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drawings/drawing6.xml" ContentType="application/vnd.openxmlformats-officedocument.drawing+xml"/>
  <Override PartName="/xl/pivotTables/pivotTable18.xml" ContentType="application/vnd.openxmlformats-officedocument.spreadsheetml.pivotTable+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8.xml" ContentType="application/vnd.openxmlformats-officedocument.drawing+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9.xml" ContentType="application/vnd.openxmlformats-officedocument.drawing+xml"/>
  <Override PartName="/xl/pivotTables/pivotTable25.xml" ContentType="application/vnd.openxmlformats-officedocument.spreadsheetml.pivotTable+xml"/>
  <Override PartName="/xl/drawings/drawing10.xml" ContentType="application/vnd.openxmlformats-officedocument.drawing+xml"/>
  <Override PartName="/xl/pivotTables/pivotTable26.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D:\Portafolio\"/>
    </mc:Choice>
  </mc:AlternateContent>
  <xr:revisionPtr revIDLastSave="0" documentId="13_ncr:1_{17D6D712-2036-4DDF-A160-04D7D8694A31}" xr6:coauthVersionLast="45" xr6:coauthVersionMax="45" xr10:uidLastSave="{00000000-0000-0000-0000-000000000000}"/>
  <bookViews>
    <workbookView xWindow="-108" yWindow="-108" windowWidth="23256" windowHeight="12576" tabRatio="747" activeTab="3" xr2:uid="{00000000-000D-0000-FFFF-FFFF00000000}"/>
  </bookViews>
  <sheets>
    <sheet name="Portafolio Clasificado" sheetId="38" r:id="rId1"/>
    <sheet name="PMO - priorizado" sheetId="27" state="hidden" r:id="rId2"/>
    <sheet name="Portafolio completo" sheetId="2" r:id="rId3"/>
    <sheet name="Hoja1" sheetId="56" r:id="rId4"/>
    <sheet name="PM - Capacidad" sheetId="54" state="hidden" r:id="rId5"/>
    <sheet name="PMs" sheetId="55" state="hidden" r:id="rId6"/>
    <sheet name="PM prioritarios" sheetId="53" state="hidden" r:id="rId7"/>
    <sheet name="PMO - AGR-AGSC" sheetId="48" state="hidden" r:id="rId8"/>
    <sheet name="PMO - SYE Cierre sep" sheetId="52" state="hidden" r:id="rId9"/>
    <sheet name="PMO - SYE" sheetId="47" state="hidden" r:id="rId10"/>
    <sheet name="PMO - SN-DMA" sheetId="42" state="hidden" r:id="rId11"/>
    <sheet name="PMO - Prio-SYE" sheetId="43" state="hidden" r:id="rId12"/>
    <sheet name="PMO - APE-ACDMA proyectos SYE" sheetId="45" state="hidden" r:id="rId13"/>
    <sheet name="PMO -Proyectos APE" sheetId="46" state="hidden" r:id="rId14"/>
    <sheet name="Intrucción proyectos" sheetId="40" state="hidden" r:id="rId15"/>
    <sheet name="Prioritarios" sheetId="39" state="hidden" r:id="rId16"/>
    <sheet name="Ins_proy" sheetId="41" state="hidden" r:id="rId17"/>
    <sheet name="Estimaciones" sheetId="4" state="hidden" r:id="rId18"/>
    <sheet name="ProjectCenter" sheetId="1" state="hidden" r:id="rId19"/>
    <sheet name="Iniciativas" sheetId="3" state="hidden" r:id="rId20"/>
    <sheet name="H_proyectos" sheetId="8" state="hidden" r:id="rId21"/>
    <sheet name="H_Iniciativas" sheetId="6" state="hidden" r:id="rId22"/>
    <sheet name="H_descr" sheetId="23" state="hidden" r:id="rId23"/>
    <sheet name="H_estimaciones" sheetId="7" state="hidden" r:id="rId24"/>
    <sheet name="MG-costos_can" sheetId="49" state="hidden" r:id="rId25"/>
    <sheet name="Matriz de app" sheetId="16" state="hidden" r:id="rId26"/>
  </sheets>
  <definedNames>
    <definedName name="_xlnm._FilterDatabase" localSheetId="17" hidden="1">Estimaciones!$A$1:$Y$1</definedName>
    <definedName name="_xlnm._FilterDatabase" localSheetId="23" hidden="1">H_estimaciones!$A$1:$Y$1070</definedName>
    <definedName name="_xlnm._FilterDatabase" localSheetId="21" hidden="1">H_Iniciativas!$A$1:$AB$1616</definedName>
    <definedName name="_xlnm._FilterDatabase" localSheetId="20" hidden="1">H_proyectos!$A$1:$AV$571</definedName>
    <definedName name="_xlnm._FilterDatabase" localSheetId="19" hidden="1">Iniciativas!$A$1:$X$57</definedName>
    <definedName name="_xlnm._FilterDatabase" localSheetId="14" hidden="1">'Intrucción proyectos'!$A$2:$M$65</definedName>
    <definedName name="_xlnm._FilterDatabase" localSheetId="25" hidden="1">'Matriz de app'!$A$1:$P$644</definedName>
    <definedName name="_xlnm._FilterDatabase" localSheetId="8" hidden="1">'PMO - SYE Cierre sep'!$A$5:$BB$5</definedName>
    <definedName name="_xlnm._FilterDatabase" localSheetId="2" hidden="1">'Portafolio completo'!$A$1:$BH$393</definedName>
    <definedName name="_xlnm._FilterDatabase" localSheetId="15" hidden="1">Prioritarios!$A$1:$R$70</definedName>
    <definedName name="_xlnm._FilterDatabase" localSheetId="18" hidden="1">ProjectCenter!$A$1:$AL$205</definedName>
    <definedName name="ds">'Portafolio completo'!$A$1:$BC$393</definedName>
    <definedName name="estimacion">Estimaciones!$A$2:$X$26</definedName>
    <definedName name="h_descr">H_descr!$A$2:$B$1420</definedName>
    <definedName name="h_est_tec">H_estimaciones!$A$2:$W$1070</definedName>
    <definedName name="h_estimacion">H_estimaciones!$F$2:$X$1083</definedName>
    <definedName name="h_iniciativa">H_Iniciativas!$A$2:$W$1616</definedName>
    <definedName name="h_project">H_proyectos!$D$1:$AU$571</definedName>
    <definedName name="iniciativa">Iniciativas!$A$1:$W$63</definedName>
    <definedName name="ins">Ins_proy!$A$2:$M$45</definedName>
    <definedName name="lista_pms">PMs!$A$2:$B$38</definedName>
    <definedName name="matriz_app">'Matriz de app'!$C$2:$M$644</definedName>
    <definedName name="mg_cancelar">'MG-costos_can'!$A$2:$B$46</definedName>
    <definedName name="proyectos">ProjectCenter!$A$1:$AF$207</definedName>
    <definedName name="SegmentaciónDeDatos_Administración_General">#N/A</definedName>
    <definedName name="SegmentaciónDeDatos_Administrador_de_proyecto__PM">#N/A</definedName>
    <definedName name="SegmentaciónDeDatos_APE">#N/A</definedName>
    <definedName name="SegmentaciónDeDatos_CDS">#N/A</definedName>
    <definedName name="SegmentaciónDeDatos_CDS1">#N/A</definedName>
    <definedName name="SegmentaciónDeDatos_Estado">#N/A</definedName>
    <definedName name="SegmentaciónDeDatos_Fase">#N/A</definedName>
    <definedName name="SegmentaciónDeDatos_Fase1">#N/A</definedName>
    <definedName name="SegmentaciónDeDatos_Nombre">#N/A</definedName>
    <definedName name="SegmentaciónDeDatos_Origen_APE">#N/A</definedName>
    <definedName name="SegmentaciónDeDatos_Origen_PM">#N/A</definedName>
    <definedName name="SegmentaciónDeDatos_Portafolio">#N/A</definedName>
    <definedName name="SegmentaciónDeDatos_Portafolio1">#N/A</definedName>
    <definedName name="SegmentaciónDeDatos_Tema">#N/A</definedName>
    <definedName name="SegmentaciónDeDatos_Universo">#N/A</definedName>
  </definedNames>
  <calcPr calcId="191029"/>
  <pivotCaches>
    <pivotCache cacheId="0" r:id="rId27"/>
    <pivotCache cacheId="1"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V196" i="2" l="1"/>
  <c r="AW196" i="2"/>
  <c r="AX196" i="2"/>
  <c r="AZ196" i="2" s="1"/>
  <c r="AY196" i="2"/>
  <c r="AV259" i="2"/>
  <c r="AW259" i="2"/>
  <c r="AX259" i="2"/>
  <c r="AZ259" i="2" s="1"/>
  <c r="AY259" i="2"/>
  <c r="AV260" i="2"/>
  <c r="AW260" i="2"/>
  <c r="AX260" i="2"/>
  <c r="AZ260" i="2" s="1"/>
  <c r="AY260" i="2"/>
  <c r="AV292" i="2"/>
  <c r="AW292" i="2"/>
  <c r="AX292" i="2"/>
  <c r="AZ292" i="2" s="1"/>
  <c r="AY292" i="2"/>
  <c r="AQ196" i="2"/>
  <c r="AO196" i="2"/>
  <c r="AP196" i="2" s="1"/>
  <c r="AO259" i="2"/>
  <c r="AP259" i="2" s="1"/>
  <c r="AO260" i="2"/>
  <c r="AP260" i="2" s="1"/>
  <c r="AO292" i="2"/>
  <c r="AP292" i="2" s="1"/>
  <c r="AF196" i="2"/>
  <c r="AG196" i="2"/>
  <c r="O196" i="2" s="1"/>
  <c r="AI196" i="2"/>
  <c r="AF259" i="2"/>
  <c r="AG259" i="2"/>
  <c r="O259" i="2" s="1"/>
  <c r="AI259" i="2"/>
  <c r="AF260" i="2"/>
  <c r="AG260" i="2"/>
  <c r="O260" i="2" s="1"/>
  <c r="AI260" i="2"/>
  <c r="AF292" i="2"/>
  <c r="AG292" i="2"/>
  <c r="O292" i="2" s="1"/>
  <c r="AI292" i="2"/>
  <c r="AE196" i="2"/>
  <c r="AE259" i="2"/>
  <c r="AE260" i="2"/>
  <c r="AE292" i="2"/>
  <c r="Y196" i="2"/>
  <c r="W259" i="2"/>
  <c r="W260" i="2"/>
  <c r="W292" i="2"/>
  <c r="W2" i="2"/>
  <c r="W3" i="2"/>
  <c r="W4" i="2"/>
  <c r="W5" i="2"/>
  <c r="W6" i="2"/>
  <c r="W7" i="2"/>
  <c r="W8" i="2"/>
  <c r="W9" i="2"/>
  <c r="W10" i="2"/>
  <c r="W11" i="2"/>
  <c r="W12" i="2"/>
  <c r="W14" i="2"/>
  <c r="W15" i="2"/>
  <c r="W17" i="2"/>
  <c r="W18" i="2"/>
  <c r="W19" i="2"/>
  <c r="W20" i="2"/>
  <c r="W21" i="2"/>
  <c r="W22" i="2"/>
  <c r="W23" i="2"/>
  <c r="W24" i="2"/>
  <c r="W25" i="2"/>
  <c r="W26" i="2"/>
  <c r="W27" i="2"/>
  <c r="W30" i="2"/>
  <c r="W31" i="2"/>
  <c r="W33" i="2"/>
  <c r="W34" i="2"/>
  <c r="W35" i="2"/>
  <c r="W36" i="2"/>
  <c r="W37" i="2"/>
  <c r="W38" i="2"/>
  <c r="W39" i="2"/>
  <c r="W43" i="2"/>
  <c r="W44" i="2"/>
  <c r="W45" i="2"/>
  <c r="W52" i="2"/>
  <c r="W53" i="2"/>
  <c r="W54" i="2"/>
  <c r="W59" i="2"/>
  <c r="W60" i="2"/>
  <c r="W61" i="2"/>
  <c r="W62" i="2"/>
  <c r="W63" i="2"/>
  <c r="W67" i="2"/>
  <c r="W68" i="2"/>
  <c r="W69" i="2"/>
  <c r="W70" i="2"/>
  <c r="W71" i="2"/>
  <c r="W72" i="2"/>
  <c r="W73" i="2"/>
  <c r="W74" i="2"/>
  <c r="W75" i="2"/>
  <c r="W76" i="2"/>
  <c r="W77" i="2"/>
  <c r="W78" i="2"/>
  <c r="W79" i="2"/>
  <c r="W80" i="2"/>
  <c r="W84" i="2"/>
  <c r="W85" i="2"/>
  <c r="W88" i="2"/>
  <c r="W90" i="2"/>
  <c r="W93" i="2"/>
  <c r="W94" i="2"/>
  <c r="W95" i="2"/>
  <c r="W98" i="2"/>
  <c r="W99" i="2"/>
  <c r="W100" i="2"/>
  <c r="W101" i="2"/>
  <c r="W102" i="2"/>
  <c r="W104" i="2"/>
  <c r="W105" i="2"/>
  <c r="W106" i="2"/>
  <c r="W107" i="2"/>
  <c r="W109" i="2"/>
  <c r="W111" i="2"/>
  <c r="W112" i="2"/>
  <c r="W114" i="2"/>
  <c r="W115" i="2"/>
  <c r="W116" i="2"/>
  <c r="W117" i="2"/>
  <c r="W120" i="2"/>
  <c r="W122" i="2"/>
  <c r="W123" i="2"/>
  <c r="W124" i="2"/>
  <c r="W125" i="2"/>
  <c r="W127" i="2"/>
  <c r="W128" i="2"/>
  <c r="W129" i="2"/>
  <c r="W130" i="2"/>
  <c r="W131" i="2"/>
  <c r="W132" i="2"/>
  <c r="W133" i="2"/>
  <c r="W134" i="2"/>
  <c r="W135" i="2"/>
  <c r="W136" i="2"/>
  <c r="W137" i="2"/>
  <c r="W138" i="2"/>
  <c r="W140" i="2"/>
  <c r="W141" i="2"/>
  <c r="W142" i="2"/>
  <c r="W143" i="2"/>
  <c r="W144" i="2"/>
  <c r="W145" i="2"/>
  <c r="W146" i="2"/>
  <c r="W147" i="2"/>
  <c r="W150" i="2"/>
  <c r="W151" i="2"/>
  <c r="W152" i="2"/>
  <c r="W154" i="2"/>
  <c r="W156" i="2"/>
  <c r="W157" i="2"/>
  <c r="W158" i="2"/>
  <c r="W160" i="2"/>
  <c r="W161" i="2"/>
  <c r="W163" i="2"/>
  <c r="W164" i="2"/>
  <c r="W166" i="2"/>
  <c r="W167" i="2"/>
  <c r="W168" i="2"/>
  <c r="W169" i="2"/>
  <c r="W170" i="2"/>
  <c r="W171" i="2"/>
  <c r="W173" i="2"/>
  <c r="W174" i="2"/>
  <c r="W175" i="2"/>
  <c r="W176" i="2"/>
  <c r="W177" i="2"/>
  <c r="W178" i="2"/>
  <c r="W181" i="2"/>
  <c r="W182" i="2"/>
  <c r="W183" i="2"/>
  <c r="W184" i="2"/>
  <c r="W185" i="2"/>
  <c r="W186" i="2"/>
  <c r="W187" i="2"/>
  <c r="W188" i="2"/>
  <c r="W189" i="2"/>
  <c r="W191" i="2"/>
  <c r="W193" i="2"/>
  <c r="W194" i="2"/>
  <c r="W195" i="2"/>
  <c r="W197" i="2"/>
  <c r="W202" i="2"/>
  <c r="W203" i="2"/>
  <c r="W204" i="2"/>
  <c r="W206" i="2"/>
  <c r="W208" i="2"/>
  <c r="W209" i="2"/>
  <c r="W210" i="2"/>
  <c r="W211" i="2"/>
  <c r="W213" i="2"/>
  <c r="W215" i="2"/>
  <c r="W216" i="2"/>
  <c r="W217" i="2"/>
  <c r="W218" i="2"/>
  <c r="W220" i="2"/>
  <c r="W221" i="2"/>
  <c r="W222" i="2"/>
  <c r="W223" i="2"/>
  <c r="W225" i="2"/>
  <c r="W226" i="2"/>
  <c r="W227" i="2"/>
  <c r="W228" i="2"/>
  <c r="W230" i="2"/>
  <c r="W232" i="2"/>
  <c r="W233" i="2"/>
  <c r="W234" i="2"/>
  <c r="W235" i="2"/>
  <c r="W236" i="2"/>
  <c r="W237" i="2"/>
  <c r="W238" i="2"/>
  <c r="W240" i="2"/>
  <c r="W244" i="2"/>
  <c r="W245" i="2"/>
  <c r="W249" i="2"/>
  <c r="W250" i="2"/>
  <c r="W251" i="2"/>
  <c r="W252" i="2"/>
  <c r="W253" i="2"/>
  <c r="W255" i="2"/>
  <c r="W257" i="2"/>
  <c r="W258" i="2"/>
  <c r="W266" i="2"/>
  <c r="W267" i="2"/>
  <c r="W268" i="2"/>
  <c r="W269" i="2"/>
  <c r="W270" i="2"/>
  <c r="W271" i="2"/>
  <c r="W272" i="2"/>
  <c r="W273" i="2"/>
  <c r="W274" i="2"/>
  <c r="W275" i="2"/>
  <c r="W276" i="2"/>
  <c r="W278" i="2"/>
  <c r="W282" i="2"/>
  <c r="W283" i="2"/>
  <c r="W285" i="2"/>
  <c r="W286" i="2"/>
  <c r="W288" i="2"/>
  <c r="W289" i="2"/>
  <c r="W296" i="2"/>
  <c r="W196" i="2"/>
  <c r="R196" i="2"/>
  <c r="R259" i="2"/>
  <c r="R260" i="2"/>
  <c r="R292" i="2"/>
  <c r="R2" i="2"/>
  <c r="AT310" i="2"/>
  <c r="AU310" i="2"/>
  <c r="AT311" i="2"/>
  <c r="AU311" i="2"/>
  <c r="AT312" i="2"/>
  <c r="AU312" i="2"/>
  <c r="AJ310" i="2"/>
  <c r="AK310" i="2"/>
  <c r="AL310" i="2"/>
  <c r="AJ311" i="2"/>
  <c r="AK311" i="2"/>
  <c r="AL311" i="2"/>
  <c r="AJ312" i="2"/>
  <c r="AK312" i="2"/>
  <c r="AL312" i="2"/>
  <c r="V310" i="2"/>
  <c r="X310" i="2"/>
  <c r="Y310" i="2"/>
  <c r="Z310" i="2"/>
  <c r="AA310" i="2"/>
  <c r="AB310" i="2"/>
  <c r="AC310" i="2"/>
  <c r="V311" i="2"/>
  <c r="X311" i="2"/>
  <c r="Y311" i="2"/>
  <c r="Z311" i="2"/>
  <c r="AA311" i="2"/>
  <c r="AB311" i="2"/>
  <c r="AC311" i="2"/>
  <c r="V312" i="2"/>
  <c r="X312" i="2"/>
  <c r="Y312" i="2"/>
  <c r="Z312" i="2"/>
  <c r="AA312" i="2"/>
  <c r="AB312" i="2"/>
  <c r="AC312" i="2"/>
  <c r="I310" i="2"/>
  <c r="I311" i="2"/>
  <c r="I312" i="2"/>
  <c r="B310" i="2"/>
  <c r="C310" i="2"/>
  <c r="B311" i="2"/>
  <c r="C311" i="2"/>
  <c r="B312" i="2"/>
  <c r="C312" i="2"/>
  <c r="X40" i="3"/>
  <c r="BD393" i="2"/>
  <c r="BE393" i="2"/>
  <c r="BF393" i="2"/>
  <c r="BG393" i="2"/>
  <c r="BH393" i="2"/>
  <c r="BD310" i="2"/>
  <c r="BE310" i="2"/>
  <c r="BF310" i="2"/>
  <c r="BG310" i="2"/>
  <c r="BH310" i="2"/>
  <c r="BD311" i="2"/>
  <c r="BE311" i="2"/>
  <c r="BF311" i="2"/>
  <c r="BG311" i="2"/>
  <c r="BH311" i="2"/>
  <c r="BD312" i="2"/>
  <c r="BE312" i="2"/>
  <c r="BF312" i="2"/>
  <c r="BG312" i="2"/>
  <c r="BH312" i="2"/>
  <c r="Y1077" i="7"/>
  <c r="Y1078" i="7"/>
  <c r="Y1079" i="7"/>
  <c r="Y1080" i="7"/>
  <c r="Y1081" i="7"/>
  <c r="Y1082" i="7"/>
  <c r="Y1083" i="7"/>
  <c r="X169" i="6"/>
  <c r="Y169" i="6"/>
  <c r="Z169" i="6"/>
  <c r="AA169" i="6"/>
  <c r="AB169" i="6"/>
  <c r="X170" i="6"/>
  <c r="Y170" i="6"/>
  <c r="Z170" i="6"/>
  <c r="AA170" i="6"/>
  <c r="AB170" i="6"/>
  <c r="X171" i="6"/>
  <c r="Y171" i="6"/>
  <c r="Z171" i="6"/>
  <c r="AA171" i="6"/>
  <c r="AB171" i="6"/>
  <c r="X1589" i="6"/>
  <c r="Y1589" i="6"/>
  <c r="Z1589" i="6"/>
  <c r="AA1589" i="6"/>
  <c r="AB1589" i="6"/>
  <c r="X1590" i="6"/>
  <c r="Y1590" i="6"/>
  <c r="Z1590" i="6"/>
  <c r="AA1590" i="6"/>
  <c r="AB1590" i="6"/>
  <c r="AT407" i="8"/>
  <c r="AU407" i="8"/>
  <c r="AV407" i="8"/>
  <c r="AT408" i="8"/>
  <c r="AU408" i="8"/>
  <c r="AV408" i="8"/>
  <c r="AL207" i="1"/>
  <c r="BA292" i="2" l="1"/>
  <c r="BA259" i="2"/>
  <c r="BA260" i="2"/>
  <c r="BA196" i="2"/>
  <c r="A5" i="54"/>
  <c r="AL45" i="2"/>
  <c r="AT406" i="8"/>
  <c r="AU406" i="8"/>
  <c r="AV406" i="8"/>
  <c r="C277" i="2" l="1"/>
  <c r="C5" i="54"/>
  <c r="B5" i="54"/>
  <c r="Q288" i="2"/>
  <c r="K222" i="2" l="1"/>
  <c r="Q222" i="2" s="1"/>
  <c r="K225" i="2"/>
  <c r="Q225" i="2" s="1"/>
  <c r="K238" i="2"/>
  <c r="Q238" i="2" s="1"/>
  <c r="K154" i="2" l="1"/>
  <c r="Q154" i="2" s="1"/>
  <c r="K11" i="2"/>
  <c r="Q11" i="2" s="1"/>
  <c r="K20" i="2"/>
  <c r="Q20" i="2" s="1"/>
  <c r="K182" i="2"/>
  <c r="Q182" i="2" s="1"/>
  <c r="K15" i="2"/>
  <c r="Q15" i="2" s="1"/>
  <c r="K67" i="2"/>
  <c r="Q67" i="2" s="1"/>
  <c r="K70" i="2"/>
  <c r="Q70" i="2" s="1"/>
  <c r="K72" i="2"/>
  <c r="Q72" i="2" s="1"/>
  <c r="K102" i="2"/>
  <c r="Q102" i="2" s="1"/>
  <c r="K112" i="2"/>
  <c r="Q112" i="2" s="1"/>
  <c r="K177" i="2"/>
  <c r="Q177" i="2" s="1"/>
  <c r="K181" i="2"/>
  <c r="Q181" i="2" s="1"/>
  <c r="K234" i="2"/>
  <c r="Q234" i="2" s="1"/>
  <c r="K8" i="2"/>
  <c r="Q8" i="2" s="1"/>
  <c r="K3" i="2"/>
  <c r="Q3" i="2" s="1"/>
  <c r="K27" i="2"/>
  <c r="Q27" i="2" s="1"/>
  <c r="K114" i="2"/>
  <c r="Q114" i="2" s="1"/>
  <c r="K275" i="2"/>
  <c r="Q275" i="2" s="1"/>
  <c r="K276" i="2"/>
  <c r="Q276" i="2" s="1"/>
  <c r="K169" i="2"/>
  <c r="Q169" i="2" s="1"/>
  <c r="K19" i="2"/>
  <c r="Q19" i="2" s="1"/>
  <c r="K26" i="2"/>
  <c r="Q26" i="2" s="1"/>
  <c r="K71" i="2"/>
  <c r="Q71" i="2" s="1"/>
  <c r="K98" i="2"/>
  <c r="Q98" i="2" s="1"/>
  <c r="K141" i="2"/>
  <c r="Q141" i="2" s="1"/>
  <c r="K166" i="2"/>
  <c r="Q166" i="2" s="1"/>
  <c r="K174" i="2"/>
  <c r="Q174" i="2" s="1"/>
  <c r="K175" i="2"/>
  <c r="Q175" i="2" s="1"/>
  <c r="K176" i="2"/>
  <c r="Q176" i="2" s="1"/>
  <c r="K44" i="2"/>
  <c r="Q44" i="2" s="1"/>
  <c r="K123" i="2"/>
  <c r="Q123" i="2" s="1"/>
  <c r="K152" i="2"/>
  <c r="Q152" i="2" s="1"/>
  <c r="K4" i="2"/>
  <c r="Q4" i="2" s="1"/>
  <c r="K17" i="2"/>
  <c r="Q17" i="2" s="1"/>
  <c r="K25" i="2"/>
  <c r="Q25" i="2" s="1"/>
  <c r="K68" i="2"/>
  <c r="Q68" i="2" s="1"/>
  <c r="K170" i="2"/>
  <c r="Q170" i="2" s="1"/>
  <c r="K211" i="2"/>
  <c r="Q211" i="2" s="1"/>
  <c r="K21" i="2"/>
  <c r="Q21" i="2" s="1"/>
  <c r="K31" i="2"/>
  <c r="Q31" i="2" s="1"/>
  <c r="K33" i="2"/>
  <c r="Q33" i="2" s="1"/>
  <c r="K77" i="2"/>
  <c r="Q77" i="2" s="1"/>
  <c r="K79" i="2"/>
  <c r="Q79" i="2" s="1"/>
  <c r="K99" i="2"/>
  <c r="Q99" i="2" s="1"/>
  <c r="K187" i="2"/>
  <c r="Q187" i="2" s="1"/>
  <c r="K38" i="2"/>
  <c r="Q38" i="2" s="1"/>
  <c r="K115" i="2"/>
  <c r="Q115" i="2" s="1"/>
  <c r="K116" i="2"/>
  <c r="Q116" i="2" s="1"/>
  <c r="K206" i="2"/>
  <c r="Q206" i="2" s="1"/>
  <c r="K253" i="2"/>
  <c r="Q253" i="2" s="1"/>
  <c r="K282" i="2"/>
  <c r="Q282" i="2" s="1"/>
  <c r="K18" i="2"/>
  <c r="Q18" i="2" s="1"/>
  <c r="K23" i="2"/>
  <c r="Q23" i="2" s="1"/>
  <c r="K94" i="2"/>
  <c r="Q94" i="2" s="1"/>
  <c r="K167" i="2"/>
  <c r="Q167" i="2" s="1"/>
  <c r="K203" i="2"/>
  <c r="Q203" i="2" s="1"/>
  <c r="K208" i="2"/>
  <c r="Q208" i="2" s="1"/>
  <c r="K217" i="2"/>
  <c r="Q217" i="2" s="1"/>
  <c r="K250" i="2"/>
  <c r="Q250" i="2" s="1"/>
  <c r="K106" i="2"/>
  <c r="Q106" i="2" s="1"/>
  <c r="K129" i="2"/>
  <c r="Q129" i="2" s="1"/>
  <c r="K134" i="2"/>
  <c r="Q134" i="2" s="1"/>
  <c r="K216" i="2"/>
  <c r="Q216" i="2" s="1"/>
  <c r="K221" i="2"/>
  <c r="Q221" i="2" s="1"/>
  <c r="K140" i="2"/>
  <c r="Q140" i="2" s="1"/>
  <c r="K36" i="2"/>
  <c r="Q36" i="2" s="1"/>
  <c r="K37" i="2"/>
  <c r="Q37" i="2" s="1"/>
  <c r="K76" i="2"/>
  <c r="Q76" i="2" s="1"/>
  <c r="K125" i="2"/>
  <c r="Q125" i="2" s="1"/>
  <c r="K252" i="2"/>
  <c r="Q252" i="2" s="1"/>
  <c r="K270" i="2"/>
  <c r="Q270" i="2" s="1"/>
  <c r="K274" i="2"/>
  <c r="Q274" i="2" s="1"/>
  <c r="K10" i="2"/>
  <c r="Q10" i="2" s="1"/>
  <c r="K73" i="2"/>
  <c r="Q73" i="2" s="1"/>
  <c r="K95" i="2"/>
  <c r="Q95" i="2" s="1"/>
  <c r="K109" i="2"/>
  <c r="Q109" i="2" s="1"/>
  <c r="K111" i="2"/>
  <c r="Q111" i="2" s="1"/>
  <c r="K146" i="2"/>
  <c r="Q146" i="2" s="1"/>
  <c r="K117" i="2"/>
  <c r="Q117" i="2" s="1"/>
  <c r="K127" i="2"/>
  <c r="Q127" i="2" s="1"/>
  <c r="K130" i="2"/>
  <c r="Q130" i="2" s="1"/>
  <c r="K151" i="2"/>
  <c r="Q151" i="2" s="1"/>
  <c r="K184" i="2"/>
  <c r="Q184" i="2" s="1"/>
  <c r="K236" i="2"/>
  <c r="Q236" i="2" s="1"/>
  <c r="K257" i="2"/>
  <c r="Q257" i="2" s="1"/>
  <c r="K296" i="2"/>
  <c r="Q296" i="2" s="1"/>
  <c r="K7" i="2"/>
  <c r="Q7" i="2" s="1"/>
  <c r="K84" i="2"/>
  <c r="Q84" i="2" s="1"/>
  <c r="K88" i="2"/>
  <c r="Q88" i="2" s="1"/>
  <c r="K122" i="2"/>
  <c r="Q122" i="2" s="1"/>
  <c r="K213" i="2"/>
  <c r="Q213" i="2" s="1"/>
  <c r="K101" i="2"/>
  <c r="Q101" i="2" s="1"/>
  <c r="K107" i="2"/>
  <c r="Q107" i="2" s="1"/>
  <c r="K147" i="2"/>
  <c r="Q147" i="2" s="1"/>
  <c r="K157" i="2"/>
  <c r="Q157" i="2" s="1"/>
  <c r="K197" i="2"/>
  <c r="Q197" i="2" s="1"/>
  <c r="K232" i="2"/>
  <c r="Q232" i="2" s="1"/>
  <c r="K226" i="2"/>
  <c r="Q226" i="2" s="1"/>
  <c r="K12" i="2"/>
  <c r="Q12" i="2" s="1"/>
  <c r="K100" i="2"/>
  <c r="Q100" i="2" s="1"/>
  <c r="K105" i="2"/>
  <c r="Q105" i="2" s="1"/>
  <c r="K131" i="2"/>
  <c r="Q131" i="2" s="1"/>
  <c r="K138" i="2"/>
  <c r="Q138" i="2" s="1"/>
  <c r="K183" i="2"/>
  <c r="Q183" i="2" s="1"/>
  <c r="K22" i="2"/>
  <c r="Q22" i="2" s="1"/>
  <c r="K24" i="2"/>
  <c r="Q24" i="2" s="1"/>
  <c r="K34" i="2"/>
  <c r="Q34" i="2" s="1"/>
  <c r="K43" i="2"/>
  <c r="Q43" i="2" s="1"/>
  <c r="K45" i="2"/>
  <c r="Q45" i="2" s="1"/>
  <c r="K104" i="2"/>
  <c r="Q104" i="2" s="1"/>
  <c r="K178" i="2"/>
  <c r="Q178" i="2" s="1"/>
  <c r="K186" i="2"/>
  <c r="Q186" i="2" s="1"/>
  <c r="K240" i="2"/>
  <c r="Q240" i="2" s="1"/>
  <c r="K271" i="2"/>
  <c r="Q271" i="2" s="1"/>
  <c r="K218" i="2"/>
  <c r="Q218" i="2" s="1"/>
  <c r="K245" i="2"/>
  <c r="Q245" i="2" s="1"/>
  <c r="K285" i="2"/>
  <c r="Q285" i="2" s="1"/>
  <c r="K272" i="2"/>
  <c r="Q272" i="2" s="1"/>
  <c r="K273" i="2"/>
  <c r="Q273" i="2" s="1"/>
  <c r="K278" i="2"/>
  <c r="Q278" i="2" s="1"/>
  <c r="K283" i="2"/>
  <c r="Q283" i="2" s="1"/>
  <c r="K289" i="2"/>
  <c r="Q289" i="2" s="1"/>
  <c r="K59" i="2"/>
  <c r="Q59" i="2" s="1"/>
  <c r="K133" i="2"/>
  <c r="Q133" i="2" s="1"/>
  <c r="K137" i="2"/>
  <c r="Q137" i="2" s="1"/>
  <c r="K227" i="2"/>
  <c r="Q227" i="2" s="1"/>
  <c r="K235" i="2"/>
  <c r="Q235" i="2" s="1"/>
  <c r="K158" i="2"/>
  <c r="Q158" i="2" s="1"/>
  <c r="K160" i="2"/>
  <c r="Q160" i="2" s="1"/>
  <c r="K173" i="2"/>
  <c r="Q173" i="2" s="1"/>
  <c r="K188" i="2"/>
  <c r="Q188" i="2" s="1"/>
  <c r="K195" i="2"/>
  <c r="Q195" i="2" s="1"/>
  <c r="K230" i="2"/>
  <c r="Q230" i="2" s="1"/>
  <c r="K237" i="2"/>
  <c r="Q237" i="2" s="1"/>
  <c r="K5" i="2"/>
  <c r="Q5" i="2" s="1"/>
  <c r="K61" i="2"/>
  <c r="Q61" i="2" s="1"/>
  <c r="K69" i="2"/>
  <c r="Q69" i="2" s="1"/>
  <c r="K75" i="2"/>
  <c r="Q75" i="2" s="1"/>
  <c r="K120" i="2"/>
  <c r="Q120" i="2" s="1"/>
  <c r="K132" i="2"/>
  <c r="Q132" i="2" s="1"/>
  <c r="K168" i="2"/>
  <c r="Q168" i="2" s="1"/>
  <c r="K191" i="2"/>
  <c r="Q191" i="2" s="1"/>
  <c r="K35" i="2"/>
  <c r="Q35" i="2" s="1"/>
  <c r="K60" i="2"/>
  <c r="Q60" i="2" s="1"/>
  <c r="K63" i="2"/>
  <c r="Q63" i="2" s="1"/>
  <c r="K135" i="2"/>
  <c r="Q135" i="2" s="1"/>
  <c r="K161" i="2"/>
  <c r="Q161" i="2" s="1"/>
  <c r="K164" i="2"/>
  <c r="Q164" i="2" s="1"/>
  <c r="K286" i="2"/>
  <c r="Q286" i="2" s="1"/>
  <c r="K13" i="2"/>
  <c r="K16" i="2"/>
  <c r="K28" i="2"/>
  <c r="K29" i="2"/>
  <c r="K32" i="2"/>
  <c r="K40" i="2"/>
  <c r="K41" i="2"/>
  <c r="K42" i="2"/>
  <c r="K46" i="2"/>
  <c r="K47" i="2"/>
  <c r="K48" i="2"/>
  <c r="K49" i="2"/>
  <c r="K50" i="2"/>
  <c r="K51" i="2"/>
  <c r="K55" i="2"/>
  <c r="K56" i="2"/>
  <c r="K57" i="2"/>
  <c r="K58" i="2"/>
  <c r="K64" i="2"/>
  <c r="K65" i="2"/>
  <c r="K66" i="2"/>
  <c r="K81" i="2"/>
  <c r="K82" i="2"/>
  <c r="K83" i="2"/>
  <c r="K86" i="2"/>
  <c r="K87" i="2"/>
  <c r="K89" i="2"/>
  <c r="K91" i="2"/>
  <c r="K92" i="2"/>
  <c r="K96" i="2"/>
  <c r="K97" i="2"/>
  <c r="K103" i="2"/>
  <c r="K108" i="2"/>
  <c r="K110" i="2"/>
  <c r="K113" i="2"/>
  <c r="K118" i="2"/>
  <c r="K119" i="2"/>
  <c r="K121" i="2"/>
  <c r="K126" i="2"/>
  <c r="K139" i="2"/>
  <c r="K148" i="2"/>
  <c r="K149" i="2"/>
  <c r="K153" i="2"/>
  <c r="K155" i="2"/>
  <c r="K159" i="2"/>
  <c r="K162" i="2"/>
  <c r="K165" i="2"/>
  <c r="K172" i="2"/>
  <c r="K179" i="2"/>
  <c r="K180" i="2"/>
  <c r="K190" i="2"/>
  <c r="K192" i="2"/>
  <c r="K196" i="2"/>
  <c r="K198" i="2"/>
  <c r="K199" i="2"/>
  <c r="K200" i="2"/>
  <c r="K201" i="2"/>
  <c r="K205" i="2"/>
  <c r="K207" i="2"/>
  <c r="K212" i="2"/>
  <c r="K214" i="2"/>
  <c r="K219" i="2"/>
  <c r="K224" i="2"/>
  <c r="K229" i="2"/>
  <c r="K231" i="2"/>
  <c r="K239" i="2"/>
  <c r="K241" i="2"/>
  <c r="K242" i="2"/>
  <c r="K243" i="2"/>
  <c r="K246" i="2"/>
  <c r="K247" i="2"/>
  <c r="K248" i="2"/>
  <c r="K254" i="2"/>
  <c r="K256" i="2"/>
  <c r="K259" i="2"/>
  <c r="K260" i="2"/>
  <c r="K261" i="2"/>
  <c r="K262" i="2"/>
  <c r="K263" i="2"/>
  <c r="K264" i="2"/>
  <c r="K265" i="2"/>
  <c r="K277" i="2"/>
  <c r="K279" i="2"/>
  <c r="K280" i="2"/>
  <c r="K281" i="2"/>
  <c r="K284" i="2"/>
  <c r="K287" i="2"/>
  <c r="K290" i="2"/>
  <c r="K291" i="2"/>
  <c r="K292" i="2"/>
  <c r="K293" i="2"/>
  <c r="K294" i="2"/>
  <c r="K295" i="2"/>
  <c r="K297" i="2"/>
  <c r="K298" i="2"/>
  <c r="K299" i="2"/>
  <c r="K300" i="2"/>
  <c r="K301" i="2"/>
  <c r="K302" i="2"/>
  <c r="K303" i="2"/>
  <c r="K304" i="2"/>
  <c r="K305" i="2"/>
  <c r="K306" i="2"/>
  <c r="K307" i="2"/>
  <c r="K308" i="2"/>
  <c r="K309" i="2"/>
  <c r="K14" i="2"/>
  <c r="Q14" i="2" s="1"/>
  <c r="K62" i="2"/>
  <c r="Q62" i="2" s="1"/>
  <c r="K78" i="2"/>
  <c r="Q78" i="2" s="1"/>
  <c r="K80" i="2"/>
  <c r="Q80" i="2" s="1"/>
  <c r="K193" i="2"/>
  <c r="Q193" i="2" s="1"/>
  <c r="K223" i="2"/>
  <c r="Q223" i="2" s="1"/>
  <c r="K74" i="2"/>
  <c r="Q74" i="2" s="1"/>
  <c r="K163" i="2"/>
  <c r="Q163" i="2" s="1"/>
  <c r="K2" i="2"/>
  <c r="Q2" i="2" s="1"/>
  <c r="K6" i="2"/>
  <c r="Q6" i="2" s="1"/>
  <c r="K9" i="2"/>
  <c r="Q9" i="2" s="1"/>
  <c r="K39" i="2"/>
  <c r="Q39" i="2" s="1"/>
  <c r="K52" i="2"/>
  <c r="Q52" i="2" s="1"/>
  <c r="K53" i="2"/>
  <c r="Q53" i="2" s="1"/>
  <c r="K54" i="2"/>
  <c r="Q54" i="2" s="1"/>
  <c r="K85" i="2"/>
  <c r="Q85" i="2" s="1"/>
  <c r="K258" i="2"/>
  <c r="Q258" i="2" s="1"/>
  <c r="K30" i="2"/>
  <c r="Q30" i="2" s="1"/>
  <c r="K194" i="2"/>
  <c r="Q194" i="2" s="1"/>
  <c r="K210" i="2"/>
  <c r="Q210" i="2" s="1"/>
  <c r="K266" i="2"/>
  <c r="Q266" i="2" s="1"/>
  <c r="K267" i="2"/>
  <c r="Q267" i="2" s="1"/>
  <c r="K268" i="2"/>
  <c r="Q268" i="2" s="1"/>
  <c r="K269" i="2"/>
  <c r="Q269" i="2" s="1"/>
  <c r="K228" i="2"/>
  <c r="Q228" i="2" s="1"/>
  <c r="K244" i="2"/>
  <c r="Q244" i="2" s="1"/>
  <c r="K124" i="2"/>
  <c r="Q124" i="2" s="1"/>
  <c r="K128" i="2"/>
  <c r="Q128" i="2" s="1"/>
  <c r="K136" i="2"/>
  <c r="Q136" i="2" s="1"/>
  <c r="K142" i="2"/>
  <c r="Q142" i="2" s="1"/>
  <c r="K143" i="2"/>
  <c r="Q143" i="2" s="1"/>
  <c r="K144" i="2"/>
  <c r="Q144" i="2" s="1"/>
  <c r="K145" i="2"/>
  <c r="Q145" i="2" s="1"/>
  <c r="K150" i="2"/>
  <c r="Q150" i="2" s="1"/>
  <c r="K156" i="2"/>
  <c r="Q156" i="2" s="1"/>
  <c r="K185" i="2"/>
  <c r="Q185" i="2" s="1"/>
  <c r="K204" i="2"/>
  <c r="Q204" i="2" s="1"/>
  <c r="K209" i="2"/>
  <c r="Q209" i="2" s="1"/>
  <c r="K249" i="2"/>
  <c r="Q249" i="2" s="1"/>
  <c r="K255" i="2"/>
  <c r="Q255" i="2" s="1"/>
  <c r="K90" i="2"/>
  <c r="Q90" i="2" s="1"/>
  <c r="K93" i="2"/>
  <c r="Q93" i="2" s="1"/>
  <c r="K171" i="2"/>
  <c r="Q171" i="2" s="1"/>
  <c r="K189" i="2"/>
  <c r="Q189" i="2" s="1"/>
  <c r="K202" i="2"/>
  <c r="Q202" i="2" s="1"/>
  <c r="K215" i="2"/>
  <c r="Q215" i="2" s="1"/>
  <c r="K220" i="2"/>
  <c r="Q220" i="2" s="1"/>
  <c r="K233" i="2"/>
  <c r="Q233" i="2" s="1"/>
  <c r="K251" i="2"/>
  <c r="Q251" i="2" s="1"/>
  <c r="Y129" i="2" l="1"/>
  <c r="Y8" i="2"/>
  <c r="Y94" i="2"/>
  <c r="Y106" i="2"/>
  <c r="Y123" i="2"/>
  <c r="Y134" i="2"/>
  <c r="Y169" i="2"/>
  <c r="Y170" i="2"/>
  <c r="Y288" i="2"/>
  <c r="Y127" i="2"/>
  <c r="Y130" i="2"/>
  <c r="Y245" i="2"/>
  <c r="Y2" i="2"/>
  <c r="Y6" i="2"/>
  <c r="Y12" i="2"/>
  <c r="Y30" i="2"/>
  <c r="Y44" i="2"/>
  <c r="Y52" i="2"/>
  <c r="Y53" i="2"/>
  <c r="Y54" i="2"/>
  <c r="Y76" i="2"/>
  <c r="Y114" i="2"/>
  <c r="Y132" i="2"/>
  <c r="Y143" i="2"/>
  <c r="Y147" i="2"/>
  <c r="Y167" i="2"/>
  <c r="Y178" i="2"/>
  <c r="Y185" i="2"/>
  <c r="Y194" i="2"/>
  <c r="Y203" i="2"/>
  <c r="Y208" i="2"/>
  <c r="Y211" i="2"/>
  <c r="Y232" i="2"/>
  <c r="Y234" i="2"/>
  <c r="Y235" i="2"/>
  <c r="Y244" i="2"/>
  <c r="Y253" i="2"/>
  <c r="Y258" i="2"/>
  <c r="Y270" i="2"/>
  <c r="Y285" i="2"/>
  <c r="Y75" i="2"/>
  <c r="Y125" i="2"/>
  <c r="Y45" i="2"/>
  <c r="Y68" i="2"/>
  <c r="Y84" i="2"/>
  <c r="Y116" i="2"/>
  <c r="Y161" i="2"/>
  <c r="Y182" i="2"/>
  <c r="Y202" i="2"/>
  <c r="Y210" i="2"/>
  <c r="Y228" i="2"/>
  <c r="Y74" i="2"/>
  <c r="Y124" i="2"/>
  <c r="Y145" i="2"/>
  <c r="Y19" i="2"/>
  <c r="Y22" i="2"/>
  <c r="Y34" i="2"/>
  <c r="Y59" i="2"/>
  <c r="Y158" i="2"/>
  <c r="Y166" i="2"/>
  <c r="Y171" i="2"/>
  <c r="Y174" i="2"/>
  <c r="Y220" i="2"/>
  <c r="Y230" i="2"/>
  <c r="Y24" i="2"/>
  <c r="Y163" i="2"/>
  <c r="Y176" i="2"/>
  <c r="Y131" i="2"/>
  <c r="Y10" i="2"/>
  <c r="Y11" i="2"/>
  <c r="Y14" i="2"/>
  <c r="Y21" i="2"/>
  <c r="Y23" i="2"/>
  <c r="Y31" i="2"/>
  <c r="Y43" i="2"/>
  <c r="Y60" i="2"/>
  <c r="Y69" i="2"/>
  <c r="Y70" i="2"/>
  <c r="Y71" i="2"/>
  <c r="Y79" i="2"/>
  <c r="Y90" i="2"/>
  <c r="Y93" i="2"/>
  <c r="Y105" i="2"/>
  <c r="Y112" i="2"/>
  <c r="Y133" i="2"/>
  <c r="Y137" i="2"/>
  <c r="Y138" i="2"/>
  <c r="Y140" i="2"/>
  <c r="Y154" i="2"/>
  <c r="Y186" i="2"/>
  <c r="Y187" i="2"/>
  <c r="Y188" i="2"/>
  <c r="Y189" i="2"/>
  <c r="Y193" i="2"/>
  <c r="Y213" i="2"/>
  <c r="Y215" i="2"/>
  <c r="Y217" i="2"/>
  <c r="Y221" i="2"/>
  <c r="Y222" i="2"/>
  <c r="Y225" i="2"/>
  <c r="Y240" i="2"/>
  <c r="Y251" i="2"/>
  <c r="Y272" i="2"/>
  <c r="Y273" i="2"/>
  <c r="Y274" i="2"/>
  <c r="Y286" i="2"/>
  <c r="Y289" i="2"/>
  <c r="Y296" i="2"/>
  <c r="Y5" i="2"/>
  <c r="Y17" i="2"/>
  <c r="Y27" i="2"/>
  <c r="Y115" i="2"/>
  <c r="Y3" i="2"/>
  <c r="Y7" i="2"/>
  <c r="Y20" i="2"/>
  <c r="Y33" i="2"/>
  <c r="Y35" i="2"/>
  <c r="Y36" i="2"/>
  <c r="Y63" i="2"/>
  <c r="Y67" i="2"/>
  <c r="Y77" i="2"/>
  <c r="Y80" i="2"/>
  <c r="Y88" i="2"/>
  <c r="Y95" i="2"/>
  <c r="Y99" i="2"/>
  <c r="Y101" i="2"/>
  <c r="Y102" i="2"/>
  <c r="Y111" i="2"/>
  <c r="Y120" i="2"/>
  <c r="Y141" i="2"/>
  <c r="Y146" i="2"/>
  <c r="Y150" i="2"/>
  <c r="Y152" i="2"/>
  <c r="Y157" i="2"/>
  <c r="Y160" i="2"/>
  <c r="Y168" i="2"/>
  <c r="Y173" i="2"/>
  <c r="Y175" i="2"/>
  <c r="Y177" i="2"/>
  <c r="Y181" i="2"/>
  <c r="Y197" i="2"/>
  <c r="Y216" i="2"/>
  <c r="Y236" i="2"/>
  <c r="Y238" i="2"/>
  <c r="Y249" i="2"/>
  <c r="Y252" i="2"/>
  <c r="Y283" i="2"/>
  <c r="Y73" i="2"/>
  <c r="Y184" i="2"/>
  <c r="Y233" i="2"/>
  <c r="Y4" i="2"/>
  <c r="Y9" i="2"/>
  <c r="Y15" i="2"/>
  <c r="Y18" i="2"/>
  <c r="Y25" i="2"/>
  <c r="Y37" i="2"/>
  <c r="Y38" i="2"/>
  <c r="Y61" i="2"/>
  <c r="Y72" i="2"/>
  <c r="Y78" i="2"/>
  <c r="Y85" i="2"/>
  <c r="Y107" i="2"/>
  <c r="Y109" i="2"/>
  <c r="Y122" i="2"/>
  <c r="Y128" i="2"/>
  <c r="Y135" i="2"/>
  <c r="Y151" i="2"/>
  <c r="Y183" i="2"/>
  <c r="Y195" i="2"/>
  <c r="Y206" i="2"/>
  <c r="Y223" i="2"/>
  <c r="Y227" i="2"/>
  <c r="Y237" i="2"/>
  <c r="Y255" i="2"/>
  <c r="Y275" i="2"/>
  <c r="Y276" i="2"/>
  <c r="Y209" i="2"/>
  <c r="Y98" i="2"/>
  <c r="Y226" i="2"/>
  <c r="Y257" i="2"/>
  <c r="Y282" i="2"/>
  <c r="Y26" i="2"/>
  <c r="Y104" i="2"/>
  <c r="Y39" i="2"/>
  <c r="Y62" i="2"/>
  <c r="Y117" i="2"/>
  <c r="Y136" i="2"/>
  <c r="Y142" i="2"/>
  <c r="Y144" i="2"/>
  <c r="Y156" i="2"/>
  <c r="Y164" i="2"/>
  <c r="Y191" i="2"/>
  <c r="Y204" i="2"/>
  <c r="Y218" i="2"/>
  <c r="Y250" i="2"/>
  <c r="Y266" i="2"/>
  <c r="Y267" i="2"/>
  <c r="Y268" i="2"/>
  <c r="Y269" i="2"/>
  <c r="Y271" i="2"/>
  <c r="Y278" i="2"/>
  <c r="X293" i="2"/>
  <c r="X294" i="2"/>
  <c r="V290" i="2"/>
  <c r="V291" i="2"/>
  <c r="V293" i="2"/>
  <c r="V294" i="2"/>
  <c r="V297" i="2"/>
  <c r="V298" i="2"/>
  <c r="V299" i="2"/>
  <c r="V300" i="2"/>
  <c r="V301" i="2"/>
  <c r="V302" i="2"/>
  <c r="V303" i="2"/>
  <c r="V304" i="2"/>
  <c r="V305" i="2"/>
  <c r="V306" i="2"/>
  <c r="V307" i="2"/>
  <c r="V308" i="2"/>
  <c r="V309" i="2"/>
  <c r="AT301" i="2"/>
  <c r="AU301" i="2"/>
  <c r="AT302" i="2"/>
  <c r="AU302" i="2"/>
  <c r="AT303" i="2"/>
  <c r="AU303" i="2"/>
  <c r="AT304" i="2"/>
  <c r="AU304" i="2"/>
  <c r="AT305" i="2"/>
  <c r="AU305" i="2"/>
  <c r="AT306" i="2"/>
  <c r="AU306" i="2"/>
  <c r="AT307" i="2"/>
  <c r="AU307" i="2"/>
  <c r="AT308" i="2"/>
  <c r="AU308" i="2"/>
  <c r="AT309" i="2"/>
  <c r="AU309" i="2"/>
  <c r="AJ297" i="2"/>
  <c r="AJ298" i="2"/>
  <c r="AJ299" i="2"/>
  <c r="AJ300" i="2"/>
  <c r="AJ301" i="2"/>
  <c r="AJ302" i="2"/>
  <c r="AJ303" i="2"/>
  <c r="AJ304" i="2"/>
  <c r="AJ305" i="2"/>
  <c r="AJ306" i="2"/>
  <c r="AJ307" i="2"/>
  <c r="AJ308" i="2"/>
  <c r="AJ309" i="2"/>
  <c r="AK301" i="2"/>
  <c r="AL301" i="2"/>
  <c r="AK302" i="2"/>
  <c r="AL302" i="2"/>
  <c r="AK303" i="2"/>
  <c r="AL303" i="2"/>
  <c r="AK304" i="2"/>
  <c r="AL304" i="2"/>
  <c r="AK305" i="2"/>
  <c r="AL305" i="2"/>
  <c r="AK306" i="2"/>
  <c r="AL306" i="2"/>
  <c r="AK307" i="2"/>
  <c r="AL307" i="2"/>
  <c r="AK308" i="2"/>
  <c r="AL308" i="2"/>
  <c r="AK309" i="2"/>
  <c r="AL309" i="2"/>
  <c r="AD303" i="2"/>
  <c r="AD304" i="2"/>
  <c r="AD307" i="2"/>
  <c r="AD308" i="2"/>
  <c r="AD309" i="2"/>
  <c r="X301" i="2"/>
  <c r="Y301" i="2"/>
  <c r="Z301" i="2"/>
  <c r="AA301" i="2"/>
  <c r="AB301" i="2"/>
  <c r="AC301" i="2"/>
  <c r="X302" i="2"/>
  <c r="Y302" i="2"/>
  <c r="Z302" i="2"/>
  <c r="AA302" i="2"/>
  <c r="AB302" i="2"/>
  <c r="AC302" i="2"/>
  <c r="X303" i="2"/>
  <c r="Y303" i="2"/>
  <c r="Z303" i="2"/>
  <c r="AA303" i="2"/>
  <c r="AB303" i="2"/>
  <c r="AC303" i="2"/>
  <c r="X304" i="2"/>
  <c r="Y304" i="2"/>
  <c r="Z304" i="2"/>
  <c r="AA304" i="2"/>
  <c r="AB304" i="2"/>
  <c r="AC304" i="2"/>
  <c r="X305" i="2"/>
  <c r="Y305" i="2"/>
  <c r="Z305" i="2"/>
  <c r="AA305" i="2"/>
  <c r="AB305" i="2"/>
  <c r="AC305" i="2"/>
  <c r="X306" i="2"/>
  <c r="Y306" i="2"/>
  <c r="Z306" i="2"/>
  <c r="AA306" i="2"/>
  <c r="AB306" i="2"/>
  <c r="AC306" i="2"/>
  <c r="X307" i="2"/>
  <c r="Y307" i="2"/>
  <c r="Z307" i="2"/>
  <c r="AA307" i="2"/>
  <c r="AB307" i="2"/>
  <c r="AC307" i="2"/>
  <c r="X308" i="2"/>
  <c r="Y308" i="2"/>
  <c r="Z308" i="2"/>
  <c r="AA308" i="2"/>
  <c r="AB308" i="2"/>
  <c r="AC308" i="2"/>
  <c r="X309" i="2"/>
  <c r="Y309" i="2"/>
  <c r="Z309" i="2"/>
  <c r="AA309" i="2"/>
  <c r="AB309" i="2"/>
  <c r="AC309" i="2"/>
  <c r="H301" i="2"/>
  <c r="I301" i="2"/>
  <c r="H302" i="2"/>
  <c r="I302" i="2"/>
  <c r="H303" i="2"/>
  <c r="I303" i="2"/>
  <c r="H304" i="2"/>
  <c r="I304" i="2"/>
  <c r="H305" i="2"/>
  <c r="I305" i="2"/>
  <c r="H306" i="2"/>
  <c r="I306" i="2"/>
  <c r="H307" i="2"/>
  <c r="I307" i="2"/>
  <c r="H308" i="2"/>
  <c r="I308" i="2"/>
  <c r="H309" i="2"/>
  <c r="I309" i="2"/>
  <c r="B301" i="2"/>
  <c r="C301" i="2"/>
  <c r="B302" i="2"/>
  <c r="C302" i="2"/>
  <c r="B303" i="2"/>
  <c r="C303" i="2"/>
  <c r="B304" i="2"/>
  <c r="C304" i="2"/>
  <c r="B305" i="2"/>
  <c r="C305" i="2"/>
  <c r="B306" i="2"/>
  <c r="C306" i="2"/>
  <c r="B307" i="2"/>
  <c r="C307" i="2"/>
  <c r="B308" i="2"/>
  <c r="C308" i="2"/>
  <c r="B309" i="2"/>
  <c r="C309" i="2"/>
  <c r="X36" i="3"/>
  <c r="X52" i="3"/>
  <c r="BD301" i="2"/>
  <c r="BE301" i="2"/>
  <c r="BF301" i="2"/>
  <c r="BG301" i="2"/>
  <c r="BH301" i="2"/>
  <c r="BD308" i="2"/>
  <c r="BE308" i="2"/>
  <c r="BF308" i="2"/>
  <c r="BG308" i="2"/>
  <c r="BH308" i="2"/>
  <c r="BD309" i="2"/>
  <c r="BE309" i="2"/>
  <c r="BF309" i="2"/>
  <c r="BG309" i="2"/>
  <c r="BH309" i="2"/>
  <c r="BD303" i="2"/>
  <c r="BE303" i="2"/>
  <c r="BF303" i="2"/>
  <c r="BG303" i="2"/>
  <c r="BH303" i="2"/>
  <c r="BD304" i="2"/>
  <c r="BE304" i="2"/>
  <c r="BF304" i="2"/>
  <c r="BG304" i="2"/>
  <c r="BH304" i="2"/>
  <c r="BD305" i="2"/>
  <c r="BE305" i="2"/>
  <c r="BF305" i="2"/>
  <c r="BG305" i="2"/>
  <c r="BH305" i="2"/>
  <c r="BD306" i="2"/>
  <c r="BE306" i="2"/>
  <c r="BF306" i="2"/>
  <c r="BG306" i="2"/>
  <c r="BH306" i="2"/>
  <c r="BD307" i="2"/>
  <c r="BE307" i="2"/>
  <c r="BF307" i="2"/>
  <c r="BG307" i="2"/>
  <c r="BH307" i="2"/>
  <c r="BD302" i="2"/>
  <c r="BE302" i="2"/>
  <c r="BF302" i="2"/>
  <c r="BG302" i="2"/>
  <c r="BH302" i="2"/>
  <c r="X1579" i="6"/>
  <c r="Y1579" i="6"/>
  <c r="Z1579" i="6"/>
  <c r="AA1579" i="6"/>
  <c r="AB1579" i="6"/>
  <c r="X1580" i="6"/>
  <c r="Y1580" i="6"/>
  <c r="Z1580" i="6"/>
  <c r="AA1580" i="6"/>
  <c r="AB1580" i="6"/>
  <c r="X1581" i="6"/>
  <c r="Y1581" i="6"/>
  <c r="Z1581" i="6"/>
  <c r="AA1581" i="6"/>
  <c r="AB1581" i="6"/>
  <c r="X161" i="6"/>
  <c r="Y161" i="6"/>
  <c r="Z161" i="6"/>
  <c r="AA161" i="6"/>
  <c r="AB161" i="6"/>
  <c r="X96" i="6"/>
  <c r="Y96" i="6"/>
  <c r="Z96" i="6"/>
  <c r="AA96" i="6"/>
  <c r="AB96" i="6"/>
  <c r="X1582" i="6"/>
  <c r="Y1582" i="6"/>
  <c r="Z1582" i="6"/>
  <c r="AA1582" i="6"/>
  <c r="AB1582" i="6"/>
  <c r="X1583" i="6"/>
  <c r="Y1583" i="6"/>
  <c r="Z1583" i="6"/>
  <c r="AA1583" i="6"/>
  <c r="AB1583" i="6"/>
  <c r="X1584" i="6"/>
  <c r="Y1584" i="6"/>
  <c r="Z1584" i="6"/>
  <c r="AA1584" i="6"/>
  <c r="AB1584" i="6"/>
  <c r="X1585" i="6"/>
  <c r="Y1585" i="6"/>
  <c r="Z1585" i="6"/>
  <c r="AA1585" i="6"/>
  <c r="AB1585" i="6"/>
  <c r="X1586" i="6"/>
  <c r="Y1586" i="6"/>
  <c r="Z1586" i="6"/>
  <c r="AA1586" i="6"/>
  <c r="AB1586" i="6"/>
  <c r="X162" i="6"/>
  <c r="Y162" i="6"/>
  <c r="Z162" i="6"/>
  <c r="AA162" i="6"/>
  <c r="AB162" i="6"/>
  <c r="X163" i="6"/>
  <c r="Y163" i="6"/>
  <c r="Z163" i="6"/>
  <c r="AA163" i="6"/>
  <c r="AB163" i="6"/>
  <c r="X1587" i="6"/>
  <c r="Y1587" i="6"/>
  <c r="Z1587" i="6"/>
  <c r="AA1587" i="6"/>
  <c r="AB1587" i="6"/>
  <c r="X164" i="6"/>
  <c r="Y164" i="6"/>
  <c r="Z164" i="6"/>
  <c r="AA164" i="6"/>
  <c r="AB164" i="6"/>
  <c r="X165" i="6"/>
  <c r="Y165" i="6"/>
  <c r="Z165" i="6"/>
  <c r="AA165" i="6"/>
  <c r="AB165" i="6"/>
  <c r="X166" i="6"/>
  <c r="Y166" i="6"/>
  <c r="Z166" i="6"/>
  <c r="AA166" i="6"/>
  <c r="AB166" i="6"/>
  <c r="X1588" i="6"/>
  <c r="Y1588" i="6"/>
  <c r="Z1588" i="6"/>
  <c r="AA1588" i="6"/>
  <c r="AB1588" i="6"/>
  <c r="X167" i="6"/>
  <c r="Y167" i="6"/>
  <c r="Z167" i="6"/>
  <c r="AA167" i="6"/>
  <c r="AB167" i="6"/>
  <c r="X168" i="6"/>
  <c r="Y168" i="6"/>
  <c r="Z168" i="6"/>
  <c r="AA168" i="6"/>
  <c r="AB168" i="6"/>
  <c r="Y1071" i="7"/>
  <c r="Y1072" i="7"/>
  <c r="Y1073" i="7"/>
  <c r="Y1074" i="7"/>
  <c r="Y1075" i="7"/>
  <c r="Y1076" i="7"/>
  <c r="R276" i="2" l="1"/>
  <c r="R275" i="2"/>
  <c r="R245" i="2"/>
  <c r="R251" i="2"/>
  <c r="R286" i="2"/>
  <c r="R289" i="2"/>
  <c r="R44" i="2"/>
  <c r="AO225" i="2" l="1"/>
  <c r="AP225" i="2" s="1"/>
  <c r="BD381" i="2" l="1"/>
  <c r="BE381" i="2"/>
  <c r="BF381" i="2"/>
  <c r="BG381" i="2"/>
  <c r="BH381" i="2"/>
  <c r="BD382" i="2"/>
  <c r="BE382" i="2"/>
  <c r="BF382" i="2"/>
  <c r="BG382" i="2"/>
  <c r="BH382" i="2"/>
  <c r="BD380" i="2"/>
  <c r="BE380" i="2"/>
  <c r="BF380" i="2"/>
  <c r="BG380" i="2"/>
  <c r="BH380" i="2"/>
  <c r="AC381" i="2"/>
  <c r="AC382" i="2"/>
  <c r="AC380" i="2"/>
  <c r="V381" i="2"/>
  <c r="V382" i="2"/>
  <c r="V380" i="2"/>
  <c r="H379" i="2" l="1"/>
  <c r="H383" i="2"/>
  <c r="H384" i="2"/>
  <c r="H385" i="2"/>
  <c r="H391" i="2"/>
  <c r="H387" i="2"/>
  <c r="H388" i="2"/>
  <c r="H389" i="2"/>
  <c r="H295" i="2"/>
  <c r="H296" i="2"/>
  <c r="H300" i="2"/>
  <c r="H323" i="2"/>
  <c r="H369" i="2"/>
  <c r="H321" i="2"/>
  <c r="H325" i="2"/>
  <c r="H331" i="2"/>
  <c r="H341" i="2"/>
  <c r="H343" i="2"/>
  <c r="H358" i="2"/>
  <c r="H364" i="2"/>
  <c r="H355" i="2"/>
  <c r="H318" i="2"/>
  <c r="H324" i="2"/>
  <c r="H339" i="2"/>
  <c r="H392" i="2"/>
  <c r="H345" i="2"/>
  <c r="H350" i="2"/>
  <c r="H338" i="2"/>
  <c r="H314" i="2"/>
  <c r="H317" i="2"/>
  <c r="H344" i="2"/>
  <c r="H348" i="2"/>
  <c r="H332" i="2"/>
  <c r="H334" i="2"/>
  <c r="H327" i="2"/>
  <c r="H352" i="2"/>
  <c r="H359" i="2"/>
  <c r="H335" i="2"/>
  <c r="H346" i="2"/>
  <c r="H328" i="2"/>
  <c r="H337" i="2"/>
  <c r="H336" i="2"/>
  <c r="H326" i="2"/>
  <c r="H349" i="2"/>
  <c r="H356" i="2"/>
  <c r="H313" i="2"/>
  <c r="H322" i="2"/>
  <c r="H315" i="2"/>
  <c r="H347" i="2"/>
  <c r="H357" i="2"/>
  <c r="H342" i="2"/>
  <c r="H360" i="2"/>
  <c r="H368" i="2"/>
  <c r="H353" i="2"/>
  <c r="H365" i="2"/>
  <c r="H366" i="2"/>
  <c r="H351" i="2"/>
  <c r="H361" i="2"/>
  <c r="H362" i="2"/>
  <c r="H363" i="2"/>
  <c r="H367" i="2"/>
  <c r="H370" i="2"/>
  <c r="H371" i="2"/>
  <c r="H340" i="2"/>
  <c r="H316" i="2"/>
  <c r="H320" i="2"/>
  <c r="H330" i="2"/>
  <c r="H372" i="2"/>
  <c r="H319" i="2"/>
  <c r="H329" i="2"/>
  <c r="H333" i="2"/>
  <c r="H354" i="2"/>
  <c r="H126" i="2"/>
  <c r="H40" i="2"/>
  <c r="H297" i="2"/>
  <c r="H299" i="2"/>
  <c r="H298" i="2"/>
  <c r="H373" i="2"/>
  <c r="H374" i="2"/>
  <c r="H390" i="2"/>
  <c r="H375" i="2"/>
  <c r="H376" i="2"/>
  <c r="H377" i="2"/>
  <c r="AX289" i="2" l="1"/>
  <c r="BA289" i="2" s="1"/>
  <c r="AW289" i="2"/>
  <c r="AV289" i="2"/>
  <c r="AX286" i="2"/>
  <c r="BA286" i="2" s="1"/>
  <c r="AW286" i="2"/>
  <c r="AV286" i="2"/>
  <c r="AQ289" i="2"/>
  <c r="AO289" i="2"/>
  <c r="AQ286" i="2"/>
  <c r="AO286" i="2"/>
  <c r="AP286" i="2" s="1"/>
  <c r="AQ285" i="2"/>
  <c r="AO285" i="2"/>
  <c r="AP285" i="2" s="1"/>
  <c r="AQ245" i="2"/>
  <c r="AO245" i="2"/>
  <c r="AP245" i="2" s="1"/>
  <c r="AI289" i="2"/>
  <c r="AG289" i="2"/>
  <c r="O289" i="2" s="1"/>
  <c r="AI286" i="2"/>
  <c r="AG286" i="2"/>
  <c r="O286" i="2" s="1"/>
  <c r="AI285" i="2"/>
  <c r="AG285" i="2"/>
  <c r="O285" i="2" s="1"/>
  <c r="AI245" i="2"/>
  <c r="AG245" i="2"/>
  <c r="O245" i="2" s="1"/>
  <c r="AF289" i="2"/>
  <c r="AF286" i="2"/>
  <c r="AF285" i="2"/>
  <c r="AF245" i="2"/>
  <c r="AF237" i="2"/>
  <c r="AF226" i="2"/>
  <c r="AE289" i="2"/>
  <c r="AE286" i="2"/>
  <c r="AE285" i="2"/>
  <c r="AE245" i="2"/>
  <c r="V289" i="2"/>
  <c r="B291" i="2"/>
  <c r="C291" i="2"/>
  <c r="H291" i="2"/>
  <c r="I291" i="2"/>
  <c r="X291" i="2"/>
  <c r="Y291" i="2"/>
  <c r="Z291" i="2"/>
  <c r="AA291" i="2"/>
  <c r="AB291" i="2"/>
  <c r="AC291" i="2"/>
  <c r="AJ291" i="2"/>
  <c r="AK291" i="2"/>
  <c r="AL291" i="2"/>
  <c r="AT291" i="2"/>
  <c r="AU291" i="2"/>
  <c r="BD291" i="2"/>
  <c r="BE291" i="2"/>
  <c r="BF291" i="2"/>
  <c r="BG291" i="2"/>
  <c r="BH291" i="2"/>
  <c r="BD297" i="2"/>
  <c r="BE297" i="2"/>
  <c r="BF297" i="2"/>
  <c r="BG297" i="2"/>
  <c r="BH297" i="2"/>
  <c r="BD298" i="2"/>
  <c r="BE298" i="2"/>
  <c r="BF298" i="2"/>
  <c r="BG298" i="2"/>
  <c r="BH298" i="2"/>
  <c r="BD299" i="2"/>
  <c r="BE299" i="2"/>
  <c r="BF299" i="2"/>
  <c r="BG299" i="2"/>
  <c r="BH299" i="2"/>
  <c r="BD300" i="2"/>
  <c r="BE300" i="2"/>
  <c r="BF300" i="2"/>
  <c r="BG300" i="2"/>
  <c r="BH300" i="2"/>
  <c r="AT297" i="2"/>
  <c r="AU297" i="2"/>
  <c r="AT298" i="2"/>
  <c r="AU298" i="2"/>
  <c r="AT299" i="2"/>
  <c r="AU299" i="2"/>
  <c r="AT300" i="2"/>
  <c r="AU300" i="2"/>
  <c r="AK297" i="2"/>
  <c r="AL297" i="2"/>
  <c r="AK298" i="2"/>
  <c r="AL298" i="2"/>
  <c r="AK299" i="2"/>
  <c r="AL299" i="2"/>
  <c r="AK300" i="2"/>
  <c r="AL300" i="2"/>
  <c r="AD298" i="2"/>
  <c r="AD299" i="2"/>
  <c r="AD300" i="2"/>
  <c r="Z297" i="2"/>
  <c r="AA297" i="2"/>
  <c r="AB297" i="2"/>
  <c r="AC297" i="2"/>
  <c r="Z298" i="2"/>
  <c r="AA298" i="2"/>
  <c r="AB298" i="2"/>
  <c r="AC298" i="2"/>
  <c r="Z299" i="2"/>
  <c r="AA299" i="2"/>
  <c r="AB299" i="2"/>
  <c r="AC299" i="2"/>
  <c r="Z300" i="2"/>
  <c r="AA300" i="2"/>
  <c r="AB300" i="2"/>
  <c r="AC300" i="2"/>
  <c r="X297" i="2"/>
  <c r="X298" i="2"/>
  <c r="X299" i="2"/>
  <c r="X300" i="2"/>
  <c r="Y297" i="2"/>
  <c r="Y298" i="2"/>
  <c r="Y299" i="2"/>
  <c r="Y300" i="2"/>
  <c r="I297" i="2"/>
  <c r="I298" i="2"/>
  <c r="I299" i="2"/>
  <c r="I300" i="2"/>
  <c r="B297" i="2"/>
  <c r="C297" i="2"/>
  <c r="B298" i="2"/>
  <c r="C298" i="2"/>
  <c r="B299" i="2"/>
  <c r="C299" i="2"/>
  <c r="B300" i="2"/>
  <c r="C300" i="2"/>
  <c r="X58" i="3"/>
  <c r="X61" i="3"/>
  <c r="X23" i="3"/>
  <c r="X722" i="6"/>
  <c r="Y722" i="6"/>
  <c r="Z722" i="6"/>
  <c r="AA722" i="6"/>
  <c r="AB722" i="6"/>
  <c r="X449" i="6"/>
  <c r="Y449" i="6"/>
  <c r="Z449" i="6"/>
  <c r="AA449" i="6"/>
  <c r="AB449" i="6"/>
  <c r="X1554" i="6"/>
  <c r="Y1554" i="6"/>
  <c r="Z1554" i="6"/>
  <c r="AA1554" i="6"/>
  <c r="AB1554" i="6"/>
  <c r="X1555" i="6"/>
  <c r="Y1555" i="6"/>
  <c r="Z1555" i="6"/>
  <c r="AA1555" i="6"/>
  <c r="AB1555" i="6"/>
  <c r="X1556" i="6"/>
  <c r="Y1556" i="6"/>
  <c r="Z1556" i="6"/>
  <c r="AA1556" i="6"/>
  <c r="AB1556" i="6"/>
  <c r="X1557" i="6"/>
  <c r="Y1557" i="6"/>
  <c r="Z1557" i="6"/>
  <c r="AA1557" i="6"/>
  <c r="AB1557" i="6"/>
  <c r="X1558" i="6"/>
  <c r="Y1558" i="6"/>
  <c r="Z1558" i="6"/>
  <c r="AA1558" i="6"/>
  <c r="AB1558" i="6"/>
  <c r="X723" i="6"/>
  <c r="Y723" i="6"/>
  <c r="Z723" i="6"/>
  <c r="AA723" i="6"/>
  <c r="AB723" i="6"/>
  <c r="X1559" i="6"/>
  <c r="Y1559" i="6"/>
  <c r="Z1559" i="6"/>
  <c r="AA1559" i="6"/>
  <c r="AB1559" i="6"/>
  <c r="X1560" i="6"/>
  <c r="Y1560" i="6"/>
  <c r="Z1560" i="6"/>
  <c r="AA1560" i="6"/>
  <c r="AB1560" i="6"/>
  <c r="X1561" i="6"/>
  <c r="Y1561" i="6"/>
  <c r="Z1561" i="6"/>
  <c r="AA1561" i="6"/>
  <c r="AB1561" i="6"/>
  <c r="X450" i="6"/>
  <c r="Y450" i="6"/>
  <c r="Z450" i="6"/>
  <c r="AA450" i="6"/>
  <c r="AB450" i="6"/>
  <c r="X1562" i="6"/>
  <c r="Y1562" i="6"/>
  <c r="Z1562" i="6"/>
  <c r="AA1562" i="6"/>
  <c r="AB1562" i="6"/>
  <c r="Y1045" i="7"/>
  <c r="Y1068" i="7"/>
  <c r="Y1027" i="7"/>
  <c r="Y875" i="7"/>
  <c r="Y833" i="7"/>
  <c r="AT429" i="8"/>
  <c r="AU429" i="8"/>
  <c r="AV429" i="8"/>
  <c r="AT286" i="8"/>
  <c r="AU286" i="8"/>
  <c r="AV286" i="8"/>
  <c r="AZ286" i="2" l="1"/>
  <c r="AZ289" i="2"/>
  <c r="R285" i="2"/>
  <c r="AV285" i="2"/>
  <c r="AW285" i="2"/>
  <c r="AX285" i="2"/>
  <c r="AJ97" i="2"/>
  <c r="AJ110" i="2"/>
  <c r="AJ121" i="2"/>
  <c r="AJ148" i="2"/>
  <c r="AJ149" i="2"/>
  <c r="AJ165" i="2"/>
  <c r="AJ155" i="2"/>
  <c r="AJ243" i="2"/>
  <c r="AJ242" i="2"/>
  <c r="AJ58" i="2"/>
  <c r="AJ247" i="2"/>
  <c r="AJ284" i="2"/>
  <c r="AJ373" i="2"/>
  <c r="AJ374" i="2"/>
  <c r="AJ375" i="2"/>
  <c r="AJ387" i="2"/>
  <c r="AJ389" i="2"/>
  <c r="AJ47" i="2"/>
  <c r="AJ102" i="2"/>
  <c r="AJ112" i="2"/>
  <c r="AJ93" i="2"/>
  <c r="AJ90" i="2"/>
  <c r="AJ186" i="2"/>
  <c r="AJ227" i="2"/>
  <c r="AJ215" i="2"/>
  <c r="AJ251" i="2"/>
  <c r="AJ22" i="2"/>
  <c r="AJ104" i="2"/>
  <c r="AJ98" i="2"/>
  <c r="AJ240" i="2"/>
  <c r="AJ43" i="2"/>
  <c r="AJ70" i="2"/>
  <c r="AJ176" i="2"/>
  <c r="AJ34" i="2"/>
  <c r="AJ181" i="2"/>
  <c r="AJ235" i="2"/>
  <c r="AJ15" i="2"/>
  <c r="AJ72" i="2"/>
  <c r="AJ202" i="2"/>
  <c r="AJ24" i="2"/>
  <c r="AJ37" i="2"/>
  <c r="AJ178" i="2"/>
  <c r="AJ166" i="2"/>
  <c r="AJ171" i="2"/>
  <c r="AJ141" i="2"/>
  <c r="AJ71" i="2"/>
  <c r="AJ69" i="2"/>
  <c r="AJ26" i="2"/>
  <c r="AJ189" i="2"/>
  <c r="AJ174" i="2"/>
  <c r="AJ125" i="2"/>
  <c r="AJ67" i="2"/>
  <c r="AJ36" i="2"/>
  <c r="AJ220" i="2"/>
  <c r="AJ59" i="2"/>
  <c r="AJ233" i="2"/>
  <c r="AJ234" i="2"/>
  <c r="AJ177" i="2"/>
  <c r="AJ19" i="2"/>
  <c r="AJ175" i="2"/>
  <c r="AJ313" i="2"/>
  <c r="AJ321" i="2"/>
  <c r="AJ325" i="2"/>
  <c r="AJ331" i="2"/>
  <c r="AJ332" i="2"/>
  <c r="AJ337" i="2"/>
  <c r="AJ341" i="2"/>
  <c r="AJ343" i="2"/>
  <c r="AJ351" i="2"/>
  <c r="AJ358" i="2"/>
  <c r="AJ365" i="2"/>
  <c r="AJ366" i="2"/>
  <c r="AJ367" i="2"/>
  <c r="AJ48" i="2"/>
  <c r="AJ86" i="2"/>
  <c r="AJ89" i="2"/>
  <c r="AJ91" i="2"/>
  <c r="AJ92" i="2"/>
  <c r="AJ42" i="2"/>
  <c r="AJ265" i="2"/>
  <c r="AJ383" i="2"/>
  <c r="AJ384" i="2"/>
  <c r="AJ388" i="2"/>
  <c r="AJ76" i="2"/>
  <c r="AJ137" i="2"/>
  <c r="AJ324" i="2"/>
  <c r="AJ330" i="2"/>
  <c r="AJ339" i="2"/>
  <c r="AJ364" i="2"/>
  <c r="AJ16" i="2"/>
  <c r="AJ279" i="2"/>
  <c r="AJ117" i="2"/>
  <c r="AJ164" i="2"/>
  <c r="AJ14" i="2"/>
  <c r="AJ122" i="2"/>
  <c r="AJ61" i="2"/>
  <c r="AJ161" i="2"/>
  <c r="AJ62" i="2"/>
  <c r="AJ120" i="2"/>
  <c r="AJ228" i="2"/>
  <c r="AJ35" i="2"/>
  <c r="AJ135" i="2"/>
  <c r="AJ60" i="2"/>
  <c r="AJ132" i="2"/>
  <c r="AJ7" i="2"/>
  <c r="AJ78" i="2"/>
  <c r="AJ88" i="2"/>
  <c r="AJ5" i="2"/>
  <c r="AJ63" i="2"/>
  <c r="AJ213" i="2"/>
  <c r="AJ281" i="2"/>
  <c r="AJ40" i="2"/>
  <c r="AJ199" i="2"/>
  <c r="AJ201" i="2"/>
  <c r="AJ212" i="2"/>
  <c r="AJ392" i="2"/>
  <c r="AJ259" i="2"/>
  <c r="AJ260" i="2"/>
  <c r="AJ295" i="2"/>
  <c r="AJ103" i="2"/>
  <c r="AJ119" i="2"/>
  <c r="AJ192" i="2"/>
  <c r="AJ289" i="2"/>
  <c r="AJ196" i="2"/>
  <c r="AJ241" i="2"/>
  <c r="AJ8" i="2"/>
  <c r="AJ123" i="2"/>
  <c r="AJ130" i="2"/>
  <c r="AJ106" i="2"/>
  <c r="AJ127" i="2"/>
  <c r="AJ129" i="2"/>
  <c r="AJ134" i="2"/>
  <c r="AJ154" i="2"/>
  <c r="AJ169" i="2"/>
  <c r="AJ288" i="2"/>
  <c r="AJ188" i="2"/>
  <c r="AJ237" i="2"/>
  <c r="AJ245" i="2"/>
  <c r="AJ160" i="2"/>
  <c r="AJ107" i="2"/>
  <c r="AJ216" i="2"/>
  <c r="AJ194" i="2"/>
  <c r="AJ197" i="2"/>
  <c r="AJ278" i="2"/>
  <c r="AJ230" i="2"/>
  <c r="AJ252" i="2"/>
  <c r="AJ274" i="2"/>
  <c r="AJ115" i="2"/>
  <c r="AJ273" i="2"/>
  <c r="AJ30" i="2"/>
  <c r="AJ173" i="2"/>
  <c r="AJ158" i="2"/>
  <c r="AJ270" i="2"/>
  <c r="AJ271" i="2"/>
  <c r="AJ272" i="2"/>
  <c r="AJ283" i="2"/>
  <c r="AJ221" i="2"/>
  <c r="AJ157" i="2"/>
  <c r="AJ170" i="2"/>
  <c r="AJ143" i="2"/>
  <c r="AJ133" i="2"/>
  <c r="AJ314" i="2"/>
  <c r="AJ317" i="2"/>
  <c r="AJ322" i="2"/>
  <c r="AJ327" i="2"/>
  <c r="AJ328" i="2"/>
  <c r="AJ335" i="2"/>
  <c r="AJ338" i="2"/>
  <c r="AJ344" i="2"/>
  <c r="AJ345" i="2"/>
  <c r="AJ346" i="2"/>
  <c r="AJ348" i="2"/>
  <c r="AJ350" i="2"/>
  <c r="AJ352" i="2"/>
  <c r="AJ353" i="2"/>
  <c r="AJ359" i="2"/>
  <c r="AJ361" i="2"/>
  <c r="AJ362" i="2"/>
  <c r="AJ118" i="2"/>
  <c r="AJ153" i="2"/>
  <c r="AJ180" i="2"/>
  <c r="AJ248" i="2"/>
  <c r="AJ254" i="2"/>
  <c r="AJ159" i="2"/>
  <c r="AJ140" i="2"/>
  <c r="AJ39" i="2"/>
  <c r="AJ293" i="2"/>
  <c r="AJ231" i="2"/>
  <c r="AJ80" i="2"/>
  <c r="AJ223" i="2"/>
  <c r="AJ75" i="2"/>
  <c r="AJ193" i="2"/>
  <c r="AJ244" i="2"/>
  <c r="AJ168" i="2"/>
  <c r="AJ363" i="2"/>
  <c r="AJ262" i="2"/>
  <c r="AJ378" i="2"/>
  <c r="AJ385" i="2"/>
  <c r="AJ386" i="2"/>
  <c r="AJ55" i="2"/>
  <c r="AJ57" i="2"/>
  <c r="AJ6" i="2"/>
  <c r="AJ9" i="2"/>
  <c r="AJ54" i="2"/>
  <c r="AJ53" i="2"/>
  <c r="AJ52" i="2"/>
  <c r="AJ85" i="2"/>
  <c r="AJ190" i="2"/>
  <c r="AJ13" i="2"/>
  <c r="AJ225" i="2"/>
  <c r="AJ222" i="2"/>
  <c r="AJ94" i="2"/>
  <c r="AJ152" i="2"/>
  <c r="AJ44" i="2"/>
  <c r="AJ318" i="2"/>
  <c r="AJ334" i="2"/>
  <c r="AJ370" i="2"/>
  <c r="AJ371" i="2"/>
  <c r="AJ41" i="2"/>
  <c r="AJ172" i="2"/>
  <c r="AJ82" i="2"/>
  <c r="AJ219" i="2"/>
  <c r="AJ280" i="2"/>
  <c r="AJ139" i="2"/>
  <c r="AJ214" i="2"/>
  <c r="AJ207" i="2"/>
  <c r="AJ239" i="2"/>
  <c r="AJ368" i="2"/>
  <c r="AJ50" i="2"/>
  <c r="AJ51" i="2"/>
  <c r="AJ294" i="2"/>
  <c r="AJ390" i="2"/>
  <c r="AJ285" i="2"/>
  <c r="AJ256" i="2"/>
  <c r="AJ263" i="2"/>
  <c r="AJ264" i="2"/>
  <c r="AJ255" i="2"/>
  <c r="AJ226" i="2"/>
  <c r="AJ204" i="2"/>
  <c r="AJ156" i="2"/>
  <c r="AJ144" i="2"/>
  <c r="AJ136" i="2"/>
  <c r="AJ109" i="2"/>
  <c r="AJ81" i="2"/>
  <c r="AJ145" i="2"/>
  <c r="AJ232" i="2"/>
  <c r="AJ167" i="2"/>
  <c r="AJ68" i="2"/>
  <c r="AJ18" i="2"/>
  <c r="AJ217" i="2"/>
  <c r="AJ23" i="2"/>
  <c r="AJ206" i="2"/>
  <c r="AJ209" i="2"/>
  <c r="AJ111" i="2"/>
  <c r="AJ38" i="2"/>
  <c r="AJ25" i="2"/>
  <c r="AJ73" i="2"/>
  <c r="AJ10" i="2"/>
  <c r="AJ142" i="2"/>
  <c r="AJ185" i="2"/>
  <c r="AJ218" i="2"/>
  <c r="AJ238" i="2"/>
  <c r="AJ128" i="2"/>
  <c r="AJ84" i="2"/>
  <c r="AJ101" i="2"/>
  <c r="AJ95" i="2"/>
  <c r="AJ249" i="2"/>
  <c r="AJ147" i="2"/>
  <c r="AJ124" i="2"/>
  <c r="AJ146" i="2"/>
  <c r="AJ116" i="2"/>
  <c r="AJ83" i="2"/>
  <c r="AJ329" i="2"/>
  <c r="AJ333" i="2"/>
  <c r="AJ87" i="2"/>
  <c r="AJ17" i="2"/>
  <c r="AJ28" i="2"/>
  <c r="AJ29" i="2"/>
  <c r="AJ162" i="2"/>
  <c r="AJ369" i="2"/>
  <c r="AJ372" i="2"/>
  <c r="AJ229" i="2"/>
  <c r="AJ126" i="2"/>
  <c r="AJ292" i="2"/>
  <c r="AJ64" i="2"/>
  <c r="AJ65" i="2"/>
  <c r="AJ66" i="2"/>
  <c r="AJ198" i="2"/>
  <c r="AJ200" i="2"/>
  <c r="AJ290" i="2"/>
  <c r="AJ376" i="2"/>
  <c r="AJ377" i="2"/>
  <c r="AJ100" i="2"/>
  <c r="AJ138" i="2"/>
  <c r="AJ20" i="2"/>
  <c r="AJ12" i="2"/>
  <c r="AJ131" i="2"/>
  <c r="AJ183" i="2"/>
  <c r="AJ11" i="2"/>
  <c r="AJ182" i="2"/>
  <c r="AJ105" i="2"/>
  <c r="AJ355" i="2"/>
  <c r="AJ46" i="2"/>
  <c r="AJ49" i="2"/>
  <c r="AJ108" i="2"/>
  <c r="AJ205" i="2"/>
  <c r="AJ179" i="2"/>
  <c r="AJ246" i="2"/>
  <c r="AJ287" i="2"/>
  <c r="AJ203" i="2"/>
  <c r="AJ27" i="2"/>
  <c r="AJ114" i="2"/>
  <c r="AJ45" i="2"/>
  <c r="AJ277" i="2"/>
  <c r="AJ379" i="2"/>
  <c r="AJ391" i="2"/>
  <c r="AJ96" i="2"/>
  <c r="AJ74" i="2"/>
  <c r="AJ163" i="2"/>
  <c r="AJ282" i="2"/>
  <c r="AJ257" i="2"/>
  <c r="AJ184" i="2"/>
  <c r="AJ208" i="2"/>
  <c r="AJ266" i="2"/>
  <c r="AJ267" i="2"/>
  <c r="AJ268" i="2"/>
  <c r="AJ269" i="2"/>
  <c r="AJ210" i="2"/>
  <c r="AJ2" i="2"/>
  <c r="AJ275" i="2"/>
  <c r="AJ33" i="2"/>
  <c r="AJ79" i="2"/>
  <c r="AJ77" i="2"/>
  <c r="AJ211" i="2"/>
  <c r="AJ150" i="2"/>
  <c r="AJ191" i="2"/>
  <c r="AJ276" i="2"/>
  <c r="AJ21" i="2"/>
  <c r="AJ56" i="2"/>
  <c r="AJ151" i="2"/>
  <c r="AJ4" i="2"/>
  <c r="AJ99" i="2"/>
  <c r="AJ187" i="2"/>
  <c r="AJ113" i="2"/>
  <c r="AJ261" i="2"/>
  <c r="AJ258" i="2"/>
  <c r="AJ195" i="2"/>
  <c r="AJ31" i="2"/>
  <c r="AJ315" i="2"/>
  <c r="AJ3" i="2"/>
  <c r="AJ296" i="2"/>
  <c r="AJ253" i="2"/>
  <c r="AJ236" i="2"/>
  <c r="AJ250" i="2"/>
  <c r="AJ316" i="2"/>
  <c r="AJ319" i="2"/>
  <c r="AJ320" i="2"/>
  <c r="AJ323" i="2"/>
  <c r="AJ342" i="2"/>
  <c r="AJ347" i="2"/>
  <c r="AJ340" i="2"/>
  <c r="AJ357" i="2"/>
  <c r="AJ354" i="2"/>
  <c r="AJ360" i="2"/>
  <c r="AJ326" i="2"/>
  <c r="AJ336" i="2"/>
  <c r="AJ224" i="2"/>
  <c r="AJ349" i="2"/>
  <c r="AJ356" i="2"/>
  <c r="AJ286" i="2"/>
  <c r="AJ32" i="2"/>
  <c r="BA285" i="2" l="1"/>
  <c r="AZ285" i="2"/>
  <c r="AV245" i="2"/>
  <c r="AW245" i="2"/>
  <c r="AX245" i="2"/>
  <c r="BA245" i="2" s="1"/>
  <c r="AZ245" i="2" l="1"/>
  <c r="AV296" i="2"/>
  <c r="AW296" i="2"/>
  <c r="AX296" i="2"/>
  <c r="AZ296" i="2" s="1"/>
  <c r="AY296" i="2"/>
  <c r="AO296" i="2"/>
  <c r="AP296" i="2" s="1"/>
  <c r="AQ296" i="2"/>
  <c r="AF296" i="2"/>
  <c r="AG296" i="2"/>
  <c r="O296" i="2" s="1"/>
  <c r="AI296" i="2"/>
  <c r="AE296" i="2"/>
  <c r="X296" i="2"/>
  <c r="V296" i="2"/>
  <c r="R296" i="2"/>
  <c r="BD295" i="2"/>
  <c r="BE295" i="2"/>
  <c r="BF295" i="2"/>
  <c r="BG295" i="2"/>
  <c r="BH295" i="2"/>
  <c r="BD296" i="2"/>
  <c r="BE296" i="2"/>
  <c r="BF296" i="2"/>
  <c r="BG296" i="2"/>
  <c r="BH296" i="2"/>
  <c r="AT295" i="2"/>
  <c r="AU295" i="2"/>
  <c r="AT296" i="2"/>
  <c r="AU296" i="2"/>
  <c r="AK296" i="2"/>
  <c r="AL296" i="2"/>
  <c r="AB295" i="2"/>
  <c r="AC295" i="2"/>
  <c r="AB296" i="2"/>
  <c r="AC296" i="2"/>
  <c r="Y295" i="2"/>
  <c r="Z295" i="2"/>
  <c r="AA295" i="2"/>
  <c r="Z296" i="2"/>
  <c r="AA296" i="2"/>
  <c r="I295" i="2"/>
  <c r="I296" i="2"/>
  <c r="C295" i="2"/>
  <c r="C296" i="2"/>
  <c r="B295" i="2"/>
  <c r="B296" i="2"/>
  <c r="X1552" i="6"/>
  <c r="Y1552" i="6"/>
  <c r="Z1552" i="6"/>
  <c r="AA1552" i="6"/>
  <c r="AB1552" i="6"/>
  <c r="X105" i="6"/>
  <c r="Y105" i="6"/>
  <c r="Z105" i="6"/>
  <c r="AA105" i="6"/>
  <c r="AB105" i="6"/>
  <c r="X1553" i="6"/>
  <c r="Y1553" i="6"/>
  <c r="Z1553" i="6"/>
  <c r="AA1553" i="6"/>
  <c r="AB1553" i="6"/>
  <c r="X701" i="6"/>
  <c r="Y701" i="6"/>
  <c r="Z701" i="6"/>
  <c r="AA701" i="6"/>
  <c r="AB701" i="6"/>
  <c r="Y847" i="7"/>
  <c r="Y1069" i="7"/>
  <c r="Y1039" i="7"/>
  <c r="Y1026" i="7"/>
  <c r="AT227" i="8"/>
  <c r="AU227" i="8"/>
  <c r="AV227" i="8"/>
  <c r="AT228" i="8"/>
  <c r="AU228" i="8"/>
  <c r="AV228" i="8"/>
  <c r="AT384" i="8"/>
  <c r="AU384" i="8"/>
  <c r="AV384" i="8"/>
  <c r="AT48" i="8"/>
  <c r="AU48" i="8"/>
  <c r="AV48" i="8"/>
  <c r="BA296" i="2" l="1"/>
  <c r="AV44" i="2"/>
  <c r="AW44" i="2"/>
  <c r="AX44" i="2"/>
  <c r="AZ44" i="2" s="1"/>
  <c r="AY44" i="2"/>
  <c r="AQ275" i="2"/>
  <c r="AQ276" i="2"/>
  <c r="AQ251" i="2"/>
  <c r="AQ186" i="2"/>
  <c r="AQ44" i="2"/>
  <c r="AO275" i="2"/>
  <c r="AP275" i="2" s="1"/>
  <c r="AO276" i="2"/>
  <c r="AP276" i="2" s="1"/>
  <c r="AO251" i="2"/>
  <c r="AP251" i="2" s="1"/>
  <c r="AO186" i="2"/>
  <c r="AP186" i="2" s="1"/>
  <c r="AO44" i="2"/>
  <c r="AP44" i="2" s="1"/>
  <c r="AF227" i="2"/>
  <c r="AG227" i="2"/>
  <c r="O227" i="2" s="1"/>
  <c r="AI227" i="2"/>
  <c r="AF258" i="2"/>
  <c r="AG258" i="2"/>
  <c r="O258" i="2" s="1"/>
  <c r="AI258" i="2"/>
  <c r="AF275" i="2"/>
  <c r="AG275" i="2"/>
  <c r="O275" i="2" s="1"/>
  <c r="AI275" i="2"/>
  <c r="AF276" i="2"/>
  <c r="AG276" i="2"/>
  <c r="O276" i="2" s="1"/>
  <c r="AI276" i="2"/>
  <c r="AF251" i="2"/>
  <c r="AG251" i="2"/>
  <c r="O251" i="2" s="1"/>
  <c r="AI251" i="2"/>
  <c r="AF186" i="2"/>
  <c r="AG186" i="2"/>
  <c r="O186" i="2" s="1"/>
  <c r="AI186" i="2"/>
  <c r="AF44" i="2"/>
  <c r="AG44" i="2"/>
  <c r="O44" i="2" s="1"/>
  <c r="AI44" i="2"/>
  <c r="AE227" i="2"/>
  <c r="AE258" i="2"/>
  <c r="AE275" i="2"/>
  <c r="AE276" i="2"/>
  <c r="AE251" i="2"/>
  <c r="AE44" i="2"/>
  <c r="V12" i="2"/>
  <c r="V31" i="2"/>
  <c r="V53" i="2"/>
  <c r="V54" i="2"/>
  <c r="V88" i="2"/>
  <c r="V100" i="2"/>
  <c r="V122" i="2"/>
  <c r="V133" i="2"/>
  <c r="V137" i="2"/>
  <c r="V174" i="2"/>
  <c r="V226" i="2"/>
  <c r="V227" i="2"/>
  <c r="V258" i="2"/>
  <c r="V266" i="2"/>
  <c r="V267" i="2"/>
  <c r="V268" i="2"/>
  <c r="V269" i="2"/>
  <c r="V272" i="2"/>
  <c r="V273" i="2"/>
  <c r="V278" i="2"/>
  <c r="V283" i="2"/>
  <c r="V275" i="2"/>
  <c r="V276" i="2"/>
  <c r="V59" i="2"/>
  <c r="V182" i="2"/>
  <c r="V234" i="2"/>
  <c r="V270" i="2"/>
  <c r="V171" i="2"/>
  <c r="V220" i="2"/>
  <c r="V235" i="2"/>
  <c r="V34" i="2"/>
  <c r="V230" i="2"/>
  <c r="V240" i="2"/>
  <c r="V22" i="2"/>
  <c r="V131" i="2"/>
  <c r="V274" i="2"/>
  <c r="V251" i="2"/>
  <c r="V43" i="2"/>
  <c r="V257" i="2"/>
  <c r="V19" i="2"/>
  <c r="V223" i="2"/>
  <c r="V142" i="2"/>
  <c r="V114" i="2"/>
  <c r="V228" i="2"/>
  <c r="V154" i="2"/>
  <c r="V249" i="2"/>
  <c r="V101" i="2"/>
  <c r="V236" i="2"/>
  <c r="V70" i="2"/>
  <c r="V79" i="2"/>
  <c r="V197" i="2"/>
  <c r="V203" i="2"/>
  <c r="V76" i="2"/>
  <c r="V105" i="2"/>
  <c r="V233" i="2"/>
  <c r="V238" i="2"/>
  <c r="V95" i="2"/>
  <c r="V111" i="2"/>
  <c r="V178" i="2"/>
  <c r="V189" i="2"/>
  <c r="V20" i="2"/>
  <c r="V173" i="2"/>
  <c r="V216" i="2"/>
  <c r="V71" i="2"/>
  <c r="V152" i="2"/>
  <c r="V168" i="2"/>
  <c r="V187" i="2"/>
  <c r="V166" i="2"/>
  <c r="V222" i="2"/>
  <c r="V175" i="2"/>
  <c r="V177" i="2"/>
  <c r="V208" i="2"/>
  <c r="V237" i="2"/>
  <c r="V6" i="2"/>
  <c r="V80" i="2"/>
  <c r="V120" i="2"/>
  <c r="V93" i="2"/>
  <c r="V232" i="2"/>
  <c r="V255" i="2"/>
  <c r="V150" i="2"/>
  <c r="V183" i="2"/>
  <c r="V193" i="2"/>
  <c r="V225" i="2"/>
  <c r="V21" i="2"/>
  <c r="V33" i="2"/>
  <c r="V138" i="2"/>
  <c r="V186" i="2"/>
  <c r="V252" i="2"/>
  <c r="V157" i="2"/>
  <c r="V158" i="2"/>
  <c r="V181" i="2"/>
  <c r="V151" i="2"/>
  <c r="V169" i="2"/>
  <c r="V146" i="2"/>
  <c r="V164" i="2"/>
  <c r="V116" i="2"/>
  <c r="V141" i="2"/>
  <c r="V163" i="2"/>
  <c r="V191" i="2"/>
  <c r="V185" i="2"/>
  <c r="V52" i="2"/>
  <c r="V67" i="2"/>
  <c r="V217" i="2"/>
  <c r="V25" i="2"/>
  <c r="V99" i="2"/>
  <c r="V206" i="2"/>
  <c r="V288" i="2"/>
  <c r="V38" i="2"/>
  <c r="V84" i="2"/>
  <c r="V90" i="2"/>
  <c r="V35" i="2"/>
  <c r="V106" i="2"/>
  <c r="V215" i="2"/>
  <c r="V14" i="2"/>
  <c r="V69" i="2"/>
  <c r="V94" i="2"/>
  <c r="V221" i="2"/>
  <c r="V10" i="2"/>
  <c r="V170" i="2"/>
  <c r="V23" i="2"/>
  <c r="V204" i="2"/>
  <c r="V213" i="2"/>
  <c r="V37" i="2"/>
  <c r="V85" i="2"/>
  <c r="V109" i="2"/>
  <c r="V140" i="2"/>
  <c r="V78" i="2"/>
  <c r="V129" i="2"/>
  <c r="V135" i="2"/>
  <c r="V282" i="2"/>
  <c r="V8" i="2"/>
  <c r="V11" i="2"/>
  <c r="V68" i="2"/>
  <c r="V167" i="2"/>
  <c r="V211" i="2"/>
  <c r="V7" i="2"/>
  <c r="V15" i="2"/>
  <c r="V60" i="2"/>
  <c r="V61" i="2"/>
  <c r="V72" i="2"/>
  <c r="V160" i="2"/>
  <c r="V9" i="2"/>
  <c r="V18" i="2"/>
  <c r="V26" i="2"/>
  <c r="V63" i="2"/>
  <c r="V107" i="2"/>
  <c r="V112" i="2"/>
  <c r="V253" i="2"/>
  <c r="V62" i="2"/>
  <c r="V77" i="2"/>
  <c r="V98" i="2"/>
  <c r="V143" i="2"/>
  <c r="V188" i="2"/>
  <c r="V250" i="2"/>
  <c r="V271" i="2"/>
  <c r="V102" i="2"/>
  <c r="V104" i="2"/>
  <c r="V128" i="2"/>
  <c r="V195" i="2"/>
  <c r="V244" i="2"/>
  <c r="V117" i="2"/>
  <c r="V147" i="2"/>
  <c r="V218" i="2"/>
  <c r="V36" i="2"/>
  <c r="V39" i="2"/>
  <c r="V123" i="2"/>
  <c r="V132" i="2"/>
  <c r="V134" i="2"/>
  <c r="V136" i="2"/>
  <c r="V144" i="2"/>
  <c r="V156" i="2"/>
  <c r="V194" i="2"/>
  <c r="V4" i="2"/>
  <c r="V30" i="2"/>
  <c r="V45" i="2"/>
  <c r="V161" i="2"/>
  <c r="V202" i="2"/>
  <c r="V210" i="2"/>
  <c r="V44" i="2"/>
  <c r="V127" i="2"/>
  <c r="V130" i="2"/>
  <c r="V176" i="2"/>
  <c r="V27" i="2"/>
  <c r="V209" i="2"/>
  <c r="V5" i="2"/>
  <c r="V73" i="2"/>
  <c r="V115" i="2"/>
  <c r="V17" i="2"/>
  <c r="V184" i="2"/>
  <c r="V24" i="2"/>
  <c r="V125" i="2"/>
  <c r="V75" i="2"/>
  <c r="V3" i="2"/>
  <c r="V74" i="2"/>
  <c r="V124" i="2"/>
  <c r="V145" i="2"/>
  <c r="BD293" i="2"/>
  <c r="BE293" i="2"/>
  <c r="BF293" i="2"/>
  <c r="BG293" i="2"/>
  <c r="BH293" i="2"/>
  <c r="BD294" i="2"/>
  <c r="BE294" i="2"/>
  <c r="BF294" i="2"/>
  <c r="BG294" i="2"/>
  <c r="BH294" i="2"/>
  <c r="AT293" i="2"/>
  <c r="AU293" i="2"/>
  <c r="AT294" i="2"/>
  <c r="AU294" i="2"/>
  <c r="AK293" i="2"/>
  <c r="AL293" i="2"/>
  <c r="AK294" i="2"/>
  <c r="AL294" i="2"/>
  <c r="AD294" i="2"/>
  <c r="AC293" i="2"/>
  <c r="AC294" i="2"/>
  <c r="AB293" i="2"/>
  <c r="AB294" i="2"/>
  <c r="Y293" i="2"/>
  <c r="Z293" i="2"/>
  <c r="AA293" i="2"/>
  <c r="Y294" i="2"/>
  <c r="Z294" i="2"/>
  <c r="AA294" i="2"/>
  <c r="H293" i="2"/>
  <c r="I293" i="2"/>
  <c r="H294" i="2"/>
  <c r="I294" i="2"/>
  <c r="B293" i="2"/>
  <c r="C293" i="2"/>
  <c r="B294" i="2"/>
  <c r="C294" i="2"/>
  <c r="AL179" i="1"/>
  <c r="AL180" i="1"/>
  <c r="AL93" i="1"/>
  <c r="AL181" i="1"/>
  <c r="X1535" i="6"/>
  <c r="Y1535" i="6"/>
  <c r="Z1535" i="6"/>
  <c r="AA1535" i="6"/>
  <c r="AB1535" i="6"/>
  <c r="X1526" i="6"/>
  <c r="Y1526" i="6"/>
  <c r="Z1526" i="6"/>
  <c r="AA1526" i="6"/>
  <c r="AB1526" i="6"/>
  <c r="X1527" i="6"/>
  <c r="Y1527" i="6"/>
  <c r="Z1527" i="6"/>
  <c r="AA1527" i="6"/>
  <c r="AB1527" i="6"/>
  <c r="X1528" i="6"/>
  <c r="Y1528" i="6"/>
  <c r="Z1528" i="6"/>
  <c r="AA1528" i="6"/>
  <c r="AB1528" i="6"/>
  <c r="X1529" i="6"/>
  <c r="Y1529" i="6"/>
  <c r="Z1529" i="6"/>
  <c r="AA1529" i="6"/>
  <c r="AB1529" i="6"/>
  <c r="X184" i="6"/>
  <c r="Y184" i="6"/>
  <c r="Z184" i="6"/>
  <c r="AA184" i="6"/>
  <c r="AB184" i="6"/>
  <c r="X1530" i="6"/>
  <c r="Y1530" i="6"/>
  <c r="Z1530" i="6"/>
  <c r="AA1530" i="6"/>
  <c r="AB1530" i="6"/>
  <c r="X1531" i="6"/>
  <c r="Y1531" i="6"/>
  <c r="Z1531" i="6"/>
  <c r="AA1531" i="6"/>
  <c r="AB1531" i="6"/>
  <c r="X1532" i="6"/>
  <c r="Y1532" i="6"/>
  <c r="Z1532" i="6"/>
  <c r="AA1532" i="6"/>
  <c r="AB1532" i="6"/>
  <c r="X817" i="6"/>
  <c r="Y817" i="6"/>
  <c r="Z817" i="6"/>
  <c r="AA817" i="6"/>
  <c r="AB817" i="6"/>
  <c r="X1533" i="6"/>
  <c r="Y1533" i="6"/>
  <c r="Z1533" i="6"/>
  <c r="AA1533" i="6"/>
  <c r="AB1533" i="6"/>
  <c r="X441" i="6"/>
  <c r="Y441" i="6"/>
  <c r="Z441" i="6"/>
  <c r="AA441" i="6"/>
  <c r="AB441" i="6"/>
  <c r="X386" i="6"/>
  <c r="Y386" i="6"/>
  <c r="Z386" i="6"/>
  <c r="AA386" i="6"/>
  <c r="AB386" i="6"/>
  <c r="X1534" i="6"/>
  <c r="Y1534" i="6"/>
  <c r="Z1534" i="6"/>
  <c r="AA1534" i="6"/>
  <c r="AB1534" i="6"/>
  <c r="X465" i="6"/>
  <c r="Y465" i="6"/>
  <c r="Z465" i="6"/>
  <c r="AA465" i="6"/>
  <c r="AB465" i="6"/>
  <c r="Y620" i="7"/>
  <c r="Y895" i="7"/>
  <c r="Y1063" i="7"/>
  <c r="Y558" i="7"/>
  <c r="Y1055" i="7"/>
  <c r="AT261" i="8"/>
  <c r="AU261" i="8"/>
  <c r="AV261" i="8"/>
  <c r="AT21" i="8"/>
  <c r="AU21" i="8"/>
  <c r="AV21" i="8"/>
  <c r="AT184" i="8"/>
  <c r="AU184" i="8"/>
  <c r="AV184" i="8"/>
  <c r="AT155" i="8"/>
  <c r="AU155" i="8"/>
  <c r="AV155" i="8"/>
  <c r="BA44" i="2" l="1"/>
  <c r="AV411" i="8"/>
  <c r="AV559" i="8"/>
  <c r="AV480" i="8"/>
  <c r="AV41" i="8"/>
  <c r="AV285" i="8"/>
  <c r="AV308" i="8"/>
  <c r="AV403" i="8"/>
  <c r="AV29" i="8"/>
  <c r="AV536" i="8"/>
  <c r="AV497" i="8"/>
  <c r="AV180" i="8"/>
  <c r="AV51" i="8"/>
  <c r="AV45" i="8"/>
  <c r="AV427" i="8"/>
  <c r="AV512" i="8"/>
  <c r="AV556" i="8"/>
  <c r="AV302" i="8"/>
  <c r="AV262" i="8"/>
  <c r="AV294" i="8"/>
  <c r="AV263" i="8"/>
  <c r="AV211" i="8"/>
  <c r="AV196" i="8"/>
  <c r="AV226" i="8"/>
  <c r="AV264" i="8"/>
  <c r="AV60" i="8"/>
  <c r="AV11" i="8"/>
  <c r="AV519" i="8"/>
  <c r="AV67" i="8"/>
  <c r="AV265" i="8"/>
  <c r="AV266" i="8"/>
  <c r="AV551" i="8"/>
  <c r="AV466" i="8"/>
  <c r="AV415" i="8"/>
  <c r="AV392" i="8"/>
  <c r="AV175" i="8"/>
  <c r="AV36" i="8"/>
  <c r="AV328" i="8"/>
  <c r="AV379" i="8"/>
  <c r="AV4" i="8"/>
  <c r="AV204" i="8"/>
  <c r="AV300" i="8"/>
  <c r="AV42" i="8"/>
  <c r="AV78" i="8"/>
  <c r="AV373" i="8"/>
  <c r="AV176" i="8"/>
  <c r="AV68" i="8"/>
  <c r="AV186" i="8"/>
  <c r="AV156" i="8"/>
  <c r="AV190" i="8"/>
  <c r="AV437" i="8"/>
  <c r="AV339" i="8"/>
  <c r="AV179" i="8"/>
  <c r="AV462" i="8"/>
  <c r="AV569" i="8"/>
  <c r="AV74" i="8"/>
  <c r="AV356" i="8"/>
  <c r="AV191" i="8"/>
  <c r="AV267" i="8"/>
  <c r="AV419" i="8"/>
  <c r="AV181" i="8"/>
  <c r="AV483" i="8"/>
  <c r="AV416" i="8"/>
  <c r="AV268" i="8"/>
  <c r="AV420" i="8"/>
  <c r="AV46" i="8"/>
  <c r="AV306" i="8"/>
  <c r="AV269" i="8"/>
  <c r="AV557" i="8"/>
  <c r="AV338" i="8"/>
  <c r="AV387" i="8"/>
  <c r="AV27" i="8"/>
  <c r="AV524" i="8"/>
  <c r="AV270" i="8"/>
  <c r="AV207" i="8"/>
  <c r="AV165" i="8"/>
  <c r="AV199" i="8"/>
  <c r="AV322" i="8"/>
  <c r="AV188" i="8"/>
  <c r="AV498" i="8"/>
  <c r="AV208" i="8"/>
  <c r="AV307" i="8"/>
  <c r="AV271" i="8"/>
  <c r="AV33" i="8"/>
  <c r="AV75" i="8"/>
  <c r="AV201" i="8"/>
  <c r="AV56" i="8"/>
  <c r="AV272" i="8"/>
  <c r="AV197" i="8"/>
  <c r="AV412" i="8"/>
  <c r="AV177" i="8"/>
  <c r="AV34" i="8"/>
  <c r="AV169" i="8"/>
  <c r="AV6" i="8"/>
  <c r="AV273" i="8"/>
  <c r="AV79" i="8"/>
  <c r="AV274" i="8"/>
  <c r="AV335" i="8"/>
  <c r="AV340" i="8"/>
  <c r="AV341" i="8"/>
  <c r="AV315" i="8"/>
  <c r="AV158" i="8"/>
  <c r="AV85" i="8"/>
  <c r="AV440" i="8"/>
  <c r="AV210" i="8"/>
  <c r="AV357" i="8"/>
  <c r="AV571" i="8"/>
  <c r="AV368" i="8"/>
  <c r="AV275" i="8"/>
  <c r="AV435" i="8"/>
  <c r="AV522" i="8"/>
  <c r="AV276" i="8"/>
  <c r="AV430" i="8"/>
  <c r="AV277" i="8"/>
  <c r="AV358" i="8"/>
  <c r="AV449" i="8"/>
  <c r="AV428" i="8"/>
  <c r="AV450" i="8"/>
  <c r="AV438" i="8"/>
  <c r="AV22" i="8"/>
  <c r="AV189" i="8"/>
  <c r="AV192" i="8"/>
  <c r="AV278" i="8"/>
  <c r="AV499" i="8"/>
  <c r="AV537" i="8"/>
  <c r="AV388" i="8"/>
  <c r="AV73" i="8"/>
  <c r="AV558" i="8"/>
  <c r="AV448" i="8"/>
  <c r="AV279" i="8"/>
  <c r="AV348" i="8"/>
  <c r="AV487" i="8"/>
  <c r="AV421" i="8"/>
  <c r="AV504" i="8"/>
  <c r="AV521" i="8"/>
  <c r="AV330" i="8"/>
  <c r="AV58" i="8"/>
  <c r="AV523" i="8"/>
  <c r="AV414" i="8"/>
  <c r="AV280" i="8"/>
  <c r="AV65" i="8"/>
  <c r="AV61" i="8"/>
  <c r="AV353" i="8"/>
  <c r="AV525" i="8"/>
  <c r="AV431" i="8"/>
  <c r="AV531" i="8"/>
  <c r="AV398" i="8"/>
  <c r="AV488" i="8"/>
  <c r="AV397" i="8"/>
  <c r="AV333" i="8"/>
  <c r="AV69" i="8"/>
  <c r="AV164" i="8"/>
  <c r="AV12" i="8"/>
  <c r="AV305" i="8"/>
  <c r="AV382" i="8"/>
  <c r="AV401" i="8"/>
  <c r="AV40" i="8"/>
  <c r="AV168" i="8"/>
  <c r="AV44" i="8"/>
  <c r="AV304" i="8"/>
  <c r="AV376" i="8"/>
  <c r="AV30" i="8"/>
  <c r="AV337" i="8"/>
  <c r="AV163" i="8"/>
  <c r="AV390" i="8"/>
  <c r="AV422" i="8"/>
  <c r="AV281" i="8"/>
  <c r="AV312" i="8"/>
  <c r="AV530" i="8"/>
  <c r="AV87" i="8"/>
  <c r="AV39" i="8"/>
  <c r="AV282" i="8"/>
  <c r="AV496" i="8"/>
  <c r="AV28" i="8"/>
  <c r="AV366" i="8"/>
  <c r="AV423" i="8"/>
  <c r="AV37" i="8"/>
  <c r="AV70" i="8"/>
  <c r="AV343" i="8"/>
  <c r="AV417" i="8"/>
  <c r="AV283" i="8"/>
  <c r="AV7" i="8"/>
  <c r="AV409" i="8"/>
  <c r="AV229" i="8"/>
  <c r="AV311" i="8"/>
  <c r="AV500" i="8"/>
  <c r="AV359" i="8"/>
  <c r="AV284" i="8"/>
  <c r="AV329" i="8"/>
  <c r="AV377" i="8"/>
  <c r="AV468" i="8"/>
  <c r="AV325" i="8"/>
  <c r="AV489" i="8"/>
  <c r="AV432" i="8"/>
  <c r="AV389" i="8"/>
  <c r="AV88" i="8"/>
  <c r="AV230" i="8"/>
  <c r="AV313" i="8"/>
  <c r="AV362" i="8"/>
  <c r="AV476" i="8"/>
  <c r="AV82" i="8"/>
  <c r="AV297" i="8"/>
  <c r="AV381" i="8"/>
  <c r="AV495" i="8"/>
  <c r="AV402" i="8"/>
  <c r="AV336" i="8"/>
  <c r="AV309" i="8"/>
  <c r="AV467" i="8"/>
  <c r="AV506" i="8"/>
  <c r="AV560" i="8"/>
  <c r="AV538" i="8"/>
  <c r="AV436" i="8"/>
  <c r="AV481" i="8"/>
  <c r="AV501" i="8"/>
  <c r="AV326" i="8"/>
  <c r="AV193" i="8"/>
  <c r="AV89" i="8"/>
  <c r="AV13" i="8"/>
  <c r="AV507" i="8"/>
  <c r="AV354" i="8"/>
  <c r="AV231" i="8"/>
  <c r="AV76" i="8"/>
  <c r="AV232" i="8"/>
  <c r="AV364" i="8"/>
  <c r="AV233" i="8"/>
  <c r="AV52" i="8"/>
  <c r="AV234" i="8"/>
  <c r="AV331" i="8"/>
  <c r="AV235" i="8"/>
  <c r="AV383" i="8"/>
  <c r="AV508" i="8"/>
  <c r="AV57" i="8"/>
  <c r="AV334" i="8"/>
  <c r="AV539" i="8"/>
  <c r="AV90" i="8"/>
  <c r="AV222" i="8"/>
  <c r="AV473" i="8"/>
  <c r="AV205" i="8"/>
  <c r="AV540" i="8"/>
  <c r="AV223" i="8"/>
  <c r="AV62" i="8"/>
  <c r="AV564" i="8"/>
  <c r="AV236" i="8"/>
  <c r="AV35" i="8"/>
  <c r="AV541" i="8"/>
  <c r="AV509" i="8"/>
  <c r="AV24" i="8"/>
  <c r="AV510" i="8"/>
  <c r="AV542" i="8"/>
  <c r="AV464" i="8"/>
  <c r="AV91" i="8"/>
  <c r="AV543" i="8"/>
  <c r="AV502" i="8"/>
  <c r="AV92" i="8"/>
  <c r="AV544" i="8"/>
  <c r="AV93" i="8"/>
  <c r="AV553" i="8"/>
  <c r="AV391" i="8"/>
  <c r="AV314" i="8"/>
  <c r="AV317" i="8"/>
  <c r="AV290" i="8"/>
  <c r="AV94" i="8"/>
  <c r="AV237" i="8"/>
  <c r="AV238" i="8"/>
  <c r="AV32" i="8"/>
  <c r="AV545" i="8"/>
  <c r="AV166" i="8"/>
  <c r="AV527" i="8"/>
  <c r="AV38" i="8"/>
  <c r="AV349" i="8"/>
  <c r="AV239" i="8"/>
  <c r="AV534" i="8"/>
  <c r="AV477" i="8"/>
  <c r="AV355" i="8"/>
  <c r="AV301" i="8"/>
  <c r="AV554" i="8"/>
  <c r="AV546" i="8"/>
  <c r="AV14" i="8"/>
  <c r="AV452" i="8"/>
  <c r="AV95" i="8"/>
  <c r="AV518" i="8"/>
  <c r="AV171" i="8"/>
  <c r="AV529" i="8"/>
  <c r="AV463" i="8"/>
  <c r="AV240" i="8"/>
  <c r="AV453" i="8"/>
  <c r="AV404" i="8"/>
  <c r="AV490" i="8"/>
  <c r="AV454" i="8"/>
  <c r="AV287" i="8"/>
  <c r="AV532" i="8"/>
  <c r="AV455" i="8"/>
  <c r="AV53" i="8"/>
  <c r="AV2" i="8"/>
  <c r="AV96" i="8"/>
  <c r="AV342" i="8"/>
  <c r="AV97" i="8"/>
  <c r="AV360" i="8"/>
  <c r="AV426" i="8"/>
  <c r="AV345" i="8"/>
  <c r="AV47" i="8"/>
  <c r="AV241" i="8"/>
  <c r="AV351" i="8"/>
  <c r="AV98" i="8"/>
  <c r="AV99" i="8"/>
  <c r="AV511" i="8"/>
  <c r="AV218" i="8"/>
  <c r="AV461" i="8"/>
  <c r="AV456" i="8"/>
  <c r="AV565" i="8"/>
  <c r="AV469" i="8"/>
  <c r="AV547" i="8"/>
  <c r="AV474" i="8"/>
  <c r="AV528" i="8"/>
  <c r="AV54" i="8"/>
  <c r="AV320" i="8"/>
  <c r="AV548" i="8"/>
  <c r="AV549" i="8"/>
  <c r="AV100" i="8"/>
  <c r="AV295" i="8"/>
  <c r="AV323" i="8"/>
  <c r="AV393" i="8"/>
  <c r="AV410" i="8"/>
  <c r="AV63" i="8"/>
  <c r="AV212" i="8"/>
  <c r="AV101" i="8"/>
  <c r="AV533" i="8"/>
  <c r="AV71" i="8"/>
  <c r="AV160" i="8"/>
  <c r="AV293" i="8"/>
  <c r="AV182" i="8"/>
  <c r="AV321" i="8"/>
  <c r="AV513" i="8"/>
  <c r="AV10" i="8"/>
  <c r="AV242" i="8"/>
  <c r="AV243" i="8"/>
  <c r="AV102" i="8"/>
  <c r="AV103" i="8"/>
  <c r="AV552" i="8"/>
  <c r="AV298" i="8"/>
  <c r="AV9" i="8"/>
  <c r="AV550" i="8"/>
  <c r="AV104" i="8"/>
  <c r="AV514" i="8"/>
  <c r="AV291" i="8"/>
  <c r="AV105" i="8"/>
  <c r="AV106" i="8"/>
  <c r="AV107" i="8"/>
  <c r="AV108" i="8"/>
  <c r="AV23" i="8"/>
  <c r="AV43" i="8"/>
  <c r="AV109" i="8"/>
  <c r="AV15" i="8"/>
  <c r="AV110" i="8"/>
  <c r="AV72" i="8"/>
  <c r="AV111" i="8"/>
  <c r="AV346" i="8"/>
  <c r="AV31" i="8"/>
  <c r="AV112" i="8"/>
  <c r="AV113" i="8"/>
  <c r="AV515" i="8"/>
  <c r="AV77" i="8"/>
  <c r="AV385" i="8"/>
  <c r="AV344" i="8"/>
  <c r="AV114" i="8"/>
  <c r="AV115" i="8"/>
  <c r="AV116" i="8"/>
  <c r="AV117" i="8"/>
  <c r="AV516" i="8"/>
  <c r="AV418" i="8"/>
  <c r="AV517" i="8"/>
  <c r="AV5" i="8"/>
  <c r="AV289" i="8"/>
  <c r="AV118" i="8"/>
  <c r="AV475" i="8"/>
  <c r="AV119" i="8"/>
  <c r="AV64" i="8"/>
  <c r="AV172" i="8"/>
  <c r="AV25" i="8"/>
  <c r="AV443" i="8"/>
  <c r="AV566" i="8"/>
  <c r="AV350" i="8"/>
  <c r="AV244" i="8"/>
  <c r="AV369" i="8"/>
  <c r="AV370" i="8"/>
  <c r="AV471" i="8"/>
  <c r="AV567" i="8"/>
  <c r="AV120" i="8"/>
  <c r="AV121" i="8"/>
  <c r="AV561" i="8"/>
  <c r="AV245" i="8"/>
  <c r="AV122" i="8"/>
  <c r="AV123" i="8"/>
  <c r="AV124" i="8"/>
  <c r="AV161" i="8"/>
  <c r="AV316" i="8"/>
  <c r="AV491" i="8"/>
  <c r="AV125" i="8"/>
  <c r="AV378" i="8"/>
  <c r="AV170" i="8"/>
  <c r="AV458" i="8"/>
  <c r="AV16" i="8"/>
  <c r="AV433" i="8"/>
  <c r="AV198" i="8"/>
  <c r="AV126" i="8"/>
  <c r="AV127" i="8"/>
  <c r="AV396" i="8"/>
  <c r="AV318" i="8"/>
  <c r="AV128" i="8"/>
  <c r="AV129" i="8"/>
  <c r="AV492" i="8"/>
  <c r="AV17" i="8"/>
  <c r="AV395" i="8"/>
  <c r="AV130" i="8"/>
  <c r="AV299" i="8"/>
  <c r="AV131" i="8"/>
  <c r="AV246" i="8"/>
  <c r="AV247" i="8"/>
  <c r="AV215" i="8"/>
  <c r="AV173" i="8"/>
  <c r="AV132" i="8"/>
  <c r="AV380" i="8"/>
  <c r="AV133" i="8"/>
  <c r="AV134" i="8"/>
  <c r="AV135" i="8"/>
  <c r="AV18" i="8"/>
  <c r="AV465" i="8"/>
  <c r="AV136" i="8"/>
  <c r="AV167" i="8"/>
  <c r="AV520" i="8"/>
  <c r="AV137" i="8"/>
  <c r="AV394" i="8"/>
  <c r="AV405" i="8"/>
  <c r="AV248" i="8"/>
  <c r="AV138" i="8"/>
  <c r="AV219" i="8"/>
  <c r="AV460" i="8"/>
  <c r="AV139" i="8"/>
  <c r="AV202" i="8"/>
  <c r="AV224" i="8"/>
  <c r="AV486" i="8"/>
  <c r="AV399" i="8"/>
  <c r="AV562" i="8"/>
  <c r="AV472" i="8"/>
  <c r="AV249" i="8"/>
  <c r="AV216" i="8"/>
  <c r="AV140" i="8"/>
  <c r="AV441" i="8"/>
  <c r="AV413" i="8"/>
  <c r="AV365" i="8"/>
  <c r="AV141" i="8"/>
  <c r="AV19" i="8"/>
  <c r="AV83" i="8"/>
  <c r="AV347" i="8"/>
  <c r="AV457" i="8"/>
  <c r="AV55" i="8"/>
  <c r="AV81" i="8"/>
  <c r="AV439" i="8"/>
  <c r="AV352" i="8"/>
  <c r="AV444" i="8"/>
  <c r="AV484" i="8"/>
  <c r="AV142" i="8"/>
  <c r="AV374" i="8"/>
  <c r="AV159" i="8"/>
  <c r="AV143" i="8"/>
  <c r="AV371" i="8"/>
  <c r="AV203" i="8"/>
  <c r="AV162" i="8"/>
  <c r="AV49" i="8"/>
  <c r="AV310" i="8"/>
  <c r="AV213" i="8"/>
  <c r="AV568" i="8"/>
  <c r="AV185" i="8"/>
  <c r="AV324" i="8"/>
  <c r="AV144" i="8"/>
  <c r="AV187" i="8"/>
  <c r="AV3" i="8"/>
  <c r="AV145" i="8"/>
  <c r="AV250" i="8"/>
  <c r="AV146" i="8"/>
  <c r="AV442" i="8"/>
  <c r="AV251" i="8"/>
  <c r="AV147" i="8"/>
  <c r="AV148" i="8"/>
  <c r="AV361" i="8"/>
  <c r="AV425" i="8"/>
  <c r="AV252" i="8"/>
  <c r="AV26" i="8"/>
  <c r="AV200" i="8"/>
  <c r="AV209" i="8"/>
  <c r="AV253" i="8"/>
  <c r="AV178" i="8"/>
  <c r="AV479" i="8"/>
  <c r="AV254" i="8"/>
  <c r="AV470" i="8"/>
  <c r="AV149" i="8"/>
  <c r="AV255" i="8"/>
  <c r="AV194" i="8"/>
  <c r="AV292" i="8"/>
  <c r="AV66" i="8"/>
  <c r="AV150" i="8"/>
  <c r="AV367" i="8"/>
  <c r="AV256" i="8"/>
  <c r="AV183" i="8"/>
  <c r="AV535" i="8"/>
  <c r="AV151" i="8"/>
  <c r="AV485" i="8"/>
  <c r="AV152" i="8"/>
  <c r="AV80" i="8"/>
  <c r="AV153" i="8"/>
  <c r="AV217" i="8"/>
  <c r="AV195" i="8"/>
  <c r="AV214" i="8"/>
  <c r="AV400" i="8"/>
  <c r="AV86" i="8"/>
  <c r="AV478" i="8"/>
  <c r="AV257" i="8"/>
  <c r="AV332" i="8"/>
  <c r="AV154" i="8"/>
  <c r="AV375" i="8"/>
  <c r="AV570" i="8"/>
  <c r="AV59" i="8"/>
  <c r="AV220" i="8"/>
  <c r="AV258" i="8"/>
  <c r="AV446" i="8"/>
  <c r="AV372" i="8"/>
  <c r="AV319" i="8"/>
  <c r="AV259" i="8"/>
  <c r="AV174" i="8"/>
  <c r="AV260" i="8"/>
  <c r="AV445" i="8"/>
  <c r="AV288" i="8"/>
  <c r="AV84" i="8"/>
  <c r="AV447" i="8"/>
  <c r="AV225" i="8"/>
  <c r="AV363" i="8"/>
  <c r="AV482" i="8"/>
  <c r="AV50" i="8"/>
  <c r="AV555" i="8"/>
  <c r="AV221" i="8"/>
  <c r="AV451" i="8"/>
  <c r="AV386" i="8"/>
  <c r="AV8" i="8"/>
  <c r="AV493" i="8"/>
  <c r="AV459" i="8"/>
  <c r="AV424" i="8"/>
  <c r="AV157" i="8"/>
  <c r="AV505" i="8"/>
  <c r="AV503" i="8"/>
  <c r="AV303" i="8"/>
  <c r="AV434" i="8"/>
  <c r="AV494" i="8"/>
  <c r="AV20" i="8"/>
  <c r="AV327" i="8"/>
  <c r="AV563" i="8"/>
  <c r="AV206" i="8"/>
  <c r="AV296" i="8"/>
  <c r="AV526" i="8"/>
  <c r="AT411" i="8"/>
  <c r="AU411" i="8"/>
  <c r="AT559" i="8"/>
  <c r="AU559" i="8"/>
  <c r="AT480" i="8"/>
  <c r="AU480" i="8"/>
  <c r="AT41" i="8"/>
  <c r="AU41" i="8"/>
  <c r="AT285" i="8"/>
  <c r="AU285" i="8"/>
  <c r="AT308" i="8"/>
  <c r="AU308" i="8"/>
  <c r="AT403" i="8"/>
  <c r="AU403" i="8"/>
  <c r="AT29" i="8"/>
  <c r="AU29" i="8"/>
  <c r="AT536" i="8"/>
  <c r="AU536" i="8"/>
  <c r="AT497" i="8"/>
  <c r="AU497" i="8"/>
  <c r="AT180" i="8"/>
  <c r="AU180" i="8"/>
  <c r="AT51" i="8"/>
  <c r="AU51" i="8"/>
  <c r="AT45" i="8"/>
  <c r="AU45" i="8"/>
  <c r="AT427" i="8"/>
  <c r="AU427" i="8"/>
  <c r="AT512" i="8"/>
  <c r="AU512" i="8"/>
  <c r="AT556" i="8"/>
  <c r="AU556" i="8"/>
  <c r="AT302" i="8"/>
  <c r="AU302" i="8"/>
  <c r="AT262" i="8"/>
  <c r="AU262" i="8"/>
  <c r="AT294" i="8"/>
  <c r="AU294" i="8"/>
  <c r="AT263" i="8"/>
  <c r="AU263" i="8"/>
  <c r="AT211" i="8"/>
  <c r="AU211" i="8"/>
  <c r="AT196" i="8"/>
  <c r="AU196" i="8"/>
  <c r="AT226" i="8"/>
  <c r="AU226" i="8"/>
  <c r="AT264" i="8"/>
  <c r="AU264" i="8"/>
  <c r="AT60" i="8"/>
  <c r="AU60" i="8"/>
  <c r="AT11" i="8"/>
  <c r="AU11" i="8"/>
  <c r="AT519" i="8"/>
  <c r="AU519" i="8"/>
  <c r="AT67" i="8"/>
  <c r="AU67" i="8"/>
  <c r="AT265" i="8"/>
  <c r="AU265" i="8"/>
  <c r="AT266" i="8"/>
  <c r="AU266" i="8"/>
  <c r="AT551" i="8"/>
  <c r="AU551" i="8"/>
  <c r="AT466" i="8"/>
  <c r="AU466" i="8"/>
  <c r="AT415" i="8"/>
  <c r="AU415" i="8"/>
  <c r="AT392" i="8"/>
  <c r="AU392" i="8"/>
  <c r="AT175" i="8"/>
  <c r="AU175" i="8"/>
  <c r="AT36" i="8"/>
  <c r="AU36" i="8"/>
  <c r="AT328" i="8"/>
  <c r="AU328" i="8"/>
  <c r="AT379" i="8"/>
  <c r="AU379" i="8"/>
  <c r="AT4" i="8"/>
  <c r="AU4" i="8"/>
  <c r="AT204" i="8"/>
  <c r="AU204" i="8"/>
  <c r="AT300" i="8"/>
  <c r="AU300" i="8"/>
  <c r="AT42" i="8"/>
  <c r="AU42" i="8"/>
  <c r="AT78" i="8"/>
  <c r="AU78" i="8"/>
  <c r="AT373" i="8"/>
  <c r="AU373" i="8"/>
  <c r="AT176" i="8"/>
  <c r="AU176" i="8"/>
  <c r="AT68" i="8"/>
  <c r="AU68" i="8"/>
  <c r="AT186" i="8"/>
  <c r="AU186" i="8"/>
  <c r="AT156" i="8"/>
  <c r="AU156" i="8"/>
  <c r="AT190" i="8"/>
  <c r="AU190" i="8"/>
  <c r="AT437" i="8"/>
  <c r="AU437" i="8"/>
  <c r="AT339" i="8"/>
  <c r="AU339" i="8"/>
  <c r="AT179" i="8"/>
  <c r="AU179" i="8"/>
  <c r="AT462" i="8"/>
  <c r="AU462" i="8"/>
  <c r="AT569" i="8"/>
  <c r="AU569" i="8"/>
  <c r="AT74" i="8"/>
  <c r="AU74" i="8"/>
  <c r="AT356" i="8"/>
  <c r="AU356" i="8"/>
  <c r="AT191" i="8"/>
  <c r="AU191" i="8"/>
  <c r="AT267" i="8"/>
  <c r="AU267" i="8"/>
  <c r="AT419" i="8"/>
  <c r="AU419" i="8"/>
  <c r="AT181" i="8"/>
  <c r="AU181" i="8"/>
  <c r="AT483" i="8"/>
  <c r="AU483" i="8"/>
  <c r="AT416" i="8"/>
  <c r="AU416" i="8"/>
  <c r="AT268" i="8"/>
  <c r="AU268" i="8"/>
  <c r="AT420" i="8"/>
  <c r="AU420" i="8"/>
  <c r="AT46" i="8"/>
  <c r="AU46" i="8"/>
  <c r="AT306" i="8"/>
  <c r="AU306" i="8"/>
  <c r="AT269" i="8"/>
  <c r="AU269" i="8"/>
  <c r="AT557" i="8"/>
  <c r="AU557" i="8"/>
  <c r="AT338" i="8"/>
  <c r="AU338" i="8"/>
  <c r="AT387" i="8"/>
  <c r="AU387" i="8"/>
  <c r="AT27" i="8"/>
  <c r="AU27" i="8"/>
  <c r="AT524" i="8"/>
  <c r="AU524" i="8"/>
  <c r="AT270" i="8"/>
  <c r="AU270" i="8"/>
  <c r="AT207" i="8"/>
  <c r="AU207" i="8"/>
  <c r="AT165" i="8"/>
  <c r="AU165" i="8"/>
  <c r="AT199" i="8"/>
  <c r="AU199" i="8"/>
  <c r="AT322" i="8"/>
  <c r="AU322" i="8"/>
  <c r="AT188" i="8"/>
  <c r="AU188" i="8"/>
  <c r="AT498" i="8"/>
  <c r="AU498" i="8"/>
  <c r="AT208" i="8"/>
  <c r="AU208" i="8"/>
  <c r="AT307" i="8"/>
  <c r="AU307" i="8"/>
  <c r="AT271" i="8"/>
  <c r="AU271" i="8"/>
  <c r="AT33" i="8"/>
  <c r="AU33" i="8"/>
  <c r="AT75" i="8"/>
  <c r="AU75" i="8"/>
  <c r="AT201" i="8"/>
  <c r="AU201" i="8"/>
  <c r="AT56" i="8"/>
  <c r="AU56" i="8"/>
  <c r="AT272" i="8"/>
  <c r="AU272" i="8"/>
  <c r="AT197" i="8"/>
  <c r="AU197" i="8"/>
  <c r="AT412" i="8"/>
  <c r="AU412" i="8"/>
  <c r="AT177" i="8"/>
  <c r="AU177" i="8"/>
  <c r="AT34" i="8"/>
  <c r="AU34" i="8"/>
  <c r="AT169" i="8"/>
  <c r="AU169" i="8"/>
  <c r="AT6" i="8"/>
  <c r="AU6" i="8"/>
  <c r="AT273" i="8"/>
  <c r="AU273" i="8"/>
  <c r="AT79" i="8"/>
  <c r="AU79" i="8"/>
  <c r="AT274" i="8"/>
  <c r="AU274" i="8"/>
  <c r="AT335" i="8"/>
  <c r="AU335" i="8"/>
  <c r="AT340" i="8"/>
  <c r="AU340" i="8"/>
  <c r="AT341" i="8"/>
  <c r="AU341" i="8"/>
  <c r="AT315" i="8"/>
  <c r="AU315" i="8"/>
  <c r="AT158" i="8"/>
  <c r="AU158" i="8"/>
  <c r="AT85" i="8"/>
  <c r="AU85" i="8"/>
  <c r="AT440" i="8"/>
  <c r="AU440" i="8"/>
  <c r="AT210" i="8"/>
  <c r="AU210" i="8"/>
  <c r="AT357" i="8"/>
  <c r="AU357" i="8"/>
  <c r="AT571" i="8"/>
  <c r="AU571" i="8"/>
  <c r="AT368" i="8"/>
  <c r="AU368" i="8"/>
  <c r="AT275" i="8"/>
  <c r="AU275" i="8"/>
  <c r="AT435" i="8"/>
  <c r="AU435" i="8"/>
  <c r="AT522" i="8"/>
  <c r="AU522" i="8"/>
  <c r="AT276" i="8"/>
  <c r="AU276" i="8"/>
  <c r="AT430" i="8"/>
  <c r="AU430" i="8"/>
  <c r="AT277" i="8"/>
  <c r="AU277" i="8"/>
  <c r="AT358" i="8"/>
  <c r="AU358" i="8"/>
  <c r="AT449" i="8"/>
  <c r="AU449" i="8"/>
  <c r="AT428" i="8"/>
  <c r="AU428" i="8"/>
  <c r="AT450" i="8"/>
  <c r="AU450" i="8"/>
  <c r="AT438" i="8"/>
  <c r="AU438" i="8"/>
  <c r="AT22" i="8"/>
  <c r="AU22" i="8"/>
  <c r="AT189" i="8"/>
  <c r="AU189" i="8"/>
  <c r="AT192" i="8"/>
  <c r="AU192" i="8"/>
  <c r="AT278" i="8"/>
  <c r="AU278" i="8"/>
  <c r="AT499" i="8"/>
  <c r="AU499" i="8"/>
  <c r="AT537" i="8"/>
  <c r="AU537" i="8"/>
  <c r="AT388" i="8"/>
  <c r="AU388" i="8"/>
  <c r="AT73" i="8"/>
  <c r="AU73" i="8"/>
  <c r="AT558" i="8"/>
  <c r="AU558" i="8"/>
  <c r="AT448" i="8"/>
  <c r="AU448" i="8"/>
  <c r="AT279" i="8"/>
  <c r="AU279" i="8"/>
  <c r="AT348" i="8"/>
  <c r="AU348" i="8"/>
  <c r="AT487" i="8"/>
  <c r="AU487" i="8"/>
  <c r="AT421" i="8"/>
  <c r="AU421" i="8"/>
  <c r="AT504" i="8"/>
  <c r="AU504" i="8"/>
  <c r="AT521" i="8"/>
  <c r="AU521" i="8"/>
  <c r="AT330" i="8"/>
  <c r="AU330" i="8"/>
  <c r="AT58" i="8"/>
  <c r="AU58" i="8"/>
  <c r="AT523" i="8"/>
  <c r="AU523" i="8"/>
  <c r="AT414" i="8"/>
  <c r="AU414" i="8"/>
  <c r="AT280" i="8"/>
  <c r="AU280" i="8"/>
  <c r="AT65" i="8"/>
  <c r="AU65" i="8"/>
  <c r="AT61" i="8"/>
  <c r="AU61" i="8"/>
  <c r="AT353" i="8"/>
  <c r="AU353" i="8"/>
  <c r="AT525" i="8"/>
  <c r="AU525" i="8"/>
  <c r="AT431" i="8"/>
  <c r="AU431" i="8"/>
  <c r="AT531" i="8"/>
  <c r="AU531" i="8"/>
  <c r="AT398" i="8"/>
  <c r="AU398" i="8"/>
  <c r="AT488" i="8"/>
  <c r="AU488" i="8"/>
  <c r="AT397" i="8"/>
  <c r="AU397" i="8"/>
  <c r="AT333" i="8"/>
  <c r="AU333" i="8"/>
  <c r="AT69" i="8"/>
  <c r="AU69" i="8"/>
  <c r="AT164" i="8"/>
  <c r="AU164" i="8"/>
  <c r="AT12" i="8"/>
  <c r="AU12" i="8"/>
  <c r="AT305" i="8"/>
  <c r="AU305" i="8"/>
  <c r="AT382" i="8"/>
  <c r="AU382" i="8"/>
  <c r="AT401" i="8"/>
  <c r="AU401" i="8"/>
  <c r="AT40" i="8"/>
  <c r="AU40" i="8"/>
  <c r="AT168" i="8"/>
  <c r="AU168" i="8"/>
  <c r="AT44" i="8"/>
  <c r="AU44" i="8"/>
  <c r="AT304" i="8"/>
  <c r="AU304" i="8"/>
  <c r="AT376" i="8"/>
  <c r="AU376" i="8"/>
  <c r="AT30" i="8"/>
  <c r="AU30" i="8"/>
  <c r="AT337" i="8"/>
  <c r="AU337" i="8"/>
  <c r="AT163" i="8"/>
  <c r="AU163" i="8"/>
  <c r="AT390" i="8"/>
  <c r="AU390" i="8"/>
  <c r="AT422" i="8"/>
  <c r="AU422" i="8"/>
  <c r="AT281" i="8"/>
  <c r="AU281" i="8"/>
  <c r="AT312" i="8"/>
  <c r="AU312" i="8"/>
  <c r="AT530" i="8"/>
  <c r="AU530" i="8"/>
  <c r="AT87" i="8"/>
  <c r="AU87" i="8"/>
  <c r="AT39" i="8"/>
  <c r="AU39" i="8"/>
  <c r="AT282" i="8"/>
  <c r="AU282" i="8"/>
  <c r="AT496" i="8"/>
  <c r="AU496" i="8"/>
  <c r="AT28" i="8"/>
  <c r="AU28" i="8"/>
  <c r="AT366" i="8"/>
  <c r="AU366" i="8"/>
  <c r="AT423" i="8"/>
  <c r="AU423" i="8"/>
  <c r="AT37" i="8"/>
  <c r="AU37" i="8"/>
  <c r="AT70" i="8"/>
  <c r="AU70" i="8"/>
  <c r="AT343" i="8"/>
  <c r="AU343" i="8"/>
  <c r="AT417" i="8"/>
  <c r="AU417" i="8"/>
  <c r="AT283" i="8"/>
  <c r="AU283" i="8"/>
  <c r="AT7" i="8"/>
  <c r="AU7" i="8"/>
  <c r="AT409" i="8"/>
  <c r="AU409" i="8"/>
  <c r="AT229" i="8"/>
  <c r="AU229" i="8"/>
  <c r="AT311" i="8"/>
  <c r="AU311" i="8"/>
  <c r="AT500" i="8"/>
  <c r="AU500" i="8"/>
  <c r="AT359" i="8"/>
  <c r="AU359" i="8"/>
  <c r="AT284" i="8"/>
  <c r="AU284" i="8"/>
  <c r="AT329" i="8"/>
  <c r="AU329" i="8"/>
  <c r="AT377" i="8"/>
  <c r="AU377" i="8"/>
  <c r="AT468" i="8"/>
  <c r="AU468" i="8"/>
  <c r="AT325" i="8"/>
  <c r="AU325" i="8"/>
  <c r="AT489" i="8"/>
  <c r="AU489" i="8"/>
  <c r="AT432" i="8"/>
  <c r="AU432" i="8"/>
  <c r="AT389" i="8"/>
  <c r="AU389" i="8"/>
  <c r="AT88" i="8"/>
  <c r="AU88" i="8"/>
  <c r="AT230" i="8"/>
  <c r="AU230" i="8"/>
  <c r="AT313" i="8"/>
  <c r="AU313" i="8"/>
  <c r="AT362" i="8"/>
  <c r="AU362" i="8"/>
  <c r="AT476" i="8"/>
  <c r="AU476" i="8"/>
  <c r="AT82" i="8"/>
  <c r="AU82" i="8"/>
  <c r="AT297" i="8"/>
  <c r="AU297" i="8"/>
  <c r="AT381" i="8"/>
  <c r="AU381" i="8"/>
  <c r="AT495" i="8"/>
  <c r="AU495" i="8"/>
  <c r="AT402" i="8"/>
  <c r="AU402" i="8"/>
  <c r="AT336" i="8"/>
  <c r="AU336" i="8"/>
  <c r="AT309" i="8"/>
  <c r="AU309" i="8"/>
  <c r="AT467" i="8"/>
  <c r="AU467" i="8"/>
  <c r="AT506" i="8"/>
  <c r="AU506" i="8"/>
  <c r="AT560" i="8"/>
  <c r="AU560" i="8"/>
  <c r="AT538" i="8"/>
  <c r="AU538" i="8"/>
  <c r="AT436" i="8"/>
  <c r="AU436" i="8"/>
  <c r="AT481" i="8"/>
  <c r="AU481" i="8"/>
  <c r="AT501" i="8"/>
  <c r="AU501" i="8"/>
  <c r="AT326" i="8"/>
  <c r="AU326" i="8"/>
  <c r="AT193" i="8"/>
  <c r="AU193" i="8"/>
  <c r="AT89" i="8"/>
  <c r="AU89" i="8"/>
  <c r="AT13" i="8"/>
  <c r="AU13" i="8"/>
  <c r="AT507" i="8"/>
  <c r="AU507" i="8"/>
  <c r="AT354" i="8"/>
  <c r="AU354" i="8"/>
  <c r="AT231" i="8"/>
  <c r="AU231" i="8"/>
  <c r="AT76" i="8"/>
  <c r="AU76" i="8"/>
  <c r="AT232" i="8"/>
  <c r="AU232" i="8"/>
  <c r="AT364" i="8"/>
  <c r="AU364" i="8"/>
  <c r="AT233" i="8"/>
  <c r="AU233" i="8"/>
  <c r="AT52" i="8"/>
  <c r="AU52" i="8"/>
  <c r="AT234" i="8"/>
  <c r="AU234" i="8"/>
  <c r="AT331" i="8"/>
  <c r="AU331" i="8"/>
  <c r="AT235" i="8"/>
  <c r="AU235" i="8"/>
  <c r="AT383" i="8"/>
  <c r="AU383" i="8"/>
  <c r="AT508" i="8"/>
  <c r="AU508" i="8"/>
  <c r="AT57" i="8"/>
  <c r="AU57" i="8"/>
  <c r="AT334" i="8"/>
  <c r="AU334" i="8"/>
  <c r="AT539" i="8"/>
  <c r="AU539" i="8"/>
  <c r="AT90" i="8"/>
  <c r="AU90" i="8"/>
  <c r="AT222" i="8"/>
  <c r="AU222" i="8"/>
  <c r="AT473" i="8"/>
  <c r="AU473" i="8"/>
  <c r="AT205" i="8"/>
  <c r="AU205" i="8"/>
  <c r="AT540" i="8"/>
  <c r="AU540" i="8"/>
  <c r="AT223" i="8"/>
  <c r="AU223" i="8"/>
  <c r="AT62" i="8"/>
  <c r="AU62" i="8"/>
  <c r="AT564" i="8"/>
  <c r="AU564" i="8"/>
  <c r="AT236" i="8"/>
  <c r="AU236" i="8"/>
  <c r="AT35" i="8"/>
  <c r="AU35" i="8"/>
  <c r="AT541" i="8"/>
  <c r="AU541" i="8"/>
  <c r="AT509" i="8"/>
  <c r="AU509" i="8"/>
  <c r="AT24" i="8"/>
  <c r="AU24" i="8"/>
  <c r="AT510" i="8"/>
  <c r="AU510" i="8"/>
  <c r="AT542" i="8"/>
  <c r="AU542" i="8"/>
  <c r="AT464" i="8"/>
  <c r="AU464" i="8"/>
  <c r="AT91" i="8"/>
  <c r="AU91" i="8"/>
  <c r="AT543" i="8"/>
  <c r="AU543" i="8"/>
  <c r="AT502" i="8"/>
  <c r="AU502" i="8"/>
  <c r="AT92" i="8"/>
  <c r="AU92" i="8"/>
  <c r="AT544" i="8"/>
  <c r="AU544" i="8"/>
  <c r="AT93" i="8"/>
  <c r="AU93" i="8"/>
  <c r="AT553" i="8"/>
  <c r="AU553" i="8"/>
  <c r="AT391" i="8"/>
  <c r="AU391" i="8"/>
  <c r="AT314" i="8"/>
  <c r="AU314" i="8"/>
  <c r="AT317" i="8"/>
  <c r="AU317" i="8"/>
  <c r="AT290" i="8"/>
  <c r="AU290" i="8"/>
  <c r="AT94" i="8"/>
  <c r="AU94" i="8"/>
  <c r="AT237" i="8"/>
  <c r="AU237" i="8"/>
  <c r="AT238" i="8"/>
  <c r="AU238" i="8"/>
  <c r="AT32" i="8"/>
  <c r="AU32" i="8"/>
  <c r="AT545" i="8"/>
  <c r="AU545" i="8"/>
  <c r="AT166" i="8"/>
  <c r="AU166" i="8"/>
  <c r="AT527" i="8"/>
  <c r="AU527" i="8"/>
  <c r="AT38" i="8"/>
  <c r="AU38" i="8"/>
  <c r="AT349" i="8"/>
  <c r="AU349" i="8"/>
  <c r="AT239" i="8"/>
  <c r="AU239" i="8"/>
  <c r="AT534" i="8"/>
  <c r="AU534" i="8"/>
  <c r="AT477" i="8"/>
  <c r="AU477" i="8"/>
  <c r="AT355" i="8"/>
  <c r="AU355" i="8"/>
  <c r="AT301" i="8"/>
  <c r="AU301" i="8"/>
  <c r="AT554" i="8"/>
  <c r="AU554" i="8"/>
  <c r="AT546" i="8"/>
  <c r="AU546" i="8"/>
  <c r="AT14" i="8"/>
  <c r="AU14" i="8"/>
  <c r="AT452" i="8"/>
  <c r="AU452" i="8"/>
  <c r="AT95" i="8"/>
  <c r="AU95" i="8"/>
  <c r="AT518" i="8"/>
  <c r="AU518" i="8"/>
  <c r="AT171" i="8"/>
  <c r="AU171" i="8"/>
  <c r="AT529" i="8"/>
  <c r="AU529" i="8"/>
  <c r="AT463" i="8"/>
  <c r="AU463" i="8"/>
  <c r="AT240" i="8"/>
  <c r="AU240" i="8"/>
  <c r="AT453" i="8"/>
  <c r="AU453" i="8"/>
  <c r="AT404" i="8"/>
  <c r="AU404" i="8"/>
  <c r="AT490" i="8"/>
  <c r="AU490" i="8"/>
  <c r="AT454" i="8"/>
  <c r="AU454" i="8"/>
  <c r="AT287" i="8"/>
  <c r="AU287" i="8"/>
  <c r="AT532" i="8"/>
  <c r="AU532" i="8"/>
  <c r="AT455" i="8"/>
  <c r="AU455" i="8"/>
  <c r="AT53" i="8"/>
  <c r="AU53" i="8"/>
  <c r="AT2" i="8"/>
  <c r="AU2" i="8"/>
  <c r="AT96" i="8"/>
  <c r="AU96" i="8"/>
  <c r="AT342" i="8"/>
  <c r="AU342" i="8"/>
  <c r="AT97" i="8"/>
  <c r="AU97" i="8"/>
  <c r="AT360" i="8"/>
  <c r="AU360" i="8"/>
  <c r="AT426" i="8"/>
  <c r="AU426" i="8"/>
  <c r="AT345" i="8"/>
  <c r="AU345" i="8"/>
  <c r="AT47" i="8"/>
  <c r="AU47" i="8"/>
  <c r="AT241" i="8"/>
  <c r="AU241" i="8"/>
  <c r="AT351" i="8"/>
  <c r="AU351" i="8"/>
  <c r="AT98" i="8"/>
  <c r="AU98" i="8"/>
  <c r="AT99" i="8"/>
  <c r="AU99" i="8"/>
  <c r="AT511" i="8"/>
  <c r="AU511" i="8"/>
  <c r="AT218" i="8"/>
  <c r="AU218" i="8"/>
  <c r="AT461" i="8"/>
  <c r="AU461" i="8"/>
  <c r="AT456" i="8"/>
  <c r="AU456" i="8"/>
  <c r="AT565" i="8"/>
  <c r="AU565" i="8"/>
  <c r="AT469" i="8"/>
  <c r="AU469" i="8"/>
  <c r="AT547" i="8"/>
  <c r="AU547" i="8"/>
  <c r="AT474" i="8"/>
  <c r="AU474" i="8"/>
  <c r="AT528" i="8"/>
  <c r="AU528" i="8"/>
  <c r="AT54" i="8"/>
  <c r="AU54" i="8"/>
  <c r="AT320" i="8"/>
  <c r="AU320" i="8"/>
  <c r="AT548" i="8"/>
  <c r="AU548" i="8"/>
  <c r="AT549" i="8"/>
  <c r="AU549" i="8"/>
  <c r="AT100" i="8"/>
  <c r="AU100" i="8"/>
  <c r="AT295" i="8"/>
  <c r="AU295" i="8"/>
  <c r="AT323" i="8"/>
  <c r="AU323" i="8"/>
  <c r="AT393" i="8"/>
  <c r="AU393" i="8"/>
  <c r="AT410" i="8"/>
  <c r="AU410" i="8"/>
  <c r="AT63" i="8"/>
  <c r="AU63" i="8"/>
  <c r="AT212" i="8"/>
  <c r="AU212" i="8"/>
  <c r="AT101" i="8"/>
  <c r="AU101" i="8"/>
  <c r="AT533" i="8"/>
  <c r="AU533" i="8"/>
  <c r="AT71" i="8"/>
  <c r="AU71" i="8"/>
  <c r="AT160" i="8"/>
  <c r="AU160" i="8"/>
  <c r="AT293" i="8"/>
  <c r="AU293" i="8"/>
  <c r="AT182" i="8"/>
  <c r="AU182" i="8"/>
  <c r="AT321" i="8"/>
  <c r="AU321" i="8"/>
  <c r="AT513" i="8"/>
  <c r="AU513" i="8"/>
  <c r="AT10" i="8"/>
  <c r="AU10" i="8"/>
  <c r="AT242" i="8"/>
  <c r="AU242" i="8"/>
  <c r="AT243" i="8"/>
  <c r="AU243" i="8"/>
  <c r="AT102" i="8"/>
  <c r="AU102" i="8"/>
  <c r="AT103" i="8"/>
  <c r="AU103" i="8"/>
  <c r="AT552" i="8"/>
  <c r="AU552" i="8"/>
  <c r="AT298" i="8"/>
  <c r="AU298" i="8"/>
  <c r="AT9" i="8"/>
  <c r="AU9" i="8"/>
  <c r="AT550" i="8"/>
  <c r="AU550" i="8"/>
  <c r="AT104" i="8"/>
  <c r="AU104" i="8"/>
  <c r="AT514" i="8"/>
  <c r="AU514" i="8"/>
  <c r="AT291" i="8"/>
  <c r="AU291" i="8"/>
  <c r="AT105" i="8"/>
  <c r="AU105" i="8"/>
  <c r="AT106" i="8"/>
  <c r="AU106" i="8"/>
  <c r="AT107" i="8"/>
  <c r="AU107" i="8"/>
  <c r="AT108" i="8"/>
  <c r="AU108" i="8"/>
  <c r="AT23" i="8"/>
  <c r="AU23" i="8"/>
  <c r="AT43" i="8"/>
  <c r="AU43" i="8"/>
  <c r="AT109" i="8"/>
  <c r="AU109" i="8"/>
  <c r="AT15" i="8"/>
  <c r="AU15" i="8"/>
  <c r="AT110" i="8"/>
  <c r="AU110" i="8"/>
  <c r="AT72" i="8"/>
  <c r="AU72" i="8"/>
  <c r="AT111" i="8"/>
  <c r="AU111" i="8"/>
  <c r="AT346" i="8"/>
  <c r="AU346" i="8"/>
  <c r="AT31" i="8"/>
  <c r="AU31" i="8"/>
  <c r="AT112" i="8"/>
  <c r="AU112" i="8"/>
  <c r="AT113" i="8"/>
  <c r="AU113" i="8"/>
  <c r="AT515" i="8"/>
  <c r="AU515" i="8"/>
  <c r="AT77" i="8"/>
  <c r="AU77" i="8"/>
  <c r="AT385" i="8"/>
  <c r="AU385" i="8"/>
  <c r="AT344" i="8"/>
  <c r="AU344" i="8"/>
  <c r="AT114" i="8"/>
  <c r="AU114" i="8"/>
  <c r="AT115" i="8"/>
  <c r="AU115" i="8"/>
  <c r="AT116" i="8"/>
  <c r="AU116" i="8"/>
  <c r="AT117" i="8"/>
  <c r="AU117" i="8"/>
  <c r="AT516" i="8"/>
  <c r="AU516" i="8"/>
  <c r="AT418" i="8"/>
  <c r="AU418" i="8"/>
  <c r="AT517" i="8"/>
  <c r="AU517" i="8"/>
  <c r="AT5" i="8"/>
  <c r="AU5" i="8"/>
  <c r="AT289" i="8"/>
  <c r="AU289" i="8"/>
  <c r="AT118" i="8"/>
  <c r="AU118" i="8"/>
  <c r="AT475" i="8"/>
  <c r="AU475" i="8"/>
  <c r="AT119" i="8"/>
  <c r="AU119" i="8"/>
  <c r="AT64" i="8"/>
  <c r="AU64" i="8"/>
  <c r="AT172" i="8"/>
  <c r="AU172" i="8"/>
  <c r="AT25" i="8"/>
  <c r="AU25" i="8"/>
  <c r="AT443" i="8"/>
  <c r="AU443" i="8"/>
  <c r="AT566" i="8"/>
  <c r="AU566" i="8"/>
  <c r="AT350" i="8"/>
  <c r="AU350" i="8"/>
  <c r="AT244" i="8"/>
  <c r="AU244" i="8"/>
  <c r="AT369" i="8"/>
  <c r="AU369" i="8"/>
  <c r="AT370" i="8"/>
  <c r="AU370" i="8"/>
  <c r="AT471" i="8"/>
  <c r="AU471" i="8"/>
  <c r="AT567" i="8"/>
  <c r="AU567" i="8"/>
  <c r="AT120" i="8"/>
  <c r="AU120" i="8"/>
  <c r="AT121" i="8"/>
  <c r="AU121" i="8"/>
  <c r="AT561" i="8"/>
  <c r="AU561" i="8"/>
  <c r="AT245" i="8"/>
  <c r="AU245" i="8"/>
  <c r="AT122" i="8"/>
  <c r="AU122" i="8"/>
  <c r="AT123" i="8"/>
  <c r="AU123" i="8"/>
  <c r="AT124" i="8"/>
  <c r="AU124" i="8"/>
  <c r="AT161" i="8"/>
  <c r="AU161" i="8"/>
  <c r="AT316" i="8"/>
  <c r="AU316" i="8"/>
  <c r="AT491" i="8"/>
  <c r="AU491" i="8"/>
  <c r="AT125" i="8"/>
  <c r="AU125" i="8"/>
  <c r="AT378" i="8"/>
  <c r="AU378" i="8"/>
  <c r="AT170" i="8"/>
  <c r="AU170" i="8"/>
  <c r="AT458" i="8"/>
  <c r="AU458" i="8"/>
  <c r="AT16" i="8"/>
  <c r="AU16" i="8"/>
  <c r="AT433" i="8"/>
  <c r="AU433" i="8"/>
  <c r="AT198" i="8"/>
  <c r="AU198" i="8"/>
  <c r="AT126" i="8"/>
  <c r="AU126" i="8"/>
  <c r="AT127" i="8"/>
  <c r="AU127" i="8"/>
  <c r="AT396" i="8"/>
  <c r="AU396" i="8"/>
  <c r="AT318" i="8"/>
  <c r="AU318" i="8"/>
  <c r="AT128" i="8"/>
  <c r="AU128" i="8"/>
  <c r="AT129" i="8"/>
  <c r="AU129" i="8"/>
  <c r="AT492" i="8"/>
  <c r="AU492" i="8"/>
  <c r="AT17" i="8"/>
  <c r="AU17" i="8"/>
  <c r="AT395" i="8"/>
  <c r="AU395" i="8"/>
  <c r="AT130" i="8"/>
  <c r="AU130" i="8"/>
  <c r="AT299" i="8"/>
  <c r="AU299" i="8"/>
  <c r="AT131" i="8"/>
  <c r="AU131" i="8"/>
  <c r="AT246" i="8"/>
  <c r="AU246" i="8"/>
  <c r="AT247" i="8"/>
  <c r="AU247" i="8"/>
  <c r="AT215" i="8"/>
  <c r="AU215" i="8"/>
  <c r="AT173" i="8"/>
  <c r="AU173" i="8"/>
  <c r="AT132" i="8"/>
  <c r="AU132" i="8"/>
  <c r="AT380" i="8"/>
  <c r="AU380" i="8"/>
  <c r="AT133" i="8"/>
  <c r="AU133" i="8"/>
  <c r="AT134" i="8"/>
  <c r="AU134" i="8"/>
  <c r="AT135" i="8"/>
  <c r="AU135" i="8"/>
  <c r="AT18" i="8"/>
  <c r="AU18" i="8"/>
  <c r="AT465" i="8"/>
  <c r="AU465" i="8"/>
  <c r="AT136" i="8"/>
  <c r="AU136" i="8"/>
  <c r="AT167" i="8"/>
  <c r="AU167" i="8"/>
  <c r="AT520" i="8"/>
  <c r="AU520" i="8"/>
  <c r="AT137" i="8"/>
  <c r="AU137" i="8"/>
  <c r="AT394" i="8"/>
  <c r="AU394" i="8"/>
  <c r="AT405" i="8"/>
  <c r="AU405" i="8"/>
  <c r="AT248" i="8"/>
  <c r="AU248" i="8"/>
  <c r="AT138" i="8"/>
  <c r="AU138" i="8"/>
  <c r="AT219" i="8"/>
  <c r="AU219" i="8"/>
  <c r="AT460" i="8"/>
  <c r="AU460" i="8"/>
  <c r="AT139" i="8"/>
  <c r="AU139" i="8"/>
  <c r="AT202" i="8"/>
  <c r="AU202" i="8"/>
  <c r="AT224" i="8"/>
  <c r="AU224" i="8"/>
  <c r="AT486" i="8"/>
  <c r="AU486" i="8"/>
  <c r="AT399" i="8"/>
  <c r="AU399" i="8"/>
  <c r="AT562" i="8"/>
  <c r="AU562" i="8"/>
  <c r="AT472" i="8"/>
  <c r="AU472" i="8"/>
  <c r="AT249" i="8"/>
  <c r="AU249" i="8"/>
  <c r="AT216" i="8"/>
  <c r="AU216" i="8"/>
  <c r="AT140" i="8"/>
  <c r="AU140" i="8"/>
  <c r="AT441" i="8"/>
  <c r="AU441" i="8"/>
  <c r="AT413" i="8"/>
  <c r="AU413" i="8"/>
  <c r="AT365" i="8"/>
  <c r="AU365" i="8"/>
  <c r="AT141" i="8"/>
  <c r="AU141" i="8"/>
  <c r="AT19" i="8"/>
  <c r="AU19" i="8"/>
  <c r="AT83" i="8"/>
  <c r="AU83" i="8"/>
  <c r="AT347" i="8"/>
  <c r="AU347" i="8"/>
  <c r="AT457" i="8"/>
  <c r="AU457" i="8"/>
  <c r="AT55" i="8"/>
  <c r="AU55" i="8"/>
  <c r="AT81" i="8"/>
  <c r="AU81" i="8"/>
  <c r="AT439" i="8"/>
  <c r="AU439" i="8"/>
  <c r="AT352" i="8"/>
  <c r="AU352" i="8"/>
  <c r="AT444" i="8"/>
  <c r="AU444" i="8"/>
  <c r="AT484" i="8"/>
  <c r="AU484" i="8"/>
  <c r="AT142" i="8"/>
  <c r="AU142" i="8"/>
  <c r="AT374" i="8"/>
  <c r="AU374" i="8"/>
  <c r="AT159" i="8"/>
  <c r="AU159" i="8"/>
  <c r="AT143" i="8"/>
  <c r="AU143" i="8"/>
  <c r="AT371" i="8"/>
  <c r="AU371" i="8"/>
  <c r="AT203" i="8"/>
  <c r="AU203" i="8"/>
  <c r="AT162" i="8"/>
  <c r="AU162" i="8"/>
  <c r="AT49" i="8"/>
  <c r="AU49" i="8"/>
  <c r="AT310" i="8"/>
  <c r="AU310" i="8"/>
  <c r="AT213" i="8"/>
  <c r="AU213" i="8"/>
  <c r="AT568" i="8"/>
  <c r="AU568" i="8"/>
  <c r="AT185" i="8"/>
  <c r="AU185" i="8"/>
  <c r="AT324" i="8"/>
  <c r="AU324" i="8"/>
  <c r="AT144" i="8"/>
  <c r="AU144" i="8"/>
  <c r="AT187" i="8"/>
  <c r="AU187" i="8"/>
  <c r="AT3" i="8"/>
  <c r="AU3" i="8"/>
  <c r="AT145" i="8"/>
  <c r="AU145" i="8"/>
  <c r="AT250" i="8"/>
  <c r="AU250" i="8"/>
  <c r="AT146" i="8"/>
  <c r="AU146" i="8"/>
  <c r="AT442" i="8"/>
  <c r="AU442" i="8"/>
  <c r="AT251" i="8"/>
  <c r="AU251" i="8"/>
  <c r="AT147" i="8"/>
  <c r="AU147" i="8"/>
  <c r="AT148" i="8"/>
  <c r="AU148" i="8"/>
  <c r="AT361" i="8"/>
  <c r="AU361" i="8"/>
  <c r="AT425" i="8"/>
  <c r="AU425" i="8"/>
  <c r="AT252" i="8"/>
  <c r="AU252" i="8"/>
  <c r="AT26" i="8"/>
  <c r="AU26" i="8"/>
  <c r="AT200" i="8"/>
  <c r="AU200" i="8"/>
  <c r="AT209" i="8"/>
  <c r="AU209" i="8"/>
  <c r="AT253" i="8"/>
  <c r="AU253" i="8"/>
  <c r="AT178" i="8"/>
  <c r="AU178" i="8"/>
  <c r="AT479" i="8"/>
  <c r="AU479" i="8"/>
  <c r="AT254" i="8"/>
  <c r="AU254" i="8"/>
  <c r="AT470" i="8"/>
  <c r="AU470" i="8"/>
  <c r="AT149" i="8"/>
  <c r="AU149" i="8"/>
  <c r="AT255" i="8"/>
  <c r="AU255" i="8"/>
  <c r="AT194" i="8"/>
  <c r="AU194" i="8"/>
  <c r="AT292" i="8"/>
  <c r="AU292" i="8"/>
  <c r="AT66" i="8"/>
  <c r="AU66" i="8"/>
  <c r="AT150" i="8"/>
  <c r="AU150" i="8"/>
  <c r="AT367" i="8"/>
  <c r="AU367" i="8"/>
  <c r="AT256" i="8"/>
  <c r="AU256" i="8"/>
  <c r="AT183" i="8"/>
  <c r="AU183" i="8"/>
  <c r="AT535" i="8"/>
  <c r="AU535" i="8"/>
  <c r="AT151" i="8"/>
  <c r="AU151" i="8"/>
  <c r="AT485" i="8"/>
  <c r="AU485" i="8"/>
  <c r="AT152" i="8"/>
  <c r="AU152" i="8"/>
  <c r="AT80" i="8"/>
  <c r="AU80" i="8"/>
  <c r="AT153" i="8"/>
  <c r="AU153" i="8"/>
  <c r="AT217" i="8"/>
  <c r="AU217" i="8"/>
  <c r="AT195" i="8"/>
  <c r="AU195" i="8"/>
  <c r="AT214" i="8"/>
  <c r="AU214" i="8"/>
  <c r="AT400" i="8"/>
  <c r="AU400" i="8"/>
  <c r="AT86" i="8"/>
  <c r="AU86" i="8"/>
  <c r="AT478" i="8"/>
  <c r="AU478" i="8"/>
  <c r="AT257" i="8"/>
  <c r="AU257" i="8"/>
  <c r="AT332" i="8"/>
  <c r="AU332" i="8"/>
  <c r="AT154" i="8"/>
  <c r="AU154" i="8"/>
  <c r="AT375" i="8"/>
  <c r="AU375" i="8"/>
  <c r="AT570" i="8"/>
  <c r="AU570" i="8"/>
  <c r="AT59" i="8"/>
  <c r="AU59" i="8"/>
  <c r="AT220" i="8"/>
  <c r="AU220" i="8"/>
  <c r="AT258" i="8"/>
  <c r="AU258" i="8"/>
  <c r="AT446" i="8"/>
  <c r="AU446" i="8"/>
  <c r="AT372" i="8"/>
  <c r="AU372" i="8"/>
  <c r="AT319" i="8"/>
  <c r="AU319" i="8"/>
  <c r="AT259" i="8"/>
  <c r="AU259" i="8"/>
  <c r="AT174" i="8"/>
  <c r="AU174" i="8"/>
  <c r="AT260" i="8"/>
  <c r="AU260" i="8"/>
  <c r="AT445" i="8"/>
  <c r="AU445" i="8"/>
  <c r="AT288" i="8"/>
  <c r="AU288" i="8"/>
  <c r="AT84" i="8"/>
  <c r="AU84" i="8"/>
  <c r="AT447" i="8"/>
  <c r="AU447" i="8"/>
  <c r="AT225" i="8"/>
  <c r="AU225" i="8"/>
  <c r="AT363" i="8"/>
  <c r="AU363" i="8"/>
  <c r="AT482" i="8"/>
  <c r="AU482" i="8"/>
  <c r="AT50" i="8"/>
  <c r="AU50" i="8"/>
  <c r="AT555" i="8"/>
  <c r="AU555" i="8"/>
  <c r="AT221" i="8"/>
  <c r="AU221" i="8"/>
  <c r="AT451" i="8"/>
  <c r="AU451" i="8"/>
  <c r="AT386" i="8"/>
  <c r="AU386" i="8"/>
  <c r="AT8" i="8"/>
  <c r="AU8" i="8"/>
  <c r="AT493" i="8"/>
  <c r="AU493" i="8"/>
  <c r="AT459" i="8"/>
  <c r="AU459" i="8"/>
  <c r="AT424" i="8"/>
  <c r="AU424" i="8"/>
  <c r="AT157" i="8"/>
  <c r="AU157" i="8"/>
  <c r="AT505" i="8"/>
  <c r="AU505" i="8"/>
  <c r="AT503" i="8"/>
  <c r="AU503" i="8"/>
  <c r="AT303" i="8"/>
  <c r="AU303" i="8"/>
  <c r="AT434" i="8"/>
  <c r="AU434" i="8"/>
  <c r="AT494" i="8"/>
  <c r="AU494" i="8"/>
  <c r="AT20" i="8"/>
  <c r="AU20" i="8"/>
  <c r="AT327" i="8"/>
  <c r="AU327" i="8"/>
  <c r="AT563" i="8"/>
  <c r="AU563" i="8"/>
  <c r="AT206" i="8"/>
  <c r="AU206" i="8"/>
  <c r="AT296" i="8"/>
  <c r="AU296" i="8"/>
  <c r="AU526" i="8"/>
  <c r="AT526" i="8"/>
  <c r="AO227" i="2"/>
  <c r="AP227" i="2" s="1"/>
  <c r="AO258" i="2"/>
  <c r="AP258" i="2" s="1"/>
  <c r="AV227" i="2"/>
  <c r="AW227" i="2"/>
  <c r="AX227" i="2"/>
  <c r="AZ227" i="2" s="1"/>
  <c r="AY227" i="2"/>
  <c r="AV186" i="2"/>
  <c r="AW186" i="2"/>
  <c r="AX186" i="2"/>
  <c r="AY186" i="2"/>
  <c r="AV143" i="2"/>
  <c r="AW143" i="2"/>
  <c r="AX143" i="2"/>
  <c r="BA143" i="2" s="1"/>
  <c r="AY143" i="2"/>
  <c r="AV258" i="2"/>
  <c r="AW258" i="2"/>
  <c r="AX258" i="2"/>
  <c r="AZ258" i="2" s="1"/>
  <c r="AY258" i="2"/>
  <c r="AU8" i="2"/>
  <c r="AU169" i="2"/>
  <c r="AU123" i="2"/>
  <c r="AU106" i="2"/>
  <c r="AU134" i="2"/>
  <c r="AU127" i="2"/>
  <c r="AU130" i="2"/>
  <c r="AQ143" i="2"/>
  <c r="AQ227" i="2"/>
  <c r="AQ258" i="2"/>
  <c r="AO143" i="2"/>
  <c r="AP143" i="2" s="1"/>
  <c r="AI143" i="2"/>
  <c r="AI129" i="2"/>
  <c r="AI100" i="2"/>
  <c r="AI288" i="2"/>
  <c r="AI8" i="2"/>
  <c r="AI169" i="2"/>
  <c r="AI123" i="2"/>
  <c r="AI170" i="2"/>
  <c r="AI94" i="2"/>
  <c r="AI106" i="2"/>
  <c r="AI134" i="2"/>
  <c r="AI127" i="2"/>
  <c r="AI130" i="2"/>
  <c r="AF143" i="2"/>
  <c r="AG143" i="2"/>
  <c r="O143" i="2" s="1"/>
  <c r="AF129" i="2"/>
  <c r="AG129" i="2"/>
  <c r="O129" i="2" s="1"/>
  <c r="AF100" i="2"/>
  <c r="AG100" i="2"/>
  <c r="O100" i="2" s="1"/>
  <c r="AF288" i="2"/>
  <c r="AG288" i="2"/>
  <c r="O288" i="2" s="1"/>
  <c r="AF8" i="2"/>
  <c r="AG8" i="2"/>
  <c r="O8" i="2" s="1"/>
  <c r="AF169" i="2"/>
  <c r="AG169" i="2"/>
  <c r="O169" i="2" s="1"/>
  <c r="AF123" i="2"/>
  <c r="AG123" i="2"/>
  <c r="O123" i="2" s="1"/>
  <c r="AF170" i="2"/>
  <c r="AG170" i="2"/>
  <c r="O170" i="2" s="1"/>
  <c r="AF94" i="2"/>
  <c r="AG94" i="2"/>
  <c r="O94" i="2" s="1"/>
  <c r="AF106" i="2"/>
  <c r="AG106" i="2"/>
  <c r="O106" i="2" s="1"/>
  <c r="AF134" i="2"/>
  <c r="AG134" i="2"/>
  <c r="O134" i="2" s="1"/>
  <c r="AF127" i="2"/>
  <c r="AG127" i="2"/>
  <c r="O127" i="2" s="1"/>
  <c r="AF130" i="2"/>
  <c r="AG130" i="2"/>
  <c r="O130" i="2" s="1"/>
  <c r="AE143" i="2"/>
  <c r="AE288" i="2"/>
  <c r="AE170" i="2"/>
  <c r="Y100" i="2"/>
  <c r="R143" i="2"/>
  <c r="Y950" i="7"/>
  <c r="Y654" i="7"/>
  <c r="Y698" i="7"/>
  <c r="Y1060" i="7"/>
  <c r="Y984" i="7"/>
  <c r="Y1047" i="7"/>
  <c r="AT292" i="2"/>
  <c r="AU292" i="2"/>
  <c r="AK292" i="2"/>
  <c r="AL292" i="2"/>
  <c r="AC292" i="2"/>
  <c r="AB292" i="2"/>
  <c r="Z292" i="2"/>
  <c r="AA292" i="2"/>
  <c r="Y292" i="2"/>
  <c r="H292" i="2"/>
  <c r="I292" i="2"/>
  <c r="C292" i="2"/>
  <c r="BD292" i="2"/>
  <c r="BE292" i="2"/>
  <c r="BF292" i="2"/>
  <c r="BG292" i="2"/>
  <c r="BH292" i="2"/>
  <c r="B292" i="2"/>
  <c r="X464" i="6"/>
  <c r="Y464" i="6"/>
  <c r="Z464" i="6"/>
  <c r="AA464" i="6"/>
  <c r="AB464" i="6"/>
  <c r="X1522" i="6"/>
  <c r="Y1522" i="6"/>
  <c r="Z1522" i="6"/>
  <c r="AA1522" i="6"/>
  <c r="AB1522" i="6"/>
  <c r="X1523" i="6"/>
  <c r="Y1523" i="6"/>
  <c r="Z1523" i="6"/>
  <c r="AA1523" i="6"/>
  <c r="AB1523" i="6"/>
  <c r="X87" i="6"/>
  <c r="Y87" i="6"/>
  <c r="Z87" i="6"/>
  <c r="AA87" i="6"/>
  <c r="AB87" i="6"/>
  <c r="X1524" i="6"/>
  <c r="Y1524" i="6"/>
  <c r="Z1524" i="6"/>
  <c r="AA1524" i="6"/>
  <c r="AB1524" i="6"/>
  <c r="X1525" i="6"/>
  <c r="Y1525" i="6"/>
  <c r="Z1525" i="6"/>
  <c r="AA1525" i="6"/>
  <c r="AB1525" i="6"/>
  <c r="BA186" i="2" l="1"/>
  <c r="AZ186" i="2"/>
  <c r="AZ143" i="2"/>
  <c r="BA258" i="2"/>
  <c r="BA227" i="2"/>
  <c r="AT10" i="2"/>
  <c r="AU10" i="2"/>
  <c r="AT11" i="2"/>
  <c r="AU11" i="2"/>
  <c r="AT19" i="2"/>
  <c r="AU19" i="2"/>
  <c r="AT25" i="2"/>
  <c r="AU25" i="2"/>
  <c r="AT30" i="2"/>
  <c r="AU30" i="2"/>
  <c r="AT31" i="2"/>
  <c r="AU31" i="2"/>
  <c r="AT168" i="2"/>
  <c r="AU168" i="2"/>
  <c r="AT39" i="2"/>
  <c r="AU39" i="2"/>
  <c r="AT68" i="2"/>
  <c r="AU68" i="2"/>
  <c r="AT73" i="2"/>
  <c r="AU73" i="2"/>
  <c r="AT74" i="2"/>
  <c r="AU74" i="2"/>
  <c r="AT77" i="2"/>
  <c r="AU77" i="2"/>
  <c r="AT193" i="2"/>
  <c r="AU193" i="2"/>
  <c r="AT95" i="2"/>
  <c r="AU95" i="2"/>
  <c r="AT101" i="2"/>
  <c r="AU101" i="2"/>
  <c r="AT109" i="2"/>
  <c r="AU109" i="2"/>
  <c r="AT137" i="2"/>
  <c r="AU137" i="2"/>
  <c r="AT223" i="2"/>
  <c r="AU223" i="2"/>
  <c r="AT166" i="2"/>
  <c r="AU166" i="2"/>
  <c r="AT167" i="2"/>
  <c r="AU167" i="2"/>
  <c r="AT244" i="2"/>
  <c r="AU244" i="2"/>
  <c r="AT187" i="2"/>
  <c r="AU187" i="2"/>
  <c r="AT35" i="2"/>
  <c r="AU35" i="2"/>
  <c r="AT202" i="2"/>
  <c r="AU202" i="2"/>
  <c r="AT206" i="2"/>
  <c r="AU206" i="2"/>
  <c r="AT220" i="2"/>
  <c r="AU220" i="2"/>
  <c r="AT84" i="2"/>
  <c r="AU84" i="2"/>
  <c r="AT230" i="2"/>
  <c r="AU230" i="2"/>
  <c r="AT232" i="2"/>
  <c r="AU232" i="2"/>
  <c r="AT258" i="2"/>
  <c r="AU258" i="2"/>
  <c r="AT140" i="2"/>
  <c r="AU140" i="2"/>
  <c r="AT288" i="2"/>
  <c r="AU288" i="2"/>
  <c r="AT210" i="2"/>
  <c r="AU210" i="2"/>
  <c r="AT253" i="2"/>
  <c r="AU253" i="2"/>
  <c r="AT228" i="2"/>
  <c r="AU228" i="2"/>
  <c r="AT23" i="2"/>
  <c r="AU23" i="2"/>
  <c r="AT150" i="2"/>
  <c r="AU150" i="2"/>
  <c r="AT152" i="2"/>
  <c r="AU152" i="2"/>
  <c r="AT94" i="2"/>
  <c r="AU94" i="2"/>
  <c r="AT76" i="2"/>
  <c r="AU76" i="2"/>
  <c r="AT116" i="2"/>
  <c r="AU116" i="2"/>
  <c r="AT161" i="2"/>
  <c r="AU161" i="2"/>
  <c r="AT163" i="2"/>
  <c r="AU163" i="2"/>
  <c r="AT5" i="2"/>
  <c r="AU5" i="2"/>
  <c r="AT14" i="2"/>
  <c r="AU14" i="2"/>
  <c r="AT21" i="2"/>
  <c r="AU21" i="2"/>
  <c r="AT43" i="2"/>
  <c r="AU43" i="2"/>
  <c r="AT60" i="2"/>
  <c r="AU60" i="2"/>
  <c r="AT69" i="2"/>
  <c r="AU69" i="2"/>
  <c r="AT79" i="2"/>
  <c r="AU79" i="2"/>
  <c r="AT115" i="2"/>
  <c r="AU115" i="2"/>
  <c r="AT122" i="2"/>
  <c r="AU122" i="2"/>
  <c r="AT133" i="2"/>
  <c r="AU133" i="2"/>
  <c r="AT154" i="2"/>
  <c r="AU154" i="2"/>
  <c r="AT197" i="2"/>
  <c r="AU197" i="2"/>
  <c r="AT213" i="2"/>
  <c r="AU213" i="2"/>
  <c r="AT215" i="2"/>
  <c r="AU215" i="2"/>
  <c r="AT217" i="2"/>
  <c r="AU217" i="2"/>
  <c r="AT226" i="2"/>
  <c r="AU226" i="2"/>
  <c r="AT233" i="2"/>
  <c r="AU233" i="2"/>
  <c r="AT272" i="2"/>
  <c r="AU272" i="2"/>
  <c r="AT273" i="2"/>
  <c r="AU273" i="2"/>
  <c r="AT278" i="2"/>
  <c r="AU278" i="2"/>
  <c r="AT283" i="2"/>
  <c r="AU283" i="2"/>
  <c r="AT7" i="2"/>
  <c r="AU7" i="2"/>
  <c r="AT20" i="2"/>
  <c r="AU20" i="2"/>
  <c r="AT33" i="2"/>
  <c r="AU33" i="2"/>
  <c r="AT36" i="2"/>
  <c r="AU36" i="2"/>
  <c r="AT61" i="2"/>
  <c r="AU61" i="2"/>
  <c r="AT63" i="2"/>
  <c r="AU63" i="2"/>
  <c r="AT67" i="2"/>
  <c r="AU67" i="2"/>
  <c r="AT80" i="2"/>
  <c r="AU80" i="2"/>
  <c r="AT88" i="2"/>
  <c r="AU88" i="2"/>
  <c r="AT99" i="2"/>
  <c r="AU99" i="2"/>
  <c r="AT102" i="2"/>
  <c r="AU102" i="2"/>
  <c r="AT107" i="2"/>
  <c r="AU107" i="2"/>
  <c r="AT111" i="2"/>
  <c r="AU111" i="2"/>
  <c r="AT120" i="2"/>
  <c r="AU120" i="2"/>
  <c r="AT135" i="2"/>
  <c r="AU135" i="2"/>
  <c r="AT141" i="2"/>
  <c r="AU141" i="2"/>
  <c r="AT146" i="2"/>
  <c r="AU146" i="2"/>
  <c r="AT157" i="2"/>
  <c r="AU157" i="2"/>
  <c r="AT164" i="2"/>
  <c r="AU164" i="2"/>
  <c r="AT175" i="2"/>
  <c r="AU175" i="2"/>
  <c r="AT183" i="2"/>
  <c r="AU183" i="2"/>
  <c r="AT184" i="2"/>
  <c r="AU184" i="2"/>
  <c r="AT216" i="2"/>
  <c r="AU216" i="2"/>
  <c r="AT236" i="2"/>
  <c r="AU236" i="2"/>
  <c r="AT238" i="2"/>
  <c r="AU238" i="2"/>
  <c r="AT249" i="2"/>
  <c r="AU249" i="2"/>
  <c r="AT252" i="2"/>
  <c r="AU252" i="2"/>
  <c r="AT257" i="2"/>
  <c r="AU257" i="2"/>
  <c r="AT4" i="2"/>
  <c r="AU4" i="2"/>
  <c r="AT9" i="2"/>
  <c r="AU9" i="2"/>
  <c r="AT18" i="2"/>
  <c r="AU18" i="2"/>
  <c r="AT37" i="2"/>
  <c r="AU37" i="2"/>
  <c r="AT38" i="2"/>
  <c r="AU38" i="2"/>
  <c r="AT72" i="2"/>
  <c r="AU72" i="2"/>
  <c r="AT78" i="2"/>
  <c r="AU78" i="2"/>
  <c r="AT85" i="2"/>
  <c r="AU85" i="2"/>
  <c r="AT104" i="2"/>
  <c r="AU104" i="2"/>
  <c r="AT128" i="2"/>
  <c r="AU128" i="2"/>
  <c r="AT151" i="2"/>
  <c r="AU151" i="2"/>
  <c r="AT195" i="2"/>
  <c r="AU195" i="2"/>
  <c r="AT209" i="2"/>
  <c r="AU209" i="2"/>
  <c r="AT237" i="2"/>
  <c r="AU237" i="2"/>
  <c r="AT255" i="2"/>
  <c r="AU255" i="2"/>
  <c r="AT98" i="2"/>
  <c r="AU98" i="2"/>
  <c r="AT218" i="2"/>
  <c r="AU218" i="2"/>
  <c r="AT222" i="2"/>
  <c r="AU222" i="2"/>
  <c r="AT225" i="2"/>
  <c r="AU225" i="2"/>
  <c r="AT250" i="2"/>
  <c r="AU250" i="2"/>
  <c r="AT282" i="2"/>
  <c r="AU282" i="2"/>
  <c r="AT271" i="2"/>
  <c r="AU271" i="2"/>
  <c r="AT227" i="2"/>
  <c r="AU227" i="2"/>
  <c r="AT234" i="2"/>
  <c r="AU234" i="2"/>
  <c r="AT186" i="2"/>
  <c r="AU186" i="2"/>
  <c r="AT129" i="2"/>
  <c r="AU129" i="2"/>
  <c r="AT125" i="2"/>
  <c r="AU125" i="2"/>
  <c r="AT132" i="2"/>
  <c r="AU132" i="2"/>
  <c r="AT178" i="2"/>
  <c r="AU178" i="2"/>
  <c r="AT194" i="2"/>
  <c r="AU194" i="2"/>
  <c r="AT203" i="2"/>
  <c r="AU203" i="2"/>
  <c r="AT235" i="2"/>
  <c r="AU235" i="2"/>
  <c r="AT270" i="2"/>
  <c r="AU270" i="2"/>
  <c r="AT34" i="2"/>
  <c r="AU34" i="2"/>
  <c r="AT171" i="2"/>
  <c r="AU171" i="2"/>
  <c r="AT174" i="2"/>
  <c r="AU174" i="2"/>
  <c r="AT240" i="2"/>
  <c r="AU240" i="2"/>
  <c r="AT22" i="2"/>
  <c r="AU22" i="2"/>
  <c r="AT24" i="2"/>
  <c r="AU24" i="2"/>
  <c r="AT59" i="2"/>
  <c r="AU59" i="2"/>
  <c r="AT158" i="2"/>
  <c r="AU158" i="2"/>
  <c r="AT176" i="2"/>
  <c r="AU176" i="2"/>
  <c r="AT177" i="2"/>
  <c r="AU177" i="2"/>
  <c r="AT181" i="2"/>
  <c r="AU181" i="2"/>
  <c r="AT189" i="2"/>
  <c r="AU189" i="2"/>
  <c r="AT274" i="2"/>
  <c r="AU274" i="2"/>
  <c r="AT70" i="2"/>
  <c r="AU70" i="2"/>
  <c r="AT90" i="2"/>
  <c r="AU90" i="2"/>
  <c r="AT93" i="2"/>
  <c r="AU93" i="2"/>
  <c r="AT112" i="2"/>
  <c r="AU112" i="2"/>
  <c r="AT138" i="2"/>
  <c r="AU138" i="2"/>
  <c r="AT188" i="2"/>
  <c r="AU188" i="2"/>
  <c r="AT221" i="2"/>
  <c r="AU221" i="2"/>
  <c r="AT160" i="2"/>
  <c r="AU160" i="2"/>
  <c r="AT173" i="2"/>
  <c r="AU173" i="2"/>
  <c r="AT15" i="2"/>
  <c r="AU15" i="2"/>
  <c r="AT26" i="2"/>
  <c r="AU26" i="2"/>
  <c r="AT6" i="2"/>
  <c r="AU6" i="2"/>
  <c r="AT12" i="2"/>
  <c r="AU12" i="2"/>
  <c r="AT52" i="2"/>
  <c r="AU52" i="2"/>
  <c r="AT53" i="2"/>
  <c r="AU53" i="2"/>
  <c r="AT54" i="2"/>
  <c r="AU54" i="2"/>
  <c r="AT75" i="2"/>
  <c r="AU75" i="2"/>
  <c r="AT105" i="2"/>
  <c r="AU105" i="2"/>
  <c r="AT114" i="2"/>
  <c r="AU114" i="2"/>
  <c r="AT208" i="2"/>
  <c r="AU208" i="2"/>
  <c r="AT211" i="2"/>
  <c r="AU211" i="2"/>
  <c r="AT45" i="2"/>
  <c r="AU45" i="2"/>
  <c r="AT182" i="2"/>
  <c r="AU182" i="2"/>
  <c r="AT131" i="2"/>
  <c r="AU131" i="2"/>
  <c r="AT17" i="2"/>
  <c r="AU17" i="2"/>
  <c r="AT27" i="2"/>
  <c r="AU27" i="2"/>
  <c r="AT71" i="2"/>
  <c r="AU71" i="2"/>
  <c r="AT100" i="2"/>
  <c r="AU100" i="2"/>
  <c r="AT170" i="2"/>
  <c r="AU170" i="2"/>
  <c r="AT147" i="2"/>
  <c r="AU147" i="2"/>
  <c r="AT185" i="2"/>
  <c r="AU185" i="2"/>
  <c r="AT124" i="2"/>
  <c r="AU124" i="2"/>
  <c r="AT145" i="2"/>
  <c r="AU145" i="2"/>
  <c r="AT62" i="2"/>
  <c r="AU62" i="2"/>
  <c r="AT117" i="2"/>
  <c r="AU117" i="2"/>
  <c r="AT136" i="2"/>
  <c r="AU136" i="2"/>
  <c r="AT142" i="2"/>
  <c r="AU142" i="2"/>
  <c r="AT144" i="2"/>
  <c r="AU144" i="2"/>
  <c r="AT156" i="2"/>
  <c r="AU156" i="2"/>
  <c r="AT191" i="2"/>
  <c r="AU191" i="2"/>
  <c r="AT204" i="2"/>
  <c r="AU204" i="2"/>
  <c r="AT266" i="2"/>
  <c r="AU266" i="2"/>
  <c r="AT267" i="2"/>
  <c r="AU267" i="2"/>
  <c r="AT268" i="2"/>
  <c r="AU268" i="2"/>
  <c r="AT269" i="2"/>
  <c r="AU269" i="2"/>
  <c r="AT3" i="2"/>
  <c r="AU3" i="2"/>
  <c r="L14" i="39"/>
  <c r="L17" i="39"/>
  <c r="L26" i="39"/>
  <c r="L28" i="39"/>
  <c r="L32" i="39"/>
  <c r="L39" i="39"/>
  <c r="L40" i="39"/>
  <c r="L41" i="39"/>
  <c r="L42" i="39"/>
  <c r="L45" i="39"/>
  <c r="L51" i="39"/>
  <c r="L52" i="39"/>
  <c r="L55" i="39"/>
  <c r="L56" i="39"/>
  <c r="L57" i="39"/>
  <c r="L58" i="39"/>
  <c r="L59" i="39"/>
  <c r="L65" i="39"/>
  <c r="L66" i="39"/>
  <c r="L67" i="39"/>
  <c r="AU40" i="2"/>
  <c r="AT40" i="2"/>
  <c r="AU126" i="2"/>
  <c r="AT126" i="2"/>
  <c r="AU190" i="2"/>
  <c r="AT190" i="2"/>
  <c r="AU261" i="2"/>
  <c r="AT261" i="2"/>
  <c r="AU159" i="2"/>
  <c r="AT159" i="2"/>
  <c r="AU113" i="2"/>
  <c r="AT113" i="2"/>
  <c r="AU139" i="2"/>
  <c r="AT139" i="2"/>
  <c r="AU251" i="2"/>
  <c r="AT251" i="2"/>
  <c r="AU248" i="2"/>
  <c r="AT248" i="2"/>
  <c r="AU180" i="2"/>
  <c r="AT180" i="2"/>
  <c r="AU153" i="2"/>
  <c r="AU92" i="2"/>
  <c r="AT92" i="2"/>
  <c r="AU91" i="2"/>
  <c r="AT91" i="2"/>
  <c r="AU89" i="2"/>
  <c r="AT89" i="2"/>
  <c r="AU86" i="2"/>
  <c r="AT86" i="2"/>
  <c r="AU56" i="2"/>
  <c r="AT56" i="2"/>
  <c r="AU48" i="2"/>
  <c r="AT48" i="2"/>
  <c r="AU42" i="2"/>
  <c r="AT42" i="2"/>
  <c r="AU265" i="2"/>
  <c r="AT265" i="2"/>
  <c r="AU229" i="2"/>
  <c r="AT229" i="2"/>
  <c r="AU118" i="2"/>
  <c r="AT118" i="2"/>
  <c r="AU286" i="2"/>
  <c r="AT286" i="2"/>
  <c r="AU276" i="2"/>
  <c r="AT276" i="2"/>
  <c r="AU275" i="2"/>
  <c r="AT275" i="2"/>
  <c r="AU285" i="2"/>
  <c r="AT285" i="2"/>
  <c r="L13" i="39" s="1"/>
  <c r="AU281" i="2"/>
  <c r="AT281" i="2"/>
  <c r="L22" i="39" s="1"/>
  <c r="AU260" i="2"/>
  <c r="AT260" i="2"/>
  <c r="AU259" i="2"/>
  <c r="AT259" i="2"/>
  <c r="AU256" i="2"/>
  <c r="AT256" i="2"/>
  <c r="L15" i="39" s="1"/>
  <c r="AU254" i="2"/>
  <c r="AT254" i="2"/>
  <c r="AU224" i="2"/>
  <c r="AT224" i="2"/>
  <c r="L50" i="39" s="1"/>
  <c r="AU57" i="2"/>
  <c r="AT57" i="2"/>
  <c r="AU143" i="2"/>
  <c r="AT143" i="2"/>
  <c r="AU55" i="2"/>
  <c r="AT55" i="2"/>
  <c r="AU264" i="2"/>
  <c r="AT264" i="2"/>
  <c r="AU241" i="2"/>
  <c r="AT241" i="2"/>
  <c r="AU196" i="2"/>
  <c r="AT196" i="2"/>
  <c r="AU103" i="2"/>
  <c r="AT103" i="2"/>
  <c r="AU47" i="2"/>
  <c r="AT47" i="2"/>
  <c r="AU192" i="2"/>
  <c r="AT192" i="2"/>
  <c r="AU119" i="2"/>
  <c r="AT119" i="2"/>
  <c r="AU44" i="2"/>
  <c r="AT44" i="2"/>
  <c r="AU263" i="2"/>
  <c r="AT263" i="2"/>
  <c r="AU231" i="2"/>
  <c r="AT231" i="2"/>
  <c r="L33" i="39" s="1"/>
  <c r="AU96" i="2"/>
  <c r="AT96" i="2"/>
  <c r="L43" i="39" s="1"/>
  <c r="AU16" i="2"/>
  <c r="AT16" i="2"/>
  <c r="L23" i="39" s="1"/>
  <c r="AU284" i="2"/>
  <c r="AU199" i="2"/>
  <c r="AU246" i="2"/>
  <c r="AT246" i="2"/>
  <c r="AU162" i="2"/>
  <c r="AT162" i="2"/>
  <c r="AU87" i="2"/>
  <c r="AT87" i="2"/>
  <c r="AU83" i="2"/>
  <c r="AT83" i="2"/>
  <c r="AU81" i="2"/>
  <c r="AT81" i="2"/>
  <c r="AU66" i="2"/>
  <c r="AT66" i="2"/>
  <c r="AU65" i="2"/>
  <c r="AT65" i="2"/>
  <c r="AU64" i="2"/>
  <c r="AT64" i="2"/>
  <c r="AU51" i="2"/>
  <c r="AT51" i="2"/>
  <c r="AU28" i="2"/>
  <c r="AT28" i="2"/>
  <c r="AU287" i="2"/>
  <c r="AT287" i="2"/>
  <c r="AU239" i="2"/>
  <c r="AU200" i="2"/>
  <c r="AU179" i="2"/>
  <c r="AT179" i="2"/>
  <c r="AU172" i="2"/>
  <c r="AT172" i="2"/>
  <c r="AU29" i="2"/>
  <c r="AT29" i="2"/>
  <c r="AU13" i="2"/>
  <c r="AT13" i="2"/>
  <c r="AU247" i="2"/>
  <c r="AT247" i="2"/>
  <c r="AU155" i="2"/>
  <c r="AT155" i="2"/>
  <c r="AU121" i="2"/>
  <c r="AT121" i="2"/>
  <c r="AU110" i="2"/>
  <c r="AT110" i="2"/>
  <c r="AU58" i="2"/>
  <c r="AT58" i="2"/>
  <c r="AU262" i="2"/>
  <c r="AT262" i="2"/>
  <c r="AU243" i="2"/>
  <c r="AT243" i="2"/>
  <c r="AU242" i="2"/>
  <c r="AU212" i="2"/>
  <c r="AT212" i="2"/>
  <c r="AU207" i="2"/>
  <c r="AT207" i="2"/>
  <c r="AU201" i="2"/>
  <c r="AT201" i="2"/>
  <c r="AU165" i="2"/>
  <c r="AT165" i="2"/>
  <c r="AU149" i="2"/>
  <c r="AT149" i="2"/>
  <c r="AU148" i="2"/>
  <c r="AT148" i="2"/>
  <c r="AU97" i="2"/>
  <c r="AT97" i="2"/>
  <c r="AU289" i="2"/>
  <c r="AT289" i="2"/>
  <c r="AU198" i="2"/>
  <c r="AT198" i="2"/>
  <c r="AU32" i="2"/>
  <c r="AT32" i="2"/>
  <c r="AU279" i="2"/>
  <c r="AT279" i="2"/>
  <c r="AU82" i="2"/>
  <c r="AT82" i="2"/>
  <c r="AU280" i="2"/>
  <c r="AT280" i="2"/>
  <c r="AU219" i="2"/>
  <c r="AT219" i="2"/>
  <c r="AU214" i="2"/>
  <c r="AT214" i="2"/>
  <c r="AU290" i="2"/>
  <c r="L70" i="39"/>
  <c r="AU277" i="2"/>
  <c r="AU245" i="2"/>
  <c r="L12" i="39"/>
  <c r="AU205" i="2"/>
  <c r="AT205" i="2"/>
  <c r="L44" i="39" s="1"/>
  <c r="AU108" i="2"/>
  <c r="AT108" i="2"/>
  <c r="AU50" i="2"/>
  <c r="AT50" i="2"/>
  <c r="L9" i="39" s="1"/>
  <c r="AU49" i="2"/>
  <c r="AT49" i="2"/>
  <c r="AU46" i="2"/>
  <c r="AT46" i="2"/>
  <c r="AT41" i="2"/>
  <c r="L8" i="39" s="1"/>
  <c r="AU41" i="2"/>
  <c r="AL126" i="2"/>
  <c r="AK126" i="2"/>
  <c r="AB126" i="2"/>
  <c r="N43" i="39"/>
  <c r="N44" i="39"/>
  <c r="J17" i="39"/>
  <c r="J26" i="39"/>
  <c r="J28" i="39"/>
  <c r="J32" i="39"/>
  <c r="J39" i="39"/>
  <c r="J40" i="39"/>
  <c r="J41" i="39"/>
  <c r="J42" i="39"/>
  <c r="J45" i="39"/>
  <c r="J51" i="39"/>
  <c r="J52" i="39"/>
  <c r="J55" i="39"/>
  <c r="J56" i="39"/>
  <c r="J57" i="39"/>
  <c r="J58" i="39"/>
  <c r="J59" i="39"/>
  <c r="J65" i="39"/>
  <c r="J66" i="39"/>
  <c r="J67" i="39"/>
  <c r="J14" i="39"/>
  <c r="Q14" i="39"/>
  <c r="Q17" i="39"/>
  <c r="Q26" i="39"/>
  <c r="Q28" i="39"/>
  <c r="Q32" i="39"/>
  <c r="Q39" i="39"/>
  <c r="Q40" i="39"/>
  <c r="Q41" i="39"/>
  <c r="Q42" i="39"/>
  <c r="Q45" i="39"/>
  <c r="Q51" i="39"/>
  <c r="Q52" i="39"/>
  <c r="Q55" i="39"/>
  <c r="Q56" i="39"/>
  <c r="Q57" i="39"/>
  <c r="Q58" i="39"/>
  <c r="Q59" i="39"/>
  <c r="Q65" i="39"/>
  <c r="Q66" i="39"/>
  <c r="Q67" i="39"/>
  <c r="N8" i="39"/>
  <c r="N9" i="39"/>
  <c r="N12" i="39"/>
  <c r="N13" i="39"/>
  <c r="N14" i="39"/>
  <c r="N15" i="39"/>
  <c r="N17" i="39"/>
  <c r="N22" i="39"/>
  <c r="N23" i="39"/>
  <c r="N24" i="39"/>
  <c r="N25" i="39"/>
  <c r="N26" i="39"/>
  <c r="N28" i="39"/>
  <c r="N31" i="39"/>
  <c r="N32" i="39"/>
  <c r="N33" i="39"/>
  <c r="N39" i="39"/>
  <c r="N40" i="39"/>
  <c r="N41" i="39"/>
  <c r="N42" i="39"/>
  <c r="N45" i="39"/>
  <c r="N50" i="39"/>
  <c r="N51" i="39"/>
  <c r="N52" i="39"/>
  <c r="N55" i="39"/>
  <c r="N56" i="39"/>
  <c r="N57" i="39"/>
  <c r="N58" i="39"/>
  <c r="N59" i="39"/>
  <c r="N65" i="39"/>
  <c r="N66" i="39"/>
  <c r="N67" i="39"/>
  <c r="N70" i="39"/>
  <c r="K17" i="39"/>
  <c r="K32" i="39"/>
  <c r="I14" i="39"/>
  <c r="I17" i="39"/>
  <c r="I26" i="39"/>
  <c r="I28" i="39"/>
  <c r="I32" i="39"/>
  <c r="I39" i="39"/>
  <c r="I40" i="39"/>
  <c r="I41" i="39"/>
  <c r="I42" i="39"/>
  <c r="I45" i="39"/>
  <c r="I51" i="39"/>
  <c r="I52" i="39"/>
  <c r="I55" i="39"/>
  <c r="I56" i="39"/>
  <c r="I57" i="39"/>
  <c r="I58" i="39"/>
  <c r="I59" i="39"/>
  <c r="I65" i="39"/>
  <c r="I66" i="39"/>
  <c r="I67" i="39"/>
  <c r="R227" i="2" l="1"/>
  <c r="R258" i="2"/>
  <c r="N60" i="39" s="1"/>
  <c r="R234" i="2"/>
  <c r="R186" i="2"/>
  <c r="AA708" i="6" l="1"/>
  <c r="AA251" i="6"/>
  <c r="AA881" i="6"/>
  <c r="AA137" i="6"/>
  <c r="AA830" i="6"/>
  <c r="AA115" i="6"/>
  <c r="AA252" i="6"/>
  <c r="AA831" i="6"/>
  <c r="AA529" i="6"/>
  <c r="AA235" i="6"/>
  <c r="AA367" i="6"/>
  <c r="AA277" i="6"/>
  <c r="AA6" i="6"/>
  <c r="AA173" i="6"/>
  <c r="AA116" i="6"/>
  <c r="AA595" i="6"/>
  <c r="AA196" i="6"/>
  <c r="AA968" i="6"/>
  <c r="AA732" i="6"/>
  <c r="AA1081" i="6"/>
  <c r="AA965" i="6"/>
  <c r="AA832" i="6"/>
  <c r="AA557" i="6"/>
  <c r="AA975" i="6"/>
  <c r="AA908" i="6"/>
  <c r="AA909" i="6"/>
  <c r="AA833" i="6"/>
  <c r="AA442" i="6"/>
  <c r="AA976" i="6"/>
  <c r="AA106" i="6"/>
  <c r="AA558" i="6"/>
  <c r="AA596" i="6"/>
  <c r="AA685" i="6"/>
  <c r="AA733" i="6"/>
  <c r="AA977" i="6"/>
  <c r="AA834" i="6"/>
  <c r="AA927" i="6"/>
  <c r="AA655" i="6"/>
  <c r="AA656" i="6"/>
  <c r="AA302" i="6"/>
  <c r="AA835" i="6"/>
  <c r="AA978" i="6"/>
  <c r="AA910" i="6"/>
  <c r="AA467" i="6"/>
  <c r="AA134" i="6"/>
  <c r="AA836" i="6"/>
  <c r="AA468" i="6"/>
  <c r="AA1614" i="6"/>
  <c r="AA911" i="6"/>
  <c r="AA559" i="6"/>
  <c r="AA354" i="6"/>
  <c r="AA837" i="6"/>
  <c r="AA233" i="6"/>
  <c r="AA560" i="6"/>
  <c r="AA469" i="6"/>
  <c r="AA979" i="6"/>
  <c r="AA117" i="6"/>
  <c r="AA236" i="6"/>
  <c r="AA375" i="6"/>
  <c r="AA280" i="6"/>
  <c r="AA3" i="6"/>
  <c r="AA1090" i="6"/>
  <c r="AA838" i="6"/>
  <c r="AA980" i="6"/>
  <c r="AA1091" i="6"/>
  <c r="AA4" i="6"/>
  <c r="AA928" i="6"/>
  <c r="AA906" i="6"/>
  <c r="AA981" i="6"/>
  <c r="AA982" i="6"/>
  <c r="AA929" i="6"/>
  <c r="AA627" i="6"/>
  <c r="AA650" i="6"/>
  <c r="AA839" i="6"/>
  <c r="AA15" i="6"/>
  <c r="AA1092" i="6"/>
  <c r="AA1093" i="6"/>
  <c r="AA734" i="6"/>
  <c r="AA212" i="6"/>
  <c r="AA315" i="6"/>
  <c r="AA197" i="6"/>
  <c r="AA198" i="6"/>
  <c r="AA709" i="6"/>
  <c r="AA470" i="6"/>
  <c r="AA368" i="6"/>
  <c r="AA16" i="6"/>
  <c r="AA316" i="6"/>
  <c r="AA317" i="6"/>
  <c r="AA579" i="6"/>
  <c r="AA318" i="6"/>
  <c r="AA983" i="6"/>
  <c r="AA1094" i="6"/>
  <c r="AA593" i="6"/>
  <c r="AA1615" i="6"/>
  <c r="AA17" i="6"/>
  <c r="AA1616" i="6"/>
  <c r="AA1594" i="6"/>
  <c r="AA493" i="6"/>
  <c r="AA319" i="6"/>
  <c r="AA984" i="6"/>
  <c r="AA108" i="6"/>
  <c r="AA1095" i="6"/>
  <c r="AA678" i="6"/>
  <c r="AA494" i="6"/>
  <c r="AA672" i="6"/>
  <c r="AA1096" i="6"/>
  <c r="AA29" i="6"/>
  <c r="AA1097" i="6"/>
  <c r="AA778" i="6"/>
  <c r="AA471" i="6"/>
  <c r="AA840" i="6"/>
  <c r="AA912" i="6"/>
  <c r="AA1098" i="6"/>
  <c r="AA262" i="6"/>
  <c r="AA362" i="6"/>
  <c r="AA985" i="6"/>
  <c r="AA237" i="6"/>
  <c r="AA1099" i="6"/>
  <c r="AA1100" i="6"/>
  <c r="AA238" i="6"/>
  <c r="AA841" i="6"/>
  <c r="AA842" i="6"/>
  <c r="AA281" i="6"/>
  <c r="AA735" i="6"/>
  <c r="AA561" i="6"/>
  <c r="AA710" i="6"/>
  <c r="AA239" i="6"/>
  <c r="AA18" i="6"/>
  <c r="AA240" i="6"/>
  <c r="AA562" i="6"/>
  <c r="AA913" i="6"/>
  <c r="AA597" i="6"/>
  <c r="AA598" i="6"/>
  <c r="AA241" i="6"/>
  <c r="AA986" i="6"/>
  <c r="AA369" i="6"/>
  <c r="AA987" i="6"/>
  <c r="AA1603" i="6"/>
  <c r="AA843" i="6"/>
  <c r="AA988" i="6"/>
  <c r="AA484" i="6"/>
  <c r="AA495" i="6"/>
  <c r="AA657" i="6"/>
  <c r="AA939" i="6"/>
  <c r="AA969" i="6"/>
  <c r="AA844" i="6"/>
  <c r="AA370" i="6"/>
  <c r="AA496" i="6"/>
  <c r="AA174" i="6"/>
  <c r="AA845" i="6"/>
  <c r="AA497" i="6"/>
  <c r="AA638" i="6"/>
  <c r="AA242" i="6"/>
  <c r="AA614" i="6"/>
  <c r="AA846" i="6"/>
  <c r="AA664" i="6"/>
  <c r="AA282" i="6"/>
  <c r="AA1101" i="6"/>
  <c r="AA989" i="6"/>
  <c r="AA320" i="6"/>
  <c r="AA847" i="6"/>
  <c r="AA253" i="6"/>
  <c r="AA632" i="6"/>
  <c r="AA633" i="6"/>
  <c r="AA472" i="6"/>
  <c r="AA5" i="6"/>
  <c r="AA990" i="6"/>
  <c r="AA1102" i="6"/>
  <c r="AA278" i="6"/>
  <c r="AA991" i="6"/>
  <c r="AA848" i="6"/>
  <c r="AA563" i="6"/>
  <c r="AA914" i="6"/>
  <c r="AA564" i="6"/>
  <c r="AA321" i="6"/>
  <c r="AA750" i="6"/>
  <c r="AA849" i="6"/>
  <c r="AA992" i="6"/>
  <c r="AA322" i="6"/>
  <c r="AA257" i="6"/>
  <c r="AA323" i="6"/>
  <c r="AA993" i="6"/>
  <c r="AA850" i="6"/>
  <c r="AA138" i="6"/>
  <c r="AA273" i="6"/>
  <c r="AA615" i="6"/>
  <c r="AA736" i="6"/>
  <c r="AA851" i="6"/>
  <c r="AA652" i="6"/>
  <c r="AA915" i="6"/>
  <c r="AA780" i="6"/>
  <c r="AA724" i="6"/>
  <c r="AA673" i="6"/>
  <c r="AA1607" i="6"/>
  <c r="AA970" i="6"/>
  <c r="AA916" i="6"/>
  <c r="AA565" i="6"/>
  <c r="AA940" i="6"/>
  <c r="AA485" i="6"/>
  <c r="AA1047" i="6"/>
  <c r="AA994" i="6"/>
  <c r="AA535" i="6"/>
  <c r="AA751" i="6"/>
  <c r="AA1048" i="6"/>
  <c r="AA852" i="6"/>
  <c r="AA941" i="6"/>
  <c r="AA942" i="6"/>
  <c r="AA443" i="6"/>
  <c r="AA438" i="6"/>
  <c r="AA658" i="6"/>
  <c r="AA599" i="6"/>
  <c r="AA600" i="6"/>
  <c r="AA853" i="6"/>
  <c r="AA891" i="6"/>
  <c r="AA1566" i="6"/>
  <c r="AA283" i="6"/>
  <c r="AA601" i="6"/>
  <c r="AA1049" i="6"/>
  <c r="AA607" i="6"/>
  <c r="AA588" i="6"/>
  <c r="AA303" i="6"/>
  <c r="AA854" i="6"/>
  <c r="AA855" i="6"/>
  <c r="AA995" i="6"/>
  <c r="AA324" i="6"/>
  <c r="AA996" i="6"/>
  <c r="AA1103" i="6"/>
  <c r="AA856" i="6"/>
  <c r="AA997" i="6"/>
  <c r="AA892" i="6"/>
  <c r="AA818" i="6"/>
  <c r="AA22" i="6"/>
  <c r="AA1104" i="6"/>
  <c r="AA781" i="6"/>
  <c r="AA857" i="6"/>
  <c r="AA998" i="6"/>
  <c r="AA662" i="6"/>
  <c r="AA589" i="6"/>
  <c r="AA917" i="6"/>
  <c r="AA957" i="6"/>
  <c r="AA819" i="6"/>
  <c r="AA453" i="6"/>
  <c r="AA666" i="6"/>
  <c r="AA1105" i="6"/>
  <c r="AA779" i="6"/>
  <c r="AA132" i="6"/>
  <c r="AA820" i="6"/>
  <c r="AA1050" i="6"/>
  <c r="AA566" i="6"/>
  <c r="AA1608" i="6"/>
  <c r="AA207" i="6"/>
  <c r="AA498" i="6"/>
  <c r="AA858" i="6"/>
  <c r="AA859" i="6"/>
  <c r="AA667" i="6"/>
  <c r="AA999" i="6"/>
  <c r="AA1106" i="6"/>
  <c r="AA1051" i="6"/>
  <c r="AA1000" i="6"/>
  <c r="AA958" i="6"/>
  <c r="AA567" i="6"/>
  <c r="AA243" i="6"/>
  <c r="AA284" i="6"/>
  <c r="AA668" i="6"/>
  <c r="AA1052" i="6"/>
  <c r="AA118" i="6"/>
  <c r="AA1107" i="6"/>
  <c r="AA1001" i="6"/>
  <c r="AA1108" i="6"/>
  <c r="AA261" i="6"/>
  <c r="AA1109" i="6"/>
  <c r="AA325" i="6"/>
  <c r="AA918" i="6"/>
  <c r="AA752" i="6"/>
  <c r="AA357" i="6"/>
  <c r="AA568" i="6"/>
  <c r="AA219" i="6"/>
  <c r="AA220" i="6"/>
  <c r="AA263" i="6"/>
  <c r="AA130" i="6"/>
  <c r="AA711" i="6"/>
  <c r="AA97" i="6"/>
  <c r="AA893" i="6"/>
  <c r="AA580" i="6"/>
  <c r="AA244" i="6"/>
  <c r="AA586" i="6"/>
  <c r="AA304" i="6"/>
  <c r="AA1053" i="6"/>
  <c r="AA882" i="6"/>
  <c r="AA1110" i="6"/>
  <c r="AA1111" i="6"/>
  <c r="AA569" i="6"/>
  <c r="AA570" i="6"/>
  <c r="AA1591" i="6"/>
  <c r="AA1002" i="6"/>
  <c r="AA1003" i="6"/>
  <c r="AA94" i="6"/>
  <c r="AA1112" i="6"/>
  <c r="AA919" i="6"/>
  <c r="AA594" i="6"/>
  <c r="AA245" i="6"/>
  <c r="AA1054" i="6"/>
  <c r="AA608" i="6"/>
  <c r="AA571" i="6"/>
  <c r="AA8" i="6"/>
  <c r="AA572" i="6"/>
  <c r="AA199" i="6"/>
  <c r="AA1113" i="6"/>
  <c r="AA1114" i="6"/>
  <c r="AA860" i="6"/>
  <c r="AA1115" i="6"/>
  <c r="AA1116" i="6"/>
  <c r="AA208" i="6"/>
  <c r="AA573" i="6"/>
  <c r="AA1004" i="6"/>
  <c r="AA616" i="6"/>
  <c r="AA1117" i="6"/>
  <c r="AA473" i="6"/>
  <c r="AA894" i="6"/>
  <c r="AA1005" i="6"/>
  <c r="AA258" i="6"/>
  <c r="AA1055" i="6"/>
  <c r="AA209" i="6"/>
  <c r="AA753" i="6"/>
  <c r="AA821" i="6"/>
  <c r="AA737" i="6"/>
  <c r="AA738" i="6"/>
  <c r="AA1006" i="6"/>
  <c r="AA581" i="6"/>
  <c r="AA1118" i="6"/>
  <c r="AA1119" i="6"/>
  <c r="AA246" i="6"/>
  <c r="AA360" i="6"/>
  <c r="AA617" i="6"/>
  <c r="AA1120" i="6"/>
  <c r="AA933" i="6"/>
  <c r="AA1056" i="6"/>
  <c r="AA200" i="6"/>
  <c r="AA1007" i="6"/>
  <c r="AA107" i="6"/>
  <c r="AA782" i="6"/>
  <c r="AA806" i="6"/>
  <c r="AA1008" i="6"/>
  <c r="AA861" i="6"/>
  <c r="AA610" i="6"/>
  <c r="AA934" i="6"/>
  <c r="AA1121" i="6"/>
  <c r="AA210" i="6"/>
  <c r="AA862" i="6"/>
  <c r="AA863" i="6"/>
  <c r="AA1009" i="6"/>
  <c r="AA265" i="6"/>
  <c r="AA1010" i="6"/>
  <c r="AA1011" i="6"/>
  <c r="AA1122" i="6"/>
  <c r="AA660" i="6"/>
  <c r="AA754" i="6"/>
  <c r="AA661" i="6"/>
  <c r="AA1057" i="6"/>
  <c r="AA266" i="6"/>
  <c r="AA247" i="6"/>
  <c r="AA1123" i="6"/>
  <c r="AA745" i="6"/>
  <c r="AA32" i="6"/>
  <c r="AA1124" i="6"/>
  <c r="AA739" i="6"/>
  <c r="AA285" i="6"/>
  <c r="AA175" i="6"/>
  <c r="AA574" i="6"/>
  <c r="AA1125" i="6"/>
  <c r="AA618" i="6"/>
  <c r="AA1126" i="6"/>
  <c r="AA371" i="6"/>
  <c r="AA176" i="6"/>
  <c r="AA864" i="6"/>
  <c r="AA286" i="6"/>
  <c r="AA532" i="6"/>
  <c r="AA725" i="6"/>
  <c r="AA602" i="6"/>
  <c r="AA434" i="6"/>
  <c r="AA454" i="6"/>
  <c r="AA1012" i="6"/>
  <c r="AA326" i="6"/>
  <c r="AA1127" i="6"/>
  <c r="AA659" i="6"/>
  <c r="AA327" i="6"/>
  <c r="AA1129" i="6"/>
  <c r="AA287" i="6"/>
  <c r="AA288" i="6"/>
  <c r="AA499" i="6"/>
  <c r="AA248" i="6"/>
  <c r="AA755" i="6"/>
  <c r="AA865" i="6"/>
  <c r="AA289" i="6"/>
  <c r="AA895" i="6"/>
  <c r="AA328" i="6"/>
  <c r="AA1609" i="6"/>
  <c r="AA7" i="6"/>
  <c r="AA636" i="6"/>
  <c r="AA866" i="6"/>
  <c r="AA500" i="6"/>
  <c r="AA290" i="6"/>
  <c r="AA1128" i="6"/>
  <c r="AA9" i="6"/>
  <c r="AA10" i="6"/>
  <c r="AA502" i="6"/>
  <c r="AA92" i="6"/>
  <c r="AA1130" i="6"/>
  <c r="AA501" i="6"/>
  <c r="AA486" i="6"/>
  <c r="AA943" i="6"/>
  <c r="AA158" i="6"/>
  <c r="AA19" i="6"/>
  <c r="AA474" i="6"/>
  <c r="AA291" i="6"/>
  <c r="AA1013" i="6"/>
  <c r="AA475" i="6"/>
  <c r="AA503" i="6"/>
  <c r="AA476" i="6"/>
  <c r="AA1058" i="6"/>
  <c r="AA330" i="6"/>
  <c r="AA329" i="6"/>
  <c r="AA1131" i="6"/>
  <c r="AA1132" i="6"/>
  <c r="AA489" i="6"/>
  <c r="AA269" i="6"/>
  <c r="AA504" i="6"/>
  <c r="AA305" i="6"/>
  <c r="AA194" i="6"/>
  <c r="AA1133" i="6"/>
  <c r="AA959" i="6"/>
  <c r="AA883" i="6"/>
  <c r="AA250" i="6"/>
  <c r="AA1134" i="6"/>
  <c r="AA1135" i="6"/>
  <c r="AA331" i="6"/>
  <c r="AA332" i="6"/>
  <c r="AA86" i="6"/>
  <c r="AA229" i="6"/>
  <c r="AA746" i="6"/>
  <c r="AA1517" i="6"/>
  <c r="AA619" i="6"/>
  <c r="AA674" i="6"/>
  <c r="AA1137" i="6"/>
  <c r="AA1520" i="6"/>
  <c r="AA971" i="6"/>
  <c r="AA1139" i="6"/>
  <c r="AA960" i="6"/>
  <c r="AA334" i="6"/>
  <c r="AA1141" i="6"/>
  <c r="AA335" i="6"/>
  <c r="AA639" i="6"/>
  <c r="AA935" i="6"/>
  <c r="AA444" i="6"/>
  <c r="AA1611" i="6"/>
  <c r="AA188" i="6"/>
  <c r="AA1014" i="6"/>
  <c r="AA756" i="6"/>
  <c r="AA867" i="6"/>
  <c r="AA620" i="6"/>
  <c r="AA1592" i="6"/>
  <c r="AA254" i="6"/>
  <c r="AA634" i="6"/>
  <c r="AA575" i="6"/>
  <c r="AA201" i="6"/>
  <c r="AA1021" i="6"/>
  <c r="AA215" i="6"/>
  <c r="AA216" i="6"/>
  <c r="AA868" i="6"/>
  <c r="AA1146" i="6"/>
  <c r="AA487" i="6"/>
  <c r="AA920" i="6"/>
  <c r="AA218" i="6"/>
  <c r="AA20" i="6"/>
  <c r="AA1147" i="6"/>
  <c r="AA1570" i="6"/>
  <c r="AA30" i="6"/>
  <c r="AA869" i="6"/>
  <c r="AA758" i="6"/>
  <c r="AA1148" i="6"/>
  <c r="AA740" i="6"/>
  <c r="AA1136" i="6"/>
  <c r="AA26" i="6"/>
  <c r="AA1019" i="6"/>
  <c r="AA333" i="6"/>
  <c r="AA1610" i="6"/>
  <c r="AA1020" i="6"/>
  <c r="AA1597" i="6"/>
  <c r="AA1022" i="6"/>
  <c r="AA1565" i="6"/>
  <c r="AA31" i="6"/>
  <c r="AA729" i="6"/>
  <c r="AA921" i="6"/>
  <c r="AA1149" i="6"/>
  <c r="AA1612" i="6"/>
  <c r="AA1150" i="6"/>
  <c r="AA423" i="6"/>
  <c r="AA1593" i="6"/>
  <c r="AA306" i="6"/>
  <c r="AA870" i="6"/>
  <c r="AA1023" i="6"/>
  <c r="AA424" i="6"/>
  <c r="AA255" i="6"/>
  <c r="AA533" i="6"/>
  <c r="AA425" i="6"/>
  <c r="AA455" i="6"/>
  <c r="AA680" i="6"/>
  <c r="AA1082" i="6"/>
  <c r="AA714" i="6"/>
  <c r="AA759" i="6"/>
  <c r="AA426" i="6"/>
  <c r="AA478" i="6"/>
  <c r="AA1571" i="6"/>
  <c r="AA622" i="6"/>
  <c r="AA1024" i="6"/>
  <c r="AA140" i="6"/>
  <c r="AA141" i="6"/>
  <c r="AA259" i="6"/>
  <c r="AA1604" i="6"/>
  <c r="AA1017" i="6"/>
  <c r="AA880" i="6"/>
  <c r="AA506" i="6"/>
  <c r="AA336" i="6"/>
  <c r="AA712" i="6"/>
  <c r="AA1572" i="6"/>
  <c r="AA337" i="6"/>
  <c r="AA1151" i="6"/>
  <c r="AA1060" i="6"/>
  <c r="AA420" i="6"/>
  <c r="AA1551" i="6"/>
  <c r="AA507" i="6"/>
  <c r="AA202" i="6"/>
  <c r="AA747" i="6"/>
  <c r="AA884" i="6"/>
  <c r="AA119" i="6"/>
  <c r="AA945" i="6"/>
  <c r="AA312" i="6"/>
  <c r="AA1083" i="6"/>
  <c r="AA1061" i="6"/>
  <c r="AA1152" i="6"/>
  <c r="AA1084" i="6"/>
  <c r="AA679" i="6"/>
  <c r="AA635" i="6"/>
  <c r="AA338" i="6"/>
  <c r="AA234" i="6"/>
  <c r="AA1153" i="6"/>
  <c r="AA1154" i="6"/>
  <c r="AA1573" i="6"/>
  <c r="AA1155" i="6"/>
  <c r="AA1025" i="6"/>
  <c r="AA1026" i="6"/>
  <c r="AA931" i="6"/>
  <c r="AA1072" i="6"/>
  <c r="AA640" i="6"/>
  <c r="AA142" i="6"/>
  <c r="AA179" i="6"/>
  <c r="AA1027" i="6"/>
  <c r="AA1574" i="6"/>
  <c r="AA1085" i="6"/>
  <c r="AA1028" i="6"/>
  <c r="AA160" i="6"/>
  <c r="AA186" i="6"/>
  <c r="AA946" i="6"/>
  <c r="AA784" i="6"/>
  <c r="AA479" i="6"/>
  <c r="AA1073" i="6"/>
  <c r="AA1575" i="6"/>
  <c r="AA91" i="6"/>
  <c r="AA456" i="6"/>
  <c r="AA922" i="6"/>
  <c r="AA508" i="6"/>
  <c r="AA135" i="6"/>
  <c r="AA1029" i="6"/>
  <c r="AA1030" i="6"/>
  <c r="AA136" i="6"/>
  <c r="AA1156" i="6"/>
  <c r="AA98" i="6"/>
  <c r="AA1031" i="6"/>
  <c r="AA1157" i="6"/>
  <c r="AA686" i="6"/>
  <c r="AA490" i="6"/>
  <c r="AA1599" i="6"/>
  <c r="AA582" i="6"/>
  <c r="AA1576" i="6"/>
  <c r="AA1032" i="6"/>
  <c r="AA120" i="6"/>
  <c r="AA1033" i="6"/>
  <c r="AA1086" i="6"/>
  <c r="AA203" i="6"/>
  <c r="AA653" i="6"/>
  <c r="AA1158" i="6"/>
  <c r="AA822" i="6"/>
  <c r="AA267" i="6"/>
  <c r="AA1602" i="6"/>
  <c r="AA509" i="6"/>
  <c r="AA897" i="6"/>
  <c r="AA445" i="6"/>
  <c r="AA823" i="6"/>
  <c r="AA1159" i="6"/>
  <c r="AA1062" i="6"/>
  <c r="AA339" i="6"/>
  <c r="AA143" i="6"/>
  <c r="AA121" i="6"/>
  <c r="AA923" i="6"/>
  <c r="AA294" i="6"/>
  <c r="AA1018" i="6"/>
  <c r="AA477" i="6"/>
  <c r="AA1160" i="6"/>
  <c r="AA760" i="6"/>
  <c r="AA713" i="6"/>
  <c r="AA898" i="6"/>
  <c r="AA669" i="6"/>
  <c r="AA1161" i="6"/>
  <c r="AA1162" i="6"/>
  <c r="AA1163" i="6"/>
  <c r="AA1164" i="6"/>
  <c r="AA1165" i="6"/>
  <c r="AA21" i="6"/>
  <c r="AA505" i="6"/>
  <c r="AA111" i="6"/>
  <c r="AA583" i="6"/>
  <c r="AA491" i="6"/>
  <c r="AA1166" i="6"/>
  <c r="AA1167" i="6"/>
  <c r="AA1168" i="6"/>
  <c r="AA924" i="6"/>
  <c r="AA899" i="6"/>
  <c r="AA761" i="6"/>
  <c r="AA510" i="6"/>
  <c r="AA217" i="6"/>
  <c r="AA1169" i="6"/>
  <c r="AA1143" i="6"/>
  <c r="AA193" i="6"/>
  <c r="AA292" i="6"/>
  <c r="AA159" i="6"/>
  <c r="AA1015" i="6"/>
  <c r="AA1016" i="6"/>
  <c r="AA621" i="6"/>
  <c r="AA944" i="6"/>
  <c r="AA178" i="6"/>
  <c r="AA1142" i="6"/>
  <c r="AA783" i="6"/>
  <c r="AA213" i="6"/>
  <c r="AA422" i="6"/>
  <c r="AA590" i="6"/>
  <c r="AA1170" i="6"/>
  <c r="AA1569" i="6"/>
  <c r="AA492" i="6"/>
  <c r="AA1144" i="6"/>
  <c r="AA932" i="6"/>
  <c r="AA896" i="6"/>
  <c r="AA355" i="6"/>
  <c r="AA23" i="6"/>
  <c r="AA376" i="6"/>
  <c r="AA340" i="6"/>
  <c r="AA757" i="6"/>
  <c r="AA937" i="6"/>
  <c r="AA1074" i="6"/>
  <c r="AA1598" i="6"/>
  <c r="AA511" i="6"/>
  <c r="AA214" i="6"/>
  <c r="AA1171" i="6"/>
  <c r="AA1172" i="6"/>
  <c r="AA1510" i="6"/>
  <c r="AA699" i="6"/>
  <c r="AA1511" i="6"/>
  <c r="AA84" i="6"/>
  <c r="AA1173" i="6"/>
  <c r="AA1174" i="6"/>
  <c r="AA341" i="6"/>
  <c r="AA435" i="6"/>
  <c r="AA342" i="6"/>
  <c r="AA641" i="6"/>
  <c r="AA343" i="6"/>
  <c r="AA377" i="6"/>
  <c r="AA824" i="6"/>
  <c r="AA642" i="6"/>
  <c r="AA1577" i="6"/>
  <c r="AA1175" i="6"/>
  <c r="AA24" i="6"/>
  <c r="AA144" i="6"/>
  <c r="AA1176" i="6"/>
  <c r="AA122" i="6"/>
  <c r="AA512" i="6"/>
  <c r="AA762" i="6"/>
  <c r="AA578" i="6"/>
  <c r="AA513" i="6"/>
  <c r="AA1063" i="6"/>
  <c r="AA514" i="6"/>
  <c r="AA295" i="6"/>
  <c r="AA1064" i="6"/>
  <c r="AA1177" i="6"/>
  <c r="AA95" i="6"/>
  <c r="AA1578" i="6"/>
  <c r="AA1563" i="6"/>
  <c r="AA763" i="6"/>
  <c r="AA1178" i="6"/>
  <c r="AA268" i="6"/>
  <c r="AA1179" i="6"/>
  <c r="AA888" i="6"/>
  <c r="AA889" i="6"/>
  <c r="AA871" i="6"/>
  <c r="AA1075" i="6"/>
  <c r="AA1076" i="6"/>
  <c r="AA189" i="6"/>
  <c r="AA1180" i="6"/>
  <c r="AA1181" i="6"/>
  <c r="AA764" i="6"/>
  <c r="AA33" i="6"/>
  <c r="AA131" i="6"/>
  <c r="AA623" i="6"/>
  <c r="AA1034" i="6"/>
  <c r="AA900" i="6"/>
  <c r="AA624" i="6"/>
  <c r="AA515" i="6"/>
  <c r="AA1182" i="6"/>
  <c r="AA637" i="6"/>
  <c r="AA296" i="6"/>
  <c r="AA611" i="6"/>
  <c r="AA890" i="6"/>
  <c r="AA809" i="6"/>
  <c r="AA297" i="6"/>
  <c r="AA765" i="6"/>
  <c r="AA766" i="6"/>
  <c r="AA603" i="6"/>
  <c r="AA612" i="6"/>
  <c r="AA643" i="6"/>
  <c r="AA439" i="6"/>
  <c r="AA260" i="6"/>
  <c r="AA885" i="6"/>
  <c r="AA665" i="6"/>
  <c r="AA516" i="6"/>
  <c r="AA1183" i="6"/>
  <c r="AA1184" i="6"/>
  <c r="AA1185" i="6"/>
  <c r="AA436" i="6"/>
  <c r="AA1077" i="6"/>
  <c r="AA480" i="6"/>
  <c r="AA1035" i="6"/>
  <c r="AA145" i="6"/>
  <c r="AA715" i="6"/>
  <c r="AA1087" i="6"/>
  <c r="AA1186" i="6"/>
  <c r="AA249" i="6"/>
  <c r="AA1187" i="6"/>
  <c r="AA1188" i="6"/>
  <c r="AA517" i="6"/>
  <c r="AA1189" i="6"/>
  <c r="AA1190" i="6"/>
  <c r="AA1191" i="6"/>
  <c r="AA1036" i="6"/>
  <c r="AA872" i="6"/>
  <c r="AA1613" i="6"/>
  <c r="AA298" i="6"/>
  <c r="AA1192" i="6"/>
  <c r="AA344" i="6"/>
  <c r="AA345" i="6"/>
  <c r="AA1193" i="6"/>
  <c r="AA1065" i="6"/>
  <c r="AA211" i="6"/>
  <c r="AA584" i="6"/>
  <c r="AA1194" i="6"/>
  <c r="AA972" i="6"/>
  <c r="AA577" i="6"/>
  <c r="AA1195" i="6"/>
  <c r="AA1196" i="6"/>
  <c r="AA901" i="6"/>
  <c r="AA346" i="6"/>
  <c r="AA1197" i="6"/>
  <c r="AA1198" i="6"/>
  <c r="AA730" i="6"/>
  <c r="AA1199" i="6"/>
  <c r="AA387" i="6"/>
  <c r="AA1200" i="6"/>
  <c r="AA1201" i="6"/>
  <c r="AA902" i="6"/>
  <c r="AA654" i="6"/>
  <c r="AA925" i="6"/>
  <c r="AA359" i="6"/>
  <c r="AA675" i="6"/>
  <c r="AA112" i="6"/>
  <c r="AA1605" i="6"/>
  <c r="AA825" i="6"/>
  <c r="AA1066" i="6"/>
  <c r="AA826" i="6"/>
  <c r="AA767" i="6"/>
  <c r="AA676" i="6"/>
  <c r="AA1078" i="6"/>
  <c r="AA749" i="6"/>
  <c r="AA670" i="6"/>
  <c r="AA347" i="6"/>
  <c r="AA768" i="6"/>
  <c r="AA146" i="6"/>
  <c r="AA873" i="6"/>
  <c r="AA518" i="6"/>
  <c r="AA1202" i="6"/>
  <c r="AA769" i="6"/>
  <c r="AA519" i="6"/>
  <c r="AA1203" i="6"/>
  <c r="AA1204" i="6"/>
  <c r="AA348" i="6"/>
  <c r="AA1595" i="6"/>
  <c r="AA123" i="6"/>
  <c r="AA770" i="6"/>
  <c r="AA644" i="6"/>
  <c r="AA903" i="6"/>
  <c r="AA1205" i="6"/>
  <c r="AA591" i="6"/>
  <c r="AA1206" i="6"/>
  <c r="AA349" i="6"/>
  <c r="AA1037" i="6"/>
  <c r="AA671" i="6"/>
  <c r="AA785" i="6"/>
  <c r="AA537" i="6"/>
  <c r="AA731" i="6"/>
  <c r="AA1207" i="6"/>
  <c r="AA874" i="6"/>
  <c r="AA481" i="6"/>
  <c r="AA1038" i="6"/>
  <c r="AA645" i="6"/>
  <c r="AA1208" i="6"/>
  <c r="AA938" i="6"/>
  <c r="AA961" i="6"/>
  <c r="AA1088" i="6"/>
  <c r="AA771" i="6"/>
  <c r="AA1209" i="6"/>
  <c r="AA1079" i="6"/>
  <c r="AA299" i="6"/>
  <c r="AA613" i="6"/>
  <c r="AA457" i="6"/>
  <c r="AA356" i="6"/>
  <c r="AA886" i="6"/>
  <c r="AA313" i="6"/>
  <c r="AA585" i="6"/>
  <c r="AA827" i="6"/>
  <c r="AA372" i="6"/>
  <c r="AA1210" i="6"/>
  <c r="AA1089" i="6"/>
  <c r="AA124" i="6"/>
  <c r="AA373" i="6"/>
  <c r="AA350" i="6"/>
  <c r="AA904" i="6"/>
  <c r="AA1211" i="6"/>
  <c r="AA1212" i="6"/>
  <c r="AA962" i="6"/>
  <c r="AA963" i="6"/>
  <c r="AA466" i="6"/>
  <c r="AA964" i="6"/>
  <c r="AA274" i="6"/>
  <c r="AA28" i="6"/>
  <c r="AA681" i="6"/>
  <c r="AA314" i="6"/>
  <c r="AA351" i="6"/>
  <c r="AA718" i="6"/>
  <c r="AA1213" i="6"/>
  <c r="AA177" i="6"/>
  <c r="AA1536" i="6"/>
  <c r="AA190" i="6"/>
  <c r="AA1537" i="6"/>
  <c r="AA1214" i="6"/>
  <c r="AA1215" i="6"/>
  <c r="AA543" i="6"/>
  <c r="AA700" i="6"/>
  <c r="AA1600" i="6"/>
  <c r="AA309" i="6"/>
  <c r="AA719" i="6"/>
  <c r="AA604" i="6"/>
  <c r="AA191" i="6"/>
  <c r="AA520" i="6"/>
  <c r="AA521" i="6"/>
  <c r="AA1538" i="6"/>
  <c r="AA1216" i="6"/>
  <c r="AA204" i="6"/>
  <c r="AA427" i="6"/>
  <c r="AA538" i="6"/>
  <c r="AA1539" i="6"/>
  <c r="AA1540" i="6"/>
  <c r="AA531" i="6"/>
  <c r="AA1541" i="6"/>
  <c r="AA310" i="6"/>
  <c r="AA973" i="6"/>
  <c r="AA352" i="6"/>
  <c r="AA522" i="6"/>
  <c r="AA1217" i="6"/>
  <c r="AA1218" i="6"/>
  <c r="AA1219" i="6"/>
  <c r="AA88" i="6"/>
  <c r="AA446" i="6"/>
  <c r="AA187" i="6"/>
  <c r="AA307" i="6"/>
  <c r="AA1568" i="6"/>
  <c r="AA974" i="6"/>
  <c r="AA741" i="6"/>
  <c r="AA539" i="6"/>
  <c r="AA437" i="6"/>
  <c r="AA1220" i="6"/>
  <c r="AA702" i="6"/>
  <c r="AA34" i="6"/>
  <c r="AA428" i="6"/>
  <c r="AA687" i="6"/>
  <c r="AA25" i="6"/>
  <c r="AA1221" i="6"/>
  <c r="AA1222" i="6"/>
  <c r="AA772" i="6"/>
  <c r="AA192" i="6"/>
  <c r="AA716" i="6"/>
  <c r="AA625" i="6"/>
  <c r="AA482" i="6"/>
  <c r="AA1223" i="6"/>
  <c r="AA1224" i="6"/>
  <c r="AA1225" i="6"/>
  <c r="AA374" i="6"/>
  <c r="AA556" i="6"/>
  <c r="AA828" i="6"/>
  <c r="AA748" i="6"/>
  <c r="AA1226" i="6"/>
  <c r="AA1227" i="6"/>
  <c r="AA1228" i="6"/>
  <c r="AA1542" i="6"/>
  <c r="AA35" i="6"/>
  <c r="AA1229" i="6"/>
  <c r="AA1230" i="6"/>
  <c r="AA1231" i="6"/>
  <c r="AA1232" i="6"/>
  <c r="AA773" i="6"/>
  <c r="AA742" i="6"/>
  <c r="AA1233" i="6"/>
  <c r="AA540" i="6"/>
  <c r="AA1543" i="6"/>
  <c r="AA1544" i="6"/>
  <c r="AA1234" i="6"/>
  <c r="AA1235" i="6"/>
  <c r="AA1236" i="6"/>
  <c r="AA774" i="6"/>
  <c r="AA875" i="6"/>
  <c r="AA205" i="6"/>
  <c r="AA1039" i="6"/>
  <c r="AA926" i="6"/>
  <c r="AA523" i="6"/>
  <c r="AA1545" i="6"/>
  <c r="AA157" i="6"/>
  <c r="AA311" i="6"/>
  <c r="AA930" i="6"/>
  <c r="AA524" i="6"/>
  <c r="AA609" i="6"/>
  <c r="AA1237" i="6"/>
  <c r="AA786" i="6"/>
  <c r="AA720" i="6"/>
  <c r="AA36" i="6"/>
  <c r="AA300" i="6"/>
  <c r="AA717" i="6"/>
  <c r="AA1238" i="6"/>
  <c r="AA301" i="6"/>
  <c r="AA37" i="6"/>
  <c r="AA89" i="6"/>
  <c r="AA1239" i="6"/>
  <c r="AA483" i="6"/>
  <c r="AA256" i="6"/>
  <c r="AA27" i="6"/>
  <c r="AA810" i="6"/>
  <c r="AA1040" i="6"/>
  <c r="AA488" i="6"/>
  <c r="AA361" i="6"/>
  <c r="AA1240" i="6"/>
  <c r="AA38" i="6"/>
  <c r="AA388" i="6"/>
  <c r="AA605" i="6"/>
  <c r="AA663" i="6"/>
  <c r="AA807" i="6"/>
  <c r="AA905" i="6"/>
  <c r="AA39" i="6"/>
  <c r="AA40" i="6"/>
  <c r="AA93" i="6"/>
  <c r="AA41" i="6"/>
  <c r="AA1241" i="6"/>
  <c r="AA378" i="6"/>
  <c r="AA1242" i="6"/>
  <c r="AA1243" i="6"/>
  <c r="AA1244" i="6"/>
  <c r="AA1245" i="6"/>
  <c r="AA876" i="6"/>
  <c r="AA1246" i="6"/>
  <c r="AA99" i="6"/>
  <c r="AA1247" i="6"/>
  <c r="AA576" i="6"/>
  <c r="AA775" i="6"/>
  <c r="AA776" i="6"/>
  <c r="AA42" i="6"/>
  <c r="AA43" i="6"/>
  <c r="AA222" i="6"/>
  <c r="AA1248" i="6"/>
  <c r="AA1249" i="6"/>
  <c r="AA1041" i="6"/>
  <c r="AA777" i="6"/>
  <c r="AA887" i="6"/>
  <c r="AA1250" i="6"/>
  <c r="AA1251" i="6"/>
  <c r="AA90" i="6"/>
  <c r="AA44" i="6"/>
  <c r="AA1606" i="6"/>
  <c r="AA1252" i="6"/>
  <c r="AA1042" i="6"/>
  <c r="AA1546" i="6"/>
  <c r="AA45" i="6"/>
  <c r="AA936" i="6"/>
  <c r="AA646" i="6"/>
  <c r="AA525" i="6"/>
  <c r="AA447" i="6"/>
  <c r="AA682" i="6"/>
  <c r="AA1547" i="6"/>
  <c r="AA877" i="6"/>
  <c r="AA46" i="6"/>
  <c r="AA530" i="6"/>
  <c r="AA47" i="6"/>
  <c r="AA1253" i="6"/>
  <c r="AA526" i="6"/>
  <c r="AA606" i="6"/>
  <c r="AA1564" i="6"/>
  <c r="AA626" i="6"/>
  <c r="AA429" i="6"/>
  <c r="AA1548" i="6"/>
  <c r="AA264" i="6"/>
  <c r="AA147" i="6"/>
  <c r="AA1254" i="6"/>
  <c r="AA647" i="6"/>
  <c r="AA1043" i="6"/>
  <c r="AA1255" i="6"/>
  <c r="AA48" i="6"/>
  <c r="AA49" i="6"/>
  <c r="AA787" i="6"/>
  <c r="AA1256" i="6"/>
  <c r="AA788" i="6"/>
  <c r="AA430" i="6"/>
  <c r="AA11" i="6"/>
  <c r="AA1044" i="6"/>
  <c r="AA541" i="6"/>
  <c r="AA542" i="6"/>
  <c r="AA1067" i="6"/>
  <c r="AA1068" i="6"/>
  <c r="AA1257" i="6"/>
  <c r="AA226" i="6"/>
  <c r="AA1258" i="6"/>
  <c r="AA1045" i="6"/>
  <c r="AA109" i="6"/>
  <c r="AA1259" i="6"/>
  <c r="AA1260" i="6"/>
  <c r="AA811" i="6"/>
  <c r="AA1550" i="6"/>
  <c r="AA452" i="6"/>
  <c r="AA100" i="6"/>
  <c r="AA789" i="6"/>
  <c r="AA1261" i="6"/>
  <c r="AA552" i="6"/>
  <c r="AA527" i="6"/>
  <c r="AA148" i="6"/>
  <c r="AA1046" i="6"/>
  <c r="AA1596" i="6"/>
  <c r="AA553" i="6"/>
  <c r="AA149" i="6"/>
  <c r="AA1262" i="6"/>
  <c r="AA1263" i="6"/>
  <c r="AA628" i="6"/>
  <c r="AA1264" i="6"/>
  <c r="AA1265" i="6"/>
  <c r="AA50" i="6"/>
  <c r="AA1266" i="6"/>
  <c r="AA1267" i="6"/>
  <c r="AA1268" i="6"/>
  <c r="AA1269" i="6"/>
  <c r="AA113" i="6"/>
  <c r="AA51" i="6"/>
  <c r="AA389" i="6"/>
  <c r="AA1270" i="6"/>
  <c r="AA139" i="6"/>
  <c r="AA878" i="6"/>
  <c r="AA1069" i="6"/>
  <c r="AA114" i="6"/>
  <c r="AA1271" i="6"/>
  <c r="AA651" i="6"/>
  <c r="AA1272" i="6"/>
  <c r="AA275" i="6"/>
  <c r="AA1273" i="6"/>
  <c r="AA1274" i="6"/>
  <c r="AA1275" i="6"/>
  <c r="AA1276" i="6"/>
  <c r="AA1277" i="6"/>
  <c r="AA12" i="6"/>
  <c r="AA363" i="6"/>
  <c r="AA743" i="6"/>
  <c r="AA390" i="6"/>
  <c r="AA1278" i="6"/>
  <c r="AA180" i="6"/>
  <c r="AA150" i="6"/>
  <c r="AA555" i="6"/>
  <c r="AA151" i="6"/>
  <c r="AA391" i="6"/>
  <c r="AA392" i="6"/>
  <c r="AA393" i="6"/>
  <c r="AA394" i="6"/>
  <c r="AA125" i="6"/>
  <c r="AA126" i="6"/>
  <c r="AA206" i="6"/>
  <c r="AA1549" i="6"/>
  <c r="AA52" i="6"/>
  <c r="AA127" i="6"/>
  <c r="AA1279" i="6"/>
  <c r="AA1280" i="6"/>
  <c r="AA648" i="6"/>
  <c r="AA703" i="6"/>
  <c r="AA53" i="6"/>
  <c r="AA181" i="6"/>
  <c r="AA395" i="6"/>
  <c r="AA1281" i="6"/>
  <c r="AA1070" i="6"/>
  <c r="AA1071" i="6"/>
  <c r="AA879" i="6"/>
  <c r="AA461" i="6"/>
  <c r="AA1282" i="6"/>
  <c r="AA101" i="6"/>
  <c r="AA1283" i="6"/>
  <c r="AA744" i="6"/>
  <c r="AA1080" i="6"/>
  <c r="AA227" i="6"/>
  <c r="AA396" i="6"/>
  <c r="AA1284" i="6"/>
  <c r="AA279" i="6"/>
  <c r="AA688" i="6"/>
  <c r="AA397" i="6"/>
  <c r="AA398" i="6"/>
  <c r="AA1285" i="6"/>
  <c r="AA276" i="6"/>
  <c r="AA683" i="6"/>
  <c r="AA172" i="6"/>
  <c r="AA54" i="6"/>
  <c r="AA829" i="6"/>
  <c r="AA1286" i="6"/>
  <c r="AA399" i="6"/>
  <c r="AA182" i="6"/>
  <c r="AA1287" i="6"/>
  <c r="AA308" i="6"/>
  <c r="AA1288" i="6"/>
  <c r="AA1289" i="6"/>
  <c r="AA1290" i="6"/>
  <c r="AA55" i="6"/>
  <c r="AA805" i="6"/>
  <c r="AA704" i="6"/>
  <c r="AA1291" i="6"/>
  <c r="AA451" i="6"/>
  <c r="AA384" i="6"/>
  <c r="AA1292" i="6"/>
  <c r="AA1293" i="6"/>
  <c r="AA1294" i="6"/>
  <c r="AA1295" i="6"/>
  <c r="AA1601" i="6"/>
  <c r="AA353" i="6"/>
  <c r="AA1296" i="6"/>
  <c r="AA56" i="6"/>
  <c r="AA57" i="6"/>
  <c r="AA1297" i="6"/>
  <c r="AA400" i="6"/>
  <c r="AA1298" i="6"/>
  <c r="AA385" i="6"/>
  <c r="AA133" i="6"/>
  <c r="AA544" i="6"/>
  <c r="AA1299" i="6"/>
  <c r="AA13" i="6"/>
  <c r="AA1300" i="6"/>
  <c r="AA1301" i="6"/>
  <c r="AA953" i="6"/>
  <c r="AA460" i="6"/>
  <c r="AA458" i="6"/>
  <c r="AA14" i="6"/>
  <c r="AA58" i="6"/>
  <c r="AA1302" i="6"/>
  <c r="AA1303" i="6"/>
  <c r="AA102" i="6"/>
  <c r="AA379" i="6"/>
  <c r="AA380" i="6"/>
  <c r="AA545" i="6"/>
  <c r="AA381" i="6"/>
  <c r="AA790" i="6"/>
  <c r="AA791" i="6"/>
  <c r="AA382" i="6"/>
  <c r="AA401" i="6"/>
  <c r="AA431" i="6"/>
  <c r="AA1304" i="6"/>
  <c r="AA459" i="6"/>
  <c r="AA1305" i="6"/>
  <c r="AA792" i="6"/>
  <c r="AA793" i="6"/>
  <c r="AA270" i="6"/>
  <c r="AA402" i="6"/>
  <c r="AA462" i="6"/>
  <c r="AA59" i="6"/>
  <c r="AA1306" i="6"/>
  <c r="AA794" i="6"/>
  <c r="AA546" i="6"/>
  <c r="AA705" i="6"/>
  <c r="AA1307" i="6"/>
  <c r="AA1308" i="6"/>
  <c r="AA60" i="6"/>
  <c r="AA629" i="6"/>
  <c r="AA547" i="6"/>
  <c r="AA61" i="6"/>
  <c r="AA195" i="6"/>
  <c r="AA812" i="6"/>
  <c r="AA1309" i="6"/>
  <c r="AA1310" i="6"/>
  <c r="AA1311" i="6"/>
  <c r="AA62" i="6"/>
  <c r="AA726" i="6"/>
  <c r="AA403" i="6"/>
  <c r="AA128" i="6"/>
  <c r="AA63" i="6"/>
  <c r="AA64" i="6"/>
  <c r="AA230" i="6"/>
  <c r="AA1312" i="6"/>
  <c r="AA813" i="6"/>
  <c r="AA1313" i="6"/>
  <c r="AA1314" i="6"/>
  <c r="AA689" i="6"/>
  <c r="AA404" i="6"/>
  <c r="AA1315" i="6"/>
  <c r="AA1316" i="6"/>
  <c r="AA185" i="6"/>
  <c r="AA1317" i="6"/>
  <c r="AA110" i="6"/>
  <c r="AA231" i="6"/>
  <c r="AA232" i="6"/>
  <c r="AA814" i="6"/>
  <c r="AA954" i="6"/>
  <c r="AA228" i="6"/>
  <c r="AA1318" i="6"/>
  <c r="AA1319" i="6"/>
  <c r="AA271" i="6"/>
  <c r="AA405" i="6"/>
  <c r="AA1320" i="6"/>
  <c r="AA528" i="6"/>
  <c r="AA65" i="6"/>
  <c r="AA421" i="6"/>
  <c r="AA1321" i="6"/>
  <c r="AA795" i="6"/>
  <c r="AA152" i="6"/>
  <c r="AA690" i="6"/>
  <c r="AA1322" i="6"/>
  <c r="AA1323" i="6"/>
  <c r="AA1324" i="6"/>
  <c r="AA548" i="6"/>
  <c r="AA406" i="6"/>
  <c r="AA407" i="6"/>
  <c r="AA1325" i="6"/>
  <c r="AA1326" i="6"/>
  <c r="AA1327" i="6"/>
  <c r="AA691" i="6"/>
  <c r="AA272" i="6"/>
  <c r="AA796" i="6"/>
  <c r="AA432" i="6"/>
  <c r="AA408" i="6"/>
  <c r="AA554" i="6"/>
  <c r="AA630" i="6"/>
  <c r="AA1328" i="6"/>
  <c r="AA66" i="6"/>
  <c r="AA707" i="6"/>
  <c r="AA67" i="6"/>
  <c r="AA68" i="6"/>
  <c r="AA587" i="6"/>
  <c r="AA1329" i="6"/>
  <c r="AA1330" i="6"/>
  <c r="AA549" i="6"/>
  <c r="AA1331" i="6"/>
  <c r="AA1332" i="6"/>
  <c r="AA1333" i="6"/>
  <c r="AA947" i="6"/>
  <c r="AA223" i="6"/>
  <c r="AA2" i="6"/>
  <c r="AA1334" i="6"/>
  <c r="AA364" i="6"/>
  <c r="AA797" i="6"/>
  <c r="AA815" i="6"/>
  <c r="AA948" i="6"/>
  <c r="AA798" i="6"/>
  <c r="AA1335" i="6"/>
  <c r="AA1336" i="6"/>
  <c r="AA1337" i="6"/>
  <c r="AA1338" i="6"/>
  <c r="AA1339" i="6"/>
  <c r="AA129" i="6"/>
  <c r="AA1340" i="6"/>
  <c r="AA409" i="6"/>
  <c r="AA410" i="6"/>
  <c r="AA955" i="6"/>
  <c r="AA631" i="6"/>
  <c r="AA463" i="6"/>
  <c r="AA1341" i="6"/>
  <c r="AA1342" i="6"/>
  <c r="AA1343" i="6"/>
  <c r="AA1344" i="6"/>
  <c r="AA69" i="6"/>
  <c r="AA1345" i="6"/>
  <c r="AA1346" i="6"/>
  <c r="AA224" i="6"/>
  <c r="AA949" i="6"/>
  <c r="AA225" i="6"/>
  <c r="AA70" i="6"/>
  <c r="AA71" i="6"/>
  <c r="AA72" i="6"/>
  <c r="AA73" i="6"/>
  <c r="AA433" i="6"/>
  <c r="AA1347" i="6"/>
  <c r="AA1348" i="6"/>
  <c r="AA1349" i="6"/>
  <c r="AA1350" i="6"/>
  <c r="AA1351" i="6"/>
  <c r="AA411" i="6"/>
  <c r="AA808" i="6"/>
  <c r="AA1352" i="6"/>
  <c r="AA1353" i="6"/>
  <c r="AA104" i="6"/>
  <c r="AA412" i="6"/>
  <c r="AA413" i="6"/>
  <c r="AA358" i="6"/>
  <c r="AA692" i="6"/>
  <c r="AA1354" i="6"/>
  <c r="AA366" i="6"/>
  <c r="AA677" i="6"/>
  <c r="AA550" i="6"/>
  <c r="AA956" i="6"/>
  <c r="AA1355" i="6"/>
  <c r="AA1356" i="6"/>
  <c r="AA1357" i="6"/>
  <c r="AA1358" i="6"/>
  <c r="AA1359" i="6"/>
  <c r="AA1360" i="6"/>
  <c r="AA74" i="6"/>
  <c r="AA1361" i="6"/>
  <c r="AA1362" i="6"/>
  <c r="AA1363" i="6"/>
  <c r="AA1364" i="6"/>
  <c r="AA1365" i="6"/>
  <c r="AA1366" i="6"/>
  <c r="AA693" i="6"/>
  <c r="AA907" i="6"/>
  <c r="AA1367" i="6"/>
  <c r="AA1368" i="6"/>
  <c r="AA1369" i="6"/>
  <c r="AA1370" i="6"/>
  <c r="AA1371" i="6"/>
  <c r="AA1372" i="6"/>
  <c r="AA1373" i="6"/>
  <c r="AA75" i="6"/>
  <c r="AA1374" i="6"/>
  <c r="AA1375" i="6"/>
  <c r="AA1376" i="6"/>
  <c r="AA1377" i="6"/>
  <c r="AA1378" i="6"/>
  <c r="AA799" i="6"/>
  <c r="AA414" i="6"/>
  <c r="AA1379" i="6"/>
  <c r="AA1380" i="6"/>
  <c r="AA1381" i="6"/>
  <c r="AA1382" i="6"/>
  <c r="AA1383" i="6"/>
  <c r="AA1384" i="6"/>
  <c r="AA1385" i="6"/>
  <c r="AA1386" i="6"/>
  <c r="AA1387" i="6"/>
  <c r="AA1388" i="6"/>
  <c r="AA1389" i="6"/>
  <c r="AA1390" i="6"/>
  <c r="AA1391" i="6"/>
  <c r="AA1392" i="6"/>
  <c r="AA1393" i="6"/>
  <c r="AA1394" i="6"/>
  <c r="AA1395" i="6"/>
  <c r="AA1396" i="6"/>
  <c r="AA1397" i="6"/>
  <c r="AA1398" i="6"/>
  <c r="AA1399" i="6"/>
  <c r="AA1400" i="6"/>
  <c r="AA1401" i="6"/>
  <c r="AA1402" i="6"/>
  <c r="AA1403" i="6"/>
  <c r="AA1404" i="6"/>
  <c r="AA1405" i="6"/>
  <c r="AA1406" i="6"/>
  <c r="AA1407" i="6"/>
  <c r="AA1408" i="6"/>
  <c r="AA1409" i="6"/>
  <c r="AA1410" i="6"/>
  <c r="AA76" i="6"/>
  <c r="AA1411" i="6"/>
  <c r="AA1412" i="6"/>
  <c r="AA1413" i="6"/>
  <c r="AA706" i="6"/>
  <c r="AA1414" i="6"/>
  <c r="AA694" i="6"/>
  <c r="AA1415" i="6"/>
  <c r="AA1416" i="6"/>
  <c r="AA1417" i="6"/>
  <c r="AA1418" i="6"/>
  <c r="AA1419" i="6"/>
  <c r="AA1420" i="6"/>
  <c r="AA1421" i="6"/>
  <c r="AA1422" i="6"/>
  <c r="AA1423" i="6"/>
  <c r="AA1424" i="6"/>
  <c r="AA1425" i="6"/>
  <c r="AA1426" i="6"/>
  <c r="AA1427" i="6"/>
  <c r="AA1428" i="6"/>
  <c r="AA1429" i="6"/>
  <c r="AA1430" i="6"/>
  <c r="AA1431" i="6"/>
  <c r="AA1432" i="6"/>
  <c r="AA1433" i="6"/>
  <c r="AA1434" i="6"/>
  <c r="AA1435" i="6"/>
  <c r="AA1436" i="6"/>
  <c r="AA1437" i="6"/>
  <c r="AA1438" i="6"/>
  <c r="AA1439" i="6"/>
  <c r="AA1440" i="6"/>
  <c r="AA1441" i="6"/>
  <c r="AA1442" i="6"/>
  <c r="AA1443" i="6"/>
  <c r="AA1444" i="6"/>
  <c r="AA1445" i="6"/>
  <c r="AA1446" i="6"/>
  <c r="AA1447" i="6"/>
  <c r="AA1448" i="6"/>
  <c r="AA1449" i="6"/>
  <c r="AA1450" i="6"/>
  <c r="AA1451" i="6"/>
  <c r="AA1452" i="6"/>
  <c r="AA1453" i="6"/>
  <c r="AA1454" i="6"/>
  <c r="AA1455" i="6"/>
  <c r="AA1456" i="6"/>
  <c r="AA1457" i="6"/>
  <c r="AA1458" i="6"/>
  <c r="AA1459" i="6"/>
  <c r="AA1460" i="6"/>
  <c r="AA1461" i="6"/>
  <c r="AA1462" i="6"/>
  <c r="AA1463" i="6"/>
  <c r="AA1464" i="6"/>
  <c r="AA1465" i="6"/>
  <c r="AA1466" i="6"/>
  <c r="AA1467" i="6"/>
  <c r="AA1468" i="6"/>
  <c r="AA1469" i="6"/>
  <c r="AA1470" i="6"/>
  <c r="AA1471" i="6"/>
  <c r="AA1472" i="6"/>
  <c r="AA1473" i="6"/>
  <c r="AA1474" i="6"/>
  <c r="AA1475" i="6"/>
  <c r="AA1476" i="6"/>
  <c r="AA1477" i="6"/>
  <c r="AA1478" i="6"/>
  <c r="AA1479" i="6"/>
  <c r="AA103" i="6"/>
  <c r="AA1480" i="6"/>
  <c r="AA551" i="6"/>
  <c r="AA1481" i="6"/>
  <c r="AA1482" i="6"/>
  <c r="AA695" i="6"/>
  <c r="AA800" i="6"/>
  <c r="AA77" i="6"/>
  <c r="AA1483" i="6"/>
  <c r="AA1484" i="6"/>
  <c r="AA415" i="6"/>
  <c r="AA1485" i="6"/>
  <c r="AA592" i="6"/>
  <c r="AA950" i="6"/>
  <c r="AA1486" i="6"/>
  <c r="AA1487" i="6"/>
  <c r="AA78" i="6"/>
  <c r="AA79" i="6"/>
  <c r="AA416" i="6"/>
  <c r="AA816" i="6"/>
  <c r="AA417" i="6"/>
  <c r="AA1488" i="6"/>
  <c r="AA1489" i="6"/>
  <c r="AA801" i="6"/>
  <c r="AA1490" i="6"/>
  <c r="AA1491" i="6"/>
  <c r="AA1492" i="6"/>
  <c r="AA365" i="6"/>
  <c r="AA153" i="6"/>
  <c r="AA951" i="6"/>
  <c r="AA727" i="6"/>
  <c r="AA952" i="6"/>
  <c r="AA1493" i="6"/>
  <c r="AA1494" i="6"/>
  <c r="AA418" i="6"/>
  <c r="AA1495" i="6"/>
  <c r="AA80" i="6"/>
  <c r="AA1496" i="6"/>
  <c r="AA802" i="6"/>
  <c r="AA1497" i="6"/>
  <c r="AA1498" i="6"/>
  <c r="AA183" i="6"/>
  <c r="AA440" i="6"/>
  <c r="AA419" i="6"/>
  <c r="AA803" i="6"/>
  <c r="AA1499" i="6"/>
  <c r="AA1500" i="6"/>
  <c r="AA966" i="6"/>
  <c r="AA649" i="6"/>
  <c r="AA81" i="6"/>
  <c r="AA154" i="6"/>
  <c r="AA82" i="6"/>
  <c r="AA804" i="6"/>
  <c r="AA1501" i="6"/>
  <c r="AA696" i="6"/>
  <c r="AA1502" i="6"/>
  <c r="AA1503" i="6"/>
  <c r="AA728" i="6"/>
  <c r="AA1504" i="6"/>
  <c r="AA1505" i="6"/>
  <c r="AA1506" i="6"/>
  <c r="AA534" i="6"/>
  <c r="AA697" i="6"/>
  <c r="AA83" i="6"/>
  <c r="AA1507" i="6"/>
  <c r="AA448" i="6"/>
  <c r="AA698" i="6"/>
  <c r="AA1508" i="6"/>
  <c r="AA1509" i="6"/>
  <c r="AA1512" i="6"/>
  <c r="AA1513" i="6"/>
  <c r="AA293" i="6"/>
  <c r="AA721" i="6"/>
  <c r="AA155" i="6"/>
  <c r="AA85" i="6"/>
  <c r="AA1514" i="6"/>
  <c r="AA383" i="6"/>
  <c r="AA1567" i="6"/>
  <c r="AA1515" i="6"/>
  <c r="AA1516" i="6"/>
  <c r="AA1059" i="6"/>
  <c r="AA1140" i="6"/>
  <c r="AA967" i="6"/>
  <c r="AA536" i="6"/>
  <c r="AA1518" i="6"/>
  <c r="AA1519" i="6"/>
  <c r="AA1138" i="6"/>
  <c r="AA156" i="6"/>
  <c r="AA1145" i="6"/>
  <c r="AA221" i="6"/>
  <c r="AA1521" i="6"/>
  <c r="AA684" i="6"/>
  <c r="Z708" i="6"/>
  <c r="Z251" i="6"/>
  <c r="Z881" i="6"/>
  <c r="Z137" i="6"/>
  <c r="Z830" i="6"/>
  <c r="Z115" i="6"/>
  <c r="Z252" i="6"/>
  <c r="Z831" i="6"/>
  <c r="Z529" i="6"/>
  <c r="Z235" i="6"/>
  <c r="Z367" i="6"/>
  <c r="Z277" i="6"/>
  <c r="Z6" i="6"/>
  <c r="Z173" i="6"/>
  <c r="Z116" i="6"/>
  <c r="Z595" i="6"/>
  <c r="Z196" i="6"/>
  <c r="Z968" i="6"/>
  <c r="Z732" i="6"/>
  <c r="Z1081" i="6"/>
  <c r="Z965" i="6"/>
  <c r="Z832" i="6"/>
  <c r="Z557" i="6"/>
  <c r="Z975" i="6"/>
  <c r="Z908" i="6"/>
  <c r="Z909" i="6"/>
  <c r="Z833" i="6"/>
  <c r="Z442" i="6"/>
  <c r="Z976" i="6"/>
  <c r="Z106" i="6"/>
  <c r="Z558" i="6"/>
  <c r="Z596" i="6"/>
  <c r="Z685" i="6"/>
  <c r="Z733" i="6"/>
  <c r="Z977" i="6"/>
  <c r="Z834" i="6"/>
  <c r="Z927" i="6"/>
  <c r="Z655" i="6"/>
  <c r="Z656" i="6"/>
  <c r="Z302" i="6"/>
  <c r="Z835" i="6"/>
  <c r="Z978" i="6"/>
  <c r="Z910" i="6"/>
  <c r="Z467" i="6"/>
  <c r="Z134" i="6"/>
  <c r="Z836" i="6"/>
  <c r="Z468" i="6"/>
  <c r="Z1614" i="6"/>
  <c r="Z911" i="6"/>
  <c r="Z559" i="6"/>
  <c r="Z354" i="6"/>
  <c r="Z837" i="6"/>
  <c r="Z233" i="6"/>
  <c r="Z560" i="6"/>
  <c r="Z469" i="6"/>
  <c r="Z979" i="6"/>
  <c r="Z117" i="6"/>
  <c r="Z236" i="6"/>
  <c r="Z375" i="6"/>
  <c r="Z280" i="6"/>
  <c r="Z3" i="6"/>
  <c r="Z1090" i="6"/>
  <c r="Z838" i="6"/>
  <c r="Z980" i="6"/>
  <c r="Z1091" i="6"/>
  <c r="Z4" i="6"/>
  <c r="Z928" i="6"/>
  <c r="Z906" i="6"/>
  <c r="Z981" i="6"/>
  <c r="Z982" i="6"/>
  <c r="Z929" i="6"/>
  <c r="Z627" i="6"/>
  <c r="Z650" i="6"/>
  <c r="Z839" i="6"/>
  <c r="Z15" i="6"/>
  <c r="Z1092" i="6"/>
  <c r="Z1093" i="6"/>
  <c r="Z734" i="6"/>
  <c r="Z212" i="6"/>
  <c r="Z315" i="6"/>
  <c r="Z197" i="6"/>
  <c r="Z198" i="6"/>
  <c r="Z709" i="6"/>
  <c r="Z470" i="6"/>
  <c r="Z368" i="6"/>
  <c r="Z16" i="6"/>
  <c r="Z316" i="6"/>
  <c r="Z317" i="6"/>
  <c r="Z579" i="6"/>
  <c r="Z318" i="6"/>
  <c r="Z983" i="6"/>
  <c r="Z1094" i="6"/>
  <c r="Z593" i="6"/>
  <c r="Z1615" i="6"/>
  <c r="Z17" i="6"/>
  <c r="Z1616" i="6"/>
  <c r="Z1594" i="6"/>
  <c r="Z493" i="6"/>
  <c r="Z319" i="6"/>
  <c r="Z984" i="6"/>
  <c r="Z108" i="6"/>
  <c r="Z1095" i="6"/>
  <c r="Z678" i="6"/>
  <c r="Z494" i="6"/>
  <c r="Z672" i="6"/>
  <c r="Z1096" i="6"/>
  <c r="Z29" i="6"/>
  <c r="Z1097" i="6"/>
  <c r="Z778" i="6"/>
  <c r="Z471" i="6"/>
  <c r="Z840" i="6"/>
  <c r="Z912" i="6"/>
  <c r="Z1098" i="6"/>
  <c r="Z262" i="6"/>
  <c r="Z362" i="6"/>
  <c r="Z985" i="6"/>
  <c r="Z237" i="6"/>
  <c r="Z1099" i="6"/>
  <c r="Z1100" i="6"/>
  <c r="Z238" i="6"/>
  <c r="Z841" i="6"/>
  <c r="Z842" i="6"/>
  <c r="Z281" i="6"/>
  <c r="Z735" i="6"/>
  <c r="Z561" i="6"/>
  <c r="Z710" i="6"/>
  <c r="Z239" i="6"/>
  <c r="Z18" i="6"/>
  <c r="Z240" i="6"/>
  <c r="Z562" i="6"/>
  <c r="Z913" i="6"/>
  <c r="Z597" i="6"/>
  <c r="Z598" i="6"/>
  <c r="Z241" i="6"/>
  <c r="Z986" i="6"/>
  <c r="Z369" i="6"/>
  <c r="Z987" i="6"/>
  <c r="Z1603" i="6"/>
  <c r="Z843" i="6"/>
  <c r="Z988" i="6"/>
  <c r="Z484" i="6"/>
  <c r="Z495" i="6"/>
  <c r="Z657" i="6"/>
  <c r="Z939" i="6"/>
  <c r="Z969" i="6"/>
  <c r="Z844" i="6"/>
  <c r="Z370" i="6"/>
  <c r="Z496" i="6"/>
  <c r="Z174" i="6"/>
  <c r="Z845" i="6"/>
  <c r="Z497" i="6"/>
  <c r="Z638" i="6"/>
  <c r="Z242" i="6"/>
  <c r="Z614" i="6"/>
  <c r="Z846" i="6"/>
  <c r="Z664" i="6"/>
  <c r="Z282" i="6"/>
  <c r="Z1101" i="6"/>
  <c r="Z989" i="6"/>
  <c r="Z320" i="6"/>
  <c r="Z847" i="6"/>
  <c r="Z253" i="6"/>
  <c r="Z632" i="6"/>
  <c r="Z633" i="6"/>
  <c r="Z472" i="6"/>
  <c r="Z5" i="6"/>
  <c r="Z990" i="6"/>
  <c r="Z1102" i="6"/>
  <c r="Z278" i="6"/>
  <c r="Z991" i="6"/>
  <c r="Z848" i="6"/>
  <c r="Z563" i="6"/>
  <c r="Z914" i="6"/>
  <c r="Z564" i="6"/>
  <c r="Z321" i="6"/>
  <c r="Z750" i="6"/>
  <c r="Z849" i="6"/>
  <c r="Z992" i="6"/>
  <c r="Z322" i="6"/>
  <c r="Z257" i="6"/>
  <c r="Z323" i="6"/>
  <c r="Z993" i="6"/>
  <c r="Z850" i="6"/>
  <c r="Z138" i="6"/>
  <c r="Z273" i="6"/>
  <c r="Z615" i="6"/>
  <c r="Z736" i="6"/>
  <c r="Z851" i="6"/>
  <c r="Z652" i="6"/>
  <c r="Z915" i="6"/>
  <c r="Z780" i="6"/>
  <c r="Z724" i="6"/>
  <c r="Z673" i="6"/>
  <c r="Z1607" i="6"/>
  <c r="Z970" i="6"/>
  <c r="Z916" i="6"/>
  <c r="Z565" i="6"/>
  <c r="Z940" i="6"/>
  <c r="Z485" i="6"/>
  <c r="Z1047" i="6"/>
  <c r="Z994" i="6"/>
  <c r="Z535" i="6"/>
  <c r="Z751" i="6"/>
  <c r="Z1048" i="6"/>
  <c r="Z852" i="6"/>
  <c r="Z941" i="6"/>
  <c r="Z942" i="6"/>
  <c r="Z443" i="6"/>
  <c r="Z438" i="6"/>
  <c r="Z658" i="6"/>
  <c r="Z599" i="6"/>
  <c r="Z600" i="6"/>
  <c r="Z853" i="6"/>
  <c r="Z891" i="6"/>
  <c r="Z1566" i="6"/>
  <c r="Z283" i="6"/>
  <c r="Z601" i="6"/>
  <c r="Z1049" i="6"/>
  <c r="Z607" i="6"/>
  <c r="Z588" i="6"/>
  <c r="Z303" i="6"/>
  <c r="Z854" i="6"/>
  <c r="Z855" i="6"/>
  <c r="Z995" i="6"/>
  <c r="Z324" i="6"/>
  <c r="Z996" i="6"/>
  <c r="Z1103" i="6"/>
  <c r="Z856" i="6"/>
  <c r="Z997" i="6"/>
  <c r="Z892" i="6"/>
  <c r="Z818" i="6"/>
  <c r="Z22" i="6"/>
  <c r="Z1104" i="6"/>
  <c r="Z781" i="6"/>
  <c r="Z857" i="6"/>
  <c r="Z998" i="6"/>
  <c r="Z662" i="6"/>
  <c r="Z589" i="6"/>
  <c r="Z917" i="6"/>
  <c r="Z957" i="6"/>
  <c r="Z819" i="6"/>
  <c r="Z453" i="6"/>
  <c r="Z666" i="6"/>
  <c r="Z1105" i="6"/>
  <c r="Z779" i="6"/>
  <c r="Z132" i="6"/>
  <c r="Z820" i="6"/>
  <c r="Z1050" i="6"/>
  <c r="Z566" i="6"/>
  <c r="Z1608" i="6"/>
  <c r="Z207" i="6"/>
  <c r="Z498" i="6"/>
  <c r="Z858" i="6"/>
  <c r="Z859" i="6"/>
  <c r="Z667" i="6"/>
  <c r="Z999" i="6"/>
  <c r="Z1106" i="6"/>
  <c r="Z1051" i="6"/>
  <c r="Z1000" i="6"/>
  <c r="Z958" i="6"/>
  <c r="Z567" i="6"/>
  <c r="Z243" i="6"/>
  <c r="Z284" i="6"/>
  <c r="Z668" i="6"/>
  <c r="Z1052" i="6"/>
  <c r="Z118" i="6"/>
  <c r="Z1107" i="6"/>
  <c r="Z1001" i="6"/>
  <c r="Z1108" i="6"/>
  <c r="Z261" i="6"/>
  <c r="Z1109" i="6"/>
  <c r="Z325" i="6"/>
  <c r="Z918" i="6"/>
  <c r="Z752" i="6"/>
  <c r="Z357" i="6"/>
  <c r="Z568" i="6"/>
  <c r="Z219" i="6"/>
  <c r="Z220" i="6"/>
  <c r="Z263" i="6"/>
  <c r="Z130" i="6"/>
  <c r="Z711" i="6"/>
  <c r="Z97" i="6"/>
  <c r="Z893" i="6"/>
  <c r="Z580" i="6"/>
  <c r="Z244" i="6"/>
  <c r="Z586" i="6"/>
  <c r="Z304" i="6"/>
  <c r="Z1053" i="6"/>
  <c r="Z882" i="6"/>
  <c r="Z1110" i="6"/>
  <c r="Z1111" i="6"/>
  <c r="Z569" i="6"/>
  <c r="Z570" i="6"/>
  <c r="Z1591" i="6"/>
  <c r="Z1002" i="6"/>
  <c r="Z1003" i="6"/>
  <c r="Z94" i="6"/>
  <c r="Z1112" i="6"/>
  <c r="Z919" i="6"/>
  <c r="Z594" i="6"/>
  <c r="Z245" i="6"/>
  <c r="Z1054" i="6"/>
  <c r="Z608" i="6"/>
  <c r="Z571" i="6"/>
  <c r="Z8" i="6"/>
  <c r="Z572" i="6"/>
  <c r="Z199" i="6"/>
  <c r="Z1113" i="6"/>
  <c r="Z1114" i="6"/>
  <c r="Z860" i="6"/>
  <c r="Z1115" i="6"/>
  <c r="Z1116" i="6"/>
  <c r="Z208" i="6"/>
  <c r="Z573" i="6"/>
  <c r="Z1004" i="6"/>
  <c r="Z616" i="6"/>
  <c r="Z1117" i="6"/>
  <c r="Z473" i="6"/>
  <c r="Z894" i="6"/>
  <c r="Z1005" i="6"/>
  <c r="Z258" i="6"/>
  <c r="Z1055" i="6"/>
  <c r="Z209" i="6"/>
  <c r="Z753" i="6"/>
  <c r="Z821" i="6"/>
  <c r="Z737" i="6"/>
  <c r="Z738" i="6"/>
  <c r="Z1006" i="6"/>
  <c r="Z581" i="6"/>
  <c r="Z1118" i="6"/>
  <c r="Z1119" i="6"/>
  <c r="Z246" i="6"/>
  <c r="Z360" i="6"/>
  <c r="Z617" i="6"/>
  <c r="Z1120" i="6"/>
  <c r="Z933" i="6"/>
  <c r="Z1056" i="6"/>
  <c r="Z200" i="6"/>
  <c r="Z1007" i="6"/>
  <c r="Z107" i="6"/>
  <c r="Z782" i="6"/>
  <c r="Z806" i="6"/>
  <c r="Z1008" i="6"/>
  <c r="Z861" i="6"/>
  <c r="Z610" i="6"/>
  <c r="Z934" i="6"/>
  <c r="Z1121" i="6"/>
  <c r="Z210" i="6"/>
  <c r="Z862" i="6"/>
  <c r="Z863" i="6"/>
  <c r="Z1009" i="6"/>
  <c r="Z265" i="6"/>
  <c r="Z1010" i="6"/>
  <c r="Z1011" i="6"/>
  <c r="Z1122" i="6"/>
  <c r="Z660" i="6"/>
  <c r="Z754" i="6"/>
  <c r="Z661" i="6"/>
  <c r="Z1057" i="6"/>
  <c r="Z266" i="6"/>
  <c r="Z247" i="6"/>
  <c r="Z1123" i="6"/>
  <c r="Z745" i="6"/>
  <c r="Z32" i="6"/>
  <c r="Z1124" i="6"/>
  <c r="Z739" i="6"/>
  <c r="Z285" i="6"/>
  <c r="Z175" i="6"/>
  <c r="Z574" i="6"/>
  <c r="Z1125" i="6"/>
  <c r="Z618" i="6"/>
  <c r="Z1126" i="6"/>
  <c r="Z371" i="6"/>
  <c r="Z176" i="6"/>
  <c r="Z864" i="6"/>
  <c r="Z286" i="6"/>
  <c r="Z532" i="6"/>
  <c r="Z725" i="6"/>
  <c r="Z602" i="6"/>
  <c r="Z434" i="6"/>
  <c r="Z454" i="6"/>
  <c r="Z1012" i="6"/>
  <c r="Z326" i="6"/>
  <c r="Z1127" i="6"/>
  <c r="Z659" i="6"/>
  <c r="Z327" i="6"/>
  <c r="Z1129" i="6"/>
  <c r="Z287" i="6"/>
  <c r="Z288" i="6"/>
  <c r="Z499" i="6"/>
  <c r="Z248" i="6"/>
  <c r="Z755" i="6"/>
  <c r="Z865" i="6"/>
  <c r="Z289" i="6"/>
  <c r="Z895" i="6"/>
  <c r="Z328" i="6"/>
  <c r="Z1609" i="6"/>
  <c r="Z7" i="6"/>
  <c r="Z636" i="6"/>
  <c r="Z866" i="6"/>
  <c r="Z500" i="6"/>
  <c r="Z290" i="6"/>
  <c r="Z1128" i="6"/>
  <c r="Z9" i="6"/>
  <c r="Z10" i="6"/>
  <c r="Z502" i="6"/>
  <c r="Z92" i="6"/>
  <c r="Z1130" i="6"/>
  <c r="Z501" i="6"/>
  <c r="Z486" i="6"/>
  <c r="Z943" i="6"/>
  <c r="Z158" i="6"/>
  <c r="Z19" i="6"/>
  <c r="Z474" i="6"/>
  <c r="Z291" i="6"/>
  <c r="Z1013" i="6"/>
  <c r="Z475" i="6"/>
  <c r="Z503" i="6"/>
  <c r="Z476" i="6"/>
  <c r="Z1058" i="6"/>
  <c r="Z330" i="6"/>
  <c r="Z329" i="6"/>
  <c r="Z1131" i="6"/>
  <c r="Z1132" i="6"/>
  <c r="Z489" i="6"/>
  <c r="Z269" i="6"/>
  <c r="Z504" i="6"/>
  <c r="Z305" i="6"/>
  <c r="Z194" i="6"/>
  <c r="Z1133" i="6"/>
  <c r="Z959" i="6"/>
  <c r="Z883" i="6"/>
  <c r="Z250" i="6"/>
  <c r="Z1134" i="6"/>
  <c r="Z1135" i="6"/>
  <c r="Z331" i="6"/>
  <c r="Z332" i="6"/>
  <c r="Z86" i="6"/>
  <c r="Z229" i="6"/>
  <c r="Z746" i="6"/>
  <c r="Z1517" i="6"/>
  <c r="Z619" i="6"/>
  <c r="Z674" i="6"/>
  <c r="Z1137" i="6"/>
  <c r="Z1520" i="6"/>
  <c r="Z971" i="6"/>
  <c r="Z1139" i="6"/>
  <c r="Z960" i="6"/>
  <c r="Z334" i="6"/>
  <c r="Z1141" i="6"/>
  <c r="Z335" i="6"/>
  <c r="Z639" i="6"/>
  <c r="Z935" i="6"/>
  <c r="Z444" i="6"/>
  <c r="Z1611" i="6"/>
  <c r="Z188" i="6"/>
  <c r="Z1014" i="6"/>
  <c r="Z756" i="6"/>
  <c r="Z867" i="6"/>
  <c r="Z620" i="6"/>
  <c r="Z1592" i="6"/>
  <c r="Z254" i="6"/>
  <c r="Z634" i="6"/>
  <c r="Z575" i="6"/>
  <c r="Z201" i="6"/>
  <c r="Z1021" i="6"/>
  <c r="Z215" i="6"/>
  <c r="Z216" i="6"/>
  <c r="Z868" i="6"/>
  <c r="Z1146" i="6"/>
  <c r="Z487" i="6"/>
  <c r="Z920" i="6"/>
  <c r="Z218" i="6"/>
  <c r="Z20" i="6"/>
  <c r="Z1147" i="6"/>
  <c r="Z1570" i="6"/>
  <c r="Z30" i="6"/>
  <c r="Z869" i="6"/>
  <c r="Z758" i="6"/>
  <c r="Z1148" i="6"/>
  <c r="Z740" i="6"/>
  <c r="Z1136" i="6"/>
  <c r="Z26" i="6"/>
  <c r="Z1019" i="6"/>
  <c r="Z333" i="6"/>
  <c r="Z1610" i="6"/>
  <c r="Z1020" i="6"/>
  <c r="Z1597" i="6"/>
  <c r="Z1022" i="6"/>
  <c r="Z1565" i="6"/>
  <c r="Z31" i="6"/>
  <c r="Z729" i="6"/>
  <c r="Z921" i="6"/>
  <c r="Z1149" i="6"/>
  <c r="Z1612" i="6"/>
  <c r="Z1150" i="6"/>
  <c r="Z423" i="6"/>
  <c r="Z1593" i="6"/>
  <c r="Z306" i="6"/>
  <c r="Z870" i="6"/>
  <c r="Z1023" i="6"/>
  <c r="Z424" i="6"/>
  <c r="Z255" i="6"/>
  <c r="Z533" i="6"/>
  <c r="Z425" i="6"/>
  <c r="Z455" i="6"/>
  <c r="Z680" i="6"/>
  <c r="Z1082" i="6"/>
  <c r="Z714" i="6"/>
  <c r="Z759" i="6"/>
  <c r="Z426" i="6"/>
  <c r="Z478" i="6"/>
  <c r="Z1571" i="6"/>
  <c r="Z622" i="6"/>
  <c r="Z1024" i="6"/>
  <c r="Z140" i="6"/>
  <c r="Z141" i="6"/>
  <c r="Z259" i="6"/>
  <c r="Z1604" i="6"/>
  <c r="Z1017" i="6"/>
  <c r="Z880" i="6"/>
  <c r="Z506" i="6"/>
  <c r="Z336" i="6"/>
  <c r="Z712" i="6"/>
  <c r="Z1572" i="6"/>
  <c r="Z337" i="6"/>
  <c r="Z1151" i="6"/>
  <c r="Z1060" i="6"/>
  <c r="Z420" i="6"/>
  <c r="Z1551" i="6"/>
  <c r="Z507" i="6"/>
  <c r="Z202" i="6"/>
  <c r="Z747" i="6"/>
  <c r="Z884" i="6"/>
  <c r="Z119" i="6"/>
  <c r="Z945" i="6"/>
  <c r="Z312" i="6"/>
  <c r="Z1083" i="6"/>
  <c r="Z1061" i="6"/>
  <c r="Z1152" i="6"/>
  <c r="Z1084" i="6"/>
  <c r="Z679" i="6"/>
  <c r="Z635" i="6"/>
  <c r="Z338" i="6"/>
  <c r="Z234" i="6"/>
  <c r="Z1153" i="6"/>
  <c r="Z1154" i="6"/>
  <c r="Z1573" i="6"/>
  <c r="Z1155" i="6"/>
  <c r="Z1025" i="6"/>
  <c r="Z1026" i="6"/>
  <c r="Z931" i="6"/>
  <c r="Z1072" i="6"/>
  <c r="Z640" i="6"/>
  <c r="Z142" i="6"/>
  <c r="Z179" i="6"/>
  <c r="Z1027" i="6"/>
  <c r="Z1574" i="6"/>
  <c r="Z1085" i="6"/>
  <c r="Z1028" i="6"/>
  <c r="Z160" i="6"/>
  <c r="Z186" i="6"/>
  <c r="Z946" i="6"/>
  <c r="Z784" i="6"/>
  <c r="Z479" i="6"/>
  <c r="Z1073" i="6"/>
  <c r="Z1575" i="6"/>
  <c r="Z91" i="6"/>
  <c r="Z456" i="6"/>
  <c r="Z922" i="6"/>
  <c r="Z508" i="6"/>
  <c r="Z135" i="6"/>
  <c r="Z1029" i="6"/>
  <c r="Z1030" i="6"/>
  <c r="Z136" i="6"/>
  <c r="Z1156" i="6"/>
  <c r="Z98" i="6"/>
  <c r="Z1031" i="6"/>
  <c r="Z1157" i="6"/>
  <c r="Z686" i="6"/>
  <c r="Z490" i="6"/>
  <c r="Z1599" i="6"/>
  <c r="Z582" i="6"/>
  <c r="Z1576" i="6"/>
  <c r="Z1032" i="6"/>
  <c r="Z120" i="6"/>
  <c r="Z1033" i="6"/>
  <c r="Z1086" i="6"/>
  <c r="Z203" i="6"/>
  <c r="Z653" i="6"/>
  <c r="Z1158" i="6"/>
  <c r="Z822" i="6"/>
  <c r="Z267" i="6"/>
  <c r="Z1602" i="6"/>
  <c r="Z509" i="6"/>
  <c r="Z897" i="6"/>
  <c r="Z445" i="6"/>
  <c r="Z823" i="6"/>
  <c r="Z1159" i="6"/>
  <c r="Z1062" i="6"/>
  <c r="Z339" i="6"/>
  <c r="Z143" i="6"/>
  <c r="Z121" i="6"/>
  <c r="Z923" i="6"/>
  <c r="Z294" i="6"/>
  <c r="Z1018" i="6"/>
  <c r="Z477" i="6"/>
  <c r="Z1160" i="6"/>
  <c r="Z760" i="6"/>
  <c r="Z713" i="6"/>
  <c r="Z898" i="6"/>
  <c r="Z669" i="6"/>
  <c r="Z1161" i="6"/>
  <c r="Z1162" i="6"/>
  <c r="Z1163" i="6"/>
  <c r="Z1164" i="6"/>
  <c r="Z1165" i="6"/>
  <c r="Z21" i="6"/>
  <c r="Z505" i="6"/>
  <c r="Z111" i="6"/>
  <c r="Z583" i="6"/>
  <c r="Z491" i="6"/>
  <c r="Z1166" i="6"/>
  <c r="Z1167" i="6"/>
  <c r="Z1168" i="6"/>
  <c r="Z924" i="6"/>
  <c r="Z899" i="6"/>
  <c r="Z761" i="6"/>
  <c r="Z510" i="6"/>
  <c r="Z217" i="6"/>
  <c r="Z1169" i="6"/>
  <c r="Z1143" i="6"/>
  <c r="Z193" i="6"/>
  <c r="Z292" i="6"/>
  <c r="Z159" i="6"/>
  <c r="Z1015" i="6"/>
  <c r="Z1016" i="6"/>
  <c r="Z621" i="6"/>
  <c r="Z944" i="6"/>
  <c r="Z178" i="6"/>
  <c r="Z1142" i="6"/>
  <c r="Z783" i="6"/>
  <c r="Z213" i="6"/>
  <c r="Z422" i="6"/>
  <c r="Z590" i="6"/>
  <c r="Z1170" i="6"/>
  <c r="Z1569" i="6"/>
  <c r="Z492" i="6"/>
  <c r="Z1144" i="6"/>
  <c r="Z932" i="6"/>
  <c r="Z896" i="6"/>
  <c r="Z355" i="6"/>
  <c r="Z23" i="6"/>
  <c r="Z376" i="6"/>
  <c r="Z340" i="6"/>
  <c r="Z757" i="6"/>
  <c r="Z937" i="6"/>
  <c r="Z1074" i="6"/>
  <c r="Z1598" i="6"/>
  <c r="Z511" i="6"/>
  <c r="Z214" i="6"/>
  <c r="Z1171" i="6"/>
  <c r="Z1172" i="6"/>
  <c r="Z1510" i="6"/>
  <c r="Z699" i="6"/>
  <c r="Z1511" i="6"/>
  <c r="Z84" i="6"/>
  <c r="Z1173" i="6"/>
  <c r="Z1174" i="6"/>
  <c r="Z341" i="6"/>
  <c r="Z435" i="6"/>
  <c r="Z342" i="6"/>
  <c r="Z641" i="6"/>
  <c r="Z343" i="6"/>
  <c r="Z377" i="6"/>
  <c r="Z824" i="6"/>
  <c r="Z642" i="6"/>
  <c r="Z1577" i="6"/>
  <c r="Z1175" i="6"/>
  <c r="Z24" i="6"/>
  <c r="Z144" i="6"/>
  <c r="Z1176" i="6"/>
  <c r="Z122" i="6"/>
  <c r="Z512" i="6"/>
  <c r="Z762" i="6"/>
  <c r="Z578" i="6"/>
  <c r="Z513" i="6"/>
  <c r="Z1063" i="6"/>
  <c r="Z514" i="6"/>
  <c r="Z295" i="6"/>
  <c r="Z1064" i="6"/>
  <c r="Z1177" i="6"/>
  <c r="Z95" i="6"/>
  <c r="Z1578" i="6"/>
  <c r="Z1563" i="6"/>
  <c r="Z763" i="6"/>
  <c r="Z1178" i="6"/>
  <c r="Z268" i="6"/>
  <c r="Z1179" i="6"/>
  <c r="Z888" i="6"/>
  <c r="Z889" i="6"/>
  <c r="Z871" i="6"/>
  <c r="Z1075" i="6"/>
  <c r="Z1076" i="6"/>
  <c r="Z189" i="6"/>
  <c r="Z1180" i="6"/>
  <c r="Z1181" i="6"/>
  <c r="Z764" i="6"/>
  <c r="Z33" i="6"/>
  <c r="Z131" i="6"/>
  <c r="Z623" i="6"/>
  <c r="Z1034" i="6"/>
  <c r="Z900" i="6"/>
  <c r="Z624" i="6"/>
  <c r="Z515" i="6"/>
  <c r="Z1182" i="6"/>
  <c r="Z637" i="6"/>
  <c r="Z296" i="6"/>
  <c r="Z611" i="6"/>
  <c r="Z890" i="6"/>
  <c r="Z809" i="6"/>
  <c r="Z297" i="6"/>
  <c r="Z765" i="6"/>
  <c r="Z766" i="6"/>
  <c r="Z603" i="6"/>
  <c r="Z612" i="6"/>
  <c r="Z643" i="6"/>
  <c r="Z439" i="6"/>
  <c r="Z260" i="6"/>
  <c r="Z885" i="6"/>
  <c r="Z665" i="6"/>
  <c r="Z516" i="6"/>
  <c r="Z1183" i="6"/>
  <c r="Z1184" i="6"/>
  <c r="Z1185" i="6"/>
  <c r="Z436" i="6"/>
  <c r="Z1077" i="6"/>
  <c r="Z480" i="6"/>
  <c r="Z1035" i="6"/>
  <c r="Z145" i="6"/>
  <c r="Z715" i="6"/>
  <c r="Z1087" i="6"/>
  <c r="Z1186" i="6"/>
  <c r="Z249" i="6"/>
  <c r="Z1187" i="6"/>
  <c r="Z1188" i="6"/>
  <c r="Z517" i="6"/>
  <c r="Z1189" i="6"/>
  <c r="Z1190" i="6"/>
  <c r="Z1191" i="6"/>
  <c r="Z1036" i="6"/>
  <c r="Z872" i="6"/>
  <c r="Z1613" i="6"/>
  <c r="Z298" i="6"/>
  <c r="Z1192" i="6"/>
  <c r="Z344" i="6"/>
  <c r="Z345" i="6"/>
  <c r="Z1193" i="6"/>
  <c r="Z1065" i="6"/>
  <c r="Z211" i="6"/>
  <c r="Z584" i="6"/>
  <c r="Z1194" i="6"/>
  <c r="Z972" i="6"/>
  <c r="Z577" i="6"/>
  <c r="Z1195" i="6"/>
  <c r="Z1196" i="6"/>
  <c r="Z901" i="6"/>
  <c r="Z346" i="6"/>
  <c r="Z1197" i="6"/>
  <c r="Z1198" i="6"/>
  <c r="Z730" i="6"/>
  <c r="Z1199" i="6"/>
  <c r="Z387" i="6"/>
  <c r="Z1200" i="6"/>
  <c r="Z1201" i="6"/>
  <c r="Z902" i="6"/>
  <c r="Z654" i="6"/>
  <c r="Z925" i="6"/>
  <c r="Z359" i="6"/>
  <c r="Z675" i="6"/>
  <c r="Z112" i="6"/>
  <c r="Z1605" i="6"/>
  <c r="Z825" i="6"/>
  <c r="Z1066" i="6"/>
  <c r="Z826" i="6"/>
  <c r="Z767" i="6"/>
  <c r="Z676" i="6"/>
  <c r="Z1078" i="6"/>
  <c r="Z749" i="6"/>
  <c r="Z670" i="6"/>
  <c r="Z347" i="6"/>
  <c r="Z768" i="6"/>
  <c r="Z146" i="6"/>
  <c r="Z873" i="6"/>
  <c r="Z518" i="6"/>
  <c r="Z1202" i="6"/>
  <c r="Z769" i="6"/>
  <c r="Z519" i="6"/>
  <c r="Z1203" i="6"/>
  <c r="Z1204" i="6"/>
  <c r="Z348" i="6"/>
  <c r="Z1595" i="6"/>
  <c r="Z123" i="6"/>
  <c r="Z770" i="6"/>
  <c r="Z644" i="6"/>
  <c r="Z903" i="6"/>
  <c r="Z1205" i="6"/>
  <c r="Z591" i="6"/>
  <c r="Z1206" i="6"/>
  <c r="Z349" i="6"/>
  <c r="Z1037" i="6"/>
  <c r="Z671" i="6"/>
  <c r="Z785" i="6"/>
  <c r="Z537" i="6"/>
  <c r="Z731" i="6"/>
  <c r="Z1207" i="6"/>
  <c r="Z874" i="6"/>
  <c r="Z481" i="6"/>
  <c r="Z1038" i="6"/>
  <c r="Z645" i="6"/>
  <c r="Z1208" i="6"/>
  <c r="Z938" i="6"/>
  <c r="Z961" i="6"/>
  <c r="Z1088" i="6"/>
  <c r="Z771" i="6"/>
  <c r="Z1209" i="6"/>
  <c r="Z1079" i="6"/>
  <c r="Z299" i="6"/>
  <c r="Z613" i="6"/>
  <c r="Z457" i="6"/>
  <c r="Z356" i="6"/>
  <c r="Z886" i="6"/>
  <c r="Z313" i="6"/>
  <c r="Z585" i="6"/>
  <c r="Z827" i="6"/>
  <c r="Z372" i="6"/>
  <c r="Z1210" i="6"/>
  <c r="Z1089" i="6"/>
  <c r="Z124" i="6"/>
  <c r="Z373" i="6"/>
  <c r="Z350" i="6"/>
  <c r="Z904" i="6"/>
  <c r="Z1211" i="6"/>
  <c r="Z1212" i="6"/>
  <c r="Z962" i="6"/>
  <c r="Z963" i="6"/>
  <c r="Z466" i="6"/>
  <c r="Z964" i="6"/>
  <c r="Z274" i="6"/>
  <c r="Z28" i="6"/>
  <c r="Z681" i="6"/>
  <c r="Z314" i="6"/>
  <c r="Z351" i="6"/>
  <c r="Z718" i="6"/>
  <c r="Z1213" i="6"/>
  <c r="Z177" i="6"/>
  <c r="Z1536" i="6"/>
  <c r="Z190" i="6"/>
  <c r="Z1537" i="6"/>
  <c r="Z1214" i="6"/>
  <c r="Z1215" i="6"/>
  <c r="Z543" i="6"/>
  <c r="Z700" i="6"/>
  <c r="Z1600" i="6"/>
  <c r="Z309" i="6"/>
  <c r="Z719" i="6"/>
  <c r="Z604" i="6"/>
  <c r="Z191" i="6"/>
  <c r="Z520" i="6"/>
  <c r="Z521" i="6"/>
  <c r="Z1538" i="6"/>
  <c r="Z1216" i="6"/>
  <c r="Z204" i="6"/>
  <c r="Z427" i="6"/>
  <c r="Z538" i="6"/>
  <c r="Z1539" i="6"/>
  <c r="Z1540" i="6"/>
  <c r="Z531" i="6"/>
  <c r="Z1541" i="6"/>
  <c r="Z310" i="6"/>
  <c r="Z973" i="6"/>
  <c r="Z352" i="6"/>
  <c r="Z522" i="6"/>
  <c r="Z1217" i="6"/>
  <c r="Z1218" i="6"/>
  <c r="Z1219" i="6"/>
  <c r="Z88" i="6"/>
  <c r="Z446" i="6"/>
  <c r="Z187" i="6"/>
  <c r="Z307" i="6"/>
  <c r="Z1568" i="6"/>
  <c r="Z974" i="6"/>
  <c r="Z741" i="6"/>
  <c r="Z539" i="6"/>
  <c r="Z437" i="6"/>
  <c r="Z1220" i="6"/>
  <c r="Z702" i="6"/>
  <c r="Z34" i="6"/>
  <c r="Z428" i="6"/>
  <c r="Z687" i="6"/>
  <c r="Z25" i="6"/>
  <c r="Z1221" i="6"/>
  <c r="Z1222" i="6"/>
  <c r="Z772" i="6"/>
  <c r="Z192" i="6"/>
  <c r="Z716" i="6"/>
  <c r="Z625" i="6"/>
  <c r="Z482" i="6"/>
  <c r="Z1223" i="6"/>
  <c r="Z1224" i="6"/>
  <c r="Z1225" i="6"/>
  <c r="Z374" i="6"/>
  <c r="Z556" i="6"/>
  <c r="Z828" i="6"/>
  <c r="Z748" i="6"/>
  <c r="Z1226" i="6"/>
  <c r="Z1227" i="6"/>
  <c r="Z1228" i="6"/>
  <c r="Z1542" i="6"/>
  <c r="Z35" i="6"/>
  <c r="Z1229" i="6"/>
  <c r="Z1230" i="6"/>
  <c r="Z1231" i="6"/>
  <c r="Z1232" i="6"/>
  <c r="Z773" i="6"/>
  <c r="Z742" i="6"/>
  <c r="Z1233" i="6"/>
  <c r="Z540" i="6"/>
  <c r="Z1543" i="6"/>
  <c r="Z1544" i="6"/>
  <c r="Z1234" i="6"/>
  <c r="Z1235" i="6"/>
  <c r="Z1236" i="6"/>
  <c r="Z774" i="6"/>
  <c r="Z875" i="6"/>
  <c r="Z205" i="6"/>
  <c r="Z1039" i="6"/>
  <c r="Z926" i="6"/>
  <c r="Z523" i="6"/>
  <c r="Z1545" i="6"/>
  <c r="Z157" i="6"/>
  <c r="Z311" i="6"/>
  <c r="Z930" i="6"/>
  <c r="Z524" i="6"/>
  <c r="Z609" i="6"/>
  <c r="Z1237" i="6"/>
  <c r="Z786" i="6"/>
  <c r="Z720" i="6"/>
  <c r="Z36" i="6"/>
  <c r="Z300" i="6"/>
  <c r="Z717" i="6"/>
  <c r="Z1238" i="6"/>
  <c r="Z301" i="6"/>
  <c r="Z37" i="6"/>
  <c r="Z89" i="6"/>
  <c r="Z1239" i="6"/>
  <c r="Z483" i="6"/>
  <c r="Z256" i="6"/>
  <c r="Z27" i="6"/>
  <c r="Z810" i="6"/>
  <c r="Z1040" i="6"/>
  <c r="Z488" i="6"/>
  <c r="Z361" i="6"/>
  <c r="Z1240" i="6"/>
  <c r="Z38" i="6"/>
  <c r="Z388" i="6"/>
  <c r="Z605" i="6"/>
  <c r="Z663" i="6"/>
  <c r="Z807" i="6"/>
  <c r="Z905" i="6"/>
  <c r="Z39" i="6"/>
  <c r="Z40" i="6"/>
  <c r="Z93" i="6"/>
  <c r="Z41" i="6"/>
  <c r="Z1241" i="6"/>
  <c r="Z378" i="6"/>
  <c r="Z1242" i="6"/>
  <c r="Z1243" i="6"/>
  <c r="Z1244" i="6"/>
  <c r="Z1245" i="6"/>
  <c r="Z876" i="6"/>
  <c r="Z1246" i="6"/>
  <c r="Z99" i="6"/>
  <c r="Z1247" i="6"/>
  <c r="Z576" i="6"/>
  <c r="Z775" i="6"/>
  <c r="Z776" i="6"/>
  <c r="Z42" i="6"/>
  <c r="Z43" i="6"/>
  <c r="Z222" i="6"/>
  <c r="Z1248" i="6"/>
  <c r="Z1249" i="6"/>
  <c r="Z1041" i="6"/>
  <c r="Z777" i="6"/>
  <c r="Z887" i="6"/>
  <c r="Z1250" i="6"/>
  <c r="Z1251" i="6"/>
  <c r="Z90" i="6"/>
  <c r="Z44" i="6"/>
  <c r="Z1606" i="6"/>
  <c r="Z1252" i="6"/>
  <c r="Z1042" i="6"/>
  <c r="Z1546" i="6"/>
  <c r="Z45" i="6"/>
  <c r="Z936" i="6"/>
  <c r="Z646" i="6"/>
  <c r="Z525" i="6"/>
  <c r="Z447" i="6"/>
  <c r="Z682" i="6"/>
  <c r="Z1547" i="6"/>
  <c r="Z877" i="6"/>
  <c r="Z46" i="6"/>
  <c r="Z530" i="6"/>
  <c r="Z47" i="6"/>
  <c r="Z1253" i="6"/>
  <c r="Z526" i="6"/>
  <c r="Z606" i="6"/>
  <c r="Z1564" i="6"/>
  <c r="Z626" i="6"/>
  <c r="Z429" i="6"/>
  <c r="Z1548" i="6"/>
  <c r="Z264" i="6"/>
  <c r="Z147" i="6"/>
  <c r="Z1254" i="6"/>
  <c r="Z647" i="6"/>
  <c r="Z1043" i="6"/>
  <c r="Z1255" i="6"/>
  <c r="Z48" i="6"/>
  <c r="Z49" i="6"/>
  <c r="Z787" i="6"/>
  <c r="Z1256" i="6"/>
  <c r="Z788" i="6"/>
  <c r="Z430" i="6"/>
  <c r="Z11" i="6"/>
  <c r="Z1044" i="6"/>
  <c r="Z541" i="6"/>
  <c r="Z542" i="6"/>
  <c r="Z1067" i="6"/>
  <c r="Z1068" i="6"/>
  <c r="Z1257" i="6"/>
  <c r="Z226" i="6"/>
  <c r="Z1258" i="6"/>
  <c r="Z1045" i="6"/>
  <c r="Z109" i="6"/>
  <c r="Z1259" i="6"/>
  <c r="Z1260" i="6"/>
  <c r="Z811" i="6"/>
  <c r="Z1550" i="6"/>
  <c r="Z452" i="6"/>
  <c r="Z100" i="6"/>
  <c r="Z789" i="6"/>
  <c r="Z1261" i="6"/>
  <c r="Z552" i="6"/>
  <c r="Z527" i="6"/>
  <c r="Z148" i="6"/>
  <c r="Z1046" i="6"/>
  <c r="Z1596" i="6"/>
  <c r="Z553" i="6"/>
  <c r="Z149" i="6"/>
  <c r="Z1262" i="6"/>
  <c r="Z1263" i="6"/>
  <c r="Z628" i="6"/>
  <c r="Z1264" i="6"/>
  <c r="Z1265" i="6"/>
  <c r="Z50" i="6"/>
  <c r="Z1266" i="6"/>
  <c r="Z1267" i="6"/>
  <c r="Z1268" i="6"/>
  <c r="Z1269" i="6"/>
  <c r="Z113" i="6"/>
  <c r="Z51" i="6"/>
  <c r="Z389" i="6"/>
  <c r="Z1270" i="6"/>
  <c r="Z139" i="6"/>
  <c r="Z878" i="6"/>
  <c r="Z1069" i="6"/>
  <c r="Z114" i="6"/>
  <c r="Z1271" i="6"/>
  <c r="Z651" i="6"/>
  <c r="Z1272" i="6"/>
  <c r="Z275" i="6"/>
  <c r="Z1273" i="6"/>
  <c r="Z1274" i="6"/>
  <c r="Z1275" i="6"/>
  <c r="Z1276" i="6"/>
  <c r="Z1277" i="6"/>
  <c r="Z12" i="6"/>
  <c r="Z363" i="6"/>
  <c r="Z743" i="6"/>
  <c r="Z390" i="6"/>
  <c r="Z1278" i="6"/>
  <c r="Z180" i="6"/>
  <c r="Z150" i="6"/>
  <c r="Z555" i="6"/>
  <c r="Z151" i="6"/>
  <c r="Z391" i="6"/>
  <c r="Z392" i="6"/>
  <c r="Z393" i="6"/>
  <c r="Z394" i="6"/>
  <c r="Z125" i="6"/>
  <c r="Z126" i="6"/>
  <c r="Z206" i="6"/>
  <c r="Z1549" i="6"/>
  <c r="Z52" i="6"/>
  <c r="Z127" i="6"/>
  <c r="Z1279" i="6"/>
  <c r="Z1280" i="6"/>
  <c r="Z648" i="6"/>
  <c r="Z703" i="6"/>
  <c r="Z53" i="6"/>
  <c r="Z181" i="6"/>
  <c r="Z395" i="6"/>
  <c r="Z1281" i="6"/>
  <c r="Z1070" i="6"/>
  <c r="Z1071" i="6"/>
  <c r="Z879" i="6"/>
  <c r="Z461" i="6"/>
  <c r="Z1282" i="6"/>
  <c r="Z101" i="6"/>
  <c r="Z1283" i="6"/>
  <c r="Z744" i="6"/>
  <c r="Z1080" i="6"/>
  <c r="Z227" i="6"/>
  <c r="Z396" i="6"/>
  <c r="Z1284" i="6"/>
  <c r="Z279" i="6"/>
  <c r="Z688" i="6"/>
  <c r="Z397" i="6"/>
  <c r="Z398" i="6"/>
  <c r="Z1285" i="6"/>
  <c r="Z276" i="6"/>
  <c r="Z683" i="6"/>
  <c r="Z172" i="6"/>
  <c r="Z54" i="6"/>
  <c r="Z829" i="6"/>
  <c r="Z1286" i="6"/>
  <c r="Z399" i="6"/>
  <c r="Z182" i="6"/>
  <c r="Z1287" i="6"/>
  <c r="Z308" i="6"/>
  <c r="Z1288" i="6"/>
  <c r="Z1289" i="6"/>
  <c r="Z1290" i="6"/>
  <c r="Z55" i="6"/>
  <c r="Z805" i="6"/>
  <c r="Z704" i="6"/>
  <c r="Z1291" i="6"/>
  <c r="Z451" i="6"/>
  <c r="Z384" i="6"/>
  <c r="Z1292" i="6"/>
  <c r="Z1293" i="6"/>
  <c r="Z1294" i="6"/>
  <c r="Z1295" i="6"/>
  <c r="Z1601" i="6"/>
  <c r="Z353" i="6"/>
  <c r="Z1296" i="6"/>
  <c r="Z56" i="6"/>
  <c r="Z57" i="6"/>
  <c r="Z1297" i="6"/>
  <c r="Z400" i="6"/>
  <c r="Z1298" i="6"/>
  <c r="Z385" i="6"/>
  <c r="Z133" i="6"/>
  <c r="Z544" i="6"/>
  <c r="Z1299" i="6"/>
  <c r="Z13" i="6"/>
  <c r="Z1300" i="6"/>
  <c r="Z1301" i="6"/>
  <c r="Z953" i="6"/>
  <c r="Z460" i="6"/>
  <c r="Z458" i="6"/>
  <c r="Z14" i="6"/>
  <c r="Z58" i="6"/>
  <c r="Z1302" i="6"/>
  <c r="Z1303" i="6"/>
  <c r="Z102" i="6"/>
  <c r="Z379" i="6"/>
  <c r="Z380" i="6"/>
  <c r="Z545" i="6"/>
  <c r="Z381" i="6"/>
  <c r="Z790" i="6"/>
  <c r="Z791" i="6"/>
  <c r="Z382" i="6"/>
  <c r="Z401" i="6"/>
  <c r="Z431" i="6"/>
  <c r="Z1304" i="6"/>
  <c r="Z459" i="6"/>
  <c r="Z1305" i="6"/>
  <c r="Z792" i="6"/>
  <c r="Z793" i="6"/>
  <c r="Z270" i="6"/>
  <c r="Z402" i="6"/>
  <c r="Z462" i="6"/>
  <c r="Z59" i="6"/>
  <c r="Z1306" i="6"/>
  <c r="Z794" i="6"/>
  <c r="Z546" i="6"/>
  <c r="Z705" i="6"/>
  <c r="Z1307" i="6"/>
  <c r="Z1308" i="6"/>
  <c r="Z60" i="6"/>
  <c r="Z629" i="6"/>
  <c r="Z547" i="6"/>
  <c r="Z61" i="6"/>
  <c r="Z195" i="6"/>
  <c r="Z812" i="6"/>
  <c r="Z1309" i="6"/>
  <c r="Z1310" i="6"/>
  <c r="Z1311" i="6"/>
  <c r="Z62" i="6"/>
  <c r="Z726" i="6"/>
  <c r="Z403" i="6"/>
  <c r="Z128" i="6"/>
  <c r="Z63" i="6"/>
  <c r="Z64" i="6"/>
  <c r="Z230" i="6"/>
  <c r="Z1312" i="6"/>
  <c r="Z813" i="6"/>
  <c r="Z1313" i="6"/>
  <c r="Z1314" i="6"/>
  <c r="Z689" i="6"/>
  <c r="Z404" i="6"/>
  <c r="Z1315" i="6"/>
  <c r="Z1316" i="6"/>
  <c r="Z185" i="6"/>
  <c r="Z1317" i="6"/>
  <c r="Z110" i="6"/>
  <c r="Z231" i="6"/>
  <c r="Z232" i="6"/>
  <c r="Z814" i="6"/>
  <c r="Z954" i="6"/>
  <c r="Z228" i="6"/>
  <c r="Z1318" i="6"/>
  <c r="Z1319" i="6"/>
  <c r="Z271" i="6"/>
  <c r="Z405" i="6"/>
  <c r="Z1320" i="6"/>
  <c r="Z528" i="6"/>
  <c r="Z65" i="6"/>
  <c r="Z421" i="6"/>
  <c r="Z1321" i="6"/>
  <c r="Z795" i="6"/>
  <c r="Z152" i="6"/>
  <c r="Z690" i="6"/>
  <c r="Z1322" i="6"/>
  <c r="Z1323" i="6"/>
  <c r="Z1324" i="6"/>
  <c r="Z548" i="6"/>
  <c r="Z406" i="6"/>
  <c r="Z407" i="6"/>
  <c r="Z1325" i="6"/>
  <c r="Z1326" i="6"/>
  <c r="Z1327" i="6"/>
  <c r="Z691" i="6"/>
  <c r="Z272" i="6"/>
  <c r="Z796" i="6"/>
  <c r="Z432" i="6"/>
  <c r="Z408" i="6"/>
  <c r="Z554" i="6"/>
  <c r="Z630" i="6"/>
  <c r="Z1328" i="6"/>
  <c r="Z66" i="6"/>
  <c r="Z707" i="6"/>
  <c r="Z67" i="6"/>
  <c r="Z68" i="6"/>
  <c r="Z587" i="6"/>
  <c r="Z1329" i="6"/>
  <c r="Z1330" i="6"/>
  <c r="Z549" i="6"/>
  <c r="Z1331" i="6"/>
  <c r="Z1332" i="6"/>
  <c r="Z1333" i="6"/>
  <c r="Z947" i="6"/>
  <c r="Z223" i="6"/>
  <c r="Z2" i="6"/>
  <c r="Z1334" i="6"/>
  <c r="Z364" i="6"/>
  <c r="Z797" i="6"/>
  <c r="Z815" i="6"/>
  <c r="Z948" i="6"/>
  <c r="Z798" i="6"/>
  <c r="Z1335" i="6"/>
  <c r="Z1336" i="6"/>
  <c r="Z1337" i="6"/>
  <c r="Z1338" i="6"/>
  <c r="Z1339" i="6"/>
  <c r="Z129" i="6"/>
  <c r="Z1340" i="6"/>
  <c r="Z409" i="6"/>
  <c r="Z410" i="6"/>
  <c r="Z955" i="6"/>
  <c r="Z631" i="6"/>
  <c r="Z463" i="6"/>
  <c r="Z1341" i="6"/>
  <c r="Z1342" i="6"/>
  <c r="Z1343" i="6"/>
  <c r="Z1344" i="6"/>
  <c r="Z69" i="6"/>
  <c r="Z1345" i="6"/>
  <c r="Z1346" i="6"/>
  <c r="Z224" i="6"/>
  <c r="Z949" i="6"/>
  <c r="Z225" i="6"/>
  <c r="Z70" i="6"/>
  <c r="Z71" i="6"/>
  <c r="Z72" i="6"/>
  <c r="Z73" i="6"/>
  <c r="Z433" i="6"/>
  <c r="Z1347" i="6"/>
  <c r="Z1348" i="6"/>
  <c r="Z1349" i="6"/>
  <c r="Z1350" i="6"/>
  <c r="Z1351" i="6"/>
  <c r="Z411" i="6"/>
  <c r="Z808" i="6"/>
  <c r="Z1352" i="6"/>
  <c r="Z1353" i="6"/>
  <c r="Z104" i="6"/>
  <c r="Z412" i="6"/>
  <c r="Z413" i="6"/>
  <c r="Z358" i="6"/>
  <c r="Z692" i="6"/>
  <c r="Z1354" i="6"/>
  <c r="Z366" i="6"/>
  <c r="Z677" i="6"/>
  <c r="Z550" i="6"/>
  <c r="Z956" i="6"/>
  <c r="Z1355" i="6"/>
  <c r="Z1356" i="6"/>
  <c r="Z1357" i="6"/>
  <c r="Z1358" i="6"/>
  <c r="Z1359" i="6"/>
  <c r="Z1360" i="6"/>
  <c r="Z74" i="6"/>
  <c r="Z1361" i="6"/>
  <c r="Z1362" i="6"/>
  <c r="Z1363" i="6"/>
  <c r="Z1364" i="6"/>
  <c r="Z1365" i="6"/>
  <c r="Z1366" i="6"/>
  <c r="Z693" i="6"/>
  <c r="Z907" i="6"/>
  <c r="Z1367" i="6"/>
  <c r="Z1368" i="6"/>
  <c r="Z1369" i="6"/>
  <c r="Z1370" i="6"/>
  <c r="Z1371" i="6"/>
  <c r="Z1372" i="6"/>
  <c r="Z1373" i="6"/>
  <c r="Z75" i="6"/>
  <c r="Z1374" i="6"/>
  <c r="Z1375" i="6"/>
  <c r="Z1376" i="6"/>
  <c r="Z1377" i="6"/>
  <c r="Z1378" i="6"/>
  <c r="Z799" i="6"/>
  <c r="Z414" i="6"/>
  <c r="Z1379" i="6"/>
  <c r="Z1380" i="6"/>
  <c r="Z1381" i="6"/>
  <c r="Z1382" i="6"/>
  <c r="Z1383" i="6"/>
  <c r="Z1384" i="6"/>
  <c r="Z1385" i="6"/>
  <c r="Z1386" i="6"/>
  <c r="Z1387" i="6"/>
  <c r="Z1388" i="6"/>
  <c r="Z1389" i="6"/>
  <c r="Z1390" i="6"/>
  <c r="Z1391" i="6"/>
  <c r="Z1392" i="6"/>
  <c r="Z1393" i="6"/>
  <c r="Z1394" i="6"/>
  <c r="Z1395" i="6"/>
  <c r="Z1396" i="6"/>
  <c r="Z1397" i="6"/>
  <c r="Z1398" i="6"/>
  <c r="Z1399" i="6"/>
  <c r="Z1400" i="6"/>
  <c r="Z1401" i="6"/>
  <c r="Z1402" i="6"/>
  <c r="Z1403" i="6"/>
  <c r="Z1404" i="6"/>
  <c r="Z1405" i="6"/>
  <c r="Z1406" i="6"/>
  <c r="Z1407" i="6"/>
  <c r="Z1408" i="6"/>
  <c r="Z1409" i="6"/>
  <c r="Z1410" i="6"/>
  <c r="Z76" i="6"/>
  <c r="Z1411" i="6"/>
  <c r="Z1412" i="6"/>
  <c r="Z1413" i="6"/>
  <c r="Z706" i="6"/>
  <c r="Z1414" i="6"/>
  <c r="Z694" i="6"/>
  <c r="Z1415" i="6"/>
  <c r="Z1416" i="6"/>
  <c r="Z1417" i="6"/>
  <c r="Z1418" i="6"/>
  <c r="Z1419" i="6"/>
  <c r="Z1420" i="6"/>
  <c r="Z1421" i="6"/>
  <c r="Z1422" i="6"/>
  <c r="Z1423" i="6"/>
  <c r="Z1424" i="6"/>
  <c r="Z1425" i="6"/>
  <c r="Z1426" i="6"/>
  <c r="Z1427" i="6"/>
  <c r="Z1428" i="6"/>
  <c r="Z1429" i="6"/>
  <c r="Z1430" i="6"/>
  <c r="Z1431" i="6"/>
  <c r="Z1432" i="6"/>
  <c r="Z1433" i="6"/>
  <c r="Z1434" i="6"/>
  <c r="Z1435" i="6"/>
  <c r="Z1436" i="6"/>
  <c r="Z1437" i="6"/>
  <c r="Z1438" i="6"/>
  <c r="Z1439" i="6"/>
  <c r="Z1440" i="6"/>
  <c r="Z1441" i="6"/>
  <c r="Z1442" i="6"/>
  <c r="Z1443" i="6"/>
  <c r="Z1444" i="6"/>
  <c r="Z1445" i="6"/>
  <c r="Z1446" i="6"/>
  <c r="Z1447" i="6"/>
  <c r="Z1448" i="6"/>
  <c r="Z1449" i="6"/>
  <c r="Z1450" i="6"/>
  <c r="Z1451" i="6"/>
  <c r="Z1452" i="6"/>
  <c r="Z1453" i="6"/>
  <c r="Z1454" i="6"/>
  <c r="Z1455" i="6"/>
  <c r="Z1456" i="6"/>
  <c r="Z1457" i="6"/>
  <c r="Z1458" i="6"/>
  <c r="Z1459" i="6"/>
  <c r="Z1460" i="6"/>
  <c r="Z1461" i="6"/>
  <c r="Z1462" i="6"/>
  <c r="Z1463" i="6"/>
  <c r="Z1464" i="6"/>
  <c r="Z1465" i="6"/>
  <c r="Z1466" i="6"/>
  <c r="Z1467" i="6"/>
  <c r="Z1468" i="6"/>
  <c r="Z1469" i="6"/>
  <c r="Z1470" i="6"/>
  <c r="Z1471" i="6"/>
  <c r="Z1472" i="6"/>
  <c r="Z1473" i="6"/>
  <c r="Z1474" i="6"/>
  <c r="Z1475" i="6"/>
  <c r="Z1476" i="6"/>
  <c r="Z1477" i="6"/>
  <c r="Z1478" i="6"/>
  <c r="Z1479" i="6"/>
  <c r="Z103" i="6"/>
  <c r="Z1480" i="6"/>
  <c r="Z551" i="6"/>
  <c r="Z1481" i="6"/>
  <c r="Z1482" i="6"/>
  <c r="Z695" i="6"/>
  <c r="Z800" i="6"/>
  <c r="Z77" i="6"/>
  <c r="Z1483" i="6"/>
  <c r="Z1484" i="6"/>
  <c r="Z415" i="6"/>
  <c r="Z1485" i="6"/>
  <c r="Z592" i="6"/>
  <c r="Z950" i="6"/>
  <c r="Z1486" i="6"/>
  <c r="Z1487" i="6"/>
  <c r="Z78" i="6"/>
  <c r="Z79" i="6"/>
  <c r="Z416" i="6"/>
  <c r="Z816" i="6"/>
  <c r="Z417" i="6"/>
  <c r="Z1488" i="6"/>
  <c r="Z1489" i="6"/>
  <c r="Z801" i="6"/>
  <c r="Z1490" i="6"/>
  <c r="Z1491" i="6"/>
  <c r="Z1492" i="6"/>
  <c r="Z365" i="6"/>
  <c r="Z153" i="6"/>
  <c r="Z951" i="6"/>
  <c r="Z727" i="6"/>
  <c r="Z952" i="6"/>
  <c r="Z1493" i="6"/>
  <c r="Z1494" i="6"/>
  <c r="Z418" i="6"/>
  <c r="Z1495" i="6"/>
  <c r="Z80" i="6"/>
  <c r="Z1496" i="6"/>
  <c r="Z802" i="6"/>
  <c r="Z1497" i="6"/>
  <c r="Z1498" i="6"/>
  <c r="Z183" i="6"/>
  <c r="Z440" i="6"/>
  <c r="Z419" i="6"/>
  <c r="Z803" i="6"/>
  <c r="Z1499" i="6"/>
  <c r="Z1500" i="6"/>
  <c r="Z966" i="6"/>
  <c r="Z649" i="6"/>
  <c r="Z81" i="6"/>
  <c r="Z154" i="6"/>
  <c r="Z82" i="6"/>
  <c r="Z804" i="6"/>
  <c r="Z1501" i="6"/>
  <c r="Z696" i="6"/>
  <c r="Z1502" i="6"/>
  <c r="Z1503" i="6"/>
  <c r="Z728" i="6"/>
  <c r="Z1504" i="6"/>
  <c r="Z1505" i="6"/>
  <c r="Z1506" i="6"/>
  <c r="Z534" i="6"/>
  <c r="Z697" i="6"/>
  <c r="Z83" i="6"/>
  <c r="Z1507" i="6"/>
  <c r="Z448" i="6"/>
  <c r="Z698" i="6"/>
  <c r="Z1508" i="6"/>
  <c r="Z1509" i="6"/>
  <c r="Z1512" i="6"/>
  <c r="Z1513" i="6"/>
  <c r="Z293" i="6"/>
  <c r="Z721" i="6"/>
  <c r="Z155" i="6"/>
  <c r="Z85" i="6"/>
  <c r="Z1514" i="6"/>
  <c r="Z383" i="6"/>
  <c r="Z1567" i="6"/>
  <c r="Z1515" i="6"/>
  <c r="Z1516" i="6"/>
  <c r="Z1059" i="6"/>
  <c r="Z1140" i="6"/>
  <c r="Z967" i="6"/>
  <c r="Z536" i="6"/>
  <c r="Z1518" i="6"/>
  <c r="Z1519" i="6"/>
  <c r="Z1138" i="6"/>
  <c r="Z156" i="6"/>
  <c r="Z1145" i="6"/>
  <c r="Z221" i="6"/>
  <c r="Z1521" i="6"/>
  <c r="Z684" i="6"/>
  <c r="AQ274" i="2"/>
  <c r="AV274" i="2"/>
  <c r="AW274" i="2"/>
  <c r="AX274" i="2"/>
  <c r="BA274" i="2" s="1"/>
  <c r="AY274" i="2"/>
  <c r="AK274" i="2"/>
  <c r="AL274" i="2"/>
  <c r="AO274" i="2"/>
  <c r="AP274" i="2" s="1"/>
  <c r="AI274" i="2"/>
  <c r="AE274" i="2"/>
  <c r="AF274" i="2"/>
  <c r="AG274" i="2"/>
  <c r="O274" i="2" s="1"/>
  <c r="AC274" i="2"/>
  <c r="AB274" i="2"/>
  <c r="Z274" i="2"/>
  <c r="AA274" i="2"/>
  <c r="X274" i="2"/>
  <c r="H274" i="2"/>
  <c r="I274" i="2"/>
  <c r="R274" i="2"/>
  <c r="C16" i="2"/>
  <c r="I23" i="39" s="1"/>
  <c r="C274" i="2"/>
  <c r="B16" i="2"/>
  <c r="B274" i="2"/>
  <c r="AK289" i="2"/>
  <c r="AL289" i="2"/>
  <c r="AK290" i="2"/>
  <c r="AL290" i="2"/>
  <c r="AD284" i="2"/>
  <c r="AD290" i="2"/>
  <c r="AB289" i="2"/>
  <c r="AC289" i="2"/>
  <c r="AB290" i="2"/>
  <c r="AC290" i="2"/>
  <c r="K70" i="39" s="1"/>
  <c r="X289" i="2"/>
  <c r="Z289" i="2"/>
  <c r="AA289" i="2"/>
  <c r="X290" i="2"/>
  <c r="Y290" i="2"/>
  <c r="Z290" i="2"/>
  <c r="AA290" i="2"/>
  <c r="H289" i="2"/>
  <c r="I289" i="2"/>
  <c r="H290" i="2"/>
  <c r="I290" i="2"/>
  <c r="Q70" i="39" s="1"/>
  <c r="C289" i="2"/>
  <c r="C290" i="2"/>
  <c r="I70" i="39" s="1"/>
  <c r="B289" i="2"/>
  <c r="B290" i="2"/>
  <c r="BD289" i="2"/>
  <c r="BE289" i="2"/>
  <c r="BF289" i="2"/>
  <c r="BG289" i="2"/>
  <c r="BH289" i="2"/>
  <c r="BD290" i="2"/>
  <c r="BE290" i="2"/>
  <c r="BF290" i="2"/>
  <c r="BG290" i="2"/>
  <c r="BH290" i="2"/>
  <c r="BD321" i="2"/>
  <c r="BE321" i="2"/>
  <c r="BF321" i="2"/>
  <c r="BG321" i="2"/>
  <c r="BH321" i="2"/>
  <c r="BD325" i="2"/>
  <c r="BE325" i="2"/>
  <c r="BF325" i="2"/>
  <c r="BG325" i="2"/>
  <c r="BH325" i="2"/>
  <c r="BD329" i="2"/>
  <c r="BE329" i="2"/>
  <c r="BF329" i="2"/>
  <c r="BG329" i="2"/>
  <c r="BH329" i="2"/>
  <c r="BD331" i="2"/>
  <c r="BE331" i="2"/>
  <c r="BF331" i="2"/>
  <c r="BG331" i="2"/>
  <c r="BH331" i="2"/>
  <c r="BD333" i="2"/>
  <c r="BE333" i="2"/>
  <c r="BF333" i="2"/>
  <c r="BG333" i="2"/>
  <c r="BH333" i="2"/>
  <c r="BD341" i="2"/>
  <c r="BE341" i="2"/>
  <c r="BF341" i="2"/>
  <c r="BG341" i="2"/>
  <c r="BH341" i="2"/>
  <c r="BD342" i="2"/>
  <c r="BE342" i="2"/>
  <c r="BF342" i="2"/>
  <c r="BG342" i="2"/>
  <c r="BH342" i="2"/>
  <c r="BD343" i="2"/>
  <c r="BE343" i="2"/>
  <c r="BF343" i="2"/>
  <c r="BG343" i="2"/>
  <c r="BH343" i="2"/>
  <c r="BD358" i="2"/>
  <c r="BE358" i="2"/>
  <c r="BF358" i="2"/>
  <c r="BG358" i="2"/>
  <c r="BH358" i="2"/>
  <c r="BD360" i="2"/>
  <c r="BE360" i="2"/>
  <c r="BF360" i="2"/>
  <c r="BG360" i="2"/>
  <c r="BH360" i="2"/>
  <c r="BD368" i="2"/>
  <c r="BE368" i="2"/>
  <c r="BF368" i="2"/>
  <c r="BG368" i="2"/>
  <c r="BH368" i="2"/>
  <c r="BD385" i="2"/>
  <c r="BE385" i="2"/>
  <c r="BF385" i="2"/>
  <c r="BG385" i="2"/>
  <c r="BH385" i="2"/>
  <c r="BD274" i="2"/>
  <c r="BE274" i="2"/>
  <c r="BF274" i="2"/>
  <c r="BG274" i="2"/>
  <c r="BH274" i="2"/>
  <c r="J70" i="39" l="1"/>
  <c r="AZ274" i="2"/>
  <c r="X804" i="6"/>
  <c r="Y804" i="6"/>
  <c r="AB804" i="6"/>
  <c r="X1501" i="6"/>
  <c r="Y1501" i="6"/>
  <c r="AB1501" i="6"/>
  <c r="X696" i="6"/>
  <c r="Y696" i="6"/>
  <c r="AB696" i="6"/>
  <c r="X1502" i="6"/>
  <c r="Y1502" i="6"/>
  <c r="AB1502" i="6"/>
  <c r="X1503" i="6"/>
  <c r="Y1503" i="6"/>
  <c r="AB1503" i="6"/>
  <c r="X728" i="6"/>
  <c r="Y728" i="6"/>
  <c r="AB728" i="6"/>
  <c r="X1504" i="6"/>
  <c r="Y1504" i="6"/>
  <c r="AB1504" i="6"/>
  <c r="X1505" i="6"/>
  <c r="Y1505" i="6"/>
  <c r="AB1505" i="6"/>
  <c r="X1612" i="6"/>
  <c r="Y1612" i="6"/>
  <c r="AB1612" i="6"/>
  <c r="X1506" i="6"/>
  <c r="Y1506" i="6"/>
  <c r="AB1506" i="6"/>
  <c r="X534" i="6"/>
  <c r="Y534" i="6"/>
  <c r="AB534" i="6"/>
  <c r="X697" i="6"/>
  <c r="Y697" i="6"/>
  <c r="AB697" i="6"/>
  <c r="X83" i="6"/>
  <c r="Y83" i="6"/>
  <c r="AB83" i="6"/>
  <c r="X1150" i="6"/>
  <c r="Y1150" i="6"/>
  <c r="AB1150" i="6"/>
  <c r="X1507" i="6"/>
  <c r="Y1507" i="6"/>
  <c r="AB1507" i="6"/>
  <c r="X448" i="6"/>
  <c r="Y448" i="6"/>
  <c r="AB448" i="6"/>
  <c r="X698" i="6"/>
  <c r="Y698" i="6"/>
  <c r="AB698" i="6"/>
  <c r="X1508" i="6"/>
  <c r="Y1508" i="6"/>
  <c r="AB1508" i="6"/>
  <c r="X1509" i="6"/>
  <c r="Y1509" i="6"/>
  <c r="AB1509" i="6"/>
  <c r="Y576" i="7"/>
  <c r="Y635" i="7"/>
  <c r="Y520" i="7"/>
  <c r="Y985" i="7"/>
  <c r="Y937" i="7"/>
  <c r="Y580" i="7"/>
  <c r="Y658" i="7"/>
  <c r="Y976" i="7"/>
  <c r="Y1001" i="7"/>
  <c r="Y178" i="7"/>
  <c r="BE16" i="2"/>
  <c r="BF16" i="2"/>
  <c r="BG16" i="2"/>
  <c r="BH16" i="2"/>
  <c r="BD16" i="2"/>
  <c r="AK16" i="2"/>
  <c r="AL16" i="2"/>
  <c r="Z16" i="2"/>
  <c r="AA16" i="2"/>
  <c r="AB16" i="2"/>
  <c r="AC16" i="2"/>
  <c r="I16" i="2"/>
  <c r="Q23" i="39" s="1"/>
  <c r="H16" i="2"/>
  <c r="J23" i="39" l="1"/>
  <c r="K23" i="39"/>
  <c r="C264" i="2" l="1"/>
  <c r="AE58" i="2" l="1"/>
  <c r="AE48" i="2"/>
  <c r="AE47" i="2"/>
  <c r="AE42" i="2"/>
  <c r="V342" i="2" l="1"/>
  <c r="V360" i="2"/>
  <c r="R161" i="2" l="1"/>
  <c r="V55" i="2"/>
  <c r="V57" i="2"/>
  <c r="V190" i="2"/>
  <c r="V262" i="2"/>
  <c r="V387" i="2"/>
  <c r="V373" i="2"/>
  <c r="V374" i="2"/>
  <c r="V389" i="2"/>
  <c r="V375" i="2"/>
  <c r="V384" i="2"/>
  <c r="V388" i="2"/>
  <c r="V383" i="2"/>
  <c r="V281" i="2"/>
  <c r="V245" i="2"/>
  <c r="V254" i="2"/>
  <c r="V259" i="2"/>
  <c r="V260" i="2"/>
  <c r="V231" i="2"/>
  <c r="V386" i="2"/>
  <c r="V378" i="2"/>
  <c r="V126" i="2"/>
  <c r="V256" i="2"/>
  <c r="V390" i="2"/>
  <c r="V377" i="2"/>
  <c r="V376" i="2"/>
  <c r="V2" i="2"/>
  <c r="V224" i="2"/>
  <c r="V391" i="2"/>
  <c r="V392" i="2"/>
  <c r="V379" i="2"/>
  <c r="V32" i="2"/>
  <c r="V42" i="2"/>
  <c r="V47" i="2"/>
  <c r="V48" i="2"/>
  <c r="V86" i="2"/>
  <c r="V89" i="2"/>
  <c r="V91" i="2"/>
  <c r="V92" i="2"/>
  <c r="V97" i="2"/>
  <c r="V148" i="2"/>
  <c r="V149" i="2"/>
  <c r="V165" i="2"/>
  <c r="V242" i="2"/>
  <c r="V243" i="2"/>
  <c r="V284" i="2"/>
  <c r="V332" i="2"/>
  <c r="V351" i="2"/>
  <c r="V365" i="2"/>
  <c r="V366" i="2"/>
  <c r="V367" i="2"/>
  <c r="V58" i="2"/>
  <c r="V110" i="2"/>
  <c r="V121" i="2"/>
  <c r="V155" i="2"/>
  <c r="V247" i="2"/>
  <c r="V313" i="2"/>
  <c r="V337" i="2"/>
  <c r="V265" i="2"/>
  <c r="V324" i="2"/>
  <c r="V330" i="2"/>
  <c r="V339" i="2"/>
  <c r="V364" i="2"/>
  <c r="V40" i="2"/>
  <c r="V279" i="2"/>
  <c r="V362" i="2"/>
  <c r="V103" i="2"/>
  <c r="V118" i="2"/>
  <c r="V119" i="2"/>
  <c r="V153" i="2"/>
  <c r="V159" i="2"/>
  <c r="V180" i="2"/>
  <c r="V192" i="2"/>
  <c r="V196" i="2"/>
  <c r="V201" i="2"/>
  <c r="V212" i="2"/>
  <c r="V241" i="2"/>
  <c r="V248" i="2"/>
  <c r="V314" i="2"/>
  <c r="V317" i="2"/>
  <c r="V322" i="2"/>
  <c r="V327" i="2"/>
  <c r="V328" i="2"/>
  <c r="V344" i="2"/>
  <c r="V345" i="2"/>
  <c r="V346" i="2"/>
  <c r="V348" i="2"/>
  <c r="V350" i="2"/>
  <c r="V352" i="2"/>
  <c r="V359" i="2"/>
  <c r="V335" i="2"/>
  <c r="V338" i="2"/>
  <c r="V363" i="2"/>
  <c r="V13" i="2"/>
  <c r="V318" i="2"/>
  <c r="V334" i="2"/>
  <c r="V370" i="2"/>
  <c r="V371" i="2"/>
  <c r="V172" i="2"/>
  <c r="V214" i="2"/>
  <c r="V219" i="2"/>
  <c r="V229" i="2"/>
  <c r="V239" i="2"/>
  <c r="V263" i="2"/>
  <c r="V264" i="2"/>
  <c r="V280" i="2"/>
  <c r="V285" i="2"/>
  <c r="V315" i="2"/>
  <c r="V361" i="2"/>
  <c r="V369" i="2"/>
  <c r="V372" i="2"/>
  <c r="V41" i="2"/>
  <c r="V50" i="2"/>
  <c r="V51" i="2"/>
  <c r="V81" i="2"/>
  <c r="V82" i="2"/>
  <c r="V83" i="2"/>
  <c r="V87" i="2"/>
  <c r="V347" i="2"/>
  <c r="V357" i="2"/>
  <c r="V198" i="2"/>
  <c r="V200" i="2"/>
  <c r="V355" i="2"/>
  <c r="V64" i="2"/>
  <c r="V65" i="2"/>
  <c r="V66" i="2"/>
  <c r="V28" i="2"/>
  <c r="V29" i="2"/>
  <c r="V46" i="2"/>
  <c r="V49" i="2"/>
  <c r="V56" i="2"/>
  <c r="V96" i="2"/>
  <c r="V108" i="2"/>
  <c r="V113" i="2"/>
  <c r="V139" i="2"/>
  <c r="V162" i="2"/>
  <c r="V179" i="2"/>
  <c r="V199" i="2"/>
  <c r="V205" i="2"/>
  <c r="V207" i="2"/>
  <c r="V246" i="2"/>
  <c r="V261" i="2"/>
  <c r="V277" i="2"/>
  <c r="V286" i="2"/>
  <c r="V287" i="2"/>
  <c r="V316" i="2"/>
  <c r="V319" i="2"/>
  <c r="V320" i="2"/>
  <c r="V323" i="2"/>
  <c r="V326" i="2"/>
  <c r="V336" i="2"/>
  <c r="V340" i="2"/>
  <c r="V349" i="2"/>
  <c r="V353" i="2"/>
  <c r="V354" i="2"/>
  <c r="V356" i="2"/>
  <c r="AY31" i="2" l="1"/>
  <c r="AX31" i="2"/>
  <c r="BA31" i="2" s="1"/>
  <c r="AW31" i="2"/>
  <c r="AV31" i="2"/>
  <c r="AQ31" i="2"/>
  <c r="AY283" i="2"/>
  <c r="AX283" i="2"/>
  <c r="BA283" i="2" s="1"/>
  <c r="AW283" i="2"/>
  <c r="AV283" i="2"/>
  <c r="AQ283" i="2"/>
  <c r="AY282" i="2"/>
  <c r="AX282" i="2"/>
  <c r="BA282" i="2" s="1"/>
  <c r="AW282" i="2"/>
  <c r="AV282" i="2"/>
  <c r="AQ282" i="2"/>
  <c r="AY278" i="2"/>
  <c r="AX278" i="2"/>
  <c r="AZ278" i="2" s="1"/>
  <c r="AW278" i="2"/>
  <c r="AV278" i="2"/>
  <c r="AQ278" i="2"/>
  <c r="AY273" i="2"/>
  <c r="AX273" i="2"/>
  <c r="BA273" i="2" s="1"/>
  <c r="AW273" i="2"/>
  <c r="AV273" i="2"/>
  <c r="AQ273" i="2"/>
  <c r="AY272" i="2"/>
  <c r="AX272" i="2"/>
  <c r="BA272" i="2" s="1"/>
  <c r="AW272" i="2"/>
  <c r="AV272" i="2"/>
  <c r="AQ272" i="2"/>
  <c r="AO31" i="2"/>
  <c r="AP31" i="2" s="1"/>
  <c r="AO283" i="2"/>
  <c r="AP283" i="2" s="1"/>
  <c r="AO282" i="2"/>
  <c r="AP282" i="2" s="1"/>
  <c r="AO278" i="2"/>
  <c r="AP278" i="2" s="1"/>
  <c r="AO273" i="2"/>
  <c r="AP273" i="2" s="1"/>
  <c r="AO272" i="2"/>
  <c r="AP272" i="2" s="1"/>
  <c r="AL31" i="2"/>
  <c r="AK31" i="2"/>
  <c r="AI31" i="2"/>
  <c r="AG31" i="2"/>
  <c r="O31" i="2" s="1"/>
  <c r="AF31" i="2"/>
  <c r="AC31" i="2"/>
  <c r="AK283" i="2"/>
  <c r="AI283" i="2"/>
  <c r="AG283" i="2"/>
  <c r="O283" i="2" s="1"/>
  <c r="AF283" i="2"/>
  <c r="AC283" i="2"/>
  <c r="AL282" i="2"/>
  <c r="AK282" i="2"/>
  <c r="AI282" i="2"/>
  <c r="AG282" i="2"/>
  <c r="O282" i="2" s="1"/>
  <c r="AF282" i="2"/>
  <c r="AE282" i="2"/>
  <c r="AC282" i="2"/>
  <c r="AL278" i="2"/>
  <c r="AK278" i="2"/>
  <c r="AI278" i="2"/>
  <c r="AG278" i="2"/>
  <c r="O278" i="2" s="1"/>
  <c r="AF278" i="2"/>
  <c r="AC278" i="2"/>
  <c r="AL273" i="2"/>
  <c r="AK273" i="2"/>
  <c r="AI273" i="2"/>
  <c r="AG273" i="2"/>
  <c r="O273" i="2" s="1"/>
  <c r="AF273" i="2"/>
  <c r="AC273" i="2"/>
  <c r="AL272" i="2"/>
  <c r="AK272" i="2"/>
  <c r="AI272" i="2"/>
  <c r="AG272" i="2"/>
  <c r="O272" i="2" s="1"/>
  <c r="AF272" i="2"/>
  <c r="AC272" i="2"/>
  <c r="AB31" i="2"/>
  <c r="AB283" i="2"/>
  <c r="AB282" i="2"/>
  <c r="AB278" i="2"/>
  <c r="AB273" i="2"/>
  <c r="AB272" i="2"/>
  <c r="AA31" i="2"/>
  <c r="Z31" i="2"/>
  <c r="AA283" i="2"/>
  <c r="Z283" i="2"/>
  <c r="AA282" i="2"/>
  <c r="Z282" i="2"/>
  <c r="AA278" i="2"/>
  <c r="Z278" i="2"/>
  <c r="AA273" i="2"/>
  <c r="Z273" i="2"/>
  <c r="AA272" i="2"/>
  <c r="Z272" i="2"/>
  <c r="X31" i="2"/>
  <c r="X283" i="2"/>
  <c r="X282" i="2"/>
  <c r="X278" i="2"/>
  <c r="X273" i="2"/>
  <c r="X272" i="2"/>
  <c r="R31" i="2"/>
  <c r="I31" i="2"/>
  <c r="H31" i="2"/>
  <c r="R283" i="2"/>
  <c r="I283" i="2"/>
  <c r="H283" i="2"/>
  <c r="I282" i="2"/>
  <c r="H282" i="2"/>
  <c r="R278" i="2"/>
  <c r="I278" i="2"/>
  <c r="H278" i="2"/>
  <c r="R273" i="2"/>
  <c r="I273" i="2"/>
  <c r="H273" i="2"/>
  <c r="R272" i="2"/>
  <c r="I272" i="2"/>
  <c r="H272" i="2"/>
  <c r="C31" i="2"/>
  <c r="I46" i="39" s="1"/>
  <c r="C283" i="2"/>
  <c r="C282" i="2"/>
  <c r="C278" i="2"/>
  <c r="C273" i="2"/>
  <c r="C272" i="2"/>
  <c r="B31" i="2"/>
  <c r="B283" i="2"/>
  <c r="B282" i="2"/>
  <c r="B278" i="2"/>
  <c r="B273" i="2"/>
  <c r="B272" i="2"/>
  <c r="BH31" i="2"/>
  <c r="BG31" i="2"/>
  <c r="BF31" i="2"/>
  <c r="BE31" i="2"/>
  <c r="BD31" i="2"/>
  <c r="BH283" i="2"/>
  <c r="BG283" i="2"/>
  <c r="BF283" i="2"/>
  <c r="BE283" i="2"/>
  <c r="BD283" i="2"/>
  <c r="BH282" i="2"/>
  <c r="BG282" i="2"/>
  <c r="BF282" i="2"/>
  <c r="BE282" i="2"/>
  <c r="BD282" i="2"/>
  <c r="BH278" i="2"/>
  <c r="BG278" i="2"/>
  <c r="BF278" i="2"/>
  <c r="BE278" i="2"/>
  <c r="BD278" i="2"/>
  <c r="BH273" i="2"/>
  <c r="BG273" i="2"/>
  <c r="BF273" i="2"/>
  <c r="BE273" i="2"/>
  <c r="BD273" i="2"/>
  <c r="BH272" i="2"/>
  <c r="BG272" i="2"/>
  <c r="BF272" i="2"/>
  <c r="BE272" i="2"/>
  <c r="BD272" i="2"/>
  <c r="N46" i="39" l="1"/>
  <c r="J46" i="39"/>
  <c r="Q46" i="39"/>
  <c r="L46" i="39"/>
  <c r="BA278" i="2"/>
  <c r="AZ282" i="2"/>
  <c r="AZ272" i="2"/>
  <c r="AZ283" i="2"/>
  <c r="AZ273" i="2"/>
  <c r="AZ31" i="2"/>
  <c r="K46" i="39" s="1"/>
  <c r="R288" i="2"/>
  <c r="R152" i="2"/>
  <c r="R215" i="2"/>
  <c r="R270" i="2"/>
  <c r="AE152" i="2"/>
  <c r="AF152" i="2"/>
  <c r="AG152" i="2"/>
  <c r="O152" i="2" s="1"/>
  <c r="AI152" i="2"/>
  <c r="AE215" i="2"/>
  <c r="AF215" i="2"/>
  <c r="AG215" i="2"/>
  <c r="O215" i="2" s="1"/>
  <c r="AI215" i="2"/>
  <c r="AE270" i="2"/>
  <c r="AF270" i="2"/>
  <c r="AG270" i="2"/>
  <c r="O270" i="2" s="1"/>
  <c r="AI270" i="2"/>
  <c r="AO288" i="2"/>
  <c r="AP288" i="2" s="1"/>
  <c r="AO152" i="2"/>
  <c r="AP152" i="2" s="1"/>
  <c r="AO215" i="2"/>
  <c r="AP215" i="2" s="1"/>
  <c r="AO270" i="2"/>
  <c r="AP270" i="2" s="1"/>
  <c r="AV270" i="2"/>
  <c r="AW270" i="2"/>
  <c r="AX270" i="2"/>
  <c r="AZ270" i="2" s="1"/>
  <c r="AY270" i="2"/>
  <c r="AV288" i="2"/>
  <c r="AW288" i="2"/>
  <c r="AX288" i="2"/>
  <c r="AZ288" i="2" s="1"/>
  <c r="AY288" i="2"/>
  <c r="AV152" i="2"/>
  <c r="AW152" i="2"/>
  <c r="AX152" i="2"/>
  <c r="AZ152" i="2" s="1"/>
  <c r="AY152" i="2"/>
  <c r="AV215" i="2"/>
  <c r="AW215" i="2"/>
  <c r="AX215" i="2"/>
  <c r="AZ215" i="2" s="1"/>
  <c r="AY215" i="2"/>
  <c r="AQ288" i="2"/>
  <c r="AQ152" i="2"/>
  <c r="AQ215" i="2"/>
  <c r="AQ270" i="2"/>
  <c r="AL94" i="1"/>
  <c r="AL86" i="1"/>
  <c r="AE142" i="2"/>
  <c r="AF142" i="2"/>
  <c r="AG142" i="2"/>
  <c r="O142" i="2" s="1"/>
  <c r="AI142" i="2"/>
  <c r="AE161" i="2"/>
  <c r="AF161" i="2"/>
  <c r="AG161" i="2"/>
  <c r="O161" i="2" s="1"/>
  <c r="AI161" i="2"/>
  <c r="AE234" i="2"/>
  <c r="AF234" i="2"/>
  <c r="AG234" i="2"/>
  <c r="O234" i="2" s="1"/>
  <c r="AI234" i="2"/>
  <c r="AX234" i="2"/>
  <c r="AW234" i="2"/>
  <c r="AV234" i="2"/>
  <c r="AQ234" i="2"/>
  <c r="AX225" i="2"/>
  <c r="AW225" i="2"/>
  <c r="AV225" i="2"/>
  <c r="AQ225" i="2"/>
  <c r="AX222" i="2"/>
  <c r="AW222" i="2"/>
  <c r="AV222" i="2"/>
  <c r="AQ222" i="2"/>
  <c r="AX204" i="2"/>
  <c r="AW204" i="2"/>
  <c r="AV204" i="2"/>
  <c r="AQ204" i="2"/>
  <c r="AX161" i="2"/>
  <c r="AW161" i="2"/>
  <c r="AV161" i="2"/>
  <c r="AQ161" i="2"/>
  <c r="AX142" i="2"/>
  <c r="AW142" i="2"/>
  <c r="AV142" i="2"/>
  <c r="AQ142" i="2"/>
  <c r="AO234" i="2"/>
  <c r="AP234" i="2" s="1"/>
  <c r="AO222" i="2"/>
  <c r="AP222" i="2" s="1"/>
  <c r="AO204" i="2"/>
  <c r="AP204" i="2" s="1"/>
  <c r="AO161" i="2"/>
  <c r="AP161" i="2" s="1"/>
  <c r="AO142" i="2"/>
  <c r="AP142" i="2" s="1"/>
  <c r="AD281" i="2"/>
  <c r="AD288" i="2"/>
  <c r="AK280" i="2"/>
  <c r="AL280" i="2"/>
  <c r="AK281" i="2"/>
  <c r="AL281" i="2"/>
  <c r="AK284" i="2"/>
  <c r="AL284" i="2"/>
  <c r="AK285" i="2"/>
  <c r="AL285" i="2"/>
  <c r="AK286" i="2"/>
  <c r="AL286" i="2"/>
  <c r="AK287" i="2"/>
  <c r="AL287" i="2"/>
  <c r="AC280" i="2"/>
  <c r="AC281" i="2"/>
  <c r="AC284" i="2"/>
  <c r="AC285" i="2"/>
  <c r="AC286" i="2"/>
  <c r="AC287" i="2"/>
  <c r="AC288" i="2"/>
  <c r="AB280" i="2"/>
  <c r="AB281" i="2"/>
  <c r="AB284" i="2"/>
  <c r="AB285" i="2"/>
  <c r="AB286" i="2"/>
  <c r="AB287" i="2"/>
  <c r="AB288" i="2"/>
  <c r="Z280" i="2"/>
  <c r="AA280" i="2"/>
  <c r="Z281" i="2"/>
  <c r="AA281" i="2"/>
  <c r="Z284" i="2"/>
  <c r="AA284" i="2"/>
  <c r="Z285" i="2"/>
  <c r="AA285" i="2"/>
  <c r="Z286" i="2"/>
  <c r="AA286" i="2"/>
  <c r="Z287" i="2"/>
  <c r="AA287" i="2"/>
  <c r="Z288" i="2"/>
  <c r="AA288" i="2"/>
  <c r="Y280" i="2"/>
  <c r="Y281" i="2"/>
  <c r="Y284" i="2"/>
  <c r="Y287" i="2"/>
  <c r="X280" i="2"/>
  <c r="X281" i="2"/>
  <c r="X284" i="2"/>
  <c r="X285" i="2"/>
  <c r="X286" i="2"/>
  <c r="X287" i="2"/>
  <c r="X288" i="2"/>
  <c r="I280" i="2"/>
  <c r="I281" i="2"/>
  <c r="Q22" i="39" s="1"/>
  <c r="I284" i="2"/>
  <c r="I285" i="2"/>
  <c r="Q13" i="39" s="1"/>
  <c r="I286" i="2"/>
  <c r="I287" i="2"/>
  <c r="I288" i="2"/>
  <c r="H280" i="2"/>
  <c r="H281" i="2"/>
  <c r="H284" i="2"/>
  <c r="H285" i="2"/>
  <c r="H286" i="2"/>
  <c r="H287" i="2"/>
  <c r="H288" i="2"/>
  <c r="C280" i="2"/>
  <c r="C284" i="2"/>
  <c r="C285" i="2"/>
  <c r="I13" i="39" s="1"/>
  <c r="C286" i="2"/>
  <c r="C287" i="2"/>
  <c r="C288" i="2"/>
  <c r="B280" i="2"/>
  <c r="B284" i="2"/>
  <c r="B285" i="2"/>
  <c r="B286" i="2"/>
  <c r="B287" i="2"/>
  <c r="B288" i="2"/>
  <c r="BH13" i="2"/>
  <c r="BH28" i="2"/>
  <c r="BH29" i="2"/>
  <c r="BH32" i="2"/>
  <c r="BH41" i="2"/>
  <c r="BH46" i="2"/>
  <c r="BH49" i="2"/>
  <c r="BH50" i="2"/>
  <c r="BH51" i="2"/>
  <c r="BH58" i="2"/>
  <c r="BH64" i="2"/>
  <c r="BH65" i="2"/>
  <c r="BH66" i="2"/>
  <c r="BH81" i="2"/>
  <c r="BH82" i="2"/>
  <c r="BH83" i="2"/>
  <c r="BH87" i="2"/>
  <c r="BH97" i="2"/>
  <c r="BH108" i="2"/>
  <c r="BH110" i="2"/>
  <c r="BH121" i="2"/>
  <c r="BH148" i="2"/>
  <c r="BH149" i="2"/>
  <c r="BH155" i="2"/>
  <c r="BH162" i="2"/>
  <c r="BH165" i="2"/>
  <c r="BH172" i="2"/>
  <c r="BH179" i="2"/>
  <c r="BH190" i="2"/>
  <c r="BH198" i="2"/>
  <c r="BH199" i="2"/>
  <c r="BH200" i="2"/>
  <c r="BH201" i="2"/>
  <c r="BH205" i="2"/>
  <c r="BH207" i="2"/>
  <c r="BH212" i="2"/>
  <c r="BH214" i="2"/>
  <c r="BH219" i="2"/>
  <c r="BH239" i="2"/>
  <c r="BH242" i="2"/>
  <c r="BH243" i="2"/>
  <c r="BH245" i="2"/>
  <c r="BH246" i="2"/>
  <c r="BH247" i="2"/>
  <c r="BH262" i="2"/>
  <c r="BH277" i="2"/>
  <c r="BH279" i="2"/>
  <c r="BH280" i="2"/>
  <c r="BH281" i="2"/>
  <c r="BH284" i="2"/>
  <c r="BH285" i="2"/>
  <c r="BH286" i="2"/>
  <c r="BH287" i="2"/>
  <c r="BH288" i="2"/>
  <c r="BH390" i="2"/>
  <c r="BH391" i="2"/>
  <c r="BH392" i="2"/>
  <c r="BH387" i="2"/>
  <c r="BH373" i="2"/>
  <c r="BH374" i="2"/>
  <c r="BH389" i="2"/>
  <c r="BH386" i="2"/>
  <c r="BH378" i="2"/>
  <c r="BH377" i="2"/>
  <c r="BH376" i="2"/>
  <c r="BH379" i="2"/>
  <c r="BH384" i="2"/>
  <c r="BH388" i="2"/>
  <c r="BH383" i="2"/>
  <c r="BH375" i="2"/>
  <c r="BH44" i="2"/>
  <c r="BH47" i="2"/>
  <c r="BH55" i="2"/>
  <c r="BH57" i="2"/>
  <c r="BH96" i="2"/>
  <c r="BH103" i="2"/>
  <c r="BH119" i="2"/>
  <c r="BH143" i="2"/>
  <c r="BH152" i="2"/>
  <c r="BH186" i="2"/>
  <c r="BH192" i="2"/>
  <c r="BH196" i="2"/>
  <c r="BH215" i="2"/>
  <c r="BH227" i="2"/>
  <c r="BH231" i="2"/>
  <c r="BH241" i="2"/>
  <c r="BH258" i="2"/>
  <c r="BH263" i="2"/>
  <c r="BH264" i="2"/>
  <c r="BH270" i="2"/>
  <c r="BH2" i="2"/>
  <c r="BH3" i="2"/>
  <c r="BH4" i="2"/>
  <c r="BH5" i="2"/>
  <c r="BH6" i="2"/>
  <c r="BH7" i="2"/>
  <c r="BH8" i="2"/>
  <c r="BH9" i="2"/>
  <c r="BH10" i="2"/>
  <c r="BH11" i="2"/>
  <c r="BH12" i="2"/>
  <c r="BH14" i="2"/>
  <c r="BH15" i="2"/>
  <c r="BH17" i="2"/>
  <c r="BH18" i="2"/>
  <c r="BH19" i="2"/>
  <c r="BH20" i="2"/>
  <c r="BH21" i="2"/>
  <c r="BH22" i="2"/>
  <c r="BH23" i="2"/>
  <c r="BH24" i="2"/>
  <c r="BH25" i="2"/>
  <c r="BH26" i="2"/>
  <c r="BH27" i="2"/>
  <c r="BH30" i="2"/>
  <c r="BH33" i="2"/>
  <c r="BH34" i="2"/>
  <c r="BH35" i="2"/>
  <c r="BH36" i="2"/>
  <c r="BH37" i="2"/>
  <c r="BH38" i="2"/>
  <c r="BH39" i="2"/>
  <c r="BH43" i="2"/>
  <c r="BH45" i="2"/>
  <c r="BH52" i="2"/>
  <c r="BH53" i="2"/>
  <c r="BH54" i="2"/>
  <c r="BH59" i="2"/>
  <c r="BH60" i="2"/>
  <c r="BH61" i="2"/>
  <c r="BH62" i="2"/>
  <c r="BH63" i="2"/>
  <c r="BH67" i="2"/>
  <c r="BH68" i="2"/>
  <c r="BH69" i="2"/>
  <c r="BH70" i="2"/>
  <c r="BH71" i="2"/>
  <c r="BH72" i="2"/>
  <c r="BH73" i="2"/>
  <c r="BH74" i="2"/>
  <c r="BH75" i="2"/>
  <c r="BH76" i="2"/>
  <c r="BH77" i="2"/>
  <c r="BH78" i="2"/>
  <c r="BH79" i="2"/>
  <c r="BH80" i="2"/>
  <c r="BH84" i="2"/>
  <c r="BH85" i="2"/>
  <c r="BH88" i="2"/>
  <c r="BH90" i="2"/>
  <c r="BH93" i="2"/>
  <c r="BH94" i="2"/>
  <c r="BH95" i="2"/>
  <c r="BH98" i="2"/>
  <c r="BH99" i="2"/>
  <c r="BH100" i="2"/>
  <c r="BH101" i="2"/>
  <c r="BH102" i="2"/>
  <c r="BH104" i="2"/>
  <c r="BH105" i="2"/>
  <c r="BH106" i="2"/>
  <c r="BH107" i="2"/>
  <c r="BH109" i="2"/>
  <c r="BH111" i="2"/>
  <c r="BH112" i="2"/>
  <c r="BH114" i="2"/>
  <c r="BH115" i="2"/>
  <c r="BH116" i="2"/>
  <c r="BH117" i="2"/>
  <c r="BH120" i="2"/>
  <c r="BH122" i="2"/>
  <c r="BH123" i="2"/>
  <c r="BH124" i="2"/>
  <c r="BH125" i="2"/>
  <c r="BH127" i="2"/>
  <c r="BH128" i="2"/>
  <c r="BH129" i="2"/>
  <c r="BH130" i="2"/>
  <c r="BH131" i="2"/>
  <c r="BH132" i="2"/>
  <c r="BH133" i="2"/>
  <c r="BH134" i="2"/>
  <c r="BH135" i="2"/>
  <c r="BH136" i="2"/>
  <c r="BH137" i="2"/>
  <c r="BH138" i="2"/>
  <c r="BH140" i="2"/>
  <c r="BH141" i="2"/>
  <c r="BH142" i="2"/>
  <c r="BH144" i="2"/>
  <c r="BH145" i="2"/>
  <c r="BH146" i="2"/>
  <c r="BH147" i="2"/>
  <c r="BH150" i="2"/>
  <c r="BH151" i="2"/>
  <c r="BH154" i="2"/>
  <c r="BH156" i="2"/>
  <c r="BH157" i="2"/>
  <c r="BH158" i="2"/>
  <c r="BH160" i="2"/>
  <c r="BH161" i="2"/>
  <c r="BH163" i="2"/>
  <c r="BH164" i="2"/>
  <c r="BH166" i="2"/>
  <c r="BH167" i="2"/>
  <c r="BH168" i="2"/>
  <c r="BH169" i="2"/>
  <c r="BH170" i="2"/>
  <c r="BH171" i="2"/>
  <c r="BH173" i="2"/>
  <c r="BH174" i="2"/>
  <c r="BH175" i="2"/>
  <c r="BH176" i="2"/>
  <c r="BH177" i="2"/>
  <c r="BH178" i="2"/>
  <c r="BH181" i="2"/>
  <c r="BH182" i="2"/>
  <c r="BH183" i="2"/>
  <c r="BH184" i="2"/>
  <c r="BH185" i="2"/>
  <c r="BH187" i="2"/>
  <c r="BH188" i="2"/>
  <c r="BH189" i="2"/>
  <c r="BH191" i="2"/>
  <c r="BH193" i="2"/>
  <c r="BH194" i="2"/>
  <c r="BH195" i="2"/>
  <c r="BH197" i="2"/>
  <c r="BH202" i="2"/>
  <c r="BH203" i="2"/>
  <c r="BH204" i="2"/>
  <c r="BH206" i="2"/>
  <c r="BH208" i="2"/>
  <c r="BH209" i="2"/>
  <c r="BH210" i="2"/>
  <c r="BH211" i="2"/>
  <c r="BH213" i="2"/>
  <c r="BH216" i="2"/>
  <c r="BH217" i="2"/>
  <c r="BH218" i="2"/>
  <c r="BH220" i="2"/>
  <c r="BH221" i="2"/>
  <c r="BH222" i="2"/>
  <c r="BH223" i="2"/>
  <c r="BH225" i="2"/>
  <c r="BH226" i="2"/>
  <c r="BH228" i="2"/>
  <c r="BH230" i="2"/>
  <c r="BH232" i="2"/>
  <c r="BH233" i="2"/>
  <c r="BH234" i="2"/>
  <c r="BH235" i="2"/>
  <c r="BH236" i="2"/>
  <c r="BH237" i="2"/>
  <c r="BH238" i="2"/>
  <c r="BH240" i="2"/>
  <c r="BH244" i="2"/>
  <c r="BH249" i="2"/>
  <c r="BH250" i="2"/>
  <c r="BH252" i="2"/>
  <c r="BH253" i="2"/>
  <c r="BH255" i="2"/>
  <c r="BH257" i="2"/>
  <c r="BH266" i="2"/>
  <c r="BH267" i="2"/>
  <c r="BH268" i="2"/>
  <c r="BH269" i="2"/>
  <c r="BH271" i="2"/>
  <c r="BH265" i="2"/>
  <c r="BH261" i="2"/>
  <c r="BH275" i="2"/>
  <c r="BH276" i="2"/>
  <c r="BH254" i="2"/>
  <c r="BH256" i="2"/>
  <c r="BH224" i="2"/>
  <c r="BH126" i="2"/>
  <c r="BH259" i="2"/>
  <c r="BH260" i="2"/>
  <c r="BH153" i="2"/>
  <c r="BH139" i="2"/>
  <c r="BH229" i="2"/>
  <c r="BH248" i="2"/>
  <c r="BH251" i="2"/>
  <c r="BH42" i="2"/>
  <c r="BH159" i="2"/>
  <c r="BH56" i="2"/>
  <c r="BH113" i="2"/>
  <c r="BH118" i="2"/>
  <c r="BH40" i="2"/>
  <c r="BH86" i="2"/>
  <c r="BH89" i="2"/>
  <c r="BH91" i="2"/>
  <c r="BH92" i="2"/>
  <c r="BH180" i="2"/>
  <c r="BH48" i="2"/>
  <c r="BH355" i="2"/>
  <c r="BH367" i="2"/>
  <c r="BH332" i="2"/>
  <c r="BH366" i="2"/>
  <c r="BH365" i="2"/>
  <c r="BH364" i="2"/>
  <c r="BH339" i="2"/>
  <c r="BH324" i="2"/>
  <c r="BH330" i="2"/>
  <c r="BH362" i="2"/>
  <c r="BH317" i="2"/>
  <c r="BH348" i="2"/>
  <c r="BH344" i="2"/>
  <c r="BH328" i="2"/>
  <c r="BH322" i="2"/>
  <c r="BH314" i="2"/>
  <c r="BH345" i="2"/>
  <c r="BH350" i="2"/>
  <c r="BH359" i="2"/>
  <c r="BH352" i="2"/>
  <c r="BH346" i="2"/>
  <c r="BH363" i="2"/>
  <c r="BH371" i="2"/>
  <c r="BH370" i="2"/>
  <c r="BH334" i="2"/>
  <c r="BH318" i="2"/>
  <c r="BH361" i="2"/>
  <c r="BH372" i="2"/>
  <c r="BH369" i="2"/>
  <c r="BH315" i="2"/>
  <c r="BH340" i="2"/>
  <c r="BH326" i="2"/>
  <c r="BH354" i="2"/>
  <c r="BH319" i="2"/>
  <c r="BH323" i="2"/>
  <c r="BH336" i="2"/>
  <c r="BH349" i="2"/>
  <c r="BH356" i="2"/>
  <c r="BH353" i="2"/>
  <c r="BH316" i="2"/>
  <c r="BH337" i="2"/>
  <c r="BH313" i="2"/>
  <c r="BH357" i="2"/>
  <c r="BH347" i="2"/>
  <c r="BH320" i="2"/>
  <c r="BH351" i="2"/>
  <c r="BH327" i="2"/>
  <c r="BH338" i="2"/>
  <c r="BH335" i="2"/>
  <c r="BD367" i="2"/>
  <c r="BE367" i="2"/>
  <c r="BF367" i="2"/>
  <c r="BG367" i="2"/>
  <c r="BD332" i="2"/>
  <c r="BE332" i="2"/>
  <c r="BF332" i="2"/>
  <c r="BG332" i="2"/>
  <c r="BD366" i="2"/>
  <c r="BE366" i="2"/>
  <c r="BF366" i="2"/>
  <c r="BG366" i="2"/>
  <c r="BD365" i="2"/>
  <c r="BE365" i="2"/>
  <c r="BF365" i="2"/>
  <c r="BG365" i="2"/>
  <c r="BD364" i="2"/>
  <c r="BE364" i="2"/>
  <c r="BF364" i="2"/>
  <c r="BG364" i="2"/>
  <c r="BD339" i="2"/>
  <c r="BE339" i="2"/>
  <c r="BF339" i="2"/>
  <c r="BG339" i="2"/>
  <c r="BD324" i="2"/>
  <c r="BE324" i="2"/>
  <c r="BF324" i="2"/>
  <c r="BG324" i="2"/>
  <c r="BD330" i="2"/>
  <c r="BE330" i="2"/>
  <c r="BF330" i="2"/>
  <c r="BG330" i="2"/>
  <c r="BD362" i="2"/>
  <c r="BE362" i="2"/>
  <c r="BF362" i="2"/>
  <c r="BG362" i="2"/>
  <c r="BD317" i="2"/>
  <c r="BE317" i="2"/>
  <c r="BF317" i="2"/>
  <c r="BG317" i="2"/>
  <c r="BD348" i="2"/>
  <c r="BE348" i="2"/>
  <c r="BF348" i="2"/>
  <c r="BG348" i="2"/>
  <c r="BD344" i="2"/>
  <c r="BE344" i="2"/>
  <c r="BF344" i="2"/>
  <c r="BG344" i="2"/>
  <c r="BD328" i="2"/>
  <c r="BE328" i="2"/>
  <c r="BF328" i="2"/>
  <c r="BG328" i="2"/>
  <c r="BD322" i="2"/>
  <c r="BE322" i="2"/>
  <c r="BF322" i="2"/>
  <c r="BG322" i="2"/>
  <c r="BD314" i="2"/>
  <c r="BE314" i="2"/>
  <c r="BF314" i="2"/>
  <c r="BG314" i="2"/>
  <c r="BD345" i="2"/>
  <c r="BE345" i="2"/>
  <c r="BF345" i="2"/>
  <c r="BG345" i="2"/>
  <c r="BD350" i="2"/>
  <c r="BE350" i="2"/>
  <c r="BF350" i="2"/>
  <c r="BG350" i="2"/>
  <c r="BD359" i="2"/>
  <c r="BE359" i="2"/>
  <c r="BF359" i="2"/>
  <c r="BG359" i="2"/>
  <c r="BD352" i="2"/>
  <c r="BE352" i="2"/>
  <c r="BF352" i="2"/>
  <c r="BG352" i="2"/>
  <c r="BD346" i="2"/>
  <c r="BE346" i="2"/>
  <c r="BF346" i="2"/>
  <c r="BG346" i="2"/>
  <c r="BD363" i="2"/>
  <c r="BE363" i="2"/>
  <c r="BF363" i="2"/>
  <c r="BG363" i="2"/>
  <c r="BD371" i="2"/>
  <c r="BE371" i="2"/>
  <c r="BF371" i="2"/>
  <c r="BG371" i="2"/>
  <c r="BD370" i="2"/>
  <c r="BE370" i="2"/>
  <c r="BF370" i="2"/>
  <c r="BG370" i="2"/>
  <c r="BD334" i="2"/>
  <c r="BE334" i="2"/>
  <c r="BF334" i="2"/>
  <c r="BG334" i="2"/>
  <c r="BD318" i="2"/>
  <c r="BE318" i="2"/>
  <c r="BF318" i="2"/>
  <c r="BG318" i="2"/>
  <c r="BD361" i="2"/>
  <c r="BE361" i="2"/>
  <c r="BF361" i="2"/>
  <c r="BG361" i="2"/>
  <c r="BD372" i="2"/>
  <c r="BE372" i="2"/>
  <c r="BF372" i="2"/>
  <c r="BG372" i="2"/>
  <c r="BD369" i="2"/>
  <c r="BE369" i="2"/>
  <c r="BF369" i="2"/>
  <c r="BG369" i="2"/>
  <c r="BD315" i="2"/>
  <c r="BE315" i="2"/>
  <c r="BF315" i="2"/>
  <c r="BG315" i="2"/>
  <c r="BD355" i="2"/>
  <c r="BE355" i="2"/>
  <c r="BF355" i="2"/>
  <c r="BG355" i="2"/>
  <c r="BD340" i="2"/>
  <c r="BE340" i="2"/>
  <c r="BF340" i="2"/>
  <c r="BG340" i="2"/>
  <c r="BD326" i="2"/>
  <c r="BE326" i="2"/>
  <c r="BF326" i="2"/>
  <c r="BG326" i="2"/>
  <c r="BD354" i="2"/>
  <c r="BE354" i="2"/>
  <c r="BF354" i="2"/>
  <c r="BG354" i="2"/>
  <c r="BD319" i="2"/>
  <c r="BE319" i="2"/>
  <c r="BF319" i="2"/>
  <c r="BG319" i="2"/>
  <c r="BD323" i="2"/>
  <c r="BE323" i="2"/>
  <c r="BF323" i="2"/>
  <c r="BG323" i="2"/>
  <c r="BD336" i="2"/>
  <c r="BE336" i="2"/>
  <c r="BF336" i="2"/>
  <c r="BG336" i="2"/>
  <c r="BD349" i="2"/>
  <c r="BE349" i="2"/>
  <c r="BF349" i="2"/>
  <c r="BG349" i="2"/>
  <c r="BD356" i="2"/>
  <c r="BE356" i="2"/>
  <c r="BF356" i="2"/>
  <c r="BG356" i="2"/>
  <c r="BD353" i="2"/>
  <c r="BE353" i="2"/>
  <c r="BF353" i="2"/>
  <c r="BG353" i="2"/>
  <c r="BD316" i="2"/>
  <c r="BE316" i="2"/>
  <c r="BF316" i="2"/>
  <c r="BG316" i="2"/>
  <c r="BD337" i="2"/>
  <c r="BE337" i="2"/>
  <c r="BF337" i="2"/>
  <c r="BG337" i="2"/>
  <c r="BD313" i="2"/>
  <c r="BE313" i="2"/>
  <c r="BF313" i="2"/>
  <c r="BG313" i="2"/>
  <c r="BD357" i="2"/>
  <c r="BE357" i="2"/>
  <c r="BF357" i="2"/>
  <c r="BG357" i="2"/>
  <c r="BD347" i="2"/>
  <c r="BE347" i="2"/>
  <c r="BF347" i="2"/>
  <c r="BG347" i="2"/>
  <c r="BD320" i="2"/>
  <c r="BE320" i="2"/>
  <c r="BF320" i="2"/>
  <c r="BG320" i="2"/>
  <c r="BD351" i="2"/>
  <c r="BE351" i="2"/>
  <c r="BF351" i="2"/>
  <c r="BG351" i="2"/>
  <c r="BD327" i="2"/>
  <c r="BE327" i="2"/>
  <c r="BF327" i="2"/>
  <c r="BG327" i="2"/>
  <c r="BD338" i="2"/>
  <c r="BE338" i="2"/>
  <c r="BF338" i="2"/>
  <c r="BG338" i="2"/>
  <c r="BD335" i="2"/>
  <c r="BE335" i="2"/>
  <c r="BF335" i="2"/>
  <c r="BG335" i="2"/>
  <c r="BD281" i="2"/>
  <c r="BE281" i="2"/>
  <c r="BF281" i="2"/>
  <c r="BG281" i="2"/>
  <c r="BD390" i="2"/>
  <c r="BE390" i="2"/>
  <c r="BF390" i="2"/>
  <c r="BG390" i="2"/>
  <c r="BD391" i="2"/>
  <c r="BE391" i="2"/>
  <c r="BF391" i="2"/>
  <c r="BG391" i="2"/>
  <c r="BD392" i="2"/>
  <c r="BE392" i="2"/>
  <c r="BF392" i="2"/>
  <c r="BG392" i="2"/>
  <c r="BD387" i="2"/>
  <c r="BE387" i="2"/>
  <c r="BF387" i="2"/>
  <c r="BG387" i="2"/>
  <c r="BD373" i="2"/>
  <c r="BE373" i="2"/>
  <c r="BF373" i="2"/>
  <c r="BG373" i="2"/>
  <c r="BD374" i="2"/>
  <c r="BE374" i="2"/>
  <c r="BF374" i="2"/>
  <c r="BG374" i="2"/>
  <c r="BD389" i="2"/>
  <c r="BE389" i="2"/>
  <c r="BF389" i="2"/>
  <c r="BG389" i="2"/>
  <c r="BD386" i="2"/>
  <c r="BE386" i="2"/>
  <c r="BF386" i="2"/>
  <c r="BG386" i="2"/>
  <c r="BD378" i="2"/>
  <c r="BE378" i="2"/>
  <c r="BF378" i="2"/>
  <c r="BG378" i="2"/>
  <c r="BD377" i="2"/>
  <c r="BE377" i="2"/>
  <c r="BF377" i="2"/>
  <c r="BG377" i="2"/>
  <c r="BD376" i="2"/>
  <c r="BE376" i="2"/>
  <c r="BF376" i="2"/>
  <c r="BG376" i="2"/>
  <c r="BD379" i="2"/>
  <c r="BE379" i="2"/>
  <c r="BF379" i="2"/>
  <c r="BG379" i="2"/>
  <c r="BD384" i="2"/>
  <c r="BE384" i="2"/>
  <c r="BF384" i="2"/>
  <c r="BG384" i="2"/>
  <c r="BD388" i="2"/>
  <c r="BE388" i="2"/>
  <c r="BF388" i="2"/>
  <c r="BG388" i="2"/>
  <c r="BD383" i="2"/>
  <c r="BE383" i="2"/>
  <c r="BF383" i="2"/>
  <c r="BG383" i="2"/>
  <c r="BD375" i="2"/>
  <c r="BE375" i="2"/>
  <c r="BF375" i="2"/>
  <c r="BG375" i="2"/>
  <c r="BD126" i="2"/>
  <c r="BE126" i="2"/>
  <c r="BF126" i="2"/>
  <c r="BG126" i="2"/>
  <c r="BD280" i="2"/>
  <c r="BE280" i="2"/>
  <c r="BF280" i="2"/>
  <c r="BG280" i="2"/>
  <c r="BD285" i="2"/>
  <c r="BE285" i="2"/>
  <c r="BF285" i="2"/>
  <c r="BG285" i="2"/>
  <c r="BD286" i="2"/>
  <c r="BE286" i="2"/>
  <c r="BF286" i="2"/>
  <c r="BG286" i="2"/>
  <c r="BD287" i="2"/>
  <c r="BE287" i="2"/>
  <c r="BF287" i="2"/>
  <c r="BG287" i="2"/>
  <c r="BD284" i="2"/>
  <c r="BE284" i="2"/>
  <c r="BF284" i="2"/>
  <c r="BG284" i="2"/>
  <c r="BD288" i="2"/>
  <c r="BE288" i="2"/>
  <c r="BF288" i="2"/>
  <c r="BG288" i="2"/>
  <c r="Y500" i="7"/>
  <c r="Y7" i="7"/>
  <c r="Y599" i="7"/>
  <c r="Y370" i="7"/>
  <c r="Y935" i="7"/>
  <c r="Y927" i="7"/>
  <c r="Y850" i="7"/>
  <c r="Y615" i="7"/>
  <c r="Y815" i="7"/>
  <c r="Y924" i="7"/>
  <c r="Y878" i="7"/>
  <c r="Y272" i="7"/>
  <c r="Y957" i="7"/>
  <c r="Y78" i="7"/>
  <c r="Y1051" i="7"/>
  <c r="Y803" i="7"/>
  <c r="Y676" i="7"/>
  <c r="Y771" i="7"/>
  <c r="Y131" i="7"/>
  <c r="Y554" i="7"/>
  <c r="Y31" i="7"/>
  <c r="Y785" i="7"/>
  <c r="Y930" i="7"/>
  <c r="Y1016" i="7"/>
  <c r="Y274" i="7"/>
  <c r="Y987" i="7"/>
  <c r="Y314" i="7"/>
  <c r="Y278" i="7"/>
  <c r="Y54" i="7"/>
  <c r="Y945" i="7"/>
  <c r="Y1043" i="7"/>
  <c r="Y678" i="7"/>
  <c r="Y590" i="7"/>
  <c r="Y963" i="7"/>
  <c r="Y778" i="7"/>
  <c r="Y686" i="7"/>
  <c r="Y844" i="7"/>
  <c r="Y992" i="7"/>
  <c r="Y772" i="7"/>
  <c r="Y210" i="7"/>
  <c r="Y292" i="7"/>
  <c r="Y1053" i="7"/>
  <c r="Y800" i="7"/>
  <c r="Y165" i="7"/>
  <c r="Y336" i="7"/>
  <c r="Y108" i="7"/>
  <c r="Y817" i="7"/>
  <c r="Y881" i="7"/>
  <c r="Y932" i="7"/>
  <c r="Y823" i="7"/>
  <c r="Y1031" i="7"/>
  <c r="Y1066" i="7"/>
  <c r="AL79" i="1"/>
  <c r="AL55" i="1"/>
  <c r="AL88" i="1"/>
  <c r="AL164" i="1"/>
  <c r="X24" i="3"/>
  <c r="X55" i="3"/>
  <c r="X831" i="6"/>
  <c r="Y831" i="6"/>
  <c r="AB831" i="6"/>
  <c r="X529" i="6"/>
  <c r="Y529" i="6"/>
  <c r="AB529" i="6"/>
  <c r="X211" i="6"/>
  <c r="Y211" i="6"/>
  <c r="AB211" i="6"/>
  <c r="X273" i="6"/>
  <c r="Y273" i="6"/>
  <c r="AB273" i="6"/>
  <c r="X584" i="6"/>
  <c r="Y584" i="6"/>
  <c r="AB584" i="6"/>
  <c r="X1206" i="6"/>
  <c r="Y1206" i="6"/>
  <c r="AB1206" i="6"/>
  <c r="X615" i="6"/>
  <c r="Y615" i="6"/>
  <c r="AB615" i="6"/>
  <c r="X349" i="6"/>
  <c r="Y349" i="6"/>
  <c r="AB349" i="6"/>
  <c r="X736" i="6"/>
  <c r="Y736" i="6"/>
  <c r="AB736" i="6"/>
  <c r="X1194" i="6"/>
  <c r="Y1194" i="6"/>
  <c r="AB1194" i="6"/>
  <c r="X851" i="6"/>
  <c r="Y851" i="6"/>
  <c r="AB851" i="6"/>
  <c r="X972" i="6"/>
  <c r="Y972" i="6"/>
  <c r="AB972" i="6"/>
  <c r="X652" i="6"/>
  <c r="Y652" i="6"/>
  <c r="AB652" i="6"/>
  <c r="X577" i="6"/>
  <c r="Y577" i="6"/>
  <c r="AB577" i="6"/>
  <c r="X1195" i="6"/>
  <c r="Y1195" i="6"/>
  <c r="AB1195" i="6"/>
  <c r="X915" i="6"/>
  <c r="Y915" i="6"/>
  <c r="AB915" i="6"/>
  <c r="X780" i="6"/>
  <c r="Y780" i="6"/>
  <c r="AB780" i="6"/>
  <c r="X1207" i="6"/>
  <c r="Y1207" i="6"/>
  <c r="AB1207" i="6"/>
  <c r="X968" i="6"/>
  <c r="Y968" i="6"/>
  <c r="AB968" i="6"/>
  <c r="X724" i="6"/>
  <c r="Y724" i="6"/>
  <c r="AB724" i="6"/>
  <c r="X673" i="6"/>
  <c r="Y673" i="6"/>
  <c r="AB673" i="6"/>
  <c r="X1196" i="6"/>
  <c r="Y1196" i="6"/>
  <c r="AB1196" i="6"/>
  <c r="X252" i="6"/>
  <c r="Y252" i="6"/>
  <c r="AB252" i="6"/>
  <c r="X901" i="6"/>
  <c r="Y901" i="6"/>
  <c r="AB901" i="6"/>
  <c r="X346" i="6"/>
  <c r="Y346" i="6"/>
  <c r="AB346" i="6"/>
  <c r="X897" i="6"/>
  <c r="Y897" i="6"/>
  <c r="AB897" i="6"/>
  <c r="X1607" i="6"/>
  <c r="Y1607" i="6"/>
  <c r="AB1607" i="6"/>
  <c r="X196" i="6"/>
  <c r="Y196" i="6"/>
  <c r="AB196" i="6"/>
  <c r="X970" i="6"/>
  <c r="Y970" i="6"/>
  <c r="AB970" i="6"/>
  <c r="X916" i="6"/>
  <c r="Y916" i="6"/>
  <c r="AB916" i="6"/>
  <c r="X1197" i="6"/>
  <c r="Y1197" i="6"/>
  <c r="AB1197" i="6"/>
  <c r="X997" i="6"/>
  <c r="Y997" i="6"/>
  <c r="AB997" i="6"/>
  <c r="X1037" i="6"/>
  <c r="Y1037" i="6"/>
  <c r="AB1037" i="6"/>
  <c r="X996" i="6"/>
  <c r="Y996" i="6"/>
  <c r="AB996" i="6"/>
  <c r="X671" i="6"/>
  <c r="Y671" i="6"/>
  <c r="AB671" i="6"/>
  <c r="X1572" i="6"/>
  <c r="Y1572" i="6"/>
  <c r="AB1572" i="6"/>
  <c r="X565" i="6"/>
  <c r="Y565" i="6"/>
  <c r="AB565" i="6"/>
  <c r="X337" i="6"/>
  <c r="Y337" i="6"/>
  <c r="AB337" i="6"/>
  <c r="X1151" i="6"/>
  <c r="Y1151" i="6"/>
  <c r="AB1151" i="6"/>
  <c r="X1103" i="6"/>
  <c r="Y1103" i="6"/>
  <c r="AB1103" i="6"/>
  <c r="X785" i="6"/>
  <c r="Y785" i="6"/>
  <c r="AB785" i="6"/>
  <c r="X940" i="6"/>
  <c r="Y940" i="6"/>
  <c r="AB940" i="6"/>
  <c r="J13" i="39" l="1"/>
  <c r="BA142" i="2"/>
  <c r="AZ142" i="2"/>
  <c r="BA161" i="2"/>
  <c r="AZ161" i="2"/>
  <c r="BA234" i="2"/>
  <c r="AZ234" i="2"/>
  <c r="J22" i="39"/>
  <c r="K13" i="39"/>
  <c r="K22" i="39"/>
  <c r="BA215" i="2"/>
  <c r="BA288" i="2"/>
  <c r="BA270" i="2"/>
  <c r="BA152" i="2"/>
  <c r="Y229" i="2"/>
  <c r="Y231" i="2"/>
  <c r="Y241" i="2"/>
  <c r="Y248" i="2"/>
  <c r="Y254" i="2"/>
  <c r="Y256" i="2"/>
  <c r="Y259" i="2"/>
  <c r="Y260" i="2"/>
  <c r="Y263" i="2"/>
  <c r="Y264" i="2"/>
  <c r="AI222" i="2" l="1"/>
  <c r="AI225" i="2"/>
  <c r="AI140" i="2"/>
  <c r="AI102" i="2"/>
  <c r="AI117" i="2"/>
  <c r="AI255" i="2"/>
  <c r="AI112" i="2"/>
  <c r="AI90" i="2"/>
  <c r="AI93" i="2"/>
  <c r="AI237" i="2"/>
  <c r="AI62" i="2"/>
  <c r="AI175" i="2"/>
  <c r="AI238" i="2"/>
  <c r="AI269" i="2"/>
  <c r="AI218" i="2"/>
  <c r="AI250" i="2"/>
  <c r="AI20" i="2"/>
  <c r="AI128" i="2"/>
  <c r="AI223" i="2"/>
  <c r="AI15" i="2"/>
  <c r="AI71" i="2"/>
  <c r="AI109" i="2"/>
  <c r="AI5" i="2"/>
  <c r="AI99" i="2"/>
  <c r="AI166" i="2"/>
  <c r="AI101" i="2"/>
  <c r="AI78" i="2"/>
  <c r="AI132" i="2"/>
  <c r="AI193" i="2"/>
  <c r="AI35" i="2"/>
  <c r="AI19" i="2"/>
  <c r="AI70" i="2"/>
  <c r="AI115" i="2"/>
  <c r="AI68" i="2"/>
  <c r="AI52" i="2"/>
  <c r="AI98" i="2"/>
  <c r="AI61" i="2"/>
  <c r="AI63" i="2"/>
  <c r="AI114" i="2"/>
  <c r="AI249" i="2"/>
  <c r="AI133" i="2"/>
  <c r="AI174" i="2"/>
  <c r="AI228" i="2"/>
  <c r="AI240" i="2"/>
  <c r="AI209" i="2"/>
  <c r="AI217" i="2"/>
  <c r="AI233" i="2"/>
  <c r="AI202" i="2"/>
  <c r="AI36" i="2"/>
  <c r="AI197" i="2"/>
  <c r="AI182" i="2"/>
  <c r="AI73" i="2"/>
  <c r="AI37" i="2"/>
  <c r="AI167" i="2"/>
  <c r="AI156" i="2"/>
  <c r="AI230" i="2"/>
  <c r="AI244" i="2"/>
  <c r="AI104" i="2"/>
  <c r="AI75" i="2"/>
  <c r="AI84" i="2"/>
  <c r="AI105" i="2"/>
  <c r="AI59" i="2"/>
  <c r="AI116" i="2"/>
  <c r="AI12" i="2"/>
  <c r="AI54" i="2"/>
  <c r="AI69" i="2"/>
  <c r="AI107" i="2"/>
  <c r="AI216" i="2"/>
  <c r="AI3" i="2"/>
  <c r="AI164" i="2"/>
  <c r="AI204" i="2"/>
  <c r="AI211" i="2"/>
  <c r="AI221" i="2"/>
  <c r="AI210" i="2"/>
  <c r="AI77" i="2"/>
  <c r="AI79" i="2"/>
  <c r="AI125" i="2"/>
  <c r="AI146" i="2"/>
  <c r="AI236" i="2"/>
  <c r="AI235" i="2"/>
  <c r="AI157" i="2"/>
  <c r="AI25" i="2"/>
  <c r="AI39" i="2"/>
  <c r="AI232" i="2"/>
  <c r="AI9" i="2"/>
  <c r="AI72" i="2"/>
  <c r="AI2" i="2"/>
  <c r="AI7" i="2"/>
  <c r="AI76" i="2"/>
  <c r="AI22" i="2"/>
  <c r="AI60" i="2"/>
  <c r="AI135" i="2"/>
  <c r="AI14" i="2"/>
  <c r="AI53" i="2"/>
  <c r="AI85" i="2"/>
  <c r="AI171" i="2"/>
  <c r="AI257" i="2"/>
  <c r="AI151" i="2"/>
  <c r="AI181" i="2"/>
  <c r="AI27" i="2"/>
  <c r="AI203" i="2"/>
  <c r="AI137" i="2"/>
  <c r="AI188" i="2"/>
  <c r="AI176" i="2"/>
  <c r="AI11" i="2"/>
  <c r="AI6" i="2"/>
  <c r="AI21" i="2"/>
  <c r="AI124" i="2"/>
  <c r="AI185" i="2"/>
  <c r="AI173" i="2"/>
  <c r="AI67" i="2"/>
  <c r="AI150" i="2"/>
  <c r="AI145" i="2"/>
  <c r="AI26" i="2"/>
  <c r="AI4" i="2"/>
  <c r="AI168" i="2"/>
  <c r="AI38" i="2"/>
  <c r="AI189" i="2"/>
  <c r="AI43" i="2"/>
  <c r="AI147" i="2"/>
  <c r="AI74" i="2"/>
  <c r="AI34" i="2"/>
  <c r="AI183" i="2"/>
  <c r="AI252" i="2"/>
  <c r="AI253" i="2"/>
  <c r="AI131" i="2"/>
  <c r="AI120" i="2"/>
  <c r="AI160" i="2"/>
  <c r="AI184" i="2"/>
  <c r="AI122" i="2"/>
  <c r="AI208" i="2"/>
  <c r="AI141" i="2"/>
  <c r="AI30" i="2"/>
  <c r="AI178" i="2"/>
  <c r="AI18" i="2"/>
  <c r="AI136" i="2"/>
  <c r="AI163" i="2"/>
  <c r="AI45" i="2"/>
  <c r="AI23" i="2"/>
  <c r="AI177" i="2"/>
  <c r="AI95" i="2"/>
  <c r="AI111" i="2"/>
  <c r="AI195" i="2"/>
  <c r="AI80" i="2"/>
  <c r="AI24" i="2"/>
  <c r="AI144" i="2"/>
  <c r="AI88" i="2"/>
  <c r="AI220" i="2"/>
  <c r="AI10" i="2"/>
  <c r="AI213" i="2"/>
  <c r="AI194" i="2"/>
  <c r="AI33" i="2"/>
  <c r="AI187" i="2"/>
  <c r="AI17" i="2"/>
  <c r="AI126" i="2"/>
  <c r="AE11" i="2"/>
  <c r="AF11" i="2"/>
  <c r="AG11" i="2"/>
  <c r="O11" i="2" s="1"/>
  <c r="AE105" i="2"/>
  <c r="AF105" i="2"/>
  <c r="AG105" i="2"/>
  <c r="O105" i="2" s="1"/>
  <c r="AE183" i="2"/>
  <c r="AF183" i="2"/>
  <c r="AG183" i="2"/>
  <c r="O183" i="2" s="1"/>
  <c r="AE52" i="2"/>
  <c r="AF52" i="2"/>
  <c r="AG52" i="2"/>
  <c r="O52" i="2" s="1"/>
  <c r="AE68" i="2"/>
  <c r="AF68" i="2"/>
  <c r="AG68" i="2"/>
  <c r="O68" i="2" s="1"/>
  <c r="AE104" i="2"/>
  <c r="AF104" i="2"/>
  <c r="AG104" i="2"/>
  <c r="O104" i="2" s="1"/>
  <c r="AE26" i="2"/>
  <c r="AF26" i="2"/>
  <c r="AG26" i="2"/>
  <c r="O26" i="2" s="1"/>
  <c r="AE133" i="2"/>
  <c r="AF133" i="2"/>
  <c r="AG133" i="2"/>
  <c r="O133" i="2" s="1"/>
  <c r="AE77" i="2"/>
  <c r="AF77" i="2"/>
  <c r="AG77" i="2"/>
  <c r="O77" i="2" s="1"/>
  <c r="AE99" i="2"/>
  <c r="AF99" i="2"/>
  <c r="AG99" i="2"/>
  <c r="O99" i="2" s="1"/>
  <c r="AE194" i="2"/>
  <c r="AF194" i="2"/>
  <c r="AG194" i="2"/>
  <c r="O194" i="2" s="1"/>
  <c r="AF266" i="2"/>
  <c r="AG266" i="2"/>
  <c r="O266" i="2" s="1"/>
  <c r="AF267" i="2"/>
  <c r="AG267" i="2"/>
  <c r="O267" i="2" s="1"/>
  <c r="AF268" i="2"/>
  <c r="AG268" i="2"/>
  <c r="O268" i="2" s="1"/>
  <c r="AE163" i="2"/>
  <c r="AF163" i="2"/>
  <c r="AG163" i="2"/>
  <c r="O163" i="2" s="1"/>
  <c r="AE178" i="2"/>
  <c r="AF178" i="2"/>
  <c r="AG178" i="2"/>
  <c r="O178" i="2" s="1"/>
  <c r="AF188" i="2"/>
  <c r="AG188" i="2"/>
  <c r="O188" i="2" s="1"/>
  <c r="AE203" i="2"/>
  <c r="AF203" i="2"/>
  <c r="AG203" i="2"/>
  <c r="O203" i="2" s="1"/>
  <c r="AE208" i="2"/>
  <c r="AF208" i="2"/>
  <c r="AG208" i="2"/>
  <c r="O208" i="2" s="1"/>
  <c r="AE144" i="2"/>
  <c r="AF144" i="2"/>
  <c r="AG144" i="2"/>
  <c r="O144" i="2" s="1"/>
  <c r="AE136" i="2"/>
  <c r="AF136" i="2"/>
  <c r="AG136" i="2"/>
  <c r="O136" i="2" s="1"/>
  <c r="AE156" i="2"/>
  <c r="AF156" i="2"/>
  <c r="AG156" i="2"/>
  <c r="O156" i="2" s="1"/>
  <c r="AE145" i="2"/>
  <c r="AF145" i="2"/>
  <c r="AG145" i="2"/>
  <c r="O145" i="2" s="1"/>
  <c r="AE176" i="2"/>
  <c r="AF176" i="2"/>
  <c r="AG176" i="2"/>
  <c r="O176" i="2" s="1"/>
  <c r="AE220" i="2"/>
  <c r="AF220" i="2"/>
  <c r="AG220" i="2"/>
  <c r="O220" i="2" s="1"/>
  <c r="AE38" i="2"/>
  <c r="AF38" i="2"/>
  <c r="AG38" i="2"/>
  <c r="O38" i="2" s="1"/>
  <c r="AE249" i="2"/>
  <c r="AF249" i="2"/>
  <c r="AG249" i="2"/>
  <c r="O249" i="2" s="1"/>
  <c r="AE124" i="2"/>
  <c r="AF124" i="2"/>
  <c r="AG124" i="2"/>
  <c r="O124" i="2" s="1"/>
  <c r="AE204" i="2"/>
  <c r="AF204" i="2"/>
  <c r="AG204" i="2"/>
  <c r="O204" i="2" s="1"/>
  <c r="AG226" i="2"/>
  <c r="O226" i="2" s="1"/>
  <c r="AE128" i="2"/>
  <c r="AF128" i="2"/>
  <c r="AG128" i="2"/>
  <c r="O128" i="2" s="1"/>
  <c r="AE221" i="2"/>
  <c r="AF221" i="2"/>
  <c r="AG221" i="2"/>
  <c r="O221" i="2" s="1"/>
  <c r="AE233" i="2"/>
  <c r="AF233" i="2"/>
  <c r="AG233" i="2"/>
  <c r="O233" i="2" s="1"/>
  <c r="AE4" i="2"/>
  <c r="AF4" i="2"/>
  <c r="AG4" i="2"/>
  <c r="O4" i="2" s="1"/>
  <c r="AE222" i="2"/>
  <c r="AF222" i="2"/>
  <c r="AG222" i="2"/>
  <c r="O222" i="2" s="1"/>
  <c r="AE225" i="2"/>
  <c r="AF225" i="2"/>
  <c r="AG225" i="2"/>
  <c r="O225" i="2" s="1"/>
  <c r="AE217" i="2"/>
  <c r="AF217" i="2"/>
  <c r="AG217" i="2"/>
  <c r="O217" i="2" s="1"/>
  <c r="AE193" i="2"/>
  <c r="AF193" i="2"/>
  <c r="AG193" i="2"/>
  <c r="O193" i="2" s="1"/>
  <c r="AE223" i="2"/>
  <c r="AF223" i="2"/>
  <c r="AG223" i="2"/>
  <c r="O223" i="2" s="1"/>
  <c r="AE62" i="2"/>
  <c r="AF62" i="2"/>
  <c r="AG62" i="2"/>
  <c r="O62" i="2" s="1"/>
  <c r="AE132" i="2"/>
  <c r="AF132" i="2"/>
  <c r="AG132" i="2"/>
  <c r="O132" i="2" s="1"/>
  <c r="AE228" i="2"/>
  <c r="AF228" i="2"/>
  <c r="AG228" i="2"/>
  <c r="O228" i="2" s="1"/>
  <c r="AE5" i="2"/>
  <c r="AF5" i="2"/>
  <c r="AG5" i="2"/>
  <c r="O5" i="2" s="1"/>
  <c r="AE120" i="2"/>
  <c r="AF120" i="2"/>
  <c r="AG120" i="2"/>
  <c r="O120" i="2" s="1"/>
  <c r="AE115" i="2"/>
  <c r="AF115" i="2"/>
  <c r="AG115" i="2"/>
  <c r="O115" i="2" s="1"/>
  <c r="AE185" i="2"/>
  <c r="AF185" i="2"/>
  <c r="AG185" i="2"/>
  <c r="O185" i="2" s="1"/>
  <c r="AE18" i="2"/>
  <c r="AF18" i="2"/>
  <c r="AG18" i="2"/>
  <c r="O18" i="2" s="1"/>
  <c r="AE23" i="2"/>
  <c r="AF23" i="2"/>
  <c r="AG23" i="2"/>
  <c r="O23" i="2" s="1"/>
  <c r="AE135" i="2"/>
  <c r="AF135" i="2"/>
  <c r="AG135" i="2"/>
  <c r="O135" i="2" s="1"/>
  <c r="AE213" i="2"/>
  <c r="AF213" i="2"/>
  <c r="AG213" i="2"/>
  <c r="O213" i="2" s="1"/>
  <c r="AE171" i="2"/>
  <c r="AF171" i="2"/>
  <c r="AG171" i="2"/>
  <c r="O171" i="2" s="1"/>
  <c r="AE141" i="2"/>
  <c r="AF141" i="2"/>
  <c r="AG141" i="2"/>
  <c r="O141" i="2" s="1"/>
  <c r="AE177" i="2"/>
  <c r="AF177" i="2"/>
  <c r="AG177" i="2"/>
  <c r="O177" i="2" s="1"/>
  <c r="AE166" i="2"/>
  <c r="AF166" i="2"/>
  <c r="AG166" i="2"/>
  <c r="O166" i="2" s="1"/>
  <c r="AE202" i="2"/>
  <c r="AF202" i="2"/>
  <c r="AG202" i="2"/>
  <c r="O202" i="2" s="1"/>
  <c r="AE174" i="2"/>
  <c r="AF174" i="2"/>
  <c r="AG174" i="2"/>
  <c r="O174" i="2" s="1"/>
  <c r="AE71" i="2"/>
  <c r="AF71" i="2"/>
  <c r="AG71" i="2"/>
  <c r="O71" i="2" s="1"/>
  <c r="AE15" i="2"/>
  <c r="AF15" i="2"/>
  <c r="AG15" i="2"/>
  <c r="O15" i="2" s="1"/>
  <c r="AE67" i="2"/>
  <c r="AF67" i="2"/>
  <c r="AG67" i="2"/>
  <c r="O67" i="2" s="1"/>
  <c r="AE70" i="2"/>
  <c r="AF70" i="2"/>
  <c r="AG70" i="2"/>
  <c r="O70" i="2" s="1"/>
  <c r="AE72" i="2"/>
  <c r="AF72" i="2"/>
  <c r="AG72" i="2"/>
  <c r="O72" i="2" s="1"/>
  <c r="AE175" i="2"/>
  <c r="AF175" i="2"/>
  <c r="AG175" i="2"/>
  <c r="O175" i="2" s="1"/>
  <c r="AE181" i="2"/>
  <c r="AF181" i="2"/>
  <c r="AG181" i="2"/>
  <c r="O181" i="2" s="1"/>
  <c r="AE150" i="2"/>
  <c r="AF150" i="2"/>
  <c r="AG150" i="2"/>
  <c r="O150" i="2" s="1"/>
  <c r="AE140" i="2"/>
  <c r="AF140" i="2"/>
  <c r="AG140" i="2"/>
  <c r="O140" i="2" s="1"/>
  <c r="AE10" i="2"/>
  <c r="AF10" i="2"/>
  <c r="AG10" i="2"/>
  <c r="O10" i="2" s="1"/>
  <c r="AE73" i="2"/>
  <c r="AF73" i="2"/>
  <c r="AG73" i="2"/>
  <c r="O73" i="2" s="1"/>
  <c r="AE95" i="2"/>
  <c r="AF95" i="2"/>
  <c r="AG95" i="2"/>
  <c r="O95" i="2" s="1"/>
  <c r="AE107" i="2"/>
  <c r="AF107" i="2"/>
  <c r="AG107" i="2"/>
  <c r="O107" i="2" s="1"/>
  <c r="AE126" i="2"/>
  <c r="AF126" i="2"/>
  <c r="AG126" i="2"/>
  <c r="AE146" i="2"/>
  <c r="AF146" i="2"/>
  <c r="AG146" i="2"/>
  <c r="O146" i="2" s="1"/>
  <c r="AE197" i="2"/>
  <c r="AF197" i="2"/>
  <c r="AG197" i="2"/>
  <c r="O197" i="2" s="1"/>
  <c r="AE238" i="2"/>
  <c r="AF238" i="2"/>
  <c r="AG238" i="2"/>
  <c r="O238" i="2" s="1"/>
  <c r="AE7" i="2"/>
  <c r="AF7" i="2"/>
  <c r="AG7" i="2"/>
  <c r="O7" i="2" s="1"/>
  <c r="AE35" i="2"/>
  <c r="AF35" i="2"/>
  <c r="AG35" i="2"/>
  <c r="O35" i="2" s="1"/>
  <c r="AE60" i="2"/>
  <c r="AF60" i="2"/>
  <c r="AG60" i="2"/>
  <c r="O60" i="2" s="1"/>
  <c r="AE63" i="2"/>
  <c r="AF63" i="2"/>
  <c r="AG63" i="2"/>
  <c r="O63" i="2" s="1"/>
  <c r="AE88" i="2"/>
  <c r="AF88" i="2"/>
  <c r="AG88" i="2"/>
  <c r="O88" i="2" s="1"/>
  <c r="AE17" i="2"/>
  <c r="AF17" i="2"/>
  <c r="AG17" i="2"/>
  <c r="O17" i="2" s="1"/>
  <c r="AE252" i="2"/>
  <c r="AF252" i="2"/>
  <c r="AG252" i="2"/>
  <c r="O252" i="2" s="1"/>
  <c r="AF191" i="2"/>
  <c r="AG191" i="2"/>
  <c r="O191" i="2" s="1"/>
  <c r="AE206" i="2"/>
  <c r="AF206" i="2"/>
  <c r="AG206" i="2"/>
  <c r="O206" i="2" s="1"/>
  <c r="AE209" i="2"/>
  <c r="AF209" i="2"/>
  <c r="AG209" i="2"/>
  <c r="O209" i="2" s="1"/>
  <c r="AE160" i="2"/>
  <c r="AF160" i="2"/>
  <c r="AG160" i="2"/>
  <c r="O160" i="2" s="1"/>
  <c r="AE167" i="2"/>
  <c r="AF167" i="2"/>
  <c r="AG167" i="2"/>
  <c r="O167" i="2" s="1"/>
  <c r="AE173" i="2"/>
  <c r="AF173" i="2"/>
  <c r="AG173" i="2"/>
  <c r="O173" i="2" s="1"/>
  <c r="AE45" i="2"/>
  <c r="AF45" i="2"/>
  <c r="AG45" i="2"/>
  <c r="O45" i="2" s="1"/>
  <c r="AE253" i="2"/>
  <c r="AF253" i="2"/>
  <c r="AG253" i="2"/>
  <c r="O253" i="2" s="1"/>
  <c r="AE116" i="2"/>
  <c r="AF116" i="2"/>
  <c r="AG116" i="2"/>
  <c r="O116" i="2" s="1"/>
  <c r="AE244" i="2"/>
  <c r="AF244" i="2"/>
  <c r="AG244" i="2"/>
  <c r="O244" i="2" s="1"/>
  <c r="AF269" i="2"/>
  <c r="AG269" i="2"/>
  <c r="O269" i="2" s="1"/>
  <c r="AE9" i="2"/>
  <c r="AF9" i="2"/>
  <c r="AG9" i="2"/>
  <c r="O9" i="2" s="1"/>
  <c r="AE85" i="2"/>
  <c r="AF85" i="2"/>
  <c r="AG85" i="2"/>
  <c r="O85" i="2" s="1"/>
  <c r="AE54" i="2"/>
  <c r="AF54" i="2"/>
  <c r="AG54" i="2"/>
  <c r="O54" i="2" s="1"/>
  <c r="AE30" i="2"/>
  <c r="AF30" i="2"/>
  <c r="AG30" i="2"/>
  <c r="O30" i="2" s="1"/>
  <c r="AE36" i="2"/>
  <c r="AF36" i="2"/>
  <c r="AG36" i="2"/>
  <c r="O36" i="2" s="1"/>
  <c r="AE37" i="2"/>
  <c r="AF37" i="2"/>
  <c r="AG37" i="2"/>
  <c r="O37" i="2" s="1"/>
  <c r="AE125" i="2"/>
  <c r="AF125" i="2"/>
  <c r="AG125" i="2"/>
  <c r="O125" i="2" s="1"/>
  <c r="AE3" i="2"/>
  <c r="AF3" i="2"/>
  <c r="AG3" i="2"/>
  <c r="O3" i="2" s="1"/>
  <c r="AE27" i="2"/>
  <c r="AF27" i="2"/>
  <c r="AG27" i="2"/>
  <c r="O27" i="2" s="1"/>
  <c r="AE114" i="2"/>
  <c r="AF114" i="2"/>
  <c r="AG114" i="2"/>
  <c r="O114" i="2" s="1"/>
  <c r="AE151" i="2"/>
  <c r="AF151" i="2"/>
  <c r="AG151" i="2"/>
  <c r="O151" i="2" s="1"/>
  <c r="AE157" i="2"/>
  <c r="AF157" i="2"/>
  <c r="AG157" i="2"/>
  <c r="O157" i="2" s="1"/>
  <c r="AF158" i="2"/>
  <c r="AG158" i="2"/>
  <c r="O158" i="2" s="1"/>
  <c r="AE184" i="2"/>
  <c r="AF184" i="2"/>
  <c r="AG184" i="2"/>
  <c r="O184" i="2" s="1"/>
  <c r="AE211" i="2"/>
  <c r="AF211" i="2"/>
  <c r="AG211" i="2"/>
  <c r="O211" i="2" s="1"/>
  <c r="AE216" i="2"/>
  <c r="AF216" i="2"/>
  <c r="AG216" i="2"/>
  <c r="O216" i="2" s="1"/>
  <c r="AE236" i="2"/>
  <c r="AF236" i="2"/>
  <c r="AG236" i="2"/>
  <c r="O236" i="2" s="1"/>
  <c r="AE257" i="2"/>
  <c r="AF257" i="2"/>
  <c r="AG257" i="2"/>
  <c r="O257" i="2" s="1"/>
  <c r="AF271" i="2"/>
  <c r="AG271" i="2"/>
  <c r="O271" i="2" s="1"/>
  <c r="AE112" i="2"/>
  <c r="AF112" i="2"/>
  <c r="AG112" i="2"/>
  <c r="O112" i="2" s="1"/>
  <c r="AE218" i="2"/>
  <c r="AF218" i="2"/>
  <c r="AG218" i="2"/>
  <c r="O218" i="2" s="1"/>
  <c r="AE21" i="2"/>
  <c r="AF21" i="2"/>
  <c r="AG21" i="2"/>
  <c r="O21" i="2" s="1"/>
  <c r="AE189" i="2"/>
  <c r="AF189" i="2"/>
  <c r="AG189" i="2"/>
  <c r="O189" i="2" s="1"/>
  <c r="AE20" i="2"/>
  <c r="AF20" i="2"/>
  <c r="AG20" i="2"/>
  <c r="O20" i="2" s="1"/>
  <c r="AE131" i="2"/>
  <c r="AF131" i="2"/>
  <c r="AG131" i="2"/>
  <c r="O131" i="2" s="1"/>
  <c r="AE33" i="2"/>
  <c r="AF33" i="2"/>
  <c r="AG33" i="2"/>
  <c r="O33" i="2" s="1"/>
  <c r="AE79" i="2"/>
  <c r="AF79" i="2"/>
  <c r="AG79" i="2"/>
  <c r="O79" i="2" s="1"/>
  <c r="AE137" i="2"/>
  <c r="AF137" i="2"/>
  <c r="AG137" i="2"/>
  <c r="O137" i="2" s="1"/>
  <c r="AE24" i="2"/>
  <c r="AF24" i="2"/>
  <c r="AG24" i="2"/>
  <c r="O24" i="2" s="1"/>
  <c r="AE78" i="2"/>
  <c r="AF78" i="2"/>
  <c r="AG78" i="2"/>
  <c r="O78" i="2" s="1"/>
  <c r="AE43" i="2"/>
  <c r="AF43" i="2"/>
  <c r="AG43" i="2"/>
  <c r="O43" i="2" s="1"/>
  <c r="AE240" i="2"/>
  <c r="AF240" i="2"/>
  <c r="AG240" i="2"/>
  <c r="O240" i="2" s="1"/>
  <c r="AE39" i="2"/>
  <c r="AF39" i="2"/>
  <c r="AG39" i="2"/>
  <c r="O39" i="2" s="1"/>
  <c r="AE230" i="2"/>
  <c r="AF230" i="2"/>
  <c r="AG230" i="2"/>
  <c r="O230" i="2" s="1"/>
  <c r="AE19" i="2"/>
  <c r="AF19" i="2"/>
  <c r="AG19" i="2"/>
  <c r="O19" i="2" s="1"/>
  <c r="AE235" i="2"/>
  <c r="AF235" i="2"/>
  <c r="AG235" i="2"/>
  <c r="O235" i="2" s="1"/>
  <c r="AE14" i="2"/>
  <c r="AF14" i="2"/>
  <c r="AG14" i="2"/>
  <c r="O14" i="2" s="1"/>
  <c r="AE22" i="2"/>
  <c r="AF22" i="2"/>
  <c r="AG22" i="2"/>
  <c r="O22" i="2" s="1"/>
  <c r="AE250" i="2"/>
  <c r="AF250" i="2"/>
  <c r="AG250" i="2"/>
  <c r="O250" i="2" s="1"/>
  <c r="AE101" i="2"/>
  <c r="AF101" i="2"/>
  <c r="AG101" i="2"/>
  <c r="O101" i="2" s="1"/>
  <c r="AE147" i="2"/>
  <c r="AF147" i="2"/>
  <c r="AG147" i="2"/>
  <c r="O147" i="2" s="1"/>
  <c r="AE232" i="2"/>
  <c r="AF232" i="2"/>
  <c r="AG232" i="2"/>
  <c r="O232" i="2" s="1"/>
  <c r="AE12" i="2"/>
  <c r="AF12" i="2"/>
  <c r="AG12" i="2"/>
  <c r="O12" i="2" s="1"/>
  <c r="AE182" i="2"/>
  <c r="AF182" i="2"/>
  <c r="AG182" i="2"/>
  <c r="O182" i="2" s="1"/>
  <c r="AE90" i="2"/>
  <c r="AF90" i="2"/>
  <c r="AG90" i="2"/>
  <c r="O90" i="2" s="1"/>
  <c r="AE93" i="2"/>
  <c r="AF93" i="2"/>
  <c r="AG93" i="2"/>
  <c r="O93" i="2" s="1"/>
  <c r="AE69" i="2"/>
  <c r="AF69" i="2"/>
  <c r="AG69" i="2"/>
  <c r="O69" i="2" s="1"/>
  <c r="AE187" i="2"/>
  <c r="AF187" i="2"/>
  <c r="AG187" i="2"/>
  <c r="O187" i="2" s="1"/>
  <c r="AE74" i="2"/>
  <c r="AF74" i="2"/>
  <c r="AG74" i="2"/>
  <c r="O74" i="2" s="1"/>
  <c r="AE84" i="2"/>
  <c r="AF84" i="2"/>
  <c r="AG84" i="2"/>
  <c r="O84" i="2" s="1"/>
  <c r="AE25" i="2"/>
  <c r="AF25" i="2"/>
  <c r="AG25" i="2"/>
  <c r="O25" i="2" s="1"/>
  <c r="AG237" i="2"/>
  <c r="O237" i="2" s="1"/>
  <c r="AE59" i="2"/>
  <c r="AF59" i="2"/>
  <c r="AG59" i="2"/>
  <c r="O59" i="2" s="1"/>
  <c r="AE98" i="2"/>
  <c r="AF98" i="2"/>
  <c r="AG98" i="2"/>
  <c r="O98" i="2" s="1"/>
  <c r="AE61" i="2"/>
  <c r="AF61" i="2"/>
  <c r="AG61" i="2"/>
  <c r="O61" i="2" s="1"/>
  <c r="AE34" i="2"/>
  <c r="AF34" i="2"/>
  <c r="AG34" i="2"/>
  <c r="O34" i="2" s="1"/>
  <c r="AE255" i="2"/>
  <c r="AF255" i="2"/>
  <c r="AG255" i="2"/>
  <c r="O255" i="2" s="1"/>
  <c r="AE111" i="2"/>
  <c r="AF111" i="2"/>
  <c r="AG111" i="2"/>
  <c r="O111" i="2" s="1"/>
  <c r="AF154" i="2"/>
  <c r="AG154" i="2"/>
  <c r="O154" i="2" s="1"/>
  <c r="AE168" i="2"/>
  <c r="AF168" i="2"/>
  <c r="AG168" i="2"/>
  <c r="O168" i="2" s="1"/>
  <c r="AE75" i="2"/>
  <c r="AF75" i="2"/>
  <c r="AG75" i="2"/>
  <c r="O75" i="2" s="1"/>
  <c r="AE109" i="2"/>
  <c r="AF109" i="2"/>
  <c r="AG109" i="2"/>
  <c r="O109" i="2" s="1"/>
  <c r="AE53" i="2"/>
  <c r="AF53" i="2"/>
  <c r="AG53" i="2"/>
  <c r="O53" i="2" s="1"/>
  <c r="AE6" i="2"/>
  <c r="AF6" i="2"/>
  <c r="AG6" i="2"/>
  <c r="O6" i="2" s="1"/>
  <c r="AE102" i="2"/>
  <c r="AF102" i="2"/>
  <c r="AG102" i="2"/>
  <c r="O102" i="2" s="1"/>
  <c r="AF138" i="2"/>
  <c r="AG138" i="2"/>
  <c r="O138" i="2" s="1"/>
  <c r="AE117" i="2"/>
  <c r="AF117" i="2"/>
  <c r="AG117" i="2"/>
  <c r="O117" i="2" s="1"/>
  <c r="AE164" i="2"/>
  <c r="AF164" i="2"/>
  <c r="AG164" i="2"/>
  <c r="O164" i="2" s="1"/>
  <c r="AE80" i="2"/>
  <c r="AF80" i="2"/>
  <c r="AG80" i="2"/>
  <c r="O80" i="2" s="1"/>
  <c r="AE122" i="2"/>
  <c r="AF122" i="2"/>
  <c r="AG122" i="2"/>
  <c r="O122" i="2" s="1"/>
  <c r="AE210" i="2"/>
  <c r="AF210" i="2"/>
  <c r="AG210" i="2"/>
  <c r="O210" i="2" s="1"/>
  <c r="AE76" i="2"/>
  <c r="AF76" i="2"/>
  <c r="AG76" i="2"/>
  <c r="O76" i="2" s="1"/>
  <c r="AE2" i="2"/>
  <c r="AF2" i="2"/>
  <c r="AG2" i="2"/>
  <c r="O2" i="2" s="1"/>
  <c r="N54" i="39" s="1"/>
  <c r="AE313" i="2"/>
  <c r="AF313" i="2"/>
  <c r="AG313" i="2"/>
  <c r="AE314" i="2"/>
  <c r="AF314" i="2"/>
  <c r="AG314" i="2"/>
  <c r="AE315" i="2"/>
  <c r="AF315" i="2"/>
  <c r="AG315" i="2"/>
  <c r="AE316" i="2"/>
  <c r="AF316" i="2"/>
  <c r="AG316" i="2"/>
  <c r="AE317" i="2"/>
  <c r="AF317" i="2"/>
  <c r="AG317" i="2"/>
  <c r="AE318" i="2"/>
  <c r="AF318" i="2"/>
  <c r="AG318" i="2"/>
  <c r="AE319" i="2"/>
  <c r="AF319" i="2"/>
  <c r="AG319" i="2"/>
  <c r="AE320" i="2"/>
  <c r="AF320" i="2"/>
  <c r="AG320" i="2"/>
  <c r="AE322" i="2"/>
  <c r="AF322" i="2"/>
  <c r="AG322" i="2"/>
  <c r="AE323" i="2"/>
  <c r="AF323" i="2"/>
  <c r="AG323" i="2"/>
  <c r="AE324" i="2"/>
  <c r="AF324" i="2"/>
  <c r="AG324" i="2"/>
  <c r="AE326" i="2"/>
  <c r="AF326" i="2"/>
  <c r="AG326" i="2"/>
  <c r="AE327" i="2"/>
  <c r="AF327" i="2"/>
  <c r="AG327" i="2"/>
  <c r="AE328" i="2"/>
  <c r="AF328" i="2"/>
  <c r="AG328" i="2"/>
  <c r="AE330" i="2"/>
  <c r="AF330" i="2"/>
  <c r="AG330" i="2"/>
  <c r="AE332" i="2"/>
  <c r="AF332" i="2"/>
  <c r="AG332" i="2"/>
  <c r="AE334" i="2"/>
  <c r="AF334" i="2"/>
  <c r="AG334" i="2"/>
  <c r="AE335" i="2"/>
  <c r="AF335" i="2"/>
  <c r="AG335" i="2"/>
  <c r="AE336" i="2"/>
  <c r="AF336" i="2"/>
  <c r="AG336" i="2"/>
  <c r="AE337" i="2"/>
  <c r="AF337" i="2"/>
  <c r="AG337" i="2"/>
  <c r="AE338" i="2"/>
  <c r="AF338" i="2"/>
  <c r="AG338" i="2"/>
  <c r="AE339" i="2"/>
  <c r="AF339" i="2"/>
  <c r="AG339" i="2"/>
  <c r="AE340" i="2"/>
  <c r="AF340" i="2"/>
  <c r="AG340" i="2"/>
  <c r="AE344" i="2"/>
  <c r="AF344" i="2"/>
  <c r="AG344" i="2"/>
  <c r="AE345" i="2"/>
  <c r="AF345" i="2"/>
  <c r="AG345" i="2"/>
  <c r="AE346" i="2"/>
  <c r="AF346" i="2"/>
  <c r="AG346" i="2"/>
  <c r="AE347" i="2"/>
  <c r="AF347" i="2"/>
  <c r="AG347" i="2"/>
  <c r="AE348" i="2"/>
  <c r="AF348" i="2"/>
  <c r="AG348" i="2"/>
  <c r="AE349" i="2"/>
  <c r="AF349" i="2"/>
  <c r="AG349" i="2"/>
  <c r="AE350" i="2"/>
  <c r="AF350" i="2"/>
  <c r="AG350" i="2"/>
  <c r="AE351" i="2"/>
  <c r="AF351" i="2"/>
  <c r="AG351" i="2"/>
  <c r="AE352" i="2"/>
  <c r="AF352" i="2"/>
  <c r="AG352" i="2"/>
  <c r="AE353" i="2"/>
  <c r="AF353" i="2"/>
  <c r="AG353" i="2"/>
  <c r="AE354" i="2"/>
  <c r="AF354" i="2"/>
  <c r="AG354" i="2"/>
  <c r="AE355" i="2"/>
  <c r="AF355" i="2"/>
  <c r="AG355" i="2"/>
  <c r="AE356" i="2"/>
  <c r="AF356" i="2"/>
  <c r="AG356" i="2"/>
  <c r="AE357" i="2"/>
  <c r="AF357" i="2"/>
  <c r="AG357" i="2"/>
  <c r="AE359" i="2"/>
  <c r="AF359" i="2"/>
  <c r="AG359" i="2"/>
  <c r="AE361" i="2"/>
  <c r="AF361" i="2"/>
  <c r="AG361" i="2"/>
  <c r="AE362" i="2"/>
  <c r="AF362" i="2"/>
  <c r="AG362" i="2"/>
  <c r="AE363" i="2"/>
  <c r="AF363" i="2"/>
  <c r="AG363" i="2"/>
  <c r="AE364" i="2"/>
  <c r="AF364" i="2"/>
  <c r="AG364" i="2"/>
  <c r="AE365" i="2"/>
  <c r="AF365" i="2"/>
  <c r="AG365" i="2"/>
  <c r="AE366" i="2"/>
  <c r="AF366" i="2"/>
  <c r="AG366" i="2"/>
  <c r="AE367" i="2"/>
  <c r="AF367" i="2"/>
  <c r="AG367" i="2"/>
  <c r="AE369" i="2"/>
  <c r="AF369" i="2"/>
  <c r="AG369" i="2"/>
  <c r="AE370" i="2"/>
  <c r="AF370" i="2"/>
  <c r="AG370" i="2"/>
  <c r="AE371" i="2"/>
  <c r="AF371" i="2"/>
  <c r="AG371" i="2"/>
  <c r="AE372" i="2"/>
  <c r="AF372" i="2"/>
  <c r="AG372" i="2"/>
  <c r="AG195" i="2"/>
  <c r="O195" i="2" s="1"/>
  <c r="AF195" i="2"/>
  <c r="AE195" i="2"/>
  <c r="AC32" i="2"/>
  <c r="AC41" i="2"/>
  <c r="AC46" i="2"/>
  <c r="AC49" i="2"/>
  <c r="AC50" i="2"/>
  <c r="AC51" i="2"/>
  <c r="AC58" i="2"/>
  <c r="AC64" i="2"/>
  <c r="AC65" i="2"/>
  <c r="AC66" i="2"/>
  <c r="AC81" i="2"/>
  <c r="AC82" i="2"/>
  <c r="AC83" i="2"/>
  <c r="AC87" i="2"/>
  <c r="AC97" i="2"/>
  <c r="AC108" i="2"/>
  <c r="AC110" i="2"/>
  <c r="AC121" i="2"/>
  <c r="AC148" i="2"/>
  <c r="AC149" i="2"/>
  <c r="AC155" i="2"/>
  <c r="AC162" i="2"/>
  <c r="AC165" i="2"/>
  <c r="AC179" i="2"/>
  <c r="AC190" i="2"/>
  <c r="AC198" i="2"/>
  <c r="AC199" i="2"/>
  <c r="AC200" i="2"/>
  <c r="AC201" i="2"/>
  <c r="AC205" i="2"/>
  <c r="AC207" i="2"/>
  <c r="AC212" i="2"/>
  <c r="AC219" i="2"/>
  <c r="AC227" i="2"/>
  <c r="AC239" i="2"/>
  <c r="AC242" i="2"/>
  <c r="AC243" i="2"/>
  <c r="AC245" i="2"/>
  <c r="AC246" i="2"/>
  <c r="AC247" i="2"/>
  <c r="AC258" i="2"/>
  <c r="AC261" i="2"/>
  <c r="AC262" i="2"/>
  <c r="AC265" i="2"/>
  <c r="AC275" i="2"/>
  <c r="AC276" i="2"/>
  <c r="AC277" i="2"/>
  <c r="AC279" i="2"/>
  <c r="AC28" i="2"/>
  <c r="AC44" i="2"/>
  <c r="AC47" i="2"/>
  <c r="AC55" i="2"/>
  <c r="AC57" i="2"/>
  <c r="AC103" i="2"/>
  <c r="AC119" i="2"/>
  <c r="AC142" i="2"/>
  <c r="AC143" i="2"/>
  <c r="AC161" i="2"/>
  <c r="AC192" i="2"/>
  <c r="AC196" i="2"/>
  <c r="AC231" i="2"/>
  <c r="AC234" i="2"/>
  <c r="AC241" i="2"/>
  <c r="AC2" i="2"/>
  <c r="AC3" i="2"/>
  <c r="AC4" i="2"/>
  <c r="AC5" i="2"/>
  <c r="AC6" i="2"/>
  <c r="AC7" i="2"/>
  <c r="AC8" i="2"/>
  <c r="AC9" i="2"/>
  <c r="AC10" i="2"/>
  <c r="AC11" i="2"/>
  <c r="AC12" i="2"/>
  <c r="AC14" i="2"/>
  <c r="AC15" i="2"/>
  <c r="AC17" i="2"/>
  <c r="AC18" i="2"/>
  <c r="AC19" i="2"/>
  <c r="AC20" i="2"/>
  <c r="AC21" i="2"/>
  <c r="AC22" i="2"/>
  <c r="AC23" i="2"/>
  <c r="AC24" i="2"/>
  <c r="AC25" i="2"/>
  <c r="AC26" i="2"/>
  <c r="AC27" i="2"/>
  <c r="AC30" i="2"/>
  <c r="AC33" i="2"/>
  <c r="AC34" i="2"/>
  <c r="AC35" i="2"/>
  <c r="AC36" i="2"/>
  <c r="AC37" i="2"/>
  <c r="AC38" i="2"/>
  <c r="AC39" i="2"/>
  <c r="AC43" i="2"/>
  <c r="AC45" i="2"/>
  <c r="AC52" i="2"/>
  <c r="AC53" i="2"/>
  <c r="AC54" i="2"/>
  <c r="AC59" i="2"/>
  <c r="AC60" i="2"/>
  <c r="AC61" i="2"/>
  <c r="AC62" i="2"/>
  <c r="AC63" i="2"/>
  <c r="AC67" i="2"/>
  <c r="AC68" i="2"/>
  <c r="AC69" i="2"/>
  <c r="AC70" i="2"/>
  <c r="AC71" i="2"/>
  <c r="AC72" i="2"/>
  <c r="AC73" i="2"/>
  <c r="AC74" i="2"/>
  <c r="AC75" i="2"/>
  <c r="AC76" i="2"/>
  <c r="AC77" i="2"/>
  <c r="AC78" i="2"/>
  <c r="AC79" i="2"/>
  <c r="AC80" i="2"/>
  <c r="AC84" i="2"/>
  <c r="AC85" i="2"/>
  <c r="AC88" i="2"/>
  <c r="AC90" i="2"/>
  <c r="AC93" i="2"/>
  <c r="AC94" i="2"/>
  <c r="AC95" i="2"/>
  <c r="AC98" i="2"/>
  <c r="AC99" i="2"/>
  <c r="AC100" i="2"/>
  <c r="AC101" i="2"/>
  <c r="AC102" i="2"/>
  <c r="AC104" i="2"/>
  <c r="AC105" i="2"/>
  <c r="AC106" i="2"/>
  <c r="AC107" i="2"/>
  <c r="AC109" i="2"/>
  <c r="AC111" i="2"/>
  <c r="AC112" i="2"/>
  <c r="AC114" i="2"/>
  <c r="AC115" i="2"/>
  <c r="AC116" i="2"/>
  <c r="AC117" i="2"/>
  <c r="K61" i="39"/>
  <c r="AC120" i="2"/>
  <c r="AC122" i="2"/>
  <c r="AC123" i="2"/>
  <c r="AC124" i="2"/>
  <c r="AC125" i="2"/>
  <c r="AC126" i="2"/>
  <c r="AC127" i="2"/>
  <c r="AC128" i="2"/>
  <c r="AC129" i="2"/>
  <c r="AC130" i="2"/>
  <c r="AC131" i="2"/>
  <c r="AC132" i="2"/>
  <c r="AC133" i="2"/>
  <c r="AC134" i="2"/>
  <c r="AC135" i="2"/>
  <c r="AC136" i="2"/>
  <c r="AC137" i="2"/>
  <c r="AC138" i="2"/>
  <c r="AC140" i="2"/>
  <c r="AC141" i="2"/>
  <c r="AC144" i="2"/>
  <c r="AC145" i="2"/>
  <c r="AC146" i="2"/>
  <c r="AC147" i="2"/>
  <c r="AC150" i="2"/>
  <c r="AC151" i="2"/>
  <c r="AC154" i="2"/>
  <c r="AC156" i="2"/>
  <c r="AC157" i="2"/>
  <c r="AC158" i="2"/>
  <c r="AC160" i="2"/>
  <c r="AC163" i="2"/>
  <c r="AC164" i="2"/>
  <c r="AC166" i="2"/>
  <c r="AC167" i="2"/>
  <c r="AC168" i="2"/>
  <c r="AC169" i="2"/>
  <c r="AC170" i="2"/>
  <c r="AC171" i="2"/>
  <c r="AC173" i="2"/>
  <c r="AC174" i="2"/>
  <c r="AC175" i="2"/>
  <c r="AC176" i="2"/>
  <c r="AC177" i="2"/>
  <c r="AC178" i="2"/>
  <c r="AC181" i="2"/>
  <c r="AC182" i="2"/>
  <c r="AC183" i="2"/>
  <c r="AC184" i="2"/>
  <c r="AC185" i="2"/>
  <c r="AC187" i="2"/>
  <c r="AC188" i="2"/>
  <c r="AC189" i="2"/>
  <c r="AC191" i="2"/>
  <c r="AC193" i="2"/>
  <c r="AC194" i="2"/>
  <c r="AC195" i="2"/>
  <c r="AC197" i="2"/>
  <c r="AC202" i="2"/>
  <c r="AC203" i="2"/>
  <c r="AC204" i="2"/>
  <c r="AC206" i="2"/>
  <c r="AC208" i="2"/>
  <c r="AC209" i="2"/>
  <c r="AC210" i="2"/>
  <c r="AC211" i="2"/>
  <c r="AC213" i="2"/>
  <c r="AC216" i="2"/>
  <c r="AC217" i="2"/>
  <c r="AC218" i="2"/>
  <c r="AC220" i="2"/>
  <c r="AC221" i="2"/>
  <c r="AC222" i="2"/>
  <c r="AC223" i="2"/>
  <c r="AC225" i="2"/>
  <c r="AC226" i="2"/>
  <c r="AC228" i="2"/>
  <c r="AC230" i="2"/>
  <c r="AC232" i="2"/>
  <c r="AC233" i="2"/>
  <c r="AC235" i="2"/>
  <c r="AC236" i="2"/>
  <c r="AC237" i="2"/>
  <c r="AC238" i="2"/>
  <c r="AC240" i="2"/>
  <c r="AC244" i="2"/>
  <c r="AC249" i="2"/>
  <c r="AC250" i="2"/>
  <c r="AC252" i="2"/>
  <c r="AC253" i="2"/>
  <c r="AC255" i="2"/>
  <c r="AC257" i="2"/>
  <c r="AC266" i="2"/>
  <c r="AC267" i="2"/>
  <c r="AC268" i="2"/>
  <c r="AC269" i="2"/>
  <c r="AC271" i="2"/>
  <c r="AC313" i="2"/>
  <c r="AC314" i="2"/>
  <c r="AC315" i="2"/>
  <c r="AC316" i="2"/>
  <c r="AC317" i="2"/>
  <c r="AC318" i="2"/>
  <c r="AC319" i="2"/>
  <c r="AC320" i="2"/>
  <c r="AC322" i="2"/>
  <c r="AC323" i="2"/>
  <c r="AC324" i="2"/>
  <c r="AC326" i="2"/>
  <c r="AC327" i="2"/>
  <c r="AC328" i="2"/>
  <c r="AC330" i="2"/>
  <c r="AC332" i="2"/>
  <c r="AC334" i="2"/>
  <c r="AC335" i="2"/>
  <c r="AC336" i="2"/>
  <c r="AC337" i="2"/>
  <c r="AC338" i="2"/>
  <c r="AC339" i="2"/>
  <c r="AC340" i="2"/>
  <c r="AC344" i="2"/>
  <c r="AC345" i="2"/>
  <c r="AC346" i="2"/>
  <c r="AC347" i="2"/>
  <c r="AC348" i="2"/>
  <c r="AC349" i="2"/>
  <c r="AC350" i="2"/>
  <c r="AC351" i="2"/>
  <c r="AC352" i="2"/>
  <c r="AC353" i="2"/>
  <c r="AC354" i="2"/>
  <c r="AC355" i="2"/>
  <c r="AC356" i="2"/>
  <c r="AC357" i="2"/>
  <c r="AC359" i="2"/>
  <c r="AC361" i="2"/>
  <c r="AC362" i="2"/>
  <c r="AC363" i="2"/>
  <c r="AC364" i="2"/>
  <c r="AC365" i="2"/>
  <c r="AC366" i="2"/>
  <c r="AC367" i="2"/>
  <c r="AC369" i="2"/>
  <c r="AC370" i="2"/>
  <c r="AC371" i="2"/>
  <c r="AC372" i="2"/>
  <c r="AC13" i="2"/>
  <c r="AC29" i="2"/>
  <c r="AC40" i="2"/>
  <c r="AC42" i="2"/>
  <c r="AC48" i="2"/>
  <c r="AC56" i="2"/>
  <c r="AC86" i="2"/>
  <c r="AC89" i="2"/>
  <c r="AC91" i="2"/>
  <c r="AC92" i="2"/>
  <c r="AC96" i="2"/>
  <c r="AC113" i="2"/>
  <c r="AC118" i="2"/>
  <c r="AC139" i="2"/>
  <c r="AC152" i="2"/>
  <c r="AC153" i="2"/>
  <c r="AC159" i="2"/>
  <c r="AC172" i="2"/>
  <c r="AC180" i="2"/>
  <c r="AC186" i="2"/>
  <c r="AC214" i="2"/>
  <c r="AC215" i="2"/>
  <c r="AC224" i="2"/>
  <c r="AC229" i="2"/>
  <c r="AC248" i="2"/>
  <c r="AC251" i="2"/>
  <c r="AC254" i="2"/>
  <c r="AC256" i="2"/>
  <c r="AC259" i="2"/>
  <c r="AC260" i="2"/>
  <c r="AC263" i="2"/>
  <c r="AC264" i="2"/>
  <c r="AC270" i="2"/>
  <c r="AC390" i="2"/>
  <c r="AC391" i="2"/>
  <c r="AC392" i="2"/>
  <c r="AC387" i="2"/>
  <c r="AC373" i="2"/>
  <c r="AC374" i="2"/>
  <c r="AC389" i="2"/>
  <c r="AC386" i="2"/>
  <c r="AC378" i="2"/>
  <c r="AC377" i="2"/>
  <c r="AC376" i="2"/>
  <c r="AC379" i="2"/>
  <c r="AC384" i="2"/>
  <c r="AC388" i="2"/>
  <c r="AC383" i="2"/>
  <c r="AC375" i="2"/>
  <c r="B23" i="27"/>
  <c r="B24" i="27"/>
  <c r="K65" i="39" l="1"/>
  <c r="K66" i="39"/>
  <c r="K67" i="39"/>
  <c r="K41" i="39"/>
  <c r="K55" i="39"/>
  <c r="K59" i="39"/>
  <c r="K58" i="39"/>
  <c r="K14" i="39"/>
  <c r="K26" i="39"/>
  <c r="K42" i="39"/>
  <c r="K51" i="39"/>
  <c r="K56" i="39"/>
  <c r="K28" i="39"/>
  <c r="K39" i="39"/>
  <c r="K45" i="39"/>
  <c r="K52" i="39"/>
  <c r="K57" i="39"/>
  <c r="K40" i="39"/>
  <c r="I126" i="2"/>
  <c r="C281" i="2"/>
  <c r="I22" i="39" s="1"/>
  <c r="C126" i="2"/>
  <c r="AA227" i="2" l="1"/>
  <c r="AA239" i="2"/>
  <c r="AA155" i="2"/>
  <c r="AA162" i="2"/>
  <c r="AA246" i="2"/>
  <c r="AA247" i="2"/>
  <c r="AA265" i="2"/>
  <c r="AA261" i="2"/>
  <c r="AA243" i="2"/>
  <c r="AA258" i="2"/>
  <c r="AA245" i="2"/>
  <c r="AA212" i="2"/>
  <c r="AA198" i="2"/>
  <c r="AA179" i="2"/>
  <c r="AA201" i="2"/>
  <c r="AA219" i="2"/>
  <c r="AA275" i="2"/>
  <c r="AA276" i="2"/>
  <c r="AA279" i="2"/>
  <c r="AA190" i="2"/>
  <c r="AA148" i="2"/>
  <c r="AA149" i="2"/>
  <c r="AA165" i="2"/>
  <c r="AA205" i="2"/>
  <c r="AA207" i="2"/>
  <c r="AA277" i="2"/>
  <c r="AA199" i="2"/>
  <c r="AA200" i="2"/>
  <c r="AA242" i="2"/>
  <c r="AA32" i="2"/>
  <c r="AA46" i="2"/>
  <c r="AA58" i="2"/>
  <c r="AA108" i="2"/>
  <c r="AA41" i="2"/>
  <c r="AA49" i="2"/>
  <c r="AA50" i="2"/>
  <c r="AA51" i="2"/>
  <c r="AA81" i="2"/>
  <c r="AA82" i="2"/>
  <c r="AA83" i="2"/>
  <c r="AA87" i="2"/>
  <c r="AA64" i="2"/>
  <c r="AA65" i="2"/>
  <c r="AA66" i="2"/>
  <c r="AA110" i="2"/>
  <c r="AA121" i="2"/>
  <c r="AA97" i="2"/>
  <c r="AA234" i="2"/>
  <c r="AA241" i="2"/>
  <c r="AA231" i="2"/>
  <c r="AA143" i="2"/>
  <c r="AA161" i="2"/>
  <c r="AA47" i="2"/>
  <c r="AA119" i="2"/>
  <c r="AA192" i="2"/>
  <c r="AA196" i="2"/>
  <c r="AA44" i="2"/>
  <c r="AA55" i="2"/>
  <c r="AA142" i="2"/>
  <c r="AA103" i="2"/>
  <c r="AA28" i="2"/>
  <c r="AA233" i="2"/>
  <c r="AA235" i="2"/>
  <c r="AA240" i="2"/>
  <c r="AA249" i="2"/>
  <c r="AA228" i="2"/>
  <c r="AA213" i="2"/>
  <c r="AA232" i="2"/>
  <c r="AA236" i="2"/>
  <c r="AA238" i="2"/>
  <c r="AA250" i="2"/>
  <c r="AA252" i="2"/>
  <c r="AA257" i="2"/>
  <c r="AA266" i="2"/>
  <c r="AA267" i="2"/>
  <c r="AA268" i="2"/>
  <c r="AA269" i="2"/>
  <c r="AA271" i="2"/>
  <c r="AA244" i="2"/>
  <c r="AA253" i="2"/>
  <c r="AA230" i="2"/>
  <c r="AA225" i="2"/>
  <c r="AA255" i="2"/>
  <c r="AA237" i="2"/>
  <c r="AA226" i="2"/>
  <c r="AA210" i="2"/>
  <c r="AA12" i="2"/>
  <c r="AA75" i="2"/>
  <c r="AA105" i="2"/>
  <c r="AA124" i="2"/>
  <c r="AA167" i="2"/>
  <c r="AA174" i="2"/>
  <c r="AA177" i="2"/>
  <c r="AA178" i="2"/>
  <c r="AA181" i="2"/>
  <c r="AA217" i="2"/>
  <c r="AA19" i="2"/>
  <c r="AA145" i="2"/>
  <c r="AA171" i="2"/>
  <c r="AA182" i="2"/>
  <c r="AA187" i="2"/>
  <c r="AA202" i="2"/>
  <c r="AA220" i="2"/>
  <c r="AA59" i="2"/>
  <c r="AA70" i="2"/>
  <c r="AA166" i="2"/>
  <c r="AA176" i="2"/>
  <c r="AA189" i="2"/>
  <c r="AA131" i="2"/>
  <c r="AA11" i="2"/>
  <c r="AA23" i="2"/>
  <c r="AA43" i="2"/>
  <c r="AA69" i="2"/>
  <c r="AA71" i="2"/>
  <c r="AA133" i="2"/>
  <c r="AA141" i="2"/>
  <c r="AA175" i="2"/>
  <c r="AA183" i="2"/>
  <c r="AA20" i="2"/>
  <c r="AA67" i="2"/>
  <c r="AA80" i="2"/>
  <c r="AA150" i="2"/>
  <c r="AA160" i="2"/>
  <c r="AA173" i="2"/>
  <c r="AA15" i="2"/>
  <c r="AA18" i="2"/>
  <c r="AA39" i="2"/>
  <c r="AA72" i="2"/>
  <c r="AA98" i="2"/>
  <c r="AA195" i="2"/>
  <c r="AA26" i="2"/>
  <c r="AA170" i="2"/>
  <c r="AA30" i="2"/>
  <c r="AA84" i="2"/>
  <c r="AA114" i="2"/>
  <c r="AA125" i="2"/>
  <c r="AA132" i="2"/>
  <c r="AA147" i="2"/>
  <c r="AA194" i="2"/>
  <c r="AA197" i="2"/>
  <c r="AA203" i="2"/>
  <c r="AA208" i="2"/>
  <c r="AA211" i="2"/>
  <c r="AA34" i="2"/>
  <c r="AA45" i="2"/>
  <c r="AA68" i="2"/>
  <c r="AA22" i="2"/>
  <c r="AA24" i="2"/>
  <c r="AA88" i="2"/>
  <c r="AA120" i="2"/>
  <c r="AA158" i="2"/>
  <c r="AA3" i="2"/>
  <c r="AA5" i="2"/>
  <c r="AA10" i="2"/>
  <c r="AA14" i="2"/>
  <c r="AA17" i="2"/>
  <c r="AA21" i="2"/>
  <c r="AA27" i="2"/>
  <c r="AA60" i="2"/>
  <c r="AA63" i="2"/>
  <c r="AA79" i="2"/>
  <c r="AA107" i="2"/>
  <c r="AA135" i="2"/>
  <c r="AA137" i="2"/>
  <c r="AA151" i="2"/>
  <c r="AA157" i="2"/>
  <c r="AA216" i="2"/>
  <c r="AA7" i="2"/>
  <c r="AA25" i="2"/>
  <c r="AA33" i="2"/>
  <c r="AA35" i="2"/>
  <c r="AA36" i="2"/>
  <c r="AA61" i="2"/>
  <c r="AA73" i="2"/>
  <c r="AA77" i="2"/>
  <c r="AA95" i="2"/>
  <c r="AA99" i="2"/>
  <c r="AA101" i="2"/>
  <c r="AA109" i="2"/>
  <c r="AA111" i="2"/>
  <c r="AA146" i="2"/>
  <c r="AA184" i="2"/>
  <c r="AA218" i="2"/>
  <c r="AA37" i="2"/>
  <c r="AA78" i="2"/>
  <c r="AA104" i="2"/>
  <c r="AA62" i="2"/>
  <c r="AA191" i="2"/>
  <c r="AA6" i="2"/>
  <c r="AA52" i="2"/>
  <c r="AA53" i="2"/>
  <c r="AA54" i="2"/>
  <c r="AA116" i="2"/>
  <c r="AA168" i="2"/>
  <c r="AA185" i="2"/>
  <c r="AA221" i="2"/>
  <c r="AA2" i="2"/>
  <c r="AA115" i="2"/>
  <c r="AA122" i="2"/>
  <c r="AA193" i="2"/>
  <c r="AA128" i="2"/>
  <c r="AA223" i="2"/>
  <c r="AA9" i="2"/>
  <c r="AA38" i="2"/>
  <c r="AA85" i="2"/>
  <c r="AA206" i="2"/>
  <c r="AA209" i="2"/>
  <c r="AA102" i="2"/>
  <c r="AA117" i="2"/>
  <c r="AA222" i="2"/>
  <c r="AA140" i="2"/>
  <c r="AA163" i="2"/>
  <c r="AA90" i="2"/>
  <c r="AA93" i="2"/>
  <c r="AA112" i="2"/>
  <c r="AA100" i="2"/>
  <c r="AA154" i="2"/>
  <c r="AA129" i="2"/>
  <c r="AA8" i="2"/>
  <c r="AA94" i="2"/>
  <c r="AA106" i="2"/>
  <c r="AA123" i="2"/>
  <c r="AA127" i="2"/>
  <c r="AA130" i="2"/>
  <c r="AA134" i="2"/>
  <c r="AA169" i="2"/>
  <c r="AA4" i="2"/>
  <c r="AA74" i="2"/>
  <c r="AA164" i="2"/>
  <c r="AA188" i="2"/>
  <c r="AA204" i="2"/>
  <c r="AA144" i="2"/>
  <c r="AA136" i="2"/>
  <c r="AA156" i="2"/>
  <c r="AA138" i="2"/>
  <c r="AA76" i="2"/>
  <c r="AA270" i="2"/>
  <c r="AA229" i="2"/>
  <c r="AA186" i="2"/>
  <c r="AA256" i="2"/>
  <c r="AA248" i="2"/>
  <c r="AA263" i="2"/>
  <c r="AA264" i="2"/>
  <c r="AA259" i="2"/>
  <c r="AA260" i="2"/>
  <c r="AA254" i="2"/>
  <c r="AA251" i="2"/>
  <c r="AA42" i="2"/>
  <c r="AA159" i="2"/>
  <c r="AA13" i="2"/>
  <c r="AA29" i="2"/>
  <c r="AA56" i="2"/>
  <c r="AA113" i="2"/>
  <c r="AA118" i="2"/>
  <c r="AA40" i="2"/>
  <c r="AA214" i="2"/>
  <c r="AA224" i="2"/>
  <c r="AA86" i="2"/>
  <c r="AA89" i="2"/>
  <c r="AA91" i="2"/>
  <c r="AA92" i="2"/>
  <c r="AA215" i="2"/>
  <c r="AA180" i="2"/>
  <c r="AA153" i="2"/>
  <c r="AA139" i="2"/>
  <c r="AA152" i="2"/>
  <c r="AA172" i="2"/>
  <c r="AA96" i="2"/>
  <c r="AA48" i="2"/>
  <c r="AA262" i="2"/>
  <c r="Z227" i="2"/>
  <c r="Z239" i="2"/>
  <c r="Z155" i="2"/>
  <c r="Z162" i="2"/>
  <c r="Z246" i="2"/>
  <c r="Z247" i="2"/>
  <c r="Z265" i="2"/>
  <c r="Z261" i="2"/>
  <c r="Z243" i="2"/>
  <c r="Z258" i="2"/>
  <c r="Z245" i="2"/>
  <c r="Z212" i="2"/>
  <c r="Z198" i="2"/>
  <c r="Z179" i="2"/>
  <c r="Z201" i="2"/>
  <c r="Z219" i="2"/>
  <c r="Z275" i="2"/>
  <c r="Z276" i="2"/>
  <c r="Z279" i="2"/>
  <c r="Z190" i="2"/>
  <c r="Z148" i="2"/>
  <c r="Z149" i="2"/>
  <c r="Z165" i="2"/>
  <c r="Z205" i="2"/>
  <c r="Z207" i="2"/>
  <c r="Z277" i="2"/>
  <c r="Z199" i="2"/>
  <c r="Z200" i="2"/>
  <c r="Z242" i="2"/>
  <c r="Z32" i="2"/>
  <c r="Z46" i="2"/>
  <c r="Z58" i="2"/>
  <c r="Z108" i="2"/>
  <c r="Z41" i="2"/>
  <c r="Z49" i="2"/>
  <c r="Z50" i="2"/>
  <c r="Z51" i="2"/>
  <c r="Z81" i="2"/>
  <c r="Z82" i="2"/>
  <c r="Z83" i="2"/>
  <c r="Z87" i="2"/>
  <c r="Z64" i="2"/>
  <c r="Z65" i="2"/>
  <c r="Z66" i="2"/>
  <c r="Z110" i="2"/>
  <c r="Z121" i="2"/>
  <c r="Z97" i="2"/>
  <c r="Z234" i="2"/>
  <c r="Z241" i="2"/>
  <c r="Z231" i="2"/>
  <c r="Z143" i="2"/>
  <c r="Z161" i="2"/>
  <c r="Z47" i="2"/>
  <c r="Z119" i="2"/>
  <c r="Z192" i="2"/>
  <c r="Z196" i="2"/>
  <c r="Z44" i="2"/>
  <c r="Z55" i="2"/>
  <c r="Z57" i="2"/>
  <c r="Z142" i="2"/>
  <c r="Z103" i="2"/>
  <c r="Z28" i="2"/>
  <c r="Z233" i="2"/>
  <c r="Z235" i="2"/>
  <c r="Z240" i="2"/>
  <c r="Z249" i="2"/>
  <c r="Z228" i="2"/>
  <c r="Z213" i="2"/>
  <c r="Z232" i="2"/>
  <c r="Z236" i="2"/>
  <c r="Z238" i="2"/>
  <c r="Z250" i="2"/>
  <c r="Z252" i="2"/>
  <c r="Z257" i="2"/>
  <c r="Z266" i="2"/>
  <c r="Z267" i="2"/>
  <c r="Z268" i="2"/>
  <c r="Z269" i="2"/>
  <c r="Z271" i="2"/>
  <c r="Z244" i="2"/>
  <c r="Z253" i="2"/>
  <c r="Z230" i="2"/>
  <c r="Z225" i="2"/>
  <c r="Z255" i="2"/>
  <c r="Z237" i="2"/>
  <c r="Z226" i="2"/>
  <c r="Z210" i="2"/>
  <c r="Z12" i="2"/>
  <c r="Z75" i="2"/>
  <c r="Z105" i="2"/>
  <c r="Z124" i="2"/>
  <c r="Z167" i="2"/>
  <c r="Z174" i="2"/>
  <c r="Z177" i="2"/>
  <c r="Z178" i="2"/>
  <c r="Z181" i="2"/>
  <c r="Z217" i="2"/>
  <c r="Z19" i="2"/>
  <c r="Z145" i="2"/>
  <c r="Z171" i="2"/>
  <c r="Z182" i="2"/>
  <c r="Z187" i="2"/>
  <c r="Z202" i="2"/>
  <c r="Z220" i="2"/>
  <c r="Z59" i="2"/>
  <c r="Z70" i="2"/>
  <c r="Z166" i="2"/>
  <c r="Z176" i="2"/>
  <c r="Z189" i="2"/>
  <c r="Z131" i="2"/>
  <c r="Z11" i="2"/>
  <c r="Z23" i="2"/>
  <c r="Z43" i="2"/>
  <c r="Z69" i="2"/>
  <c r="Z71" i="2"/>
  <c r="Z133" i="2"/>
  <c r="Z141" i="2"/>
  <c r="Z175" i="2"/>
  <c r="Z183" i="2"/>
  <c r="Z20" i="2"/>
  <c r="Z67" i="2"/>
  <c r="Z80" i="2"/>
  <c r="Z150" i="2"/>
  <c r="Z160" i="2"/>
  <c r="Z173" i="2"/>
  <c r="Z15" i="2"/>
  <c r="Z18" i="2"/>
  <c r="Z39" i="2"/>
  <c r="Z72" i="2"/>
  <c r="Z98" i="2"/>
  <c r="Z195" i="2"/>
  <c r="Z26" i="2"/>
  <c r="Z170" i="2"/>
  <c r="Z30" i="2"/>
  <c r="Z84" i="2"/>
  <c r="Z114" i="2"/>
  <c r="Z125" i="2"/>
  <c r="Z132" i="2"/>
  <c r="Z147" i="2"/>
  <c r="Z194" i="2"/>
  <c r="Z197" i="2"/>
  <c r="Z203" i="2"/>
  <c r="Z208" i="2"/>
  <c r="Z211" i="2"/>
  <c r="Z34" i="2"/>
  <c r="Z45" i="2"/>
  <c r="Z68" i="2"/>
  <c r="Z22" i="2"/>
  <c r="Z24" i="2"/>
  <c r="Z88" i="2"/>
  <c r="Z120" i="2"/>
  <c r="Z158" i="2"/>
  <c r="Z3" i="2"/>
  <c r="Z5" i="2"/>
  <c r="Z10" i="2"/>
  <c r="Z14" i="2"/>
  <c r="Z17" i="2"/>
  <c r="Z21" i="2"/>
  <c r="Z27" i="2"/>
  <c r="Z60" i="2"/>
  <c r="Z63" i="2"/>
  <c r="Z79" i="2"/>
  <c r="Z107" i="2"/>
  <c r="Z135" i="2"/>
  <c r="Z137" i="2"/>
  <c r="Z151" i="2"/>
  <c r="Z157" i="2"/>
  <c r="Z216" i="2"/>
  <c r="Z7" i="2"/>
  <c r="Z25" i="2"/>
  <c r="Z33" i="2"/>
  <c r="Z35" i="2"/>
  <c r="Z36" i="2"/>
  <c r="Z61" i="2"/>
  <c r="Z73" i="2"/>
  <c r="Z77" i="2"/>
  <c r="Z95" i="2"/>
  <c r="Z99" i="2"/>
  <c r="Z101" i="2"/>
  <c r="Z109" i="2"/>
  <c r="Z111" i="2"/>
  <c r="Z146" i="2"/>
  <c r="Z184" i="2"/>
  <c r="Z218" i="2"/>
  <c r="Z37" i="2"/>
  <c r="Z78" i="2"/>
  <c r="Z104" i="2"/>
  <c r="Z62" i="2"/>
  <c r="Z191" i="2"/>
  <c r="Z6" i="2"/>
  <c r="Z52" i="2"/>
  <c r="Z53" i="2"/>
  <c r="Z54" i="2"/>
  <c r="Z116" i="2"/>
  <c r="Z168" i="2"/>
  <c r="Z185" i="2"/>
  <c r="Z221" i="2"/>
  <c r="Z2" i="2"/>
  <c r="Z115" i="2"/>
  <c r="Z122" i="2"/>
  <c r="Z193" i="2"/>
  <c r="Z128" i="2"/>
  <c r="Z223" i="2"/>
  <c r="Z9" i="2"/>
  <c r="Z38" i="2"/>
  <c r="Z85" i="2"/>
  <c r="Z206" i="2"/>
  <c r="Z209" i="2"/>
  <c r="Z102" i="2"/>
  <c r="Z117" i="2"/>
  <c r="Z222" i="2"/>
  <c r="Z140" i="2"/>
  <c r="Z163" i="2"/>
  <c r="Z90" i="2"/>
  <c r="Z93" i="2"/>
  <c r="Z112" i="2"/>
  <c r="Z100" i="2"/>
  <c r="Z154" i="2"/>
  <c r="Z129" i="2"/>
  <c r="Z8" i="2"/>
  <c r="Z94" i="2"/>
  <c r="Z106" i="2"/>
  <c r="Z123" i="2"/>
  <c r="Z127" i="2"/>
  <c r="Z130" i="2"/>
  <c r="Z134" i="2"/>
  <c r="Z169" i="2"/>
  <c r="Z4" i="2"/>
  <c r="Z74" i="2"/>
  <c r="Z164" i="2"/>
  <c r="Z188" i="2"/>
  <c r="Z204" i="2"/>
  <c r="Z144" i="2"/>
  <c r="Z136" i="2"/>
  <c r="Z156" i="2"/>
  <c r="Z138" i="2"/>
  <c r="Z76" i="2"/>
  <c r="Z270" i="2"/>
  <c r="Z229" i="2"/>
  <c r="Z186" i="2"/>
  <c r="Z256" i="2"/>
  <c r="Z248" i="2"/>
  <c r="Z263" i="2"/>
  <c r="Z264" i="2"/>
  <c r="Z259" i="2"/>
  <c r="Z260" i="2"/>
  <c r="Z254" i="2"/>
  <c r="Z251" i="2"/>
  <c r="Z42" i="2"/>
  <c r="Z159" i="2"/>
  <c r="Z13" i="2"/>
  <c r="Z29" i="2"/>
  <c r="Z56" i="2"/>
  <c r="Z113" i="2"/>
  <c r="Z118" i="2"/>
  <c r="Z40" i="2"/>
  <c r="Z214" i="2"/>
  <c r="Z224" i="2"/>
  <c r="Z86" i="2"/>
  <c r="Z89" i="2"/>
  <c r="Z91" i="2"/>
  <c r="Z92" i="2"/>
  <c r="Z215" i="2"/>
  <c r="Z180" i="2"/>
  <c r="Z153" i="2"/>
  <c r="Z139" i="2"/>
  <c r="Z152" i="2"/>
  <c r="Z172" i="2"/>
  <c r="Z96" i="2"/>
  <c r="Z48" i="2"/>
  <c r="Z262" i="2"/>
  <c r="BE198" i="2" l="1"/>
  <c r="BE58" i="2"/>
  <c r="BE155" i="2"/>
  <c r="BE179" i="2"/>
  <c r="BE201" i="2"/>
  <c r="BE219" i="2"/>
  <c r="BE265" i="2"/>
  <c r="BE32" i="2"/>
  <c r="BE41" i="2"/>
  <c r="BE46" i="2"/>
  <c r="BE49" i="2"/>
  <c r="BE50" i="2"/>
  <c r="BE51" i="2"/>
  <c r="BE81" i="2"/>
  <c r="BE82" i="2"/>
  <c r="BE83" i="2"/>
  <c r="BE87" i="2"/>
  <c r="BE108" i="2"/>
  <c r="BE162" i="2"/>
  <c r="BE246" i="2"/>
  <c r="BE258" i="2"/>
  <c r="BE261" i="2"/>
  <c r="BE275" i="2"/>
  <c r="BE276" i="2"/>
  <c r="BE279" i="2"/>
  <c r="BE190" i="2"/>
  <c r="BE64" i="2"/>
  <c r="BE65" i="2"/>
  <c r="BE66" i="2"/>
  <c r="BE262" i="2"/>
  <c r="BE97" i="2"/>
  <c r="BE110" i="2"/>
  <c r="BE121" i="2"/>
  <c r="BE148" i="2"/>
  <c r="BE149" i="2"/>
  <c r="BE165" i="2"/>
  <c r="BE227" i="2"/>
  <c r="BE205" i="2"/>
  <c r="BE207" i="2"/>
  <c r="BE277" i="2"/>
  <c r="BE199" i="2"/>
  <c r="BE200" i="2"/>
  <c r="BE239" i="2"/>
  <c r="BE242" i="2"/>
  <c r="BE243" i="2"/>
  <c r="BE245" i="2"/>
  <c r="BE247" i="2"/>
  <c r="BE143" i="2"/>
  <c r="BE161" i="2"/>
  <c r="BE234" i="2"/>
  <c r="BE28" i="2"/>
  <c r="BE47" i="2"/>
  <c r="BE119" i="2"/>
  <c r="BE192" i="2"/>
  <c r="BE196" i="2"/>
  <c r="BE44" i="2"/>
  <c r="BE55" i="2"/>
  <c r="BE57" i="2"/>
  <c r="BE142" i="2"/>
  <c r="BE241" i="2"/>
  <c r="BE103" i="2"/>
  <c r="BE231" i="2"/>
  <c r="BE210" i="2"/>
  <c r="BE12" i="2"/>
  <c r="BE75" i="2"/>
  <c r="BE105" i="2"/>
  <c r="BE124" i="2"/>
  <c r="BE167" i="2"/>
  <c r="BE174" i="2"/>
  <c r="BE177" i="2"/>
  <c r="BE178" i="2"/>
  <c r="BE181" i="2"/>
  <c r="BE217" i="2"/>
  <c r="BE233" i="2"/>
  <c r="BE235" i="2"/>
  <c r="BE240" i="2"/>
  <c r="BE249" i="2"/>
  <c r="BE19" i="2"/>
  <c r="BE145" i="2"/>
  <c r="BE171" i="2"/>
  <c r="BE182" i="2"/>
  <c r="BE187" i="2"/>
  <c r="BE202" i="2"/>
  <c r="BE220" i="2"/>
  <c r="BE59" i="2"/>
  <c r="BE70" i="2"/>
  <c r="BE166" i="2"/>
  <c r="BE176" i="2"/>
  <c r="BE189" i="2"/>
  <c r="BE131" i="2"/>
  <c r="BE11" i="2"/>
  <c r="BE23" i="2"/>
  <c r="BE43" i="2"/>
  <c r="BE69" i="2"/>
  <c r="BE71" i="2"/>
  <c r="BE133" i="2"/>
  <c r="BE141" i="2"/>
  <c r="BE175" i="2"/>
  <c r="BE183" i="2"/>
  <c r="BE20" i="2"/>
  <c r="BE67" i="2"/>
  <c r="BE80" i="2"/>
  <c r="BE150" i="2"/>
  <c r="BE160" i="2"/>
  <c r="BE173" i="2"/>
  <c r="BE15" i="2"/>
  <c r="BE18" i="2"/>
  <c r="BE39" i="2"/>
  <c r="BE72" i="2"/>
  <c r="BE98" i="2"/>
  <c r="BE195" i="2"/>
  <c r="BE26" i="2"/>
  <c r="BE228" i="2"/>
  <c r="BE170" i="2"/>
  <c r="BE30" i="2"/>
  <c r="BE84" i="2"/>
  <c r="BE114" i="2"/>
  <c r="BE125" i="2"/>
  <c r="BE132" i="2"/>
  <c r="BE147" i="2"/>
  <c r="BE194" i="2"/>
  <c r="BE197" i="2"/>
  <c r="BE203" i="2"/>
  <c r="BE208" i="2"/>
  <c r="BE211" i="2"/>
  <c r="BE213" i="2"/>
  <c r="BE232" i="2"/>
  <c r="BE236" i="2"/>
  <c r="BE34" i="2"/>
  <c r="BE45" i="2"/>
  <c r="BE68" i="2"/>
  <c r="BE22" i="2"/>
  <c r="BE24" i="2"/>
  <c r="BE88" i="2"/>
  <c r="BE120" i="2"/>
  <c r="BE158" i="2"/>
  <c r="BE3" i="2"/>
  <c r="BE5" i="2"/>
  <c r="BE10" i="2"/>
  <c r="BE14" i="2"/>
  <c r="BE17" i="2"/>
  <c r="BE21" i="2"/>
  <c r="BE27" i="2"/>
  <c r="BE60" i="2"/>
  <c r="BE63" i="2"/>
  <c r="BE79" i="2"/>
  <c r="BE107" i="2"/>
  <c r="BE135" i="2"/>
  <c r="BE137" i="2"/>
  <c r="BE151" i="2"/>
  <c r="BE157" i="2"/>
  <c r="BE216" i="2"/>
  <c r="BE238" i="2"/>
  <c r="BE250" i="2"/>
  <c r="BE252" i="2"/>
  <c r="BE257" i="2"/>
  <c r="BE266" i="2"/>
  <c r="BE267" i="2"/>
  <c r="BE268" i="2"/>
  <c r="BE269" i="2"/>
  <c r="BE7" i="2"/>
  <c r="BE25" i="2"/>
  <c r="BE33" i="2"/>
  <c r="BE35" i="2"/>
  <c r="BE36" i="2"/>
  <c r="BE61" i="2"/>
  <c r="BE73" i="2"/>
  <c r="BE77" i="2"/>
  <c r="BE95" i="2"/>
  <c r="BE99" i="2"/>
  <c r="BE101" i="2"/>
  <c r="BE109" i="2"/>
  <c r="BE111" i="2"/>
  <c r="BE146" i="2"/>
  <c r="BE184" i="2"/>
  <c r="BE218" i="2"/>
  <c r="BE37" i="2"/>
  <c r="BE78" i="2"/>
  <c r="BE104" i="2"/>
  <c r="BE62" i="2"/>
  <c r="BE191" i="2"/>
  <c r="BE271" i="2"/>
  <c r="BE244" i="2"/>
  <c r="BE253" i="2"/>
  <c r="BE6" i="2"/>
  <c r="BE52" i="2"/>
  <c r="BE53" i="2"/>
  <c r="BE54" i="2"/>
  <c r="BE116" i="2"/>
  <c r="BE168" i="2"/>
  <c r="BE185" i="2"/>
  <c r="BE221" i="2"/>
  <c r="BE230" i="2"/>
  <c r="BE2" i="2"/>
  <c r="BE115" i="2"/>
  <c r="BE122" i="2"/>
  <c r="BE193" i="2"/>
  <c r="BE128" i="2"/>
  <c r="BE223" i="2"/>
  <c r="BE9" i="2"/>
  <c r="BE38" i="2"/>
  <c r="BE85" i="2"/>
  <c r="BE206" i="2"/>
  <c r="BE209" i="2"/>
  <c r="BE102" i="2"/>
  <c r="BE117" i="2"/>
  <c r="BE222" i="2"/>
  <c r="BE140" i="2"/>
  <c r="BE225" i="2"/>
  <c r="BE163" i="2"/>
  <c r="BE255" i="2"/>
  <c r="BE90" i="2"/>
  <c r="BE93" i="2"/>
  <c r="BE112" i="2"/>
  <c r="BE100" i="2"/>
  <c r="BE154" i="2"/>
  <c r="BE129" i="2"/>
  <c r="BE8" i="2"/>
  <c r="BE94" i="2"/>
  <c r="BE106" i="2"/>
  <c r="BE123" i="2"/>
  <c r="BE127" i="2"/>
  <c r="BE130" i="2"/>
  <c r="BE134" i="2"/>
  <c r="BE169" i="2"/>
  <c r="BE4" i="2"/>
  <c r="BE74" i="2"/>
  <c r="BE164" i="2"/>
  <c r="BE237" i="2"/>
  <c r="BE188" i="2"/>
  <c r="BE204" i="2"/>
  <c r="BE226" i="2"/>
  <c r="BE144" i="2"/>
  <c r="BE136" i="2"/>
  <c r="BE156" i="2"/>
  <c r="BE138" i="2"/>
  <c r="BE76" i="2"/>
  <c r="BE212" i="2"/>
  <c r="BE42" i="2"/>
  <c r="BE159" i="2"/>
  <c r="BE229" i="2"/>
  <c r="BE13" i="2"/>
  <c r="BE29" i="2"/>
  <c r="BE56" i="2"/>
  <c r="BE113" i="2"/>
  <c r="BE118" i="2"/>
  <c r="BE40" i="2"/>
  <c r="BE214" i="2"/>
  <c r="BE224" i="2"/>
  <c r="BE86" i="2"/>
  <c r="BE89" i="2"/>
  <c r="BE91" i="2"/>
  <c r="BE92" i="2"/>
  <c r="BE186" i="2"/>
  <c r="BE215" i="2"/>
  <c r="BE180" i="2"/>
  <c r="BE153" i="2"/>
  <c r="BE139" i="2"/>
  <c r="BE152" i="2"/>
  <c r="BE172" i="2"/>
  <c r="BE256" i="2"/>
  <c r="BE248" i="2"/>
  <c r="BE263" i="2"/>
  <c r="BE264" i="2"/>
  <c r="BE96" i="2"/>
  <c r="BE48" i="2"/>
  <c r="BE259" i="2"/>
  <c r="BE260" i="2"/>
  <c r="BE254" i="2"/>
  <c r="BE251" i="2"/>
  <c r="BE270" i="2"/>
  <c r="AL48" i="2"/>
  <c r="AK48" i="2"/>
  <c r="AL96" i="2"/>
  <c r="AK96" i="2"/>
  <c r="AL264" i="2"/>
  <c r="AK264" i="2"/>
  <c r="AL263" i="2"/>
  <c r="AK263" i="2"/>
  <c r="AL256" i="2"/>
  <c r="AK256" i="2"/>
  <c r="AL172" i="2"/>
  <c r="AK172" i="2"/>
  <c r="AL152" i="2"/>
  <c r="AK152" i="2"/>
  <c r="AL139" i="2"/>
  <c r="AK139" i="2"/>
  <c r="AL251" i="2"/>
  <c r="AK251" i="2"/>
  <c r="AL215" i="2"/>
  <c r="AK215" i="2"/>
  <c r="AL186" i="2"/>
  <c r="AK186" i="2"/>
  <c r="AL92" i="2"/>
  <c r="AK92" i="2"/>
  <c r="AL91" i="2"/>
  <c r="AK91" i="2"/>
  <c r="AL89" i="2"/>
  <c r="AK89" i="2"/>
  <c r="AL86" i="2"/>
  <c r="AK86" i="2"/>
  <c r="AL224" i="2"/>
  <c r="AK224" i="2"/>
  <c r="AL214" i="2"/>
  <c r="AK214" i="2"/>
  <c r="AL40" i="2"/>
  <c r="AK40" i="2"/>
  <c r="AL113" i="2"/>
  <c r="AK113" i="2"/>
  <c r="AL56" i="2"/>
  <c r="AK56" i="2"/>
  <c r="AL29" i="2"/>
  <c r="AK29" i="2"/>
  <c r="AL13" i="2"/>
  <c r="AK13" i="2"/>
  <c r="AL229" i="2"/>
  <c r="AK229" i="2"/>
  <c r="AL42" i="2"/>
  <c r="AK42" i="2"/>
  <c r="AL231" i="2"/>
  <c r="AK231" i="2"/>
  <c r="AL155" i="2"/>
  <c r="AL179" i="2"/>
  <c r="AL201" i="2"/>
  <c r="AL219" i="2"/>
  <c r="AL265" i="2"/>
  <c r="AL32" i="2"/>
  <c r="AL41" i="2"/>
  <c r="AL46" i="2"/>
  <c r="AL49" i="2"/>
  <c r="AL50" i="2"/>
  <c r="AL51" i="2"/>
  <c r="AL81" i="2"/>
  <c r="AL82" i="2"/>
  <c r="AL83" i="2"/>
  <c r="AL87" i="2"/>
  <c r="AL108" i="2"/>
  <c r="AL162" i="2"/>
  <c r="AL246" i="2"/>
  <c r="AL258" i="2"/>
  <c r="AL261" i="2"/>
  <c r="AL275" i="2"/>
  <c r="AL276" i="2"/>
  <c r="AL279" i="2"/>
  <c r="AL190" i="2"/>
  <c r="AL64" i="2"/>
  <c r="AL65" i="2"/>
  <c r="AL66" i="2"/>
  <c r="AL262" i="2"/>
  <c r="AL97" i="2"/>
  <c r="AL110" i="2"/>
  <c r="AL121" i="2"/>
  <c r="AL148" i="2"/>
  <c r="AL149" i="2"/>
  <c r="AL165" i="2"/>
  <c r="AL227" i="2"/>
  <c r="AL205" i="2"/>
  <c r="AL207" i="2"/>
  <c r="AL277" i="2"/>
  <c r="AL199" i="2"/>
  <c r="AL200" i="2"/>
  <c r="AL239" i="2"/>
  <c r="AL242" i="2"/>
  <c r="AL243" i="2"/>
  <c r="AL245" i="2"/>
  <c r="AL247" i="2"/>
  <c r="AL143" i="2"/>
  <c r="AL161" i="2"/>
  <c r="AL234" i="2"/>
  <c r="AL28" i="2"/>
  <c r="AL47" i="2"/>
  <c r="AL44" i="2"/>
  <c r="AL55" i="2"/>
  <c r="AL57" i="2"/>
  <c r="AL142" i="2"/>
  <c r="AL58" i="2"/>
  <c r="AK58" i="2"/>
  <c r="AK155" i="2"/>
  <c r="AK179" i="2"/>
  <c r="AK201" i="2"/>
  <c r="AK219" i="2"/>
  <c r="AK265" i="2"/>
  <c r="AK32" i="2"/>
  <c r="AK41" i="2"/>
  <c r="AK46" i="2"/>
  <c r="AK49" i="2"/>
  <c r="AK50" i="2"/>
  <c r="AK51" i="2"/>
  <c r="AK81" i="2"/>
  <c r="AK82" i="2"/>
  <c r="AK83" i="2"/>
  <c r="AK87" i="2"/>
  <c r="AK108" i="2"/>
  <c r="AK162" i="2"/>
  <c r="AK246" i="2"/>
  <c r="AK258" i="2"/>
  <c r="AK261" i="2"/>
  <c r="AK275" i="2"/>
  <c r="AK276" i="2"/>
  <c r="AK279" i="2"/>
  <c r="AK190" i="2"/>
  <c r="AK64" i="2"/>
  <c r="AK65" i="2"/>
  <c r="AK66" i="2"/>
  <c r="AK262" i="2"/>
  <c r="AK97" i="2"/>
  <c r="AK110" i="2"/>
  <c r="AK121" i="2"/>
  <c r="AK148" i="2"/>
  <c r="AK149" i="2"/>
  <c r="AK165" i="2"/>
  <c r="AK227" i="2"/>
  <c r="AK205" i="2"/>
  <c r="AK207" i="2"/>
  <c r="AK277" i="2"/>
  <c r="AK199" i="2"/>
  <c r="AK200" i="2"/>
  <c r="AK239" i="2"/>
  <c r="AK242" i="2"/>
  <c r="AK243" i="2"/>
  <c r="AK245" i="2"/>
  <c r="AK247" i="2"/>
  <c r="AK143" i="2"/>
  <c r="AK161" i="2"/>
  <c r="AK234" i="2"/>
  <c r="AK28" i="2"/>
  <c r="AK47" i="2"/>
  <c r="AK44" i="2"/>
  <c r="AK55" i="2"/>
  <c r="AK57" i="2"/>
  <c r="AK142" i="2"/>
  <c r="AD64" i="2"/>
  <c r="AD65" i="2"/>
  <c r="AD66" i="2"/>
  <c r="AD262" i="2"/>
  <c r="AD255" i="2"/>
  <c r="AD90" i="2"/>
  <c r="AD93" i="2"/>
  <c r="AD112" i="2"/>
  <c r="AD102" i="2"/>
  <c r="AD117" i="2"/>
  <c r="AD222" i="2"/>
  <c r="AD254" i="2"/>
  <c r="AD214" i="2"/>
  <c r="AD224" i="2"/>
  <c r="AD97" i="2"/>
  <c r="AD110" i="2"/>
  <c r="AD121" i="2"/>
  <c r="AD148" i="2"/>
  <c r="AD149" i="2"/>
  <c r="AD165" i="2"/>
  <c r="AD227" i="2"/>
  <c r="AD86" i="2"/>
  <c r="AD89" i="2"/>
  <c r="AD91" i="2"/>
  <c r="AD92" i="2"/>
  <c r="AD186" i="2"/>
  <c r="AD215" i="2"/>
  <c r="AD251" i="2"/>
  <c r="AD180" i="2"/>
  <c r="AD100" i="2"/>
  <c r="AD140" i="2"/>
  <c r="AD154" i="2"/>
  <c r="AD225" i="2"/>
  <c r="AD153" i="2"/>
  <c r="AD277" i="2"/>
  <c r="AD205" i="2"/>
  <c r="AD103" i="2"/>
  <c r="AD164" i="2"/>
  <c r="AD237" i="2"/>
  <c r="AD188" i="2"/>
  <c r="AD204" i="2"/>
  <c r="AD226" i="2"/>
  <c r="AD144" i="2"/>
  <c r="AD136" i="2"/>
  <c r="AD156" i="2"/>
  <c r="AD139" i="2"/>
  <c r="AD152" i="2"/>
  <c r="AD172" i="2"/>
  <c r="AD256" i="2"/>
  <c r="AD207" i="2"/>
  <c r="AD199" i="2"/>
  <c r="AD200" i="2"/>
  <c r="AD239" i="2"/>
  <c r="AD242" i="2"/>
  <c r="AD245" i="2"/>
  <c r="AD231" i="2"/>
  <c r="AD129" i="2"/>
  <c r="AD8" i="2"/>
  <c r="AD94" i="2"/>
  <c r="AD106" i="2"/>
  <c r="AD123" i="2"/>
  <c r="AD127" i="2"/>
  <c r="AD130" i="2"/>
  <c r="AD134" i="2"/>
  <c r="AD169" i="2"/>
  <c r="AD138" i="2"/>
  <c r="AD247" i="2"/>
  <c r="AD76" i="2"/>
  <c r="AD48" i="2"/>
  <c r="AD74" i="2"/>
  <c r="AD163" i="2"/>
  <c r="AD248" i="2"/>
  <c r="AD263" i="2"/>
  <c r="AD264" i="2"/>
  <c r="AB32" i="2"/>
  <c r="AB41" i="2"/>
  <c r="K8" i="39" s="1"/>
  <c r="AB46" i="2"/>
  <c r="AB49" i="2"/>
  <c r="AB50" i="2"/>
  <c r="K9" i="39" s="1"/>
  <c r="AB51" i="2"/>
  <c r="AB58" i="2"/>
  <c r="AB64" i="2"/>
  <c r="AB65" i="2"/>
  <c r="AB66" i="2"/>
  <c r="AB81" i="2"/>
  <c r="AB82" i="2"/>
  <c r="AB83" i="2"/>
  <c r="AB87" i="2"/>
  <c r="AB97" i="2"/>
  <c r="AB108" i="2"/>
  <c r="AB110" i="2"/>
  <c r="AB121" i="2"/>
  <c r="AB148" i="2"/>
  <c r="AB149" i="2"/>
  <c r="AB155" i="2"/>
  <c r="AB162" i="2"/>
  <c r="AB165" i="2"/>
  <c r="AB179" i="2"/>
  <c r="AB190" i="2"/>
  <c r="AB198" i="2"/>
  <c r="AB199" i="2"/>
  <c r="AB200" i="2"/>
  <c r="AB201" i="2"/>
  <c r="AB205" i="2"/>
  <c r="K44" i="39" s="1"/>
  <c r="AB207" i="2"/>
  <c r="AB212" i="2"/>
  <c r="AB219" i="2"/>
  <c r="AB227" i="2"/>
  <c r="AB239" i="2"/>
  <c r="AB242" i="2"/>
  <c r="AB243" i="2"/>
  <c r="AB245" i="2"/>
  <c r="K12" i="39" s="1"/>
  <c r="AB246" i="2"/>
  <c r="AB247" i="2"/>
  <c r="AB258" i="2"/>
  <c r="K60" i="39" s="1"/>
  <c r="AB261" i="2"/>
  <c r="AB262" i="2"/>
  <c r="AB265" i="2"/>
  <c r="AB275" i="2"/>
  <c r="AB276" i="2"/>
  <c r="AB277" i="2"/>
  <c r="AB279" i="2"/>
  <c r="AB28" i="2"/>
  <c r="AB44" i="2"/>
  <c r="AB47" i="2"/>
  <c r="AB55" i="2"/>
  <c r="AB57" i="2"/>
  <c r="AB103" i="2"/>
  <c r="AB119" i="2"/>
  <c r="AB142" i="2"/>
  <c r="AB143" i="2"/>
  <c r="AB161" i="2"/>
  <c r="AB192" i="2"/>
  <c r="AB196" i="2"/>
  <c r="AB231" i="2"/>
  <c r="K33" i="39" s="1"/>
  <c r="AB234" i="2"/>
  <c r="AB241" i="2"/>
  <c r="AB164" i="2"/>
  <c r="AB244" i="2"/>
  <c r="J37" i="39" s="1"/>
  <c r="AB253" i="2"/>
  <c r="AB255" i="2"/>
  <c r="AB100" i="2"/>
  <c r="AB129" i="2"/>
  <c r="AB8" i="2"/>
  <c r="AB94" i="2"/>
  <c r="AB106" i="2"/>
  <c r="AB123" i="2"/>
  <c r="AB127" i="2"/>
  <c r="AB130" i="2"/>
  <c r="AB134" i="2"/>
  <c r="AB169" i="2"/>
  <c r="AB170" i="2"/>
  <c r="AB6" i="2"/>
  <c r="AB12" i="2"/>
  <c r="AB30" i="2"/>
  <c r="AB52" i="2"/>
  <c r="AB53" i="2"/>
  <c r="AB54" i="2"/>
  <c r="AB75" i="2"/>
  <c r="AB76" i="2"/>
  <c r="AB84" i="2"/>
  <c r="AB105" i="2"/>
  <c r="AB114" i="2"/>
  <c r="AB116" i="2"/>
  <c r="AB124" i="2"/>
  <c r="AB125" i="2"/>
  <c r="AB132" i="2"/>
  <c r="AB147" i="2"/>
  <c r="AB167" i="2"/>
  <c r="AB168" i="2"/>
  <c r="AB174" i="2"/>
  <c r="AB177" i="2"/>
  <c r="AB178" i="2"/>
  <c r="AB181" i="2"/>
  <c r="AB185" i="2"/>
  <c r="AB194" i="2"/>
  <c r="AB197" i="2"/>
  <c r="AB203" i="2"/>
  <c r="AB208" i="2"/>
  <c r="AB210" i="2"/>
  <c r="AB211" i="2"/>
  <c r="AB213" i="2"/>
  <c r="AB217" i="2"/>
  <c r="AB221" i="2"/>
  <c r="AB228" i="2"/>
  <c r="AB230" i="2"/>
  <c r="AB232" i="2"/>
  <c r="AB233" i="2"/>
  <c r="AB235" i="2"/>
  <c r="AB236" i="2"/>
  <c r="AB237" i="2"/>
  <c r="AB240" i="2"/>
  <c r="AB249" i="2"/>
  <c r="J64" i="39" s="1"/>
  <c r="AB19" i="2"/>
  <c r="AB34" i="2"/>
  <c r="AB45" i="2"/>
  <c r="AB68" i="2"/>
  <c r="AB74" i="2"/>
  <c r="AB145" i="2"/>
  <c r="AB163" i="2"/>
  <c r="AB171" i="2"/>
  <c r="AB182" i="2"/>
  <c r="AB187" i="2"/>
  <c r="AB202" i="2"/>
  <c r="AB220" i="2"/>
  <c r="AB22" i="2"/>
  <c r="AB24" i="2"/>
  <c r="AB59" i="2"/>
  <c r="AB70" i="2"/>
  <c r="AB88" i="2"/>
  <c r="AB120" i="2"/>
  <c r="AB158" i="2"/>
  <c r="AB166" i="2"/>
  <c r="AB176" i="2"/>
  <c r="AB189" i="2"/>
  <c r="AB131" i="2"/>
  <c r="AB2" i="2"/>
  <c r="AB3" i="2"/>
  <c r="AB4" i="2"/>
  <c r="AB5" i="2"/>
  <c r="AB10" i="2"/>
  <c r="AB11" i="2"/>
  <c r="AB14" i="2"/>
  <c r="AB17" i="2"/>
  <c r="AB21" i="2"/>
  <c r="AB23" i="2"/>
  <c r="AB27" i="2"/>
  <c r="AB43" i="2"/>
  <c r="AB60" i="2"/>
  <c r="AB63" i="2"/>
  <c r="AB69" i="2"/>
  <c r="AB71" i="2"/>
  <c r="AB79" i="2"/>
  <c r="AB90" i="2"/>
  <c r="AB93" i="2"/>
  <c r="AB107" i="2"/>
  <c r="AB112" i="2"/>
  <c r="AB115" i="2"/>
  <c r="AB122" i="2"/>
  <c r="AB133" i="2"/>
  <c r="AB135" i="2"/>
  <c r="AB137" i="2"/>
  <c r="AB138" i="2"/>
  <c r="AB140" i="2"/>
  <c r="AB141" i="2"/>
  <c r="AB151" i="2"/>
  <c r="AB154" i="2"/>
  <c r="AB157" i="2"/>
  <c r="AB175" i="2"/>
  <c r="AB183" i="2"/>
  <c r="AB188" i="2"/>
  <c r="AB193" i="2"/>
  <c r="AB204" i="2"/>
  <c r="AB216" i="2"/>
  <c r="AB226" i="2"/>
  <c r="AB238" i="2"/>
  <c r="AB250" i="2"/>
  <c r="AB252" i="2"/>
  <c r="AB257" i="2"/>
  <c r="AB266" i="2"/>
  <c r="AB267" i="2"/>
  <c r="AB268" i="2"/>
  <c r="AB269" i="2"/>
  <c r="AB7" i="2"/>
  <c r="AB20" i="2"/>
  <c r="AB25" i="2"/>
  <c r="AB33" i="2"/>
  <c r="AB35" i="2"/>
  <c r="AB36" i="2"/>
  <c r="AB61" i="2"/>
  <c r="AB67" i="2"/>
  <c r="AB73" i="2"/>
  <c r="AB77" i="2"/>
  <c r="AB80" i="2"/>
  <c r="AB95" i="2"/>
  <c r="AB99" i="2"/>
  <c r="AB101" i="2"/>
  <c r="AB102" i="2"/>
  <c r="AB109" i="2"/>
  <c r="AB111" i="2"/>
  <c r="AB128" i="2"/>
  <c r="AB144" i="2"/>
  <c r="AB146" i="2"/>
  <c r="AB150" i="2"/>
  <c r="AB160" i="2"/>
  <c r="AB173" i="2"/>
  <c r="AB184" i="2"/>
  <c r="AB218" i="2"/>
  <c r="AB223" i="2"/>
  <c r="AB9" i="2"/>
  <c r="AB15" i="2"/>
  <c r="AB18" i="2"/>
  <c r="AB37" i="2"/>
  <c r="AB38" i="2"/>
  <c r="AB39" i="2"/>
  <c r="AB72" i="2"/>
  <c r="AB78" i="2"/>
  <c r="AB85" i="2"/>
  <c r="AB98" i="2"/>
  <c r="AB104" i="2"/>
  <c r="AB195" i="2"/>
  <c r="AB206" i="2"/>
  <c r="AB209" i="2"/>
  <c r="AB117" i="2"/>
  <c r="AB62" i="2"/>
  <c r="AB222" i="2"/>
  <c r="AB225" i="2"/>
  <c r="AB26" i="2"/>
  <c r="AB136" i="2"/>
  <c r="AB156" i="2"/>
  <c r="AB191" i="2"/>
  <c r="AB271" i="2"/>
  <c r="AB263" i="2"/>
  <c r="AB264" i="2"/>
  <c r="AB270" i="2"/>
  <c r="AB13" i="2"/>
  <c r="AB29" i="2"/>
  <c r="AB40" i="2"/>
  <c r="AB42" i="2"/>
  <c r="AB48" i="2"/>
  <c r="AB56" i="2"/>
  <c r="AB86" i="2"/>
  <c r="AB89" i="2"/>
  <c r="AB91" i="2"/>
  <c r="AB92" i="2"/>
  <c r="AB96" i="2"/>
  <c r="K43" i="39" s="1"/>
  <c r="AB113" i="2"/>
  <c r="AB118" i="2"/>
  <c r="AB139" i="2"/>
  <c r="AB152" i="2"/>
  <c r="AB153" i="2"/>
  <c r="AB159" i="2"/>
  <c r="AB172" i="2"/>
  <c r="AB180" i="2"/>
  <c r="AB186" i="2"/>
  <c r="AB214" i="2"/>
  <c r="AB215" i="2"/>
  <c r="AB224" i="2"/>
  <c r="K50" i="39" s="1"/>
  <c r="AB229" i="2"/>
  <c r="AB248" i="2"/>
  <c r="AB251" i="2"/>
  <c r="AB254" i="2"/>
  <c r="AB256" i="2"/>
  <c r="K15" i="39" s="1"/>
  <c r="AB259" i="2"/>
  <c r="AB260" i="2"/>
  <c r="J25" i="39" s="1"/>
  <c r="AQ164" i="2"/>
  <c r="AV164" i="2"/>
  <c r="AW164" i="2"/>
  <c r="AX164" i="2"/>
  <c r="AZ164" i="2" s="1"/>
  <c r="AY164" i="2"/>
  <c r="AQ244" i="2"/>
  <c r="AV244" i="2"/>
  <c r="AW244" i="2"/>
  <c r="AX244" i="2"/>
  <c r="AZ244" i="2" s="1"/>
  <c r="AY244" i="2"/>
  <c r="AQ253" i="2"/>
  <c r="AV253" i="2"/>
  <c r="AW253" i="2"/>
  <c r="AX253" i="2"/>
  <c r="AZ253" i="2" s="1"/>
  <c r="AY253" i="2"/>
  <c r="AQ255" i="2"/>
  <c r="AV255" i="2"/>
  <c r="AW255" i="2"/>
  <c r="AX255" i="2"/>
  <c r="AY255" i="2"/>
  <c r="AQ100" i="2"/>
  <c r="AV100" i="2"/>
  <c r="AW100" i="2"/>
  <c r="AX100" i="2"/>
  <c r="AZ100" i="2" s="1"/>
  <c r="AY100" i="2"/>
  <c r="AQ129" i="2"/>
  <c r="AV129" i="2"/>
  <c r="AW129" i="2"/>
  <c r="AX129" i="2"/>
  <c r="BA129" i="2" s="1"/>
  <c r="AY129" i="2"/>
  <c r="AQ8" i="2"/>
  <c r="AV8" i="2"/>
  <c r="AW8" i="2"/>
  <c r="AX8" i="2"/>
  <c r="AZ8" i="2" s="1"/>
  <c r="AY8" i="2"/>
  <c r="AQ94" i="2"/>
  <c r="AV94" i="2"/>
  <c r="AW94" i="2"/>
  <c r="AX94" i="2"/>
  <c r="AZ94" i="2" s="1"/>
  <c r="AY94" i="2"/>
  <c r="AQ106" i="2"/>
  <c r="AV106" i="2"/>
  <c r="AW106" i="2"/>
  <c r="AX106" i="2"/>
  <c r="AZ106" i="2" s="1"/>
  <c r="AY106" i="2"/>
  <c r="AQ123" i="2"/>
  <c r="AV123" i="2"/>
  <c r="AW123" i="2"/>
  <c r="AX123" i="2"/>
  <c r="AZ123" i="2" s="1"/>
  <c r="AY123" i="2"/>
  <c r="AQ127" i="2"/>
  <c r="AV127" i="2"/>
  <c r="AW127" i="2"/>
  <c r="AX127" i="2"/>
  <c r="AZ127" i="2" s="1"/>
  <c r="AY127" i="2"/>
  <c r="AQ130" i="2"/>
  <c r="AV130" i="2"/>
  <c r="AW130" i="2"/>
  <c r="AX130" i="2"/>
  <c r="AZ130" i="2" s="1"/>
  <c r="AY130" i="2"/>
  <c r="AQ134" i="2"/>
  <c r="AV134" i="2"/>
  <c r="AW134" i="2"/>
  <c r="AX134" i="2"/>
  <c r="AZ134" i="2" s="1"/>
  <c r="AY134" i="2"/>
  <c r="AQ169" i="2"/>
  <c r="AV169" i="2"/>
  <c r="AW169" i="2"/>
  <c r="AX169" i="2"/>
  <c r="AZ169" i="2" s="1"/>
  <c r="AY169" i="2"/>
  <c r="AQ170" i="2"/>
  <c r="AV170" i="2"/>
  <c r="AW170" i="2"/>
  <c r="AX170" i="2"/>
  <c r="AZ170" i="2" s="1"/>
  <c r="AY170" i="2"/>
  <c r="AQ6" i="2"/>
  <c r="AV6" i="2"/>
  <c r="AW6" i="2"/>
  <c r="AX6" i="2"/>
  <c r="AZ6" i="2" s="1"/>
  <c r="AY6" i="2"/>
  <c r="AQ12" i="2"/>
  <c r="AV12" i="2"/>
  <c r="AW12" i="2"/>
  <c r="AX12" i="2"/>
  <c r="AZ12" i="2" s="1"/>
  <c r="AY12" i="2"/>
  <c r="AQ30" i="2"/>
  <c r="AV30" i="2"/>
  <c r="AW30" i="2"/>
  <c r="AX30" i="2"/>
  <c r="AZ30" i="2" s="1"/>
  <c r="AY30" i="2"/>
  <c r="AQ52" i="2"/>
  <c r="AV52" i="2"/>
  <c r="AW52" i="2"/>
  <c r="AX52" i="2"/>
  <c r="AZ52" i="2" s="1"/>
  <c r="AY52" i="2"/>
  <c r="AQ53" i="2"/>
  <c r="AV53" i="2"/>
  <c r="AW53" i="2"/>
  <c r="AX53" i="2"/>
  <c r="AZ53" i="2" s="1"/>
  <c r="AY53" i="2"/>
  <c r="AQ54" i="2"/>
  <c r="AV54" i="2"/>
  <c r="AW54" i="2"/>
  <c r="AX54" i="2"/>
  <c r="BA54" i="2" s="1"/>
  <c r="AY54" i="2"/>
  <c r="AQ75" i="2"/>
  <c r="AV75" i="2"/>
  <c r="AW75" i="2"/>
  <c r="AX75" i="2"/>
  <c r="AZ75" i="2" s="1"/>
  <c r="AY75" i="2"/>
  <c r="AQ76" i="2"/>
  <c r="AV76" i="2"/>
  <c r="AW76" i="2"/>
  <c r="AX76" i="2"/>
  <c r="AZ76" i="2" s="1"/>
  <c r="AY76" i="2"/>
  <c r="AQ84" i="2"/>
  <c r="AV84" i="2"/>
  <c r="AW84" i="2"/>
  <c r="AX84" i="2"/>
  <c r="AZ84" i="2" s="1"/>
  <c r="AY84" i="2"/>
  <c r="AQ105" i="2"/>
  <c r="AV105" i="2"/>
  <c r="AW105" i="2"/>
  <c r="AX105" i="2"/>
  <c r="AZ105" i="2" s="1"/>
  <c r="AY105" i="2"/>
  <c r="AQ114" i="2"/>
  <c r="AV114" i="2"/>
  <c r="AW114" i="2"/>
  <c r="AX114" i="2"/>
  <c r="AZ114" i="2" s="1"/>
  <c r="AY114" i="2"/>
  <c r="AQ116" i="2"/>
  <c r="AV116" i="2"/>
  <c r="AW116" i="2"/>
  <c r="AX116" i="2"/>
  <c r="AZ116" i="2" s="1"/>
  <c r="AY116" i="2"/>
  <c r="AQ124" i="2"/>
  <c r="AV124" i="2"/>
  <c r="AW124" i="2"/>
  <c r="AX124" i="2"/>
  <c r="AZ124" i="2" s="1"/>
  <c r="AY124" i="2"/>
  <c r="AQ125" i="2"/>
  <c r="AV125" i="2"/>
  <c r="AW125" i="2"/>
  <c r="AX125" i="2"/>
  <c r="BA125" i="2" s="1"/>
  <c r="AY125" i="2"/>
  <c r="AQ132" i="2"/>
  <c r="AV132" i="2"/>
  <c r="AW132" i="2"/>
  <c r="AX132" i="2"/>
  <c r="AZ132" i="2" s="1"/>
  <c r="AY132" i="2"/>
  <c r="AQ147" i="2"/>
  <c r="AV147" i="2"/>
  <c r="AW147" i="2"/>
  <c r="AX147" i="2"/>
  <c r="BA147" i="2" s="1"/>
  <c r="AY147" i="2"/>
  <c r="AQ167" i="2"/>
  <c r="AV167" i="2"/>
  <c r="AW167" i="2"/>
  <c r="AX167" i="2"/>
  <c r="AZ167" i="2" s="1"/>
  <c r="AY167" i="2"/>
  <c r="AQ168" i="2"/>
  <c r="AV168" i="2"/>
  <c r="AW168" i="2"/>
  <c r="AX168" i="2"/>
  <c r="AZ168" i="2" s="1"/>
  <c r="AY168" i="2"/>
  <c r="AQ174" i="2"/>
  <c r="AV174" i="2"/>
  <c r="AW174" i="2"/>
  <c r="AX174" i="2"/>
  <c r="AZ174" i="2" s="1"/>
  <c r="AY174" i="2"/>
  <c r="AQ177" i="2"/>
  <c r="AV177" i="2"/>
  <c r="AW177" i="2"/>
  <c r="AX177" i="2"/>
  <c r="AZ177" i="2" s="1"/>
  <c r="AY177" i="2"/>
  <c r="AQ178" i="2"/>
  <c r="AV178" i="2"/>
  <c r="AW178" i="2"/>
  <c r="AX178" i="2"/>
  <c r="BA178" i="2" s="1"/>
  <c r="AY178" i="2"/>
  <c r="AQ181" i="2"/>
  <c r="AV181" i="2"/>
  <c r="AW181" i="2"/>
  <c r="AX181" i="2"/>
  <c r="AZ181" i="2" s="1"/>
  <c r="AY181" i="2"/>
  <c r="AQ185" i="2"/>
  <c r="AV185" i="2"/>
  <c r="AW185" i="2"/>
  <c r="AX185" i="2"/>
  <c r="BA185" i="2" s="1"/>
  <c r="AY185" i="2"/>
  <c r="AQ194" i="2"/>
  <c r="AV194" i="2"/>
  <c r="AW194" i="2"/>
  <c r="AX194" i="2"/>
  <c r="AZ194" i="2" s="1"/>
  <c r="AY194" i="2"/>
  <c r="AQ197" i="2"/>
  <c r="AV197" i="2"/>
  <c r="AW197" i="2"/>
  <c r="AX197" i="2"/>
  <c r="AZ197" i="2" s="1"/>
  <c r="AY197" i="2"/>
  <c r="AQ203" i="2"/>
  <c r="AV203" i="2"/>
  <c r="AW203" i="2"/>
  <c r="AX203" i="2"/>
  <c r="AZ203" i="2" s="1"/>
  <c r="AY203" i="2"/>
  <c r="AQ208" i="2"/>
  <c r="AV208" i="2"/>
  <c r="AW208" i="2"/>
  <c r="AX208" i="2"/>
  <c r="AZ208" i="2" s="1"/>
  <c r="AY208" i="2"/>
  <c r="AQ210" i="2"/>
  <c r="AV210" i="2"/>
  <c r="AW210" i="2"/>
  <c r="AX210" i="2"/>
  <c r="AZ210" i="2" s="1"/>
  <c r="AY210" i="2"/>
  <c r="AQ211" i="2"/>
  <c r="AV211" i="2"/>
  <c r="AW211" i="2"/>
  <c r="AX211" i="2"/>
  <c r="BA211" i="2" s="1"/>
  <c r="AY211" i="2"/>
  <c r="AQ213" i="2"/>
  <c r="AV213" i="2"/>
  <c r="AW213" i="2"/>
  <c r="AX213" i="2"/>
  <c r="AZ213" i="2" s="1"/>
  <c r="AY213" i="2"/>
  <c r="AQ217" i="2"/>
  <c r="AV217" i="2"/>
  <c r="AW217" i="2"/>
  <c r="AX217" i="2"/>
  <c r="AZ217" i="2" s="1"/>
  <c r="AY217" i="2"/>
  <c r="AQ221" i="2"/>
  <c r="AV221" i="2"/>
  <c r="AW221" i="2"/>
  <c r="AX221" i="2"/>
  <c r="AZ221" i="2" s="1"/>
  <c r="AY221" i="2"/>
  <c r="AQ228" i="2"/>
  <c r="AV228" i="2"/>
  <c r="AW228" i="2"/>
  <c r="AX228" i="2"/>
  <c r="AZ228" i="2" s="1"/>
  <c r="AY228" i="2"/>
  <c r="AQ230" i="2"/>
  <c r="AV230" i="2"/>
  <c r="AW230" i="2"/>
  <c r="AX230" i="2"/>
  <c r="AZ230" i="2" s="1"/>
  <c r="AY230" i="2"/>
  <c r="AQ232" i="2"/>
  <c r="AV232" i="2"/>
  <c r="AW232" i="2"/>
  <c r="AX232" i="2"/>
  <c r="AZ232" i="2" s="1"/>
  <c r="AY232" i="2"/>
  <c r="AQ233" i="2"/>
  <c r="AV233" i="2"/>
  <c r="AW233" i="2"/>
  <c r="AX233" i="2"/>
  <c r="AZ233" i="2" s="1"/>
  <c r="AY233" i="2"/>
  <c r="AQ235" i="2"/>
  <c r="AV235" i="2"/>
  <c r="AW235" i="2"/>
  <c r="AX235" i="2"/>
  <c r="BA235" i="2" s="1"/>
  <c r="AY235" i="2"/>
  <c r="AQ236" i="2"/>
  <c r="AV236" i="2"/>
  <c r="AW236" i="2"/>
  <c r="AX236" i="2"/>
  <c r="AZ236" i="2" s="1"/>
  <c r="AY236" i="2"/>
  <c r="AQ237" i="2"/>
  <c r="AV237" i="2"/>
  <c r="AW237" i="2"/>
  <c r="AX237" i="2"/>
  <c r="AZ237" i="2" s="1"/>
  <c r="AY237" i="2"/>
  <c r="AQ240" i="2"/>
  <c r="AV240" i="2"/>
  <c r="AW240" i="2"/>
  <c r="AX240" i="2"/>
  <c r="AZ240" i="2" s="1"/>
  <c r="AY240" i="2"/>
  <c r="AQ249" i="2"/>
  <c r="AV249" i="2"/>
  <c r="AW249" i="2"/>
  <c r="AX249" i="2"/>
  <c r="AY249" i="2"/>
  <c r="AQ19" i="2"/>
  <c r="AV19" i="2"/>
  <c r="AW19" i="2"/>
  <c r="AX19" i="2"/>
  <c r="AZ19" i="2" s="1"/>
  <c r="AY19" i="2"/>
  <c r="AQ34" i="2"/>
  <c r="AV34" i="2"/>
  <c r="AW34" i="2"/>
  <c r="AX34" i="2"/>
  <c r="AZ34" i="2" s="1"/>
  <c r="AY34" i="2"/>
  <c r="AQ45" i="2"/>
  <c r="AV45" i="2"/>
  <c r="AW45" i="2"/>
  <c r="AX45" i="2"/>
  <c r="AZ45" i="2" s="1"/>
  <c r="AY45" i="2"/>
  <c r="AQ68" i="2"/>
  <c r="AV68" i="2"/>
  <c r="AW68" i="2"/>
  <c r="AX68" i="2"/>
  <c r="BA68" i="2" s="1"/>
  <c r="AY68" i="2"/>
  <c r="AQ74" i="2"/>
  <c r="AV74" i="2"/>
  <c r="AW74" i="2"/>
  <c r="AX74" i="2"/>
  <c r="AZ74" i="2" s="1"/>
  <c r="AY74" i="2"/>
  <c r="AQ145" i="2"/>
  <c r="AV145" i="2"/>
  <c r="AW145" i="2"/>
  <c r="AX145" i="2"/>
  <c r="AZ145" i="2" s="1"/>
  <c r="AY145" i="2"/>
  <c r="AQ163" i="2"/>
  <c r="AV163" i="2"/>
  <c r="AW163" i="2"/>
  <c r="AX163" i="2"/>
  <c r="AZ163" i="2" s="1"/>
  <c r="AY163" i="2"/>
  <c r="AQ171" i="2"/>
  <c r="AV171" i="2"/>
  <c r="AW171" i="2"/>
  <c r="AX171" i="2"/>
  <c r="AZ171" i="2" s="1"/>
  <c r="AY171" i="2"/>
  <c r="AQ182" i="2"/>
  <c r="AV182" i="2"/>
  <c r="AW182" i="2"/>
  <c r="AX182" i="2"/>
  <c r="AZ182" i="2" s="1"/>
  <c r="AY182" i="2"/>
  <c r="AQ187" i="2"/>
  <c r="AV187" i="2"/>
  <c r="AW187" i="2"/>
  <c r="AX187" i="2"/>
  <c r="AZ187" i="2" s="1"/>
  <c r="AY187" i="2"/>
  <c r="AQ202" i="2"/>
  <c r="AV202" i="2"/>
  <c r="AW202" i="2"/>
  <c r="AX202" i="2"/>
  <c r="AZ202" i="2" s="1"/>
  <c r="AY202" i="2"/>
  <c r="AQ220" i="2"/>
  <c r="AV220" i="2"/>
  <c r="AW220" i="2"/>
  <c r="AX220" i="2"/>
  <c r="BA220" i="2" s="1"/>
  <c r="AY220" i="2"/>
  <c r="AQ22" i="2"/>
  <c r="AV22" i="2"/>
  <c r="AW22" i="2"/>
  <c r="AX22" i="2"/>
  <c r="AZ22" i="2" s="1"/>
  <c r="AY22" i="2"/>
  <c r="AQ24" i="2"/>
  <c r="AV24" i="2"/>
  <c r="AW24" i="2"/>
  <c r="AX24" i="2"/>
  <c r="BA24" i="2" s="1"/>
  <c r="AY24" i="2"/>
  <c r="AQ59" i="2"/>
  <c r="AV59" i="2"/>
  <c r="AW59" i="2"/>
  <c r="AX59" i="2"/>
  <c r="AZ59" i="2" s="1"/>
  <c r="AY59" i="2"/>
  <c r="AQ70" i="2"/>
  <c r="AV70" i="2"/>
  <c r="AW70" i="2"/>
  <c r="AX70" i="2"/>
  <c r="AZ70" i="2" s="1"/>
  <c r="AY70" i="2"/>
  <c r="AQ88" i="2"/>
  <c r="AV88" i="2"/>
  <c r="AW88" i="2"/>
  <c r="AX88" i="2"/>
  <c r="AZ88" i="2" s="1"/>
  <c r="AY88" i="2"/>
  <c r="AQ120" i="2"/>
  <c r="AV120" i="2"/>
  <c r="AW120" i="2"/>
  <c r="AX120" i="2"/>
  <c r="AZ120" i="2" s="1"/>
  <c r="AY120" i="2"/>
  <c r="AQ158" i="2"/>
  <c r="AV158" i="2"/>
  <c r="AW158" i="2"/>
  <c r="AX158" i="2"/>
  <c r="BA158" i="2" s="1"/>
  <c r="AY158" i="2"/>
  <c r="AQ166" i="2"/>
  <c r="AV166" i="2"/>
  <c r="AW166" i="2"/>
  <c r="AX166" i="2"/>
  <c r="AZ166" i="2" s="1"/>
  <c r="AY166" i="2"/>
  <c r="AQ176" i="2"/>
  <c r="AV176" i="2"/>
  <c r="AW176" i="2"/>
  <c r="AX176" i="2"/>
  <c r="AZ176" i="2" s="1"/>
  <c r="AY176" i="2"/>
  <c r="AQ189" i="2"/>
  <c r="AV189" i="2"/>
  <c r="AW189" i="2"/>
  <c r="AX189" i="2"/>
  <c r="AZ189" i="2" s="1"/>
  <c r="AY189" i="2"/>
  <c r="AQ131" i="2"/>
  <c r="AV131" i="2"/>
  <c r="AW131" i="2"/>
  <c r="AX131" i="2"/>
  <c r="AZ131" i="2" s="1"/>
  <c r="AY131" i="2"/>
  <c r="AQ2" i="2"/>
  <c r="AT2" i="2"/>
  <c r="AU2" i="2"/>
  <c r="AV2" i="2"/>
  <c r="AW2" i="2"/>
  <c r="AX2" i="2"/>
  <c r="AZ2" i="2" s="1"/>
  <c r="AY2" i="2"/>
  <c r="AQ3" i="2"/>
  <c r="AV3" i="2"/>
  <c r="AW3" i="2"/>
  <c r="AX3" i="2"/>
  <c r="AZ3" i="2" s="1"/>
  <c r="AY3" i="2"/>
  <c r="AQ4" i="2"/>
  <c r="AV4" i="2"/>
  <c r="AW4" i="2"/>
  <c r="AX4" i="2"/>
  <c r="AZ4" i="2" s="1"/>
  <c r="AY4" i="2"/>
  <c r="AQ5" i="2"/>
  <c r="AV5" i="2"/>
  <c r="AW5" i="2"/>
  <c r="AX5" i="2"/>
  <c r="BA5" i="2" s="1"/>
  <c r="AY5" i="2"/>
  <c r="AQ10" i="2"/>
  <c r="AV10" i="2"/>
  <c r="AW10" i="2"/>
  <c r="AX10" i="2"/>
  <c r="AZ10" i="2" s="1"/>
  <c r="AY10" i="2"/>
  <c r="AQ11" i="2"/>
  <c r="AV11" i="2"/>
  <c r="AW11" i="2"/>
  <c r="AX11" i="2"/>
  <c r="AZ11" i="2" s="1"/>
  <c r="AY11" i="2"/>
  <c r="AQ14" i="2"/>
  <c r="AV14" i="2"/>
  <c r="AW14" i="2"/>
  <c r="AX14" i="2"/>
  <c r="AZ14" i="2" s="1"/>
  <c r="AY14" i="2"/>
  <c r="AQ17" i="2"/>
  <c r="AV17" i="2"/>
  <c r="AW17" i="2"/>
  <c r="AX17" i="2"/>
  <c r="AZ17" i="2" s="1"/>
  <c r="AY17" i="2"/>
  <c r="AQ21" i="2"/>
  <c r="AV21" i="2"/>
  <c r="AW21" i="2"/>
  <c r="AX21" i="2"/>
  <c r="AZ21" i="2" s="1"/>
  <c r="AY21" i="2"/>
  <c r="AQ23" i="2"/>
  <c r="AV23" i="2"/>
  <c r="AW23" i="2"/>
  <c r="AX23" i="2"/>
  <c r="AZ23" i="2" s="1"/>
  <c r="AY23" i="2"/>
  <c r="AQ27" i="2"/>
  <c r="AV27" i="2"/>
  <c r="AW27" i="2"/>
  <c r="AX27" i="2"/>
  <c r="AZ27" i="2" s="1"/>
  <c r="AY27" i="2"/>
  <c r="AQ43" i="2"/>
  <c r="AV43" i="2"/>
  <c r="AW43" i="2"/>
  <c r="AX43" i="2"/>
  <c r="BA43" i="2" s="1"/>
  <c r="AY43" i="2"/>
  <c r="AQ60" i="2"/>
  <c r="AV60" i="2"/>
  <c r="AW60" i="2"/>
  <c r="AX60" i="2"/>
  <c r="AZ60" i="2" s="1"/>
  <c r="AY60" i="2"/>
  <c r="AQ63" i="2"/>
  <c r="AV63" i="2"/>
  <c r="AW63" i="2"/>
  <c r="AX63" i="2"/>
  <c r="AZ63" i="2" s="1"/>
  <c r="AY63" i="2"/>
  <c r="AQ69" i="2"/>
  <c r="AV69" i="2"/>
  <c r="AW69" i="2"/>
  <c r="AX69" i="2"/>
  <c r="AZ69" i="2" s="1"/>
  <c r="AY69" i="2"/>
  <c r="AQ71" i="2"/>
  <c r="AV71" i="2"/>
  <c r="AW71" i="2"/>
  <c r="AX71" i="2"/>
  <c r="AZ71" i="2" s="1"/>
  <c r="AY71" i="2"/>
  <c r="AQ79" i="2"/>
  <c r="AV79" i="2"/>
  <c r="AW79" i="2"/>
  <c r="AX79" i="2"/>
  <c r="AZ79" i="2" s="1"/>
  <c r="AY79" i="2"/>
  <c r="AQ90" i="2"/>
  <c r="AV90" i="2"/>
  <c r="AW90" i="2"/>
  <c r="AX90" i="2"/>
  <c r="AZ90" i="2" s="1"/>
  <c r="AY90" i="2"/>
  <c r="AQ93" i="2"/>
  <c r="AV93" i="2"/>
  <c r="AW93" i="2"/>
  <c r="AX93" i="2"/>
  <c r="AZ93" i="2" s="1"/>
  <c r="AY93" i="2"/>
  <c r="AQ107" i="2"/>
  <c r="AV107" i="2"/>
  <c r="AW107" i="2"/>
  <c r="AX107" i="2"/>
  <c r="BA107" i="2" s="1"/>
  <c r="AY107" i="2"/>
  <c r="AQ112" i="2"/>
  <c r="AV112" i="2"/>
  <c r="AW112" i="2"/>
  <c r="AX112" i="2"/>
  <c r="AZ112" i="2" s="1"/>
  <c r="AY112" i="2"/>
  <c r="AQ115" i="2"/>
  <c r="AV115" i="2"/>
  <c r="AW115" i="2"/>
  <c r="AX115" i="2"/>
  <c r="BA115" i="2" s="1"/>
  <c r="AY115" i="2"/>
  <c r="AQ122" i="2"/>
  <c r="AV122" i="2"/>
  <c r="AW122" i="2"/>
  <c r="AX122" i="2"/>
  <c r="AZ122" i="2" s="1"/>
  <c r="AY122" i="2"/>
  <c r="AQ133" i="2"/>
  <c r="AV133" i="2"/>
  <c r="AW133" i="2"/>
  <c r="AX133" i="2"/>
  <c r="AZ133" i="2" s="1"/>
  <c r="AY133" i="2"/>
  <c r="AQ135" i="2"/>
  <c r="AV135" i="2"/>
  <c r="AW135" i="2"/>
  <c r="AX135" i="2"/>
  <c r="AZ135" i="2" s="1"/>
  <c r="AY135" i="2"/>
  <c r="AQ137" i="2"/>
  <c r="AV137" i="2"/>
  <c r="AW137" i="2"/>
  <c r="AX137" i="2"/>
  <c r="AZ137" i="2" s="1"/>
  <c r="AY137" i="2"/>
  <c r="AQ138" i="2"/>
  <c r="AV138" i="2"/>
  <c r="AW138" i="2"/>
  <c r="AX138" i="2"/>
  <c r="AZ138" i="2" s="1"/>
  <c r="AY138" i="2"/>
  <c r="AQ140" i="2"/>
  <c r="AV140" i="2"/>
  <c r="AW140" i="2"/>
  <c r="AX140" i="2"/>
  <c r="BA140" i="2" s="1"/>
  <c r="AY140" i="2"/>
  <c r="AQ141" i="2"/>
  <c r="AV141" i="2"/>
  <c r="AW141" i="2"/>
  <c r="AX141" i="2"/>
  <c r="AZ141" i="2" s="1"/>
  <c r="AY141" i="2"/>
  <c r="AQ151" i="2"/>
  <c r="AV151" i="2"/>
  <c r="AW151" i="2"/>
  <c r="AX151" i="2"/>
  <c r="AZ151" i="2" s="1"/>
  <c r="AY151" i="2"/>
  <c r="AQ154" i="2"/>
  <c r="AV154" i="2"/>
  <c r="AW154" i="2"/>
  <c r="AX154" i="2"/>
  <c r="AZ154" i="2" s="1"/>
  <c r="AY154" i="2"/>
  <c r="AQ157" i="2"/>
  <c r="AV157" i="2"/>
  <c r="AW157" i="2"/>
  <c r="AX157" i="2"/>
  <c r="AZ157" i="2" s="1"/>
  <c r="AY157" i="2"/>
  <c r="AQ175" i="2"/>
  <c r="AV175" i="2"/>
  <c r="AW175" i="2"/>
  <c r="AX175" i="2"/>
  <c r="AZ175" i="2" s="1"/>
  <c r="AY175" i="2"/>
  <c r="AQ183" i="2"/>
  <c r="AV183" i="2"/>
  <c r="AW183" i="2"/>
  <c r="AX183" i="2"/>
  <c r="AZ183" i="2" s="1"/>
  <c r="AY183" i="2"/>
  <c r="AQ188" i="2"/>
  <c r="AV188" i="2"/>
  <c r="AW188" i="2"/>
  <c r="AX188" i="2"/>
  <c r="BA188" i="2" s="1"/>
  <c r="AY188" i="2"/>
  <c r="AQ193" i="2"/>
  <c r="AV193" i="2"/>
  <c r="AW193" i="2"/>
  <c r="AX193" i="2"/>
  <c r="AZ193" i="2" s="1"/>
  <c r="AY193" i="2"/>
  <c r="AZ204" i="2"/>
  <c r="AY204" i="2"/>
  <c r="AQ216" i="2"/>
  <c r="AV216" i="2"/>
  <c r="AW216" i="2"/>
  <c r="AX216" i="2"/>
  <c r="AZ216" i="2" s="1"/>
  <c r="AY216" i="2"/>
  <c r="AQ226" i="2"/>
  <c r="AV226" i="2"/>
  <c r="AW226" i="2"/>
  <c r="AX226" i="2"/>
  <c r="AZ226" i="2" s="1"/>
  <c r="AY226" i="2"/>
  <c r="AQ238" i="2"/>
  <c r="AV238" i="2"/>
  <c r="AW238" i="2"/>
  <c r="AX238" i="2"/>
  <c r="AZ238" i="2" s="1"/>
  <c r="AY238" i="2"/>
  <c r="AQ250" i="2"/>
  <c r="AV250" i="2"/>
  <c r="AW250" i="2"/>
  <c r="AX250" i="2"/>
  <c r="BA250" i="2" s="1"/>
  <c r="AY250" i="2"/>
  <c r="AQ252" i="2"/>
  <c r="AV252" i="2"/>
  <c r="AW252" i="2"/>
  <c r="AX252" i="2"/>
  <c r="AZ252" i="2" s="1"/>
  <c r="AY252" i="2"/>
  <c r="AQ257" i="2"/>
  <c r="AV257" i="2"/>
  <c r="AW257" i="2"/>
  <c r="AX257" i="2"/>
  <c r="AZ257" i="2" s="1"/>
  <c r="AY257" i="2"/>
  <c r="AQ266" i="2"/>
  <c r="AV266" i="2"/>
  <c r="AW266" i="2"/>
  <c r="AX266" i="2"/>
  <c r="AZ266" i="2" s="1"/>
  <c r="AY266" i="2"/>
  <c r="AQ267" i="2"/>
  <c r="AV267" i="2"/>
  <c r="AW267" i="2"/>
  <c r="AX267" i="2"/>
  <c r="AZ267" i="2" s="1"/>
  <c r="AY267" i="2"/>
  <c r="AQ268" i="2"/>
  <c r="AV268" i="2"/>
  <c r="AW268" i="2"/>
  <c r="AX268" i="2"/>
  <c r="AZ268" i="2" s="1"/>
  <c r="AY268" i="2"/>
  <c r="AQ269" i="2"/>
  <c r="AV269" i="2"/>
  <c r="AW269" i="2"/>
  <c r="AX269" i="2"/>
  <c r="AZ269" i="2" s="1"/>
  <c r="AY269" i="2"/>
  <c r="AQ7" i="2"/>
  <c r="AV7" i="2"/>
  <c r="AW7" i="2"/>
  <c r="AX7" i="2"/>
  <c r="AZ7" i="2" s="1"/>
  <c r="AY7" i="2"/>
  <c r="AQ20" i="2"/>
  <c r="AV20" i="2"/>
  <c r="AW20" i="2"/>
  <c r="AX20" i="2"/>
  <c r="BA20" i="2" s="1"/>
  <c r="AY20" i="2"/>
  <c r="AQ25" i="2"/>
  <c r="AV25" i="2"/>
  <c r="AW25" i="2"/>
  <c r="AX25" i="2"/>
  <c r="AZ25" i="2" s="1"/>
  <c r="AY25" i="2"/>
  <c r="AQ33" i="2"/>
  <c r="AV33" i="2"/>
  <c r="AW33" i="2"/>
  <c r="AX33" i="2"/>
  <c r="BA33" i="2" s="1"/>
  <c r="AY33" i="2"/>
  <c r="AQ35" i="2"/>
  <c r="AV35" i="2"/>
  <c r="AW35" i="2"/>
  <c r="AX35" i="2"/>
  <c r="AZ35" i="2" s="1"/>
  <c r="AY35" i="2"/>
  <c r="AQ36" i="2"/>
  <c r="AV36" i="2"/>
  <c r="AW36" i="2"/>
  <c r="AX36" i="2"/>
  <c r="AZ36" i="2" s="1"/>
  <c r="AY36" i="2"/>
  <c r="AQ61" i="2"/>
  <c r="AV61" i="2"/>
  <c r="AW61" i="2"/>
  <c r="AX61" i="2"/>
  <c r="AZ61" i="2" s="1"/>
  <c r="AY61" i="2"/>
  <c r="AQ67" i="2"/>
  <c r="AV67" i="2"/>
  <c r="AW67" i="2"/>
  <c r="AX67" i="2"/>
  <c r="AZ67" i="2" s="1"/>
  <c r="AY67" i="2"/>
  <c r="AQ73" i="2"/>
  <c r="AV73" i="2"/>
  <c r="AW73" i="2"/>
  <c r="AX73" i="2"/>
  <c r="AZ73" i="2" s="1"/>
  <c r="AY73" i="2"/>
  <c r="AQ77" i="2"/>
  <c r="AV77" i="2"/>
  <c r="AW77" i="2"/>
  <c r="AX77" i="2"/>
  <c r="AZ77" i="2" s="1"/>
  <c r="AY77" i="2"/>
  <c r="AQ80" i="2"/>
  <c r="AV80" i="2"/>
  <c r="AW80" i="2"/>
  <c r="AX80" i="2"/>
  <c r="AZ80" i="2" s="1"/>
  <c r="AY80" i="2"/>
  <c r="AQ95" i="2"/>
  <c r="AV95" i="2"/>
  <c r="AW95" i="2"/>
  <c r="AX95" i="2"/>
  <c r="AZ95" i="2" s="1"/>
  <c r="AY95" i="2"/>
  <c r="AQ99" i="2"/>
  <c r="AV99" i="2"/>
  <c r="AW99" i="2"/>
  <c r="AX99" i="2"/>
  <c r="AZ99" i="2" s="1"/>
  <c r="AY99" i="2"/>
  <c r="AQ101" i="2"/>
  <c r="AV101" i="2"/>
  <c r="AW101" i="2"/>
  <c r="AX101" i="2"/>
  <c r="BA101" i="2" s="1"/>
  <c r="AY101" i="2"/>
  <c r="AQ102" i="2"/>
  <c r="AV102" i="2"/>
  <c r="AW102" i="2"/>
  <c r="AX102" i="2"/>
  <c r="AZ102" i="2" s="1"/>
  <c r="AY102" i="2"/>
  <c r="AQ109" i="2"/>
  <c r="AV109" i="2"/>
  <c r="AW109" i="2"/>
  <c r="AX109" i="2"/>
  <c r="AZ109" i="2" s="1"/>
  <c r="AY109" i="2"/>
  <c r="AQ111" i="2"/>
  <c r="AV111" i="2"/>
  <c r="AW111" i="2"/>
  <c r="AX111" i="2"/>
  <c r="AZ111" i="2" s="1"/>
  <c r="AY111" i="2"/>
  <c r="AQ128" i="2"/>
  <c r="AV128" i="2"/>
  <c r="AW128" i="2"/>
  <c r="AX128" i="2"/>
  <c r="BA128" i="2" s="1"/>
  <c r="AY128" i="2"/>
  <c r="AQ144" i="2"/>
  <c r="AV144" i="2"/>
  <c r="AW144" i="2"/>
  <c r="AX144" i="2"/>
  <c r="AZ144" i="2" s="1"/>
  <c r="AY144" i="2"/>
  <c r="AQ146" i="2"/>
  <c r="AV146" i="2"/>
  <c r="AW146" i="2"/>
  <c r="AX146" i="2"/>
  <c r="AZ146" i="2" s="1"/>
  <c r="AY146" i="2"/>
  <c r="AQ150" i="2"/>
  <c r="AV150" i="2"/>
  <c r="AW150" i="2"/>
  <c r="AX150" i="2"/>
  <c r="AZ150" i="2" s="1"/>
  <c r="AY150" i="2"/>
  <c r="AQ160" i="2"/>
  <c r="AV160" i="2"/>
  <c r="AW160" i="2"/>
  <c r="AX160" i="2"/>
  <c r="AZ160" i="2" s="1"/>
  <c r="AY160" i="2"/>
  <c r="AQ173" i="2"/>
  <c r="AV173" i="2"/>
  <c r="AW173" i="2"/>
  <c r="AX173" i="2"/>
  <c r="AZ173" i="2" s="1"/>
  <c r="AY173" i="2"/>
  <c r="AQ184" i="2"/>
  <c r="AV184" i="2"/>
  <c r="AW184" i="2"/>
  <c r="AX184" i="2"/>
  <c r="AZ184" i="2" s="1"/>
  <c r="AY184" i="2"/>
  <c r="AQ218" i="2"/>
  <c r="AV218" i="2"/>
  <c r="AW218" i="2"/>
  <c r="AX218" i="2"/>
  <c r="AZ218" i="2" s="1"/>
  <c r="AY218" i="2"/>
  <c r="AQ223" i="2"/>
  <c r="AV223" i="2"/>
  <c r="AW223" i="2"/>
  <c r="AX223" i="2"/>
  <c r="AZ223" i="2" s="1"/>
  <c r="AY223" i="2"/>
  <c r="AQ9" i="2"/>
  <c r="AV9" i="2"/>
  <c r="AW9" i="2"/>
  <c r="AX9" i="2"/>
  <c r="BA9" i="2" s="1"/>
  <c r="AY9" i="2"/>
  <c r="AQ15" i="2"/>
  <c r="AV15" i="2"/>
  <c r="AW15" i="2"/>
  <c r="AX15" i="2"/>
  <c r="AZ15" i="2" s="1"/>
  <c r="AY15" i="2"/>
  <c r="AQ18" i="2"/>
  <c r="AV18" i="2"/>
  <c r="AW18" i="2"/>
  <c r="AX18" i="2"/>
  <c r="AZ18" i="2" s="1"/>
  <c r="AY18" i="2"/>
  <c r="AQ37" i="2"/>
  <c r="AV37" i="2"/>
  <c r="AW37" i="2"/>
  <c r="AX37" i="2"/>
  <c r="AZ37" i="2" s="1"/>
  <c r="AY37" i="2"/>
  <c r="AQ38" i="2"/>
  <c r="AV38" i="2"/>
  <c r="AW38" i="2"/>
  <c r="AX38" i="2"/>
  <c r="AZ38" i="2" s="1"/>
  <c r="AY38" i="2"/>
  <c r="AQ39" i="2"/>
  <c r="AV39" i="2"/>
  <c r="AW39" i="2"/>
  <c r="AX39" i="2"/>
  <c r="AZ39" i="2" s="1"/>
  <c r="AY39" i="2"/>
  <c r="AQ72" i="2"/>
  <c r="AV72" i="2"/>
  <c r="AW72" i="2"/>
  <c r="AX72" i="2"/>
  <c r="BA72" i="2" s="1"/>
  <c r="AY72" i="2"/>
  <c r="AQ78" i="2"/>
  <c r="AV78" i="2"/>
  <c r="AW78" i="2"/>
  <c r="AX78" i="2"/>
  <c r="AZ78" i="2" s="1"/>
  <c r="AY78" i="2"/>
  <c r="AQ85" i="2"/>
  <c r="AV85" i="2"/>
  <c r="AW85" i="2"/>
  <c r="AX85" i="2"/>
  <c r="BA85" i="2" s="1"/>
  <c r="AY85" i="2"/>
  <c r="AQ98" i="2"/>
  <c r="AV98" i="2"/>
  <c r="AW98" i="2"/>
  <c r="AX98" i="2"/>
  <c r="AZ98" i="2" s="1"/>
  <c r="AY98" i="2"/>
  <c r="AQ104" i="2"/>
  <c r="AV104" i="2"/>
  <c r="AW104" i="2"/>
  <c r="AX104" i="2"/>
  <c r="AZ104" i="2" s="1"/>
  <c r="AY104" i="2"/>
  <c r="AQ195" i="2"/>
  <c r="AV195" i="2"/>
  <c r="AW195" i="2"/>
  <c r="AX195" i="2"/>
  <c r="AZ195" i="2" s="1"/>
  <c r="AY195" i="2"/>
  <c r="AQ206" i="2"/>
  <c r="AV206" i="2"/>
  <c r="AW206" i="2"/>
  <c r="AX206" i="2"/>
  <c r="BA206" i="2" s="1"/>
  <c r="AY206" i="2"/>
  <c r="AQ209" i="2"/>
  <c r="AV209" i="2"/>
  <c r="AW209" i="2"/>
  <c r="AX209" i="2"/>
  <c r="AZ209" i="2" s="1"/>
  <c r="AY209" i="2"/>
  <c r="AQ117" i="2"/>
  <c r="AV117" i="2"/>
  <c r="AW117" i="2"/>
  <c r="AX117" i="2"/>
  <c r="AZ117" i="2" s="1"/>
  <c r="AY117" i="2"/>
  <c r="AQ62" i="2"/>
  <c r="AV62" i="2"/>
  <c r="AW62" i="2"/>
  <c r="AX62" i="2"/>
  <c r="AZ62" i="2" s="1"/>
  <c r="AY62" i="2"/>
  <c r="AZ222" i="2"/>
  <c r="AY222" i="2"/>
  <c r="AZ225" i="2"/>
  <c r="AY225" i="2"/>
  <c r="AQ26" i="2"/>
  <c r="AV26" i="2"/>
  <c r="AW26" i="2"/>
  <c r="AX26" i="2"/>
  <c r="AZ26" i="2" s="1"/>
  <c r="AY26" i="2"/>
  <c r="AQ136" i="2"/>
  <c r="AV136" i="2"/>
  <c r="AW136" i="2"/>
  <c r="AX136" i="2"/>
  <c r="BA136" i="2" s="1"/>
  <c r="AY136" i="2"/>
  <c r="AQ156" i="2"/>
  <c r="AV156" i="2"/>
  <c r="AW156" i="2"/>
  <c r="AX156" i="2"/>
  <c r="AZ156" i="2" s="1"/>
  <c r="AY156" i="2"/>
  <c r="AQ191" i="2"/>
  <c r="AV191" i="2"/>
  <c r="AW191" i="2"/>
  <c r="AX191" i="2"/>
  <c r="AZ191" i="2" s="1"/>
  <c r="AY191" i="2"/>
  <c r="AQ271" i="2"/>
  <c r="AV271" i="2"/>
  <c r="AW271" i="2"/>
  <c r="AX271" i="2"/>
  <c r="AZ271" i="2" s="1"/>
  <c r="AY271" i="2"/>
  <c r="AK271" i="2"/>
  <c r="AL271" i="2"/>
  <c r="AO271" i="2"/>
  <c r="AP271" i="2" s="1"/>
  <c r="AK164" i="2"/>
  <c r="AL164" i="2"/>
  <c r="AO164" i="2"/>
  <c r="AP164" i="2" s="1"/>
  <c r="AK244" i="2"/>
  <c r="AL244" i="2"/>
  <c r="AO244" i="2"/>
  <c r="AP244" i="2" s="1"/>
  <c r="AK253" i="2"/>
  <c r="AL253" i="2"/>
  <c r="AO253" i="2"/>
  <c r="AP253" i="2" s="1"/>
  <c r="AK255" i="2"/>
  <c r="AL255" i="2"/>
  <c r="AO255" i="2"/>
  <c r="AP255" i="2" s="1"/>
  <c r="AK100" i="2"/>
  <c r="AL100" i="2"/>
  <c r="AO100" i="2"/>
  <c r="AP100" i="2" s="1"/>
  <c r="AK129" i="2"/>
  <c r="AL129" i="2"/>
  <c r="AO129" i="2"/>
  <c r="AP129" i="2" s="1"/>
  <c r="AK8" i="2"/>
  <c r="AL8" i="2"/>
  <c r="AO8" i="2"/>
  <c r="AP8" i="2" s="1"/>
  <c r="AK94" i="2"/>
  <c r="AL94" i="2"/>
  <c r="AO94" i="2"/>
  <c r="AP94" i="2" s="1"/>
  <c r="AK106" i="2"/>
  <c r="AL106" i="2"/>
  <c r="AO106" i="2"/>
  <c r="AP106" i="2" s="1"/>
  <c r="AK123" i="2"/>
  <c r="AL123" i="2"/>
  <c r="AO123" i="2"/>
  <c r="AP123" i="2" s="1"/>
  <c r="AL127" i="2"/>
  <c r="AO127" i="2"/>
  <c r="AP127" i="2" s="1"/>
  <c r="AL130" i="2"/>
  <c r="AO130" i="2"/>
  <c r="AP130" i="2" s="1"/>
  <c r="AK134" i="2"/>
  <c r="AL134" i="2"/>
  <c r="AO134" i="2"/>
  <c r="AP134" i="2" s="1"/>
  <c r="AK169" i="2"/>
  <c r="AL169" i="2"/>
  <c r="AO169" i="2"/>
  <c r="AP169" i="2" s="1"/>
  <c r="AK170" i="2"/>
  <c r="AL170" i="2"/>
  <c r="AO170" i="2"/>
  <c r="AP170" i="2" s="1"/>
  <c r="AK6" i="2"/>
  <c r="AL6" i="2"/>
  <c r="AO6" i="2"/>
  <c r="AP6" i="2" s="1"/>
  <c r="AK12" i="2"/>
  <c r="AL12" i="2"/>
  <c r="AO12" i="2"/>
  <c r="AP12" i="2" s="1"/>
  <c r="AK30" i="2"/>
  <c r="AL30" i="2"/>
  <c r="AO30" i="2"/>
  <c r="AP30" i="2" s="1"/>
  <c r="AK52" i="2"/>
  <c r="AL52" i="2"/>
  <c r="AO52" i="2"/>
  <c r="AP52" i="2" s="1"/>
  <c r="AK53" i="2"/>
  <c r="AL53" i="2"/>
  <c r="AO53" i="2"/>
  <c r="AP53" i="2" s="1"/>
  <c r="AK54" i="2"/>
  <c r="AL54" i="2"/>
  <c r="AO54" i="2"/>
  <c r="AP54" i="2" s="1"/>
  <c r="AK75" i="2"/>
  <c r="AL75" i="2"/>
  <c r="AO75" i="2"/>
  <c r="AP75" i="2" s="1"/>
  <c r="AK76" i="2"/>
  <c r="AL76" i="2"/>
  <c r="AO76" i="2"/>
  <c r="AP76" i="2" s="1"/>
  <c r="AK84" i="2"/>
  <c r="AL84" i="2"/>
  <c r="AO84" i="2"/>
  <c r="AP84" i="2" s="1"/>
  <c r="AK105" i="2"/>
  <c r="AL105" i="2"/>
  <c r="AO105" i="2"/>
  <c r="AP105" i="2" s="1"/>
  <c r="AK114" i="2"/>
  <c r="AL114" i="2"/>
  <c r="AO114" i="2"/>
  <c r="AP114" i="2" s="1"/>
  <c r="AK116" i="2"/>
  <c r="AL116" i="2"/>
  <c r="AO116" i="2"/>
  <c r="AP116" i="2" s="1"/>
  <c r="AK124" i="2"/>
  <c r="AL124" i="2"/>
  <c r="AO124" i="2"/>
  <c r="AP124" i="2" s="1"/>
  <c r="AK125" i="2"/>
  <c r="AL125" i="2"/>
  <c r="AO125" i="2"/>
  <c r="AP125" i="2" s="1"/>
  <c r="AK132" i="2"/>
  <c r="AL132" i="2"/>
  <c r="AO132" i="2"/>
  <c r="AP132" i="2" s="1"/>
  <c r="AK147" i="2"/>
  <c r="AL147" i="2"/>
  <c r="AO147" i="2"/>
  <c r="AP147" i="2" s="1"/>
  <c r="AK167" i="2"/>
  <c r="AL167" i="2"/>
  <c r="AO167" i="2"/>
  <c r="AP167" i="2" s="1"/>
  <c r="AK168" i="2"/>
  <c r="AL168" i="2"/>
  <c r="AO168" i="2"/>
  <c r="AP168" i="2" s="1"/>
  <c r="AK174" i="2"/>
  <c r="AL174" i="2"/>
  <c r="AO174" i="2"/>
  <c r="AP174" i="2" s="1"/>
  <c r="AK177" i="2"/>
  <c r="AL177" i="2"/>
  <c r="AO177" i="2"/>
  <c r="AP177" i="2" s="1"/>
  <c r="AK178" i="2"/>
  <c r="AL178" i="2"/>
  <c r="AO178" i="2"/>
  <c r="AP178" i="2" s="1"/>
  <c r="AK181" i="2"/>
  <c r="AL181" i="2"/>
  <c r="AO181" i="2"/>
  <c r="AP181" i="2" s="1"/>
  <c r="AK185" i="2"/>
  <c r="AL185" i="2"/>
  <c r="AO185" i="2"/>
  <c r="AP185" i="2" s="1"/>
  <c r="AK194" i="2"/>
  <c r="AL194" i="2"/>
  <c r="AO194" i="2"/>
  <c r="AP194" i="2" s="1"/>
  <c r="AK197" i="2"/>
  <c r="AL197" i="2"/>
  <c r="AO197" i="2"/>
  <c r="AP197" i="2" s="1"/>
  <c r="AK203" i="2"/>
  <c r="AL203" i="2"/>
  <c r="AO203" i="2"/>
  <c r="AP203" i="2" s="1"/>
  <c r="AK208" i="2"/>
  <c r="AL208" i="2"/>
  <c r="AO208" i="2"/>
  <c r="AP208" i="2" s="1"/>
  <c r="AK210" i="2"/>
  <c r="AL210" i="2"/>
  <c r="AO210" i="2"/>
  <c r="AP210" i="2" s="1"/>
  <c r="AK211" i="2"/>
  <c r="AL211" i="2"/>
  <c r="AO211" i="2"/>
  <c r="AP211" i="2" s="1"/>
  <c r="AK213" i="2"/>
  <c r="AL213" i="2"/>
  <c r="AO213" i="2"/>
  <c r="AP213" i="2" s="1"/>
  <c r="AK217" i="2"/>
  <c r="AL217" i="2"/>
  <c r="AO217" i="2"/>
  <c r="AP217" i="2" s="1"/>
  <c r="AO221" i="2"/>
  <c r="AP221" i="2" s="1"/>
  <c r="AK228" i="2"/>
  <c r="AL228" i="2"/>
  <c r="AO228" i="2"/>
  <c r="AP228" i="2" s="1"/>
  <c r="AO230" i="2"/>
  <c r="AP230" i="2" s="1"/>
  <c r="AK232" i="2"/>
  <c r="AL232" i="2"/>
  <c r="AO232" i="2"/>
  <c r="AP232" i="2" s="1"/>
  <c r="AK233" i="2"/>
  <c r="AL233" i="2"/>
  <c r="AO233" i="2"/>
  <c r="AP233" i="2" s="1"/>
  <c r="AK235" i="2"/>
  <c r="AL235" i="2"/>
  <c r="AO235" i="2"/>
  <c r="AP235" i="2" s="1"/>
  <c r="AK236" i="2"/>
  <c r="AL236" i="2"/>
  <c r="AO236" i="2"/>
  <c r="AP236" i="2" s="1"/>
  <c r="AO237" i="2"/>
  <c r="AP237" i="2" s="1"/>
  <c r="AK240" i="2"/>
  <c r="AL240" i="2"/>
  <c r="AO240" i="2"/>
  <c r="AP240" i="2" s="1"/>
  <c r="AK249" i="2"/>
  <c r="AL249" i="2"/>
  <c r="AO249" i="2"/>
  <c r="AP249" i="2" s="1"/>
  <c r="AK19" i="2"/>
  <c r="AL19" i="2"/>
  <c r="AO19" i="2"/>
  <c r="AP19" i="2" s="1"/>
  <c r="AK34" i="2"/>
  <c r="AL34" i="2"/>
  <c r="AO34" i="2"/>
  <c r="AP34" i="2" s="1"/>
  <c r="AK45" i="2"/>
  <c r="AO45" i="2"/>
  <c r="AP45" i="2" s="1"/>
  <c r="AK68" i="2"/>
  <c r="AL68" i="2"/>
  <c r="AO68" i="2"/>
  <c r="AP68" i="2" s="1"/>
  <c r="AK74" i="2"/>
  <c r="AL74" i="2"/>
  <c r="AO74" i="2"/>
  <c r="AP74" i="2" s="1"/>
  <c r="AK145" i="2"/>
  <c r="AL145" i="2"/>
  <c r="AO145" i="2"/>
  <c r="AP145" i="2" s="1"/>
  <c r="AK163" i="2"/>
  <c r="AL163" i="2"/>
  <c r="AO163" i="2"/>
  <c r="AP163" i="2" s="1"/>
  <c r="AK171" i="2"/>
  <c r="AL171" i="2"/>
  <c r="AO171" i="2"/>
  <c r="AP171" i="2" s="1"/>
  <c r="AK182" i="2"/>
  <c r="AL182" i="2"/>
  <c r="AO182" i="2"/>
  <c r="AP182" i="2" s="1"/>
  <c r="AK187" i="2"/>
  <c r="AL187" i="2"/>
  <c r="AO187" i="2"/>
  <c r="AP187" i="2" s="1"/>
  <c r="AK202" i="2"/>
  <c r="AL202" i="2"/>
  <c r="AO202" i="2"/>
  <c r="AP202" i="2" s="1"/>
  <c r="AK220" i="2"/>
  <c r="AL220" i="2"/>
  <c r="AO220" i="2"/>
  <c r="AP220" i="2" s="1"/>
  <c r="AK22" i="2"/>
  <c r="AL22" i="2"/>
  <c r="AO22" i="2"/>
  <c r="AP22" i="2" s="1"/>
  <c r="AK24" i="2"/>
  <c r="AL24" i="2"/>
  <c r="AO24" i="2"/>
  <c r="AK59" i="2"/>
  <c r="AL59" i="2"/>
  <c r="AO59" i="2"/>
  <c r="AP59" i="2" s="1"/>
  <c r="AK70" i="2"/>
  <c r="AL70" i="2"/>
  <c r="AO70" i="2"/>
  <c r="AP70" i="2" s="1"/>
  <c r="AK88" i="2"/>
  <c r="AL88" i="2"/>
  <c r="AO88" i="2"/>
  <c r="AP88" i="2" s="1"/>
  <c r="Q61" i="39"/>
  <c r="AK120" i="2"/>
  <c r="AL120" i="2"/>
  <c r="AO120" i="2"/>
  <c r="AP120" i="2" s="1"/>
  <c r="AK158" i="2"/>
  <c r="AL158" i="2"/>
  <c r="AO158" i="2"/>
  <c r="AP158" i="2" s="1"/>
  <c r="AK166" i="2"/>
  <c r="AL166" i="2"/>
  <c r="AO166" i="2"/>
  <c r="AP166" i="2" s="1"/>
  <c r="AK176" i="2"/>
  <c r="AL176" i="2"/>
  <c r="AO176" i="2"/>
  <c r="AP176" i="2" s="1"/>
  <c r="AK189" i="2"/>
  <c r="AL189" i="2"/>
  <c r="AO189" i="2"/>
  <c r="AP189" i="2" s="1"/>
  <c r="AK131" i="2"/>
  <c r="AL131" i="2"/>
  <c r="AO131" i="2"/>
  <c r="AP131" i="2" s="1"/>
  <c r="AK2" i="2"/>
  <c r="AL2" i="2"/>
  <c r="AO2" i="2"/>
  <c r="AP2" i="2" s="1"/>
  <c r="AK3" i="2"/>
  <c r="AL3" i="2"/>
  <c r="AO3" i="2"/>
  <c r="AP3" i="2" s="1"/>
  <c r="AK4" i="2"/>
  <c r="AL4" i="2"/>
  <c r="AO4" i="2"/>
  <c r="AP4" i="2" s="1"/>
  <c r="AK5" i="2"/>
  <c r="AL5" i="2"/>
  <c r="AO5" i="2"/>
  <c r="AP5" i="2" s="1"/>
  <c r="AK10" i="2"/>
  <c r="AL10" i="2"/>
  <c r="AO10" i="2"/>
  <c r="AP10" i="2" s="1"/>
  <c r="AK11" i="2"/>
  <c r="AL11" i="2"/>
  <c r="AO11" i="2"/>
  <c r="AP11" i="2" s="1"/>
  <c r="AK14" i="2"/>
  <c r="AL14" i="2"/>
  <c r="AO14" i="2"/>
  <c r="AP14" i="2" s="1"/>
  <c r="AK17" i="2"/>
  <c r="AL17" i="2"/>
  <c r="AO17" i="2"/>
  <c r="AP17" i="2" s="1"/>
  <c r="AK21" i="2"/>
  <c r="AL21" i="2"/>
  <c r="AO21" i="2"/>
  <c r="AP21" i="2" s="1"/>
  <c r="AK23" i="2"/>
  <c r="AL23" i="2"/>
  <c r="AO23" i="2"/>
  <c r="AP23" i="2" s="1"/>
  <c r="AK27" i="2"/>
  <c r="AL27" i="2"/>
  <c r="AO27" i="2"/>
  <c r="AP27" i="2" s="1"/>
  <c r="AK43" i="2"/>
  <c r="AL43" i="2"/>
  <c r="AO43" i="2"/>
  <c r="AP43" i="2" s="1"/>
  <c r="AK60" i="2"/>
  <c r="AL60" i="2"/>
  <c r="AO60" i="2"/>
  <c r="AP60" i="2" s="1"/>
  <c r="AK63" i="2"/>
  <c r="AL63" i="2"/>
  <c r="AO63" i="2"/>
  <c r="AP63" i="2" s="1"/>
  <c r="AK69" i="2"/>
  <c r="AL69" i="2"/>
  <c r="AO69" i="2"/>
  <c r="AP69" i="2" s="1"/>
  <c r="AK71" i="2"/>
  <c r="AL71" i="2"/>
  <c r="AO71" i="2"/>
  <c r="AP71" i="2" s="1"/>
  <c r="AK79" i="2"/>
  <c r="AL79" i="2"/>
  <c r="AO79" i="2"/>
  <c r="AP79" i="2" s="1"/>
  <c r="AK90" i="2"/>
  <c r="AL90" i="2"/>
  <c r="AO90" i="2"/>
  <c r="AP90" i="2" s="1"/>
  <c r="AK93" i="2"/>
  <c r="AL93" i="2"/>
  <c r="AO93" i="2"/>
  <c r="AP93" i="2" s="1"/>
  <c r="AK107" i="2"/>
  <c r="AL107" i="2"/>
  <c r="AO107" i="2"/>
  <c r="AP107" i="2" s="1"/>
  <c r="AK112" i="2"/>
  <c r="AL112" i="2"/>
  <c r="AO112" i="2"/>
  <c r="AP112" i="2" s="1"/>
  <c r="AK115" i="2"/>
  <c r="AL115" i="2"/>
  <c r="AO115" i="2"/>
  <c r="AP115" i="2" s="1"/>
  <c r="AK122" i="2"/>
  <c r="AL122" i="2"/>
  <c r="AO122" i="2"/>
  <c r="AP122" i="2" s="1"/>
  <c r="AK133" i="2"/>
  <c r="AL133" i="2"/>
  <c r="AO133" i="2"/>
  <c r="AP133" i="2" s="1"/>
  <c r="AK135" i="2"/>
  <c r="AL135" i="2"/>
  <c r="AO135" i="2"/>
  <c r="AP135" i="2" s="1"/>
  <c r="AK137" i="2"/>
  <c r="AL137" i="2"/>
  <c r="AO137" i="2"/>
  <c r="AP137" i="2" s="1"/>
  <c r="AK138" i="2"/>
  <c r="AL138" i="2"/>
  <c r="AO138" i="2"/>
  <c r="AP138" i="2" s="1"/>
  <c r="AK140" i="2"/>
  <c r="AL140" i="2"/>
  <c r="AO140" i="2"/>
  <c r="AP140" i="2" s="1"/>
  <c r="AK141" i="2"/>
  <c r="AL141" i="2"/>
  <c r="AO141" i="2"/>
  <c r="AP141" i="2" s="1"/>
  <c r="AK151" i="2"/>
  <c r="AL151" i="2"/>
  <c r="AO151" i="2"/>
  <c r="AP151" i="2" s="1"/>
  <c r="AL154" i="2"/>
  <c r="AO154" i="2"/>
  <c r="AP154" i="2" s="1"/>
  <c r="AK157" i="2"/>
  <c r="AL157" i="2"/>
  <c r="AO157" i="2"/>
  <c r="AP157" i="2" s="1"/>
  <c r="AK175" i="2"/>
  <c r="AL175" i="2"/>
  <c r="AO175" i="2"/>
  <c r="AP175" i="2" s="1"/>
  <c r="AK183" i="2"/>
  <c r="AL183" i="2"/>
  <c r="AO183" i="2"/>
  <c r="AP183" i="2" s="1"/>
  <c r="AO188" i="2"/>
  <c r="AP188" i="2" s="1"/>
  <c r="AK193" i="2"/>
  <c r="AL193" i="2"/>
  <c r="AO193" i="2"/>
  <c r="AP193" i="2" s="1"/>
  <c r="R271" i="2"/>
  <c r="R164" i="2"/>
  <c r="R244" i="2"/>
  <c r="N37" i="39" s="1"/>
  <c r="R253" i="2"/>
  <c r="R255" i="2"/>
  <c r="N68" i="39" s="1"/>
  <c r="R100" i="2"/>
  <c r="R129" i="2"/>
  <c r="R8" i="2"/>
  <c r="R94" i="2"/>
  <c r="R106" i="2"/>
  <c r="R123" i="2"/>
  <c r="R127" i="2"/>
  <c r="R130" i="2"/>
  <c r="R134" i="2"/>
  <c r="R169" i="2"/>
  <c r="R170" i="2"/>
  <c r="R6" i="2"/>
  <c r="R12" i="2"/>
  <c r="R30" i="2"/>
  <c r="R52" i="2"/>
  <c r="R53" i="2"/>
  <c r="R54" i="2"/>
  <c r="R75" i="2"/>
  <c r="R76" i="2"/>
  <c r="R84" i="2"/>
  <c r="N21" i="39" s="1"/>
  <c r="R105" i="2"/>
  <c r="R114" i="2"/>
  <c r="R116" i="2"/>
  <c r="R124" i="2"/>
  <c r="R125" i="2"/>
  <c r="R132" i="2"/>
  <c r="R147" i="2"/>
  <c r="R167" i="2"/>
  <c r="N20" i="39" s="1"/>
  <c r="R168" i="2"/>
  <c r="N36" i="39" s="1"/>
  <c r="R174" i="2"/>
  <c r="R177" i="2"/>
  <c r="R178" i="2"/>
  <c r="R181" i="2"/>
  <c r="R185" i="2"/>
  <c r="R194" i="2"/>
  <c r="R197" i="2"/>
  <c r="R203" i="2"/>
  <c r="R208" i="2"/>
  <c r="R210" i="2"/>
  <c r="R211" i="2"/>
  <c r="R217" i="2"/>
  <c r="R221" i="2"/>
  <c r="R230" i="2"/>
  <c r="N35" i="39" s="1"/>
  <c r="R232" i="2"/>
  <c r="N34" i="39" s="1"/>
  <c r="R233" i="2"/>
  <c r="R235" i="2"/>
  <c r="R237" i="2"/>
  <c r="R240" i="2"/>
  <c r="R249" i="2"/>
  <c r="N64" i="39" s="1"/>
  <c r="R19" i="2"/>
  <c r="N11" i="39" s="1"/>
  <c r="R34" i="2"/>
  <c r="R45" i="2"/>
  <c r="R68" i="2"/>
  <c r="N18" i="39" s="1"/>
  <c r="R74" i="2"/>
  <c r="R145" i="2"/>
  <c r="R163" i="2"/>
  <c r="R171" i="2"/>
  <c r="R182" i="2"/>
  <c r="R187" i="2"/>
  <c r="N49" i="39" s="1"/>
  <c r="R202" i="2"/>
  <c r="N62" i="39" s="1"/>
  <c r="R220" i="2"/>
  <c r="N63" i="39" s="1"/>
  <c r="R22" i="2"/>
  <c r="R24" i="2"/>
  <c r="R59" i="2"/>
  <c r="R70" i="2"/>
  <c r="N61" i="39"/>
  <c r="R158" i="2"/>
  <c r="R166" i="2"/>
  <c r="N10" i="39" s="1"/>
  <c r="R176" i="2"/>
  <c r="R189" i="2"/>
  <c r="R131" i="2"/>
  <c r="R3" i="2"/>
  <c r="R5" i="2"/>
  <c r="R10" i="2"/>
  <c r="N4" i="39" s="1"/>
  <c r="R11" i="2"/>
  <c r="N3" i="39" s="1"/>
  <c r="R14" i="2"/>
  <c r="R17" i="2"/>
  <c r="R21" i="2"/>
  <c r="R23" i="2"/>
  <c r="R27" i="2"/>
  <c r="R43" i="2"/>
  <c r="R60" i="2"/>
  <c r="R63" i="2"/>
  <c r="R69" i="2"/>
  <c r="R71" i="2"/>
  <c r="R79" i="2"/>
  <c r="R90" i="2"/>
  <c r="R93" i="2"/>
  <c r="R107" i="2"/>
  <c r="R112" i="2"/>
  <c r="R115" i="2"/>
  <c r="R122" i="2"/>
  <c r="R133" i="2"/>
  <c r="R135" i="2"/>
  <c r="R137" i="2"/>
  <c r="N38" i="39" s="1"/>
  <c r="R138" i="2"/>
  <c r="R140" i="2"/>
  <c r="N27" i="39" s="1"/>
  <c r="R141" i="2"/>
  <c r="R151" i="2"/>
  <c r="R154" i="2"/>
  <c r="R157" i="2"/>
  <c r="R175" i="2"/>
  <c r="N69" i="39"/>
  <c r="R183" i="2"/>
  <c r="R188" i="2"/>
  <c r="R193" i="2"/>
  <c r="N48" i="39" s="1"/>
  <c r="R216" i="2"/>
  <c r="R226" i="2"/>
  <c r="R238" i="2"/>
  <c r="R250" i="2"/>
  <c r="R252" i="2"/>
  <c r="R257" i="2"/>
  <c r="R7" i="2"/>
  <c r="R20" i="2"/>
  <c r="R25" i="2"/>
  <c r="N16" i="39" s="1"/>
  <c r="R33" i="2"/>
  <c r="R35" i="2"/>
  <c r="R36" i="2"/>
  <c r="R61" i="2"/>
  <c r="R67" i="2"/>
  <c r="R73" i="2"/>
  <c r="N5" i="39" s="1"/>
  <c r="R77" i="2"/>
  <c r="N47" i="39" s="1"/>
  <c r="R80" i="2"/>
  <c r="R95" i="2"/>
  <c r="N6" i="39" s="1"/>
  <c r="R99" i="2"/>
  <c r="R101" i="2"/>
  <c r="N30" i="39" s="1"/>
  <c r="R102" i="2"/>
  <c r="R109" i="2"/>
  <c r="N7" i="39" s="1"/>
  <c r="R111" i="2"/>
  <c r="R128" i="2"/>
  <c r="R146" i="2"/>
  <c r="R150" i="2"/>
  <c r="R160" i="2"/>
  <c r="R173" i="2"/>
  <c r="R184" i="2"/>
  <c r="R218" i="2"/>
  <c r="R223" i="2"/>
  <c r="N53" i="39" s="1"/>
  <c r="R9" i="2"/>
  <c r="R15" i="2"/>
  <c r="R18" i="2"/>
  <c r="R37" i="2"/>
  <c r="R38" i="2"/>
  <c r="R39" i="2"/>
  <c r="N29" i="39"/>
  <c r="R72" i="2"/>
  <c r="R78" i="2"/>
  <c r="R85" i="2"/>
  <c r="R98" i="2"/>
  <c r="R104" i="2"/>
  <c r="R195" i="2"/>
  <c r="R206" i="2"/>
  <c r="N19" i="39" s="1"/>
  <c r="R209" i="2"/>
  <c r="R222" i="2"/>
  <c r="R225" i="2"/>
  <c r="R26" i="2"/>
  <c r="R136" i="2"/>
  <c r="R156" i="2"/>
  <c r="R191" i="2"/>
  <c r="Y49" i="2"/>
  <c r="Y56" i="2"/>
  <c r="Y113" i="2"/>
  <c r="Y162" i="2"/>
  <c r="Y179" i="2"/>
  <c r="Y198" i="2"/>
  <c r="Y201" i="2"/>
  <c r="Y205" i="2"/>
  <c r="Y212" i="2"/>
  <c r="Y239" i="2"/>
  <c r="Y242" i="2"/>
  <c r="Y243" i="2"/>
  <c r="Y246" i="2"/>
  <c r="Y247" i="2"/>
  <c r="Y261" i="2"/>
  <c r="Y262" i="2"/>
  <c r="Y265" i="2"/>
  <c r="Y277" i="2"/>
  <c r="Y279" i="2"/>
  <c r="X271" i="2"/>
  <c r="BD271" i="2"/>
  <c r="BF271" i="2"/>
  <c r="BG271" i="2"/>
  <c r="B271" i="2"/>
  <c r="C271" i="2"/>
  <c r="H271" i="2"/>
  <c r="I271" i="2"/>
  <c r="AV275" i="2"/>
  <c r="AW275" i="2"/>
  <c r="AX275" i="2"/>
  <c r="AV276" i="2"/>
  <c r="AW276" i="2"/>
  <c r="AX276" i="2"/>
  <c r="AV277" i="2"/>
  <c r="AW277" i="2"/>
  <c r="AX277" i="2"/>
  <c r="AV279" i="2"/>
  <c r="AW279" i="2"/>
  <c r="AX279" i="2"/>
  <c r="BD275" i="2"/>
  <c r="BF275" i="2"/>
  <c r="BG275" i="2"/>
  <c r="BD276" i="2"/>
  <c r="BF276" i="2"/>
  <c r="BG276" i="2"/>
  <c r="BD277" i="2"/>
  <c r="BF277" i="2"/>
  <c r="BG277" i="2"/>
  <c r="BD279" i="2"/>
  <c r="BF279" i="2"/>
  <c r="BG279" i="2"/>
  <c r="X275" i="2"/>
  <c r="X276" i="2"/>
  <c r="X277" i="2"/>
  <c r="X279" i="2"/>
  <c r="C275" i="2"/>
  <c r="H275" i="2"/>
  <c r="I275" i="2"/>
  <c r="C276" i="2"/>
  <c r="H276" i="2"/>
  <c r="I276" i="2"/>
  <c r="H277" i="2"/>
  <c r="I277" i="2"/>
  <c r="C279" i="2"/>
  <c r="H279" i="2"/>
  <c r="I279" i="2"/>
  <c r="B275" i="2"/>
  <c r="B276" i="2"/>
  <c r="B277" i="2"/>
  <c r="B279" i="2"/>
  <c r="X43" i="3"/>
  <c r="X497" i="6"/>
  <c r="Y497" i="6"/>
  <c r="AB497" i="6"/>
  <c r="X638" i="6"/>
  <c r="Y638" i="6"/>
  <c r="AB638" i="6"/>
  <c r="X242" i="6"/>
  <c r="Y242" i="6"/>
  <c r="AB242" i="6"/>
  <c r="X491" i="6"/>
  <c r="Y491" i="6"/>
  <c r="AB491" i="6"/>
  <c r="X436" i="6"/>
  <c r="Y436" i="6"/>
  <c r="AB436" i="6"/>
  <c r="X1077" i="6"/>
  <c r="Y1077" i="6"/>
  <c r="AB1077" i="6"/>
  <c r="X1033" i="6"/>
  <c r="Y1033" i="6"/>
  <c r="AB1033" i="6"/>
  <c r="X614" i="6"/>
  <c r="Y614" i="6"/>
  <c r="AB614" i="6"/>
  <c r="X846" i="6"/>
  <c r="Y846" i="6"/>
  <c r="AB846" i="6"/>
  <c r="X664" i="6"/>
  <c r="Y664" i="6"/>
  <c r="AB664" i="6"/>
  <c r="X282" i="6"/>
  <c r="Y282" i="6"/>
  <c r="AB282" i="6"/>
  <c r="X480" i="6"/>
  <c r="Y480" i="6"/>
  <c r="AB480" i="6"/>
  <c r="X1035" i="6"/>
  <c r="Y1035" i="6"/>
  <c r="AB1035" i="6"/>
  <c r="X1101" i="6"/>
  <c r="Y1101" i="6"/>
  <c r="AB1101" i="6"/>
  <c r="X989" i="6"/>
  <c r="Y989" i="6"/>
  <c r="AB989" i="6"/>
  <c r="X1166" i="6"/>
  <c r="Y1166" i="6"/>
  <c r="AB1166" i="6"/>
  <c r="X320" i="6"/>
  <c r="Y320" i="6"/>
  <c r="AB320" i="6"/>
  <c r="X847" i="6"/>
  <c r="Y847" i="6"/>
  <c r="AB847" i="6"/>
  <c r="X145" i="6"/>
  <c r="Y145" i="6"/>
  <c r="AB145" i="6"/>
  <c r="X715" i="6"/>
  <c r="Y715" i="6"/>
  <c r="AB715" i="6"/>
  <c r="X253" i="6"/>
  <c r="Y253" i="6"/>
  <c r="AB253" i="6"/>
  <c r="X1146" i="6"/>
  <c r="Y1146" i="6"/>
  <c r="AB1146" i="6"/>
  <c r="X1086" i="6"/>
  <c r="Y1086" i="6"/>
  <c r="AB1086" i="6"/>
  <c r="X1167" i="6"/>
  <c r="Y1167" i="6"/>
  <c r="AB1167" i="6"/>
  <c r="X1168" i="6"/>
  <c r="Y1168" i="6"/>
  <c r="AB1168" i="6"/>
  <c r="X203" i="6"/>
  <c r="Y203" i="6"/>
  <c r="AB203" i="6"/>
  <c r="X1087" i="6"/>
  <c r="Y1087" i="6"/>
  <c r="AB1087" i="6"/>
  <c r="X632" i="6"/>
  <c r="Y632" i="6"/>
  <c r="AB632" i="6"/>
  <c r="X633" i="6"/>
  <c r="Y633" i="6"/>
  <c r="AB633" i="6"/>
  <c r="X1186" i="6"/>
  <c r="Y1186" i="6"/>
  <c r="AB1186" i="6"/>
  <c r="X249" i="6"/>
  <c r="Y249" i="6"/>
  <c r="AB249" i="6"/>
  <c r="X472" i="6"/>
  <c r="Y472" i="6"/>
  <c r="AB472" i="6"/>
  <c r="X1187" i="6"/>
  <c r="Y1187" i="6"/>
  <c r="AB1187" i="6"/>
  <c r="X1188" i="6"/>
  <c r="Y1188" i="6"/>
  <c r="AB1188" i="6"/>
  <c r="X5" i="6"/>
  <c r="Y5" i="6"/>
  <c r="AB5" i="6"/>
  <c r="X653" i="6"/>
  <c r="Y653" i="6"/>
  <c r="AB653" i="6"/>
  <c r="X990" i="6"/>
  <c r="Y990" i="6"/>
  <c r="AB990" i="6"/>
  <c r="X517" i="6"/>
  <c r="Y517" i="6"/>
  <c r="AB517" i="6"/>
  <c r="X1189" i="6"/>
  <c r="Y1189" i="6"/>
  <c r="AB1189" i="6"/>
  <c r="X1102" i="6"/>
  <c r="Y1102" i="6"/>
  <c r="AB1102" i="6"/>
  <c r="X1190" i="6"/>
  <c r="Y1190" i="6"/>
  <c r="AB1190" i="6"/>
  <c r="X1158" i="6"/>
  <c r="Y1158" i="6"/>
  <c r="AB1158" i="6"/>
  <c r="X1191" i="6"/>
  <c r="Y1191" i="6"/>
  <c r="AB1191" i="6"/>
  <c r="X924" i="6"/>
  <c r="Y924" i="6"/>
  <c r="AB924" i="6"/>
  <c r="X278" i="6"/>
  <c r="Y278" i="6"/>
  <c r="AB278" i="6"/>
  <c r="X1036" i="6"/>
  <c r="Y1036" i="6"/>
  <c r="AB1036" i="6"/>
  <c r="X591" i="6"/>
  <c r="Y591" i="6"/>
  <c r="AB591" i="6"/>
  <c r="X1604" i="6"/>
  <c r="Y1604" i="6"/>
  <c r="AB1604" i="6"/>
  <c r="X991" i="6"/>
  <c r="Y991" i="6"/>
  <c r="AB991" i="6"/>
  <c r="X848" i="6"/>
  <c r="Y848" i="6"/>
  <c r="AB848" i="6"/>
  <c r="X563" i="6"/>
  <c r="Y563" i="6"/>
  <c r="AB563" i="6"/>
  <c r="X872" i="6"/>
  <c r="Y872" i="6"/>
  <c r="AB872" i="6"/>
  <c r="X1613" i="6"/>
  <c r="Y1613" i="6"/>
  <c r="AB1613" i="6"/>
  <c r="X298" i="6"/>
  <c r="Y298" i="6"/>
  <c r="AB298" i="6"/>
  <c r="X914" i="6"/>
  <c r="Y914" i="6"/>
  <c r="AB914" i="6"/>
  <c r="X564" i="6"/>
  <c r="Y564" i="6"/>
  <c r="AB564" i="6"/>
  <c r="X1192" i="6"/>
  <c r="Y1192" i="6"/>
  <c r="AB1192" i="6"/>
  <c r="X344" i="6"/>
  <c r="Y344" i="6"/>
  <c r="AB344" i="6"/>
  <c r="X345" i="6"/>
  <c r="Y345" i="6"/>
  <c r="AB345" i="6"/>
  <c r="X321" i="6"/>
  <c r="Y321" i="6"/>
  <c r="AB321" i="6"/>
  <c r="X750" i="6"/>
  <c r="Y750" i="6"/>
  <c r="AB750" i="6"/>
  <c r="X849" i="6"/>
  <c r="Y849" i="6"/>
  <c r="AB849" i="6"/>
  <c r="X992" i="6"/>
  <c r="Y992" i="6"/>
  <c r="AB992" i="6"/>
  <c r="X712" i="6"/>
  <c r="Y712" i="6"/>
  <c r="AB712" i="6"/>
  <c r="X870" i="6"/>
  <c r="Y870" i="6"/>
  <c r="AB870" i="6"/>
  <c r="X322" i="6"/>
  <c r="Y322" i="6"/>
  <c r="AB322" i="6"/>
  <c r="X822" i="6"/>
  <c r="Y822" i="6"/>
  <c r="AB822" i="6"/>
  <c r="X267" i="6"/>
  <c r="Y267" i="6"/>
  <c r="AB267" i="6"/>
  <c r="X1155" i="6"/>
  <c r="Y1155" i="6"/>
  <c r="AB1155" i="6"/>
  <c r="X1193" i="6"/>
  <c r="Y1193" i="6"/>
  <c r="AB1193" i="6"/>
  <c r="X1065" i="6"/>
  <c r="Y1065" i="6"/>
  <c r="AB1065" i="6"/>
  <c r="X257" i="6"/>
  <c r="Y257" i="6"/>
  <c r="AB257" i="6"/>
  <c r="X323" i="6"/>
  <c r="Y323" i="6"/>
  <c r="AB323" i="6"/>
  <c r="X1602" i="6"/>
  <c r="Y1602" i="6"/>
  <c r="AB1602" i="6"/>
  <c r="X993" i="6"/>
  <c r="Y993" i="6"/>
  <c r="AB993" i="6"/>
  <c r="X850" i="6"/>
  <c r="Y850" i="6"/>
  <c r="AB850" i="6"/>
  <c r="X138" i="6"/>
  <c r="Y138" i="6"/>
  <c r="AB138" i="6"/>
  <c r="X509" i="6"/>
  <c r="Y509" i="6"/>
  <c r="AB509" i="6"/>
  <c r="X1026" i="6"/>
  <c r="Y1026" i="6"/>
  <c r="AB1026" i="6"/>
  <c r="AL14" i="1"/>
  <c r="AL82" i="1"/>
  <c r="N2" i="39" l="1"/>
  <c r="K62" i="39"/>
  <c r="K21" i="39"/>
  <c r="K68" i="39"/>
  <c r="J24" i="39"/>
  <c r="K49" i="39"/>
  <c r="K34" i="39"/>
  <c r="J33" i="39"/>
  <c r="J43" i="39"/>
  <c r="J68" i="39"/>
  <c r="K29" i="39"/>
  <c r="K69" i="39"/>
  <c r="K38" i="39"/>
  <c r="K3" i="39"/>
  <c r="K2" i="39"/>
  <c r="K11" i="39"/>
  <c r="K35" i="39"/>
  <c r="K36" i="39"/>
  <c r="K37" i="39"/>
  <c r="J31" i="39"/>
  <c r="K48" i="39"/>
  <c r="K4" i="39"/>
  <c r="K10" i="39"/>
  <c r="K63" i="39"/>
  <c r="K20" i="39"/>
  <c r="J15" i="39"/>
  <c r="J50" i="39"/>
  <c r="J60" i="39"/>
  <c r="K54" i="39"/>
  <c r="L47" i="39"/>
  <c r="L16" i="39"/>
  <c r="L18" i="39"/>
  <c r="L11" i="39"/>
  <c r="L34" i="39"/>
  <c r="L21" i="39"/>
  <c r="L19" i="39"/>
  <c r="L6" i="39"/>
  <c r="L48" i="39"/>
  <c r="L49" i="39"/>
  <c r="L38" i="39"/>
  <c r="L63" i="39"/>
  <c r="L36" i="39"/>
  <c r="L27" i="39"/>
  <c r="L3" i="39"/>
  <c r="L10" i="39"/>
  <c r="L61" i="39"/>
  <c r="L54" i="39"/>
  <c r="L30" i="39"/>
  <c r="L5" i="39"/>
  <c r="L69" i="39"/>
  <c r="L20" i="39"/>
  <c r="AZ255" i="2"/>
  <c r="L68" i="39"/>
  <c r="AZ249" i="2"/>
  <c r="K64" i="39" s="1"/>
  <c r="L64" i="39"/>
  <c r="L29" i="39"/>
  <c r="L53" i="39"/>
  <c r="L7" i="39"/>
  <c r="L4" i="39"/>
  <c r="L62" i="39"/>
  <c r="L2" i="39"/>
  <c r="L35" i="39"/>
  <c r="L37" i="39"/>
  <c r="BA276" i="2"/>
  <c r="AZ276" i="2"/>
  <c r="AZ275" i="2"/>
  <c r="BA275" i="2"/>
  <c r="AZ140" i="2"/>
  <c r="K27" i="39" s="1"/>
  <c r="AZ72" i="2"/>
  <c r="BA4" i="2"/>
  <c r="BA233" i="2"/>
  <c r="BA67" i="2"/>
  <c r="AZ147" i="2"/>
  <c r="BA191" i="2"/>
  <c r="BA2" i="2"/>
  <c r="BA114" i="2"/>
  <c r="AZ85" i="2"/>
  <c r="BA175" i="2"/>
  <c r="BA19" i="2"/>
  <c r="BA173" i="2"/>
  <c r="BA257" i="2"/>
  <c r="AZ107" i="2"/>
  <c r="AZ24" i="2"/>
  <c r="BA210" i="2"/>
  <c r="AZ129" i="2"/>
  <c r="BA117" i="2"/>
  <c r="BA63" i="2"/>
  <c r="AZ220" i="2"/>
  <c r="AZ185" i="2"/>
  <c r="AZ206" i="2"/>
  <c r="BA18" i="2"/>
  <c r="AZ128" i="2"/>
  <c r="AZ33" i="2"/>
  <c r="BA138" i="2"/>
  <c r="AZ158" i="2"/>
  <c r="BA145" i="2"/>
  <c r="BA230" i="2"/>
  <c r="AZ178" i="2"/>
  <c r="BA53" i="2"/>
  <c r="BA26" i="2"/>
  <c r="BA195" i="2"/>
  <c r="AZ101" i="2"/>
  <c r="AZ20" i="2"/>
  <c r="BA183" i="2"/>
  <c r="AZ115" i="2"/>
  <c r="BA21" i="2"/>
  <c r="BA120" i="2"/>
  <c r="AZ211" i="2"/>
  <c r="BA222" i="2"/>
  <c r="BA204" i="2"/>
  <c r="BA11" i="2"/>
  <c r="BA237" i="2"/>
  <c r="BA76" i="2"/>
  <c r="BA12" i="2"/>
  <c r="BA123" i="2"/>
  <c r="BA253" i="2"/>
  <c r="AZ136" i="2"/>
  <c r="BA104" i="2"/>
  <c r="AZ9" i="2"/>
  <c r="BA146" i="2"/>
  <c r="BA80" i="2"/>
  <c r="BA7" i="2"/>
  <c r="AZ250" i="2"/>
  <c r="BA151" i="2"/>
  <c r="BA135" i="2"/>
  <c r="BA93" i="2"/>
  <c r="AZ43" i="2"/>
  <c r="BA176" i="2"/>
  <c r="BA88" i="2"/>
  <c r="BA202" i="2"/>
  <c r="AZ68" i="2"/>
  <c r="K18" i="39" s="1"/>
  <c r="BA217" i="2"/>
  <c r="BA203" i="2"/>
  <c r="BA177" i="2"/>
  <c r="AZ125" i="2"/>
  <c r="BA271" i="2"/>
  <c r="BA223" i="2"/>
  <c r="BA268" i="2"/>
  <c r="BA238" i="2"/>
  <c r="AZ188" i="2"/>
  <c r="BA79" i="2"/>
  <c r="BA27" i="2"/>
  <c r="AZ5" i="2"/>
  <c r="BA182" i="2"/>
  <c r="BA45" i="2"/>
  <c r="AZ235" i="2"/>
  <c r="BA168" i="2"/>
  <c r="BA124" i="2"/>
  <c r="AZ54" i="2"/>
  <c r="BA98" i="2"/>
  <c r="BA39" i="2"/>
  <c r="BA109" i="2"/>
  <c r="BA95" i="2"/>
  <c r="BA36" i="2"/>
  <c r="BA267" i="2"/>
  <c r="BA157" i="2"/>
  <c r="BA133" i="2"/>
  <c r="BA71" i="2"/>
  <c r="BA17" i="2"/>
  <c r="BA131" i="2"/>
  <c r="BA70" i="2"/>
  <c r="BA171" i="2"/>
  <c r="BA249" i="2"/>
  <c r="BA228" i="2"/>
  <c r="BA197" i="2"/>
  <c r="BA167" i="2"/>
  <c r="BA105" i="2"/>
  <c r="BA156" i="2"/>
  <c r="BA62" i="2"/>
  <c r="BA209" i="2"/>
  <c r="BA78" i="2"/>
  <c r="BA15" i="2"/>
  <c r="BA218" i="2"/>
  <c r="BA144" i="2"/>
  <c r="BA25" i="2"/>
  <c r="BA269" i="2"/>
  <c r="BA252" i="2"/>
  <c r="BA226" i="2"/>
  <c r="BA193" i="2"/>
  <c r="BA141" i="2"/>
  <c r="BA137" i="2"/>
  <c r="BA112" i="2"/>
  <c r="BA90" i="2"/>
  <c r="BA60" i="2"/>
  <c r="BA23" i="2"/>
  <c r="BA10" i="2"/>
  <c r="BA3" i="2"/>
  <c r="BA166" i="2"/>
  <c r="BA22" i="2"/>
  <c r="BA187" i="2"/>
  <c r="BA74" i="2"/>
  <c r="BA34" i="2"/>
  <c r="BA236" i="2"/>
  <c r="BA232" i="2"/>
  <c r="BA213" i="2"/>
  <c r="BA208" i="2"/>
  <c r="BA181" i="2"/>
  <c r="BA174" i="2"/>
  <c r="BA132" i="2"/>
  <c r="BA116" i="2"/>
  <c r="BA75" i="2"/>
  <c r="BA52" i="2"/>
  <c r="BA170" i="2"/>
  <c r="BA130" i="2"/>
  <c r="BA94" i="2"/>
  <c r="BA164" i="2"/>
  <c r="BA225" i="2"/>
  <c r="BA38" i="2"/>
  <c r="BA35" i="2"/>
  <c r="BA266" i="2"/>
  <c r="BA216" i="2"/>
  <c r="BA154" i="2"/>
  <c r="BA122" i="2"/>
  <c r="BA69" i="2"/>
  <c r="BA14" i="2"/>
  <c r="BA189" i="2"/>
  <c r="BA59" i="2"/>
  <c r="BA163" i="2"/>
  <c r="BA240" i="2"/>
  <c r="BA221" i="2"/>
  <c r="BA194" i="2"/>
  <c r="BA84" i="2"/>
  <c r="BA150" i="2"/>
  <c r="BA99" i="2"/>
  <c r="BA61" i="2"/>
  <c r="BA37" i="2"/>
  <c r="BA160" i="2"/>
  <c r="BA102" i="2"/>
  <c r="BA73" i="2"/>
  <c r="BA184" i="2"/>
  <c r="BA111" i="2"/>
  <c r="BA77" i="2"/>
  <c r="BA30" i="2"/>
  <c r="BA6" i="2"/>
  <c r="BA169" i="2"/>
  <c r="BA134" i="2"/>
  <c r="BA127" i="2"/>
  <c r="BA106" i="2"/>
  <c r="BA8" i="2"/>
  <c r="BA100" i="2"/>
  <c r="BA255" i="2"/>
  <c r="BA244" i="2"/>
  <c r="H3" i="2"/>
  <c r="H4" i="2"/>
  <c r="H5" i="2"/>
  <c r="H6" i="2"/>
  <c r="H7" i="2"/>
  <c r="H8" i="2"/>
  <c r="H9" i="2"/>
  <c r="H10" i="2"/>
  <c r="H11" i="2"/>
  <c r="H12" i="2"/>
  <c r="H13" i="2"/>
  <c r="H14" i="2"/>
  <c r="H15" i="2"/>
  <c r="H17" i="2"/>
  <c r="H18" i="2"/>
  <c r="H19" i="2"/>
  <c r="H20" i="2"/>
  <c r="H21" i="2"/>
  <c r="H22" i="2"/>
  <c r="H23" i="2"/>
  <c r="H24" i="2"/>
  <c r="H25" i="2"/>
  <c r="H26" i="2"/>
  <c r="H27" i="2"/>
  <c r="H28" i="2"/>
  <c r="H29" i="2"/>
  <c r="H30" i="2"/>
  <c r="H32" i="2"/>
  <c r="H33" i="2"/>
  <c r="H34" i="2"/>
  <c r="H35" i="2"/>
  <c r="H36" i="2"/>
  <c r="H37" i="2"/>
  <c r="H38" i="2"/>
  <c r="H39"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 i="2"/>
  <c r="J35" i="39" l="1"/>
  <c r="J34" i="39"/>
  <c r="AK226" i="2"/>
  <c r="AL226" i="2"/>
  <c r="AO226" i="2"/>
  <c r="AP226" i="2" s="1"/>
  <c r="AK250" i="2"/>
  <c r="AL250" i="2"/>
  <c r="AO250" i="2"/>
  <c r="AP250" i="2" s="1"/>
  <c r="AK238" i="2"/>
  <c r="AL238" i="2"/>
  <c r="AO238" i="2"/>
  <c r="AP238" i="2" s="1"/>
  <c r="AK257" i="2"/>
  <c r="AL257" i="2"/>
  <c r="AO257" i="2"/>
  <c r="AP257" i="2" s="1"/>
  <c r="AL266" i="2"/>
  <c r="AO266" i="2"/>
  <c r="AP266" i="2" s="1"/>
  <c r="AL267" i="2"/>
  <c r="AO267" i="2"/>
  <c r="AP267" i="2" s="1"/>
  <c r="AL268" i="2"/>
  <c r="AO268" i="2"/>
  <c r="AP268" i="2" s="1"/>
  <c r="AL269" i="2"/>
  <c r="AO269" i="2"/>
  <c r="AP269" i="2" s="1"/>
  <c r="AO252" i="2"/>
  <c r="AP252" i="2" s="1"/>
  <c r="BD253" i="2"/>
  <c r="BF253" i="2"/>
  <c r="BG253" i="2"/>
  <c r="BD266" i="2"/>
  <c r="BF266" i="2"/>
  <c r="BG266" i="2"/>
  <c r="BD267" i="2"/>
  <c r="BF267" i="2"/>
  <c r="BG267" i="2"/>
  <c r="BD268" i="2"/>
  <c r="BF268" i="2"/>
  <c r="BG268" i="2"/>
  <c r="BD269" i="2"/>
  <c r="BF269" i="2"/>
  <c r="BG269" i="2"/>
  <c r="BD252" i="2"/>
  <c r="BF252" i="2"/>
  <c r="BG252" i="2"/>
  <c r="C253" i="2"/>
  <c r="I253" i="2"/>
  <c r="C266" i="2"/>
  <c r="I266" i="2"/>
  <c r="C267" i="2"/>
  <c r="I267" i="2"/>
  <c r="C268" i="2"/>
  <c r="I268" i="2"/>
  <c r="C269" i="2"/>
  <c r="I269" i="2"/>
  <c r="C252" i="2"/>
  <c r="I252" i="2"/>
  <c r="B253" i="2"/>
  <c r="B266" i="2"/>
  <c r="B267" i="2"/>
  <c r="B268" i="2"/>
  <c r="B269" i="2"/>
  <c r="B252" i="2"/>
  <c r="Y3" i="4"/>
  <c r="Y4" i="4"/>
  <c r="Y5" i="4"/>
  <c r="Y6" i="4"/>
  <c r="Y7" i="4"/>
  <c r="Y8" i="4"/>
  <c r="Y9" i="4"/>
  <c r="Y10" i="4"/>
  <c r="Y11" i="4"/>
  <c r="Y12" i="4"/>
  <c r="Y13" i="4"/>
  <c r="Y14" i="4"/>
  <c r="Y15" i="4"/>
  <c r="Y16" i="4"/>
  <c r="Y17" i="4"/>
  <c r="Y18" i="4"/>
  <c r="Y19" i="4"/>
  <c r="Y20" i="4"/>
  <c r="Y21" i="4"/>
  <c r="Y22" i="4"/>
  <c r="Y23" i="4"/>
  <c r="Y24" i="4"/>
  <c r="Y25" i="4"/>
  <c r="Y26" i="4"/>
  <c r="Y2" i="4"/>
  <c r="BD270" i="2"/>
  <c r="BF270" i="2"/>
  <c r="BG270" i="2"/>
  <c r="X270" i="2"/>
  <c r="B270" i="2"/>
  <c r="C270" i="2"/>
  <c r="I270" i="2"/>
  <c r="X1097" i="6" l="1"/>
  <c r="Y1097" i="6"/>
  <c r="AB1097" i="6"/>
  <c r="X215" i="6"/>
  <c r="Y215" i="6"/>
  <c r="AB215" i="6"/>
  <c r="X624" i="6"/>
  <c r="Y624" i="6"/>
  <c r="AB624" i="6"/>
  <c r="X778" i="6"/>
  <c r="Y778" i="6"/>
  <c r="AB778" i="6"/>
  <c r="X471" i="6"/>
  <c r="Y471" i="6"/>
  <c r="AB471" i="6"/>
  <c r="X1157" i="6"/>
  <c r="Y1157" i="6"/>
  <c r="AB1157" i="6"/>
  <c r="X840" i="6"/>
  <c r="Y840" i="6"/>
  <c r="AB840" i="6"/>
  <c r="X515" i="6"/>
  <c r="Y515" i="6"/>
  <c r="AB515" i="6"/>
  <c r="X505" i="6"/>
  <c r="Y505" i="6"/>
  <c r="AB505" i="6"/>
  <c r="X912" i="6"/>
  <c r="Y912" i="6"/>
  <c r="AB912" i="6"/>
  <c r="X1098" i="6"/>
  <c r="Y1098" i="6"/>
  <c r="AB1098" i="6"/>
  <c r="X937" i="6"/>
  <c r="Y937" i="6"/>
  <c r="AB937" i="6"/>
  <c r="X1182" i="6"/>
  <c r="Y1182" i="6"/>
  <c r="AB1182" i="6"/>
  <c r="X262" i="6"/>
  <c r="Y262" i="6"/>
  <c r="AB262" i="6"/>
  <c r="X686" i="6"/>
  <c r="Y686" i="6"/>
  <c r="AB686" i="6"/>
  <c r="X637" i="6"/>
  <c r="Y637" i="6"/>
  <c r="AB637" i="6"/>
  <c r="X823" i="6"/>
  <c r="Y823" i="6"/>
  <c r="AB823" i="6"/>
  <c r="X296" i="6"/>
  <c r="Y296" i="6"/>
  <c r="AB296" i="6"/>
  <c r="X362" i="6"/>
  <c r="Y362" i="6"/>
  <c r="AB362" i="6"/>
  <c r="X611" i="6"/>
  <c r="Y611" i="6"/>
  <c r="AB611" i="6"/>
  <c r="X985" i="6"/>
  <c r="Y985" i="6"/>
  <c r="AB985" i="6"/>
  <c r="X237" i="6"/>
  <c r="Y237" i="6"/>
  <c r="AB237" i="6"/>
  <c r="X1099" i="6"/>
  <c r="Y1099" i="6"/>
  <c r="AB1099" i="6"/>
  <c r="X1100" i="6"/>
  <c r="Y1100" i="6"/>
  <c r="AB1100" i="6"/>
  <c r="X890" i="6"/>
  <c r="Y890" i="6"/>
  <c r="AB890" i="6"/>
  <c r="X238" i="6"/>
  <c r="Y238" i="6"/>
  <c r="AB238" i="6"/>
  <c r="X841" i="6"/>
  <c r="Y841" i="6"/>
  <c r="AB841" i="6"/>
  <c r="X1605" i="6"/>
  <c r="Y1605" i="6"/>
  <c r="AB1605" i="6"/>
  <c r="X842" i="6"/>
  <c r="Y842" i="6"/>
  <c r="AB842" i="6"/>
  <c r="X281" i="6"/>
  <c r="Y281" i="6"/>
  <c r="AB281" i="6"/>
  <c r="X111" i="6"/>
  <c r="Y111" i="6"/>
  <c r="AB111" i="6"/>
  <c r="X735" i="6"/>
  <c r="Y735" i="6"/>
  <c r="AB735" i="6"/>
  <c r="X561" i="6"/>
  <c r="Y561" i="6"/>
  <c r="AB561" i="6"/>
  <c r="X825" i="6"/>
  <c r="Y825" i="6"/>
  <c r="AB825" i="6"/>
  <c r="X710" i="6"/>
  <c r="Y710" i="6"/>
  <c r="AB710" i="6"/>
  <c r="X942" i="6"/>
  <c r="Y942" i="6"/>
  <c r="AB942" i="6"/>
  <c r="X1066" i="6"/>
  <c r="Y1066" i="6"/>
  <c r="AB1066" i="6"/>
  <c r="X239" i="6"/>
  <c r="Y239" i="6"/>
  <c r="AB239" i="6"/>
  <c r="X826" i="6"/>
  <c r="Y826" i="6"/>
  <c r="AB826" i="6"/>
  <c r="X18" i="6"/>
  <c r="Y18" i="6"/>
  <c r="AB18" i="6"/>
  <c r="X809" i="6"/>
  <c r="Y809" i="6"/>
  <c r="AB809" i="6"/>
  <c r="X443" i="6"/>
  <c r="Y443" i="6"/>
  <c r="AB443" i="6"/>
  <c r="X767" i="6"/>
  <c r="Y767" i="6"/>
  <c r="AB767" i="6"/>
  <c r="X240" i="6"/>
  <c r="Y240" i="6"/>
  <c r="AB240" i="6"/>
  <c r="X297" i="6"/>
  <c r="Y297" i="6"/>
  <c r="AB297" i="6"/>
  <c r="X562" i="6"/>
  <c r="Y562" i="6"/>
  <c r="AB562" i="6"/>
  <c r="X913" i="6"/>
  <c r="Y913" i="6"/>
  <c r="AB913" i="6"/>
  <c r="X765" i="6"/>
  <c r="Y765" i="6"/>
  <c r="AB765" i="6"/>
  <c r="X216" i="6"/>
  <c r="Y216" i="6"/>
  <c r="AB216" i="6"/>
  <c r="X766" i="6"/>
  <c r="Y766" i="6"/>
  <c r="AB766" i="6"/>
  <c r="X603" i="6"/>
  <c r="Y603" i="6"/>
  <c r="AB603" i="6"/>
  <c r="X676" i="6"/>
  <c r="Y676" i="6"/>
  <c r="AB676" i="6"/>
  <c r="X506" i="6"/>
  <c r="Y506" i="6"/>
  <c r="AB506" i="6"/>
  <c r="X490" i="6"/>
  <c r="Y490" i="6"/>
  <c r="AB490" i="6"/>
  <c r="X597" i="6"/>
  <c r="Y597" i="6"/>
  <c r="AB597" i="6"/>
  <c r="X898" i="6"/>
  <c r="Y898" i="6"/>
  <c r="AB898" i="6"/>
  <c r="X598" i="6"/>
  <c r="Y598" i="6"/>
  <c r="AB598" i="6"/>
  <c r="X241" i="6"/>
  <c r="Y241" i="6"/>
  <c r="AB241" i="6"/>
  <c r="X1593" i="6"/>
  <c r="Y1593" i="6"/>
  <c r="AB1593" i="6"/>
  <c r="X986" i="6"/>
  <c r="Y986" i="6"/>
  <c r="AB986" i="6"/>
  <c r="X669" i="6"/>
  <c r="Y669" i="6"/>
  <c r="AB669" i="6"/>
  <c r="X1599" i="6"/>
  <c r="Y1599" i="6"/>
  <c r="AB1599" i="6"/>
  <c r="X612" i="6"/>
  <c r="Y612" i="6"/>
  <c r="AB612" i="6"/>
  <c r="X369" i="6"/>
  <c r="Y369" i="6"/>
  <c r="AB369" i="6"/>
  <c r="X643" i="6"/>
  <c r="Y643" i="6"/>
  <c r="AB643" i="6"/>
  <c r="X987" i="6"/>
  <c r="Y987" i="6"/>
  <c r="AB987" i="6"/>
  <c r="X1603" i="6"/>
  <c r="Y1603" i="6"/>
  <c r="AB1603" i="6"/>
  <c r="X843" i="6"/>
  <c r="Y843" i="6"/>
  <c r="AB843" i="6"/>
  <c r="X988" i="6"/>
  <c r="Y988" i="6"/>
  <c r="AB988" i="6"/>
  <c r="X583" i="6"/>
  <c r="Y583" i="6"/>
  <c r="AB583" i="6"/>
  <c r="X439" i="6"/>
  <c r="Y439" i="6"/>
  <c r="AB439" i="6"/>
  <c r="X484" i="6"/>
  <c r="Y484" i="6"/>
  <c r="AB484" i="6"/>
  <c r="X495" i="6"/>
  <c r="Y495" i="6"/>
  <c r="AB495" i="6"/>
  <c r="X657" i="6"/>
  <c r="Y657" i="6"/>
  <c r="AB657" i="6"/>
  <c r="X939" i="6"/>
  <c r="Y939" i="6"/>
  <c r="AB939" i="6"/>
  <c r="X260" i="6"/>
  <c r="Y260" i="6"/>
  <c r="AB260" i="6"/>
  <c r="X1161" i="6"/>
  <c r="Y1161" i="6"/>
  <c r="AB1161" i="6"/>
  <c r="X969" i="6"/>
  <c r="Y969" i="6"/>
  <c r="AB969" i="6"/>
  <c r="X306" i="6"/>
  <c r="Y306" i="6"/>
  <c r="AB306" i="6"/>
  <c r="X844" i="6"/>
  <c r="Y844" i="6"/>
  <c r="AB844" i="6"/>
  <c r="X582" i="6"/>
  <c r="Y582" i="6"/>
  <c r="AB582" i="6"/>
  <c r="X370" i="6"/>
  <c r="Y370" i="6"/>
  <c r="AB370" i="6"/>
  <c r="X496" i="6"/>
  <c r="Y496" i="6"/>
  <c r="AB496" i="6"/>
  <c r="X174" i="6"/>
  <c r="Y174" i="6"/>
  <c r="AB174" i="6"/>
  <c r="X885" i="6"/>
  <c r="Y885" i="6"/>
  <c r="AB885" i="6"/>
  <c r="X665" i="6"/>
  <c r="Y665" i="6"/>
  <c r="AB665" i="6"/>
  <c r="X1576" i="6"/>
  <c r="Y1576" i="6"/>
  <c r="AB1576" i="6"/>
  <c r="X516" i="6"/>
  <c r="Y516" i="6"/>
  <c r="AB516" i="6"/>
  <c r="X868" i="6"/>
  <c r="Y868" i="6"/>
  <c r="AB868" i="6"/>
  <c r="X1183" i="6"/>
  <c r="Y1183" i="6"/>
  <c r="AB1183" i="6"/>
  <c r="X1184" i="6"/>
  <c r="Y1184" i="6"/>
  <c r="AB1184" i="6"/>
  <c r="X845" i="6"/>
  <c r="Y845" i="6"/>
  <c r="AB845" i="6"/>
  <c r="X1185" i="6"/>
  <c r="Y1185" i="6"/>
  <c r="AB1185" i="6"/>
  <c r="X1032" i="6"/>
  <c r="Y1032" i="6"/>
  <c r="AB1032" i="6"/>
  <c r="X120" i="6"/>
  <c r="Y120" i="6"/>
  <c r="AB120" i="6"/>
  <c r="X1162" i="6"/>
  <c r="Y1162" i="6"/>
  <c r="AB1162" i="6"/>
  <c r="X336" i="6"/>
  <c r="Y336" i="6"/>
  <c r="AB336" i="6"/>
  <c r="Y447" i="7"/>
  <c r="Y980" i="7"/>
  <c r="Y487" i="7"/>
  <c r="Y333" i="7"/>
  <c r="Y846" i="7"/>
  <c r="Y793" i="7"/>
  <c r="Y515" i="7"/>
  <c r="Y393" i="7"/>
  <c r="Y455" i="7"/>
  <c r="Y398" i="7"/>
  <c r="Y1049" i="7"/>
  <c r="AL192" i="1"/>
  <c r="AL113" i="1"/>
  <c r="AL109" i="1"/>
  <c r="AL100" i="1"/>
  <c r="AL140" i="1"/>
  <c r="AL146" i="1"/>
  <c r="AL135" i="1"/>
  <c r="AO102" i="2" l="1"/>
  <c r="AP102" i="2" s="1"/>
  <c r="AO117" i="2"/>
  <c r="AP117" i="2" s="1"/>
  <c r="AO136" i="2"/>
  <c r="AP136" i="2" s="1"/>
  <c r="AO144" i="2"/>
  <c r="AP144" i="2" s="1"/>
  <c r="AO156" i="2"/>
  <c r="AP156" i="2" s="1"/>
  <c r="AO7" i="2"/>
  <c r="AP7" i="2" s="1"/>
  <c r="AO9" i="2"/>
  <c r="AP9" i="2" s="1"/>
  <c r="AO15" i="2"/>
  <c r="AP15" i="2" s="1"/>
  <c r="AO18" i="2"/>
  <c r="AP18" i="2" s="1"/>
  <c r="AO20" i="2"/>
  <c r="AP20" i="2" s="1"/>
  <c r="AO25" i="2"/>
  <c r="AP25" i="2" s="1"/>
  <c r="K16" i="39" s="1"/>
  <c r="AO26" i="2"/>
  <c r="AP26" i="2" s="1"/>
  <c r="AO33" i="2"/>
  <c r="AP33" i="2" s="1"/>
  <c r="AO35" i="2"/>
  <c r="AP35" i="2" s="1"/>
  <c r="AO36" i="2"/>
  <c r="AP36" i="2" s="1"/>
  <c r="AO37" i="2"/>
  <c r="AP37" i="2" s="1"/>
  <c r="AO38" i="2"/>
  <c r="AP38" i="2" s="1"/>
  <c r="AO39" i="2"/>
  <c r="AP39" i="2" s="1"/>
  <c r="AO61" i="2"/>
  <c r="AP61" i="2" s="1"/>
  <c r="AO62" i="2"/>
  <c r="AP62" i="2" s="1"/>
  <c r="AO67" i="2"/>
  <c r="AP67" i="2" s="1"/>
  <c r="AO72" i="2"/>
  <c r="AP72" i="2" s="1"/>
  <c r="AO77" i="2"/>
  <c r="AP77" i="2" s="1"/>
  <c r="K47" i="39" s="1"/>
  <c r="AO78" i="2"/>
  <c r="AP78" i="2" s="1"/>
  <c r="AO80" i="2"/>
  <c r="AP80" i="2" s="1"/>
  <c r="AO85" i="2"/>
  <c r="AP85" i="2" s="1"/>
  <c r="AO98" i="2"/>
  <c r="AP98" i="2" s="1"/>
  <c r="AO99" i="2"/>
  <c r="AO101" i="2"/>
  <c r="AP101" i="2" s="1"/>
  <c r="K30" i="39" s="1"/>
  <c r="AO104" i="2"/>
  <c r="AP104" i="2" s="1"/>
  <c r="AO109" i="2"/>
  <c r="AP109" i="2" s="1"/>
  <c r="K7" i="39" s="1"/>
  <c r="AO111" i="2"/>
  <c r="AO128" i="2"/>
  <c r="AP128" i="2" s="1"/>
  <c r="AO150" i="2"/>
  <c r="AP150" i="2" s="1"/>
  <c r="AO160" i="2"/>
  <c r="AP160" i="2" s="1"/>
  <c r="AO173" i="2"/>
  <c r="AP173" i="2" s="1"/>
  <c r="AO191" i="2"/>
  <c r="AP191" i="2" s="1"/>
  <c r="AO195" i="2"/>
  <c r="AP195" i="2" s="1"/>
  <c r="AO206" i="2"/>
  <c r="AP206" i="2" s="1"/>
  <c r="K19" i="39" s="1"/>
  <c r="AO216" i="2"/>
  <c r="AP216" i="2" s="1"/>
  <c r="AO218" i="2"/>
  <c r="AP218" i="2" s="1"/>
  <c r="AO223" i="2"/>
  <c r="AP223" i="2" s="1"/>
  <c r="K53" i="39" s="1"/>
  <c r="AO73" i="2"/>
  <c r="AP73" i="2" s="1"/>
  <c r="K5" i="39" s="1"/>
  <c r="AO95" i="2"/>
  <c r="AP95" i="2" s="1"/>
  <c r="K6" i="39" s="1"/>
  <c r="AO146" i="2"/>
  <c r="AP146" i="2" s="1"/>
  <c r="AO184" i="2"/>
  <c r="AP184" i="2" s="1"/>
  <c r="AO209" i="2"/>
  <c r="AP209" i="2" s="1"/>
  <c r="AV251" i="2"/>
  <c r="AW251" i="2"/>
  <c r="AX251" i="2"/>
  <c r="AY251" i="2"/>
  <c r="AQ254" i="2"/>
  <c r="AV254" i="2"/>
  <c r="AW254" i="2"/>
  <c r="AX254" i="2"/>
  <c r="L31" i="39" s="1"/>
  <c r="AY254" i="2"/>
  <c r="AQ259" i="2"/>
  <c r="AQ260" i="2"/>
  <c r="L25" i="39"/>
  <c r="C32" i="2"/>
  <c r="C97" i="2"/>
  <c r="C148" i="2"/>
  <c r="C149" i="2"/>
  <c r="C165" i="2"/>
  <c r="C179" i="2"/>
  <c r="C190" i="2"/>
  <c r="C198" i="2"/>
  <c r="C199" i="2"/>
  <c r="C200" i="2"/>
  <c r="C201" i="2"/>
  <c r="C205" i="2"/>
  <c r="I44" i="39" s="1"/>
  <c r="C207" i="2"/>
  <c r="C212" i="2"/>
  <c r="C219" i="2"/>
  <c r="C227" i="2"/>
  <c r="C229" i="2"/>
  <c r="C239" i="2"/>
  <c r="C241" i="2"/>
  <c r="C242" i="2"/>
  <c r="C243" i="2"/>
  <c r="C245" i="2"/>
  <c r="I12" i="39" s="1"/>
  <c r="C248" i="2"/>
  <c r="C256" i="2"/>
  <c r="I15" i="39" s="1"/>
  <c r="C258" i="2"/>
  <c r="I60" i="39" s="1"/>
  <c r="C261" i="2"/>
  <c r="C262" i="2"/>
  <c r="C263" i="2"/>
  <c r="C265" i="2"/>
  <c r="C249" i="2"/>
  <c r="I64" i="39" s="1"/>
  <c r="C55" i="2"/>
  <c r="C44" i="2"/>
  <c r="C47" i="2"/>
  <c r="C57" i="2"/>
  <c r="C103" i="2"/>
  <c r="C119" i="2"/>
  <c r="C142" i="2"/>
  <c r="C143" i="2"/>
  <c r="C161" i="2"/>
  <c r="C164" i="2"/>
  <c r="C192" i="2"/>
  <c r="C196" i="2"/>
  <c r="C204" i="2"/>
  <c r="C222" i="2"/>
  <c r="C225" i="2"/>
  <c r="C230" i="2"/>
  <c r="I35" i="39" s="1"/>
  <c r="C233" i="2"/>
  <c r="C234" i="2"/>
  <c r="C244" i="2"/>
  <c r="I37" i="39" s="1"/>
  <c r="C185" i="2"/>
  <c r="C6" i="2"/>
  <c r="C52" i="2"/>
  <c r="C53" i="2"/>
  <c r="C54" i="2"/>
  <c r="C30" i="2"/>
  <c r="C217" i="2"/>
  <c r="C226" i="2"/>
  <c r="C2" i="2"/>
  <c r="I54" i="39" s="1"/>
  <c r="C4" i="2"/>
  <c r="C7" i="2"/>
  <c r="C8" i="2"/>
  <c r="C9" i="2"/>
  <c r="C10" i="2"/>
  <c r="I4" i="39" s="1"/>
  <c r="C11" i="2"/>
  <c r="I3" i="39" s="1"/>
  <c r="C12" i="2"/>
  <c r="C14" i="2"/>
  <c r="C15" i="2"/>
  <c r="C18" i="2"/>
  <c r="C19" i="2"/>
  <c r="I11" i="39" s="1"/>
  <c r="C20" i="2"/>
  <c r="C21" i="2"/>
  <c r="C22" i="2"/>
  <c r="C23" i="2"/>
  <c r="C25" i="2"/>
  <c r="I16" i="39" s="1"/>
  <c r="C26" i="2"/>
  <c r="C33" i="2"/>
  <c r="C34" i="2"/>
  <c r="C35" i="2"/>
  <c r="C36" i="2"/>
  <c r="C37" i="2"/>
  <c r="C38" i="2"/>
  <c r="C39" i="2"/>
  <c r="C43" i="2"/>
  <c r="C45" i="2"/>
  <c r="C59" i="2"/>
  <c r="I29" i="39"/>
  <c r="C60" i="2"/>
  <c r="C61" i="2"/>
  <c r="C62" i="2"/>
  <c r="C63" i="2"/>
  <c r="C67" i="2"/>
  <c r="C68" i="2"/>
  <c r="I18" i="39" s="1"/>
  <c r="C69" i="2"/>
  <c r="C70" i="2"/>
  <c r="C71" i="2"/>
  <c r="C72" i="2"/>
  <c r="C76" i="2"/>
  <c r="C77" i="2"/>
  <c r="I47" i="39" s="1"/>
  <c r="C78" i="2"/>
  <c r="C79" i="2"/>
  <c r="C80" i="2"/>
  <c r="C84" i="2"/>
  <c r="I21" i="39" s="1"/>
  <c r="C85" i="2"/>
  <c r="C88" i="2"/>
  <c r="C90" i="2"/>
  <c r="C93" i="2"/>
  <c r="C94" i="2"/>
  <c r="C98" i="2"/>
  <c r="C99" i="2"/>
  <c r="C100" i="2"/>
  <c r="C101" i="2"/>
  <c r="I30" i="39" s="1"/>
  <c r="C102" i="2"/>
  <c r="C104" i="2"/>
  <c r="C105" i="2"/>
  <c r="C106" i="2"/>
  <c r="C107" i="2"/>
  <c r="C109" i="2"/>
  <c r="I7" i="39" s="1"/>
  <c r="C111" i="2"/>
  <c r="C112" i="2"/>
  <c r="C114" i="2"/>
  <c r="C116" i="2"/>
  <c r="C117" i="2"/>
  <c r="I61" i="39"/>
  <c r="C120" i="2"/>
  <c r="C122" i="2"/>
  <c r="C123" i="2"/>
  <c r="C124" i="2"/>
  <c r="C125" i="2"/>
  <c r="C128" i="2"/>
  <c r="C129" i="2"/>
  <c r="C131" i="2"/>
  <c r="C132" i="2"/>
  <c r="C133" i="2"/>
  <c r="C134" i="2"/>
  <c r="C135" i="2"/>
  <c r="C136" i="2"/>
  <c r="C137" i="2"/>
  <c r="I38" i="39" s="1"/>
  <c r="C138" i="2"/>
  <c r="C140" i="2"/>
  <c r="I27" i="39" s="1"/>
  <c r="C141" i="2"/>
  <c r="C144" i="2"/>
  <c r="C145" i="2"/>
  <c r="C147" i="2"/>
  <c r="C150" i="2"/>
  <c r="C151" i="2"/>
  <c r="C154" i="2"/>
  <c r="C156" i="2"/>
  <c r="C157" i="2"/>
  <c r="C158" i="2"/>
  <c r="C160" i="2"/>
  <c r="C163" i="2"/>
  <c r="C166" i="2"/>
  <c r="I10" i="39" s="1"/>
  <c r="C167" i="2"/>
  <c r="I20" i="39" s="1"/>
  <c r="C168" i="2"/>
  <c r="I36" i="39" s="1"/>
  <c r="C169" i="2"/>
  <c r="C170" i="2"/>
  <c r="C171" i="2"/>
  <c r="C173" i="2"/>
  <c r="C174" i="2"/>
  <c r="C175" i="2"/>
  <c r="C177" i="2"/>
  <c r="C178" i="2"/>
  <c r="I69" i="39"/>
  <c r="C181" i="2"/>
  <c r="C182" i="2"/>
  <c r="C183" i="2"/>
  <c r="C187" i="2"/>
  <c r="I49" i="39" s="1"/>
  <c r="C188" i="2"/>
  <c r="C189" i="2"/>
  <c r="C191" i="2"/>
  <c r="C193" i="2"/>
  <c r="I48" i="39" s="1"/>
  <c r="C194" i="2"/>
  <c r="C195" i="2"/>
  <c r="C197" i="2"/>
  <c r="C202" i="2"/>
  <c r="I62" i="39" s="1"/>
  <c r="C203" i="2"/>
  <c r="C206" i="2"/>
  <c r="I19" i="39" s="1"/>
  <c r="C208" i="2"/>
  <c r="C210" i="2"/>
  <c r="C211" i="2"/>
  <c r="C213" i="2"/>
  <c r="C216" i="2"/>
  <c r="C218" i="2"/>
  <c r="C220" i="2"/>
  <c r="I63" i="39" s="1"/>
  <c r="C221" i="2"/>
  <c r="C223" i="2"/>
  <c r="I53" i="39" s="1"/>
  <c r="C228" i="2"/>
  <c r="C232" i="2"/>
  <c r="I34" i="39" s="1"/>
  <c r="C235" i="2"/>
  <c r="C236" i="2"/>
  <c r="C237" i="2"/>
  <c r="C238" i="2"/>
  <c r="C240" i="2"/>
  <c r="C250" i="2"/>
  <c r="C257" i="2"/>
  <c r="C13" i="2"/>
  <c r="C29" i="2"/>
  <c r="C40" i="2"/>
  <c r="C42" i="2"/>
  <c r="C48" i="2"/>
  <c r="C56" i="2"/>
  <c r="C86" i="2"/>
  <c r="C89" i="2"/>
  <c r="C91" i="2"/>
  <c r="C92" i="2"/>
  <c r="C96" i="2"/>
  <c r="I43" i="39" s="1"/>
  <c r="C113" i="2"/>
  <c r="C118" i="2"/>
  <c r="C139" i="2"/>
  <c r="C152" i="2"/>
  <c r="C153" i="2"/>
  <c r="C159" i="2"/>
  <c r="C172" i="2"/>
  <c r="C180" i="2"/>
  <c r="C186" i="2"/>
  <c r="C214" i="2"/>
  <c r="C215" i="2"/>
  <c r="C224" i="2"/>
  <c r="I50" i="39" s="1"/>
  <c r="C231" i="2"/>
  <c r="I33" i="39" s="1"/>
  <c r="C28" i="2"/>
  <c r="C41" i="2"/>
  <c r="I8" i="39" s="1"/>
  <c r="C46" i="2"/>
  <c r="C49" i="2"/>
  <c r="C50" i="2"/>
  <c r="I9" i="39" s="1"/>
  <c r="C51" i="2"/>
  <c r="C58" i="2"/>
  <c r="C64" i="2"/>
  <c r="C65" i="2"/>
  <c r="C66" i="2"/>
  <c r="C81" i="2"/>
  <c r="C82" i="2"/>
  <c r="C83" i="2"/>
  <c r="C87" i="2"/>
  <c r="C108" i="2"/>
  <c r="C110" i="2"/>
  <c r="C121" i="2"/>
  <c r="C155" i="2"/>
  <c r="C162" i="2"/>
  <c r="C246" i="2"/>
  <c r="C247" i="2"/>
  <c r="C3" i="2"/>
  <c r="C5" i="2"/>
  <c r="C17" i="2"/>
  <c r="C24" i="2"/>
  <c r="C27" i="2"/>
  <c r="C73" i="2"/>
  <c r="I5" i="39" s="1"/>
  <c r="C95" i="2"/>
  <c r="I6" i="39" s="1"/>
  <c r="C115" i="2"/>
  <c r="C127" i="2"/>
  <c r="C130" i="2"/>
  <c r="C146" i="2"/>
  <c r="C176" i="2"/>
  <c r="C184" i="2"/>
  <c r="C209" i="2"/>
  <c r="C74" i="2"/>
  <c r="I2" i="39" s="1"/>
  <c r="C75" i="2"/>
  <c r="C255" i="2"/>
  <c r="I68" i="39" s="1"/>
  <c r="C251" i="2"/>
  <c r="C254" i="2"/>
  <c r="I31" i="39" s="1"/>
  <c r="C259" i="2"/>
  <c r="I24" i="39" s="1"/>
  <c r="C260" i="2"/>
  <c r="I25" i="39" s="1"/>
  <c r="K31" i="39" l="1"/>
  <c r="K25" i="39"/>
  <c r="K24" i="39"/>
  <c r="L24" i="39"/>
  <c r="AZ251" i="2"/>
  <c r="BA251" i="2"/>
  <c r="X11" i="2"/>
  <c r="X45" i="2"/>
  <c r="X100" i="2"/>
  <c r="X137" i="2"/>
  <c r="X139" i="2"/>
  <c r="X144" i="2"/>
  <c r="X164" i="2"/>
  <c r="X177" i="2"/>
  <c r="X179" i="2"/>
  <c r="X180" i="2"/>
  <c r="X181" i="2"/>
  <c r="X183" i="2"/>
  <c r="X184" i="2"/>
  <c r="X186" i="2"/>
  <c r="X188" i="2"/>
  <c r="X189" i="2"/>
  <c r="X190" i="2"/>
  <c r="X191" i="2"/>
  <c r="X192" i="2"/>
  <c r="X195" i="2"/>
  <c r="X196" i="2"/>
  <c r="X198" i="2"/>
  <c r="X201" i="2"/>
  <c r="X202" i="2"/>
  <c r="X203" i="2"/>
  <c r="X205" i="2"/>
  <c r="X206" i="2"/>
  <c r="X208" i="2"/>
  <c r="X209" i="2"/>
  <c r="X212" i="2"/>
  <c r="X214" i="2"/>
  <c r="X216" i="2"/>
  <c r="X218" i="2"/>
  <c r="X219" i="2"/>
  <c r="X220" i="2"/>
  <c r="X221" i="2"/>
  <c r="X222" i="2"/>
  <c r="X227" i="2"/>
  <c r="X228" i="2"/>
  <c r="X229" i="2"/>
  <c r="X230" i="2"/>
  <c r="X231" i="2"/>
  <c r="X232" i="2"/>
  <c r="X233" i="2"/>
  <c r="X234" i="2"/>
  <c r="X235" i="2"/>
  <c r="X236" i="2"/>
  <c r="X237" i="2"/>
  <c r="X238" i="2"/>
  <c r="X239" i="2"/>
  <c r="X240" i="2"/>
  <c r="X241" i="2"/>
  <c r="X242" i="2"/>
  <c r="X243" i="2"/>
  <c r="X250" i="2"/>
  <c r="X256" i="2"/>
  <c r="X257" i="2"/>
  <c r="X258" i="2"/>
  <c r="X262" i="2"/>
  <c r="X263" i="2"/>
  <c r="X264" i="2"/>
  <c r="X265" i="2"/>
  <c r="X251" i="2"/>
  <c r="X254" i="2"/>
  <c r="B251" i="2"/>
  <c r="I251" i="2"/>
  <c r="B254" i="2"/>
  <c r="I254" i="2"/>
  <c r="Q31" i="39" s="1"/>
  <c r="B259" i="2"/>
  <c r="I259" i="2"/>
  <c r="Q24" i="39" s="1"/>
  <c r="B260" i="2"/>
  <c r="I260" i="2"/>
  <c r="Q25" i="39" s="1"/>
  <c r="BD255" i="2"/>
  <c r="BF255" i="2"/>
  <c r="BG255" i="2"/>
  <c r="BD251" i="2"/>
  <c r="BF251" i="2"/>
  <c r="BG251" i="2"/>
  <c r="BD254" i="2"/>
  <c r="BF254" i="2"/>
  <c r="BG254" i="2"/>
  <c r="BD259" i="2"/>
  <c r="BF259" i="2"/>
  <c r="BG259" i="2"/>
  <c r="BD260" i="2"/>
  <c r="BF260" i="2"/>
  <c r="BG260" i="2"/>
  <c r="Y874" i="6"/>
  <c r="Y22" i="6"/>
  <c r="Y1104" i="6"/>
  <c r="Y481" i="6"/>
  <c r="Y1038" i="6"/>
  <c r="Y1060" i="6"/>
  <c r="Y420" i="6"/>
  <c r="Y1551" i="6"/>
  <c r="Y645" i="6"/>
  <c r="Y781" i="6"/>
  <c r="Y857" i="6"/>
  <c r="Y1208" i="6"/>
  <c r="Y938" i="6"/>
  <c r="Y1159" i="6"/>
  <c r="Y507" i="6"/>
  <c r="Y202" i="6"/>
  <c r="Y998" i="6"/>
  <c r="Y1062" i="6"/>
  <c r="Y747" i="6"/>
  <c r="Y961" i="6"/>
  <c r="Y662" i="6"/>
  <c r="Y1088" i="6"/>
  <c r="Y771" i="6"/>
  <c r="Y589" i="6"/>
  <c r="Y1209" i="6"/>
  <c r="Y1079" i="6"/>
  <c r="Y299" i="6"/>
  <c r="Y917" i="6"/>
  <c r="Y957" i="6"/>
  <c r="Y613" i="6"/>
  <c r="Y457" i="6"/>
  <c r="Y356" i="6"/>
  <c r="Y819" i="6"/>
  <c r="Y886" i="6"/>
  <c r="Y453" i="6"/>
  <c r="Y313" i="6"/>
  <c r="Y585" i="6"/>
  <c r="Y827" i="6"/>
  <c r="Y372" i="6"/>
  <c r="Y1210" i="6"/>
  <c r="Y666" i="6"/>
  <c r="Y1089" i="6"/>
  <c r="Y124" i="6"/>
  <c r="Y1105" i="6"/>
  <c r="Y884" i="6"/>
  <c r="Y779" i="6"/>
  <c r="Y132" i="6"/>
  <c r="Y119" i="6"/>
  <c r="Y820" i="6"/>
  <c r="Y1050" i="6"/>
  <c r="Y566" i="6"/>
  <c r="Y1608" i="6"/>
  <c r="Y207" i="6"/>
  <c r="Y373" i="6"/>
  <c r="Y339" i="6"/>
  <c r="Y1143" i="6"/>
  <c r="Y350" i="6"/>
  <c r="Y761" i="6"/>
  <c r="Y904" i="6"/>
  <c r="Y1211" i="6"/>
  <c r="Y510" i="6"/>
  <c r="Y498" i="6"/>
  <c r="Y858" i="6"/>
  <c r="Y859" i="6"/>
  <c r="Y1212" i="6"/>
  <c r="Y667" i="6"/>
  <c r="Y962" i="6"/>
  <c r="Y588" i="6"/>
  <c r="Y963" i="6"/>
  <c r="Y945" i="6"/>
  <c r="Y999" i="6"/>
  <c r="Y466" i="6"/>
  <c r="Y235" i="6"/>
  <c r="Y964" i="6"/>
  <c r="Y274" i="6"/>
  <c r="Y1106" i="6"/>
  <c r="Y28" i="6"/>
  <c r="Y681" i="6"/>
  <c r="Y1051" i="6"/>
  <c r="Y314" i="6"/>
  <c r="Y351" i="6"/>
  <c r="Y718" i="6"/>
  <c r="Y1000" i="6"/>
  <c r="Y1213" i="6"/>
  <c r="Y177" i="6"/>
  <c r="Y958" i="6"/>
  <c r="Y1536" i="6"/>
  <c r="Y190" i="6"/>
  <c r="Y1537" i="6"/>
  <c r="Y567" i="6"/>
  <c r="Y1214" i="6"/>
  <c r="Y536" i="6"/>
  <c r="Y1198" i="6"/>
  <c r="Y1215" i="6"/>
  <c r="Y243" i="6"/>
  <c r="Y284" i="6"/>
  <c r="Y668" i="6"/>
  <c r="Y543" i="6"/>
  <c r="Y700" i="6"/>
  <c r="Y1052" i="6"/>
  <c r="Y118" i="6"/>
  <c r="Y1107" i="6"/>
  <c r="Y1600" i="6"/>
  <c r="Y1001" i="6"/>
  <c r="Y309" i="6"/>
  <c r="Y1108" i="6"/>
  <c r="Y719" i="6"/>
  <c r="Y261" i="6"/>
  <c r="Y604" i="6"/>
  <c r="Y191" i="6"/>
  <c r="Y520" i="6"/>
  <c r="Y521" i="6"/>
  <c r="Y143" i="6"/>
  <c r="Y121" i="6"/>
  <c r="Y1109" i="6"/>
  <c r="Y193" i="6"/>
  <c r="Y1538" i="6"/>
  <c r="Y1216" i="6"/>
  <c r="Y204" i="6"/>
  <c r="Y325" i="6"/>
  <c r="Y427" i="6"/>
  <c r="Y918" i="6"/>
  <c r="Y752" i="6"/>
  <c r="Y538" i="6"/>
  <c r="Y357" i="6"/>
  <c r="Y1539" i="6"/>
  <c r="Y312" i="6"/>
  <c r="Y568" i="6"/>
  <c r="Y783" i="6"/>
  <c r="Y1540" i="6"/>
  <c r="Y531" i="6"/>
  <c r="Y1083" i="6"/>
  <c r="Y219" i="6"/>
  <c r="Y1541" i="6"/>
  <c r="Y310" i="6"/>
  <c r="Y220" i="6"/>
  <c r="Y263" i="6"/>
  <c r="Y973" i="6"/>
  <c r="Y352" i="6"/>
  <c r="Y522" i="6"/>
  <c r="Y130" i="6"/>
  <c r="Y1217" i="6"/>
  <c r="Y711" i="6"/>
  <c r="Y97" i="6"/>
  <c r="Y1218" i="6"/>
  <c r="Y893" i="6"/>
  <c r="Y1219" i="6"/>
  <c r="Y580" i="6"/>
  <c r="Y244" i="6"/>
  <c r="Y586" i="6"/>
  <c r="Y304" i="6"/>
  <c r="Y88" i="6"/>
  <c r="Y446" i="6"/>
  <c r="Y187" i="6"/>
  <c r="Y307" i="6"/>
  <c r="Y1568" i="6"/>
  <c r="Y974" i="6"/>
  <c r="Y487" i="6"/>
  <c r="Y741" i="6"/>
  <c r="Y217" i="6"/>
  <c r="Y539" i="6"/>
  <c r="Y437" i="6"/>
  <c r="Y1220" i="6"/>
  <c r="Y1053" i="6"/>
  <c r="Y923" i="6"/>
  <c r="Y702" i="6"/>
  <c r="Y34" i="6"/>
  <c r="Y882" i="6"/>
  <c r="Y428" i="6"/>
  <c r="Y1110" i="6"/>
  <c r="Y687" i="6"/>
  <c r="Y25" i="6"/>
  <c r="Y1221" i="6"/>
  <c r="Y1222" i="6"/>
  <c r="Y772" i="6"/>
  <c r="Y192" i="6"/>
  <c r="Y1111" i="6"/>
  <c r="Y716" i="6"/>
  <c r="Y569" i="6"/>
  <c r="Y625" i="6"/>
  <c r="Y482" i="6"/>
  <c r="Y1223" i="6"/>
  <c r="Y570" i="6"/>
  <c r="Y1224" i="6"/>
  <c r="Y730" i="6"/>
  <c r="Y1225" i="6"/>
  <c r="Y374" i="6"/>
  <c r="Y556" i="6"/>
  <c r="Y828" i="6"/>
  <c r="Y1591" i="6"/>
  <c r="Y732" i="6"/>
  <c r="Y684" i="6"/>
  <c r="Y748" i="6"/>
  <c r="Y1074" i="6"/>
  <c r="Y1002" i="6"/>
  <c r="Y1003" i="6"/>
  <c r="Y94" i="6"/>
  <c r="Y519" i="6"/>
  <c r="Y1112" i="6"/>
  <c r="Y1226" i="6"/>
  <c r="Y919" i="6"/>
  <c r="Y769" i="6"/>
  <c r="Y213" i="6"/>
  <c r="Y1227" i="6"/>
  <c r="Y1228" i="6"/>
  <c r="Y1542" i="6"/>
  <c r="Y35" i="6"/>
  <c r="Y1229" i="6"/>
  <c r="Y1230" i="6"/>
  <c r="Y1061" i="6"/>
  <c r="Y1231" i="6"/>
  <c r="Y1232" i="6"/>
  <c r="Y773" i="6"/>
  <c r="Y742" i="6"/>
  <c r="Y594" i="6"/>
  <c r="Y1233" i="6"/>
  <c r="Y540" i="6"/>
  <c r="Y1543" i="6"/>
  <c r="Y245" i="6"/>
  <c r="Y1544" i="6"/>
  <c r="Y1234" i="6"/>
  <c r="Y1235" i="6"/>
  <c r="Y1236" i="6"/>
  <c r="Y774" i="6"/>
  <c r="Y1598" i="6"/>
  <c r="Y875" i="6"/>
  <c r="Y1054" i="6"/>
  <c r="Y205" i="6"/>
  <c r="Y608" i="6"/>
  <c r="Y571" i="6"/>
  <c r="Y1039" i="6"/>
  <c r="Y926" i="6"/>
  <c r="Y523" i="6"/>
  <c r="Y1081" i="6"/>
  <c r="Y1545" i="6"/>
  <c r="Y157" i="6"/>
  <c r="Y311" i="6"/>
  <c r="Y930" i="6"/>
  <c r="Y524" i="6"/>
  <c r="Y891" i="6"/>
  <c r="Y292" i="6"/>
  <c r="Y303" i="6"/>
  <c r="Y422" i="6"/>
  <c r="Y8" i="6"/>
  <c r="Y159" i="6"/>
  <c r="Y1015" i="6"/>
  <c r="Y609" i="6"/>
  <c r="Y1237" i="6"/>
  <c r="Y786" i="6"/>
  <c r="Y720" i="6"/>
  <c r="Y36" i="6"/>
  <c r="Y572" i="6"/>
  <c r="Y300" i="6"/>
  <c r="Y294" i="6"/>
  <c r="Y717" i="6"/>
  <c r="Y1238" i="6"/>
  <c r="Y301" i="6"/>
  <c r="Y37" i="6"/>
  <c r="Y590" i="6"/>
  <c r="Y1566" i="6"/>
  <c r="Y199" i="6"/>
  <c r="Y1170" i="6"/>
  <c r="Y1569" i="6"/>
  <c r="Y221" i="6"/>
  <c r="Y1113" i="6"/>
  <c r="Y89" i="6"/>
  <c r="Y1239" i="6"/>
  <c r="Y1114" i="6"/>
  <c r="Y492" i="6"/>
  <c r="Y708" i="6"/>
  <c r="Y483" i="6"/>
  <c r="Y256" i="6"/>
  <c r="Y27" i="6"/>
  <c r="Y860" i="6"/>
  <c r="Y810" i="6"/>
  <c r="Y1040" i="6"/>
  <c r="Y873" i="6"/>
  <c r="Y965" i="6"/>
  <c r="Y488" i="6"/>
  <c r="Y361" i="6"/>
  <c r="Y1240" i="6"/>
  <c r="Y38" i="6"/>
  <c r="Y1016" i="6"/>
  <c r="Y1115" i="6"/>
  <c r="Y1116" i="6"/>
  <c r="Y388" i="6"/>
  <c r="Y605" i="6"/>
  <c r="Y208" i="6"/>
  <c r="Y663" i="6"/>
  <c r="Y573" i="6"/>
  <c r="Y807" i="6"/>
  <c r="Y905" i="6"/>
  <c r="Y39" i="6"/>
  <c r="Y40" i="6"/>
  <c r="Y93" i="6"/>
  <c r="Y41" i="6"/>
  <c r="Y1004" i="6"/>
  <c r="Y616" i="6"/>
  <c r="Y1117" i="6"/>
  <c r="Y473" i="6"/>
  <c r="Y1241" i="6"/>
  <c r="Y378" i="6"/>
  <c r="Y1242" i="6"/>
  <c r="Y1243" i="6"/>
  <c r="Y894" i="6"/>
  <c r="Y1005" i="6"/>
  <c r="Y1244" i="6"/>
  <c r="Y1245" i="6"/>
  <c r="Y258" i="6"/>
  <c r="Y1055" i="6"/>
  <c r="Y876" i="6"/>
  <c r="Y1246" i="6"/>
  <c r="Y99" i="6"/>
  <c r="Y1247" i="6"/>
  <c r="Y576" i="6"/>
  <c r="Y775" i="6"/>
  <c r="Y1017" i="6"/>
  <c r="Y776" i="6"/>
  <c r="Y42" i="6"/>
  <c r="Y43" i="6"/>
  <c r="Y222" i="6"/>
  <c r="Y1248" i="6"/>
  <c r="Y920" i="6"/>
  <c r="Y1152" i="6"/>
  <c r="Y209" i="6"/>
  <c r="Y1249" i="6"/>
  <c r="Y753" i="6"/>
  <c r="Y821" i="6"/>
  <c r="Y737" i="6"/>
  <c r="Y738" i="6"/>
  <c r="Y1006" i="6"/>
  <c r="Y1041" i="6"/>
  <c r="Y777" i="6"/>
  <c r="Y1144" i="6"/>
  <c r="Y581" i="6"/>
  <c r="Y1199" i="6"/>
  <c r="Y1118" i="6"/>
  <c r="Y887" i="6"/>
  <c r="Y1250" i="6"/>
  <c r="Y1251" i="6"/>
  <c r="Y832" i="6"/>
  <c r="Y387" i="6"/>
  <c r="Y1119" i="6"/>
  <c r="Y90" i="6"/>
  <c r="Y44" i="6"/>
  <c r="Y1606" i="6"/>
  <c r="Y1252" i="6"/>
  <c r="Y1042" i="6"/>
  <c r="Y1546" i="6"/>
  <c r="Y45" i="6"/>
  <c r="Y936" i="6"/>
  <c r="Y646" i="6"/>
  <c r="Y525" i="6"/>
  <c r="Y447" i="6"/>
  <c r="Y682" i="6"/>
  <c r="Y1547" i="6"/>
  <c r="Y877" i="6"/>
  <c r="Y46" i="6"/>
  <c r="Y530" i="6"/>
  <c r="Y246" i="6"/>
  <c r="Y360" i="6"/>
  <c r="Y1084" i="6"/>
  <c r="Y679" i="6"/>
  <c r="Y617" i="6"/>
  <c r="Y47" i="6"/>
  <c r="Y1120" i="6"/>
  <c r="Y933" i="6"/>
  <c r="Y1056" i="6"/>
  <c r="Y1253" i="6"/>
  <c r="Y526" i="6"/>
  <c r="Y1203" i="6"/>
  <c r="Y511" i="6"/>
  <c r="Y680" i="6"/>
  <c r="Y84" i="6"/>
  <c r="Y606" i="6"/>
  <c r="Y1564" i="6"/>
  <c r="Y621" i="6"/>
  <c r="Y557" i="6"/>
  <c r="Y200" i="6"/>
  <c r="Y975" i="6"/>
  <c r="Y908" i="6"/>
  <c r="Y932" i="6"/>
  <c r="Y1163" i="6"/>
  <c r="Y1204" i="6"/>
  <c r="Y626" i="6"/>
  <c r="Y1007" i="6"/>
  <c r="Y107" i="6"/>
  <c r="Y429" i="6"/>
  <c r="Y782" i="6"/>
  <c r="Y806" i="6"/>
  <c r="Y1548" i="6"/>
  <c r="Y1512" i="6"/>
  <c r="Y264" i="6"/>
  <c r="Y1008" i="6"/>
  <c r="Y147" i="6"/>
  <c r="Y1254" i="6"/>
  <c r="Y647" i="6"/>
  <c r="Y1043" i="6"/>
  <c r="Y1082" i="6"/>
  <c r="Y714" i="6"/>
  <c r="Y880" i="6"/>
  <c r="Y759" i="6"/>
  <c r="Y426" i="6"/>
  <c r="Y214" i="6"/>
  <c r="Y478" i="6"/>
  <c r="Y1513" i="6"/>
  <c r="Y1255" i="6"/>
  <c r="Y48" i="6"/>
  <c r="Y49" i="6"/>
  <c r="Y861" i="6"/>
  <c r="Y1171" i="6"/>
  <c r="Y787" i="6"/>
  <c r="Y293" i="6"/>
  <c r="Y1256" i="6"/>
  <c r="Y788" i="6"/>
  <c r="Y610" i="6"/>
  <c r="Y934" i="6"/>
  <c r="Y430" i="6"/>
  <c r="Y896" i="6"/>
  <c r="Y11" i="6"/>
  <c r="Y1121" i="6"/>
  <c r="Y1044" i="6"/>
  <c r="Y541" i="6"/>
  <c r="Y542" i="6"/>
  <c r="Y210" i="6"/>
  <c r="Y1067" i="6"/>
  <c r="Y862" i="6"/>
  <c r="Y1068" i="6"/>
  <c r="Y218" i="6"/>
  <c r="Y1200" i="6"/>
  <c r="Y721" i="6"/>
  <c r="Y155" i="6"/>
  <c r="Y355" i="6"/>
  <c r="Y85" i="6"/>
  <c r="Y23" i="6"/>
  <c r="Y863" i="6"/>
  <c r="Y485" i="6"/>
  <c r="Y1257" i="6"/>
  <c r="Y226" i="6"/>
  <c r="Y1258" i="6"/>
  <c r="Y1045" i="6"/>
  <c r="Y109" i="6"/>
  <c r="Y1009" i="6"/>
  <c r="Y1259" i="6"/>
  <c r="Y1260" i="6"/>
  <c r="Y265" i="6"/>
  <c r="Y1010" i="6"/>
  <c r="Y1047" i="6"/>
  <c r="Y1011" i="6"/>
  <c r="Y1122" i="6"/>
  <c r="Y635" i="6"/>
  <c r="Y811" i="6"/>
  <c r="Y1550" i="6"/>
  <c r="Y452" i="6"/>
  <c r="Y100" i="6"/>
  <c r="Y789" i="6"/>
  <c r="Y660" i="6"/>
  <c r="Y754" i="6"/>
  <c r="Y1261" i="6"/>
  <c r="Y552" i="6"/>
  <c r="Y527" i="6"/>
  <c r="Y148" i="6"/>
  <c r="Y1046" i="6"/>
  <c r="Y661" i="6"/>
  <c r="Y1057" i="6"/>
  <c r="Y1596" i="6"/>
  <c r="Y553" i="6"/>
  <c r="Y149" i="6"/>
  <c r="Y266" i="6"/>
  <c r="Y247" i="6"/>
  <c r="Y1123" i="6"/>
  <c r="Y944" i="6"/>
  <c r="Y1262" i="6"/>
  <c r="Y1263" i="6"/>
  <c r="Y909" i="6"/>
  <c r="Y833" i="6"/>
  <c r="Y442" i="6"/>
  <c r="Y628" i="6"/>
  <c r="Y745" i="6"/>
  <c r="Y1264" i="6"/>
  <c r="Y1265" i="6"/>
  <c r="Y50" i="6"/>
  <c r="Y1266" i="6"/>
  <c r="Y1267" i="6"/>
  <c r="Y438" i="6"/>
  <c r="Y1268" i="6"/>
  <c r="Y32" i="6"/>
  <c r="Y1269" i="6"/>
  <c r="Y338" i="6"/>
  <c r="Y1124" i="6"/>
  <c r="Y739" i="6"/>
  <c r="Y113" i="6"/>
  <c r="Y51" i="6"/>
  <c r="Y389" i="6"/>
  <c r="Y1270" i="6"/>
  <c r="Y285" i="6"/>
  <c r="Y175" i="6"/>
  <c r="Y574" i="6"/>
  <c r="Y1125" i="6"/>
  <c r="Y139" i="6"/>
  <c r="Y618" i="6"/>
  <c r="Y1126" i="6"/>
  <c r="Y376" i="6"/>
  <c r="Y371" i="6"/>
  <c r="Y878" i="6"/>
  <c r="Y176" i="6"/>
  <c r="Y1069" i="6"/>
  <c r="Y20" i="6"/>
  <c r="Y114" i="6"/>
  <c r="Y1271" i="6"/>
  <c r="Y864" i="6"/>
  <c r="Y651" i="6"/>
  <c r="Y1272" i="6"/>
  <c r="Y1018" i="6"/>
  <c r="Y275" i="6"/>
  <c r="Y1172" i="6"/>
  <c r="Y1273" i="6"/>
  <c r="Y286" i="6"/>
  <c r="Y532" i="6"/>
  <c r="Y725" i="6"/>
  <c r="Y1521" i="6"/>
  <c r="Y602" i="6"/>
  <c r="Y434" i="6"/>
  <c r="Y454" i="6"/>
  <c r="Y1274" i="6"/>
  <c r="Y1275" i="6"/>
  <c r="Y1276" i="6"/>
  <c r="Y234" i="6"/>
  <c r="Y1277" i="6"/>
  <c r="Y1571" i="6"/>
  <c r="Y12" i="6"/>
  <c r="Y363" i="6"/>
  <c r="Y743" i="6"/>
  <c r="Y1012" i="6"/>
  <c r="Y390" i="6"/>
  <c r="Y1278" i="6"/>
  <c r="Y180" i="6"/>
  <c r="Y749" i="6"/>
  <c r="Y150" i="6"/>
  <c r="Y555" i="6"/>
  <c r="Y151" i="6"/>
  <c r="Y391" i="6"/>
  <c r="Y326" i="6"/>
  <c r="Y392" i="6"/>
  <c r="Y393" i="6"/>
  <c r="Y394" i="6"/>
  <c r="Y1127" i="6"/>
  <c r="Y125" i="6"/>
  <c r="Y126" i="6"/>
  <c r="Y206" i="6"/>
  <c r="Y1549" i="6"/>
  <c r="Y659" i="6"/>
  <c r="Y52" i="6"/>
  <c r="Y127" i="6"/>
  <c r="Y327" i="6"/>
  <c r="Y1279" i="6"/>
  <c r="Y1129" i="6"/>
  <c r="Y1280" i="6"/>
  <c r="Y648" i="6"/>
  <c r="Y287" i="6"/>
  <c r="Y703" i="6"/>
  <c r="Y288" i="6"/>
  <c r="Y53" i="6"/>
  <c r="Y499" i="6"/>
  <c r="Y248" i="6"/>
  <c r="Y181" i="6"/>
  <c r="Y395" i="6"/>
  <c r="Y1281" i="6"/>
  <c r="Y1070" i="6"/>
  <c r="Y1071" i="6"/>
  <c r="Y755" i="6"/>
  <c r="Y865" i="6"/>
  <c r="Y289" i="6"/>
  <c r="Y879" i="6"/>
  <c r="Y1169" i="6"/>
  <c r="Y461" i="6"/>
  <c r="Y1282" i="6"/>
  <c r="Y348" i="6"/>
  <c r="Y101" i="6"/>
  <c r="Y895" i="6"/>
  <c r="Y1283" i="6"/>
  <c r="Y328" i="6"/>
  <c r="Y744" i="6"/>
  <c r="Y1609" i="6"/>
  <c r="Y477" i="6"/>
  <c r="Y1080" i="6"/>
  <c r="Y227" i="6"/>
  <c r="Y396" i="6"/>
  <c r="Y7" i="6"/>
  <c r="Y1284" i="6"/>
  <c r="Y279" i="6"/>
  <c r="Y688" i="6"/>
  <c r="Y658" i="6"/>
  <c r="Y1147" i="6"/>
  <c r="Y397" i="6"/>
  <c r="Y178" i="6"/>
  <c r="Y398" i="6"/>
  <c r="Y599" i="6"/>
  <c r="Y1285" i="6"/>
  <c r="Y636" i="6"/>
  <c r="Y1510" i="6"/>
  <c r="Y699" i="6"/>
  <c r="Y866" i="6"/>
  <c r="Y500" i="6"/>
  <c r="Y276" i="6"/>
  <c r="Y1023" i="6"/>
  <c r="Y683" i="6"/>
  <c r="Y290" i="6"/>
  <c r="Y172" i="6"/>
  <c r="Y54" i="6"/>
  <c r="Y829" i="6"/>
  <c r="Y1570" i="6"/>
  <c r="Y1514" i="6"/>
  <c r="Y383" i="6"/>
  <c r="Y1286" i="6"/>
  <c r="Y1128" i="6"/>
  <c r="Y399" i="6"/>
  <c r="Y622" i="6"/>
  <c r="Y182" i="6"/>
  <c r="Y1287" i="6"/>
  <c r="Y9" i="6"/>
  <c r="Y1153" i="6"/>
  <c r="Y1024" i="6"/>
  <c r="Y308" i="6"/>
  <c r="Y1288" i="6"/>
  <c r="Y1289" i="6"/>
  <c r="Y1290" i="6"/>
  <c r="Y55" i="6"/>
  <c r="Y805" i="6"/>
  <c r="Y704" i="6"/>
  <c r="Y1291" i="6"/>
  <c r="Y451" i="6"/>
  <c r="Y384" i="6"/>
  <c r="Y1292" i="6"/>
  <c r="Y10" i="6"/>
  <c r="Y1293" i="6"/>
  <c r="Y1294" i="6"/>
  <c r="Y1295" i="6"/>
  <c r="Y1601" i="6"/>
  <c r="Y502" i="6"/>
  <c r="Y92" i="6"/>
  <c r="Y1130" i="6"/>
  <c r="Y353" i="6"/>
  <c r="Y1511" i="6"/>
  <c r="Y1296" i="6"/>
  <c r="Y30" i="6"/>
  <c r="Y56" i="6"/>
  <c r="Y57" i="6"/>
  <c r="Y1297" i="6"/>
  <c r="Y400" i="6"/>
  <c r="Y1298" i="6"/>
  <c r="Y501" i="6"/>
  <c r="Y486" i="6"/>
  <c r="Y943" i="6"/>
  <c r="Y385" i="6"/>
  <c r="Y133" i="6"/>
  <c r="Y544" i="6"/>
  <c r="Y1299" i="6"/>
  <c r="Y1154" i="6"/>
  <c r="Y13" i="6"/>
  <c r="Y1300" i="6"/>
  <c r="Y1301" i="6"/>
  <c r="Y953" i="6"/>
  <c r="Y460" i="6"/>
  <c r="Y458" i="6"/>
  <c r="Y14" i="6"/>
  <c r="Y158" i="6"/>
  <c r="Y19" i="6"/>
  <c r="Y58" i="6"/>
  <c r="Y1302" i="6"/>
  <c r="Y600" i="6"/>
  <c r="Y1303" i="6"/>
  <c r="Y102" i="6"/>
  <c r="Y474" i="6"/>
  <c r="Y379" i="6"/>
  <c r="Y380" i="6"/>
  <c r="Y545" i="6"/>
  <c r="Y381" i="6"/>
  <c r="Y790" i="6"/>
  <c r="Y291" i="6"/>
  <c r="Y1013" i="6"/>
  <c r="Y475" i="6"/>
  <c r="Y1573" i="6"/>
  <c r="Y791" i="6"/>
  <c r="Y382" i="6"/>
  <c r="Y401" i="6"/>
  <c r="Y503" i="6"/>
  <c r="Y340" i="6"/>
  <c r="Y140" i="6"/>
  <c r="Y431" i="6"/>
  <c r="Y1304" i="6"/>
  <c r="Y476" i="6"/>
  <c r="Y459" i="6"/>
  <c r="Y1305" i="6"/>
  <c r="Y792" i="6"/>
  <c r="Y793" i="6"/>
  <c r="Y424" i="6"/>
  <c r="Y1058" i="6"/>
  <c r="Y270" i="6"/>
  <c r="Y402" i="6"/>
  <c r="Y330" i="6"/>
  <c r="Y462" i="6"/>
  <c r="Y59" i="6"/>
  <c r="Y1306" i="6"/>
  <c r="Y794" i="6"/>
  <c r="Y1164" i="6"/>
  <c r="Y546" i="6"/>
  <c r="Y705" i="6"/>
  <c r="Y1307" i="6"/>
  <c r="Y1308" i="6"/>
  <c r="Y329" i="6"/>
  <c r="Y60" i="6"/>
  <c r="Y629" i="6"/>
  <c r="Y547" i="6"/>
  <c r="Y61" i="6"/>
  <c r="Y195" i="6"/>
  <c r="Y812" i="6"/>
  <c r="Y1309" i="6"/>
  <c r="Y1310" i="6"/>
  <c r="Y1131" i="6"/>
  <c r="Y1201" i="6"/>
  <c r="Y1311" i="6"/>
  <c r="Y62" i="6"/>
  <c r="Y726" i="6"/>
  <c r="Y403" i="6"/>
  <c r="Y128" i="6"/>
  <c r="Y63" i="6"/>
  <c r="Y64" i="6"/>
  <c r="Y230" i="6"/>
  <c r="Y1312" i="6"/>
  <c r="Y1132" i="6"/>
  <c r="Y813" i="6"/>
  <c r="Y489" i="6"/>
  <c r="Y1313" i="6"/>
  <c r="Y1314" i="6"/>
  <c r="Y1567" i="6"/>
  <c r="Y269" i="6"/>
  <c r="Y504" i="6"/>
  <c r="Y305" i="6"/>
  <c r="Y689" i="6"/>
  <c r="Y404" i="6"/>
  <c r="Y1315" i="6"/>
  <c r="Y1316" i="6"/>
  <c r="Y185" i="6"/>
  <c r="Y1317" i="6"/>
  <c r="Y194" i="6"/>
  <c r="Y110" i="6"/>
  <c r="Y1133" i="6"/>
  <c r="Y959" i="6"/>
  <c r="Y231" i="6"/>
  <c r="Y232" i="6"/>
  <c r="Y814" i="6"/>
  <c r="Y954" i="6"/>
  <c r="Y883" i="6"/>
  <c r="Y228" i="6"/>
  <c r="Y250" i="6"/>
  <c r="Y1134" i="6"/>
  <c r="Y1135" i="6"/>
  <c r="Y1318" i="6"/>
  <c r="Y1160" i="6"/>
  <c r="Y1319" i="6"/>
  <c r="Y271" i="6"/>
  <c r="Y331" i="6"/>
  <c r="Y332" i="6"/>
  <c r="Y405" i="6"/>
  <c r="Y1320" i="6"/>
  <c r="Y528" i="6"/>
  <c r="Y65" i="6"/>
  <c r="Y421" i="6"/>
  <c r="Y1595" i="6"/>
  <c r="Y86" i="6"/>
  <c r="Y1321" i="6"/>
  <c r="Y1515" i="6"/>
  <c r="Y1516" i="6"/>
  <c r="Y795" i="6"/>
  <c r="Y152" i="6"/>
  <c r="Y690" i="6"/>
  <c r="Y1322" i="6"/>
  <c r="Y229" i="6"/>
  <c r="Y1323" i="6"/>
  <c r="Y1324" i="6"/>
  <c r="Y548" i="6"/>
  <c r="Y406" i="6"/>
  <c r="Y1518" i="6"/>
  <c r="Y407" i="6"/>
  <c r="Y1519" i="6"/>
  <c r="Y1325" i="6"/>
  <c r="Y1326" i="6"/>
  <c r="Y1327" i="6"/>
  <c r="Y691" i="6"/>
  <c r="Y272" i="6"/>
  <c r="Y796" i="6"/>
  <c r="Y432" i="6"/>
  <c r="Y408" i="6"/>
  <c r="Y869" i="6"/>
  <c r="Y758" i="6"/>
  <c r="Y1148" i="6"/>
  <c r="Y740" i="6"/>
  <c r="Y1059" i="6"/>
  <c r="Y141" i="6"/>
  <c r="Y554" i="6"/>
  <c r="Y630" i="6"/>
  <c r="Y746" i="6"/>
  <c r="Y1328" i="6"/>
  <c r="Y66" i="6"/>
  <c r="Y1517" i="6"/>
  <c r="Y707" i="6"/>
  <c r="Y67" i="6"/>
  <c r="Y68" i="6"/>
  <c r="Y619" i="6"/>
  <c r="Y587" i="6"/>
  <c r="Y1329" i="6"/>
  <c r="Y670" i="6"/>
  <c r="Y347" i="6"/>
  <c r="Y1330" i="6"/>
  <c r="Y549" i="6"/>
  <c r="Y1331" i="6"/>
  <c r="Y1136" i="6"/>
  <c r="Y1332" i="6"/>
  <c r="Y1333" i="6"/>
  <c r="Y947" i="6"/>
  <c r="Y223" i="6"/>
  <c r="Y994" i="6"/>
  <c r="Y2" i="6"/>
  <c r="Y1334" i="6"/>
  <c r="Y674" i="6"/>
  <c r="Y1137" i="6"/>
  <c r="Y364" i="6"/>
  <c r="Y797" i="6"/>
  <c r="Y518" i="6"/>
  <c r="Y760" i="6"/>
  <c r="Y815" i="6"/>
  <c r="Y948" i="6"/>
  <c r="Y798" i="6"/>
  <c r="Y1138" i="6"/>
  <c r="Y1335" i="6"/>
  <c r="Y1336" i="6"/>
  <c r="Y1520" i="6"/>
  <c r="Y1337" i="6"/>
  <c r="Y1338" i="6"/>
  <c r="Y902" i="6"/>
  <c r="Y971" i="6"/>
  <c r="Y1339" i="6"/>
  <c r="Y129" i="6"/>
  <c r="Y445" i="6"/>
  <c r="Y535" i="6"/>
  <c r="Y1340" i="6"/>
  <c r="Y654" i="6"/>
  <c r="Y925" i="6"/>
  <c r="Y26" i="6"/>
  <c r="Y751" i="6"/>
  <c r="Y1139" i="6"/>
  <c r="Y409" i="6"/>
  <c r="Y410" i="6"/>
  <c r="Y955" i="6"/>
  <c r="Y960" i="6"/>
  <c r="Y1019" i="6"/>
  <c r="Y333" i="6"/>
  <c r="Y1610" i="6"/>
  <c r="Y631" i="6"/>
  <c r="Y463" i="6"/>
  <c r="Y976" i="6"/>
  <c r="Y1341" i="6"/>
  <c r="Y1342" i="6"/>
  <c r="Y1343" i="6"/>
  <c r="Y1344" i="6"/>
  <c r="Y69" i="6"/>
  <c r="Y1345" i="6"/>
  <c r="Y1346" i="6"/>
  <c r="Y1140" i="6"/>
  <c r="Y224" i="6"/>
  <c r="Y1020" i="6"/>
  <c r="Y949" i="6"/>
  <c r="Y225" i="6"/>
  <c r="Y251" i="6"/>
  <c r="Y70" i="6"/>
  <c r="Y71" i="6"/>
  <c r="Y72" i="6"/>
  <c r="Y73" i="6"/>
  <c r="Y433" i="6"/>
  <c r="Y334" i="6"/>
  <c r="Y1141" i="6"/>
  <c r="Y1597" i="6"/>
  <c r="Y1347" i="6"/>
  <c r="Y1348" i="6"/>
  <c r="Y1349" i="6"/>
  <c r="Y1350" i="6"/>
  <c r="Y1351" i="6"/>
  <c r="Y411" i="6"/>
  <c r="Y808" i="6"/>
  <c r="Y1352" i="6"/>
  <c r="Y1353" i="6"/>
  <c r="Y104" i="6"/>
  <c r="Y283" i="6"/>
  <c r="Y412" i="6"/>
  <c r="Y255" i="6"/>
  <c r="Y413" i="6"/>
  <c r="Y358" i="6"/>
  <c r="Y692" i="6"/>
  <c r="Y1354" i="6"/>
  <c r="Y366" i="6"/>
  <c r="Y335" i="6"/>
  <c r="Y677" i="6"/>
  <c r="Y550" i="6"/>
  <c r="Y639" i="6"/>
  <c r="Y935" i="6"/>
  <c r="Y444" i="6"/>
  <c r="Y1611" i="6"/>
  <c r="Y956" i="6"/>
  <c r="Y1355" i="6"/>
  <c r="Y1356" i="6"/>
  <c r="Y1357" i="6"/>
  <c r="Y1358" i="6"/>
  <c r="Y1359" i="6"/>
  <c r="Y1360" i="6"/>
  <c r="Y74" i="6"/>
  <c r="Y1361" i="6"/>
  <c r="Y1362" i="6"/>
  <c r="Y1363" i="6"/>
  <c r="Y1364" i="6"/>
  <c r="Y1365" i="6"/>
  <c r="Y1366" i="6"/>
  <c r="Y601" i="6"/>
  <c r="Y188" i="6"/>
  <c r="Y693" i="6"/>
  <c r="Y907" i="6"/>
  <c r="Y1367" i="6"/>
  <c r="Y853" i="6"/>
  <c r="Y1368" i="6"/>
  <c r="Y1369" i="6"/>
  <c r="Y1370" i="6"/>
  <c r="Y1371" i="6"/>
  <c r="Y1372" i="6"/>
  <c r="Y1373" i="6"/>
  <c r="Y75" i="6"/>
  <c r="Y1374" i="6"/>
  <c r="Y1375" i="6"/>
  <c r="Y1376" i="6"/>
  <c r="Y1014" i="6"/>
  <c r="Y1377" i="6"/>
  <c r="Y1378" i="6"/>
  <c r="Y799" i="6"/>
  <c r="Y414" i="6"/>
  <c r="Y855" i="6"/>
  <c r="Y1379" i="6"/>
  <c r="Y1380" i="6"/>
  <c r="Y367" i="6"/>
  <c r="Y1381" i="6"/>
  <c r="Y1382" i="6"/>
  <c r="Y1383" i="6"/>
  <c r="Y1384" i="6"/>
  <c r="Y1385" i="6"/>
  <c r="Y1386" i="6"/>
  <c r="Y1387" i="6"/>
  <c r="Y1388" i="6"/>
  <c r="Y1389" i="6"/>
  <c r="Y1390" i="6"/>
  <c r="Y1391" i="6"/>
  <c r="Y1392" i="6"/>
  <c r="Y1048" i="6"/>
  <c r="Y1393" i="6"/>
  <c r="Y1394" i="6"/>
  <c r="Y1395" i="6"/>
  <c r="Y1396" i="6"/>
  <c r="Y1397" i="6"/>
  <c r="Y1398" i="6"/>
  <c r="Y1399" i="6"/>
  <c r="Y1400" i="6"/>
  <c r="Y1142" i="6"/>
  <c r="Y1401" i="6"/>
  <c r="Y1402" i="6"/>
  <c r="Y1403" i="6"/>
  <c r="Y1404" i="6"/>
  <c r="Y1405" i="6"/>
  <c r="Y1406" i="6"/>
  <c r="Y1407" i="6"/>
  <c r="Y1408" i="6"/>
  <c r="Y1409" i="6"/>
  <c r="Y1410" i="6"/>
  <c r="Y76" i="6"/>
  <c r="Y756" i="6"/>
  <c r="Y1411" i="6"/>
  <c r="Y1412" i="6"/>
  <c r="Y1413" i="6"/>
  <c r="Y706" i="6"/>
  <c r="Y1414" i="6"/>
  <c r="Y694" i="6"/>
  <c r="Y1415" i="6"/>
  <c r="Y1416" i="6"/>
  <c r="Y106" i="6"/>
  <c r="Y1417" i="6"/>
  <c r="Y1418" i="6"/>
  <c r="Y1419" i="6"/>
  <c r="Y1420" i="6"/>
  <c r="Y1421" i="6"/>
  <c r="Y1422" i="6"/>
  <c r="Y1423" i="6"/>
  <c r="Y1424" i="6"/>
  <c r="Y1425" i="6"/>
  <c r="Y1426" i="6"/>
  <c r="Y1049" i="6"/>
  <c r="Y1427" i="6"/>
  <c r="Y1428" i="6"/>
  <c r="Y1429" i="6"/>
  <c r="Y1430" i="6"/>
  <c r="Y1431" i="6"/>
  <c r="Y1432" i="6"/>
  <c r="Y1433" i="6"/>
  <c r="Y1434" i="6"/>
  <c r="Y1435" i="6"/>
  <c r="Y1436" i="6"/>
  <c r="Y1437" i="6"/>
  <c r="Y1438" i="6"/>
  <c r="Y1439" i="6"/>
  <c r="Y1440" i="6"/>
  <c r="Y1441" i="6"/>
  <c r="Y1442" i="6"/>
  <c r="Y1443" i="6"/>
  <c r="Y1444" i="6"/>
  <c r="Y1445" i="6"/>
  <c r="Y1446" i="6"/>
  <c r="Y1447" i="6"/>
  <c r="Y1448" i="6"/>
  <c r="Y1449" i="6"/>
  <c r="Y1450" i="6"/>
  <c r="Y1451" i="6"/>
  <c r="Y1452" i="6"/>
  <c r="Y1453" i="6"/>
  <c r="Y1454" i="6"/>
  <c r="Y277" i="6"/>
  <c r="Y1455" i="6"/>
  <c r="Y1202" i="6"/>
  <c r="Y1456" i="6"/>
  <c r="Y1457" i="6"/>
  <c r="Y1458" i="6"/>
  <c r="Y967" i="6"/>
  <c r="Y854" i="6"/>
  <c r="Y1459" i="6"/>
  <c r="Y1460" i="6"/>
  <c r="Y1461" i="6"/>
  <c r="Y6" i="6"/>
  <c r="Y1462" i="6"/>
  <c r="Y1463" i="6"/>
  <c r="Y1464" i="6"/>
  <c r="Y1465" i="6"/>
  <c r="Y1466" i="6"/>
  <c r="Y931" i="6"/>
  <c r="Y1467" i="6"/>
  <c r="Y1468" i="6"/>
  <c r="Y1469" i="6"/>
  <c r="Y1072" i="6"/>
  <c r="Y1470" i="6"/>
  <c r="Y852" i="6"/>
  <c r="Y1471" i="6"/>
  <c r="Y1472" i="6"/>
  <c r="Y1473" i="6"/>
  <c r="Y768" i="6"/>
  <c r="Y359" i="6"/>
  <c r="Y1165" i="6"/>
  <c r="Y1474" i="6"/>
  <c r="Y1475" i="6"/>
  <c r="Y558" i="6"/>
  <c r="Y596" i="6"/>
  <c r="Y1476" i="6"/>
  <c r="Y1477" i="6"/>
  <c r="Y867" i="6"/>
  <c r="Y685" i="6"/>
  <c r="Y1478" i="6"/>
  <c r="Y1479" i="6"/>
  <c r="Y103" i="6"/>
  <c r="Y620" i="6"/>
  <c r="Y1480" i="6"/>
  <c r="Y551" i="6"/>
  <c r="Y1481" i="6"/>
  <c r="Y1482" i="6"/>
  <c r="Y695" i="6"/>
  <c r="Y1592" i="6"/>
  <c r="Y995" i="6"/>
  <c r="Y899" i="6"/>
  <c r="Y254" i="6"/>
  <c r="Y173" i="6"/>
  <c r="Y800" i="6"/>
  <c r="Y77" i="6"/>
  <c r="Y1483" i="6"/>
  <c r="Y1484" i="6"/>
  <c r="Y415" i="6"/>
  <c r="Y733" i="6"/>
  <c r="Y1022" i="6"/>
  <c r="Y1485" i="6"/>
  <c r="Y592" i="6"/>
  <c r="Y950" i="6"/>
  <c r="Y634" i="6"/>
  <c r="Y1486" i="6"/>
  <c r="Y1078" i="6"/>
  <c r="Y977" i="6"/>
  <c r="Y1487" i="6"/>
  <c r="Y834" i="6"/>
  <c r="Y78" i="6"/>
  <c r="Y927" i="6"/>
  <c r="Y79" i="6"/>
  <c r="Y416" i="6"/>
  <c r="Y1565" i="6"/>
  <c r="Y31" i="6"/>
  <c r="Y729" i="6"/>
  <c r="Y816" i="6"/>
  <c r="Y417" i="6"/>
  <c r="Y1488" i="6"/>
  <c r="Y1489" i="6"/>
  <c r="Y801" i="6"/>
  <c r="Y1490" i="6"/>
  <c r="Y575" i="6"/>
  <c r="Y1491" i="6"/>
  <c r="Y1492" i="6"/>
  <c r="Y365" i="6"/>
  <c r="Y153" i="6"/>
  <c r="Y951" i="6"/>
  <c r="Y607" i="6"/>
  <c r="Y201" i="6"/>
  <c r="Y727" i="6"/>
  <c r="Y952" i="6"/>
  <c r="Y156" i="6"/>
  <c r="Y1021" i="6"/>
  <c r="Y941" i="6"/>
  <c r="Y1493" i="6"/>
  <c r="Y1494" i="6"/>
  <c r="Y418" i="6"/>
  <c r="Y921" i="6"/>
  <c r="Y1495" i="6"/>
  <c r="Y80" i="6"/>
  <c r="Y1496" i="6"/>
  <c r="Y116" i="6"/>
  <c r="Y802" i="6"/>
  <c r="Y1149" i="6"/>
  <c r="Y1497" i="6"/>
  <c r="Y1498" i="6"/>
  <c r="Y183" i="6"/>
  <c r="Y655" i="6"/>
  <c r="Y1145" i="6"/>
  <c r="Y440" i="6"/>
  <c r="Y419" i="6"/>
  <c r="Y803" i="6"/>
  <c r="Y1499" i="6"/>
  <c r="Y656" i="6"/>
  <c r="Y1500" i="6"/>
  <c r="Y640" i="6"/>
  <c r="Y966" i="6"/>
  <c r="Y649" i="6"/>
  <c r="Y81" i="6"/>
  <c r="Y154" i="6"/>
  <c r="Y82" i="6"/>
  <c r="Y1173" i="6"/>
  <c r="Y302" i="6"/>
  <c r="Y142" i="6"/>
  <c r="Y179" i="6"/>
  <c r="Y835" i="6"/>
  <c r="Y978" i="6"/>
  <c r="Y910" i="6"/>
  <c r="Y1027" i="6"/>
  <c r="Y467" i="6"/>
  <c r="Y134" i="6"/>
  <c r="Y836" i="6"/>
  <c r="Y1174" i="6"/>
  <c r="Y468" i="6"/>
  <c r="Y1574" i="6"/>
  <c r="Y341" i="6"/>
  <c r="Y1614" i="6"/>
  <c r="Y911" i="6"/>
  <c r="Y435" i="6"/>
  <c r="Y559" i="6"/>
  <c r="Y354" i="6"/>
  <c r="Y713" i="6"/>
  <c r="Y837" i="6"/>
  <c r="Y233" i="6"/>
  <c r="Y21" i="6"/>
  <c r="Y1085" i="6"/>
  <c r="Y423" i="6"/>
  <c r="Y560" i="6"/>
  <c r="Y469" i="6"/>
  <c r="Y342" i="6"/>
  <c r="Y641" i="6"/>
  <c r="Y1028" i="6"/>
  <c r="Y343" i="6"/>
  <c r="Y377" i="6"/>
  <c r="Y979" i="6"/>
  <c r="Y117" i="6"/>
  <c r="Y236" i="6"/>
  <c r="Y160" i="6"/>
  <c r="Y375" i="6"/>
  <c r="Y280" i="6"/>
  <c r="Y824" i="6"/>
  <c r="Y642" i="6"/>
  <c r="Y1577" i="6"/>
  <c r="Y146" i="6"/>
  <c r="Y1175" i="6"/>
  <c r="Y3" i="6"/>
  <c r="Y24" i="6"/>
  <c r="Y1090" i="6"/>
  <c r="Y144" i="6"/>
  <c r="Y186" i="6"/>
  <c r="Y1176" i="6"/>
  <c r="Y122" i="6"/>
  <c r="Y512" i="6"/>
  <c r="Y762" i="6"/>
  <c r="Y838" i="6"/>
  <c r="Y537" i="6"/>
  <c r="Y856" i="6"/>
  <c r="Y578" i="6"/>
  <c r="Y513" i="6"/>
  <c r="Y1063" i="6"/>
  <c r="Y514" i="6"/>
  <c r="Y295" i="6"/>
  <c r="Y1064" i="6"/>
  <c r="Y1177" i="6"/>
  <c r="Y95" i="6"/>
  <c r="Y980" i="6"/>
  <c r="Y731" i="6"/>
  <c r="Y1091" i="6"/>
  <c r="Y892" i="6"/>
  <c r="Y946" i="6"/>
  <c r="Y4" i="6"/>
  <c r="Y1578" i="6"/>
  <c r="Y928" i="6"/>
  <c r="Y1563" i="6"/>
  <c r="Y784" i="6"/>
  <c r="Y906" i="6"/>
  <c r="Y123" i="6"/>
  <c r="Y881" i="6"/>
  <c r="Y137" i="6"/>
  <c r="Y830" i="6"/>
  <c r="Y115" i="6"/>
  <c r="Y763" i="6"/>
  <c r="Y675" i="6"/>
  <c r="Y455" i="6"/>
  <c r="Y770" i="6"/>
  <c r="Y1178" i="6"/>
  <c r="Y981" i="6"/>
  <c r="Y479" i="6"/>
  <c r="Y1073" i="6"/>
  <c r="Y324" i="6"/>
  <c r="Y1575" i="6"/>
  <c r="Y91" i="6"/>
  <c r="Y982" i="6"/>
  <c r="Y929" i="6"/>
  <c r="Y627" i="6"/>
  <c r="Y650" i="6"/>
  <c r="Y839" i="6"/>
  <c r="Y15" i="6"/>
  <c r="Y1092" i="6"/>
  <c r="Y456" i="6"/>
  <c r="Y922" i="6"/>
  <c r="Y508" i="6"/>
  <c r="Y135" i="6"/>
  <c r="Y1093" i="6"/>
  <c r="Y734" i="6"/>
  <c r="Y212" i="6"/>
  <c r="Y315" i="6"/>
  <c r="Y197" i="6"/>
  <c r="Y198" i="6"/>
  <c r="Y425" i="6"/>
  <c r="Y268" i="6"/>
  <c r="Y709" i="6"/>
  <c r="Y1179" i="6"/>
  <c r="Y470" i="6"/>
  <c r="Y368" i="6"/>
  <c r="Y16" i="6"/>
  <c r="Y888" i="6"/>
  <c r="Y316" i="6"/>
  <c r="Y317" i="6"/>
  <c r="Y889" i="6"/>
  <c r="Y112" i="6"/>
  <c r="Y871" i="6"/>
  <c r="Y579" i="6"/>
  <c r="Y1075" i="6"/>
  <c r="Y1029" i="6"/>
  <c r="Y318" i="6"/>
  <c r="Y983" i="6"/>
  <c r="Y1076" i="6"/>
  <c r="Y1030" i="6"/>
  <c r="Y595" i="6"/>
  <c r="Y189" i="6"/>
  <c r="Y136" i="6"/>
  <c r="Y1094" i="6"/>
  <c r="Y593" i="6"/>
  <c r="Y1615" i="6"/>
  <c r="Y17" i="6"/>
  <c r="Y1156" i="6"/>
  <c r="Y98" i="6"/>
  <c r="Y1180" i="6"/>
  <c r="Y1616" i="6"/>
  <c r="Y1594" i="6"/>
  <c r="Y493" i="6"/>
  <c r="Y319" i="6"/>
  <c r="Y1025" i="6"/>
  <c r="Y984" i="6"/>
  <c r="Y644" i="6"/>
  <c r="Y903" i="6"/>
  <c r="Y108" i="6"/>
  <c r="Y1181" i="6"/>
  <c r="Y764" i="6"/>
  <c r="Y1095" i="6"/>
  <c r="Y678" i="6"/>
  <c r="Y33" i="6"/>
  <c r="Y131" i="6"/>
  <c r="Y623" i="6"/>
  <c r="Y494" i="6"/>
  <c r="Y672" i="6"/>
  <c r="Y1034" i="6"/>
  <c r="Y533" i="6"/>
  <c r="Y1205" i="6"/>
  <c r="Y900" i="6"/>
  <c r="Y1096" i="6"/>
  <c r="Y29" i="6"/>
  <c r="Y259" i="6"/>
  <c r="Y1031" i="6"/>
  <c r="Y757" i="6"/>
  <c r="Y818" i="6"/>
  <c r="AB874" i="6"/>
  <c r="AB22" i="6"/>
  <c r="AB1104" i="6"/>
  <c r="AB481" i="6"/>
  <c r="AB1038" i="6"/>
  <c r="AB1060" i="6"/>
  <c r="AB420" i="6"/>
  <c r="AB1551" i="6"/>
  <c r="AB645" i="6"/>
  <c r="AB781" i="6"/>
  <c r="AB857" i="6"/>
  <c r="AB1208" i="6"/>
  <c r="AB938" i="6"/>
  <c r="AB1159" i="6"/>
  <c r="AB507" i="6"/>
  <c r="AB202" i="6"/>
  <c r="AB998" i="6"/>
  <c r="AB1062" i="6"/>
  <c r="AB747" i="6"/>
  <c r="AB961" i="6"/>
  <c r="AB662" i="6"/>
  <c r="AB1088" i="6"/>
  <c r="AB771" i="6"/>
  <c r="AB589" i="6"/>
  <c r="AB1209" i="6"/>
  <c r="AB1079" i="6"/>
  <c r="AB299" i="6"/>
  <c r="AB917" i="6"/>
  <c r="AB957" i="6"/>
  <c r="AB613" i="6"/>
  <c r="AB457" i="6"/>
  <c r="AB356" i="6"/>
  <c r="AB819" i="6"/>
  <c r="AB886" i="6"/>
  <c r="AB453" i="6"/>
  <c r="AB313" i="6"/>
  <c r="AB585" i="6"/>
  <c r="AB827" i="6"/>
  <c r="AB372" i="6"/>
  <c r="AB1210" i="6"/>
  <c r="AB666" i="6"/>
  <c r="AB1089" i="6"/>
  <c r="AB124" i="6"/>
  <c r="AB1105" i="6"/>
  <c r="AB884" i="6"/>
  <c r="AB779" i="6"/>
  <c r="AB132" i="6"/>
  <c r="AB119" i="6"/>
  <c r="AB820" i="6"/>
  <c r="AB1050" i="6"/>
  <c r="AB566" i="6"/>
  <c r="AB1608" i="6"/>
  <c r="AB207" i="6"/>
  <c r="AB373" i="6"/>
  <c r="AB339" i="6"/>
  <c r="AB1143" i="6"/>
  <c r="AB350" i="6"/>
  <c r="AB761" i="6"/>
  <c r="AB904" i="6"/>
  <c r="AB1211" i="6"/>
  <c r="AB510" i="6"/>
  <c r="AB498" i="6"/>
  <c r="AB858" i="6"/>
  <c r="AB859" i="6"/>
  <c r="AB1212" i="6"/>
  <c r="AB667" i="6"/>
  <c r="AB962" i="6"/>
  <c r="AB588" i="6"/>
  <c r="AB963" i="6"/>
  <c r="AB945" i="6"/>
  <c r="AB999" i="6"/>
  <c r="AB466" i="6"/>
  <c r="AB235" i="6"/>
  <c r="AB964" i="6"/>
  <c r="AB274" i="6"/>
  <c r="AB1106" i="6"/>
  <c r="AB28" i="6"/>
  <c r="AB681" i="6"/>
  <c r="AB1051" i="6"/>
  <c r="AB314" i="6"/>
  <c r="AB351" i="6"/>
  <c r="AB718" i="6"/>
  <c r="AB1000" i="6"/>
  <c r="AB1213" i="6"/>
  <c r="AB177" i="6"/>
  <c r="AB958" i="6"/>
  <c r="AB1536" i="6"/>
  <c r="AB190" i="6"/>
  <c r="AB1537" i="6"/>
  <c r="AB567" i="6"/>
  <c r="AB1214" i="6"/>
  <c r="AB536" i="6"/>
  <c r="AB1198" i="6"/>
  <c r="AB1215" i="6"/>
  <c r="AB243" i="6"/>
  <c r="AB284" i="6"/>
  <c r="AB668" i="6"/>
  <c r="AB543" i="6"/>
  <c r="AB700" i="6"/>
  <c r="AB1052" i="6"/>
  <c r="AB118" i="6"/>
  <c r="AB1107" i="6"/>
  <c r="AB1600" i="6"/>
  <c r="AB1001" i="6"/>
  <c r="AB309" i="6"/>
  <c r="AB1108" i="6"/>
  <c r="AB719" i="6"/>
  <c r="AB261" i="6"/>
  <c r="AB604" i="6"/>
  <c r="AB191" i="6"/>
  <c r="AB520" i="6"/>
  <c r="AB521" i="6"/>
  <c r="AB143" i="6"/>
  <c r="AB121" i="6"/>
  <c r="AB1109" i="6"/>
  <c r="AB193" i="6"/>
  <c r="AB1538" i="6"/>
  <c r="AB1216" i="6"/>
  <c r="AB204" i="6"/>
  <c r="AB325" i="6"/>
  <c r="AB427" i="6"/>
  <c r="AB918" i="6"/>
  <c r="AB752" i="6"/>
  <c r="AB538" i="6"/>
  <c r="AB357" i="6"/>
  <c r="AB1539" i="6"/>
  <c r="AB312" i="6"/>
  <c r="AB568" i="6"/>
  <c r="AB783" i="6"/>
  <c r="AB1540" i="6"/>
  <c r="AB531" i="6"/>
  <c r="AB1083" i="6"/>
  <c r="AB219" i="6"/>
  <c r="AB1541" i="6"/>
  <c r="AB310" i="6"/>
  <c r="AB220" i="6"/>
  <c r="AB263" i="6"/>
  <c r="AB973" i="6"/>
  <c r="AB352" i="6"/>
  <c r="AB522" i="6"/>
  <c r="AB130" i="6"/>
  <c r="AB1217" i="6"/>
  <c r="AB711" i="6"/>
  <c r="AB97" i="6"/>
  <c r="AB1218" i="6"/>
  <c r="AB893" i="6"/>
  <c r="AB1219" i="6"/>
  <c r="AB580" i="6"/>
  <c r="AB244" i="6"/>
  <c r="AB586" i="6"/>
  <c r="AB304" i="6"/>
  <c r="AB88" i="6"/>
  <c r="AB446" i="6"/>
  <c r="AB187" i="6"/>
  <c r="AB307" i="6"/>
  <c r="AB1568" i="6"/>
  <c r="AB974" i="6"/>
  <c r="AB487" i="6"/>
  <c r="AB741" i="6"/>
  <c r="AB217" i="6"/>
  <c r="AB539" i="6"/>
  <c r="AB437" i="6"/>
  <c r="AB1220" i="6"/>
  <c r="AB1053" i="6"/>
  <c r="AB923" i="6"/>
  <c r="AB702" i="6"/>
  <c r="AB34" i="6"/>
  <c r="AB882" i="6"/>
  <c r="AB428" i="6"/>
  <c r="AB1110" i="6"/>
  <c r="AB687" i="6"/>
  <c r="AB25" i="6"/>
  <c r="AB1221" i="6"/>
  <c r="AB1222" i="6"/>
  <c r="AB772" i="6"/>
  <c r="AB192" i="6"/>
  <c r="AB1111" i="6"/>
  <c r="AB716" i="6"/>
  <c r="AB569" i="6"/>
  <c r="AB625" i="6"/>
  <c r="AB482" i="6"/>
  <c r="AB1223" i="6"/>
  <c r="AB570" i="6"/>
  <c r="AB1224" i="6"/>
  <c r="AB730" i="6"/>
  <c r="AB1225" i="6"/>
  <c r="AB374" i="6"/>
  <c r="AB556" i="6"/>
  <c r="AB828" i="6"/>
  <c r="AB1591" i="6"/>
  <c r="AB732" i="6"/>
  <c r="AB684" i="6"/>
  <c r="AB748" i="6"/>
  <c r="AB1074" i="6"/>
  <c r="AB1002" i="6"/>
  <c r="AB1003" i="6"/>
  <c r="AB94" i="6"/>
  <c r="AB519" i="6"/>
  <c r="AB1112" i="6"/>
  <c r="AB1226" i="6"/>
  <c r="AB919" i="6"/>
  <c r="AB769" i="6"/>
  <c r="AB213" i="6"/>
  <c r="AB1227" i="6"/>
  <c r="AB1228" i="6"/>
  <c r="AB1542" i="6"/>
  <c r="AB35" i="6"/>
  <c r="AB1229" i="6"/>
  <c r="AB1230" i="6"/>
  <c r="AB1061" i="6"/>
  <c r="AB1231" i="6"/>
  <c r="AB1232" i="6"/>
  <c r="AB773" i="6"/>
  <c r="AB742" i="6"/>
  <c r="AB594" i="6"/>
  <c r="AB1233" i="6"/>
  <c r="AB540" i="6"/>
  <c r="AB1543" i="6"/>
  <c r="AB245" i="6"/>
  <c r="AB1544" i="6"/>
  <c r="AB1234" i="6"/>
  <c r="AB1235" i="6"/>
  <c r="AB1236" i="6"/>
  <c r="AB774" i="6"/>
  <c r="AB1598" i="6"/>
  <c r="AB875" i="6"/>
  <c r="AB1054" i="6"/>
  <c r="AB205" i="6"/>
  <c r="AB608" i="6"/>
  <c r="AB571" i="6"/>
  <c r="AB1039" i="6"/>
  <c r="AB926" i="6"/>
  <c r="AB523" i="6"/>
  <c r="AB1081" i="6"/>
  <c r="AB1545" i="6"/>
  <c r="AB157" i="6"/>
  <c r="AB311" i="6"/>
  <c r="AB930" i="6"/>
  <c r="AB524" i="6"/>
  <c r="AB891" i="6"/>
  <c r="AB292" i="6"/>
  <c r="AB303" i="6"/>
  <c r="AB422" i="6"/>
  <c r="AB8" i="6"/>
  <c r="AB159" i="6"/>
  <c r="AB1015" i="6"/>
  <c r="AB609" i="6"/>
  <c r="AB1237" i="6"/>
  <c r="AB786" i="6"/>
  <c r="AB720" i="6"/>
  <c r="AB36" i="6"/>
  <c r="AB572" i="6"/>
  <c r="AB300" i="6"/>
  <c r="AB294" i="6"/>
  <c r="AB717" i="6"/>
  <c r="AB1238" i="6"/>
  <c r="AB301" i="6"/>
  <c r="AB37" i="6"/>
  <c r="AB590" i="6"/>
  <c r="AB1566" i="6"/>
  <c r="AB199" i="6"/>
  <c r="AB1170" i="6"/>
  <c r="AB1569" i="6"/>
  <c r="AB221" i="6"/>
  <c r="AB1113" i="6"/>
  <c r="AB89" i="6"/>
  <c r="AB1239" i="6"/>
  <c r="AB1114" i="6"/>
  <c r="AB492" i="6"/>
  <c r="AB708" i="6"/>
  <c r="AB483" i="6"/>
  <c r="AB256" i="6"/>
  <c r="AB27" i="6"/>
  <c r="AB860" i="6"/>
  <c r="AB810" i="6"/>
  <c r="AB1040" i="6"/>
  <c r="AB873" i="6"/>
  <c r="AB965" i="6"/>
  <c r="AB488" i="6"/>
  <c r="AB361" i="6"/>
  <c r="AB1240" i="6"/>
  <c r="AB38" i="6"/>
  <c r="AB1016" i="6"/>
  <c r="AB1115" i="6"/>
  <c r="AB1116" i="6"/>
  <c r="AB388" i="6"/>
  <c r="AB605" i="6"/>
  <c r="AB208" i="6"/>
  <c r="AB663" i="6"/>
  <c r="AB573" i="6"/>
  <c r="AB807" i="6"/>
  <c r="AB905" i="6"/>
  <c r="AB39" i="6"/>
  <c r="AB40" i="6"/>
  <c r="AB93" i="6"/>
  <c r="AB41" i="6"/>
  <c r="AB1004" i="6"/>
  <c r="AB616" i="6"/>
  <c r="AB1117" i="6"/>
  <c r="AB473" i="6"/>
  <c r="AB1241" i="6"/>
  <c r="AB378" i="6"/>
  <c r="AB1242" i="6"/>
  <c r="AB1243" i="6"/>
  <c r="AB894" i="6"/>
  <c r="AB1005" i="6"/>
  <c r="AB1244" i="6"/>
  <c r="AB1245" i="6"/>
  <c r="AB258" i="6"/>
  <c r="AB1055" i="6"/>
  <c r="AB876" i="6"/>
  <c r="AB1246" i="6"/>
  <c r="AB99" i="6"/>
  <c r="AB1247" i="6"/>
  <c r="AB576" i="6"/>
  <c r="AB775" i="6"/>
  <c r="AB1017" i="6"/>
  <c r="AB776" i="6"/>
  <c r="AB42" i="6"/>
  <c r="AB43" i="6"/>
  <c r="AB222" i="6"/>
  <c r="AB1248" i="6"/>
  <c r="AB920" i="6"/>
  <c r="AB1152" i="6"/>
  <c r="AB209" i="6"/>
  <c r="AB1249" i="6"/>
  <c r="AB753" i="6"/>
  <c r="AB821" i="6"/>
  <c r="AB737" i="6"/>
  <c r="AB738" i="6"/>
  <c r="AB1006" i="6"/>
  <c r="AB1041" i="6"/>
  <c r="AB777" i="6"/>
  <c r="AB1144" i="6"/>
  <c r="AB581" i="6"/>
  <c r="AB1199" i="6"/>
  <c r="AB1118" i="6"/>
  <c r="AB887" i="6"/>
  <c r="AB1250" i="6"/>
  <c r="AB1251" i="6"/>
  <c r="AB832" i="6"/>
  <c r="AB387" i="6"/>
  <c r="AB1119" i="6"/>
  <c r="AB90" i="6"/>
  <c r="AB44" i="6"/>
  <c r="AB1606" i="6"/>
  <c r="AB1252" i="6"/>
  <c r="AB1042" i="6"/>
  <c r="AB1546" i="6"/>
  <c r="AB45" i="6"/>
  <c r="AB936" i="6"/>
  <c r="AB646" i="6"/>
  <c r="AB525" i="6"/>
  <c r="AB447" i="6"/>
  <c r="AB682" i="6"/>
  <c r="AB1547" i="6"/>
  <c r="AB877" i="6"/>
  <c r="AB46" i="6"/>
  <c r="AB530" i="6"/>
  <c r="AB246" i="6"/>
  <c r="AB360" i="6"/>
  <c r="AB1084" i="6"/>
  <c r="AB679" i="6"/>
  <c r="AB617" i="6"/>
  <c r="AB47" i="6"/>
  <c r="AB1120" i="6"/>
  <c r="AB933" i="6"/>
  <c r="AB1056" i="6"/>
  <c r="AB1253" i="6"/>
  <c r="AB526" i="6"/>
  <c r="AB1203" i="6"/>
  <c r="AB511" i="6"/>
  <c r="AB680" i="6"/>
  <c r="AB84" i="6"/>
  <c r="AB606" i="6"/>
  <c r="AB1564" i="6"/>
  <c r="AB621" i="6"/>
  <c r="AB557" i="6"/>
  <c r="AB200" i="6"/>
  <c r="AB975" i="6"/>
  <c r="AB908" i="6"/>
  <c r="AB932" i="6"/>
  <c r="AB1163" i="6"/>
  <c r="AB1204" i="6"/>
  <c r="AB626" i="6"/>
  <c r="AB1007" i="6"/>
  <c r="AB107" i="6"/>
  <c r="AB429" i="6"/>
  <c r="AB782" i="6"/>
  <c r="AB806" i="6"/>
  <c r="AB1548" i="6"/>
  <c r="AB1512" i="6"/>
  <c r="AB264" i="6"/>
  <c r="AB1008" i="6"/>
  <c r="AB147" i="6"/>
  <c r="AB1254" i="6"/>
  <c r="AB647" i="6"/>
  <c r="AB1043" i="6"/>
  <c r="AB1082" i="6"/>
  <c r="AB714" i="6"/>
  <c r="AB880" i="6"/>
  <c r="AB759" i="6"/>
  <c r="AB426" i="6"/>
  <c r="AB214" i="6"/>
  <c r="AB478" i="6"/>
  <c r="AB1513" i="6"/>
  <c r="AB1255" i="6"/>
  <c r="AB48" i="6"/>
  <c r="AB49" i="6"/>
  <c r="AB861" i="6"/>
  <c r="AB1171" i="6"/>
  <c r="AB787" i="6"/>
  <c r="AB293" i="6"/>
  <c r="AB1256" i="6"/>
  <c r="AB788" i="6"/>
  <c r="AB610" i="6"/>
  <c r="AB934" i="6"/>
  <c r="AB430" i="6"/>
  <c r="AB896" i="6"/>
  <c r="AB11" i="6"/>
  <c r="AB1121" i="6"/>
  <c r="AB1044" i="6"/>
  <c r="AB541" i="6"/>
  <c r="AB542" i="6"/>
  <c r="AB210" i="6"/>
  <c r="AB1067" i="6"/>
  <c r="AB862" i="6"/>
  <c r="AB1068" i="6"/>
  <c r="AB218" i="6"/>
  <c r="AB1200" i="6"/>
  <c r="AB721" i="6"/>
  <c r="AB155" i="6"/>
  <c r="AB355" i="6"/>
  <c r="AB85" i="6"/>
  <c r="AB23" i="6"/>
  <c r="AB863" i="6"/>
  <c r="AB485" i="6"/>
  <c r="AB1257" i="6"/>
  <c r="AB226" i="6"/>
  <c r="AB1258" i="6"/>
  <c r="AB1045" i="6"/>
  <c r="AB109" i="6"/>
  <c r="AB1009" i="6"/>
  <c r="AB1259" i="6"/>
  <c r="AB1260" i="6"/>
  <c r="AB265" i="6"/>
  <c r="AB1010" i="6"/>
  <c r="AB1047" i="6"/>
  <c r="AB1011" i="6"/>
  <c r="AB1122" i="6"/>
  <c r="AB635" i="6"/>
  <c r="AB811" i="6"/>
  <c r="AB1550" i="6"/>
  <c r="AB452" i="6"/>
  <c r="AB100" i="6"/>
  <c r="AB789" i="6"/>
  <c r="AB660" i="6"/>
  <c r="AB754" i="6"/>
  <c r="AB1261" i="6"/>
  <c r="AB552" i="6"/>
  <c r="AB527" i="6"/>
  <c r="AB148" i="6"/>
  <c r="AB1046" i="6"/>
  <c r="AB661" i="6"/>
  <c r="AB1057" i="6"/>
  <c r="AB1596" i="6"/>
  <c r="AB553" i="6"/>
  <c r="AB149" i="6"/>
  <c r="AB266" i="6"/>
  <c r="AB247" i="6"/>
  <c r="AB1123" i="6"/>
  <c r="AB944" i="6"/>
  <c r="AB1262" i="6"/>
  <c r="AB1263" i="6"/>
  <c r="AB909" i="6"/>
  <c r="AB833" i="6"/>
  <c r="AB442" i="6"/>
  <c r="AB628" i="6"/>
  <c r="AB745" i="6"/>
  <c r="AB1264" i="6"/>
  <c r="AB1265" i="6"/>
  <c r="AB50" i="6"/>
  <c r="AB1266" i="6"/>
  <c r="AB1267" i="6"/>
  <c r="AB438" i="6"/>
  <c r="AB1268" i="6"/>
  <c r="AB32" i="6"/>
  <c r="AB1269" i="6"/>
  <c r="AB338" i="6"/>
  <c r="AB1124" i="6"/>
  <c r="AB739" i="6"/>
  <c r="AB113" i="6"/>
  <c r="AB51" i="6"/>
  <c r="AB389" i="6"/>
  <c r="AB1270" i="6"/>
  <c r="AB285" i="6"/>
  <c r="AB175" i="6"/>
  <c r="AB574" i="6"/>
  <c r="AB1125" i="6"/>
  <c r="AB139" i="6"/>
  <c r="AB618" i="6"/>
  <c r="AB1126" i="6"/>
  <c r="AB376" i="6"/>
  <c r="AB371" i="6"/>
  <c r="AB878" i="6"/>
  <c r="AB176" i="6"/>
  <c r="AB1069" i="6"/>
  <c r="AB20" i="6"/>
  <c r="AB114" i="6"/>
  <c r="AB1271" i="6"/>
  <c r="AB864" i="6"/>
  <c r="AB651" i="6"/>
  <c r="AB1272" i="6"/>
  <c r="AB1018" i="6"/>
  <c r="AB275" i="6"/>
  <c r="AB1172" i="6"/>
  <c r="AB1273" i="6"/>
  <c r="AB286" i="6"/>
  <c r="AB532" i="6"/>
  <c r="AB725" i="6"/>
  <c r="AB1521" i="6"/>
  <c r="AB602" i="6"/>
  <c r="AB434" i="6"/>
  <c r="AB454" i="6"/>
  <c r="AB1274" i="6"/>
  <c r="AB1275" i="6"/>
  <c r="AB1276" i="6"/>
  <c r="AB234" i="6"/>
  <c r="AB1277" i="6"/>
  <c r="AB1571" i="6"/>
  <c r="AB12" i="6"/>
  <c r="AB363" i="6"/>
  <c r="AB743" i="6"/>
  <c r="AB1012" i="6"/>
  <c r="AB390" i="6"/>
  <c r="AB1278" i="6"/>
  <c r="AB180" i="6"/>
  <c r="AB749" i="6"/>
  <c r="AB150" i="6"/>
  <c r="AB555" i="6"/>
  <c r="AB151" i="6"/>
  <c r="AB391" i="6"/>
  <c r="AB326" i="6"/>
  <c r="AB392" i="6"/>
  <c r="AB393" i="6"/>
  <c r="AB394" i="6"/>
  <c r="AB1127" i="6"/>
  <c r="AB125" i="6"/>
  <c r="AB126" i="6"/>
  <c r="AB206" i="6"/>
  <c r="AB1549" i="6"/>
  <c r="AB659" i="6"/>
  <c r="AB52" i="6"/>
  <c r="AB127" i="6"/>
  <c r="AB327" i="6"/>
  <c r="AB1279" i="6"/>
  <c r="AB1129" i="6"/>
  <c r="AB1280" i="6"/>
  <c r="AB648" i="6"/>
  <c r="AB287" i="6"/>
  <c r="AB703" i="6"/>
  <c r="AB288" i="6"/>
  <c r="AB53" i="6"/>
  <c r="AB499" i="6"/>
  <c r="AB248" i="6"/>
  <c r="AB181" i="6"/>
  <c r="AB395" i="6"/>
  <c r="AB1281" i="6"/>
  <c r="AB1070" i="6"/>
  <c r="AB1071" i="6"/>
  <c r="AB755" i="6"/>
  <c r="AB865" i="6"/>
  <c r="AB289" i="6"/>
  <c r="AB879" i="6"/>
  <c r="AB1169" i="6"/>
  <c r="AB461" i="6"/>
  <c r="AB1282" i="6"/>
  <c r="AB348" i="6"/>
  <c r="AB101" i="6"/>
  <c r="AB895" i="6"/>
  <c r="AB1283" i="6"/>
  <c r="AB328" i="6"/>
  <c r="AB744" i="6"/>
  <c r="AB1609" i="6"/>
  <c r="AB477" i="6"/>
  <c r="AB1080" i="6"/>
  <c r="AB227" i="6"/>
  <c r="AB396" i="6"/>
  <c r="AB7" i="6"/>
  <c r="AB1284" i="6"/>
  <c r="AB279" i="6"/>
  <c r="AB688" i="6"/>
  <c r="AB658" i="6"/>
  <c r="AB1147" i="6"/>
  <c r="AB397" i="6"/>
  <c r="AB178" i="6"/>
  <c r="AB398" i="6"/>
  <c r="AB599" i="6"/>
  <c r="AB1285" i="6"/>
  <c r="AB636" i="6"/>
  <c r="AB1510" i="6"/>
  <c r="AB699" i="6"/>
  <c r="AB866" i="6"/>
  <c r="AB500" i="6"/>
  <c r="AB276" i="6"/>
  <c r="AB1023" i="6"/>
  <c r="AB683" i="6"/>
  <c r="AB290" i="6"/>
  <c r="AB172" i="6"/>
  <c r="AB54" i="6"/>
  <c r="AB829" i="6"/>
  <c r="AB1570" i="6"/>
  <c r="AB1514" i="6"/>
  <c r="AB383" i="6"/>
  <c r="AB1286" i="6"/>
  <c r="AB1128" i="6"/>
  <c r="AB399" i="6"/>
  <c r="AB622" i="6"/>
  <c r="AB182" i="6"/>
  <c r="AB1287" i="6"/>
  <c r="AB9" i="6"/>
  <c r="AB1153" i="6"/>
  <c r="AB1024" i="6"/>
  <c r="AB308" i="6"/>
  <c r="AB1288" i="6"/>
  <c r="AB1289" i="6"/>
  <c r="AB1290" i="6"/>
  <c r="AB55" i="6"/>
  <c r="AB805" i="6"/>
  <c r="AB704" i="6"/>
  <c r="AB1291" i="6"/>
  <c r="AB451" i="6"/>
  <c r="AB384" i="6"/>
  <c r="AB1292" i="6"/>
  <c r="AB10" i="6"/>
  <c r="AB1293" i="6"/>
  <c r="AB1294" i="6"/>
  <c r="AB1295" i="6"/>
  <c r="AB1601" i="6"/>
  <c r="AB502" i="6"/>
  <c r="AB92" i="6"/>
  <c r="AB1130" i="6"/>
  <c r="AB353" i="6"/>
  <c r="AB1511" i="6"/>
  <c r="AB1296" i="6"/>
  <c r="AB30" i="6"/>
  <c r="AB56" i="6"/>
  <c r="AB57" i="6"/>
  <c r="AB1297" i="6"/>
  <c r="AB400" i="6"/>
  <c r="AB1298" i="6"/>
  <c r="AB501" i="6"/>
  <c r="AB486" i="6"/>
  <c r="AB943" i="6"/>
  <c r="AB385" i="6"/>
  <c r="AB133" i="6"/>
  <c r="AB544" i="6"/>
  <c r="AB1299" i="6"/>
  <c r="AB1154" i="6"/>
  <c r="AB13" i="6"/>
  <c r="AB1300" i="6"/>
  <c r="AB1301" i="6"/>
  <c r="AB953" i="6"/>
  <c r="AB460" i="6"/>
  <c r="AB458" i="6"/>
  <c r="AB14" i="6"/>
  <c r="AB158" i="6"/>
  <c r="AB19" i="6"/>
  <c r="AB58" i="6"/>
  <c r="AB1302" i="6"/>
  <c r="AB600" i="6"/>
  <c r="AB1303" i="6"/>
  <c r="AB102" i="6"/>
  <c r="AB474" i="6"/>
  <c r="AB379" i="6"/>
  <c r="AB380" i="6"/>
  <c r="AB545" i="6"/>
  <c r="AB381" i="6"/>
  <c r="AB790" i="6"/>
  <c r="AB291" i="6"/>
  <c r="AB1013" i="6"/>
  <c r="AB475" i="6"/>
  <c r="AB1573" i="6"/>
  <c r="AB791" i="6"/>
  <c r="AB382" i="6"/>
  <c r="AB401" i="6"/>
  <c r="AB503" i="6"/>
  <c r="AB340" i="6"/>
  <c r="AB140" i="6"/>
  <c r="AB431" i="6"/>
  <c r="AB1304" i="6"/>
  <c r="AB476" i="6"/>
  <c r="AB459" i="6"/>
  <c r="AB1305" i="6"/>
  <c r="AB792" i="6"/>
  <c r="AB793" i="6"/>
  <c r="AB424" i="6"/>
  <c r="AB1058" i="6"/>
  <c r="AB270" i="6"/>
  <c r="AB402" i="6"/>
  <c r="AB330" i="6"/>
  <c r="AB462" i="6"/>
  <c r="AB59" i="6"/>
  <c r="AB1306" i="6"/>
  <c r="AB794" i="6"/>
  <c r="AB1164" i="6"/>
  <c r="AB546" i="6"/>
  <c r="AB705" i="6"/>
  <c r="AB1307" i="6"/>
  <c r="AB1308" i="6"/>
  <c r="AB329" i="6"/>
  <c r="AB60" i="6"/>
  <c r="AB629" i="6"/>
  <c r="AB547" i="6"/>
  <c r="AB61" i="6"/>
  <c r="AB195" i="6"/>
  <c r="AB812" i="6"/>
  <c r="AB1309" i="6"/>
  <c r="AB1310" i="6"/>
  <c r="AB1131" i="6"/>
  <c r="AB1201" i="6"/>
  <c r="AB1311" i="6"/>
  <c r="AB62" i="6"/>
  <c r="AB726" i="6"/>
  <c r="AB403" i="6"/>
  <c r="AB128" i="6"/>
  <c r="AB63" i="6"/>
  <c r="AB64" i="6"/>
  <c r="AB230" i="6"/>
  <c r="AB1312" i="6"/>
  <c r="AB1132" i="6"/>
  <c r="AB813" i="6"/>
  <c r="AB489" i="6"/>
  <c r="AB1313" i="6"/>
  <c r="AB1314" i="6"/>
  <c r="AB1567" i="6"/>
  <c r="AB269" i="6"/>
  <c r="AB504" i="6"/>
  <c r="AB305" i="6"/>
  <c r="AB689" i="6"/>
  <c r="AB404" i="6"/>
  <c r="AB1315" i="6"/>
  <c r="AB1316" i="6"/>
  <c r="AB185" i="6"/>
  <c r="AB1317" i="6"/>
  <c r="AB194" i="6"/>
  <c r="AB110" i="6"/>
  <c r="AB1133" i="6"/>
  <c r="AB959" i="6"/>
  <c r="AB231" i="6"/>
  <c r="AB232" i="6"/>
  <c r="AB814" i="6"/>
  <c r="AB954" i="6"/>
  <c r="AB883" i="6"/>
  <c r="AB228" i="6"/>
  <c r="AB250" i="6"/>
  <c r="AB1134" i="6"/>
  <c r="AB1135" i="6"/>
  <c r="AB1318" i="6"/>
  <c r="AB1160" i="6"/>
  <c r="AB1319" i="6"/>
  <c r="AB271" i="6"/>
  <c r="AB331" i="6"/>
  <c r="AB332" i="6"/>
  <c r="AB405" i="6"/>
  <c r="AB1320" i="6"/>
  <c r="AB528" i="6"/>
  <c r="AB65" i="6"/>
  <c r="AB421" i="6"/>
  <c r="AB1595" i="6"/>
  <c r="AB86" i="6"/>
  <c r="AB1321" i="6"/>
  <c r="AB1515" i="6"/>
  <c r="AB1516" i="6"/>
  <c r="AB795" i="6"/>
  <c r="AB152" i="6"/>
  <c r="AB690" i="6"/>
  <c r="AB1322" i="6"/>
  <c r="AB229" i="6"/>
  <c r="AB1323" i="6"/>
  <c r="AB1324" i="6"/>
  <c r="AB548" i="6"/>
  <c r="AB406" i="6"/>
  <c r="AB1518" i="6"/>
  <c r="AB407" i="6"/>
  <c r="AB1519" i="6"/>
  <c r="AB1325" i="6"/>
  <c r="AB1326" i="6"/>
  <c r="AB1327" i="6"/>
  <c r="AB691" i="6"/>
  <c r="AB272" i="6"/>
  <c r="AB796" i="6"/>
  <c r="AB432" i="6"/>
  <c r="AB408" i="6"/>
  <c r="AB869" i="6"/>
  <c r="AB758" i="6"/>
  <c r="AB1148" i="6"/>
  <c r="AB740" i="6"/>
  <c r="AB1059" i="6"/>
  <c r="AB141" i="6"/>
  <c r="AB554" i="6"/>
  <c r="AB630" i="6"/>
  <c r="AB746" i="6"/>
  <c r="AB1328" i="6"/>
  <c r="AB66" i="6"/>
  <c r="AB1517" i="6"/>
  <c r="AB707" i="6"/>
  <c r="AB67" i="6"/>
  <c r="AB68" i="6"/>
  <c r="AB619" i="6"/>
  <c r="AB587" i="6"/>
  <c r="AB1329" i="6"/>
  <c r="AB670" i="6"/>
  <c r="AB347" i="6"/>
  <c r="AB1330" i="6"/>
  <c r="AB549" i="6"/>
  <c r="AB1331" i="6"/>
  <c r="AB1136" i="6"/>
  <c r="AB1332" i="6"/>
  <c r="AB1333" i="6"/>
  <c r="AB947" i="6"/>
  <c r="AB223" i="6"/>
  <c r="AB994" i="6"/>
  <c r="AB2" i="6"/>
  <c r="AB1334" i="6"/>
  <c r="AB674" i="6"/>
  <c r="AB1137" i="6"/>
  <c r="AB364" i="6"/>
  <c r="AB797" i="6"/>
  <c r="AB518" i="6"/>
  <c r="AB760" i="6"/>
  <c r="AB815" i="6"/>
  <c r="AB948" i="6"/>
  <c r="AB798" i="6"/>
  <c r="AB1138" i="6"/>
  <c r="AB1335" i="6"/>
  <c r="AB1336" i="6"/>
  <c r="AB1520" i="6"/>
  <c r="AB1337" i="6"/>
  <c r="AB1338" i="6"/>
  <c r="AB902" i="6"/>
  <c r="AB971" i="6"/>
  <c r="AB1339" i="6"/>
  <c r="AB129" i="6"/>
  <c r="AB445" i="6"/>
  <c r="AB535" i="6"/>
  <c r="AB1340" i="6"/>
  <c r="AB654" i="6"/>
  <c r="AB925" i="6"/>
  <c r="AB26" i="6"/>
  <c r="AB751" i="6"/>
  <c r="AB1139" i="6"/>
  <c r="AB409" i="6"/>
  <c r="AB410" i="6"/>
  <c r="AB955" i="6"/>
  <c r="AB960" i="6"/>
  <c r="AB1019" i="6"/>
  <c r="AB333" i="6"/>
  <c r="AB1610" i="6"/>
  <c r="AB631" i="6"/>
  <c r="AB463" i="6"/>
  <c r="AB976" i="6"/>
  <c r="AB1341" i="6"/>
  <c r="AB1342" i="6"/>
  <c r="AB1343" i="6"/>
  <c r="AB1344" i="6"/>
  <c r="AB69" i="6"/>
  <c r="AB1345" i="6"/>
  <c r="AB1346" i="6"/>
  <c r="AB1140" i="6"/>
  <c r="AB224" i="6"/>
  <c r="AB1020" i="6"/>
  <c r="AB949" i="6"/>
  <c r="AB225" i="6"/>
  <c r="AB251" i="6"/>
  <c r="AB70" i="6"/>
  <c r="AB71" i="6"/>
  <c r="AB72" i="6"/>
  <c r="AB73" i="6"/>
  <c r="AB433" i="6"/>
  <c r="AB334" i="6"/>
  <c r="AB1141" i="6"/>
  <c r="AB1597" i="6"/>
  <c r="AB1347" i="6"/>
  <c r="AB1348" i="6"/>
  <c r="AB1349" i="6"/>
  <c r="AB1350" i="6"/>
  <c r="AB1351" i="6"/>
  <c r="AB411" i="6"/>
  <c r="AB808" i="6"/>
  <c r="AB1352" i="6"/>
  <c r="AB1353" i="6"/>
  <c r="AB104" i="6"/>
  <c r="AB283" i="6"/>
  <c r="AB412" i="6"/>
  <c r="AB255" i="6"/>
  <c r="AB413" i="6"/>
  <c r="AB358" i="6"/>
  <c r="AB692" i="6"/>
  <c r="AB1354" i="6"/>
  <c r="AB366" i="6"/>
  <c r="AB335" i="6"/>
  <c r="AB677" i="6"/>
  <c r="AB550" i="6"/>
  <c r="AB639" i="6"/>
  <c r="AB935" i="6"/>
  <c r="AB444" i="6"/>
  <c r="AB1611" i="6"/>
  <c r="AB956" i="6"/>
  <c r="AB1355" i="6"/>
  <c r="AB1356" i="6"/>
  <c r="AB1357" i="6"/>
  <c r="AB1358" i="6"/>
  <c r="AB1359" i="6"/>
  <c r="AB1360" i="6"/>
  <c r="AB74" i="6"/>
  <c r="AB1361" i="6"/>
  <c r="AB1362" i="6"/>
  <c r="AB1363" i="6"/>
  <c r="AB1364" i="6"/>
  <c r="AB1365" i="6"/>
  <c r="AB1366" i="6"/>
  <c r="AB601" i="6"/>
  <c r="AB188" i="6"/>
  <c r="AB693" i="6"/>
  <c r="AB907" i="6"/>
  <c r="AB1367" i="6"/>
  <c r="AB853" i="6"/>
  <c r="AB1368" i="6"/>
  <c r="AB1369" i="6"/>
  <c r="AB1370" i="6"/>
  <c r="AB1371" i="6"/>
  <c r="AB1372" i="6"/>
  <c r="AB1373" i="6"/>
  <c r="AB75" i="6"/>
  <c r="AB1374" i="6"/>
  <c r="AB1375" i="6"/>
  <c r="AB1376" i="6"/>
  <c r="AB1014" i="6"/>
  <c r="AB1377" i="6"/>
  <c r="AB1378" i="6"/>
  <c r="AB799" i="6"/>
  <c r="AB414" i="6"/>
  <c r="AB855" i="6"/>
  <c r="AB1379" i="6"/>
  <c r="AB1380" i="6"/>
  <c r="AB367" i="6"/>
  <c r="AB1381" i="6"/>
  <c r="AB1382" i="6"/>
  <c r="AB1383" i="6"/>
  <c r="AB1384" i="6"/>
  <c r="AB1385" i="6"/>
  <c r="AB1386" i="6"/>
  <c r="AB1387" i="6"/>
  <c r="AB1388" i="6"/>
  <c r="AB1389" i="6"/>
  <c r="AB1390" i="6"/>
  <c r="AB1391" i="6"/>
  <c r="AB1392" i="6"/>
  <c r="AB1048" i="6"/>
  <c r="AB1393" i="6"/>
  <c r="AB1394" i="6"/>
  <c r="AB1395" i="6"/>
  <c r="AB1396" i="6"/>
  <c r="AB1397" i="6"/>
  <c r="AB1398" i="6"/>
  <c r="AB1399" i="6"/>
  <c r="AB1400" i="6"/>
  <c r="AB1142" i="6"/>
  <c r="AB1401" i="6"/>
  <c r="AB1402" i="6"/>
  <c r="AB1403" i="6"/>
  <c r="AB1404" i="6"/>
  <c r="AB1405" i="6"/>
  <c r="AB1406" i="6"/>
  <c r="AB1407" i="6"/>
  <c r="AB1408" i="6"/>
  <c r="AB1409" i="6"/>
  <c r="AB1410" i="6"/>
  <c r="AB76" i="6"/>
  <c r="AB756" i="6"/>
  <c r="AB1411" i="6"/>
  <c r="AB1412" i="6"/>
  <c r="AB1413" i="6"/>
  <c r="AB706" i="6"/>
  <c r="AB1414" i="6"/>
  <c r="AB694" i="6"/>
  <c r="AB1415" i="6"/>
  <c r="AB1416" i="6"/>
  <c r="AB106" i="6"/>
  <c r="AB1417" i="6"/>
  <c r="AB1418" i="6"/>
  <c r="AB1419" i="6"/>
  <c r="AB1420" i="6"/>
  <c r="AB1421" i="6"/>
  <c r="AB1422" i="6"/>
  <c r="AB1423" i="6"/>
  <c r="AB1424" i="6"/>
  <c r="AB1425" i="6"/>
  <c r="AB1426" i="6"/>
  <c r="AB1049" i="6"/>
  <c r="AB1427" i="6"/>
  <c r="AB1428" i="6"/>
  <c r="AB1429" i="6"/>
  <c r="AB1430" i="6"/>
  <c r="AB1431" i="6"/>
  <c r="AB1432" i="6"/>
  <c r="AB1433" i="6"/>
  <c r="AB1434" i="6"/>
  <c r="AB1435" i="6"/>
  <c r="AB1436" i="6"/>
  <c r="AB1437" i="6"/>
  <c r="AB1438" i="6"/>
  <c r="AB1439" i="6"/>
  <c r="AB1440" i="6"/>
  <c r="AB1441" i="6"/>
  <c r="AB1442" i="6"/>
  <c r="AB1443" i="6"/>
  <c r="AB1444" i="6"/>
  <c r="AB1445" i="6"/>
  <c r="AB1446" i="6"/>
  <c r="AB1447" i="6"/>
  <c r="AB1448" i="6"/>
  <c r="AB1449" i="6"/>
  <c r="AB1450" i="6"/>
  <c r="AB1451" i="6"/>
  <c r="AB1452" i="6"/>
  <c r="AB1453" i="6"/>
  <c r="AB1454" i="6"/>
  <c r="AB277" i="6"/>
  <c r="AB1455" i="6"/>
  <c r="AB1202" i="6"/>
  <c r="AB1456" i="6"/>
  <c r="AB1457" i="6"/>
  <c r="AB1458" i="6"/>
  <c r="AB967" i="6"/>
  <c r="AB854" i="6"/>
  <c r="AB1459" i="6"/>
  <c r="AB1460" i="6"/>
  <c r="AB1461" i="6"/>
  <c r="AB6" i="6"/>
  <c r="AB1462" i="6"/>
  <c r="AB1463" i="6"/>
  <c r="AB1464" i="6"/>
  <c r="AB1465" i="6"/>
  <c r="AB1466" i="6"/>
  <c r="AB931" i="6"/>
  <c r="AB1467" i="6"/>
  <c r="AB1468" i="6"/>
  <c r="AB1469" i="6"/>
  <c r="AB1072" i="6"/>
  <c r="AB1470" i="6"/>
  <c r="AB852" i="6"/>
  <c r="AB1471" i="6"/>
  <c r="AB1472" i="6"/>
  <c r="AB1473" i="6"/>
  <c r="AB768" i="6"/>
  <c r="AB359" i="6"/>
  <c r="AB1165" i="6"/>
  <c r="AB1474" i="6"/>
  <c r="AB1475" i="6"/>
  <c r="AB558" i="6"/>
  <c r="AB596" i="6"/>
  <c r="AB1476" i="6"/>
  <c r="AB1477" i="6"/>
  <c r="AB867" i="6"/>
  <c r="AB685" i="6"/>
  <c r="AB1478" i="6"/>
  <c r="AB1479" i="6"/>
  <c r="AB103" i="6"/>
  <c r="AB620" i="6"/>
  <c r="AB1480" i="6"/>
  <c r="AB551" i="6"/>
  <c r="AB1481" i="6"/>
  <c r="AB1482" i="6"/>
  <c r="AB695" i="6"/>
  <c r="AB1592" i="6"/>
  <c r="AB995" i="6"/>
  <c r="AB899" i="6"/>
  <c r="AB254" i="6"/>
  <c r="AB173" i="6"/>
  <c r="AB800" i="6"/>
  <c r="AB77" i="6"/>
  <c r="AB1483" i="6"/>
  <c r="AB1484" i="6"/>
  <c r="AB415" i="6"/>
  <c r="AB733" i="6"/>
  <c r="AB1022" i="6"/>
  <c r="AB1485" i="6"/>
  <c r="AB592" i="6"/>
  <c r="AB950" i="6"/>
  <c r="AB634" i="6"/>
  <c r="AB1486" i="6"/>
  <c r="AB1078" i="6"/>
  <c r="AB977" i="6"/>
  <c r="AB1487" i="6"/>
  <c r="AB834" i="6"/>
  <c r="AB78" i="6"/>
  <c r="AB927" i="6"/>
  <c r="AB79" i="6"/>
  <c r="AB416" i="6"/>
  <c r="AB1565" i="6"/>
  <c r="AB31" i="6"/>
  <c r="AB729" i="6"/>
  <c r="AB816" i="6"/>
  <c r="AB417" i="6"/>
  <c r="AB1488" i="6"/>
  <c r="AB1489" i="6"/>
  <c r="AB801" i="6"/>
  <c r="AB1490" i="6"/>
  <c r="AB575" i="6"/>
  <c r="AB1491" i="6"/>
  <c r="AB1492" i="6"/>
  <c r="AB365" i="6"/>
  <c r="AB153" i="6"/>
  <c r="AB951" i="6"/>
  <c r="AB607" i="6"/>
  <c r="AB201" i="6"/>
  <c r="AB727" i="6"/>
  <c r="AB952" i="6"/>
  <c r="AB156" i="6"/>
  <c r="AB1021" i="6"/>
  <c r="AB941" i="6"/>
  <c r="AB1493" i="6"/>
  <c r="AB1494" i="6"/>
  <c r="AB418" i="6"/>
  <c r="AB921" i="6"/>
  <c r="AB1495" i="6"/>
  <c r="AB80" i="6"/>
  <c r="AB1496" i="6"/>
  <c r="AB116" i="6"/>
  <c r="AB802" i="6"/>
  <c r="AB1149" i="6"/>
  <c r="AB1497" i="6"/>
  <c r="AB1498" i="6"/>
  <c r="AB183" i="6"/>
  <c r="AB655" i="6"/>
  <c r="AB1145" i="6"/>
  <c r="AB440" i="6"/>
  <c r="AB419" i="6"/>
  <c r="AB803" i="6"/>
  <c r="AB1499" i="6"/>
  <c r="AB656" i="6"/>
  <c r="AB1500" i="6"/>
  <c r="AB640" i="6"/>
  <c r="AB966" i="6"/>
  <c r="AB649" i="6"/>
  <c r="AB81" i="6"/>
  <c r="AB154" i="6"/>
  <c r="AB82" i="6"/>
  <c r="AB1173" i="6"/>
  <c r="AB302" i="6"/>
  <c r="AB142" i="6"/>
  <c r="AB179" i="6"/>
  <c r="AB835" i="6"/>
  <c r="AB978" i="6"/>
  <c r="AB910" i="6"/>
  <c r="AB1027" i="6"/>
  <c r="AB467" i="6"/>
  <c r="AB134" i="6"/>
  <c r="AB836" i="6"/>
  <c r="AB1174" i="6"/>
  <c r="AB468" i="6"/>
  <c r="AB1574" i="6"/>
  <c r="AB341" i="6"/>
  <c r="AB1614" i="6"/>
  <c r="AB911" i="6"/>
  <c r="AB435" i="6"/>
  <c r="AB559" i="6"/>
  <c r="AB354" i="6"/>
  <c r="AB713" i="6"/>
  <c r="AB837" i="6"/>
  <c r="AB233" i="6"/>
  <c r="AB21" i="6"/>
  <c r="AB1085" i="6"/>
  <c r="AB423" i="6"/>
  <c r="AB560" i="6"/>
  <c r="AB469" i="6"/>
  <c r="AB342" i="6"/>
  <c r="AB641" i="6"/>
  <c r="AB1028" i="6"/>
  <c r="AB343" i="6"/>
  <c r="AB377" i="6"/>
  <c r="AB979" i="6"/>
  <c r="AB117" i="6"/>
  <c r="AB236" i="6"/>
  <c r="AB160" i="6"/>
  <c r="AB375" i="6"/>
  <c r="AB280" i="6"/>
  <c r="AB824" i="6"/>
  <c r="AB642" i="6"/>
  <c r="AB1577" i="6"/>
  <c r="AB146" i="6"/>
  <c r="AB1175" i="6"/>
  <c r="AB3" i="6"/>
  <c r="AB24" i="6"/>
  <c r="AB1090" i="6"/>
  <c r="AB144" i="6"/>
  <c r="AB186" i="6"/>
  <c r="AB1176" i="6"/>
  <c r="AB122" i="6"/>
  <c r="AB512" i="6"/>
  <c r="AB762" i="6"/>
  <c r="AB838" i="6"/>
  <c r="AB537" i="6"/>
  <c r="AB856" i="6"/>
  <c r="AB578" i="6"/>
  <c r="AB513" i="6"/>
  <c r="AB1063" i="6"/>
  <c r="AB514" i="6"/>
  <c r="AB295" i="6"/>
  <c r="AB1064" i="6"/>
  <c r="AB1177" i="6"/>
  <c r="AB95" i="6"/>
  <c r="AB980" i="6"/>
  <c r="AB731" i="6"/>
  <c r="AB1091" i="6"/>
  <c r="AB892" i="6"/>
  <c r="AB946" i="6"/>
  <c r="AB4" i="6"/>
  <c r="AB1578" i="6"/>
  <c r="AB928" i="6"/>
  <c r="AB1563" i="6"/>
  <c r="AB784" i="6"/>
  <c r="AB906" i="6"/>
  <c r="AB123" i="6"/>
  <c r="AB881" i="6"/>
  <c r="AB137" i="6"/>
  <c r="AB830" i="6"/>
  <c r="AB115" i="6"/>
  <c r="AB763" i="6"/>
  <c r="AB675" i="6"/>
  <c r="AB455" i="6"/>
  <c r="AB770" i="6"/>
  <c r="AB1178" i="6"/>
  <c r="AB981" i="6"/>
  <c r="AB479" i="6"/>
  <c r="AB1073" i="6"/>
  <c r="AB324" i="6"/>
  <c r="AB1575" i="6"/>
  <c r="AB91" i="6"/>
  <c r="AB982" i="6"/>
  <c r="AB929" i="6"/>
  <c r="AB627" i="6"/>
  <c r="AB650" i="6"/>
  <c r="AB839" i="6"/>
  <c r="AB15" i="6"/>
  <c r="AB1092" i="6"/>
  <c r="AB456" i="6"/>
  <c r="AB922" i="6"/>
  <c r="AB508" i="6"/>
  <c r="AB135" i="6"/>
  <c r="AB1093" i="6"/>
  <c r="AB734" i="6"/>
  <c r="AB212" i="6"/>
  <c r="AB315" i="6"/>
  <c r="AB197" i="6"/>
  <c r="AB198" i="6"/>
  <c r="AB425" i="6"/>
  <c r="AB268" i="6"/>
  <c r="AB709" i="6"/>
  <c r="AB1179" i="6"/>
  <c r="AB470" i="6"/>
  <c r="AB368" i="6"/>
  <c r="AB16" i="6"/>
  <c r="AB888" i="6"/>
  <c r="AB316" i="6"/>
  <c r="AB317" i="6"/>
  <c r="AB889" i="6"/>
  <c r="AB112" i="6"/>
  <c r="AB871" i="6"/>
  <c r="AB579" i="6"/>
  <c r="AB1075" i="6"/>
  <c r="AB1029" i="6"/>
  <c r="AB318" i="6"/>
  <c r="AB983" i="6"/>
  <c r="AB1076" i="6"/>
  <c r="AB1030" i="6"/>
  <c r="AB595" i="6"/>
  <c r="AB189" i="6"/>
  <c r="AB136" i="6"/>
  <c r="AB1094" i="6"/>
  <c r="AB593" i="6"/>
  <c r="AB1615" i="6"/>
  <c r="AB17" i="6"/>
  <c r="AB1156" i="6"/>
  <c r="AB98" i="6"/>
  <c r="AB1180" i="6"/>
  <c r="AB1616" i="6"/>
  <c r="AB1594" i="6"/>
  <c r="AB493" i="6"/>
  <c r="AB319" i="6"/>
  <c r="AB1025" i="6"/>
  <c r="AB984" i="6"/>
  <c r="AB644" i="6"/>
  <c r="AB903" i="6"/>
  <c r="AB108" i="6"/>
  <c r="AB1181" i="6"/>
  <c r="AB764" i="6"/>
  <c r="AB1095" i="6"/>
  <c r="AB678" i="6"/>
  <c r="AB33" i="6"/>
  <c r="AB131" i="6"/>
  <c r="AB623" i="6"/>
  <c r="AB494" i="6"/>
  <c r="AB672" i="6"/>
  <c r="AB1034" i="6"/>
  <c r="AB533" i="6"/>
  <c r="AB1205" i="6"/>
  <c r="AB900" i="6"/>
  <c r="AB1096" i="6"/>
  <c r="AB29" i="6"/>
  <c r="AB259" i="6"/>
  <c r="AB1031" i="6"/>
  <c r="AB757" i="6"/>
  <c r="AB818" i="6"/>
  <c r="X1219" i="6"/>
  <c r="X150" i="6"/>
  <c r="X555" i="6"/>
  <c r="X151" i="6"/>
  <c r="X391" i="6"/>
  <c r="X326" i="6"/>
  <c r="X392" i="6"/>
  <c r="X393" i="6"/>
  <c r="X394" i="6"/>
  <c r="X1127" i="6"/>
  <c r="X125" i="6"/>
  <c r="X126" i="6"/>
  <c r="X206" i="6"/>
  <c r="X1549" i="6"/>
  <c r="X659" i="6"/>
  <c r="X52" i="6"/>
  <c r="X127" i="6"/>
  <c r="X327" i="6"/>
  <c r="X1279" i="6"/>
  <c r="X1129" i="6"/>
  <c r="X1280" i="6"/>
  <c r="X648" i="6"/>
  <c r="X287" i="6"/>
  <c r="X703" i="6"/>
  <c r="X288" i="6"/>
  <c r="X53" i="6"/>
  <c r="X499" i="6"/>
  <c r="X1258" i="6"/>
  <c r="X248" i="6"/>
  <c r="X175" i="6"/>
  <c r="X181" i="6"/>
  <c r="X395" i="6"/>
  <c r="X1281" i="6"/>
  <c r="X1070" i="6"/>
  <c r="X376" i="6"/>
  <c r="X1071" i="6"/>
  <c r="X755" i="6"/>
  <c r="X865" i="6"/>
  <c r="X289" i="6"/>
  <c r="X879" i="6"/>
  <c r="X1172" i="6"/>
  <c r="X1169" i="6"/>
  <c r="X461" i="6"/>
  <c r="X1282" i="6"/>
  <c r="X1273" i="6"/>
  <c r="X348" i="6"/>
  <c r="X101" i="6"/>
  <c r="X895" i="6"/>
  <c r="X1283" i="6"/>
  <c r="X328" i="6"/>
  <c r="X744" i="6"/>
  <c r="X1609" i="6"/>
  <c r="X477" i="6"/>
  <c r="X1080" i="6"/>
  <c r="X227" i="6"/>
  <c r="X286" i="6"/>
  <c r="X396" i="6"/>
  <c r="X7" i="6"/>
  <c r="X532" i="6"/>
  <c r="X1284" i="6"/>
  <c r="X725" i="6"/>
  <c r="X279" i="6"/>
  <c r="X688" i="6"/>
  <c r="X658" i="6"/>
  <c r="X1147" i="6"/>
  <c r="X397" i="6"/>
  <c r="X178" i="6"/>
  <c r="X1521" i="6"/>
  <c r="X398" i="6"/>
  <c r="X602" i="6"/>
  <c r="X434" i="6"/>
  <c r="X599" i="6"/>
  <c r="X1285" i="6"/>
  <c r="X636" i="6"/>
  <c r="X1510" i="6"/>
  <c r="X454" i="6"/>
  <c r="X699" i="6"/>
  <c r="X1274" i="6"/>
  <c r="X1275" i="6"/>
  <c r="X1276" i="6"/>
  <c r="X866" i="6"/>
  <c r="X500" i="6"/>
  <c r="X276" i="6"/>
  <c r="X234" i="6"/>
  <c r="X1023" i="6"/>
  <c r="X683" i="6"/>
  <c r="X290" i="6"/>
  <c r="X172" i="6"/>
  <c r="X54" i="6"/>
  <c r="X1277" i="6"/>
  <c r="X829" i="6"/>
  <c r="X1570" i="6"/>
  <c r="X1514" i="6"/>
  <c r="X383" i="6"/>
  <c r="X1286" i="6"/>
  <c r="X1571" i="6"/>
  <c r="X1128" i="6"/>
  <c r="X399" i="6"/>
  <c r="X622" i="6"/>
  <c r="X182" i="6"/>
  <c r="X1287" i="6"/>
  <c r="X9" i="6"/>
  <c r="X1153" i="6"/>
  <c r="X1024" i="6"/>
  <c r="X308" i="6"/>
  <c r="X1288" i="6"/>
  <c r="X1289" i="6"/>
  <c r="X12" i="6"/>
  <c r="X1290" i="6"/>
  <c r="X55" i="6"/>
  <c r="X363" i="6"/>
  <c r="X805" i="6"/>
  <c r="X704" i="6"/>
  <c r="X743" i="6"/>
  <c r="X1291" i="6"/>
  <c r="X451" i="6"/>
  <c r="X384" i="6"/>
  <c r="X1292" i="6"/>
  <c r="X10" i="6"/>
  <c r="X1293" i="6"/>
  <c r="X1294" i="6"/>
  <c r="X1295" i="6"/>
  <c r="X1601" i="6"/>
  <c r="X502" i="6"/>
  <c r="X92" i="6"/>
  <c r="X1012" i="6"/>
  <c r="X390" i="6"/>
  <c r="X1130" i="6"/>
  <c r="X353" i="6"/>
  <c r="X1511" i="6"/>
  <c r="X1296" i="6"/>
  <c r="X30" i="6"/>
  <c r="X56" i="6"/>
  <c r="X57" i="6"/>
  <c r="X1297" i="6"/>
  <c r="X1278" i="6"/>
  <c r="X400" i="6"/>
  <c r="X1298" i="6"/>
  <c r="X180" i="6"/>
  <c r="X501" i="6"/>
  <c r="X486" i="6"/>
  <c r="X943" i="6"/>
  <c r="X385" i="6"/>
  <c r="X133" i="6"/>
  <c r="X544" i="6"/>
  <c r="X1299" i="6"/>
  <c r="X1154" i="6"/>
  <c r="X13" i="6"/>
  <c r="X1300" i="6"/>
  <c r="X1301" i="6"/>
  <c r="X953" i="6"/>
  <c r="X460" i="6"/>
  <c r="X458" i="6"/>
  <c r="X14" i="6"/>
  <c r="X158" i="6"/>
  <c r="X19" i="6"/>
  <c r="X58" i="6"/>
  <c r="X1302" i="6"/>
  <c r="X600" i="6"/>
  <c r="X1303" i="6"/>
  <c r="X102" i="6"/>
  <c r="X474" i="6"/>
  <c r="X379" i="6"/>
  <c r="X380" i="6"/>
  <c r="X545" i="6"/>
  <c r="X381" i="6"/>
  <c r="X790" i="6"/>
  <c r="X964" i="6"/>
  <c r="X291" i="6"/>
  <c r="X1013" i="6"/>
  <c r="X475" i="6"/>
  <c r="X1573" i="6"/>
  <c r="X791" i="6"/>
  <c r="X382" i="6"/>
  <c r="X401" i="6"/>
  <c r="X503" i="6"/>
  <c r="X340" i="6"/>
  <c r="X140" i="6"/>
  <c r="X431" i="6"/>
  <c r="X1304" i="6"/>
  <c r="X476" i="6"/>
  <c r="X459" i="6"/>
  <c r="X1305" i="6"/>
  <c r="X792" i="6"/>
  <c r="X793" i="6"/>
  <c r="X424" i="6"/>
  <c r="X1058" i="6"/>
  <c r="X270" i="6"/>
  <c r="X402" i="6"/>
  <c r="X330" i="6"/>
  <c r="X462" i="6"/>
  <c r="X59" i="6"/>
  <c r="X1306" i="6"/>
  <c r="X794" i="6"/>
  <c r="X1164" i="6"/>
  <c r="X546" i="6"/>
  <c r="X705" i="6"/>
  <c r="X1307" i="6"/>
  <c r="X1308" i="6"/>
  <c r="X329" i="6"/>
  <c r="X60" i="6"/>
  <c r="X629" i="6"/>
  <c r="X547" i="6"/>
  <c r="X61" i="6"/>
  <c r="X195" i="6"/>
  <c r="X812" i="6"/>
  <c r="X1309" i="6"/>
  <c r="X1310" i="6"/>
  <c r="X1131" i="6"/>
  <c r="X1201" i="6"/>
  <c r="X1311" i="6"/>
  <c r="X62" i="6"/>
  <c r="X726" i="6"/>
  <c r="X403" i="6"/>
  <c r="X128" i="6"/>
  <c r="X63" i="6"/>
  <c r="X64" i="6"/>
  <c r="X230" i="6"/>
  <c r="X1312" i="6"/>
  <c r="X1132" i="6"/>
  <c r="X813" i="6"/>
  <c r="X489" i="6"/>
  <c r="X1313" i="6"/>
  <c r="X1314" i="6"/>
  <c r="X1567" i="6"/>
  <c r="X269" i="6"/>
  <c r="X504" i="6"/>
  <c r="X305" i="6"/>
  <c r="X689" i="6"/>
  <c r="X404" i="6"/>
  <c r="X1315" i="6"/>
  <c r="X1316" i="6"/>
  <c r="X185" i="6"/>
  <c r="X1317" i="6"/>
  <c r="X194" i="6"/>
  <c r="X110" i="6"/>
  <c r="X1133" i="6"/>
  <c r="X959" i="6"/>
  <c r="X231" i="6"/>
  <c r="X232" i="6"/>
  <c r="X814" i="6"/>
  <c r="X954" i="6"/>
  <c r="X883" i="6"/>
  <c r="X228" i="6"/>
  <c r="X250" i="6"/>
  <c r="X1134" i="6"/>
  <c r="X818" i="6"/>
  <c r="X874" i="6"/>
  <c r="X22" i="6"/>
  <c r="X1104" i="6"/>
  <c r="X481" i="6"/>
  <c r="X1038" i="6"/>
  <c r="X1060" i="6"/>
  <c r="X420" i="6"/>
  <c r="X1551" i="6"/>
  <c r="X645" i="6"/>
  <c r="X781" i="6"/>
  <c r="X857" i="6"/>
  <c r="X1208" i="6"/>
  <c r="X938" i="6"/>
  <c r="X1135" i="6"/>
  <c r="X1159" i="6"/>
  <c r="X507" i="6"/>
  <c r="X202" i="6"/>
  <c r="X1318" i="6"/>
  <c r="X1160" i="6"/>
  <c r="X998" i="6"/>
  <c r="X1062" i="6"/>
  <c r="X747" i="6"/>
  <c r="X961" i="6"/>
  <c r="X662" i="6"/>
  <c r="X1088" i="6"/>
  <c r="X771" i="6"/>
  <c r="X589" i="6"/>
  <c r="X1209" i="6"/>
  <c r="X1079" i="6"/>
  <c r="X299" i="6"/>
  <c r="X917" i="6"/>
  <c r="X957" i="6"/>
  <c r="X613" i="6"/>
  <c r="X1319" i="6"/>
  <c r="X271" i="6"/>
  <c r="X457" i="6"/>
  <c r="X356" i="6"/>
  <c r="X819" i="6"/>
  <c r="X886" i="6"/>
  <c r="X453" i="6"/>
  <c r="X313" i="6"/>
  <c r="X585" i="6"/>
  <c r="X827" i="6"/>
  <c r="X372" i="6"/>
  <c r="X331" i="6"/>
  <c r="X332" i="6"/>
  <c r="X1210" i="6"/>
  <c r="X405" i="6"/>
  <c r="X1320" i="6"/>
  <c r="X666" i="6"/>
  <c r="X1089" i="6"/>
  <c r="X124" i="6"/>
  <c r="X528" i="6"/>
  <c r="X1105" i="6"/>
  <c r="X884" i="6"/>
  <c r="X779" i="6"/>
  <c r="X132" i="6"/>
  <c r="X119" i="6"/>
  <c r="X65" i="6"/>
  <c r="X820" i="6"/>
  <c r="X1050" i="6"/>
  <c r="X566" i="6"/>
  <c r="X1608" i="6"/>
  <c r="X207" i="6"/>
  <c r="X373" i="6"/>
  <c r="X421" i="6"/>
  <c r="X339" i="6"/>
  <c r="X1143" i="6"/>
  <c r="X1595" i="6"/>
  <c r="X86" i="6"/>
  <c r="X350" i="6"/>
  <c r="X761" i="6"/>
  <c r="X904" i="6"/>
  <c r="X1211" i="6"/>
  <c r="X1321" i="6"/>
  <c r="X510" i="6"/>
  <c r="X498" i="6"/>
  <c r="X858" i="6"/>
  <c r="X859" i="6"/>
  <c r="X1212" i="6"/>
  <c r="X1515" i="6"/>
  <c r="X667" i="6"/>
  <c r="X962" i="6"/>
  <c r="X588" i="6"/>
  <c r="X963" i="6"/>
  <c r="X945" i="6"/>
  <c r="X999" i="6"/>
  <c r="X466" i="6"/>
  <c r="X235" i="6"/>
  <c r="X274" i="6"/>
  <c r="X1516" i="6"/>
  <c r="X795" i="6"/>
  <c r="X1106" i="6"/>
  <c r="X152" i="6"/>
  <c r="X28" i="6"/>
  <c r="X681" i="6"/>
  <c r="X1051" i="6"/>
  <c r="X314" i="6"/>
  <c r="X690" i="6"/>
  <c r="X351" i="6"/>
  <c r="X718" i="6"/>
  <c r="X1000" i="6"/>
  <c r="X1213" i="6"/>
  <c r="X177" i="6"/>
  <c r="X958" i="6"/>
  <c r="X1536" i="6"/>
  <c r="X1322" i="6"/>
  <c r="X190" i="6"/>
  <c r="X1537" i="6"/>
  <c r="X567" i="6"/>
  <c r="X1214" i="6"/>
  <c r="X229" i="6"/>
  <c r="X536" i="6"/>
  <c r="X1323" i="6"/>
  <c r="X1198" i="6"/>
  <c r="X1215" i="6"/>
  <c r="X1324" i="6"/>
  <c r="X548" i="6"/>
  <c r="X406" i="6"/>
  <c r="X1518" i="6"/>
  <c r="X243" i="6"/>
  <c r="X284" i="6"/>
  <c r="X668" i="6"/>
  <c r="X543" i="6"/>
  <c r="X700" i="6"/>
  <c r="X1052" i="6"/>
  <c r="X118" i="6"/>
  <c r="X407" i="6"/>
  <c r="X1519" i="6"/>
  <c r="X1325" i="6"/>
  <c r="X1326" i="6"/>
  <c r="X1107" i="6"/>
  <c r="X1600" i="6"/>
  <c r="X1001" i="6"/>
  <c r="X309" i="6"/>
  <c r="X1108" i="6"/>
  <c r="X719" i="6"/>
  <c r="X261" i="6"/>
  <c r="X604" i="6"/>
  <c r="X191" i="6"/>
  <c r="X520" i="6"/>
  <c r="X521" i="6"/>
  <c r="X143" i="6"/>
  <c r="X121" i="6"/>
  <c r="X1109" i="6"/>
  <c r="X193" i="6"/>
  <c r="X1538" i="6"/>
  <c r="X1216" i="6"/>
  <c r="X204" i="6"/>
  <c r="X325" i="6"/>
  <c r="X1327" i="6"/>
  <c r="X427" i="6"/>
  <c r="X918" i="6"/>
  <c r="X752" i="6"/>
  <c r="X691" i="6"/>
  <c r="X272" i="6"/>
  <c r="X796" i="6"/>
  <c r="X538" i="6"/>
  <c r="X357" i="6"/>
  <c r="X1539" i="6"/>
  <c r="X312" i="6"/>
  <c r="X432" i="6"/>
  <c r="X408" i="6"/>
  <c r="X568" i="6"/>
  <c r="X783" i="6"/>
  <c r="X1540" i="6"/>
  <c r="X531" i="6"/>
  <c r="X1083" i="6"/>
  <c r="X219" i="6"/>
  <c r="X1541" i="6"/>
  <c r="X310" i="6"/>
  <c r="X220" i="6"/>
  <c r="X263" i="6"/>
  <c r="X973" i="6"/>
  <c r="X352" i="6"/>
  <c r="X522" i="6"/>
  <c r="X130" i="6"/>
  <c r="X1217" i="6"/>
  <c r="X711" i="6"/>
  <c r="X869" i="6"/>
  <c r="X97" i="6"/>
  <c r="X1218" i="6"/>
  <c r="X893" i="6"/>
  <c r="X758" i="6"/>
  <c r="X1148" i="6"/>
  <c r="X740" i="6"/>
  <c r="X580" i="6"/>
  <c r="X244" i="6"/>
  <c r="X586" i="6"/>
  <c r="X1059" i="6"/>
  <c r="X304" i="6"/>
  <c r="X141" i="6"/>
  <c r="X88" i="6"/>
  <c r="X446" i="6"/>
  <c r="X187" i="6"/>
  <c r="X307" i="6"/>
  <c r="X554" i="6"/>
  <c r="X1568" i="6"/>
  <c r="X974" i="6"/>
  <c r="X487" i="6"/>
  <c r="X741" i="6"/>
  <c r="X217" i="6"/>
  <c r="X539" i="6"/>
  <c r="X437" i="6"/>
  <c r="X1220" i="6"/>
  <c r="X630" i="6"/>
  <c r="X1053" i="6"/>
  <c r="X923" i="6"/>
  <c r="X702" i="6"/>
  <c r="X34" i="6"/>
  <c r="X746" i="6"/>
  <c r="X882" i="6"/>
  <c r="X428" i="6"/>
  <c r="X1110" i="6"/>
  <c r="X687" i="6"/>
  <c r="X25" i="6"/>
  <c r="X1221" i="6"/>
  <c r="X1222" i="6"/>
  <c r="X772" i="6"/>
  <c r="X192" i="6"/>
  <c r="X1111" i="6"/>
  <c r="X716" i="6"/>
  <c r="X1328" i="6"/>
  <c r="X569" i="6"/>
  <c r="X625" i="6"/>
  <c r="X66" i="6"/>
  <c r="X482" i="6"/>
  <c r="X1517" i="6"/>
  <c r="X1223" i="6"/>
  <c r="X570" i="6"/>
  <c r="X1224" i="6"/>
  <c r="X707" i="6"/>
  <c r="X67" i="6"/>
  <c r="X730" i="6"/>
  <c r="X1225" i="6"/>
  <c r="X374" i="6"/>
  <c r="X556" i="6"/>
  <c r="X828" i="6"/>
  <c r="X1591" i="6"/>
  <c r="X68" i="6"/>
  <c r="X732" i="6"/>
  <c r="X684" i="6"/>
  <c r="X748" i="6"/>
  <c r="X1074" i="6"/>
  <c r="X1002" i="6"/>
  <c r="X1003" i="6"/>
  <c r="X619" i="6"/>
  <c r="X94" i="6"/>
  <c r="X519" i="6"/>
  <c r="X587" i="6"/>
  <c r="X1112" i="6"/>
  <c r="X1226" i="6"/>
  <c r="X919" i="6"/>
  <c r="X769" i="6"/>
  <c r="X213" i="6"/>
  <c r="X1329" i="6"/>
  <c r="X1227" i="6"/>
  <c r="X670" i="6"/>
  <c r="X1228" i="6"/>
  <c r="X1542" i="6"/>
  <c r="X35" i="6"/>
  <c r="X347" i="6"/>
  <c r="X1330" i="6"/>
  <c r="X1229" i="6"/>
  <c r="X1230" i="6"/>
  <c r="X1061" i="6"/>
  <c r="X549" i="6"/>
  <c r="X1231" i="6"/>
  <c r="X1232" i="6"/>
  <c r="X1331" i="6"/>
  <c r="X773" i="6"/>
  <c r="X742" i="6"/>
  <c r="X594" i="6"/>
  <c r="X1233" i="6"/>
  <c r="X1136" i="6"/>
  <c r="X540" i="6"/>
  <c r="X1543" i="6"/>
  <c r="X245" i="6"/>
  <c r="X1332" i="6"/>
  <c r="X1544" i="6"/>
  <c r="X1234" i="6"/>
  <c r="X1333" i="6"/>
  <c r="X947" i="6"/>
  <c r="X1235" i="6"/>
  <c r="X223" i="6"/>
  <c r="X994" i="6"/>
  <c r="X2" i="6"/>
  <c r="X1334" i="6"/>
  <c r="X674" i="6"/>
  <c r="X1236" i="6"/>
  <c r="X774" i="6"/>
  <c r="X1598" i="6"/>
  <c r="X875" i="6"/>
  <c r="X1054" i="6"/>
  <c r="X205" i="6"/>
  <c r="X608" i="6"/>
  <c r="X571" i="6"/>
  <c r="X1039" i="6"/>
  <c r="X1137" i="6"/>
  <c r="X926" i="6"/>
  <c r="X523" i="6"/>
  <c r="X1081" i="6"/>
  <c r="X1545" i="6"/>
  <c r="X157" i="6"/>
  <c r="X364" i="6"/>
  <c r="X797" i="6"/>
  <c r="X518" i="6"/>
  <c r="X311" i="6"/>
  <c r="X930" i="6"/>
  <c r="X760" i="6"/>
  <c r="X524" i="6"/>
  <c r="X891" i="6"/>
  <c r="X292" i="6"/>
  <c r="X303" i="6"/>
  <c r="X815" i="6"/>
  <c r="X422" i="6"/>
  <c r="X8" i="6"/>
  <c r="X159" i="6"/>
  <c r="X1015" i="6"/>
  <c r="X609" i="6"/>
  <c r="X1237" i="6"/>
  <c r="X786" i="6"/>
  <c r="X720" i="6"/>
  <c r="X36" i="6"/>
  <c r="X572" i="6"/>
  <c r="X948" i="6"/>
  <c r="X300" i="6"/>
  <c r="X798" i="6"/>
  <c r="X1138" i="6"/>
  <c r="X294" i="6"/>
  <c r="X717" i="6"/>
  <c r="X1238" i="6"/>
  <c r="X301" i="6"/>
  <c r="X1335" i="6"/>
  <c r="X37" i="6"/>
  <c r="X590" i="6"/>
  <c r="X1566" i="6"/>
  <c r="X1336" i="6"/>
  <c r="X199" i="6"/>
  <c r="X1170" i="6"/>
  <c r="X1569" i="6"/>
  <c r="X221" i="6"/>
  <c r="X1113" i="6"/>
  <c r="X89" i="6"/>
  <c r="X1239" i="6"/>
  <c r="X1114" i="6"/>
  <c r="X492" i="6"/>
  <c r="X708" i="6"/>
  <c r="X483" i="6"/>
  <c r="X256" i="6"/>
  <c r="X27" i="6"/>
  <c r="X860" i="6"/>
  <c r="X810" i="6"/>
  <c r="X1040" i="6"/>
  <c r="X873" i="6"/>
  <c r="X1520" i="6"/>
  <c r="X965" i="6"/>
  <c r="X488" i="6"/>
  <c r="X361" i="6"/>
  <c r="X1240" i="6"/>
  <c r="X38" i="6"/>
  <c r="X1016" i="6"/>
  <c r="X1115" i="6"/>
  <c r="X1116" i="6"/>
  <c r="X388" i="6"/>
  <c r="X605" i="6"/>
  <c r="X208" i="6"/>
  <c r="X663" i="6"/>
  <c r="X573" i="6"/>
  <c r="X807" i="6"/>
  <c r="X905" i="6"/>
  <c r="X1337" i="6"/>
  <c r="X39" i="6"/>
  <c r="X40" i="6"/>
  <c r="X1338" i="6"/>
  <c r="X93" i="6"/>
  <c r="X41" i="6"/>
  <c r="X902" i="6"/>
  <c r="X1004" i="6"/>
  <c r="X616" i="6"/>
  <c r="X1117" i="6"/>
  <c r="X473" i="6"/>
  <c r="X1241" i="6"/>
  <c r="X378" i="6"/>
  <c r="X1242" i="6"/>
  <c r="X1243" i="6"/>
  <c r="X971" i="6"/>
  <c r="X894" i="6"/>
  <c r="X1005" i="6"/>
  <c r="X1339" i="6"/>
  <c r="X129" i="6"/>
  <c r="X1244" i="6"/>
  <c r="X1245" i="6"/>
  <c r="X258" i="6"/>
  <c r="X1055" i="6"/>
  <c r="X876" i="6"/>
  <c r="X445" i="6"/>
  <c r="X1246" i="6"/>
  <c r="X99" i="6"/>
  <c r="X535" i="6"/>
  <c r="X1340" i="6"/>
  <c r="X654" i="6"/>
  <c r="X1247" i="6"/>
  <c r="X576" i="6"/>
  <c r="X775" i="6"/>
  <c r="X925" i="6"/>
  <c r="X1017" i="6"/>
  <c r="X26" i="6"/>
  <c r="X776" i="6"/>
  <c r="X42" i="6"/>
  <c r="X751" i="6"/>
  <c r="X1139" i="6"/>
  <c r="X409" i="6"/>
  <c r="X43" i="6"/>
  <c r="X222" i="6"/>
  <c r="X410" i="6"/>
  <c r="X955" i="6"/>
  <c r="X960" i="6"/>
  <c r="X1019" i="6"/>
  <c r="X333" i="6"/>
  <c r="X1610" i="6"/>
  <c r="X1248" i="6"/>
  <c r="X920" i="6"/>
  <c r="X631" i="6"/>
  <c r="X463" i="6"/>
  <c r="X1152" i="6"/>
  <c r="X976" i="6"/>
  <c r="X1341" i="6"/>
  <c r="X1342" i="6"/>
  <c r="X1343" i="6"/>
  <c r="X1344" i="6"/>
  <c r="X69" i="6"/>
  <c r="X1345" i="6"/>
  <c r="X1346" i="6"/>
  <c r="X209" i="6"/>
  <c r="X1140" i="6"/>
  <c r="X1249" i="6"/>
  <c r="X224" i="6"/>
  <c r="X753" i="6"/>
  <c r="X1020" i="6"/>
  <c r="X821" i="6"/>
  <c r="X737" i="6"/>
  <c r="X949" i="6"/>
  <c r="X225" i="6"/>
  <c r="X738" i="6"/>
  <c r="X251" i="6"/>
  <c r="X1006" i="6"/>
  <c r="X1041" i="6"/>
  <c r="X70" i="6"/>
  <c r="X71" i="6"/>
  <c r="X72" i="6"/>
  <c r="X777" i="6"/>
  <c r="X1144" i="6"/>
  <c r="X73" i="6"/>
  <c r="X433" i="6"/>
  <c r="X334" i="6"/>
  <c r="X1141" i="6"/>
  <c r="X581" i="6"/>
  <c r="X1597" i="6"/>
  <c r="X1347" i="6"/>
  <c r="X1348" i="6"/>
  <c r="X1199" i="6"/>
  <c r="X1349" i="6"/>
  <c r="X1350" i="6"/>
  <c r="X1118" i="6"/>
  <c r="X1351" i="6"/>
  <c r="X411" i="6"/>
  <c r="X808" i="6"/>
  <c r="X887" i="6"/>
  <c r="X1250" i="6"/>
  <c r="X1352" i="6"/>
  <c r="X1353" i="6"/>
  <c r="X104" i="6"/>
  <c r="X1251" i="6"/>
  <c r="X283" i="6"/>
  <c r="X832" i="6"/>
  <c r="X412" i="6"/>
  <c r="X255" i="6"/>
  <c r="X413" i="6"/>
  <c r="X358" i="6"/>
  <c r="X692" i="6"/>
  <c r="X1354" i="6"/>
  <c r="X366" i="6"/>
  <c r="X335" i="6"/>
  <c r="X387" i="6"/>
  <c r="X677" i="6"/>
  <c r="X1119" i="6"/>
  <c r="X90" i="6"/>
  <c r="X550" i="6"/>
  <c r="X639" i="6"/>
  <c r="X44" i="6"/>
  <c r="X1606" i="6"/>
  <c r="X1252" i="6"/>
  <c r="X1042" i="6"/>
  <c r="X935" i="6"/>
  <c r="X444" i="6"/>
  <c r="X1611" i="6"/>
  <c r="X956" i="6"/>
  <c r="X1355" i="6"/>
  <c r="X1356" i="6"/>
  <c r="X1357" i="6"/>
  <c r="X1358" i="6"/>
  <c r="X1546" i="6"/>
  <c r="X45" i="6"/>
  <c r="X936" i="6"/>
  <c r="X1359" i="6"/>
  <c r="X1360" i="6"/>
  <c r="X74" i="6"/>
  <c r="X1361" i="6"/>
  <c r="X646" i="6"/>
  <c r="X1362" i="6"/>
  <c r="X1363" i="6"/>
  <c r="X1364" i="6"/>
  <c r="X525" i="6"/>
  <c r="X1365" i="6"/>
  <c r="X1366" i="6"/>
  <c r="X447" i="6"/>
  <c r="X601" i="6"/>
  <c r="X188" i="6"/>
  <c r="X693" i="6"/>
  <c r="X682" i="6"/>
  <c r="X907" i="6"/>
  <c r="X1367" i="6"/>
  <c r="X1547" i="6"/>
  <c r="X853" i="6"/>
  <c r="X1368" i="6"/>
  <c r="X1369" i="6"/>
  <c r="X877" i="6"/>
  <c r="X1370" i="6"/>
  <c r="X1371" i="6"/>
  <c r="X1372" i="6"/>
  <c r="X46" i="6"/>
  <c r="X530" i="6"/>
  <c r="X246" i="6"/>
  <c r="X1373" i="6"/>
  <c r="X75" i="6"/>
  <c r="X360" i="6"/>
  <c r="X1084" i="6"/>
  <c r="X679" i="6"/>
  <c r="X1374" i="6"/>
  <c r="X617" i="6"/>
  <c r="X1375" i="6"/>
  <c r="X47" i="6"/>
  <c r="X1376" i="6"/>
  <c r="X1120" i="6"/>
  <c r="X1014" i="6"/>
  <c r="X1377" i="6"/>
  <c r="X1378" i="6"/>
  <c r="X799" i="6"/>
  <c r="X414" i="6"/>
  <c r="X933" i="6"/>
  <c r="X855" i="6"/>
  <c r="X1379" i="6"/>
  <c r="X1380" i="6"/>
  <c r="X367" i="6"/>
  <c r="X1056" i="6"/>
  <c r="X1381" i="6"/>
  <c r="X1253" i="6"/>
  <c r="X526" i="6"/>
  <c r="X1382" i="6"/>
  <c r="X1203" i="6"/>
  <c r="X1383" i="6"/>
  <c r="X511" i="6"/>
  <c r="X1384" i="6"/>
  <c r="X1385" i="6"/>
  <c r="X1386" i="6"/>
  <c r="X680" i="6"/>
  <c r="X1387" i="6"/>
  <c r="X1388" i="6"/>
  <c r="X84" i="6"/>
  <c r="X606" i="6"/>
  <c r="X1389" i="6"/>
  <c r="X1390" i="6"/>
  <c r="X1391" i="6"/>
  <c r="X1564" i="6"/>
  <c r="X1392" i="6"/>
  <c r="X621" i="6"/>
  <c r="X557" i="6"/>
  <c r="X1048" i="6"/>
  <c r="X200" i="6"/>
  <c r="X1393" i="6"/>
  <c r="X975" i="6"/>
  <c r="X908" i="6"/>
  <c r="X932" i="6"/>
  <c r="X1163" i="6"/>
  <c r="X1394" i="6"/>
  <c r="X1395" i="6"/>
  <c r="X1396" i="6"/>
  <c r="X1397" i="6"/>
  <c r="X1398" i="6"/>
  <c r="X1399" i="6"/>
  <c r="X1400" i="6"/>
  <c r="X1142" i="6"/>
  <c r="X1401" i="6"/>
  <c r="X1402" i="6"/>
  <c r="X1403" i="6"/>
  <c r="X1404" i="6"/>
  <c r="X1204" i="6"/>
  <c r="X1405" i="6"/>
  <c r="X1406" i="6"/>
  <c r="X1407" i="6"/>
  <c r="X626" i="6"/>
  <c r="X1408" i="6"/>
  <c r="X1007" i="6"/>
  <c r="X1409" i="6"/>
  <c r="X1410" i="6"/>
  <c r="X76" i="6"/>
  <c r="X756" i="6"/>
  <c r="X1411" i="6"/>
  <c r="X1412" i="6"/>
  <c r="X107" i="6"/>
  <c r="X1413" i="6"/>
  <c r="X429" i="6"/>
  <c r="X706" i="6"/>
  <c r="X1414" i="6"/>
  <c r="X694" i="6"/>
  <c r="X782" i="6"/>
  <c r="X1415" i="6"/>
  <c r="X1416" i="6"/>
  <c r="X106" i="6"/>
  <c r="X1417" i="6"/>
  <c r="X1418" i="6"/>
  <c r="X806" i="6"/>
  <c r="X1419" i="6"/>
  <c r="X1420" i="6"/>
  <c r="X1548" i="6"/>
  <c r="X1512" i="6"/>
  <c r="X264" i="6"/>
  <c r="X1008" i="6"/>
  <c r="X1421" i="6"/>
  <c r="X147" i="6"/>
  <c r="X1422" i="6"/>
  <c r="X1423" i="6"/>
  <c r="X1424" i="6"/>
  <c r="X1425" i="6"/>
  <c r="X1426" i="6"/>
  <c r="X1049" i="6"/>
  <c r="X1427" i="6"/>
  <c r="X1428" i="6"/>
  <c r="X1429" i="6"/>
  <c r="X1430" i="6"/>
  <c r="X1431" i="6"/>
  <c r="X1254" i="6"/>
  <c r="X1432" i="6"/>
  <c r="X1433" i="6"/>
  <c r="X1434" i="6"/>
  <c r="X647" i="6"/>
  <c r="X1435" i="6"/>
  <c r="X1436" i="6"/>
  <c r="X1437" i="6"/>
  <c r="X1438" i="6"/>
  <c r="X1439" i="6"/>
  <c r="X1440" i="6"/>
  <c r="X1441" i="6"/>
  <c r="X1043" i="6"/>
  <c r="X1442" i="6"/>
  <c r="X1082" i="6"/>
  <c r="X714" i="6"/>
  <c r="X1443" i="6"/>
  <c r="X1444" i="6"/>
  <c r="X1445" i="6"/>
  <c r="X1446" i="6"/>
  <c r="X1447" i="6"/>
  <c r="X1448" i="6"/>
  <c r="X1449" i="6"/>
  <c r="X1450" i="6"/>
  <c r="X1451" i="6"/>
  <c r="X1452" i="6"/>
  <c r="X880" i="6"/>
  <c r="X1453" i="6"/>
  <c r="X1454" i="6"/>
  <c r="X277" i="6"/>
  <c r="X1455" i="6"/>
  <c r="X1202" i="6"/>
  <c r="X1456" i="6"/>
  <c r="X1457" i="6"/>
  <c r="X759" i="6"/>
  <c r="X1458" i="6"/>
  <c r="X967" i="6"/>
  <c r="X854" i="6"/>
  <c r="X1459" i="6"/>
  <c r="X1460" i="6"/>
  <c r="X1461" i="6"/>
  <c r="X6" i="6"/>
  <c r="X426" i="6"/>
  <c r="X1462" i="6"/>
  <c r="X1463" i="6"/>
  <c r="X214" i="6"/>
  <c r="X1464" i="6"/>
  <c r="X1465" i="6"/>
  <c r="X478" i="6"/>
  <c r="X1466" i="6"/>
  <c r="X931" i="6"/>
  <c r="X1467" i="6"/>
  <c r="X1468" i="6"/>
  <c r="X1513" i="6"/>
  <c r="X1469" i="6"/>
  <c r="X1072" i="6"/>
  <c r="X1470" i="6"/>
  <c r="X852" i="6"/>
  <c r="X1471" i="6"/>
  <c r="X1472" i="6"/>
  <c r="X1473" i="6"/>
  <c r="X1255" i="6"/>
  <c r="X48" i="6"/>
  <c r="X768" i="6"/>
  <c r="X359" i="6"/>
  <c r="X49" i="6"/>
  <c r="X1165" i="6"/>
  <c r="X861" i="6"/>
  <c r="X1474" i="6"/>
  <c r="X1475" i="6"/>
  <c r="X558" i="6"/>
  <c r="X596" i="6"/>
  <c r="X1476" i="6"/>
  <c r="X1477" i="6"/>
  <c r="X1171" i="6"/>
  <c r="X787" i="6"/>
  <c r="X293" i="6"/>
  <c r="X1256" i="6"/>
  <c r="X867" i="6"/>
  <c r="X685" i="6"/>
  <c r="X1478" i="6"/>
  <c r="X1479" i="6"/>
  <c r="X788" i="6"/>
  <c r="X610" i="6"/>
  <c r="X103" i="6"/>
  <c r="X620" i="6"/>
  <c r="X934" i="6"/>
  <c r="X430" i="6"/>
  <c r="X1480" i="6"/>
  <c r="X551" i="6"/>
  <c r="X1481" i="6"/>
  <c r="X1482" i="6"/>
  <c r="X695" i="6"/>
  <c r="X1592" i="6"/>
  <c r="X995" i="6"/>
  <c r="X899" i="6"/>
  <c r="X254" i="6"/>
  <c r="X173" i="6"/>
  <c r="X800" i="6"/>
  <c r="X77" i="6"/>
  <c r="X1483" i="6"/>
  <c r="X896" i="6"/>
  <c r="X1484" i="6"/>
  <c r="X11" i="6"/>
  <c r="X1121" i="6"/>
  <c r="X1044" i="6"/>
  <c r="X541" i="6"/>
  <c r="X542" i="6"/>
  <c r="X415" i="6"/>
  <c r="X733" i="6"/>
  <c r="X1022" i="6"/>
  <c r="X210" i="6"/>
  <c r="X1067" i="6"/>
  <c r="X1485" i="6"/>
  <c r="X592" i="6"/>
  <c r="X950" i="6"/>
  <c r="X862" i="6"/>
  <c r="X634" i="6"/>
  <c r="X1486" i="6"/>
  <c r="X1078" i="6"/>
  <c r="X977" i="6"/>
  <c r="X1487" i="6"/>
  <c r="X834" i="6"/>
  <c r="X78" i="6"/>
  <c r="X927" i="6"/>
  <c r="X79" i="6"/>
  <c r="X416" i="6"/>
  <c r="X1565" i="6"/>
  <c r="X31" i="6"/>
  <c r="X729" i="6"/>
  <c r="X816" i="6"/>
  <c r="X417" i="6"/>
  <c r="X1488" i="6"/>
  <c r="X1068" i="6"/>
  <c r="X218" i="6"/>
  <c r="X1200" i="6"/>
  <c r="X1489" i="6"/>
  <c r="X721" i="6"/>
  <c r="X801" i="6"/>
  <c r="X155" i="6"/>
  <c r="X1490" i="6"/>
  <c r="X575" i="6"/>
  <c r="X1491" i="6"/>
  <c r="X1492" i="6"/>
  <c r="X365" i="6"/>
  <c r="X153" i="6"/>
  <c r="X951" i="6"/>
  <c r="X355" i="6"/>
  <c r="X607" i="6"/>
  <c r="X201" i="6"/>
  <c r="X85" i="6"/>
  <c r="X23" i="6"/>
  <c r="X727" i="6"/>
  <c r="X863" i="6"/>
  <c r="X485" i="6"/>
  <c r="X952" i="6"/>
  <c r="X156" i="6"/>
  <c r="X1021" i="6"/>
  <c r="X1257" i="6"/>
  <c r="X941" i="6"/>
  <c r="X1493" i="6"/>
  <c r="X1494" i="6"/>
  <c r="X418" i="6"/>
  <c r="X921" i="6"/>
  <c r="X1495" i="6"/>
  <c r="X80" i="6"/>
  <c r="X1496" i="6"/>
  <c r="X116" i="6"/>
  <c r="X226" i="6"/>
  <c r="X802" i="6"/>
  <c r="X1149" i="6"/>
  <c r="X1497" i="6"/>
  <c r="X1498" i="6"/>
  <c r="X183" i="6"/>
  <c r="X1045" i="6"/>
  <c r="X655" i="6"/>
  <c r="X1145" i="6"/>
  <c r="X440" i="6"/>
  <c r="X109" i="6"/>
  <c r="X419" i="6"/>
  <c r="X803" i="6"/>
  <c r="X1499" i="6"/>
  <c r="X1009" i="6"/>
  <c r="X656" i="6"/>
  <c r="X1259" i="6"/>
  <c r="X1500" i="6"/>
  <c r="X640" i="6"/>
  <c r="X966" i="6"/>
  <c r="X649" i="6"/>
  <c r="X81" i="6"/>
  <c r="X154" i="6"/>
  <c r="X1260" i="6"/>
  <c r="X82" i="6"/>
  <c r="X1173" i="6"/>
  <c r="X302" i="6"/>
  <c r="X142" i="6"/>
  <c r="X179" i="6"/>
  <c r="X265" i="6"/>
  <c r="X835" i="6"/>
  <c r="X978" i="6"/>
  <c r="X1010" i="6"/>
  <c r="X1047" i="6"/>
  <c r="X1011" i="6"/>
  <c r="X1122" i="6"/>
  <c r="X910" i="6"/>
  <c r="X1027" i="6"/>
  <c r="X467" i="6"/>
  <c r="X134" i="6"/>
  <c r="X836" i="6"/>
  <c r="X635" i="6"/>
  <c r="X811" i="6"/>
  <c r="X1174" i="6"/>
  <c r="X468" i="6"/>
  <c r="X1574" i="6"/>
  <c r="X341" i="6"/>
  <c r="X1614" i="6"/>
  <c r="X1550" i="6"/>
  <c r="X452" i="6"/>
  <c r="X911" i="6"/>
  <c r="X435" i="6"/>
  <c r="X559" i="6"/>
  <c r="X100" i="6"/>
  <c r="X789" i="6"/>
  <c r="X660" i="6"/>
  <c r="X354" i="6"/>
  <c r="X713" i="6"/>
  <c r="X837" i="6"/>
  <c r="X233" i="6"/>
  <c r="X754" i="6"/>
  <c r="X21" i="6"/>
  <c r="X1085" i="6"/>
  <c r="X423" i="6"/>
  <c r="X560" i="6"/>
  <c r="X469" i="6"/>
  <c r="X1261" i="6"/>
  <c r="X342" i="6"/>
  <c r="X641" i="6"/>
  <c r="X552" i="6"/>
  <c r="X527" i="6"/>
  <c r="X1028" i="6"/>
  <c r="X343" i="6"/>
  <c r="X377" i="6"/>
  <c r="X979" i="6"/>
  <c r="X148" i="6"/>
  <c r="X1046" i="6"/>
  <c r="X661" i="6"/>
  <c r="X1057" i="6"/>
  <c r="X117" i="6"/>
  <c r="X1596" i="6"/>
  <c r="X553" i="6"/>
  <c r="X236" i="6"/>
  <c r="X149" i="6"/>
  <c r="X266" i="6"/>
  <c r="X160" i="6"/>
  <c r="X375" i="6"/>
  <c r="X280" i="6"/>
  <c r="X247" i="6"/>
  <c r="X824" i="6"/>
  <c r="X642" i="6"/>
  <c r="X1577" i="6"/>
  <c r="X146" i="6"/>
  <c r="X1175" i="6"/>
  <c r="X3" i="6"/>
  <c r="X1123" i="6"/>
  <c r="X944" i="6"/>
  <c r="X1262" i="6"/>
  <c r="X1263" i="6"/>
  <c r="X909" i="6"/>
  <c r="X833" i="6"/>
  <c r="X24" i="6"/>
  <c r="X1090" i="6"/>
  <c r="X144" i="6"/>
  <c r="X186" i="6"/>
  <c r="X1176" i="6"/>
  <c r="X122" i="6"/>
  <c r="X512" i="6"/>
  <c r="X762" i="6"/>
  <c r="X442" i="6"/>
  <c r="X838" i="6"/>
  <c r="X537" i="6"/>
  <c r="X856" i="6"/>
  <c r="X578" i="6"/>
  <c r="X513" i="6"/>
  <c r="X1063" i="6"/>
  <c r="X514" i="6"/>
  <c r="X628" i="6"/>
  <c r="X295" i="6"/>
  <c r="X1064" i="6"/>
  <c r="X1177" i="6"/>
  <c r="X745" i="6"/>
  <c r="X95" i="6"/>
  <c r="X980" i="6"/>
  <c r="X731" i="6"/>
  <c r="X1091" i="6"/>
  <c r="X892" i="6"/>
  <c r="X946" i="6"/>
  <c r="X1264" i="6"/>
  <c r="X4" i="6"/>
  <c r="X1265" i="6"/>
  <c r="X1578" i="6"/>
  <c r="X928" i="6"/>
  <c r="X50" i="6"/>
  <c r="X1563" i="6"/>
  <c r="X1266" i="6"/>
  <c r="X1267" i="6"/>
  <c r="X438" i="6"/>
  <c r="X784" i="6"/>
  <c r="X906" i="6"/>
  <c r="X123" i="6"/>
  <c r="X881" i="6"/>
  <c r="X137" i="6"/>
  <c r="X1268" i="6"/>
  <c r="X32" i="6"/>
  <c r="X1269" i="6"/>
  <c r="X830" i="6"/>
  <c r="X115" i="6"/>
  <c r="X763" i="6"/>
  <c r="X675" i="6"/>
  <c r="X455" i="6"/>
  <c r="X338" i="6"/>
  <c r="X770" i="6"/>
  <c r="X1124" i="6"/>
  <c r="X1178" i="6"/>
  <c r="X739" i="6"/>
  <c r="X981" i="6"/>
  <c r="X479" i="6"/>
  <c r="X1073" i="6"/>
  <c r="X324" i="6"/>
  <c r="X113" i="6"/>
  <c r="X1575" i="6"/>
  <c r="X91" i="6"/>
  <c r="X982" i="6"/>
  <c r="X929" i="6"/>
  <c r="X627" i="6"/>
  <c r="X650" i="6"/>
  <c r="X51" i="6"/>
  <c r="X389" i="6"/>
  <c r="X1270" i="6"/>
  <c r="X839" i="6"/>
  <c r="X15" i="6"/>
  <c r="X285" i="6"/>
  <c r="X1092" i="6"/>
  <c r="X456" i="6"/>
  <c r="X922" i="6"/>
  <c r="X508" i="6"/>
  <c r="X135" i="6"/>
  <c r="X1093" i="6"/>
  <c r="X734" i="6"/>
  <c r="X212" i="6"/>
  <c r="X315" i="6"/>
  <c r="X574" i="6"/>
  <c r="X197" i="6"/>
  <c r="X198" i="6"/>
  <c r="X425" i="6"/>
  <c r="X268" i="6"/>
  <c r="X709" i="6"/>
  <c r="X1179" i="6"/>
  <c r="X470" i="6"/>
  <c r="X1125" i="6"/>
  <c r="X368" i="6"/>
  <c r="X16" i="6"/>
  <c r="X888" i="6"/>
  <c r="X316" i="6"/>
  <c r="X139" i="6"/>
  <c r="X618" i="6"/>
  <c r="X1126" i="6"/>
  <c r="X317" i="6"/>
  <c r="X889" i="6"/>
  <c r="X112" i="6"/>
  <c r="X871" i="6"/>
  <c r="X579" i="6"/>
  <c r="X1075" i="6"/>
  <c r="X371" i="6"/>
  <c r="X878" i="6"/>
  <c r="X1029" i="6"/>
  <c r="X318" i="6"/>
  <c r="X983" i="6"/>
  <c r="X1076" i="6"/>
  <c r="X1030" i="6"/>
  <c r="X176" i="6"/>
  <c r="X595" i="6"/>
  <c r="X189" i="6"/>
  <c r="X136" i="6"/>
  <c r="X1094" i="6"/>
  <c r="X1069" i="6"/>
  <c r="X593" i="6"/>
  <c r="X1615" i="6"/>
  <c r="X17" i="6"/>
  <c r="X1156" i="6"/>
  <c r="X20" i="6"/>
  <c r="X98" i="6"/>
  <c r="X1180" i="6"/>
  <c r="X1616" i="6"/>
  <c r="X1594" i="6"/>
  <c r="X493" i="6"/>
  <c r="X114" i="6"/>
  <c r="X1271" i="6"/>
  <c r="X864" i="6"/>
  <c r="X319" i="6"/>
  <c r="X1025" i="6"/>
  <c r="X984" i="6"/>
  <c r="X651" i="6"/>
  <c r="X644" i="6"/>
  <c r="X903" i="6"/>
  <c r="X108" i="6"/>
  <c r="X1272" i="6"/>
  <c r="X1181" i="6"/>
  <c r="X764" i="6"/>
  <c r="X1095" i="6"/>
  <c r="X678" i="6"/>
  <c r="X1018" i="6"/>
  <c r="X33" i="6"/>
  <c r="X131" i="6"/>
  <c r="X275" i="6"/>
  <c r="X623" i="6"/>
  <c r="X494" i="6"/>
  <c r="X672" i="6"/>
  <c r="X1034" i="6"/>
  <c r="X533" i="6"/>
  <c r="X1205" i="6"/>
  <c r="X900" i="6"/>
  <c r="X1096" i="6"/>
  <c r="X29" i="6"/>
  <c r="X259" i="6"/>
  <c r="X1031" i="6"/>
  <c r="X757" i="6"/>
  <c r="X749" i="6"/>
  <c r="I255" i="2"/>
  <c r="Q68" i="39" s="1"/>
  <c r="B255" i="2"/>
  <c r="L60" i="39"/>
  <c r="BF3" i="2"/>
  <c r="BF4" i="2"/>
  <c r="BF5" i="2"/>
  <c r="BF6" i="2"/>
  <c r="BF7" i="2"/>
  <c r="BF9" i="2"/>
  <c r="BF10" i="2"/>
  <c r="BF11" i="2"/>
  <c r="BF12" i="2"/>
  <c r="BF14" i="2"/>
  <c r="BF15" i="2"/>
  <c r="BF17" i="2"/>
  <c r="BF18" i="2"/>
  <c r="BF19" i="2"/>
  <c r="BF20" i="2"/>
  <c r="BF21" i="2"/>
  <c r="BF22" i="2"/>
  <c r="BF23" i="2"/>
  <c r="BF24" i="2"/>
  <c r="BF25" i="2"/>
  <c r="BF26" i="2"/>
  <c r="BF27" i="2"/>
  <c r="BF28" i="2"/>
  <c r="BF30" i="2"/>
  <c r="BF33" i="2"/>
  <c r="BF34" i="2"/>
  <c r="BF35" i="2"/>
  <c r="BF36" i="2"/>
  <c r="BF37" i="2"/>
  <c r="BF38" i="2"/>
  <c r="BF39" i="2"/>
  <c r="BF43" i="2"/>
  <c r="BF44" i="2"/>
  <c r="BF45" i="2"/>
  <c r="BF47" i="2"/>
  <c r="BF52" i="2"/>
  <c r="BF53" i="2"/>
  <c r="BF54" i="2"/>
  <c r="BF55" i="2"/>
  <c r="BF57" i="2"/>
  <c r="BF59" i="2"/>
  <c r="BF60" i="2"/>
  <c r="BF61" i="2"/>
  <c r="BF62" i="2"/>
  <c r="BF63" i="2"/>
  <c r="BF67" i="2"/>
  <c r="BF68" i="2"/>
  <c r="BF69" i="2"/>
  <c r="BF70" i="2"/>
  <c r="BF71" i="2"/>
  <c r="BF72" i="2"/>
  <c r="BF73" i="2"/>
  <c r="BF74" i="2"/>
  <c r="BF75" i="2"/>
  <c r="BF76" i="2"/>
  <c r="BF77" i="2"/>
  <c r="BF78" i="2"/>
  <c r="BF79" i="2"/>
  <c r="BF80" i="2"/>
  <c r="BF84" i="2"/>
  <c r="BF85" i="2"/>
  <c r="BF88" i="2"/>
  <c r="BF90" i="2"/>
  <c r="BF93" i="2"/>
  <c r="BF95" i="2"/>
  <c r="BF98" i="2"/>
  <c r="BF99" i="2"/>
  <c r="BF101" i="2"/>
  <c r="BF102" i="2"/>
  <c r="BF103" i="2"/>
  <c r="BF104" i="2"/>
  <c r="BF105" i="2"/>
  <c r="BF107" i="2"/>
  <c r="BF109" i="2"/>
  <c r="BF111" i="2"/>
  <c r="BF112" i="2"/>
  <c r="BF114" i="2"/>
  <c r="BF115" i="2"/>
  <c r="BF116" i="2"/>
  <c r="BF117" i="2"/>
  <c r="BF119" i="2"/>
  <c r="BF120" i="2"/>
  <c r="BF122" i="2"/>
  <c r="BF124" i="2"/>
  <c r="BF125" i="2"/>
  <c r="BF128" i="2"/>
  <c r="BF131" i="2"/>
  <c r="BF132" i="2"/>
  <c r="BF133" i="2"/>
  <c r="BF135" i="2"/>
  <c r="BF136" i="2"/>
  <c r="BF137" i="2"/>
  <c r="BF140" i="2"/>
  <c r="BF141" i="2"/>
  <c r="BF142" i="2"/>
  <c r="BF143" i="2"/>
  <c r="BF144" i="2"/>
  <c r="BF145" i="2"/>
  <c r="BF146" i="2"/>
  <c r="BF147" i="2"/>
  <c r="BF150" i="2"/>
  <c r="BF151" i="2"/>
  <c r="BF156" i="2"/>
  <c r="BF157" i="2"/>
  <c r="BF160" i="2"/>
  <c r="BF161" i="2"/>
  <c r="BF163" i="2"/>
  <c r="BF164" i="2"/>
  <c r="BF166" i="2"/>
  <c r="BF167" i="2"/>
  <c r="BF168" i="2"/>
  <c r="BF170" i="2"/>
  <c r="BF171" i="2"/>
  <c r="BF173" i="2"/>
  <c r="BF174" i="2"/>
  <c r="BF175" i="2"/>
  <c r="BF176" i="2"/>
  <c r="BF177" i="2"/>
  <c r="BF178" i="2"/>
  <c r="BF181" i="2"/>
  <c r="BF182" i="2"/>
  <c r="BF183" i="2"/>
  <c r="BF184" i="2"/>
  <c r="BF185" i="2"/>
  <c r="BF187" i="2"/>
  <c r="BF188" i="2"/>
  <c r="BF189" i="2"/>
  <c r="BF191" i="2"/>
  <c r="BF192" i="2"/>
  <c r="BF193" i="2"/>
  <c r="BF194" i="2"/>
  <c r="BF195" i="2"/>
  <c r="BF196" i="2"/>
  <c r="BF197" i="2"/>
  <c r="BF202" i="2"/>
  <c r="BF203" i="2"/>
  <c r="BF204" i="2"/>
  <c r="BF206" i="2"/>
  <c r="BF208" i="2"/>
  <c r="BF209" i="2"/>
  <c r="BF210" i="2"/>
  <c r="BF211" i="2"/>
  <c r="BF213" i="2"/>
  <c r="BF216" i="2"/>
  <c r="BF217" i="2"/>
  <c r="BF218" i="2"/>
  <c r="BF220" i="2"/>
  <c r="BF221" i="2"/>
  <c r="BF222" i="2"/>
  <c r="BF223" i="2"/>
  <c r="BF225" i="2"/>
  <c r="BF226" i="2"/>
  <c r="BF228" i="2"/>
  <c r="BF230" i="2"/>
  <c r="BF232" i="2"/>
  <c r="BF233" i="2"/>
  <c r="BF234" i="2"/>
  <c r="BF235" i="2"/>
  <c r="BF236" i="2"/>
  <c r="BF237" i="2"/>
  <c r="BF238" i="2"/>
  <c r="BF240" i="2"/>
  <c r="BF244" i="2"/>
  <c r="BF249" i="2"/>
  <c r="BF250" i="2"/>
  <c r="BF32" i="2"/>
  <c r="BF41" i="2"/>
  <c r="BF46" i="2"/>
  <c r="BF49" i="2"/>
  <c r="BF50" i="2"/>
  <c r="BF51" i="2"/>
  <c r="BF58" i="2"/>
  <c r="BF64" i="2"/>
  <c r="BF65" i="2"/>
  <c r="BF66" i="2"/>
  <c r="BF81" i="2"/>
  <c r="BF82" i="2"/>
  <c r="BF83" i="2"/>
  <c r="BF87" i="2"/>
  <c r="BF97" i="2"/>
  <c r="BF108" i="2"/>
  <c r="BF110" i="2"/>
  <c r="BF121" i="2"/>
  <c r="BF148" i="2"/>
  <c r="BF149" i="2"/>
  <c r="BF155" i="2"/>
  <c r="BF162" i="2"/>
  <c r="BF165" i="2"/>
  <c r="BF179" i="2"/>
  <c r="BF198" i="2"/>
  <c r="BF199" i="2"/>
  <c r="BF200" i="2"/>
  <c r="BF201" i="2"/>
  <c r="BF205" i="2"/>
  <c r="BF207" i="2"/>
  <c r="BF212" i="2"/>
  <c r="BF219" i="2"/>
  <c r="BF227" i="2"/>
  <c r="BF229" i="2"/>
  <c r="BF239" i="2"/>
  <c r="BF241" i="2"/>
  <c r="BF242" i="2"/>
  <c r="BF243" i="2"/>
  <c r="BF245" i="2"/>
  <c r="BF246" i="2"/>
  <c r="BF247" i="2"/>
  <c r="BF248" i="2"/>
  <c r="BF186" i="2"/>
  <c r="BF231" i="2"/>
  <c r="BF8" i="2"/>
  <c r="BF94" i="2"/>
  <c r="BF100" i="2"/>
  <c r="BF106" i="2"/>
  <c r="BF123" i="2"/>
  <c r="BF127" i="2"/>
  <c r="BF129" i="2"/>
  <c r="BF130" i="2"/>
  <c r="BF134" i="2"/>
  <c r="BF138" i="2"/>
  <c r="BF154" i="2"/>
  <c r="BF158" i="2"/>
  <c r="BF169" i="2"/>
  <c r="BF257" i="2"/>
  <c r="BF13" i="2"/>
  <c r="BF29" i="2"/>
  <c r="BF40" i="2"/>
  <c r="BF42" i="2"/>
  <c r="BF48" i="2"/>
  <c r="BF56" i="2"/>
  <c r="BF86" i="2"/>
  <c r="BF89" i="2"/>
  <c r="BF91" i="2"/>
  <c r="BF92" i="2"/>
  <c r="BF96" i="2"/>
  <c r="BF113" i="2"/>
  <c r="BF118" i="2"/>
  <c r="BF139" i="2"/>
  <c r="BF152" i="2"/>
  <c r="BF153" i="2"/>
  <c r="BF159" i="2"/>
  <c r="BF172" i="2"/>
  <c r="BF180" i="2"/>
  <c r="BF214" i="2"/>
  <c r="BF215" i="2"/>
  <c r="BF224" i="2"/>
  <c r="BF190" i="2"/>
  <c r="BF256" i="2"/>
  <c r="BF258" i="2"/>
  <c r="BF261" i="2"/>
  <c r="BF262" i="2"/>
  <c r="BF263" i="2"/>
  <c r="BF264" i="2"/>
  <c r="BF265" i="2"/>
  <c r="BF2" i="2"/>
  <c r="Y1040" i="7"/>
  <c r="Y220" i="7"/>
  <c r="Y874" i="7"/>
  <c r="Y114" i="7"/>
  <c r="Y1015" i="7"/>
  <c r="Y2" i="7"/>
  <c r="Y1032" i="7"/>
  <c r="Y1061" i="7"/>
  <c r="Y271" i="7"/>
  <c r="Y586" i="7"/>
  <c r="Y241" i="7"/>
  <c r="Y764" i="7"/>
  <c r="Y252" i="7"/>
  <c r="Y548" i="7"/>
  <c r="Y933" i="7"/>
  <c r="Y1035" i="7"/>
  <c r="Y444" i="7"/>
  <c r="Y456" i="7"/>
  <c r="Y1046" i="7"/>
  <c r="Y1044" i="7"/>
  <c r="Y877" i="7"/>
  <c r="Y737" i="7"/>
  <c r="Y865" i="7"/>
  <c r="Y253" i="7"/>
  <c r="Y896" i="7"/>
  <c r="Y462" i="7"/>
  <c r="Y638" i="7"/>
  <c r="Y640" i="7"/>
  <c r="Y830" i="7"/>
  <c r="Y653" i="7"/>
  <c r="Y288" i="7"/>
  <c r="Y753" i="7"/>
  <c r="Y441" i="7"/>
  <c r="Y637" i="7"/>
  <c r="Y1013" i="7"/>
  <c r="Y786" i="7"/>
  <c r="Y289" i="7"/>
  <c r="Y453" i="7"/>
  <c r="Y318" i="7"/>
  <c r="Y798" i="7"/>
  <c r="Y122" i="7"/>
  <c r="Y826" i="7"/>
  <c r="Y4" i="7"/>
  <c r="Y1008" i="7"/>
  <c r="BD3" i="2"/>
  <c r="BD4" i="2"/>
  <c r="BD5" i="2"/>
  <c r="BD6" i="2"/>
  <c r="BD7" i="2"/>
  <c r="BD8" i="2"/>
  <c r="BD9" i="2"/>
  <c r="BD10" i="2"/>
  <c r="BD11" i="2"/>
  <c r="BD12" i="2"/>
  <c r="BD13" i="2"/>
  <c r="BD14" i="2"/>
  <c r="BD15" i="2"/>
  <c r="BD17" i="2"/>
  <c r="BD18" i="2"/>
  <c r="BD19" i="2"/>
  <c r="BD20" i="2"/>
  <c r="BD21" i="2"/>
  <c r="BD22" i="2"/>
  <c r="BD23" i="2"/>
  <c r="BD24" i="2"/>
  <c r="BD25" i="2"/>
  <c r="BD26" i="2"/>
  <c r="BD27" i="2"/>
  <c r="BD28" i="2"/>
  <c r="BD29" i="2"/>
  <c r="BD30" i="2"/>
  <c r="BD32" i="2"/>
  <c r="BD33" i="2"/>
  <c r="BD34" i="2"/>
  <c r="BD35" i="2"/>
  <c r="BD36" i="2"/>
  <c r="BD37" i="2"/>
  <c r="BD38" i="2"/>
  <c r="BD39" i="2"/>
  <c r="BD40" i="2"/>
  <c r="BD41" i="2"/>
  <c r="BD42" i="2"/>
  <c r="BD43" i="2"/>
  <c r="BD44" i="2"/>
  <c r="BD45" i="2"/>
  <c r="BD46" i="2"/>
  <c r="BD47" i="2"/>
  <c r="BD48" i="2"/>
  <c r="BD49" i="2"/>
  <c r="BD50" i="2"/>
  <c r="BD51" i="2"/>
  <c r="BD52" i="2"/>
  <c r="BD53" i="2"/>
  <c r="BD54" i="2"/>
  <c r="BD55" i="2"/>
  <c r="BD56" i="2"/>
  <c r="BD57" i="2"/>
  <c r="BD58" i="2"/>
  <c r="BD59" i="2"/>
  <c r="BD60" i="2"/>
  <c r="BD61" i="2"/>
  <c r="BD62" i="2"/>
  <c r="BD63" i="2"/>
  <c r="BD64" i="2"/>
  <c r="BD65" i="2"/>
  <c r="BD66" i="2"/>
  <c r="BD67" i="2"/>
  <c r="BD68" i="2"/>
  <c r="BD69" i="2"/>
  <c r="BD70" i="2"/>
  <c r="BD71" i="2"/>
  <c r="BD72" i="2"/>
  <c r="BD73" i="2"/>
  <c r="BD74" i="2"/>
  <c r="BD75" i="2"/>
  <c r="BD76" i="2"/>
  <c r="BD77" i="2"/>
  <c r="BD78" i="2"/>
  <c r="BD79" i="2"/>
  <c r="BD80" i="2"/>
  <c r="BD81" i="2"/>
  <c r="BD82" i="2"/>
  <c r="BD83" i="2"/>
  <c r="BD84" i="2"/>
  <c r="BD85" i="2"/>
  <c r="BD86" i="2"/>
  <c r="BD87" i="2"/>
  <c r="BD88" i="2"/>
  <c r="BD89" i="2"/>
  <c r="BD90" i="2"/>
  <c r="BD91" i="2"/>
  <c r="BD92" i="2"/>
  <c r="BD93" i="2"/>
  <c r="BD94" i="2"/>
  <c r="BD95" i="2"/>
  <c r="BD96" i="2"/>
  <c r="BD97" i="2"/>
  <c r="BD98" i="2"/>
  <c r="BD99" i="2"/>
  <c r="BD100" i="2"/>
  <c r="BD101" i="2"/>
  <c r="BD102" i="2"/>
  <c r="BD103" i="2"/>
  <c r="BD104" i="2"/>
  <c r="BD105" i="2"/>
  <c r="BD106" i="2"/>
  <c r="BD107" i="2"/>
  <c r="BD108" i="2"/>
  <c r="BD109" i="2"/>
  <c r="BD110" i="2"/>
  <c r="BD111" i="2"/>
  <c r="BD112" i="2"/>
  <c r="BD113" i="2"/>
  <c r="BD114" i="2"/>
  <c r="BD115" i="2"/>
  <c r="BD116" i="2"/>
  <c r="BD117" i="2"/>
  <c r="BD118" i="2"/>
  <c r="BD119" i="2"/>
  <c r="BD120" i="2"/>
  <c r="BD121" i="2"/>
  <c r="BD122" i="2"/>
  <c r="BD123" i="2"/>
  <c r="BD124" i="2"/>
  <c r="BD125" i="2"/>
  <c r="BD127" i="2"/>
  <c r="BD128" i="2"/>
  <c r="BD129" i="2"/>
  <c r="BD130" i="2"/>
  <c r="BD131" i="2"/>
  <c r="BD132" i="2"/>
  <c r="BD133" i="2"/>
  <c r="BD134" i="2"/>
  <c r="BD135" i="2"/>
  <c r="BD136" i="2"/>
  <c r="BD137" i="2"/>
  <c r="BD138" i="2"/>
  <c r="BD139" i="2"/>
  <c r="BD140" i="2"/>
  <c r="BD141" i="2"/>
  <c r="BD142" i="2"/>
  <c r="BD143" i="2"/>
  <c r="BD144" i="2"/>
  <c r="BD145" i="2"/>
  <c r="BD146" i="2"/>
  <c r="BD147" i="2"/>
  <c r="BD148" i="2"/>
  <c r="BD149" i="2"/>
  <c r="BD150" i="2"/>
  <c r="BD151" i="2"/>
  <c r="BD152" i="2"/>
  <c r="BD153" i="2"/>
  <c r="BD154" i="2"/>
  <c r="BD155" i="2"/>
  <c r="BD156" i="2"/>
  <c r="BD157" i="2"/>
  <c r="BD158" i="2"/>
  <c r="BD159" i="2"/>
  <c r="BD160" i="2"/>
  <c r="BD161" i="2"/>
  <c r="BD162" i="2"/>
  <c r="BD163" i="2"/>
  <c r="BD164" i="2"/>
  <c r="BD165" i="2"/>
  <c r="BD166" i="2"/>
  <c r="BD167" i="2"/>
  <c r="BD168" i="2"/>
  <c r="BD169" i="2"/>
  <c r="BD170" i="2"/>
  <c r="BD171" i="2"/>
  <c r="BD172" i="2"/>
  <c r="BD173" i="2"/>
  <c r="BD174" i="2"/>
  <c r="BD175" i="2"/>
  <c r="BD176" i="2"/>
  <c r="BD177" i="2"/>
  <c r="BD178" i="2"/>
  <c r="BD179" i="2"/>
  <c r="BD180" i="2"/>
  <c r="BD181" i="2"/>
  <c r="BD182" i="2"/>
  <c r="BD183" i="2"/>
  <c r="BD184" i="2"/>
  <c r="BD185" i="2"/>
  <c r="BD186" i="2"/>
  <c r="BD187" i="2"/>
  <c r="BD188" i="2"/>
  <c r="BD189" i="2"/>
  <c r="BD191" i="2"/>
  <c r="BD192" i="2"/>
  <c r="BD193" i="2"/>
  <c r="BD194" i="2"/>
  <c r="BD195" i="2"/>
  <c r="BD196" i="2"/>
  <c r="BD197" i="2"/>
  <c r="BD198" i="2"/>
  <c r="BD199" i="2"/>
  <c r="BD200" i="2"/>
  <c r="BD201" i="2"/>
  <c r="BD202" i="2"/>
  <c r="BD203" i="2"/>
  <c r="BD204" i="2"/>
  <c r="BD205" i="2"/>
  <c r="BD206" i="2"/>
  <c r="BD207" i="2"/>
  <c r="BD208" i="2"/>
  <c r="BD209" i="2"/>
  <c r="BD210" i="2"/>
  <c r="BD211" i="2"/>
  <c r="BD212" i="2"/>
  <c r="BD213" i="2"/>
  <c r="BD214" i="2"/>
  <c r="BD215" i="2"/>
  <c r="BD216" i="2"/>
  <c r="BD217" i="2"/>
  <c r="BD218" i="2"/>
  <c r="BD219" i="2"/>
  <c r="BD220" i="2"/>
  <c r="BD221" i="2"/>
  <c r="BD222" i="2"/>
  <c r="BD223" i="2"/>
  <c r="BD224" i="2"/>
  <c r="BD225" i="2"/>
  <c r="BD226" i="2"/>
  <c r="BD227" i="2"/>
  <c r="BD228" i="2"/>
  <c r="BD229" i="2"/>
  <c r="BD230" i="2"/>
  <c r="BD231" i="2"/>
  <c r="BD232" i="2"/>
  <c r="BD233" i="2"/>
  <c r="BD234" i="2"/>
  <c r="BD235" i="2"/>
  <c r="BD236" i="2"/>
  <c r="BD237" i="2"/>
  <c r="BD239" i="2"/>
  <c r="BD240" i="2"/>
  <c r="BD241" i="2"/>
  <c r="BD242" i="2"/>
  <c r="BD243" i="2"/>
  <c r="BD244" i="2"/>
  <c r="BD245" i="2"/>
  <c r="BD246" i="2"/>
  <c r="BD247" i="2"/>
  <c r="BD248" i="2"/>
  <c r="BD249" i="2"/>
  <c r="BD250" i="2"/>
  <c r="BD238" i="2"/>
  <c r="BD257" i="2"/>
  <c r="BD256" i="2"/>
  <c r="BD258" i="2"/>
  <c r="BD262" i="2"/>
  <c r="BD263" i="2"/>
  <c r="BD264" i="2"/>
  <c r="BD265" i="2"/>
  <c r="BD190" i="2"/>
  <c r="BD261" i="2"/>
  <c r="BD2" i="2"/>
  <c r="W262" i="2"/>
  <c r="BG256" i="2"/>
  <c r="BG258" i="2"/>
  <c r="BG262" i="2"/>
  <c r="BG263" i="2"/>
  <c r="BG264" i="2"/>
  <c r="BG265" i="2"/>
  <c r="BG190" i="2"/>
  <c r="BG261" i="2"/>
  <c r="B256" i="2"/>
  <c r="I256" i="2"/>
  <c r="Q15" i="39" s="1"/>
  <c r="B258" i="2"/>
  <c r="I258" i="2"/>
  <c r="Q60" i="39" s="1"/>
  <c r="B262" i="2"/>
  <c r="I262" i="2"/>
  <c r="B263" i="2"/>
  <c r="I263" i="2"/>
  <c r="B264" i="2"/>
  <c r="I264" i="2"/>
  <c r="B265" i="2"/>
  <c r="I265" i="2"/>
  <c r="B190" i="2"/>
  <c r="I190" i="2"/>
  <c r="B261" i="2"/>
  <c r="I261" i="2"/>
  <c r="X16" i="3"/>
  <c r="X37" i="3"/>
  <c r="X14" i="3"/>
  <c r="X34" i="3"/>
  <c r="X31" i="3"/>
  <c r="X53" i="3"/>
  <c r="X28" i="3"/>
  <c r="X11" i="3"/>
  <c r="X47" i="3"/>
  <c r="X62" i="3"/>
  <c r="X5" i="3"/>
  <c r="X2" i="3"/>
  <c r="X51" i="3"/>
  <c r="X8" i="3"/>
  <c r="X12" i="3"/>
  <c r="X27" i="3"/>
  <c r="X33" i="3"/>
  <c r="X49" i="3"/>
  <c r="X4" i="3"/>
  <c r="X21" i="3"/>
  <c r="X15" i="3"/>
  <c r="X29" i="3"/>
  <c r="X7" i="3"/>
  <c r="X17" i="3"/>
  <c r="X42" i="3"/>
  <c r="X45" i="3"/>
  <c r="X19" i="3"/>
  <c r="X10" i="3"/>
  <c r="X41" i="3"/>
  <c r="X9" i="3"/>
  <c r="X3" i="3"/>
  <c r="X26" i="3"/>
  <c r="X20" i="3"/>
  <c r="X18" i="3"/>
  <c r="X32" i="3"/>
  <c r="X25" i="3"/>
  <c r="X44" i="3"/>
  <c r="X48" i="3"/>
  <c r="X30" i="3"/>
  <c r="X35" i="3"/>
  <c r="X13" i="3"/>
  <c r="X63" i="3"/>
  <c r="X39" i="3"/>
  <c r="X57" i="3"/>
  <c r="X50" i="3"/>
  <c r="X22" i="3"/>
  <c r="X6" i="3"/>
  <c r="X59" i="3"/>
  <c r="X54" i="3"/>
  <c r="X46" i="3"/>
  <c r="X56" i="3"/>
  <c r="X38" i="3"/>
  <c r="X60" i="3"/>
  <c r="BG238" i="2" l="1"/>
  <c r="BG257" i="2"/>
  <c r="B238" i="2"/>
  <c r="I238" i="2"/>
  <c r="B257" i="2"/>
  <c r="I257" i="2"/>
  <c r="AL56" i="1"/>
  <c r="AL97" i="1"/>
  <c r="AL85" i="1"/>
  <c r="AL19" i="1"/>
  <c r="AL33" i="1"/>
  <c r="AL27" i="1"/>
  <c r="AL3" i="1"/>
  <c r="AL65" i="1"/>
  <c r="AL6" i="1"/>
  <c r="AL18" i="1"/>
  <c r="AL17" i="1"/>
  <c r="AL20" i="1"/>
  <c r="AL206" i="1"/>
  <c r="AL154" i="1"/>
  <c r="AL67" i="1"/>
  <c r="AL21" i="1"/>
  <c r="AL30" i="1"/>
  <c r="AL182" i="1"/>
  <c r="AL2" i="1"/>
  <c r="AL132" i="1"/>
  <c r="AL26" i="1"/>
  <c r="AL47" i="1"/>
  <c r="AL197" i="1"/>
  <c r="AL108" i="1"/>
  <c r="AL160" i="1"/>
  <c r="AL35" i="1"/>
  <c r="AL193" i="1"/>
  <c r="AL186" i="1"/>
  <c r="AL48" i="1"/>
  <c r="AL71" i="1"/>
  <c r="AL184" i="1"/>
  <c r="AL183" i="1"/>
  <c r="AL75" i="1"/>
  <c r="AL196" i="1"/>
  <c r="AL194" i="1"/>
  <c r="AL31" i="1"/>
  <c r="AL25" i="1"/>
  <c r="AL177" i="1"/>
  <c r="AL114" i="1"/>
  <c r="AL167" i="1"/>
  <c r="AL53" i="1"/>
  <c r="AL44" i="1"/>
  <c r="AL189" i="1"/>
  <c r="AL4" i="1"/>
  <c r="AL73" i="1"/>
  <c r="AL202" i="1"/>
  <c r="AL8" i="1"/>
  <c r="AL57" i="1"/>
  <c r="AL69" i="1"/>
  <c r="AL198" i="1"/>
  <c r="AL110" i="1"/>
  <c r="AL37" i="1"/>
  <c r="AL54" i="1"/>
  <c r="AL40" i="1"/>
  <c r="AL43" i="1"/>
  <c r="AL61" i="1"/>
  <c r="AL42" i="1"/>
  <c r="AL64" i="1"/>
  <c r="AL36" i="1"/>
  <c r="AL41" i="1"/>
  <c r="AL7" i="1"/>
  <c r="AL50" i="1"/>
  <c r="AL77" i="1"/>
  <c r="AL68" i="1"/>
  <c r="AL52" i="1"/>
  <c r="AL58" i="1"/>
  <c r="AL51" i="1"/>
  <c r="AL59" i="1"/>
  <c r="AL76" i="1"/>
  <c r="AL98" i="1"/>
  <c r="AL11" i="1"/>
  <c r="AL165" i="1"/>
  <c r="AL96" i="1"/>
  <c r="AL70" i="1"/>
  <c r="AL87" i="1"/>
  <c r="AL111" i="1"/>
  <c r="AL74" i="1"/>
  <c r="AL112" i="1"/>
  <c r="AL60" i="1"/>
  <c r="AL104" i="1"/>
  <c r="AL83" i="1"/>
  <c r="AL16" i="1"/>
  <c r="AL22" i="1"/>
  <c r="AL23" i="1"/>
  <c r="AL128" i="1"/>
  <c r="AL134" i="1"/>
  <c r="AL201" i="1"/>
  <c r="AL144" i="1"/>
  <c r="AL122" i="1"/>
  <c r="AL172" i="1"/>
  <c r="AL173" i="1"/>
  <c r="AL29" i="1"/>
  <c r="AL80" i="1"/>
  <c r="AL124" i="1"/>
  <c r="AL107" i="1"/>
  <c r="AL89" i="1"/>
  <c r="AL127" i="1"/>
  <c r="AL191" i="1"/>
  <c r="AL188" i="1"/>
  <c r="AL138" i="1"/>
  <c r="AL101" i="1"/>
  <c r="AL137" i="1"/>
  <c r="AL62" i="1"/>
  <c r="AL106" i="1"/>
  <c r="AL102" i="1"/>
  <c r="AL115" i="1"/>
  <c r="AL158" i="1"/>
  <c r="AL131" i="1"/>
  <c r="AL81" i="1"/>
  <c r="AL161" i="1"/>
  <c r="AL24" i="1"/>
  <c r="AL91" i="1"/>
  <c r="AL187" i="1"/>
  <c r="AL129" i="1"/>
  <c r="AL163" i="1"/>
  <c r="AL126" i="1"/>
  <c r="AL178" i="1"/>
  <c r="AL166" i="1"/>
  <c r="AL148" i="1"/>
  <c r="AL141" i="1"/>
  <c r="AL157" i="1"/>
  <c r="AL13" i="1"/>
  <c r="AL150" i="1"/>
  <c r="AL130" i="1"/>
  <c r="AL139" i="1"/>
  <c r="AL156" i="1"/>
  <c r="AL155" i="1"/>
  <c r="AL185" i="1"/>
  <c r="AL151" i="1"/>
  <c r="AL153" i="1"/>
  <c r="AL136" i="1"/>
  <c r="AL28" i="1"/>
  <c r="AL45" i="1"/>
  <c r="AL145" i="1"/>
  <c r="AL72" i="1"/>
  <c r="AL15" i="1"/>
  <c r="AL10" i="1"/>
  <c r="AL125" i="1"/>
  <c r="AL203" i="1"/>
  <c r="AL116" i="1"/>
  <c r="AL133" i="1"/>
  <c r="AL84" i="1"/>
  <c r="AL103" i="1"/>
  <c r="AL99" i="1"/>
  <c r="AL162" i="1"/>
  <c r="AL92" i="1"/>
  <c r="AL175" i="1"/>
  <c r="AL46" i="1"/>
  <c r="AL117" i="1"/>
  <c r="AL34" i="1"/>
  <c r="AL176" i="1"/>
  <c r="AL12" i="1"/>
  <c r="AL142" i="1"/>
  <c r="AL168" i="1"/>
  <c r="AL199" i="1"/>
  <c r="AL38" i="1"/>
  <c r="AL143" i="1"/>
  <c r="AL205" i="1"/>
  <c r="AL118" i="1"/>
  <c r="AL152" i="1"/>
  <c r="AL159" i="1"/>
  <c r="AL119" i="1"/>
  <c r="AL32" i="1"/>
  <c r="AL120" i="1"/>
  <c r="AL121" i="1"/>
  <c r="AL105" i="1"/>
  <c r="AL149" i="1"/>
  <c r="AL171" i="1"/>
  <c r="AL204" i="1"/>
  <c r="AL90" i="1"/>
  <c r="AL78" i="1"/>
  <c r="AL9" i="1"/>
  <c r="AL147" i="1"/>
  <c r="AL169" i="1"/>
  <c r="AL5" i="1"/>
  <c r="AL49" i="1"/>
  <c r="AL170" i="1"/>
  <c r="AL200" i="1"/>
  <c r="AL174" i="1"/>
  <c r="AL195" i="1"/>
  <c r="AL190" i="1"/>
  <c r="AL66" i="1"/>
  <c r="AL39" i="1"/>
  <c r="AL123" i="1"/>
  <c r="AL95" i="1"/>
  <c r="AL63" i="1"/>
  <c r="BG2" i="2" l="1"/>
  <c r="BG3" i="2"/>
  <c r="BG4" i="2"/>
  <c r="BG5" i="2"/>
  <c r="BG6" i="2"/>
  <c r="BG7" i="2"/>
  <c r="BG8" i="2"/>
  <c r="BG9" i="2"/>
  <c r="BG10" i="2"/>
  <c r="BG11" i="2"/>
  <c r="BG12" i="2"/>
  <c r="BG14" i="2"/>
  <c r="BG15" i="2"/>
  <c r="BG17" i="2"/>
  <c r="BG18" i="2"/>
  <c r="BG19" i="2"/>
  <c r="BG20" i="2"/>
  <c r="BG21" i="2"/>
  <c r="BG22" i="2"/>
  <c r="BG23" i="2"/>
  <c r="BG24" i="2"/>
  <c r="BG25" i="2"/>
  <c r="BG26" i="2"/>
  <c r="BG27" i="2"/>
  <c r="BG30" i="2"/>
  <c r="BG33" i="2"/>
  <c r="BG34" i="2"/>
  <c r="BG35" i="2"/>
  <c r="BG36" i="2"/>
  <c r="BG37" i="2"/>
  <c r="BG38" i="2"/>
  <c r="BG39" i="2"/>
  <c r="BG43" i="2"/>
  <c r="BG45" i="2"/>
  <c r="BG52" i="2"/>
  <c r="BG53" i="2"/>
  <c r="BG54" i="2"/>
  <c r="BG59" i="2"/>
  <c r="BG60" i="2"/>
  <c r="BG61" i="2"/>
  <c r="BG62" i="2"/>
  <c r="BG63" i="2"/>
  <c r="BG67" i="2"/>
  <c r="BG68" i="2"/>
  <c r="BG69" i="2"/>
  <c r="BG70" i="2"/>
  <c r="BG71" i="2"/>
  <c r="BG72" i="2"/>
  <c r="BG73" i="2"/>
  <c r="BG74" i="2"/>
  <c r="BG75" i="2"/>
  <c r="BG76" i="2"/>
  <c r="BG77" i="2"/>
  <c r="BG78" i="2"/>
  <c r="BG79" i="2"/>
  <c r="BG80" i="2"/>
  <c r="BG84" i="2"/>
  <c r="BG85" i="2"/>
  <c r="BG88" i="2"/>
  <c r="BG93" i="2"/>
  <c r="BG94" i="2"/>
  <c r="BG95" i="2"/>
  <c r="BG98" i="2"/>
  <c r="BG99" i="2"/>
  <c r="BG100" i="2"/>
  <c r="BG101" i="2"/>
  <c r="BG102" i="2"/>
  <c r="BG104" i="2"/>
  <c r="BG105" i="2"/>
  <c r="BG106" i="2"/>
  <c r="BG107" i="2"/>
  <c r="BG109" i="2"/>
  <c r="BG111" i="2"/>
  <c r="BG112" i="2"/>
  <c r="BG114" i="2"/>
  <c r="BG115" i="2"/>
  <c r="BG116" i="2"/>
  <c r="BG117" i="2"/>
  <c r="BG120" i="2"/>
  <c r="BG122" i="2"/>
  <c r="BG123" i="2"/>
  <c r="BG124" i="2"/>
  <c r="BG125" i="2"/>
  <c r="BG127" i="2"/>
  <c r="BG128" i="2"/>
  <c r="BG129" i="2"/>
  <c r="BG130" i="2"/>
  <c r="BG131" i="2"/>
  <c r="BG132" i="2"/>
  <c r="BG133" i="2"/>
  <c r="BG134" i="2"/>
  <c r="BG135" i="2"/>
  <c r="BG136" i="2"/>
  <c r="BG137" i="2"/>
  <c r="BG138" i="2"/>
  <c r="BG140" i="2"/>
  <c r="BG141" i="2"/>
  <c r="BG144" i="2"/>
  <c r="BG145" i="2"/>
  <c r="BG146" i="2"/>
  <c r="BG147" i="2"/>
  <c r="BG150" i="2"/>
  <c r="BG151" i="2"/>
  <c r="BG154" i="2"/>
  <c r="BG156" i="2"/>
  <c r="BG157" i="2"/>
  <c r="BG158" i="2"/>
  <c r="BG160" i="2"/>
  <c r="BG163" i="2"/>
  <c r="BG166" i="2"/>
  <c r="BG167" i="2"/>
  <c r="BG168" i="2"/>
  <c r="BG169" i="2"/>
  <c r="BG170" i="2"/>
  <c r="BG171" i="2"/>
  <c r="BG173" i="2"/>
  <c r="BG174" i="2"/>
  <c r="BG175" i="2"/>
  <c r="BG176" i="2"/>
  <c r="BG177" i="2"/>
  <c r="BG178" i="2"/>
  <c r="BG181" i="2"/>
  <c r="BG182" i="2"/>
  <c r="BG183" i="2"/>
  <c r="BG184" i="2"/>
  <c r="BG185" i="2"/>
  <c r="BG187" i="2"/>
  <c r="BG189" i="2"/>
  <c r="BG191" i="2"/>
  <c r="BG193" i="2"/>
  <c r="BG194" i="2"/>
  <c r="BG195" i="2"/>
  <c r="BG197" i="2"/>
  <c r="BG202" i="2"/>
  <c r="BG203" i="2"/>
  <c r="BG206" i="2"/>
  <c r="BG208" i="2"/>
  <c r="BG209" i="2"/>
  <c r="BG210" i="2"/>
  <c r="BG211" i="2"/>
  <c r="BG213" i="2"/>
  <c r="BG216" i="2"/>
  <c r="BG217" i="2"/>
  <c r="BG218" i="2"/>
  <c r="BG220" i="2"/>
  <c r="BG223" i="2"/>
  <c r="BG13" i="2"/>
  <c r="BG29" i="2"/>
  <c r="BG40" i="2"/>
  <c r="BG42" i="2"/>
  <c r="BG48" i="2"/>
  <c r="BG55" i="2"/>
  <c r="BG56" i="2"/>
  <c r="BG86" i="2"/>
  <c r="BG89" i="2"/>
  <c r="BG90" i="2"/>
  <c r="BG91" i="2"/>
  <c r="BG92" i="2"/>
  <c r="BG96" i="2"/>
  <c r="BG113" i="2"/>
  <c r="BG118" i="2"/>
  <c r="BG139" i="2"/>
  <c r="BG152" i="2"/>
  <c r="BG153" i="2"/>
  <c r="BG159" i="2"/>
  <c r="BG164" i="2"/>
  <c r="BG172" i="2"/>
  <c r="BG180" i="2"/>
  <c r="BG214" i="2"/>
  <c r="BG215" i="2"/>
  <c r="BG222" i="2"/>
  <c r="BG224" i="2"/>
  <c r="BG225" i="2"/>
  <c r="BG232" i="2"/>
  <c r="BG28" i="2"/>
  <c r="BG32" i="2"/>
  <c r="BG41" i="2"/>
  <c r="BG46" i="2"/>
  <c r="BG49" i="2"/>
  <c r="BG50" i="2"/>
  <c r="BG51" i="2"/>
  <c r="BG58" i="2"/>
  <c r="BG64" i="2"/>
  <c r="BG65" i="2"/>
  <c r="BG66" i="2"/>
  <c r="BG81" i="2"/>
  <c r="BG82" i="2"/>
  <c r="BG83" i="2"/>
  <c r="BG87" i="2"/>
  <c r="BG97" i="2"/>
  <c r="BG108" i="2"/>
  <c r="BG110" i="2"/>
  <c r="BG121" i="2"/>
  <c r="BG148" i="2"/>
  <c r="BG149" i="2"/>
  <c r="BG155" i="2"/>
  <c r="BG162" i="2"/>
  <c r="BG165" i="2"/>
  <c r="BG179" i="2"/>
  <c r="BG186" i="2"/>
  <c r="BG198" i="2"/>
  <c r="BG199" i="2"/>
  <c r="BG200" i="2"/>
  <c r="BG201" i="2"/>
  <c r="BG205" i="2"/>
  <c r="BG207" i="2"/>
  <c r="BG212" i="2"/>
  <c r="BG219" i="2"/>
  <c r="BG226" i="2"/>
  <c r="BG227" i="2"/>
  <c r="BG229" i="2"/>
  <c r="BG230" i="2"/>
  <c r="BG231" i="2"/>
  <c r="BG233" i="2"/>
  <c r="BG234" i="2"/>
  <c r="BG235" i="2"/>
  <c r="BG239" i="2"/>
  <c r="BG240" i="2"/>
  <c r="BG241" i="2"/>
  <c r="BG242" i="2"/>
  <c r="BG243" i="2"/>
  <c r="BG244" i="2"/>
  <c r="BG245" i="2"/>
  <c r="BG246" i="2"/>
  <c r="BG247" i="2"/>
  <c r="BG248" i="2"/>
  <c r="BG249" i="2"/>
  <c r="BG250" i="2"/>
  <c r="BG44" i="2"/>
  <c r="BG47" i="2"/>
  <c r="BG57" i="2"/>
  <c r="BG103" i="2"/>
  <c r="BG119" i="2"/>
  <c r="BG142" i="2"/>
  <c r="BG143" i="2"/>
  <c r="BG161" i="2"/>
  <c r="BG188" i="2"/>
  <c r="BG192" i="2"/>
  <c r="BG196" i="2"/>
  <c r="BG204" i="2"/>
  <c r="BG221" i="2"/>
  <c r="BG228" i="2"/>
  <c r="BG236" i="2"/>
  <c r="BG237" i="2"/>
  <c r="I55" i="2" l="1"/>
  <c r="B55" i="2"/>
  <c r="I138" i="2" l="1"/>
  <c r="I140" i="2"/>
  <c r="Q27" i="39" s="1"/>
  <c r="I141" i="2"/>
  <c r="I144" i="2"/>
  <c r="I145" i="2"/>
  <c r="I146" i="2"/>
  <c r="I147" i="2"/>
  <c r="I150" i="2"/>
  <c r="I151" i="2"/>
  <c r="I11" i="2"/>
  <c r="Q3" i="39" s="1"/>
  <c r="I154" i="2"/>
  <c r="I156" i="2"/>
  <c r="I157" i="2"/>
  <c r="I158" i="2"/>
  <c r="I160" i="2"/>
  <c r="I163" i="2"/>
  <c r="I166" i="2"/>
  <c r="Q10" i="39" s="1"/>
  <c r="I167" i="2"/>
  <c r="Q20" i="39" s="1"/>
  <c r="I168" i="2"/>
  <c r="Q36" i="39" s="1"/>
  <c r="I169" i="2"/>
  <c r="I170" i="2"/>
  <c r="I171" i="2"/>
  <c r="I173" i="2"/>
  <c r="I174" i="2"/>
  <c r="I175" i="2"/>
  <c r="I176" i="2"/>
  <c r="I177" i="2"/>
  <c r="I178" i="2"/>
  <c r="Q69" i="39"/>
  <c r="I181" i="2"/>
  <c r="I182" i="2"/>
  <c r="I183" i="2"/>
  <c r="I184" i="2"/>
  <c r="I185" i="2"/>
  <c r="I12" i="2"/>
  <c r="I187" i="2"/>
  <c r="Q49" i="39" s="1"/>
  <c r="I189" i="2"/>
  <c r="I191" i="2"/>
  <c r="I193" i="2"/>
  <c r="Q48" i="39" s="1"/>
  <c r="I194" i="2"/>
  <c r="I195" i="2"/>
  <c r="I197" i="2"/>
  <c r="I202" i="2"/>
  <c r="Q62" i="39" s="1"/>
  <c r="I203" i="2"/>
  <c r="I206" i="2"/>
  <c r="I208" i="2"/>
  <c r="I209" i="2"/>
  <c r="I210" i="2"/>
  <c r="I211" i="2"/>
  <c r="I213" i="2"/>
  <c r="I216" i="2"/>
  <c r="I217" i="2"/>
  <c r="I218" i="2"/>
  <c r="I220" i="2"/>
  <c r="Q63" i="39" s="1"/>
  <c r="I223" i="2"/>
  <c r="I14" i="2"/>
  <c r="I15" i="2"/>
  <c r="I2" i="2"/>
  <c r="Q54" i="39" s="1"/>
  <c r="I17" i="2"/>
  <c r="I18" i="2"/>
  <c r="I19" i="2"/>
  <c r="Q11" i="39" s="1"/>
  <c r="I20" i="2"/>
  <c r="I21" i="2"/>
  <c r="I22" i="2"/>
  <c r="I23" i="2"/>
  <c r="I3" i="2"/>
  <c r="I24" i="2"/>
  <c r="I25" i="2"/>
  <c r="I26" i="2"/>
  <c r="I27" i="2"/>
  <c r="I30" i="2"/>
  <c r="I33" i="2"/>
  <c r="I34" i="2"/>
  <c r="I35" i="2"/>
  <c r="I36" i="2"/>
  <c r="I37" i="2"/>
  <c r="I38" i="2"/>
  <c r="I39" i="2"/>
  <c r="I4" i="2"/>
  <c r="I43" i="2"/>
  <c r="I45" i="2"/>
  <c r="I5" i="2"/>
  <c r="I6" i="2"/>
  <c r="I52" i="2"/>
  <c r="I53" i="2"/>
  <c r="I54" i="2"/>
  <c r="I7" i="2"/>
  <c r="I59" i="2"/>
  <c r="I60" i="2"/>
  <c r="I61" i="2"/>
  <c r="I8" i="2"/>
  <c r="I62" i="2"/>
  <c r="I63" i="2"/>
  <c r="I67" i="2"/>
  <c r="I68" i="2"/>
  <c r="Q18" i="39" s="1"/>
  <c r="I69" i="2"/>
  <c r="I70" i="2"/>
  <c r="I71" i="2"/>
  <c r="I72" i="2"/>
  <c r="I73" i="2"/>
  <c r="I74" i="2"/>
  <c r="Q2" i="39" s="1"/>
  <c r="I75" i="2"/>
  <c r="I76" i="2"/>
  <c r="I9" i="2"/>
  <c r="I77" i="2"/>
  <c r="I78" i="2"/>
  <c r="I79" i="2"/>
  <c r="I80" i="2"/>
  <c r="I84" i="2"/>
  <c r="Q21" i="39" s="1"/>
  <c r="I85" i="2"/>
  <c r="I88" i="2"/>
  <c r="I93" i="2"/>
  <c r="I94" i="2"/>
  <c r="I95" i="2"/>
  <c r="I99" i="2"/>
  <c r="I100" i="2"/>
  <c r="I101" i="2"/>
  <c r="I102" i="2"/>
  <c r="I104" i="2"/>
  <c r="I105" i="2"/>
  <c r="I106" i="2"/>
  <c r="I107" i="2"/>
  <c r="I109" i="2"/>
  <c r="I111" i="2"/>
  <c r="I112" i="2"/>
  <c r="I114" i="2"/>
  <c r="I115" i="2"/>
  <c r="I116" i="2"/>
  <c r="I117" i="2"/>
  <c r="I120" i="2"/>
  <c r="I122" i="2"/>
  <c r="I123" i="2"/>
  <c r="I124" i="2"/>
  <c r="I125" i="2"/>
  <c r="I127" i="2"/>
  <c r="I128" i="2"/>
  <c r="I129" i="2"/>
  <c r="I130" i="2"/>
  <c r="I131" i="2"/>
  <c r="I132" i="2"/>
  <c r="I133" i="2"/>
  <c r="I134" i="2"/>
  <c r="I135" i="2"/>
  <c r="I10" i="2"/>
  <c r="Q4" i="39" s="1"/>
  <c r="I136" i="2"/>
  <c r="I28" i="2"/>
  <c r="I32" i="2"/>
  <c r="I41" i="2"/>
  <c r="Q8" i="39" s="1"/>
  <c r="I46" i="2"/>
  <c r="I49" i="2"/>
  <c r="I50" i="2"/>
  <c r="Q9" i="39" s="1"/>
  <c r="I51" i="2"/>
  <c r="I58" i="2"/>
  <c r="I64" i="2"/>
  <c r="I65" i="2"/>
  <c r="I66" i="2"/>
  <c r="I81" i="2"/>
  <c r="I82" i="2"/>
  <c r="I83" i="2"/>
  <c r="I87" i="2"/>
  <c r="I97" i="2"/>
  <c r="I108" i="2"/>
  <c r="I110" i="2"/>
  <c r="I121" i="2"/>
  <c r="I148" i="2"/>
  <c r="I149" i="2"/>
  <c r="I155" i="2"/>
  <c r="I162" i="2"/>
  <c r="I165" i="2"/>
  <c r="I179" i="2"/>
  <c r="I186" i="2"/>
  <c r="I198" i="2"/>
  <c r="I200" i="2"/>
  <c r="I201" i="2"/>
  <c r="I205" i="2"/>
  <c r="Q44" i="39" s="1"/>
  <c r="I207" i="2"/>
  <c r="I212" i="2"/>
  <c r="I219" i="2"/>
  <c r="I226" i="2"/>
  <c r="I227" i="2"/>
  <c r="I229" i="2"/>
  <c r="I230" i="2"/>
  <c r="Q35" i="39" s="1"/>
  <c r="I231" i="2"/>
  <c r="Q33" i="39" s="1"/>
  <c r="I233" i="2"/>
  <c r="I234" i="2"/>
  <c r="I235" i="2"/>
  <c r="I239" i="2"/>
  <c r="I240" i="2"/>
  <c r="I241" i="2"/>
  <c r="I242" i="2"/>
  <c r="I243" i="2"/>
  <c r="I244" i="2"/>
  <c r="Q37" i="39" s="1"/>
  <c r="I245" i="2"/>
  <c r="Q12" i="39" s="1"/>
  <c r="I246" i="2"/>
  <c r="I247" i="2"/>
  <c r="I248" i="2"/>
  <c r="I249" i="2"/>
  <c r="Q64" i="39" s="1"/>
  <c r="I250" i="2"/>
  <c r="I57" i="2"/>
  <c r="I237" i="2"/>
  <c r="I228" i="2"/>
  <c r="I236" i="2"/>
  <c r="I204" i="2"/>
  <c r="I161" i="2"/>
  <c r="I188" i="2"/>
  <c r="I103" i="2"/>
  <c r="I47" i="2"/>
  <c r="I119" i="2"/>
  <c r="I143" i="2"/>
  <c r="I221" i="2"/>
  <c r="I142" i="2"/>
  <c r="I196" i="2"/>
  <c r="I192" i="2"/>
  <c r="I44" i="2"/>
  <c r="I13" i="2"/>
  <c r="I29" i="2"/>
  <c r="I40" i="2"/>
  <c r="I42" i="2"/>
  <c r="I48" i="2"/>
  <c r="I56" i="2"/>
  <c r="I86" i="2"/>
  <c r="I89" i="2"/>
  <c r="I90" i="2"/>
  <c r="I91" i="2"/>
  <c r="I92" i="2"/>
  <c r="I96" i="2"/>
  <c r="Q43" i="39" s="1"/>
  <c r="I113" i="2"/>
  <c r="I118" i="2"/>
  <c r="I139" i="2"/>
  <c r="I152" i="2"/>
  <c r="I153" i="2"/>
  <c r="I159" i="2"/>
  <c r="I164" i="2"/>
  <c r="I172" i="2"/>
  <c r="I180" i="2"/>
  <c r="I214" i="2"/>
  <c r="I215" i="2"/>
  <c r="I222" i="2"/>
  <c r="I224" i="2"/>
  <c r="Q50" i="39" s="1"/>
  <c r="I225" i="2"/>
  <c r="I232" i="2"/>
  <c r="Q34" i="39" s="1"/>
  <c r="I137" i="2"/>
  <c r="Q38" i="39" s="1"/>
  <c r="B138" i="2"/>
  <c r="B140" i="2"/>
  <c r="B141" i="2"/>
  <c r="B144" i="2"/>
  <c r="B145" i="2"/>
  <c r="B146" i="2"/>
  <c r="B147" i="2"/>
  <c r="B150" i="2"/>
  <c r="B151" i="2"/>
  <c r="B11" i="2"/>
  <c r="B154" i="2"/>
  <c r="B156" i="2"/>
  <c r="B157" i="2"/>
  <c r="B158" i="2"/>
  <c r="B160" i="2"/>
  <c r="B163" i="2"/>
  <c r="B166" i="2"/>
  <c r="B167" i="2"/>
  <c r="B168" i="2"/>
  <c r="B169" i="2"/>
  <c r="B170" i="2"/>
  <c r="B171" i="2"/>
  <c r="B173" i="2"/>
  <c r="B174" i="2"/>
  <c r="B175" i="2"/>
  <c r="B176" i="2"/>
  <c r="B177" i="2"/>
  <c r="B178" i="2"/>
  <c r="B181" i="2"/>
  <c r="B182" i="2"/>
  <c r="B183" i="2"/>
  <c r="B184" i="2"/>
  <c r="B185" i="2"/>
  <c r="B12" i="2"/>
  <c r="B187" i="2"/>
  <c r="B189" i="2"/>
  <c r="B191" i="2"/>
  <c r="B193" i="2"/>
  <c r="B194" i="2"/>
  <c r="B195" i="2"/>
  <c r="B197" i="2"/>
  <c r="B202" i="2"/>
  <c r="B203" i="2"/>
  <c r="B206" i="2"/>
  <c r="B208" i="2"/>
  <c r="B209" i="2"/>
  <c r="B210" i="2"/>
  <c r="B211" i="2"/>
  <c r="B213" i="2"/>
  <c r="B216" i="2"/>
  <c r="B217" i="2"/>
  <c r="B218" i="2"/>
  <c r="B220" i="2"/>
  <c r="B223" i="2"/>
  <c r="B14" i="2"/>
  <c r="B15" i="2"/>
  <c r="B2" i="2"/>
  <c r="B17" i="2"/>
  <c r="B18" i="2"/>
  <c r="B19" i="2"/>
  <c r="B20" i="2"/>
  <c r="B21" i="2"/>
  <c r="B22" i="2"/>
  <c r="B23" i="2"/>
  <c r="B3" i="2"/>
  <c r="B24" i="2"/>
  <c r="B25" i="2"/>
  <c r="B26" i="2"/>
  <c r="B27" i="2"/>
  <c r="B30" i="2"/>
  <c r="B33" i="2"/>
  <c r="B34" i="2"/>
  <c r="B35" i="2"/>
  <c r="B36" i="2"/>
  <c r="B37" i="2"/>
  <c r="B38" i="2"/>
  <c r="B39" i="2"/>
  <c r="B4" i="2"/>
  <c r="B43" i="2"/>
  <c r="B45" i="2"/>
  <c r="B5" i="2"/>
  <c r="B6" i="2"/>
  <c r="B52" i="2"/>
  <c r="B53" i="2"/>
  <c r="B54" i="2"/>
  <c r="B7" i="2"/>
  <c r="B59" i="2"/>
  <c r="B60" i="2"/>
  <c r="B61" i="2"/>
  <c r="B8" i="2"/>
  <c r="B62" i="2"/>
  <c r="B63" i="2"/>
  <c r="B67" i="2"/>
  <c r="B68" i="2"/>
  <c r="B69" i="2"/>
  <c r="B70" i="2"/>
  <c r="B71" i="2"/>
  <c r="B72" i="2"/>
  <c r="B73" i="2"/>
  <c r="B74" i="2"/>
  <c r="B75" i="2"/>
  <c r="B76" i="2"/>
  <c r="B9" i="2"/>
  <c r="B77" i="2"/>
  <c r="B78" i="2"/>
  <c r="B79" i="2"/>
  <c r="B80" i="2"/>
  <c r="B84" i="2"/>
  <c r="B85" i="2"/>
  <c r="B88" i="2"/>
  <c r="B93" i="2"/>
  <c r="B94" i="2"/>
  <c r="B95" i="2"/>
  <c r="B98" i="2"/>
  <c r="B99" i="2"/>
  <c r="B100" i="2"/>
  <c r="B101" i="2"/>
  <c r="B102" i="2"/>
  <c r="B104" i="2"/>
  <c r="B105" i="2"/>
  <c r="B106" i="2"/>
  <c r="B107" i="2"/>
  <c r="B109" i="2"/>
  <c r="B111" i="2"/>
  <c r="B112" i="2"/>
  <c r="B114" i="2"/>
  <c r="B115" i="2"/>
  <c r="B116" i="2"/>
  <c r="B117" i="2"/>
  <c r="B120" i="2"/>
  <c r="B122" i="2"/>
  <c r="B123" i="2"/>
  <c r="B124" i="2"/>
  <c r="B125" i="2"/>
  <c r="B127" i="2"/>
  <c r="B128" i="2"/>
  <c r="B129" i="2"/>
  <c r="B130" i="2"/>
  <c r="B131" i="2"/>
  <c r="B132" i="2"/>
  <c r="B133" i="2"/>
  <c r="B134" i="2"/>
  <c r="B135" i="2"/>
  <c r="B10" i="2"/>
  <c r="B136" i="2"/>
  <c r="B28" i="2"/>
  <c r="B32" i="2"/>
  <c r="B41" i="2"/>
  <c r="B46" i="2"/>
  <c r="B49" i="2"/>
  <c r="B50" i="2"/>
  <c r="B51" i="2"/>
  <c r="B58" i="2"/>
  <c r="B64" i="2"/>
  <c r="B65" i="2"/>
  <c r="B66" i="2"/>
  <c r="B81" i="2"/>
  <c r="B82" i="2"/>
  <c r="B83" i="2"/>
  <c r="B87" i="2"/>
  <c r="B97" i="2"/>
  <c r="B108" i="2"/>
  <c r="B110" i="2"/>
  <c r="B121" i="2"/>
  <c r="B148" i="2"/>
  <c r="B149" i="2"/>
  <c r="B155" i="2"/>
  <c r="B162" i="2"/>
  <c r="B165" i="2"/>
  <c r="B179" i="2"/>
  <c r="B186" i="2"/>
  <c r="B198" i="2"/>
  <c r="B199" i="2"/>
  <c r="B200" i="2"/>
  <c r="B201" i="2"/>
  <c r="B205" i="2"/>
  <c r="B207" i="2"/>
  <c r="B212" i="2"/>
  <c r="B219" i="2"/>
  <c r="B226" i="2"/>
  <c r="B227" i="2"/>
  <c r="B229" i="2"/>
  <c r="B230" i="2"/>
  <c r="B231" i="2"/>
  <c r="B233" i="2"/>
  <c r="B234" i="2"/>
  <c r="B235" i="2"/>
  <c r="B239" i="2"/>
  <c r="B240" i="2"/>
  <c r="B241" i="2"/>
  <c r="B242" i="2"/>
  <c r="B243" i="2"/>
  <c r="B244" i="2"/>
  <c r="B245" i="2"/>
  <c r="B246" i="2"/>
  <c r="B247" i="2"/>
  <c r="B248" i="2"/>
  <c r="B249" i="2"/>
  <c r="B250" i="2"/>
  <c r="B57" i="2"/>
  <c r="B237" i="2"/>
  <c r="B228" i="2"/>
  <c r="B236" i="2"/>
  <c r="B204" i="2"/>
  <c r="B161" i="2"/>
  <c r="B188" i="2"/>
  <c r="B103" i="2"/>
  <c r="B47" i="2"/>
  <c r="B119" i="2"/>
  <c r="B143" i="2"/>
  <c r="B221" i="2"/>
  <c r="B142" i="2"/>
  <c r="B196" i="2"/>
  <c r="B192" i="2"/>
  <c r="B44" i="2"/>
  <c r="B13" i="2"/>
  <c r="B29" i="2"/>
  <c r="B40" i="2"/>
  <c r="B42" i="2"/>
  <c r="B48" i="2"/>
  <c r="B56" i="2"/>
  <c r="B86" i="2"/>
  <c r="B89" i="2"/>
  <c r="B90" i="2"/>
  <c r="B91" i="2"/>
  <c r="B92" i="2"/>
  <c r="B96" i="2"/>
  <c r="B113" i="2"/>
  <c r="B118" i="2"/>
  <c r="B139" i="2"/>
  <c r="B152" i="2"/>
  <c r="B153" i="2"/>
  <c r="B159" i="2"/>
  <c r="B164" i="2"/>
  <c r="B172" i="2"/>
  <c r="B180" i="2"/>
  <c r="B214" i="2"/>
  <c r="B215" i="2"/>
  <c r="B222" i="2"/>
  <c r="B224" i="2"/>
  <c r="B225" i="2"/>
  <c r="B232" i="2"/>
  <c r="B137" i="2"/>
  <c r="AK222" i="2" l="1"/>
  <c r="AL222" i="2"/>
  <c r="AK225" i="2"/>
  <c r="AL225" i="2"/>
  <c r="AK204" i="2"/>
  <c r="AL204" i="2"/>
  <c r="Y68" i="7"/>
  <c r="Y177" i="7"/>
  <c r="Y334" i="7"/>
  <c r="Y182" i="7"/>
  <c r="Y27" i="7"/>
  <c r="Y290" i="7"/>
  <c r="Y181" i="7"/>
  <c r="Y65" i="7"/>
  <c r="Y161" i="7"/>
  <c r="Y266" i="7"/>
  <c r="Y60" i="7"/>
  <c r="Y312" i="7"/>
  <c r="Y430" i="7"/>
  <c r="Y547" i="7"/>
  <c r="Y174" i="7"/>
  <c r="Y432" i="7"/>
  <c r="Y560" i="7"/>
  <c r="Y445" i="7"/>
  <c r="Y43" i="7"/>
  <c r="Y207" i="7"/>
  <c r="Y93" i="7"/>
  <c r="Y420" i="7"/>
  <c r="Y408" i="7"/>
  <c r="Y467" i="7"/>
  <c r="Y381" i="7"/>
  <c r="Y419" i="7"/>
  <c r="Y632" i="7"/>
  <c r="Y219" i="7"/>
  <c r="Y183" i="7"/>
  <c r="Y660" i="7"/>
  <c r="Y197" i="7"/>
  <c r="Y315" i="7"/>
  <c r="Y644" i="7"/>
  <c r="Y231" i="7"/>
  <c r="Y156" i="7"/>
  <c r="Y265" i="7"/>
  <c r="Y275" i="7"/>
  <c r="Y411" i="7"/>
  <c r="Y107" i="7"/>
  <c r="Y293" i="7"/>
  <c r="Y673" i="7"/>
  <c r="Y368" i="7"/>
  <c r="Y652" i="7"/>
  <c r="Y67" i="7"/>
  <c r="Y498" i="7"/>
  <c r="Y201" i="7"/>
  <c r="Y155" i="7"/>
  <c r="Y180" i="7"/>
  <c r="Y747" i="7"/>
  <c r="Y532" i="7"/>
  <c r="Y325" i="7"/>
  <c r="Y269" i="7"/>
  <c r="Y237" i="7"/>
  <c r="Y436" i="7"/>
  <c r="Y345" i="7"/>
  <c r="Y413" i="7"/>
  <c r="Y356" i="7"/>
  <c r="Y15" i="7"/>
  <c r="Y720" i="7"/>
  <c r="Y179" i="7"/>
  <c r="Y493" i="7"/>
  <c r="Y627" i="7"/>
  <c r="Y513" i="7"/>
  <c r="Y307" i="7"/>
  <c r="Y248" i="7"/>
  <c r="Y585" i="7"/>
  <c r="Y768" i="7"/>
  <c r="Y693" i="7"/>
  <c r="Y512" i="7"/>
  <c r="Y33" i="7"/>
  <c r="Y193" i="7"/>
  <c r="Y608" i="7"/>
  <c r="Y124" i="7"/>
  <c r="Y588" i="7"/>
  <c r="Y204" i="7"/>
  <c r="Y159" i="7"/>
  <c r="Y50" i="7"/>
  <c r="Y117" i="7"/>
  <c r="Y626" i="7"/>
  <c r="Y533" i="7"/>
  <c r="Y383" i="7"/>
  <c r="Y360" i="7"/>
  <c r="Y690" i="7"/>
  <c r="Y259" i="7"/>
  <c r="Y152" i="7"/>
  <c r="Y531" i="7"/>
  <c r="Y574" i="7"/>
  <c r="Y401" i="7"/>
  <c r="Y226" i="7"/>
  <c r="Y392" i="7"/>
  <c r="Y546" i="7"/>
  <c r="Y243" i="7"/>
  <c r="Y355" i="7"/>
  <c r="Y49" i="7"/>
  <c r="Y187" i="7"/>
  <c r="Y82" i="7"/>
  <c r="Y423" i="7"/>
  <c r="Y689" i="7"/>
  <c r="Y385" i="7"/>
  <c r="Y708" i="7"/>
  <c r="Y328" i="7"/>
  <c r="Y64" i="7"/>
  <c r="Y466" i="7"/>
  <c r="Y604" i="7"/>
  <c r="Y196" i="7"/>
  <c r="Y170" i="7"/>
  <c r="Y460" i="7"/>
  <c r="Y132" i="7"/>
  <c r="Y127" i="7"/>
  <c r="Y16" i="7"/>
  <c r="Y297" i="7"/>
  <c r="Y435" i="7"/>
  <c r="Y382" i="7"/>
  <c r="Y280" i="7"/>
  <c r="Y209" i="7"/>
  <c r="Y476" i="7"/>
  <c r="Y517" i="7"/>
  <c r="Y417" i="7"/>
  <c r="Y88" i="7"/>
  <c r="Y227" i="7"/>
  <c r="Y464" i="7"/>
  <c r="Y319" i="7"/>
  <c r="Y305" i="7"/>
  <c r="Y331" i="7"/>
  <c r="Y375" i="7"/>
  <c r="Y337" i="7"/>
  <c r="Y545" i="7"/>
  <c r="Y139" i="7"/>
  <c r="Y511" i="7"/>
  <c r="Y594" i="7"/>
  <c r="Y282" i="7"/>
  <c r="Y542" i="7"/>
  <c r="Y211" i="7"/>
  <c r="Y338" i="7"/>
  <c r="Y425" i="7"/>
  <c r="Y578" i="7"/>
  <c r="Y44" i="7"/>
  <c r="Y184" i="7"/>
  <c r="Y35" i="7"/>
  <c r="Y550" i="7"/>
  <c r="Y306" i="7"/>
  <c r="Y461" i="7"/>
  <c r="Y377" i="7"/>
  <c r="Y302" i="7"/>
  <c r="Y296" i="7"/>
  <c r="Y463" i="7"/>
  <c r="Y371" i="7"/>
  <c r="Y203" i="7"/>
  <c r="Y491" i="7"/>
  <c r="Y783" i="7"/>
  <c r="Y438" i="7"/>
  <c r="Y625" i="7"/>
  <c r="Y94" i="7"/>
  <c r="Y20" i="7"/>
  <c r="Y379" i="7"/>
  <c r="Y728" i="7"/>
  <c r="Y327" i="7"/>
  <c r="Y301" i="7"/>
  <c r="Y839" i="7"/>
  <c r="Y470" i="7"/>
  <c r="Y713" i="7"/>
  <c r="Y268" i="7"/>
  <c r="Y754" i="7"/>
  <c r="Y480" i="7"/>
  <c r="Y795" i="7"/>
  <c r="Y251" i="7"/>
  <c r="Y802" i="7"/>
  <c r="Y329" i="7"/>
  <c r="Y766" i="7"/>
  <c r="Y452" i="7"/>
  <c r="Y113" i="7"/>
  <c r="Y190" i="7"/>
  <c r="Y663" i="7"/>
  <c r="Y70" i="7"/>
  <c r="Y366" i="7"/>
  <c r="Y8" i="7"/>
  <c r="Y643" i="7"/>
  <c r="Y797" i="7"/>
  <c r="Y59" i="7"/>
  <c r="Y484" i="7"/>
  <c r="Y95" i="7"/>
  <c r="Y359" i="7"/>
  <c r="Y918" i="7"/>
  <c r="Y111" i="7"/>
  <c r="Y581" i="7"/>
  <c r="Y469" i="7"/>
  <c r="Y261" i="7"/>
  <c r="Y22" i="7"/>
  <c r="Y703" i="7"/>
  <c r="Y254" i="7"/>
  <c r="Y642" i="7"/>
  <c r="Y367" i="7"/>
  <c r="Y168" i="7"/>
  <c r="Y260" i="7"/>
  <c r="Y443" i="7"/>
  <c r="Y335" i="7"/>
  <c r="Y29" i="7"/>
  <c r="Y195" i="7"/>
  <c r="Y40" i="7"/>
  <c r="Y350" i="7"/>
  <c r="Y569" i="7"/>
  <c r="Y3" i="7"/>
  <c r="Y406" i="7"/>
  <c r="Y767" i="7"/>
  <c r="Y437" i="7"/>
  <c r="Y230" i="7"/>
  <c r="Y792" i="7"/>
  <c r="Y727" i="7"/>
  <c r="Y205" i="7"/>
  <c r="Y509" i="7"/>
  <c r="Y629" i="7"/>
  <c r="Y146" i="7"/>
  <c r="Y492" i="7"/>
  <c r="Y212" i="7"/>
  <c r="Y593" i="7"/>
  <c r="Y685" i="7"/>
  <c r="Y270" i="7"/>
  <c r="Y829" i="7"/>
  <c r="Y46" i="7"/>
  <c r="Y53" i="7"/>
  <c r="Y851" i="7"/>
  <c r="Y320" i="7"/>
  <c r="Y129" i="7"/>
  <c r="Y400" i="7"/>
  <c r="Y535" i="7"/>
  <c r="Y294" i="7"/>
  <c r="Y559" i="7"/>
  <c r="Y697" i="7"/>
  <c r="Y921" i="7"/>
  <c r="Y539" i="7"/>
  <c r="Y706" i="7"/>
  <c r="Y628" i="7"/>
  <c r="Y564" i="7"/>
  <c r="Y855" i="7"/>
  <c r="Y284" i="7"/>
  <c r="Y103" i="7"/>
  <c r="Y504" i="7"/>
  <c r="Y236" i="7"/>
  <c r="Y748" i="7"/>
  <c r="Y125" i="7"/>
  <c r="Y361" i="7"/>
  <c r="Y291" i="7"/>
  <c r="Y233" i="7"/>
  <c r="Y695" i="7"/>
  <c r="Y141" i="7"/>
  <c r="Y352" i="7"/>
  <c r="Y348" i="7"/>
  <c r="Y357" i="7"/>
  <c r="Y755" i="7"/>
  <c r="Y145" i="7"/>
  <c r="Y836" i="7"/>
  <c r="Y483" i="7"/>
  <c r="Y536" i="7"/>
  <c r="Y782" i="7"/>
  <c r="Y142" i="7"/>
  <c r="Y449" i="7"/>
  <c r="Y363" i="7"/>
  <c r="Y841" i="7"/>
  <c r="Y104" i="7"/>
  <c r="Y285" i="7"/>
  <c r="Y194" i="7"/>
  <c r="Y473" i="7"/>
  <c r="Y510" i="7"/>
  <c r="Y563" i="7"/>
  <c r="Y48" i="7"/>
  <c r="Y191" i="7"/>
  <c r="Y202" i="7"/>
  <c r="Y735" i="7"/>
  <c r="Y639" i="7"/>
  <c r="Y859" i="7"/>
  <c r="Y403" i="7"/>
  <c r="Y769" i="7"/>
  <c r="Y835" i="7"/>
  <c r="Y332" i="7"/>
  <c r="Y894" i="7"/>
  <c r="Y960" i="7"/>
  <c r="Y277" i="7"/>
  <c r="Y477" i="7"/>
  <c r="Y81" i="7"/>
  <c r="Y901" i="7"/>
  <c r="Y450" i="7"/>
  <c r="Y718" i="7"/>
  <c r="Y308" i="7"/>
  <c r="Y80" i="7"/>
  <c r="Y61" i="7"/>
  <c r="Y160" i="7"/>
  <c r="Y321" i="7"/>
  <c r="Y340" i="7"/>
  <c r="Y105" i="7"/>
  <c r="Y267" i="7"/>
  <c r="Y583" i="7"/>
  <c r="Y717" i="7"/>
  <c r="Y827" i="7"/>
  <c r="Y861" i="7"/>
  <c r="Y869" i="7"/>
  <c r="Y188" i="7"/>
  <c r="Y344" i="7"/>
  <c r="Y828" i="7"/>
  <c r="Y707" i="7"/>
  <c r="Y143" i="7"/>
  <c r="Y589" i="7"/>
  <c r="Y870" i="7"/>
  <c r="Y97" i="7"/>
  <c r="Y154" i="7"/>
  <c r="Y416" i="7"/>
  <c r="Y777" i="7"/>
  <c r="Y372" i="7"/>
  <c r="Y687" i="7"/>
  <c r="Y364" i="7"/>
  <c r="Y185" i="7"/>
  <c r="Y741" i="7"/>
  <c r="Y929" i="7"/>
  <c r="Y130" i="7"/>
  <c r="Y601" i="7"/>
  <c r="Y503" i="7"/>
  <c r="Y723" i="7"/>
  <c r="Y575" i="7"/>
  <c r="Y24" i="7"/>
  <c r="Y12" i="7"/>
  <c r="Y522" i="7"/>
  <c r="Y115" i="7"/>
  <c r="Y52" i="7"/>
  <c r="Y938" i="7"/>
  <c r="Y623" i="7"/>
  <c r="Y975" i="7"/>
  <c r="Y247" i="7"/>
  <c r="Y192" i="7"/>
  <c r="Y439" i="7"/>
  <c r="Y489" i="7"/>
  <c r="Y508" i="7"/>
  <c r="Y816" i="7"/>
  <c r="Y744" i="7"/>
  <c r="Y218" i="7"/>
  <c r="Y164" i="7"/>
  <c r="Y544" i="7"/>
  <c r="Y87" i="7"/>
  <c r="Y250" i="7"/>
  <c r="Y118" i="7"/>
  <c r="Y655" i="7"/>
  <c r="Y214" i="7"/>
  <c r="Y389" i="7"/>
  <c r="Y330" i="7"/>
  <c r="Y858" i="7"/>
  <c r="Y395" i="7"/>
  <c r="Y245" i="7"/>
  <c r="Y621" i="7"/>
  <c r="Y694" i="7"/>
  <c r="Y19" i="7"/>
  <c r="Y946" i="7"/>
  <c r="Y603" i="7"/>
  <c r="Y656" i="7"/>
  <c r="Y279" i="7"/>
  <c r="Y410" i="7"/>
  <c r="Y712" i="7"/>
  <c r="Y765" i="7"/>
  <c r="Y32" i="7"/>
  <c r="Y148" i="7"/>
  <c r="Y221" i="7"/>
  <c r="Y433" i="7"/>
  <c r="Y680" i="7"/>
  <c r="Y667" i="7"/>
  <c r="Y6" i="7"/>
  <c r="Y699" i="7"/>
  <c r="Y951" i="7"/>
  <c r="Y63" i="7"/>
  <c r="Y388" i="7"/>
  <c r="Y69" i="7"/>
  <c r="Y696" i="7"/>
  <c r="Y295" i="7"/>
  <c r="Y915" i="7"/>
  <c r="Y705" i="7"/>
  <c r="Y421" i="7"/>
  <c r="Y579" i="7"/>
  <c r="Y378" i="7"/>
  <c r="Y903" i="7"/>
  <c r="Y217" i="7"/>
  <c r="Y5" i="7"/>
  <c r="Y926" i="7"/>
  <c r="Y683" i="7"/>
  <c r="Y681" i="7"/>
  <c r="Y427" i="7"/>
  <c r="Y530" i="7"/>
  <c r="Y818" i="7"/>
  <c r="Y636" i="7"/>
  <c r="Y494" i="7"/>
  <c r="Y505" i="7"/>
  <c r="Y810" i="7"/>
  <c r="Y478" i="7"/>
  <c r="Y83" i="7"/>
  <c r="Y807" i="7"/>
  <c r="Y856" i="7"/>
  <c r="Y310" i="7"/>
  <c r="Y273" i="7"/>
  <c r="Y412" i="7"/>
  <c r="Y434" i="7"/>
  <c r="Y339" i="7"/>
  <c r="Y941" i="7"/>
  <c r="Y239" i="7"/>
  <c r="Y942" i="7"/>
  <c r="Y936" i="7"/>
  <c r="Y843" i="7"/>
  <c r="Y499" i="7"/>
  <c r="Y568" i="7"/>
  <c r="Y91" i="7"/>
  <c r="Y688" i="7"/>
  <c r="Y739" i="7"/>
  <c r="Y582" i="7"/>
  <c r="Y552" i="7"/>
  <c r="Y799" i="7"/>
  <c r="Y101" i="7"/>
  <c r="Y669" i="7"/>
  <c r="Y969" i="7"/>
  <c r="Y736" i="7"/>
  <c r="Y128" i="7"/>
  <c r="Y974" i="7"/>
  <c r="Y38" i="7"/>
  <c r="Y380" i="7"/>
  <c r="Y369" i="7"/>
  <c r="Y300" i="7"/>
  <c r="Y978" i="7"/>
  <c r="Y485" i="7"/>
  <c r="Y551" i="7"/>
  <c r="Y605" i="7"/>
  <c r="Y474" i="7"/>
  <c r="Y440" i="7"/>
  <c r="Y634" i="7"/>
  <c r="Y157" i="7"/>
  <c r="Y565" i="7"/>
  <c r="Y729" i="7"/>
  <c r="Y1000" i="7"/>
  <c r="Y592" i="7"/>
  <c r="Y1037" i="7"/>
  <c r="Y986" i="7"/>
  <c r="Y468" i="7"/>
  <c r="Y51" i="7"/>
  <c r="Y351" i="7"/>
  <c r="Y136" i="7"/>
  <c r="Y749" i="7"/>
  <c r="Y947" i="7"/>
  <c r="Y169" i="7"/>
  <c r="Y668" i="7"/>
  <c r="Y916" i="7"/>
  <c r="Y135" i="7"/>
  <c r="Y862" i="7"/>
  <c r="Y577" i="7"/>
  <c r="Y386" i="7"/>
  <c r="Y1002" i="7"/>
  <c r="Y326" i="7"/>
  <c r="Y939" i="7"/>
  <c r="Y848" i="7"/>
  <c r="Y415" i="7"/>
  <c r="Y287" i="7"/>
  <c r="Y702" i="7"/>
  <c r="Y418" i="7"/>
  <c r="Y173" i="7"/>
  <c r="Y304" i="7"/>
  <c r="Y324" i="7"/>
  <c r="Y73" i="7"/>
  <c r="Y422" i="7"/>
  <c r="Y225" i="7"/>
  <c r="Y534" i="7"/>
  <c r="Y991" i="7"/>
  <c r="Y299" i="7"/>
  <c r="Y931" i="7"/>
  <c r="Y144" i="7"/>
  <c r="Y120" i="7"/>
  <c r="Y9" i="7"/>
  <c r="Y347" i="7"/>
  <c r="Y762" i="7"/>
  <c r="Y486" i="7"/>
  <c r="Y521" i="7"/>
  <c r="Y507" i="7"/>
  <c r="Y10" i="7"/>
  <c r="Y812" i="7"/>
  <c r="Y1028" i="7"/>
  <c r="Y358" i="7"/>
  <c r="Y472" i="7"/>
  <c r="Y789" i="7"/>
  <c r="Y171" i="7"/>
  <c r="Y1010" i="7"/>
  <c r="Y666" i="7"/>
  <c r="Y994" i="7"/>
  <c r="Y854" i="7"/>
  <c r="Y887" i="7"/>
  <c r="Y528" i="7"/>
  <c r="Y74" i="7"/>
  <c r="Y1011" i="7"/>
  <c r="Y34" i="7"/>
  <c r="Y394" i="7"/>
  <c r="Y866" i="7"/>
  <c r="Y679" i="7"/>
  <c r="Y928" i="7"/>
  <c r="Y788" i="7"/>
  <c r="Y163" i="7"/>
  <c r="Y62" i="7"/>
  <c r="Y990" i="7"/>
  <c r="Y497" i="7"/>
  <c r="Y733" i="7"/>
  <c r="Y186" i="7"/>
  <c r="Y86" i="7"/>
  <c r="Y264" i="7"/>
  <c r="Y100" i="7"/>
  <c r="Y831" i="7"/>
  <c r="Y571" i="7"/>
  <c r="Y458" i="7"/>
  <c r="Y607" i="7"/>
  <c r="Y857" i="7"/>
  <c r="Y496" i="7"/>
  <c r="Y429" i="7"/>
  <c r="Y222" i="7"/>
  <c r="Y396" i="7"/>
  <c r="Y79" i="7"/>
  <c r="Y14" i="7"/>
  <c r="Y281" i="7"/>
  <c r="Y758" i="7"/>
  <c r="Y902" i="7"/>
  <c r="Y529" i="7"/>
  <c r="Y872" i="7"/>
  <c r="Y322" i="7"/>
  <c r="Y892" i="7"/>
  <c r="Y631" i="7"/>
  <c r="Y255" i="7"/>
  <c r="Y1050" i="7"/>
  <c r="Y465" i="7"/>
  <c r="Y867" i="7"/>
  <c r="Y506" i="7"/>
  <c r="Y597" i="7"/>
  <c r="Y36" i="7"/>
  <c r="Y109" i="7"/>
  <c r="Y819" i="7"/>
  <c r="Y891" i="7"/>
  <c r="Y514" i="7"/>
  <c r="Y641" i="7"/>
  <c r="Y17" i="7"/>
  <c r="Y820" i="7"/>
  <c r="Y229" i="7"/>
  <c r="Y925" i="7"/>
  <c r="Y123" i="7"/>
  <c r="Y573" i="7"/>
  <c r="Y966" i="7"/>
  <c r="Y215" i="7"/>
  <c r="Y176" i="7"/>
  <c r="Y905" i="7"/>
  <c r="Y121" i="7"/>
  <c r="Y482" i="7"/>
  <c r="Y553" i="7"/>
  <c r="Y704" i="7"/>
  <c r="Y619" i="7"/>
  <c r="Y479" i="7"/>
  <c r="Y956" i="7"/>
  <c r="Y814" i="7"/>
  <c r="Y787" i="7"/>
  <c r="Y90" i="7"/>
  <c r="Y258" i="7"/>
  <c r="Y1017" i="7"/>
  <c r="Y549" i="7"/>
  <c r="Y943" i="7"/>
  <c r="Y18" i="7"/>
  <c r="Y126" i="7"/>
  <c r="Y516" i="7"/>
  <c r="Y630" i="7"/>
  <c r="Y832" i="7"/>
  <c r="Y983" i="7"/>
  <c r="Y431" i="7"/>
  <c r="Y612" i="7"/>
  <c r="Y906" i="7"/>
  <c r="Y446" i="7"/>
  <c r="Y961" i="7"/>
  <c r="Y286" i="7"/>
  <c r="Y761" i="7"/>
  <c r="Y995" i="7"/>
  <c r="Y374" i="7"/>
  <c r="Y414" i="7"/>
  <c r="Y316" i="7"/>
  <c r="Y523" i="7"/>
  <c r="Y353" i="7"/>
  <c r="Y842" i="7"/>
  <c r="Y1007" i="7"/>
  <c r="Y633" i="7"/>
  <c r="Y824" i="7"/>
  <c r="Y952" i="7"/>
  <c r="Y746" i="7"/>
  <c r="Y106" i="7"/>
  <c r="Y882" i="7"/>
  <c r="Y883" i="7"/>
  <c r="Y58" i="7"/>
  <c r="Y965" i="7"/>
  <c r="Y838" i="7"/>
  <c r="Y1038" i="7"/>
  <c r="Y949" i="7"/>
  <c r="Y313" i="7"/>
  <c r="Y732" i="7"/>
  <c r="Y224" i="7"/>
  <c r="Y853" i="7"/>
  <c r="Y880" i="7"/>
  <c r="Y614" i="7"/>
  <c r="Y591" i="7"/>
  <c r="Y624" i="7"/>
  <c r="Y863" i="7"/>
  <c r="Y570" i="7"/>
  <c r="Y1070" i="7"/>
  <c r="Y760" i="7"/>
  <c r="Y876" i="7"/>
  <c r="Y162" i="7"/>
  <c r="Y873" i="7"/>
  <c r="Y1025" i="7"/>
  <c r="Y57" i="7"/>
  <c r="Y587" i="7"/>
  <c r="Y98" i="7"/>
  <c r="Y908" i="7"/>
  <c r="Y964" i="7"/>
  <c r="Y888" i="7"/>
  <c r="Y235" i="7"/>
  <c r="Y475" i="7"/>
  <c r="Y922" i="7"/>
  <c r="Y801" i="7"/>
  <c r="Y734" i="7"/>
  <c r="Y232" i="7"/>
  <c r="Y709" i="7"/>
  <c r="Y454" i="7"/>
  <c r="Y940" i="7"/>
  <c r="Y28" i="7"/>
  <c r="Y646" i="7"/>
  <c r="Y495" i="7"/>
  <c r="Y137" i="7"/>
  <c r="Y791" i="7"/>
  <c r="Y84" i="7"/>
  <c r="Y555" i="7"/>
  <c r="Y561" i="7"/>
  <c r="Y240" i="7"/>
  <c r="Y837" i="7"/>
  <c r="Y721" i="7"/>
  <c r="Y459" i="7"/>
  <c r="Y982" i="7"/>
  <c r="Y661" i="7"/>
  <c r="Y216" i="7"/>
  <c r="Y806" i="7"/>
  <c r="Y611" i="7"/>
  <c r="Y556" i="7"/>
  <c r="Y1012" i="7"/>
  <c r="Y1059" i="7"/>
  <c r="Y617" i="7"/>
  <c r="Y740" i="7"/>
  <c r="Y885" i="7"/>
  <c r="Y39" i="7"/>
  <c r="Y722" i="7"/>
  <c r="Y538" i="7"/>
  <c r="Y684" i="7"/>
  <c r="Y1041" i="7"/>
  <c r="Y868" i="7"/>
  <c r="Y138" i="7"/>
  <c r="Y745" i="7"/>
  <c r="Y897" i="7"/>
  <c r="Y840" i="7"/>
  <c r="Y907" i="7"/>
  <c r="Y752" i="7"/>
  <c r="Y572" i="7"/>
  <c r="Y1034" i="7"/>
  <c r="Y140" i="7"/>
  <c r="Y238" i="7"/>
  <c r="Y21" i="7"/>
  <c r="Y133" i="7"/>
  <c r="Y714" i="7"/>
  <c r="Y527" i="7"/>
  <c r="Y11" i="7"/>
  <c r="Y404" i="7"/>
  <c r="Y150" i="7"/>
  <c r="Y616" i="7"/>
  <c r="Y37" i="7"/>
  <c r="Y665" i="7"/>
  <c r="Y541" i="7"/>
  <c r="Y72" i="7"/>
  <c r="Y199" i="7"/>
  <c r="Y670" i="7"/>
  <c r="Y662" i="7"/>
  <c r="Y175" i="7"/>
  <c r="Y223" i="7"/>
  <c r="Y557" i="7"/>
  <c r="Y1020" i="7"/>
  <c r="Y25" i="7"/>
  <c r="Y677" i="7"/>
  <c r="Y879" i="7"/>
  <c r="Y613" i="7"/>
  <c r="Y1006" i="7"/>
  <c r="Y540" i="7"/>
  <c r="Y738" i="7"/>
  <c r="Y774" i="7"/>
  <c r="Y134" i="7"/>
  <c r="Y595" i="7"/>
  <c r="Y648" i="7"/>
  <c r="Y384" i="7"/>
  <c r="Y256" i="7"/>
  <c r="Y973" i="7"/>
  <c r="Y567" i="7"/>
  <c r="Y42" i="7"/>
  <c r="Y112" i="7"/>
  <c r="Y821" i="7"/>
  <c r="Y691" i="7"/>
  <c r="Y526" i="7"/>
  <c r="Y488" i="7"/>
  <c r="Y257" i="7"/>
  <c r="Y45" i="7"/>
  <c r="Y309" i="7"/>
  <c r="Y864" i="7"/>
  <c r="Y672" i="7"/>
  <c r="Y804" i="7"/>
  <c r="Y451" i="7"/>
  <c r="Y249" i="7"/>
  <c r="Y725" i="7"/>
  <c r="Y1003" i="7"/>
  <c r="Y89" i="7"/>
  <c r="Y409" i="7"/>
  <c r="Y860" i="7"/>
  <c r="Y1022" i="7"/>
  <c r="Y76" i="7"/>
  <c r="Y912" i="7"/>
  <c r="Y166" i="7"/>
  <c r="Y773" i="7"/>
  <c r="Y208" i="7"/>
  <c r="Y147" i="7"/>
  <c r="Y920" i="7"/>
  <c r="Y781" i="7"/>
  <c r="Y1005" i="7"/>
  <c r="Y923" i="7"/>
  <c r="Y726" i="7"/>
  <c r="Y710" i="7"/>
  <c r="Y213" i="7"/>
  <c r="Y457" i="7"/>
  <c r="Y77" i="7"/>
  <c r="Y1058" i="7"/>
  <c r="Y674" i="7"/>
  <c r="Y962" i="7"/>
  <c r="Y566" i="7"/>
  <c r="Y1009" i="7"/>
  <c r="Y730" i="7"/>
  <c r="Y953" i="7"/>
  <c r="Y911" i="7"/>
  <c r="Y562" i="7"/>
  <c r="Y537" i="7"/>
  <c r="Y149" i="7"/>
  <c r="Y664" i="7"/>
  <c r="Y102" i="7"/>
  <c r="Y979" i="7"/>
  <c r="Y167" i="7"/>
  <c r="Y659" i="7"/>
  <c r="Y276" i="7"/>
  <c r="Y376" i="7"/>
  <c r="Y116" i="7"/>
  <c r="Y1019" i="7"/>
  <c r="Y206" i="7"/>
  <c r="Y426" i="7"/>
  <c r="Y988" i="7"/>
  <c r="Y763" i="7"/>
  <c r="Y158" i="7"/>
  <c r="Y41" i="7"/>
  <c r="Y886" i="7"/>
  <c r="Y262" i="7"/>
  <c r="Y1065" i="7"/>
  <c r="Y934" i="7"/>
  <c r="Y448" i="7"/>
  <c r="Y959" i="7"/>
  <c r="Y1042" i="7"/>
  <c r="Y759" i="7"/>
  <c r="Y501" i="7"/>
  <c r="Y391" i="7"/>
  <c r="Y884" i="7"/>
  <c r="Y904" i="7"/>
  <c r="Y622" i="7"/>
  <c r="Y813" i="7"/>
  <c r="Y898" i="7"/>
  <c r="Y1052" i="7"/>
  <c r="Y1057" i="7"/>
  <c r="Y731" i="7"/>
  <c r="Y525" i="7"/>
  <c r="Y845" i="7"/>
  <c r="Y682" i="7"/>
  <c r="Y1064" i="7"/>
  <c r="Y234" i="7"/>
  <c r="Y96" i="7"/>
  <c r="Y776" i="7"/>
  <c r="Y189" i="7"/>
  <c r="Y1018" i="7"/>
  <c r="Y85" i="7"/>
  <c r="Y354" i="7"/>
  <c r="Y751" i="7"/>
  <c r="Y651" i="7"/>
  <c r="Y618" i="7"/>
  <c r="Y349" i="7"/>
  <c r="Y244" i="7"/>
  <c r="Y303" i="7"/>
  <c r="Y584" i="7"/>
  <c r="Y481" i="7"/>
  <c r="Y13" i="7"/>
  <c r="Y1048" i="7"/>
  <c r="Y407" i="7"/>
  <c r="Y715" i="7"/>
  <c r="Y283" i="7"/>
  <c r="Y716" i="7"/>
  <c r="Y909" i="7"/>
  <c r="Y967" i="7"/>
  <c r="Y362" i="7"/>
  <c r="Y373" i="7"/>
  <c r="Y977" i="7"/>
  <c r="Y1014" i="7"/>
  <c r="Y1033" i="7"/>
  <c r="Y242" i="7"/>
  <c r="Y524" i="7"/>
  <c r="Y402" i="7"/>
  <c r="Y671" i="7"/>
  <c r="Y399" i="7"/>
  <c r="Y341" i="7"/>
  <c r="Y151" i="7"/>
  <c r="Y970" i="7"/>
  <c r="Y92" i="7"/>
  <c r="Y893" i="7"/>
  <c r="Y1067" i="7"/>
  <c r="Y1023" i="7"/>
  <c r="Y317" i="7"/>
  <c r="Y428" i="7"/>
  <c r="Y944" i="7"/>
  <c r="Y849" i="7"/>
  <c r="Y1004" i="7"/>
  <c r="Y809" i="7"/>
  <c r="Y649" i="7"/>
  <c r="Y700" i="7"/>
  <c r="Y390" i="7"/>
  <c r="Y899" i="7"/>
  <c r="Y954" i="7"/>
  <c r="Y172" i="7"/>
  <c r="Y66" i="7"/>
  <c r="Y342" i="7"/>
  <c r="Y397" i="7"/>
  <c r="Y719" i="7"/>
  <c r="Y365" i="7"/>
  <c r="Y471" i="7"/>
  <c r="Y606" i="7"/>
  <c r="Y75" i="7"/>
  <c r="Y246" i="7"/>
  <c r="Y519" i="7"/>
  <c r="Y600" i="7"/>
  <c r="Y1024" i="7"/>
  <c r="Y996" i="7"/>
  <c r="Y343" i="7"/>
  <c r="Y910" i="7"/>
  <c r="Y387" i="7"/>
  <c r="Y153" i="7"/>
  <c r="Y99" i="7"/>
  <c r="Y675" i="7"/>
  <c r="Y756" i="7"/>
  <c r="Y598" i="7"/>
  <c r="Y955" i="7"/>
  <c r="Y657" i="7"/>
  <c r="Y647" i="7"/>
  <c r="Y711" i="7"/>
  <c r="Y1029" i="7"/>
  <c r="Y405" i="7"/>
  <c r="Y543" i="7"/>
  <c r="Y993" i="7"/>
  <c r="Y914" i="7"/>
  <c r="Y968" i="7"/>
  <c r="Y602" i="7"/>
  <c r="Y26" i="7"/>
  <c r="Y692" i="7"/>
  <c r="Y825" i="7"/>
  <c r="Y834" i="7"/>
  <c r="Y890" i="7"/>
  <c r="Y1056" i="7"/>
  <c r="Y228" i="7"/>
  <c r="Y919" i="7"/>
  <c r="Y997" i="7"/>
  <c r="Y47" i="7"/>
  <c r="Y808" i="7"/>
  <c r="Y811" i="7"/>
  <c r="Y610" i="7"/>
  <c r="Y263" i="7"/>
  <c r="Y822" i="7"/>
  <c r="Y23" i="7"/>
  <c r="Y645" i="7"/>
  <c r="Y998" i="7"/>
  <c r="Y502" i="7"/>
  <c r="Y1054" i="7"/>
  <c r="Y200" i="7"/>
  <c r="Y794" i="7"/>
  <c r="Y784" i="7"/>
  <c r="Y958" i="7"/>
  <c r="Y490" i="7"/>
  <c r="Y770" i="7"/>
  <c r="Y298" i="7"/>
  <c r="Y71" i="7"/>
  <c r="Y948" i="7"/>
  <c r="Y889" i="7"/>
  <c r="Y743" i="7"/>
  <c r="Y805" i="7"/>
  <c r="Y55" i="7"/>
  <c r="Y779" i="7"/>
  <c r="Y424" i="7"/>
  <c r="Y311" i="7"/>
  <c r="Y198" i="7"/>
  <c r="Y742" i="7"/>
  <c r="Y972" i="7"/>
  <c r="Y780" i="7"/>
  <c r="Y999" i="7"/>
  <c r="Y1036" i="7"/>
  <c r="Y790" i="7"/>
  <c r="Y775" i="7"/>
  <c r="Y323" i="7"/>
  <c r="Y346" i="7"/>
  <c r="Y110" i="7"/>
  <c r="Y442" i="7"/>
  <c r="Y596" i="7"/>
  <c r="Y989" i="7"/>
  <c r="Y650" i="7"/>
  <c r="Y701" i="7"/>
  <c r="Y518" i="7"/>
  <c r="Y724" i="7"/>
  <c r="Y30" i="7"/>
  <c r="Y971" i="7"/>
  <c r="Y1030" i="7"/>
  <c r="Y757" i="7"/>
  <c r="Y119" i="7"/>
  <c r="Y750" i="7"/>
  <c r="Y1062" i="7"/>
  <c r="Y871" i="7"/>
  <c r="Y913" i="7"/>
  <c r="Y900" i="7"/>
  <c r="Y1021" i="7"/>
  <c r="Y981" i="7"/>
  <c r="Y796" i="7"/>
  <c r="Y609" i="7"/>
  <c r="Y852" i="7"/>
  <c r="Y917" i="7"/>
  <c r="Y56" i="7"/>
  <c r="AK198" i="2"/>
  <c r="AL198" i="2"/>
  <c r="AK212" i="2"/>
  <c r="AL212" i="2"/>
  <c r="W28" i="2"/>
  <c r="W32" i="2"/>
  <c r="W41" i="2"/>
  <c r="J8" i="39" s="1"/>
  <c r="W46" i="2"/>
  <c r="W49" i="2"/>
  <c r="W50" i="2"/>
  <c r="J9" i="39" s="1"/>
  <c r="W51" i="2"/>
  <c r="W58" i="2"/>
  <c r="W64" i="2"/>
  <c r="W65" i="2"/>
  <c r="W66" i="2"/>
  <c r="W81" i="2"/>
  <c r="W82" i="2"/>
  <c r="W83" i="2"/>
  <c r="W87" i="2"/>
  <c r="W97" i="2"/>
  <c r="W108" i="2"/>
  <c r="W110" i="2"/>
  <c r="W121" i="2"/>
  <c r="W148" i="2"/>
  <c r="W149" i="2"/>
  <c r="W155" i="2"/>
  <c r="W162" i="2"/>
  <c r="W165" i="2"/>
  <c r="W179" i="2"/>
  <c r="W198" i="2"/>
  <c r="W199" i="2"/>
  <c r="W200" i="2"/>
  <c r="W201" i="2"/>
  <c r="W205" i="2"/>
  <c r="J44" i="39" s="1"/>
  <c r="W207" i="2"/>
  <c r="W212" i="2"/>
  <c r="W219" i="2"/>
  <c r="W239" i="2"/>
  <c r="W242" i="2"/>
  <c r="W243" i="2"/>
  <c r="J12" i="39"/>
  <c r="W246" i="2"/>
  <c r="W247" i="2"/>
  <c r="J27" i="39" l="1"/>
  <c r="J3" i="39"/>
  <c r="J10" i="39"/>
  <c r="J20" i="39"/>
  <c r="J36" i="39"/>
  <c r="J69" i="39"/>
  <c r="J49" i="39"/>
  <c r="J48" i="39"/>
  <c r="J62" i="39"/>
  <c r="J19" i="39"/>
  <c r="J63" i="39"/>
  <c r="J53" i="39"/>
  <c r="J54" i="39"/>
  <c r="J11" i="39"/>
  <c r="J16" i="39"/>
  <c r="J29" i="39"/>
  <c r="J18" i="39"/>
  <c r="J5" i="39"/>
  <c r="J2" i="39"/>
  <c r="J47" i="39"/>
  <c r="J21" i="39"/>
  <c r="J6" i="39"/>
  <c r="J30" i="39"/>
  <c r="J7" i="39"/>
  <c r="J61" i="39"/>
  <c r="J4" i="39"/>
  <c r="J38" i="39"/>
  <c r="AL144" i="2"/>
  <c r="AL146" i="2"/>
  <c r="AL150" i="2"/>
  <c r="AL156" i="2"/>
  <c r="AL160" i="2"/>
  <c r="AL173" i="2"/>
  <c r="AL184" i="2"/>
  <c r="AL191" i="2"/>
  <c r="AL195" i="2"/>
  <c r="AL206" i="2"/>
  <c r="Q19" i="39"/>
  <c r="AL209" i="2"/>
  <c r="AL216" i="2"/>
  <c r="AL218" i="2"/>
  <c r="AL223" i="2"/>
  <c r="Q53" i="39"/>
  <c r="AL15" i="2"/>
  <c r="AL18" i="2"/>
  <c r="AL20" i="2"/>
  <c r="AL25" i="2"/>
  <c r="Q16" i="39"/>
  <c r="AL26" i="2"/>
  <c r="AL33" i="2"/>
  <c r="AL35" i="2"/>
  <c r="AL36" i="2"/>
  <c r="AL37" i="2"/>
  <c r="AL38" i="2"/>
  <c r="AL39" i="2"/>
  <c r="AL7" i="2"/>
  <c r="Q29" i="39"/>
  <c r="AL61" i="2"/>
  <c r="AL62" i="2"/>
  <c r="AL67" i="2"/>
  <c r="AL72" i="2"/>
  <c r="AL73" i="2"/>
  <c r="Q5" i="39"/>
  <c r="AL9" i="2"/>
  <c r="AL77" i="2"/>
  <c r="Q47" i="39"/>
  <c r="AL78" i="2"/>
  <c r="AL80" i="2"/>
  <c r="AL85" i="2"/>
  <c r="AL95" i="2"/>
  <c r="Q6" i="39"/>
  <c r="AL98" i="2"/>
  <c r="AL99" i="2"/>
  <c r="AL101" i="2"/>
  <c r="Q30" i="39"/>
  <c r="AL102" i="2"/>
  <c r="AL104" i="2"/>
  <c r="AL109" i="2"/>
  <c r="Q7" i="39"/>
  <c r="AL111" i="2"/>
  <c r="AL117" i="2"/>
  <c r="AL128" i="2"/>
  <c r="AL136" i="2"/>
  <c r="AK144" i="2"/>
  <c r="AK146" i="2"/>
  <c r="AK150" i="2"/>
  <c r="AK156" i="2"/>
  <c r="AK160" i="2"/>
  <c r="AK173" i="2"/>
  <c r="AK184" i="2"/>
  <c r="AK191" i="2"/>
  <c r="AK195" i="2"/>
  <c r="AK206" i="2"/>
  <c r="AK209" i="2"/>
  <c r="AK216" i="2"/>
  <c r="AK218" i="2"/>
  <c r="AK223" i="2"/>
  <c r="AK15" i="2"/>
  <c r="AK18" i="2"/>
  <c r="AK20" i="2"/>
  <c r="AK25" i="2"/>
  <c r="AK26" i="2"/>
  <c r="AK33" i="2"/>
  <c r="AK35" i="2"/>
  <c r="AK36" i="2"/>
  <c r="AK37" i="2"/>
  <c r="AK38" i="2"/>
  <c r="AK39" i="2"/>
  <c r="AK7" i="2"/>
  <c r="AK61" i="2"/>
  <c r="AK62" i="2"/>
  <c r="AK67" i="2"/>
  <c r="AK72" i="2"/>
  <c r="AK73" i="2"/>
  <c r="AK9" i="2"/>
  <c r="AK77" i="2"/>
  <c r="AK78" i="2"/>
  <c r="AK80" i="2"/>
  <c r="AK85" i="2"/>
  <c r="AK95" i="2"/>
  <c r="AK98" i="2"/>
  <c r="AK99" i="2"/>
  <c r="AK101" i="2"/>
  <c r="AK102" i="2"/>
  <c r="AK104" i="2"/>
  <c r="AK109" i="2"/>
  <c r="AK111" i="2"/>
  <c r="AK117" i="2"/>
  <c r="AK128" i="2"/>
  <c r="AK136" i="2"/>
</calcChain>
</file>

<file path=xl/sharedStrings.xml><?xml version="1.0" encoding="utf-8"?>
<sst xmlns="http://schemas.openxmlformats.org/spreadsheetml/2006/main" count="82115" uniqueCount="8191">
  <si>
    <t>ID Estimación</t>
  </si>
  <si>
    <t>Técnica de estimación</t>
  </si>
  <si>
    <t>Proveedor Fábrica de Software</t>
  </si>
  <si>
    <t>ID Iniciativa</t>
  </si>
  <si>
    <t>Workflow Stage Name</t>
  </si>
  <si>
    <t>Estatus</t>
  </si>
  <si>
    <t>Aplicativo</t>
  </si>
  <si>
    <t>Project Name</t>
  </si>
  <si>
    <t>Owner</t>
  </si>
  <si>
    <t>Líder de Proyecto</t>
  </si>
  <si>
    <t>Administrador de proyecto (PM)</t>
  </si>
  <si>
    <t>APE</t>
  </si>
  <si>
    <t>Líder Técnico</t>
  </si>
  <si>
    <t>AP CD</t>
  </si>
  <si>
    <t>Responsable de Estimación</t>
  </si>
  <si>
    <t>Baseline Cost</t>
  </si>
  <si>
    <t>Semáforo</t>
  </si>
  <si>
    <t>% Complete</t>
  </si>
  <si>
    <t>Clasificación</t>
  </si>
  <si>
    <t>Start</t>
  </si>
  <si>
    <t>Actual Start</t>
  </si>
  <si>
    <t>Finish</t>
  </si>
  <si>
    <t>Actual Finish</t>
  </si>
  <si>
    <t>Work</t>
  </si>
  <si>
    <t>Duration</t>
  </si>
  <si>
    <t>Last Published</t>
  </si>
  <si>
    <t>Prioridad del Proyecto</t>
  </si>
  <si>
    <t>Project Departments</t>
  </si>
  <si>
    <t>Enterprise Project Type Name</t>
  </si>
  <si>
    <t>Servicio de Negocio</t>
  </si>
  <si>
    <t>Programa</t>
  </si>
  <si>
    <t>Portafolio</t>
  </si>
  <si>
    <t>COSMIC</t>
  </si>
  <si>
    <t>SYE SOFTWARE - PLANMEDIA MEX S.A. DE C.V</t>
  </si>
  <si>
    <t>D. Desarrollo</t>
  </si>
  <si>
    <t>Activo</t>
  </si>
  <si>
    <t>693 - Sistema de Control de Cuentas de Créditos y Garantías</t>
  </si>
  <si>
    <t>SCCCyG_ Actualización del Sistema de Control de Cuentas de Créditos y Garantías</t>
  </si>
  <si>
    <t>María de los Angeles Ávila Vázquez</t>
  </si>
  <si>
    <t>Ingrid Bernal Campuzano</t>
  </si>
  <si>
    <t>Maria de los Angeles Avila Vazquez</t>
  </si>
  <si>
    <t>Homero Angel Garcia Merino</t>
  </si>
  <si>
    <t>Jazmin Aide Gaytan Fernandez</t>
  </si>
  <si>
    <t>GISELA CAMPUZANO MALDONADO</t>
  </si>
  <si>
    <t>JORGE ALBERTO MORENO HERNANDEZ</t>
  </si>
  <si>
    <t>Continuidad operativa</t>
  </si>
  <si>
    <t/>
  </si>
  <si>
    <t>Alto</t>
  </si>
  <si>
    <t>AGSC</t>
  </si>
  <si>
    <t>Desarrollo de Software</t>
  </si>
  <si>
    <t>Servicios al Contribuyente</t>
  </si>
  <si>
    <t>0</t>
  </si>
  <si>
    <t>2. Carga de Plan de Trabajo</t>
  </si>
  <si>
    <t>Implementar en INTRASAT micrositio de Seguridad y Salud en el Trabajo</t>
  </si>
  <si>
    <t>Margarita Canseco Flores</t>
  </si>
  <si>
    <t>Diana Maribel Velazquez Barroso</t>
  </si>
  <si>
    <t>Alejandro Granados Lujano</t>
  </si>
  <si>
    <t>Carlos Alberto Rosas Torres</t>
  </si>
  <si>
    <t>Compromiso con otras Instituciones</t>
  </si>
  <si>
    <t>0h</t>
  </si>
  <si>
    <t>1d</t>
  </si>
  <si>
    <t>AGRS</t>
  </si>
  <si>
    <t>Recursos y Servicios</t>
  </si>
  <si>
    <t>Otro (Establecido por el SAT)</t>
  </si>
  <si>
    <t>752 - Modelo de Administración de Riesgo Corrupción</t>
  </si>
  <si>
    <t>SIC_ Interfaz con diferentes fuentes de información_</t>
  </si>
  <si>
    <t>Jaime Garrido Ruíz</t>
  </si>
  <si>
    <t>Jaime Garrido Ruiz</t>
  </si>
  <si>
    <t>Cesar Gonzalez Cantellano</t>
  </si>
  <si>
    <t>Marco Antonio Ruiz Martinez</t>
  </si>
  <si>
    <t>Internos de Control</t>
  </si>
  <si>
    <t>919 - MATCE Documento de Operación de Despacho Aduanero QR Portal</t>
  </si>
  <si>
    <t>MATCE_DODA QR_Validación del número de serie</t>
  </si>
  <si>
    <t>Beatriz Belem Stein Carrillo</t>
  </si>
  <si>
    <t>Edgar Alfredo Reyes Pérez</t>
  </si>
  <si>
    <t>Jose Luis Quezada Mondragon</t>
  </si>
  <si>
    <t>BEATRIZ ADRIANA LARREA VARGAS</t>
  </si>
  <si>
    <t>3,368.29h</t>
  </si>
  <si>
    <t>AGA</t>
  </si>
  <si>
    <t>MAT - Comercio Exterior</t>
  </si>
  <si>
    <t>Microsoft</t>
  </si>
  <si>
    <t>E. Pruebas de Integración Aplicativa</t>
  </si>
  <si>
    <t>880 - Declaración Anual Personas Físicas</t>
  </si>
  <si>
    <t>DyP LDA Declaración Anual PF_Mejoras a procesos y aplicativo de la declaración Anual de Personas Físicas para el Ejercicio 2019_</t>
  </si>
  <si>
    <t>Manuel Vargas Espinosa</t>
  </si>
  <si>
    <t>Ricardo Ramiro Romero Razo</t>
  </si>
  <si>
    <t>Oscar Fernandez Pallares</t>
  </si>
  <si>
    <t>Ignacio Ramon Ruiz Casillas</t>
  </si>
  <si>
    <t>Alejandro Aspiros Rivas</t>
  </si>
  <si>
    <t>Facilitar el cumplimiento</t>
  </si>
  <si>
    <t>AGR</t>
  </si>
  <si>
    <t>Declaraciones y Pagos (Legados y Declaraciones Anuales)</t>
  </si>
  <si>
    <t>958 - Declaración de Pago del ISR</t>
  </si>
  <si>
    <t>DyP_LDA_Crear la Declaración del ISR del residente en el extranjero con ingresos obtenidos en territorio nacional</t>
  </si>
  <si>
    <t>María Eugenia Lara Nava</t>
  </si>
  <si>
    <t>ISRAEL VILLEGAS GOMEZ</t>
  </si>
  <si>
    <t>Jorge Abel Bolaños Nila</t>
  </si>
  <si>
    <t>Recaudación</t>
  </si>
  <si>
    <t>Declaraciones y Pagos (Informativas y Pagos Provisionales)</t>
  </si>
  <si>
    <t>Detenido</t>
  </si>
  <si>
    <t>666 - MAT de Cobranza</t>
  </si>
  <si>
    <t>CZA_MAT_CBZ_Depuración de Multas de CO con estatus inactivas 17004_</t>
  </si>
  <si>
    <t>José Luis Vences Mendoza</t>
  </si>
  <si>
    <t>Jose Luis Vences Mendoza</t>
  </si>
  <si>
    <t>Irma Patricia Guzman Miranda</t>
  </si>
  <si>
    <t>Jose Luis Avila Vazquez</t>
  </si>
  <si>
    <t>ERICK VILLA BELTRAN</t>
  </si>
  <si>
    <t>EMPERATRIZ BACILIO MEDEL</t>
  </si>
  <si>
    <t>Medio</t>
  </si>
  <si>
    <t>Cobranza</t>
  </si>
  <si>
    <t>787 - SubastaSAT Nueva Versión</t>
  </si>
  <si>
    <t>CZA_SUBASTASAT-Mejoras Parte 3_reconvocatorias y confirmación, directorio de ADR_s,postores_</t>
  </si>
  <si>
    <t>Luis Alfredo Torres Arreguín</t>
  </si>
  <si>
    <t>1000 - MAT-Régimen de Incorporación Fiscal se agregara muis Cuentas</t>
  </si>
  <si>
    <t>DyP_IPP_PPS_ Actualizar DWH con información del Perfil del Aplicativo Mis Cuentas_</t>
  </si>
  <si>
    <t>Elizabeth del Valle Beltran</t>
  </si>
  <si>
    <t>Joaquin Tabares Muñoz</t>
  </si>
  <si>
    <t>Francisco Aguilar Rodriguez</t>
  </si>
  <si>
    <t>JULIO CESAR ANGOA SALVADOR</t>
  </si>
  <si>
    <t>Armando Avendaño Aguilar</t>
  </si>
  <si>
    <t>700 - RFC Ampliado</t>
  </si>
  <si>
    <t>MAT-RFC - IDC_ Masivo de CURP, documentos de Identidad y fecha de inicio de operaciones_</t>
  </si>
  <si>
    <t>Christian Alejandro Nolasco Palacios</t>
  </si>
  <si>
    <t>Ignacio Trujillo Hernandez</t>
  </si>
  <si>
    <t>itzel.pacheco@satcam.com.mx</t>
  </si>
  <si>
    <t>Jose Ignacio Perez Garcia</t>
  </si>
  <si>
    <t>Araceli Gandara Bautista</t>
  </si>
  <si>
    <t>NURI GODELEVA GARCIA DEL RIO</t>
  </si>
  <si>
    <t>Identificación del Contribuyente</t>
  </si>
  <si>
    <t>960 - Derechos - Productos y Aprovechamientos a través de Pago Referenciado</t>
  </si>
  <si>
    <t>DyP_DPAs-PR_Actualización de conceptos de DPAs en el NEPE – SISPR</t>
  </si>
  <si>
    <t>Ricardo Tejeda De la Cruz</t>
  </si>
  <si>
    <t>384h</t>
  </si>
  <si>
    <t>2075 -  Servicios de Digitalización Solución Integral Servicios al Contribuyente</t>
  </si>
  <si>
    <t>TI_WikiSAT</t>
  </si>
  <si>
    <t>Mauricio Martinez</t>
  </si>
  <si>
    <t>Claudia Reyna Enriquez</t>
  </si>
  <si>
    <t>Estratégico</t>
  </si>
  <si>
    <t>0d</t>
  </si>
  <si>
    <t>AGCTI</t>
  </si>
  <si>
    <t>Transversales de TI</t>
  </si>
  <si>
    <t>299 - AGS-FSCM Solución Integral</t>
  </si>
  <si>
    <t>AGS_ Innovación del Proceso Compra Pago y Control Presupuestal para Recursos PEF</t>
  </si>
  <si>
    <t>Arturo Valencia Rueda</t>
  </si>
  <si>
    <t>Francisco Porfirio Lopez Vazquez</t>
  </si>
  <si>
    <t>SERGIO VALVERDE LOPEZ</t>
  </si>
  <si>
    <t>FERNANDO ANDREW SANCHEZ</t>
  </si>
  <si>
    <t>TI-Plataforma de Identidades e Infraestructura de Llave Pública (PIILP)</t>
  </si>
  <si>
    <t>Luciano Roa Rosario</t>
  </si>
  <si>
    <t>Carlos Gerardo Malanche Flores</t>
  </si>
  <si>
    <t>168h</t>
  </si>
  <si>
    <t>332.75d</t>
  </si>
  <si>
    <t>F. Pruebas de Usuario</t>
  </si>
  <si>
    <t>893 - Generación de Insumos para MAT-SAD</t>
  </si>
  <si>
    <t>DyC-INSUMOS_SAD_ Actualización de los procesos que generan una Emisión para MAT-SAD 2019</t>
  </si>
  <si>
    <t>Víctor Cruz Leyva</t>
  </si>
  <si>
    <t>Nohemí Alejandra Mandujano Teutli</t>
  </si>
  <si>
    <t>Patricia Ortega Vega</t>
  </si>
  <si>
    <t>75d</t>
  </si>
  <si>
    <t>AGAFF</t>
  </si>
  <si>
    <t>Devoluciones y Compensaciones</t>
  </si>
  <si>
    <t>I. Liberación</t>
  </si>
  <si>
    <t>881 - Declaración Anual Personas Morales</t>
  </si>
  <si>
    <t>DYP_DA_Actualización de las declaraciones anuales de personas morales_</t>
  </si>
  <si>
    <t>TI_Actualización tecnológica de interacción de RFC Ampliado con MAT Cobranza</t>
  </si>
  <si>
    <t>José Vicente Vázquez Chávez</t>
  </si>
  <si>
    <t>Desarrollo de_Software</t>
  </si>
  <si>
    <t>Alto Nivel</t>
  </si>
  <si>
    <t>936 - Formulario (JAVA Script)</t>
  </si>
  <si>
    <t>DyP_IPP-LDA-Actualizar URL Banco Azteca, actualizar logotipos Banjercito y BBVA y eliminar icono Interacciones</t>
  </si>
  <si>
    <t>No aplica</t>
  </si>
  <si>
    <t>B. Arquitectura</t>
  </si>
  <si>
    <t>MAT-RFC - IDC_ Actualizar la tabla alterna CURP_</t>
  </si>
  <si>
    <t>201.96h</t>
  </si>
  <si>
    <t>13.75d</t>
  </si>
  <si>
    <t>Bajo</t>
  </si>
  <si>
    <t>TI_RFC_DWH-MAT_Generar modelo enriquecido del RFC en DWH, e implementar mejoras en RFC Ampliado</t>
  </si>
  <si>
    <t>Soporte a la operación del SAT</t>
  </si>
  <si>
    <t>Servicios de Información</t>
  </si>
  <si>
    <t>3. Ejecución</t>
  </si>
  <si>
    <t>TI_AP3_ Modelado de Procesos de Factura Electrónica</t>
  </si>
  <si>
    <t>Roberto Benjamín Monroy Vargas</t>
  </si>
  <si>
    <t>Proyecto Tecnológico</t>
  </si>
  <si>
    <t>Fábrica Interna</t>
  </si>
  <si>
    <t>217 - Validador de Operaciones de Comercio Exterior</t>
  </si>
  <si>
    <t>CED_VOCE_Actualizar criterios de validación de vigencia en las autorizaciones IMMEX_</t>
  </si>
  <si>
    <t>Sonia Oliva Caballero Aquino</t>
  </si>
  <si>
    <t>Angel Alberto Vazquez Chavez</t>
  </si>
  <si>
    <t>Jose Carlos Angel Lara Reyes</t>
  </si>
  <si>
    <t>Comercio Exterior - Pre-despacho</t>
  </si>
  <si>
    <t>IMMEX certificación</t>
  </si>
  <si>
    <t>627 - Opinión del Cumplimiento del Contribuyente</t>
  </si>
  <si>
    <t>TI_32D MAT_Migración Web Services DWH</t>
  </si>
  <si>
    <t>Jesus Guerrero Mendoza</t>
  </si>
  <si>
    <t>3,701h</t>
  </si>
  <si>
    <t>157.5d</t>
  </si>
  <si>
    <t>3005 - Conciliador de factura</t>
  </si>
  <si>
    <t>SC_CONFA_CFDI_ Implementar mejoras al aplicativo Conciliador de factura</t>
  </si>
  <si>
    <t>Abel González Cancela</t>
  </si>
  <si>
    <t>Josefina Aguilar Onofre</t>
  </si>
  <si>
    <t>467 - DWH-Declaración Anual</t>
  </si>
  <si>
    <t>DyP Nueva herramienta para Declaración Anual PM 2019 régimen general fase 1 atención de funcionalidades de DWH</t>
  </si>
  <si>
    <t>DyP-DA_Actualización de Declaraciones Anuales para personas morales,atención de funcionalidades del DWH</t>
  </si>
  <si>
    <t>930 - MATCE Formulario Múltiple de Pago</t>
  </si>
  <si>
    <t>CESO_FMP-CE_ Incorporar el Depósito Referenciado en documentos del despacho aduanero  vía postal  SEPOMEX</t>
  </si>
  <si>
    <t>Eduardo Pavel Cruz Galicia</t>
  </si>
  <si>
    <t>MATCO32D_Actualizar Regla y Aclaración por Subdeclaración</t>
  </si>
  <si>
    <t>Oscar Gabriel Rivera Murillo</t>
  </si>
  <si>
    <t>hector.garduno@satcam.com.mx</t>
  </si>
  <si>
    <t>Erik Humberto Campos Esqueda</t>
  </si>
  <si>
    <t>Fiscalización</t>
  </si>
  <si>
    <t>Control de Obligaciones</t>
  </si>
  <si>
    <t>3030 - Web Service - Finiquito Empresarial y 32D</t>
  </si>
  <si>
    <t>DyP_DD_ETR_Exchange on Tax Rulings</t>
  </si>
  <si>
    <t>Santa Isabel Villanueva Hernandez</t>
  </si>
  <si>
    <t>René Pérez Velázquez</t>
  </si>
  <si>
    <t>AGGC</t>
  </si>
  <si>
    <t>Declaraciones y Pagos (Documentos Digitales)</t>
  </si>
  <si>
    <t>No Aplica</t>
  </si>
  <si>
    <t>TI_Diseño y modelado de flujos de operación para Gobierno de Datos</t>
  </si>
  <si>
    <t>daniel.vazquez</t>
  </si>
  <si>
    <t>MAT-IDC-RFC Ampliado_Documentación de reglas (AS IS) en creación de relaciones y roles a través diversos canales</t>
  </si>
  <si>
    <t>Ernesto Rafael Aboytes Mondragón</t>
  </si>
  <si>
    <t>3925 - MATCE Administrador de Catálogos</t>
  </si>
  <si>
    <t>CED_Administrador de catálogos mejoras</t>
  </si>
  <si>
    <t>Jose Salvador Parra Correa</t>
  </si>
  <si>
    <t>TI_32D MAT_Actualización consumo CFDI</t>
  </si>
  <si>
    <t>Huberto Gonzalez Chavez</t>
  </si>
  <si>
    <t>2,745.39h</t>
  </si>
  <si>
    <t>146.42d</t>
  </si>
  <si>
    <t>931 - MATCE PITA</t>
  </si>
  <si>
    <t>MATCE-MATCE-PITA_Enviar información a Solución de Resiliencia</t>
  </si>
  <si>
    <t>621 - MAT Comercio Exterior</t>
  </si>
  <si>
    <t>MATCE_MATCE-SA_Asociación COVE - Pedimento</t>
  </si>
  <si>
    <t>Graciela Hernandez Cortes</t>
  </si>
  <si>
    <t>445.42h</t>
  </si>
  <si>
    <t>646 - Declaración de Pasajeros y Excedente de Franquicia</t>
  </si>
  <si>
    <t>CESO_INAMI_ Actualización de catálogos y sus reglas aplicadas en la Declaración</t>
  </si>
  <si>
    <t>Comercio Exterior - Soporte al Operación</t>
  </si>
  <si>
    <t>MATCE_MATCE DODA-QR_Integración de pedimentos virtuales</t>
  </si>
  <si>
    <t>594 - Condonación de Adeudos</t>
  </si>
  <si>
    <t>TI_CZA_MAT-CBZ_ Reimpresión de Resoluciones de Condonaciones</t>
  </si>
  <si>
    <t>593 - Consulta de Permisos de Importación Temporal de Vehículos</t>
  </si>
  <si>
    <t>CESO_CPITV Incluir la Consulta de Autorización de Importación Temporal de Embarcaciones (CAITE)_</t>
  </si>
  <si>
    <t>47.88d</t>
  </si>
  <si>
    <t>C. Ambientación</t>
  </si>
  <si>
    <t>AGS-FSCM_  Mantenimiento al módulo de Boletos de Avión</t>
  </si>
  <si>
    <t>17d</t>
  </si>
  <si>
    <t>MATCE_MATCE-SA_ Modular DODA QR de operaciones virtuales</t>
  </si>
  <si>
    <t>934 - Títulos de Autorización para Procesos de Contratación con Fideicomisos</t>
  </si>
  <si>
    <t>Automatizar el proceso de asignación de títulos de autorización para empresas extranjeras</t>
  </si>
  <si>
    <t>88d</t>
  </si>
  <si>
    <t>RyS-AGS-FSCM_ Nueva Consulta resguardos pendientes de firma y ajustes en baja de instrumentales</t>
  </si>
  <si>
    <t>645 - Pago Provisional Simplificado</t>
  </si>
  <si>
    <t>DyP_IPP_PPS Actualizar Mis Cuentas en apartados Mi contabilidad y Mis declaraciones, por Reforma Fiscal 2020</t>
  </si>
  <si>
    <t>Nallely Jusselyn Rivera Arzola</t>
  </si>
  <si>
    <t>JUAN HUGO FRANCO ZESATI</t>
  </si>
  <si>
    <t>Reformas 2020</t>
  </si>
  <si>
    <t>MAT – IDC_- RFC Reformas Fiscales 2020 (FASE1)_</t>
  </si>
  <si>
    <t>4,702.92h</t>
  </si>
  <si>
    <t>119.26d</t>
  </si>
  <si>
    <t>DyP_IPP_ Crear las declaraciones para el pago de los derechos de Minería_</t>
  </si>
  <si>
    <t>DITTER SORIA GALINDO</t>
  </si>
  <si>
    <t>AGS_ Automatizar el proceso de asignación de título de autorización</t>
  </si>
  <si>
    <t>408 - Dictámenes NET</t>
  </si>
  <si>
    <t>FISC_SIPRED_ Ajustar los módulos del ISSIF para presentación del ejercicio 2019</t>
  </si>
  <si>
    <t>Alejandro Federico Tejeda Muñoz</t>
  </si>
  <si>
    <t>Raúl Quiroz Sosa</t>
  </si>
  <si>
    <t>ROLANDO MENDOZA</t>
  </si>
  <si>
    <t>LUIS OSCAR ALBARRAN HERNANDEZ</t>
  </si>
  <si>
    <t>Legal</t>
  </si>
  <si>
    <t>985 - Servicio de Arrendamiento de Infraestructura para el Control de Acceso y Asistencia del SAT</t>
  </si>
  <si>
    <t>RyS_ CAyAS-Control de acceso y asistencia del SAT</t>
  </si>
  <si>
    <t>Hector Francisco Gonzalez Rodriguez</t>
  </si>
  <si>
    <t>K. Cierre</t>
  </si>
  <si>
    <t>FE_RecepciónCFDI_Servicio de extracción información de padrón de personas morales sobre información en la emisión de CFDI</t>
  </si>
  <si>
    <t>Adriana Diazgranados</t>
  </si>
  <si>
    <t>Factura Electrónica</t>
  </si>
  <si>
    <t>802 - SAT Móvil</t>
  </si>
  <si>
    <t>SAC_SAT Móvil_Integración de información en DWH para el nuevo SAT Móvil</t>
  </si>
  <si>
    <t>Felix Juan Ramírez Velasco</t>
  </si>
  <si>
    <t>Felix Juan Ramirez Velasco</t>
  </si>
  <si>
    <t>Domingo Joel Ramirez Navarrete</t>
  </si>
  <si>
    <t>Portales Móviles</t>
  </si>
  <si>
    <t>Móvil</t>
  </si>
  <si>
    <t>450 - Sistema de Análisis de Operaciones de Riesgo por Subvaluación</t>
  </si>
  <si>
    <t>CEPD_SAORS_Realizar modificaciones al sistema para obtener la información de las bases de datos del SAAI</t>
  </si>
  <si>
    <t>Francisco Lopez Guadarrama</t>
  </si>
  <si>
    <t>733 - Nómina RIF</t>
  </si>
  <si>
    <t>SaC_Nómina RIF_ Actualizar el aplicativo para la generación de Recibo de nómina 2020_</t>
  </si>
  <si>
    <t>Miguel Guagnelli</t>
  </si>
  <si>
    <t>781 - FATCA</t>
  </si>
  <si>
    <t>DyP_DD_FATCA Actualización aplicativa 2020</t>
  </si>
  <si>
    <t>Operación 2019</t>
  </si>
  <si>
    <t>2079 - Certificación SAT (Ventanilla y WEB)</t>
  </si>
  <si>
    <t>TI_CERTISAT WEB_Actualización tecnológica para habilitar soluciones nativas de nube</t>
  </si>
  <si>
    <t>Sandra Elizabeth Cuevas Sánchez</t>
  </si>
  <si>
    <t>Daniel Esquivel Herrera</t>
  </si>
  <si>
    <t>MARIBEL VERONICA CUESTA CUENCA</t>
  </si>
  <si>
    <t>4,100.8h</t>
  </si>
  <si>
    <t>34d</t>
  </si>
  <si>
    <t>439 - Sistema de Procedimientos de Evaluación</t>
  </si>
  <si>
    <t>SIC_SIPRE_Art_ 69 B Ter CFF-Tercero Colaborador Fiscal_</t>
  </si>
  <si>
    <t>AGE</t>
  </si>
  <si>
    <t>Administración de Riesgos</t>
  </si>
  <si>
    <t>3014 - Administración de Catálogos LCO</t>
  </si>
  <si>
    <t>LCO_Carga masiva de registros en el aplicativo para la administración de contribuyentes cancelados</t>
  </si>
  <si>
    <t>TI_CZA_MAT-CBZ_Mejoras al proceso de intercambio de información con ARCA</t>
  </si>
  <si>
    <t>843 - MAT- Sistema de Devoluciones Automáticas</t>
  </si>
  <si>
    <t>DYC_MAT SAD_Catálogo de amparados</t>
  </si>
  <si>
    <t>Jose Guadalupe Rodriguez Martinez</t>
  </si>
  <si>
    <t>CESO_FMP-CE_ Incorporar al Depósito Referenciado el pago de DPA’s</t>
  </si>
  <si>
    <t>1,288h</t>
  </si>
  <si>
    <t>46d</t>
  </si>
  <si>
    <t>Pago referenciado</t>
  </si>
  <si>
    <t>744 - Contraseña</t>
  </si>
  <si>
    <t>MAT_CONTRASEÑA_ Estados de Contraseña</t>
  </si>
  <si>
    <t>1,882.32h</t>
  </si>
  <si>
    <t>MAT – IDC_- RFC Reformas Fiscales 2020,  FASE2_</t>
  </si>
  <si>
    <t>105 - Nuevo Esquema de Pagos Electrónicos</t>
  </si>
  <si>
    <t>DyP_NEPE_Actualización de conceptos de DPAs  en el NEPE y SISPR</t>
  </si>
  <si>
    <t>SAC_INE nueva validacion versión  2_1</t>
  </si>
  <si>
    <t>413.66h</t>
  </si>
  <si>
    <t>DyP-Crear la Declaración del ISR del residente en el extranjero con ingresos obtenidos en territorio nacional</t>
  </si>
  <si>
    <t>836h</t>
  </si>
  <si>
    <t>40.5d</t>
  </si>
  <si>
    <t>3031 - Reconocimiento Transfronterizo de Certificados Electrónicos en Base a Listas de Confianza</t>
  </si>
  <si>
    <t>e_firma_ Reconocimiento transfronterizo certificados elec con listas de confianza_Alianza del Pacífico</t>
  </si>
  <si>
    <t>27d</t>
  </si>
  <si>
    <t>e-Firma</t>
  </si>
  <si>
    <t>MAT-RFC - IDC_ Mejoras Fase II OLA I</t>
  </si>
  <si>
    <t>DYC_MAT-DyC_Devoluciones extemporáneas</t>
  </si>
  <si>
    <t>Karina Lucio García</t>
  </si>
  <si>
    <t>TI_Plan y mitigación de hallazgos de vulnerabilidad encontrados en Aplicativo MAT-RFC</t>
  </si>
  <si>
    <t>irving.garcia</t>
  </si>
  <si>
    <t>Israel Becerril Sierra</t>
  </si>
  <si>
    <t>623 - Estructura de Cumplimiento</t>
  </si>
  <si>
    <t>ECU_ Incorporar nuevas reglas de cumplimiento en la Estructura de Cumplimiento_</t>
  </si>
  <si>
    <t>393 - Sistema de Firmado Electrónico de Notificaciones</t>
  </si>
  <si>
    <t>NyV_APE1_Actualización de la consulta de verificación de integridad y autoría de documentos de SIFEN</t>
  </si>
  <si>
    <t>María Elena Ventura Ibarra</t>
  </si>
  <si>
    <t>Alejandro Dominguez Subias</t>
  </si>
  <si>
    <t>Notificación/Verificación</t>
  </si>
  <si>
    <t>687 - MAT Notificación y Verificación</t>
  </si>
  <si>
    <t>NyV_APE1_Actualizacion de la consulta de verificación de integridad y autoría de documentos electrónicos</t>
  </si>
  <si>
    <t>33d</t>
  </si>
  <si>
    <t>798 - Selladora y Selladora WEB</t>
  </si>
  <si>
    <t>e_Firma_APE3_Actualizar consulta verificación integridad y autoría documentos elec, extraer inf de sellado</t>
  </si>
  <si>
    <t>CESO_INAMI_Incorporar a DRCE la Declaración de Pasajeros y Excedente de Franquicia</t>
  </si>
  <si>
    <t>914 - FATCA-CRS</t>
  </si>
  <si>
    <t>DyP_DD_FATCA-CRS_Actualización de Reglas de Validación 2020</t>
  </si>
  <si>
    <t>44d</t>
  </si>
  <si>
    <t>81 - Contabilidad del Nuevo Esquema de Pagos Electrónicos</t>
  </si>
  <si>
    <t>RC_CONTABILIDAD NEPE_ Actualizar Catálogos Contables Sist Contab Central Nepe y Solución Int, Cobranza</t>
  </si>
  <si>
    <t>AGP</t>
  </si>
  <si>
    <t>Registro Contable</t>
  </si>
  <si>
    <t>2 - Sistema Único de Información Integral</t>
  </si>
  <si>
    <t>FISC-SUII_ Modificar los aplicativos de los módulos del SUII_</t>
  </si>
  <si>
    <t>MANUEL DE LA BARRERA MIRANDA</t>
  </si>
  <si>
    <t>946 - Control y Seguimiento de Gastos del Personal Asimilado al Servicio Exterior Mexicano</t>
  </si>
  <si>
    <t>AGS_ Actualizar plantillas y catálogo del aplicativo “Mis Eventos”</t>
  </si>
  <si>
    <t>933 - MATCE Reconocimiento no Intrusivo</t>
  </si>
  <si>
    <t>MATCE_MATCE-Reconocimiento No Intrusivo- Actualizar criterios</t>
  </si>
  <si>
    <t>2235 - Transparencias Donatarias</t>
  </si>
  <si>
    <t>SJur-Donatarias_ Reingeniería del proceso de Donatarias</t>
  </si>
  <si>
    <t>Jorge Alberto De Flon Gonzalez</t>
  </si>
  <si>
    <t>EDUARDO ISRAEL GARCIA PAREDES</t>
  </si>
  <si>
    <t>Jurídicos</t>
  </si>
  <si>
    <t>MAT-NyV_ Notificación Electrónica para Otros Organismos de Gobierno_</t>
  </si>
  <si>
    <t>Alejandro Hernandez</t>
  </si>
  <si>
    <t>4,435h</t>
  </si>
  <si>
    <t>363.88d</t>
  </si>
  <si>
    <t>698 - MAT Control de Obligaciones</t>
  </si>
  <si>
    <t>MAT-CO Actualización de criterios para administración y emisión de multas_</t>
  </si>
  <si>
    <t>978 - Sistema Integral de Contabilidad Aduanera</t>
  </si>
  <si>
    <t>CESO- REINGENIERÍA DE LA SISTEMA INTEGRAL DE CONTABILIDAD ADUANERA,SICA, FASE II</t>
  </si>
  <si>
    <t>Mario Santos Aldama</t>
  </si>
  <si>
    <t>945 - Sistema de Asignación y Donación de Bienes por el SAT</t>
  </si>
  <si>
    <t>AGS -FSCM_ Sistema de asignación y donación de bienes por el SAT</t>
  </si>
  <si>
    <t>805 - Servicios de Movilidad</t>
  </si>
  <si>
    <t>SAC_SICODTAB_Mejoras a la app Verificador SAT</t>
  </si>
  <si>
    <t>Oscar Alexis Martinez Garcia</t>
  </si>
  <si>
    <t>990 - Solicitud de validación de infomación y documentación que acompaña a las operaciones de comercio exterior</t>
  </si>
  <si>
    <t>CESO_Sistema de solicitudes de validación de información y documentales de operaciones de comercio exterior_</t>
  </si>
  <si>
    <t>TANIA MONSERRAT ESPINOZA ALVARADO</t>
  </si>
  <si>
    <t>CO-MATCO_ Consideración de documentos obligaciones DIOT para Requerimiento acumulado y Requerimiento multa</t>
  </si>
  <si>
    <t>MAT-IDC-RFC_Ampliado_ Restricción de consultas en módulos de RFC ampliado, por medio de SISE_</t>
  </si>
  <si>
    <t>1,278.9h</t>
  </si>
  <si>
    <t>112.21d</t>
  </si>
  <si>
    <t>989 - Sistema de Importación e Internación Temporal de Vehículos Casas Rodantes y Embarcaciones</t>
  </si>
  <si>
    <t>CE-D Sistema de Importación e Internación Temporal de Vehículos, Casas rodantes y Embarcaciones (SIITVCE)</t>
  </si>
  <si>
    <t>Juan Rivas Cruz</t>
  </si>
  <si>
    <t>6,171.6h</t>
  </si>
  <si>
    <t>250.88d</t>
  </si>
  <si>
    <t>Comercio Exterior - Despacho</t>
  </si>
  <si>
    <t>980 - Buzón Tributario Ver 2</t>
  </si>
  <si>
    <t>NyV Buzon Tributario Incorporar dentro de Buzon Tributario la funcionalidad de TBT a efecto de que el contribuyente pueda ingresar documentos de diversas indoles</t>
  </si>
  <si>
    <t>457 - Centro de Procesamiento Electrónico de Datos</t>
  </si>
  <si>
    <t>CESO-Robustecimiento para la Infraestructura a la VUCEM_</t>
  </si>
  <si>
    <t>10,560.24h</t>
  </si>
  <si>
    <t>Crítico</t>
  </si>
  <si>
    <t>IDC_RFC_AMPLIADO__ Modificar el WS de Inscripción al RFC de las SAS para obtener el contrato social_</t>
  </si>
  <si>
    <t>omar.montoya@syesoftware.com</t>
  </si>
  <si>
    <t>379.59h</t>
  </si>
  <si>
    <t>108.93d</t>
  </si>
  <si>
    <t>830 - Reingeniería PKI</t>
  </si>
  <si>
    <t>FIR_PKI_Seguimiento de Reingeniería PKI</t>
  </si>
  <si>
    <t>2,989h</t>
  </si>
  <si>
    <t>21.6d</t>
  </si>
  <si>
    <t>SaC_ Implementar servicio digitalización de trámites al RFC y consulta de documentos digitalizados</t>
  </si>
  <si>
    <t>Victor Alfredo Milchorena Gonzalez</t>
  </si>
  <si>
    <t>Itzel Estefania Mendez Hernandez</t>
  </si>
  <si>
    <t>710 - Sistema de Códigos de Tabacos</t>
  </si>
  <si>
    <t>SAC_SICODTAB_ Generación Automática de códigos para impresión en cajetillas de cigarros</t>
  </si>
  <si>
    <t>Erika Adriana Ruiz Mendoza</t>
  </si>
  <si>
    <t>819 - Convenio Multilateral de Aduanas de América Latina España y Portugal</t>
  </si>
  <si>
    <t>CE SO_ Mecanismo para compartir información del COMALEP</t>
  </si>
  <si>
    <t>AGS FSCM  Crear un módulo para el manejo y control de las Tarjetas Institucionales asignadas a los empleados para el depósito de viáticos y pasajes en el desempeño de comisiones oficiales</t>
  </si>
  <si>
    <t>481 - Nepe</t>
  </si>
  <si>
    <t>SAC_SAIMYP_Generación de Marbetes Electrónicos (DWH)</t>
  </si>
  <si>
    <t>641 - MAT Devoluciones y Compensaciones</t>
  </si>
  <si>
    <t>DYC_MAT-DyC_Evaluación situación actual Embajadas</t>
  </si>
  <si>
    <t>979 - País por País</t>
  </si>
  <si>
    <t>DyP_DD_CBC _Actualización de CBC</t>
  </si>
  <si>
    <t>Martha Patricia Tellez Torres</t>
  </si>
  <si>
    <t>SAAPA TM_Creación repositorio para recepción información marítima desde VUCEM análisis riesgo información anticipada</t>
  </si>
  <si>
    <t>Jose Alberto Romero Rodriguez</t>
  </si>
  <si>
    <t>Enrique Teodoro Olvera Olvera</t>
  </si>
  <si>
    <t>Carlos Moreno Garcia</t>
  </si>
  <si>
    <t>997 - Repositorio Tráfico Ferroviario</t>
  </si>
  <si>
    <t>Crear repositorio para recepción de información ferroviaria desde VUCEM para análisis de riesgo información anticipada</t>
  </si>
  <si>
    <t>1,790.9h</t>
  </si>
  <si>
    <t>122.5d</t>
  </si>
  <si>
    <t>382 - Declaración Informativa Mensual y Anual del Impuesto a los Depósitos en Efectivo</t>
  </si>
  <si>
    <t>DyP_IPP - Mejoras al Módulo de descargas de acuses del IDE_</t>
  </si>
  <si>
    <t>JAIME MALDONADO BAEZ</t>
  </si>
  <si>
    <t>687.9h</t>
  </si>
  <si>
    <t>36.12d</t>
  </si>
  <si>
    <t>SIC_SIPRE_Reportes del sistema Procedimientos de Evaluación</t>
  </si>
  <si>
    <t>685 - Sistema Automatizado Integral de Marbetes y Precintos</t>
  </si>
  <si>
    <t>SAC_SAIMYP_Generación de Marbetes Electrónicos</t>
  </si>
  <si>
    <t>Al Contribuyente</t>
  </si>
  <si>
    <t>212 - Sistema de Operación Integral Aduanera</t>
  </si>
  <si>
    <t>CE- SOIA_ Incorporar la información de la línea de captura</t>
  </si>
  <si>
    <t>3,151.15h</t>
  </si>
  <si>
    <t>161.46d</t>
  </si>
  <si>
    <t>RFCAmpleado_MAT-PI_ MODIFICACIÓN_HIDROCARBUROS</t>
  </si>
  <si>
    <t>691 - Fiscalización Integral</t>
  </si>
  <si>
    <t>FIS_Fiscalización Integral</t>
  </si>
  <si>
    <t>8,159.97h</t>
  </si>
  <si>
    <t>387.63d</t>
  </si>
  <si>
    <t>MAT_RFC Ampliado Fase II</t>
  </si>
  <si>
    <t>1005 - Juicios Mercantiles</t>
  </si>
  <si>
    <t>MAT JUR 2_0 – Mejoras en los procesos relacionados a los módulos en materia de lo contencioso_</t>
  </si>
  <si>
    <t>Juan Carlos Muñoz Martinez</t>
  </si>
  <si>
    <t>AGJ</t>
  </si>
  <si>
    <t>CZA_MAT-CBZ_Incluir criterios de validación en MAT-Cobranza para eliminar lotes de multas de control de obligaciones_</t>
  </si>
  <si>
    <t>1015 - Amparos contra actos</t>
  </si>
  <si>
    <t>SJUR Se requiere de una herramienta tecnológica que permita controlar y dar seguimiento al proceso relacionado con el módulo de Amparo vs Actos</t>
  </si>
  <si>
    <t>4,548.79h</t>
  </si>
  <si>
    <t>315.45d</t>
  </si>
  <si>
    <t>1008 - Juicios De Nulidad y Lesividad</t>
  </si>
  <si>
    <t>436 SJUR- Herramienta tecnológica para controlar los procesos de Juicios de Nulidad y Lesividad</t>
  </si>
  <si>
    <t>1019 - Recursos de Revocación</t>
  </si>
  <si>
    <t>437 SJUR_Herramienta tecnológica para controlar procesos del módulo de Recursos Administrativos</t>
  </si>
  <si>
    <t>AGRS-AGS-HRMS_ Mantenimiento al Módulo Gestión de solicitudes de eventos del SAT</t>
  </si>
  <si>
    <t>DyC_ INSUMOS_SAD _Integración de datos para el consumo del Tablero COGNOS – Ejercicio 2018</t>
  </si>
  <si>
    <t>DYC_MAT-DyC_Crear casos de compensación</t>
  </si>
  <si>
    <t>614 - Servicio de Recepción Timbrado y Almacenamiento de CFDI</t>
  </si>
  <si>
    <t>FE RECEPCION CFDI Implementar proceso automatizado Generación Facturas Electrónicas Pagos derivado Pedimento Aduanero</t>
  </si>
  <si>
    <t>1027 - Reingeniería del Sistema de Captura de Declaraciones de Excedentes de Dinero</t>
  </si>
  <si>
    <t>Sistema de Captura de Declaración por Excedente de Dinero</t>
  </si>
  <si>
    <t>CZA_SUBASTASAT-Mejoras Parte 1_Cancelación de subastas y actualización de los documentos</t>
  </si>
  <si>
    <t>DYC_MAT-DyC_Agregar opciones al sistema</t>
  </si>
  <si>
    <t>1026 - Controles Volumétricos de Estaciones de Servicio de Combustible</t>
  </si>
  <si>
    <t>AGAFF Sistema Validador de Reportes, Controles Volumétricos de Estaciones de Servicio de Combustible</t>
  </si>
  <si>
    <t>TI Servicio de Datos Económicos</t>
  </si>
  <si>
    <t>Carlos Manuel Ortega Polanco</t>
  </si>
  <si>
    <t>5,176h</t>
  </si>
  <si>
    <t>198.2d</t>
  </si>
  <si>
    <t>942 - Fiscalización Electrónica BáSíca</t>
  </si>
  <si>
    <t>FIS_FEB- Reasignar Ordenes</t>
  </si>
  <si>
    <t>MATCE-MATCE-PITA _Unificar los servicios web de PITA y DODA</t>
  </si>
  <si>
    <t>704 - Buzón Tributario</t>
  </si>
  <si>
    <t>SAC_MAT BUZÓN_ Actualización de Acuses para Terceros Autorizados</t>
  </si>
  <si>
    <t>DYC_MAT-DyC_Devolución expedita de IVA Fase 2</t>
  </si>
  <si>
    <t>Jose Guadalupe Rodríguez Martínez</t>
  </si>
  <si>
    <t>MATCE_MATCE-SA_Automatizar proceso de baja en Gestión de Operadores</t>
  </si>
  <si>
    <t>Beatriz Adriana Larrea Vargas</t>
  </si>
  <si>
    <t>2,142.89h</t>
  </si>
  <si>
    <t>NYV Buzon Tributario_ Servicio de Envío Masivo de Mensajes de Interés</t>
  </si>
  <si>
    <t>3002 - Intercambio de mensajes con SEPOMEX</t>
  </si>
  <si>
    <t>CESO_SISTEMA CPED_Incorporar un canal comunicación bidireccional SEPOMEX y SAT para intercambio de mensajes</t>
  </si>
  <si>
    <t>983 - DWH-Plataforma de Inteligencia Analítica del Contribuyente</t>
  </si>
  <si>
    <t>DYC_MAT-DyC_Consultar información en PIAC</t>
  </si>
  <si>
    <t>901 - DWH-Explota Calidad</t>
  </si>
  <si>
    <t>FE_Portal_Privado - Automatización de Matriz de acceso a “Mis Cuentas”_</t>
  </si>
  <si>
    <t>Enrique Javier Rodriguez Espinoza</t>
  </si>
  <si>
    <t>G. Prueba de Vulnerabilidad</t>
  </si>
  <si>
    <t>DyP_DD_FATCA_Nuevas funcionalidades para el Intercambio de Información</t>
  </si>
  <si>
    <t>MATCE_MATCE-SA_Incorporar arribo de Tránsitos</t>
  </si>
  <si>
    <t>925 - MATCE Reconocimiento Aduanero</t>
  </si>
  <si>
    <t>MATCE_MAT-REC_Actualizar validaciones a Reconocimiento Aduanero</t>
  </si>
  <si>
    <t>5,470.69h</t>
  </si>
  <si>
    <t>MATCE_MATCE-SA_Actualizar criterios en parametrización</t>
  </si>
  <si>
    <t>CZA_MAT-CBZ_Registro Contable bajas operativas ASF</t>
  </si>
  <si>
    <t>1,188.4h</t>
  </si>
  <si>
    <t>147.5d</t>
  </si>
  <si>
    <t>842 - Matriz de Aplicaciones SDMA</t>
  </si>
  <si>
    <t>TI Matriz de aplicaciones - migración y mejoras</t>
  </si>
  <si>
    <t>Jose Luis Zarate Lopez</t>
  </si>
  <si>
    <t>Sergio Abelardo Bautista Gomez</t>
  </si>
  <si>
    <t>944 - Re-ingeniería del servicio de Factura Electrónica Móvil</t>
  </si>
  <si>
    <t>SAC_SAT_Móvil_Incorporar Factura Electrónica 3_3</t>
  </si>
  <si>
    <t>988 - Intercambio de Información autoridades fiscales extranjeras</t>
  </si>
  <si>
    <t>Fisc_ Implemetar el proceso de Intercambio de información con autoridades fiscales extranjeras</t>
  </si>
  <si>
    <t>1,967.22h</t>
  </si>
  <si>
    <t>266.98d</t>
  </si>
  <si>
    <t>SAS Institute</t>
  </si>
  <si>
    <t>994 - Sistema de Investigación para Auditoría de Verificación de Origen</t>
  </si>
  <si>
    <t>AR-SIAVO_ Actualización de los Modelos de riesgo e incorporación de nuevas funcionalidades a la solución (SIAVO III)</t>
  </si>
  <si>
    <t>231.37d</t>
  </si>
  <si>
    <t>AGACE</t>
  </si>
  <si>
    <t>Modelos de Riesgo</t>
  </si>
  <si>
    <t>639 - Recurso de Revocación en Línea</t>
  </si>
  <si>
    <t>SJur_ Consulta y Descarga de documentos de RRL y CAL</t>
  </si>
  <si>
    <t>SAC_CERTISAT_Integración de Certisat WEB en Buzón Tributario</t>
  </si>
  <si>
    <t>53 - Sistema de Monitoreo de Auditoria</t>
  </si>
  <si>
    <t>FIS_SIMA_ Modificar funcionalidad de la Tarjeta de Control de Orden</t>
  </si>
  <si>
    <t>SAC_SICODTAB_Contador de Códigos</t>
  </si>
  <si>
    <t>3,341.27h</t>
  </si>
  <si>
    <t>306.91d</t>
  </si>
  <si>
    <t>3001 - Proceso y Control de Seguimiento Internacional</t>
  </si>
  <si>
    <t>Proceso y Control  de Seguimiento Internacional</t>
  </si>
  <si>
    <t>813 - Sistemas de Intercambio de Información SAT - EF</t>
  </si>
  <si>
    <t>SIISEF_Sistema de intercambio de Información SAT - EF</t>
  </si>
  <si>
    <t>Entidades Federativas</t>
  </si>
  <si>
    <t>SJUR_RRL_CAL_AUJ Mejoras que apoyen la Operación de Negocio</t>
  </si>
  <si>
    <t>19,925.72h</t>
  </si>
  <si>
    <t>173.17d</t>
  </si>
  <si>
    <t>MAT_DyC_Consulta de Información SIR y SIOS</t>
  </si>
  <si>
    <t>CEPD_VOCE_Tabla en Intersec con información de programas IMMEX de Fraudix</t>
  </si>
  <si>
    <t>RyS AGRS_ Mejoras al sistema de control de parque vehicular del SAT</t>
  </si>
  <si>
    <t>CEPD_VOCE_Modificar el cálculo de la base gravable de IVA_</t>
  </si>
  <si>
    <t>Blanca Estela Silva Pita</t>
  </si>
  <si>
    <t>1,915h</t>
  </si>
  <si>
    <t>381.88d</t>
  </si>
  <si>
    <t>Plataforma del Ciclo Tributario</t>
  </si>
  <si>
    <t>David Colin Garcia</t>
  </si>
  <si>
    <t>Hugo Saavedra Fernandez</t>
  </si>
  <si>
    <t>4,973.17h</t>
  </si>
  <si>
    <t>CZA_MAT-CBZ_Consulta de Resoluciones para su mejor visualización, exportación e impresión</t>
  </si>
  <si>
    <t>879 - Cargador de Pedimentos</t>
  </si>
  <si>
    <t>CE-SO_ Cargador de Información de Pedimentos</t>
  </si>
  <si>
    <t>SAC_Certisat Empleado_Bloqueo y desbloqueo usuarios VIP</t>
  </si>
  <si>
    <t>2. Planeación</t>
  </si>
  <si>
    <t>Infraestructura de Servidores para servicios AUTONORMA, Comunicación Institucional y Capacitación SAT</t>
  </si>
  <si>
    <t>Luis Fernando Ruiz Guerra</t>
  </si>
  <si>
    <t>CZA_SUBASTASAT-Mejoras Parte 2_Reportes y ajuste a datos de la Subasta y Actas</t>
  </si>
  <si>
    <t>1030 - MATCE-Consulta Remota de Pedimentos</t>
  </si>
  <si>
    <t>MATCE_MATCE - CRP_Consulta de Pedimentos</t>
  </si>
  <si>
    <t>746 - Carga Diaria de Comercio Exterior</t>
  </si>
  <si>
    <t>CE-SO_TCO_PITA Fuentes de insumo para tableros de carga BI</t>
  </si>
  <si>
    <t>David Muñoz Olivares</t>
  </si>
  <si>
    <t>721 - PTSC Seguridad SIAT Fase 3</t>
  </si>
  <si>
    <t>PE MAT Modificación contextos de las aplicaciones - seguridad, contribuyente, empleado y portal empleado</t>
  </si>
  <si>
    <t>AGS-FSCM_ Incluir para algunas cuentas bancarias conciliaciones automáticas y automatizar el reporte de conciliación general_</t>
  </si>
  <si>
    <t>35.88d</t>
  </si>
  <si>
    <t>TI_Desarrollo de guía de operación para la “Institucionalización de Aplicativos”_</t>
  </si>
  <si>
    <t>CZA_MAT-CBZ_ Reingeniería de la aplicación MAT Cobranza Módulo Resoluciones Traslado</t>
  </si>
  <si>
    <t>1029 - Intercambio de Información con la Banca</t>
  </si>
  <si>
    <t>CZA_MAT-IIB_ Transición de Intercambio de información con la Banca_</t>
  </si>
  <si>
    <t>644 - Créditos Fiscales</t>
  </si>
  <si>
    <t>CZA_CREDFIS_ Nuevo Servicio en Motor Traductor para la entrega de sección de línea de captura_</t>
  </si>
  <si>
    <t>196 - Selección Automatizada</t>
  </si>
  <si>
    <t>CED_SA-Autorización de Copias Simples</t>
  </si>
  <si>
    <t>Marco Antonio Aguilar Ruiz</t>
  </si>
  <si>
    <t>12 - Consulta de Declaraciones y Pagos Web</t>
  </si>
  <si>
    <t>DyP_IPP_Cuenta Única Web_ -Actualizar funcionalidades para Certificación de Declaraciones y Pagos_</t>
  </si>
  <si>
    <t>MAT_RFC Ampliado_ Actualiz reglas y adecuación funcionalidad para Disolución y Liquid simplif Sociedades Mercantil</t>
  </si>
  <si>
    <t>461h</t>
  </si>
  <si>
    <t>MATCE_MATCE- SA_Actualizar Validaciones en Selección</t>
  </si>
  <si>
    <t>DyP_IPP_Formulario JS Atención de Vulnerabilidades</t>
  </si>
  <si>
    <t>103.51d</t>
  </si>
  <si>
    <t>478 - DYP</t>
  </si>
  <si>
    <t>DyP_IPP-Servicio DyP_Docs Digitales_Actualizar funcionalidades para Certificación Declaraciones y Pagos</t>
  </si>
  <si>
    <t>630 - Portal de Operaciones Vulnerables</t>
  </si>
  <si>
    <t>TI_Sistema de Consulta de Personas Políticamente Expuestas (CPEPS)</t>
  </si>
  <si>
    <t>162.75d</t>
  </si>
  <si>
    <t>MATCE_FMP CE Incorporar funcionalidades a los aplicativos vinculados al depósito refernciado de comercio exterior</t>
  </si>
  <si>
    <t>Fiscalización Integral</t>
  </si>
  <si>
    <t>TI_Apagado de Infraestructura de Ambientes no Productivos en Qro</t>
  </si>
  <si>
    <t>Juan Carlos Rodriguez Espinosa</t>
  </si>
  <si>
    <t>991 - Proyecto ETL Generación de Insumos del Proceso del Control de Compensaciones</t>
  </si>
  <si>
    <t>DYC_ MAT-DyC_Solicitud de declaraciones, compensaciones y acreditamientos_proceso automático por goteo</t>
  </si>
  <si>
    <t>TI_AP3_ Modelado de Procesos de DyP (Declaración provisional)</t>
  </si>
  <si>
    <t>Elizabeth Del Valle Beltran</t>
  </si>
  <si>
    <t>4,086.24h</t>
  </si>
  <si>
    <t>114.91d</t>
  </si>
  <si>
    <t>977 - Declaración Informativa Transaccional de Partes Relacionadas</t>
  </si>
  <si>
    <t>DyP_ Crear declaración informativa transaccional de partes relacionadas_</t>
  </si>
  <si>
    <t>1,840h</t>
  </si>
  <si>
    <t>64.75d</t>
  </si>
  <si>
    <t>AR_BTCE_Tablero de registro de bitácora para mensajes de los tráficos Marítimo, Ferroviario y Aéreo (REB)</t>
  </si>
  <si>
    <t>159.75d</t>
  </si>
  <si>
    <t>POC - Data Lake</t>
  </si>
  <si>
    <t>944h</t>
  </si>
  <si>
    <t>116d</t>
  </si>
  <si>
    <t>969 - DeclaraNOT en Línea</t>
  </si>
  <si>
    <t>DyP_DD Documentos Digitales_ DeclaraNOT en línea, incorporación de funcionalidades y cambios en el aplicativo_</t>
  </si>
  <si>
    <t>POC-Factura Electrónica en plataforma de Nube de AWS</t>
  </si>
  <si>
    <t>151d</t>
  </si>
  <si>
    <t>POC-Migración de Mainframe a la plataforma de AWS</t>
  </si>
  <si>
    <t>1,440h</t>
  </si>
  <si>
    <t>104d</t>
  </si>
  <si>
    <t>AGRS – Donación de bienes muebles de propiedad federal en uso del SAT</t>
  </si>
  <si>
    <t>FIS_FEB_Incorporación de las Entidades Federativas al Sistema de Fiscalización Básica</t>
  </si>
  <si>
    <t>1,728h</t>
  </si>
  <si>
    <t>115.25d</t>
  </si>
  <si>
    <t>2280 - Declaraciones Provisionales</t>
  </si>
  <si>
    <t>DYP_IPP_ Mi Contabilidad Personas Físicas _ Quitar el clasificador de facturas_</t>
  </si>
  <si>
    <t>Mitigación de Vulnerabilidades en Web Services para consulta de pedimentos_</t>
  </si>
  <si>
    <t>Gobierno de Microservicios</t>
  </si>
  <si>
    <t>Actualización Tecnológica de MAT Padrón de Importadores-Complementar el componente de Firmado</t>
  </si>
  <si>
    <t>DyC-MAT-SAD_ Actualización MAT-Sistema de Devoluciones Automáticas-Ejercicio 2019</t>
  </si>
  <si>
    <t>MAT-CBZ_Emisión diferentes formatos de pagos,confirmación transacciones virtuales,movimientos contab y rectificación contab</t>
  </si>
  <si>
    <t>4,522.1h</t>
  </si>
  <si>
    <t>DyP_- Nueva herramienta para la declaración anual de PM 2019 régimen general_</t>
  </si>
  <si>
    <t>127.75d</t>
  </si>
  <si>
    <t>MATCE_MATCE DODA-QR_Eliminar los números de integración no modulados en PITA</t>
  </si>
  <si>
    <t>ID</t>
  </si>
  <si>
    <t>Created By</t>
  </si>
  <si>
    <t>Created</t>
  </si>
  <si>
    <t>Title</t>
  </si>
  <si>
    <t>Siglas AG</t>
  </si>
  <si>
    <t>Administración General</t>
  </si>
  <si>
    <t>Origen</t>
  </si>
  <si>
    <t>Tipo de Servicio</t>
  </si>
  <si>
    <t>Administrador de SN</t>
  </si>
  <si>
    <t>Subadministrador</t>
  </si>
  <si>
    <t>Código Aplicativo</t>
  </si>
  <si>
    <t>Nombre de Aplicación</t>
  </si>
  <si>
    <t>Proveedor</t>
  </si>
  <si>
    <t>Estado Iniciativa</t>
  </si>
  <si>
    <t>Estatus Iniciativa</t>
  </si>
  <si>
    <t>Estatus Captación</t>
  </si>
  <si>
    <t>Beneficios</t>
  </si>
  <si>
    <t>Condición Iniciativa</t>
  </si>
  <si>
    <t>Motivos - Condición Iniciativa</t>
  </si>
  <si>
    <t>Motivos Cancelación Iniciativa</t>
  </si>
  <si>
    <t>Roberto Benjamin Monroy Vargas</t>
  </si>
  <si>
    <t>SAT-Móvil: Rediseñar app</t>
  </si>
  <si>
    <t>Administración General de Servicios al Contribuyente</t>
  </si>
  <si>
    <t>Requerimiento</t>
  </si>
  <si>
    <t>Mantenimiento</t>
  </si>
  <si>
    <t>SAT Móvil</t>
  </si>
  <si>
    <t>Consorcio SYE Software / Planet Media CDS-2</t>
  </si>
  <si>
    <t>7. Iniciativa Rechazada</t>
  </si>
  <si>
    <t>Iniciativa Rechazada</t>
  </si>
  <si>
    <t>SAT-Móvil: Incorporar Factura Electrónica 3.3</t>
  </si>
  <si>
    <t>Sergio Campoamor Roldan</t>
  </si>
  <si>
    <t>MATCE_MATCE DODA-QR_Incorporar funcionalidades de interoperabilidad y homologación operativa con el proyecto PITA en la iniciativa de carga</t>
  </si>
  <si>
    <t>Administración General de Aduanas</t>
  </si>
  <si>
    <t>Proyecto</t>
  </si>
  <si>
    <t>MATCE - Documento de Operación de Despacho Aduanero QR Portal</t>
  </si>
  <si>
    <t>Consorcio SYE Software / Planet Media CDS-1</t>
  </si>
  <si>
    <t>6. Iniciativa Aprobada</t>
  </si>
  <si>
    <t>Iniciativa Aprobada</t>
  </si>
  <si>
    <t>Alma Quetzabeth Torres Gonzalez</t>
  </si>
  <si>
    <t>SJur-Donatarias: Reingeniería del proceso de Donatarias</t>
  </si>
  <si>
    <t>Transparencias Donatarias</t>
  </si>
  <si>
    <t>Consorcio SYE Software / Planet Media CDS-3</t>
  </si>
  <si>
    <t>​.</t>
  </si>
  <si>
    <t>MATCE_MATCE_SA_Re apuntamiento de información a partir del resultado de selección automatizada a SAAI</t>
  </si>
  <si>
    <t>Edgar Alejandro Ugalde Ramos</t>
  </si>
  <si>
    <t>MATCE - Selección Automatizada</t>
  </si>
  <si>
    <t>MATCE_MATCE DODA-QR_Incorporar filtros en la consulta de DODA</t>
  </si>
  <si>
    <t>4. Aprobado</t>
  </si>
  <si>
    <t>Edgar Martinez Pastrana</t>
  </si>
  <si>
    <t>MAT-IDC-RFC_Ampliado: Restricción de consultas en módulos de RFC ampliado, por medio de SISE.</t>
  </si>
  <si>
    <t>RFC Ampliado</t>
  </si>
  <si>
    <t>CESO – REINGENIERIA DEL SISTEMA INTEGRAL DE CONTABILIDAD ADUANERA (SICA)</t>
  </si>
  <si>
    <t>Comercio Exterior - Soporte a la Operación</t>
  </si>
  <si>
    <t>Documentum/Captiva - Servicios de Digitalización Solución Integral Servicios al Contribuyente</t>
  </si>
  <si>
    <t>Estela Sanchez Gonzalez</t>
  </si>
  <si>
    <t>IDC RFC AMPLIADO: Incorporar la leyenda de quejas y denuncias para el OIC a los acuses de Inscripción</t>
  </si>
  <si>
    <t>Maria del Pilar Ubaldo Juarez</t>
  </si>
  <si>
    <t>FIS_PT_Generación de Cedulas de papeles de trabajo para la revisión y análisis de información</t>
  </si>
  <si>
    <t>Administración General de Autidoría Fiscal Federal</t>
  </si>
  <si>
    <t>Papeles de Trabajo</t>
  </si>
  <si>
    <t xml:space="preserve">DyP_DD_CBC- Recepción y envío de la Declaración Informativa Country-by-Country </t>
  </si>
  <si>
    <t>Administración General de Grandes Contribuyentes</t>
  </si>
  <si>
    <t>País por País</t>
  </si>
  <si>
    <t>SJUR_Integración MAT.Jurídico-MAT.Cobranza</t>
  </si>
  <si>
    <t>Administración General Jurídica</t>
  </si>
  <si>
    <t>Servicios Jurídicos</t>
  </si>
  <si>
    <t>Recurso de Revocación en Línea</t>
  </si>
  <si>
    <t>FIS/Fiscalización Integral</t>
  </si>
  <si>
    <t xml:space="preserve">​..
</t>
  </si>
  <si>
    <t xml:space="preserve">CO_R32D_Incorporación de reglas de negocio al Reporte de Opinión de  Cumplimiento considerando el listado de 69B. </t>
  </si>
  <si>
    <t>Administración General de Recaudación</t>
  </si>
  <si>
    <t>SJUR: Mejoras en los procesos relacionados a los módulos Oficialía de Partes, Juicios civiles y mercantiles y Asuntos penales.</t>
  </si>
  <si>
    <t>Juicios Mercantiles</t>
  </si>
  <si>
    <t>Modificar información de medios de contacto de Contribuyentes RIF</t>
  </si>
  <si>
    <t>Portal Público del Contribuyente - Verificación de Comprobantes Fiscales por Internet</t>
  </si>
  <si>
    <t>Microsoft - Operaciones</t>
  </si>
  <si>
    <t>IDC_RFC Ampliado_Código Alfanumérico Fedatarios públicos.</t>
  </si>
  <si>
    <t>Victor Cruz Leyva</t>
  </si>
  <si>
    <t>Modelo de Administración Tributaria Devoluciones y Compensaciones</t>
  </si>
  <si>
    <t xml:space="preserve">​.
</t>
  </si>
  <si>
    <t>DyP_DD_FATCA-CRS_Generación de un cliente para realizar pruebas del cifrado y descifrado</t>
  </si>
  <si>
    <t>FATCA-CRS</t>
  </si>
  <si>
    <t>Reyna Ramirez Hernandez</t>
  </si>
  <si>
    <t>Administración General de Comunicaciones y Tecnologías de la Información</t>
  </si>
  <si>
    <t>Proyecto TI</t>
  </si>
  <si>
    <t>JUR_RRL_CAL_Incorporar y modificar funcionalidades en RRL y CAL</t>
  </si>
  <si>
    <t>FISC: DICTAMENES.NET: Modificar Aplicativos Dictamen Fiscal y Crear Herramienta de Presentación de situación fiscal</t>
  </si>
  <si>
    <t>Sistema de Presentación de Documentos</t>
  </si>
  <si>
    <t>AGS – Automatizar el proceso de pago por prestaciones y gastos al Personal Asimilado en el Servicio Exterior Mexicano (PASEM)</t>
  </si>
  <si>
    <t>Administración General de Recursos y Servicios</t>
  </si>
  <si>
    <t>Control y Seguimiento de Gastos del Personal Asimilado al Servicio Exterior Mexicano</t>
  </si>
  <si>
    <t>SJur: Consulta y Descarga de documentos de RRL y CAL</t>
  </si>
  <si>
    <t>Problema</t>
  </si>
  <si>
    <t>SIC_SIPRE_Mejoras al Módulo de quejas y denuncias</t>
  </si>
  <si>
    <t>Administración General de Evaluación</t>
  </si>
  <si>
    <t>Servicios Internos de Control</t>
  </si>
  <si>
    <t>Sistema de Procedimientos de Evaluación</t>
  </si>
  <si>
    <t>FIS_SIMA-SUII_Crear un ETL para el consumo de información a través de SAS</t>
  </si>
  <si>
    <t>Sistema de Monitoreo de Auditoria</t>
  </si>
  <si>
    <t>DyP_DD_FATCA-CRS_generación de un cliente para la preparación de certificados</t>
  </si>
  <si>
    <t>Guido Rodriguez Valle</t>
  </si>
  <si>
    <t>IDC_RFC_Ampliado_Validar requisitos para Disolución y Liquidación simplif de Sociedades Mercantiles en Portal de SE</t>
  </si>
  <si>
    <t>CZA_MAT-CBZ:Integración: MAT.Jurídico-MAT.Cobranza para la asociación de medios de defensa, procedimientos administrativos y procedimientos legales.</t>
  </si>
  <si>
    <t>Modelo de Administración Tributaria de Cobranza</t>
  </si>
  <si>
    <t>SIC_SIPRE_Actualización al módulo de OCDE</t>
  </si>
  <si>
    <t>MATCE_MATCE DODA-QR_Actualizar criterios de captura y formato en DODA</t>
  </si>
  <si>
    <t xml:space="preserve">  DyP_DD_FACTA-CRS_Cambio y generación de reglas de negocio</t>
  </si>
  <si>
    <t>CED_VAD_Incorporar información del pago del pedimento en el verificador QR</t>
  </si>
  <si>
    <t>Verificador de Autenticidad de Documentos</t>
  </si>
  <si>
    <t>TI_ENC_SAT_Encuestas de Evaluación para empleados del SAT</t>
  </si>
  <si>
    <t>Encuestas de las Unidades Administrativas del SAT (Internas y Externas)</t>
  </si>
  <si>
    <t>CITASAT, e.firma – Incorporación al Modelo de Riesgo</t>
  </si>
  <si>
    <t>PKI-SAT (Public Key Infraestructure - SAT)</t>
  </si>
  <si>
    <t>FIS_Cruces de información para AGAFF</t>
  </si>
  <si>
    <t>Fiscalización Electrónica BáSíca</t>
  </si>
  <si>
    <t>NYV_MAT BUZON_Aplicación móvil del Buzón Tributario</t>
  </si>
  <si>
    <t>Notificación y Verificación</t>
  </si>
  <si>
    <t>Buzón Tributario</t>
  </si>
  <si>
    <t>TI_ENC_SAT_ Encuesta de evaluación para empleados del SAT de terminales fijas, móviles y virtuales.</t>
  </si>
  <si>
    <t xml:space="preserve">SAC_MAT BUZÓN_ Validación de ISR participable a E.F.  </t>
  </si>
  <si>
    <t>CZA_MAT-CBZ:Emisión diferentes formatos de pagos,confirmación transacciones virtuales,movimientos contab y rectificación contab</t>
  </si>
  <si>
    <t>CZA_MAT-CBZ: Pre-registro de resoluciones determinantes en el MAT-Cobranza</t>
  </si>
  <si>
    <t>CZA_MAT-CBZ: Registro, control y seguimiento automático de convenios de pago en el MAT.Cobranza.</t>
  </si>
  <si>
    <t>CED_CRP_Incorporar en la Consulta Remota de Pedimentos la consulta por número de integración.</t>
  </si>
  <si>
    <t xml:space="preserve">NyV-MAT BUZÓN: Incorporar los apartados de Asesoría, Queja o reclamación y Representación legal a la opción “Servicios PRODECON” del menú principal de buzón tributario </t>
  </si>
  <si>
    <t>AGS: Innovación del Proceso Compra Pago y Control Presupuestal para Recursos PEF</t>
  </si>
  <si>
    <t>Desarrollo</t>
  </si>
  <si>
    <t>AGS-FSCM Solución Integral</t>
  </si>
  <si>
    <t>No medibles - Mejora de calidad en el servicio</t>
  </si>
  <si>
    <t>​No aplica</t>
  </si>
  <si>
    <t>Rosa Elizabeth Miranda Vanegas</t>
  </si>
  <si>
    <t>IDC_RFC_Ampliado_Incorporar nuevo registro al catálogo de relaciones y obligaciones asociados a la Zona Económica Especial.</t>
  </si>
  <si>
    <t>JUR_CAL_Incorporar reglas de negocio para la modalidad Consultas en materia de precios de transferencia</t>
  </si>
  <si>
    <t>SI-Consultas y Autorizaciones en línea</t>
  </si>
  <si>
    <t>JUR_DonExt_Mejoras a la funcionalidad del aplicativo de Donaciones del Extranjero</t>
  </si>
  <si>
    <t>Servicio</t>
  </si>
  <si>
    <t>Donaciones del Extranjero</t>
  </si>
  <si>
    <t>FIS_FEB_Incorporación de la AGGC al Sistema de Fiscalización Electrónica Básica</t>
  </si>
  <si>
    <t>CED_FMPCE_Pedimentos_Implementar el pago referenciado en documentos de comercio exterior</t>
  </si>
  <si>
    <t>MATCE - Formulario Múltiple de Pago</t>
  </si>
  <si>
    <t>FIS_FEB_Incorporación de la AGACE al Sistema de Fiscalización Electrónica Básica.</t>
  </si>
  <si>
    <t>Administración General de Auditoría de Comercio Exterior</t>
  </si>
  <si>
    <t xml:space="preserve">AGS: Automatizar el proceso de asignación de título de autorización </t>
  </si>
  <si>
    <t>Títulos de Autorización para Procesos de Contratación con Fideicomisos</t>
  </si>
  <si>
    <t>RyS: CAyAS-Control de acceso y asistencia del SAT</t>
  </si>
  <si>
    <t>Servicio de Arrendamiento de Infraestructura para el Control de Acceso y Asistencia del SAT</t>
  </si>
  <si>
    <t>TI_ENC_SAT_ Encuesta de evaluación EIDD 2017 - 2018.</t>
  </si>
  <si>
    <t>IDC_Complemento Único Vehicular</t>
  </si>
  <si>
    <t>SAC RFC AMPLIADO actualizar reglas de validación y textos en funcionalidad de validación RFC y verif del contrib</t>
  </si>
  <si>
    <t>MAT_RFC: Obtención de Constancia de Situación Fiscal mediante CURP</t>
  </si>
  <si>
    <t>CESO_ SICA_ Actualizar por Transición de Pago Referenciado</t>
  </si>
  <si>
    <t>Sistema Integral de Contabilidad Aduanera</t>
  </si>
  <si>
    <t>MATCE_MATCE DODA-QR_Incorporar validaciones aplicables a MSA y al módulo de salida</t>
  </si>
  <si>
    <t xml:space="preserve">CED_VAD: Visualizar información asociada a códigos QR que contienen números de integración numéricos y alfanuméricos. </t>
  </si>
  <si>
    <t>Juan Carlos Macias Moreno</t>
  </si>
  <si>
    <t>Mejoras a la extracción y transformación del campo RFC para el proceso de entrega de información contenida en pedimentos PROCAFIS</t>
  </si>
  <si>
    <t>ETL Balanza Comercial</t>
  </si>
  <si>
    <t>Rodolfo Salcedo Flores</t>
  </si>
  <si>
    <t>DyP_IPP_MULTI-IEPS_Actualizar el Catálogo de Tabacos Labrados empresas BRITISH AMERICAN y PHILIP MORRIS.</t>
  </si>
  <si>
    <t>Declaración Informativa Múltiple del IEPS</t>
  </si>
  <si>
    <t>Rodrigo Perez Ortega</t>
  </si>
  <si>
    <t>RC_CONTABILIDAD NEPE_Actualización catálogo contable por alta del concepto Código Digital</t>
  </si>
  <si>
    <t>Administración General de Planeación</t>
  </si>
  <si>
    <t>Contabilidad del Nuevo Esquema de Pagos Electrónicos.</t>
  </si>
  <si>
    <t>Leticia Flores Nieves</t>
  </si>
  <si>
    <t>DyP_IPP_PPS  Actualizar Mis Cuentas considerando la presentación de declaraciones del Régimen de Incorporación Fiscal, cuando no se opten por  los beneficios</t>
  </si>
  <si>
    <t>Yeny Prudente Morales</t>
  </si>
  <si>
    <t>Pago Provisional Simplificado</t>
  </si>
  <si>
    <t>María Yolanda Ramos Herrera</t>
  </si>
  <si>
    <t>CZA_MAT- CBZ_Modificar el título del Layout de condonados</t>
  </si>
  <si>
    <t>DyC_ MAT-SAD_ Recepción y reproceso de declaraciones con propuesta de devolución preautorizada</t>
  </si>
  <si>
    <t>MAT- Sistema de Devoluciones Automáticas</t>
  </si>
  <si>
    <t>Jorge Alonso Miranda Fabela</t>
  </si>
  <si>
    <t>DyP_IPP_PPS_Actualizar Mis Cuentas para permitir presentar declaraciones correctamente en diversos apartados</t>
  </si>
  <si>
    <t xml:space="preserve">RC-Desarrollar sistema para consolidar recaudación de diferentes Esquemas de Pago y Cuentadantes </t>
  </si>
  <si>
    <t>Consolidación de la Recaudación</t>
  </si>
  <si>
    <t>RC_CONTABILIDAD NEPE_Desarrollar en Sistema de Contabilidad Central un Módulo Captura para volantes</t>
  </si>
  <si>
    <t>Generación de Facturas Electrónicas de los Pagos generados por DPA – fase I</t>
  </si>
  <si>
    <t>Servicio de Recepción, Timbrado y Almacenamiento de CFDI</t>
  </si>
  <si>
    <t>SAISEF-Sistema de Administración de Información SAT-EF (Entidades Federativas).</t>
  </si>
  <si>
    <t>DyP_LDA_Declaración Anual PF.-Facilitar al contribuyente la preparación de su declaración anual mediante la validación oportuna de los CFDI´s  de nómina y de deducciones personales.</t>
  </si>
  <si>
    <t>Declaración Anual Personas Físicas</t>
  </si>
  <si>
    <t>SAT: Integración y administración de la normatividad de uso del SAT para su consulta interna y público en general</t>
  </si>
  <si>
    <t>Servicios Comunes Jurídico</t>
  </si>
  <si>
    <t>Prioritarios</t>
  </si>
  <si>
    <t>1. Registro iniciativa</t>
  </si>
  <si>
    <t>Registro de Iniciativa</t>
  </si>
  <si>
    <t>Realizar análisis</t>
  </si>
  <si>
    <t>Medibles - Incremento en recaudación</t>
  </si>
  <si>
    <t xml:space="preserve">​  No aplica
</t>
  </si>
  <si>
    <t>DYC_MAT-DyC_Liberar espacio en disco</t>
  </si>
  <si>
    <t>SIC_SIPRE_Ajustes de Estructura en los Grupos de Atención.</t>
  </si>
  <si>
    <t>FISC: DICTAMENES.NET: Actualización de URL Dictámenes</t>
  </si>
  <si>
    <t>Portal de Trámites y Servicios al Contribuyente</t>
  </si>
  <si>
    <t>PT_PTSC Actualizar la URL del menú consulta Documento Operación Despacho Aduanero</t>
  </si>
  <si>
    <t>Portales Transaccionales</t>
  </si>
  <si>
    <t>Tomas Cruz Velasco</t>
  </si>
  <si>
    <t>DYP_LDA Declaración del ISR por Ingresos de Inversiones en el Extranjero Retornadas al País.</t>
  </si>
  <si>
    <t>Forma Oficial 100.- Declaración ISR por Ingresos de InverSíones en el Extranjero Retornadas al País.</t>
  </si>
  <si>
    <t>DYP_DD_CBC_Actualización de certificados de jurisdicciones para los aplicativos de CBC y CRS.</t>
  </si>
  <si>
    <t>DyP_DD_CBC_Actualización de certificado del SAT para las aplicaciones de FATCA, CRS y CBC.</t>
  </si>
  <si>
    <t>DYC_MAT-DyC_Módulo gestión de pago</t>
  </si>
  <si>
    <t xml:space="preserve">SAC_MAT BUZÓN_Publicación de propuestas de pago emisión mayo de 2018.   </t>
  </si>
  <si>
    <t>DyC_ MAT-SAD_ Actualización de procesos ETL que generan una emisión y padrón de pagos</t>
  </si>
  <si>
    <t>Generación de Insumos para MAT-SAD</t>
  </si>
  <si>
    <t>Silvia Ramirez Diaz</t>
  </si>
  <si>
    <t>IDC_RFC_AMPLIADO_Constancia de Residencia para Efectos Fiscales</t>
  </si>
  <si>
    <t xml:space="preserve">FISC-SUII: Modificar los aplicativos de los módulos del SUII. </t>
  </si>
  <si>
    <t>Sistema Único de Información Integral</t>
  </si>
  <si>
    <t>RC_CONTABILIDAD NEPE_Generar archivo con la Recaudación de efectivo de Aduanas por Banco  para su Transmisión a TESOFE</t>
  </si>
  <si>
    <t>IDC_RFC_AMPLIADO_Ajustar el valor mínimo de inscripción masiva para el servicio de Inscripción por Terceros.</t>
  </si>
  <si>
    <t>CED_FMP CE_Creación del menú del Formulario Múltiple de Pago en Portal de Trámites de Servicios al Contribuyente (PTSC)</t>
  </si>
  <si>
    <t>Jesus Delgado Enriquez</t>
  </si>
  <si>
    <t>RFC_AMPLIADO_Asignación de datos CURP</t>
  </si>
  <si>
    <t>AGS: Actualizar plantillas y catálogo del aplicativo “Mis Eventos”</t>
  </si>
  <si>
    <t>MATCE - Reconocimiento no Intrusivo</t>
  </si>
  <si>
    <t>Maria de Jesus Rodriguez Jimenez</t>
  </si>
  <si>
    <t>SAC_CRM - Solución Integral_Actualizar menú de Factura Electrónica de Solución Integral.</t>
  </si>
  <si>
    <t>CRM - Solución Integral</t>
  </si>
  <si>
    <t>Jorge Eduardo De Marcos Olivos</t>
  </si>
  <si>
    <t>FE_PORTAL_PUBLICO_Datos de contacto, teléfono y correo electrónico, de los contribuyentes del Régimen de Incorporación Fiscal (RIF)</t>
  </si>
  <si>
    <t>10. Cancelar Iniciativa</t>
  </si>
  <si>
    <t>Iniciativa Cancelada</t>
  </si>
  <si>
    <t xml:space="preserve">​No Aplica
</t>
  </si>
  <si>
    <t>SAC_MAT BUZÓN_ Validación de ISR participable a E_F_Mayo</t>
  </si>
  <si>
    <t>Ignacio Mejia Lopez</t>
  </si>
  <si>
    <t>CZA_MAT-CBZ: Actualización en MAT Cobranza de información proveniente de control de obligaciones</t>
  </si>
  <si>
    <t>SAC_MAT BUZÓN_Estructuración de Scripts del Mensaje 327</t>
  </si>
  <si>
    <t>SAC_MAT BUZÓN_Estructuración de Scripts del Mensaje 332</t>
  </si>
  <si>
    <t>SAC_MAT BUZÓN_Estructuración de Scripts del Mensaje 335</t>
  </si>
  <si>
    <t>SAC_MAT BUZÓN_Estructuración de Scripts del Mensaje 336</t>
  </si>
  <si>
    <t>CO_ECUVUL_Incorporación de reglas de cumplimiento para notarios y corredores.</t>
  </si>
  <si>
    <t>Estructura de Cumplimiento de Operaciones Vulnerables</t>
  </si>
  <si>
    <t>SAC_MAT BUZÓN_Estructuración de Scripts del Mensaje 337</t>
  </si>
  <si>
    <t>DyC_ MAT-SAD_ Validación del ISR de Entidades Federativas</t>
  </si>
  <si>
    <t>SAC_MAT BUZÓN_Estructuración de Scripts del Mensaje 340</t>
  </si>
  <si>
    <t>SUN_Actualizar el logotipo y el color del Look and Feel</t>
  </si>
  <si>
    <t>Sistema Único de Normatividad</t>
  </si>
  <si>
    <t>SAC_MAT BUZÓN_Estructuración de Scripts del Mensaje 338</t>
  </si>
  <si>
    <t>SAC_MAT BUZÓN_Estructuración de Scripts del Mensaje 341</t>
  </si>
  <si>
    <t>DYP_DD_CBC_Segunda actualización de certificados de jurisdicciones para los aplicativos de CBC y CRS.</t>
  </si>
  <si>
    <t>DYP_DD_CBC_Tercera actualización de certificados de jurisdicciones para los aplicativos de CBC y CRS.</t>
  </si>
  <si>
    <t>DYC_MAT-DyC_Actualización de empresas certificadas</t>
  </si>
  <si>
    <t>DyP_IPP_DIOT_Crear la DIOT con la información que presenten los contribuyentes a través de Mi Contabilidad</t>
  </si>
  <si>
    <t>Declaración Informativa de operaciones con terceros Completa  (MF)- DIOT Completa (MF)</t>
  </si>
  <si>
    <t>JUR_DDM_Atención a la Mitigación de Vulnerabilidades_Avisos de Donación y Destrucción de Mercancías</t>
  </si>
  <si>
    <t>Donación y Destrucción de Mercancías</t>
  </si>
  <si>
    <t>MATCE-PR_Implementar un servicio en el que se pueda consumir información de pago de documentos de comercio exterior</t>
  </si>
  <si>
    <t>MATCE -Pago Referenciado</t>
  </si>
  <si>
    <t>DYP_DD_CBC_Cuarta actualización de certificados de jurisdicciones para los aplicativos de CBC y CRS.</t>
  </si>
  <si>
    <t>FIS_SECREFI_Migración de Información del SECREFI CENTURA</t>
  </si>
  <si>
    <t>Control y Seguimiento 2a. Etapa</t>
  </si>
  <si>
    <t>DyP_IPP_MULTI-IEPS_Actualizar el Catálogo de cuatro marcas de Tabacos Labrados empresa TABACOS MAGNOS.</t>
  </si>
  <si>
    <t>Descripción del Régimen de Capital y Denominación o Razón Social de las SAS</t>
  </si>
  <si>
    <t>Hector Perez Hernandez</t>
  </si>
  <si>
    <t>MATCO: Acciones de vigilancia y emisión a sujetos obligados a notificar las operaciones de actividades vulnerables.</t>
  </si>
  <si>
    <t>MAT Control de Obligaciones de Operaciones Vulnerables</t>
  </si>
  <si>
    <t>Consorcio SYE Software / Planet Media</t>
  </si>
  <si>
    <t>Nancy Karina Vargas Evangelista</t>
  </si>
  <si>
    <t>DyC_ INSUMOS_SAD_ Identificación de declaraciones con ISR pagado en el extranjero y pagos provisionales</t>
  </si>
  <si>
    <t>DyC_ INSUMOS_SAD_ Solicitud de consultas de acceso a los datos de una Emisión</t>
  </si>
  <si>
    <t>Raul Noya Quintero</t>
  </si>
  <si>
    <t>DyP_DD Documentos Digitales: DeclaraNOT en línea, caída al DWH de la información de declaraciones.</t>
  </si>
  <si>
    <t>Declaración Informativa Múltiple</t>
  </si>
  <si>
    <t>DyP_DD_CBC_Actualización de certificado del SAT para las aplicaciones de FATCA, CRS y CBC_1</t>
  </si>
  <si>
    <t>DYP_DD_CBC_Actualización de certificados de jurisdicciones para los aplicativos de CBC y CRS_1</t>
  </si>
  <si>
    <t>DYP_DD_CBC_Segunda actualización de certificados de jurisdicciones para los aplicativos de CBC y CRS_2</t>
  </si>
  <si>
    <t>DYP_DD_CBC_Tercera actualización de certificados de jurisdicciones para los aplicativos de CBC y CRS_3</t>
  </si>
  <si>
    <t>CESO_AMPP_Crear funcionalidad actualización contenido usuario y atender observaciones UGD del app Bienvenido a México</t>
  </si>
  <si>
    <t>Aplicación Móvil: Bienvenido a México</t>
  </si>
  <si>
    <t>FIR_Solcedi_Certifica con campo CURP opcional</t>
  </si>
  <si>
    <t>Solicitud de Certificados Digital</t>
  </si>
  <si>
    <t>Raul Becerra Arroyo</t>
  </si>
  <si>
    <t>CZA_MAT-CBZ: Continuidad Fase1 y 2 para registro control y seguimiento automático de convenios de pago en MAT-Cobranza</t>
  </si>
  <si>
    <t>FIR_SIREFE_Consumo de información histórica bajo demanda.</t>
  </si>
  <si>
    <t>Sistema de Revocación con Firma Electrónica</t>
  </si>
  <si>
    <t>Claudia Lucia Mancera Torres</t>
  </si>
  <si>
    <t>MAT-NyV: Notificación Electrónica para Otros Organismos de Gobierno.</t>
  </si>
  <si>
    <t>Modelo de Administración Tributaria Notificación y Verificación</t>
  </si>
  <si>
    <t>MAT-CO Actualización de criterios para administración y emisión de multas.</t>
  </si>
  <si>
    <t>MAT - Control de Obligaciones</t>
  </si>
  <si>
    <t>MATCE-PR_FMP CE Mejoras en los aplicativos vinculados al depósito referenciado de comercio exterior.</t>
  </si>
  <si>
    <t>DYP_DD_CBC_Quinta actualización de certificados de jurisdicciones para los aplicativos de CBC y CRS.</t>
  </si>
  <si>
    <t>CO/ECU: Incorporación de reglas en la Estructura de Cumplimiento (ECU) para su aplicación en el 32D</t>
  </si>
  <si>
    <t>Estructura de Cumplimiento</t>
  </si>
  <si>
    <t>MAT-CO-_Crear Reporte de Montos Recaudados por la Entidad Federativa.</t>
  </si>
  <si>
    <t>MATCO- Vigilancia de Renuentes</t>
  </si>
  <si>
    <t>CO_R32D_Incorporación de reporte detallado al resultado de opinión de cumplimiento público</t>
  </si>
  <si>
    <t>CO-R32D:Generación de reporte opinión de cumplimiento con validación del estatus RFC En suspensión de actividades</t>
  </si>
  <si>
    <t>CO-SIVART107 MAT. Actualización de leyendas para la operación del programas de regularización 2017</t>
  </si>
  <si>
    <t>Sistema de Validación, ReimpreSíón y Aclaraciones Artículo 107</t>
  </si>
  <si>
    <t>Ricardo Rocha Galicia</t>
  </si>
  <si>
    <t>Ivonne Meza Sanchez</t>
  </si>
  <si>
    <t>AGS - FSCM: Modificación al sistema de Boletos de avión</t>
  </si>
  <si>
    <t>AGS -FSCM: Sistema de asignación y donación de bienes por el SAT</t>
  </si>
  <si>
    <t>Sistema de Asignación y Donación de Bienes por el SAT</t>
  </si>
  <si>
    <t>​--</t>
  </si>
  <si>
    <t>Alejandro Cruz Bahena Lopez</t>
  </si>
  <si>
    <t>AGS-FSCM: Timbrado en nómina de los pagos de Anticipos de Viáticos percibidos.</t>
  </si>
  <si>
    <t>Maria de Lourdes Zepeda Pineda</t>
  </si>
  <si>
    <t>Servicios de Movilidad</t>
  </si>
  <si>
    <t xml:space="preserve">SAC_MAT BUZÓN_Publicación de propuestas de pago emisión junio de 2018.   </t>
  </si>
  <si>
    <t>CESO_Sistema de solicitudes de validación de información y documentales de operaciones de comercio exterior.</t>
  </si>
  <si>
    <t>Solicitud de validación de Información y documentación que acompaña a las operaciones de Comercio Exterior</t>
  </si>
  <si>
    <t>MATCO- Incidente_INCS00000674798</t>
  </si>
  <si>
    <t>Martha Nelly Perez Alvarado</t>
  </si>
  <si>
    <t>DyP_IPP_MULTI-IEPS_Act Cat Tabacos Labrados empresas PUROS SANTA CLARA,PHILIP MORRIS e IMP GAADSO</t>
  </si>
  <si>
    <t>Leticia Garcia Montiel</t>
  </si>
  <si>
    <t>DyC_Insumos_Compe_Solicitud de declaraciones, compensaciones y acreditamientos</t>
  </si>
  <si>
    <t>FISC: DICTAMENES.NET Modificar los módulos de SIPRED para el ejercicio 2018</t>
  </si>
  <si>
    <t>CZA-RCI:Se requiere reorganizar las opciones contenidas en apartado Menú Relación Contribuyentes PTSC</t>
  </si>
  <si>
    <t>NyV_MAT BUZÓN: Mostrar mensaje temporal de período vacacional dentro del portal del SAT y del Buzón Tributario</t>
  </si>
  <si>
    <t>CZA_MAT-CBZ: Creación de repositorio de BD en el  DWH para procedimiento de Cobranza semanal y mensual.</t>
  </si>
  <si>
    <t>ODS de Cobranza</t>
  </si>
  <si>
    <t>SAC_MAT BUZÓN_ Validación de ISR participable a E_F_Junio</t>
  </si>
  <si>
    <t>Martha Gabriela Martinez Jimenez</t>
  </si>
  <si>
    <t>DYP_DD_CBC_Certificados de jurisdicciones para los aplicativos de CBC y CRS.</t>
  </si>
  <si>
    <t>DYC_MAT-DyC_Mejoras al sistema</t>
  </si>
  <si>
    <t>DyP_DD_FATCA-CRS _Actualización de CRS</t>
  </si>
  <si>
    <t>Análisis de la retro de TESOFE</t>
  </si>
  <si>
    <t>DyC_MAT-DyC_Extracción Información Histórica de DyP Padrón Hidrocarburos</t>
  </si>
  <si>
    <t>AGH</t>
  </si>
  <si>
    <t>Administración General de Hidrocarburos</t>
  </si>
  <si>
    <t>CED_VAD: Actualizar la longitud del número de integración</t>
  </si>
  <si>
    <t>Tomas Gonzalez Maza</t>
  </si>
  <si>
    <t>AGS-FSCM: Firmar Electrónicamente el registro y actualización de los resguardos de Bienes Muebles.</t>
  </si>
  <si>
    <t>Sistema de Importación e Internación Temporal de Vehículos, Casas Rodantes y Embarcaciones</t>
  </si>
  <si>
    <t>Notificación electrónica de requerimientos y multas de control de obligaciones firmados electrónicamente.</t>
  </si>
  <si>
    <t>CO_ECU. Actualización del Software DB2 en la Estructura de Cumplimiento</t>
  </si>
  <si>
    <t>MATCE_MAT - CYR_Consulta de Pedimentos</t>
  </si>
  <si>
    <t>MATCE - Consultas y Reportes</t>
  </si>
  <si>
    <t>CO_32D_Adecuar los contratos del Web Service para consumo 32D MAT</t>
  </si>
  <si>
    <t>CO_Información para realizar vigilancias pre llenadas de la Declaración Anual 2017.</t>
  </si>
  <si>
    <t>DyP_IPP_MULTI-IEPS_Actualizar el Catálogo de una marca de Tabaco Labrado empresa BRITISH AMERICAN TOBACCO MEXICO.</t>
  </si>
  <si>
    <t>​NyV Buzon Tributario Incorporar dentro de Buzon Tributario la funcionalidad de TBT, a efecto de que el contribuyente pueda ingresar documentos de diversas indoles.</t>
  </si>
  <si>
    <t>Buzón Tributario Ver. 2.0</t>
  </si>
  <si>
    <t>SAC_MAT Buzon: Delegación de Trámites - Terceros Autorizados</t>
  </si>
  <si>
    <t>MAT NyV Notificación Electrónica Módulo Diligenciación Agregar funcionalidad para seguimiento</t>
  </si>
  <si>
    <t>MATCE_MATCE MSA_Guardar la información de las operaciones con Reconocimiento No Intrusivo</t>
  </si>
  <si>
    <t>CESO-Robustecimiento para la Infraestructura a la VUCEM.</t>
  </si>
  <si>
    <t>Centro de Procesamiento Electrónico de Datos</t>
  </si>
  <si>
    <t>DYP__IPP_ Declaraciones Provisionales_ Actualizar el Vector de Bonos de Carbono</t>
  </si>
  <si>
    <t>Nuevo Esquema de Pagos Electrónicos</t>
  </si>
  <si>
    <t>SAC_MAT BUZÓN_Modificación de Correos y SMS de Buzón Tributario</t>
  </si>
  <si>
    <t>DyC_MAT DYC_Scrip_Embajadas y Misiones Diplomáticas</t>
  </si>
  <si>
    <t>RC_ CONTABILIDAD NEPE_ Actualización de catálogos contables “Conceptos de Producto y Aprovechamiento”.</t>
  </si>
  <si>
    <t>TI_ENC_SAT_Encuesta Servicios que brinda AGRS e indicadores de Seguridad Institucional.</t>
  </si>
  <si>
    <t xml:space="preserve">PT_PTSC Modificar la URL del menú consulta Documento de Operación para Despacho Aduanero </t>
  </si>
  <si>
    <t>SAC_MAT BUZÓN_Publicación de propuestas de pago IMSS emisión julio de 2018</t>
  </si>
  <si>
    <t>NV LOCAL ALR Actualización del catálogo de firmas electrónicas para la ADSC’s 30,11 y 16</t>
  </si>
  <si>
    <t>Notificación Verificación Local de Recaudación</t>
  </si>
  <si>
    <t>CZA_MAT-CBZ_Actualizar resoluciones registradas fuera de plazo,proceso baja pago y baja duplicidad y cambio de regla</t>
  </si>
  <si>
    <t>IDC_RFC_AMPLIADO_. Modificar el WS de Inscripción al RFC de las SAS para obtener el contrato social.</t>
  </si>
  <si>
    <t>MAT_IDC. Modificar el WS de Inscripción al RFC de las SAS para obtener el contrato social</t>
  </si>
  <si>
    <t>SISA_ Autenticación de usuarios</t>
  </si>
  <si>
    <t>Aprobar o Rechazar Iniciativa</t>
  </si>
  <si>
    <t>NV LOCAL ALR Actualización del catálogo de firmas electrónicas para la ADSC’s 41 y 78</t>
  </si>
  <si>
    <t>CO_32D_Reinicio del folio consecutivo del Reporte de Opinión de cumplimiento.</t>
  </si>
  <si>
    <t>Opinión del Cumplimiento del Contribuyente</t>
  </si>
  <si>
    <t>CZA_MAT-CBZ_Registro de gastos como ICEP y mejoras a resolución en tránsito,eliminar y agregar concepto y traslados</t>
  </si>
  <si>
    <t>DYP_LDA-DyP Implementar mejoras a la Línea de Captura ver. 4.0</t>
  </si>
  <si>
    <t>Nepe</t>
  </si>
  <si>
    <t xml:space="preserve">  MAT-IDC: Administraciones Desconcentradas de la Cuidad de México</t>
  </si>
  <si>
    <t>MAT-IDC-RFC- Generación de regla de negocio para avisos de cambio de domicilio de contribuyentes suspendidos.</t>
  </si>
  <si>
    <t>3.2. Banco Iniciativa</t>
  </si>
  <si>
    <t>Banco de iniciativa</t>
  </si>
  <si>
    <t>MAT-IDC-RFC Inscripción de Personas Físicas Extranjeras sin Actividad Económica y con Residencia en los Estados Unidos Mexicanos</t>
  </si>
  <si>
    <t>SAC_MAT BUZÓN_ Validación de ISR participable a E_F_Julio</t>
  </si>
  <si>
    <t>e.Firma</t>
  </si>
  <si>
    <t>Gabriela Tenorio Valdes</t>
  </si>
  <si>
    <t>Reingeniería PKI</t>
  </si>
  <si>
    <t xml:space="preserve">​No aplica
</t>
  </si>
  <si>
    <t>Integración de SOLCEDI en CERTISAT (WEB y CRM) - Reingeniería de CERTISAT</t>
  </si>
  <si>
    <t>Certificación SAT (Ventanilla y WEB)</t>
  </si>
  <si>
    <t>​N/A</t>
  </si>
  <si>
    <t>CZA_MAT-CBZ Ajustar el EXTRACTOR</t>
  </si>
  <si>
    <t>MAT-NyV: Implementar Mejoras al Módulo de Administración de Verificaciones</t>
  </si>
  <si>
    <t>MAT-NyV: Módulo de Administración de Verificaciones</t>
  </si>
  <si>
    <t xml:space="preserve">SaC Solución Integral. Cambio de nombre de Grupo en SI </t>
  </si>
  <si>
    <t>Solución Integral Servicios al Contribuyente</t>
  </si>
  <si>
    <t>Registro iniciativa</t>
  </si>
  <si>
    <t>SaC. Implementar servicio digitalización de trámites al RFC y consulta de documentos digitalizados</t>
  </si>
  <si>
    <t>DyP-Crear formulario para pago provisional de residentes en el extranjero-maquilas (DWH)</t>
  </si>
  <si>
    <t>Contabilidad Electrónica</t>
  </si>
  <si>
    <t>Pagos referenciados</t>
  </si>
  <si>
    <t>Osvaldo Mendoza Ponce</t>
  </si>
  <si>
    <t>DYP__IPP_ Declaraciones Provisionales_ Actualizar el Vector de Bonos de Carbono (DWH)</t>
  </si>
  <si>
    <t>RFC_Ampliado Aplicar pruebas de vulnerabilidad a Padrón de Importadores.</t>
  </si>
  <si>
    <t>DyP_IPP_MULTI-IEPS_Actualizar Catálogo marca Tabacos Labrados empresa PHILIP MORRIS.</t>
  </si>
  <si>
    <t>Janeth Zavala Aquino</t>
  </si>
  <si>
    <t>SAC_SICODTAB_ Generación Automática de códigos para impresión en cajetillas de cigarros.</t>
  </si>
  <si>
    <t>Sistema de Códigos de Tabacos</t>
  </si>
  <si>
    <t>AGS-HRMS:   Emitir consultas e Incorporar mejoras en la funcionalidad del módulo de Ceses de Apoyo Jurídico</t>
  </si>
  <si>
    <t>AGS-HRMS Solución Integral</t>
  </si>
  <si>
    <t>MATCE_MATCE-Plantillador_Modificación a las notificaciones</t>
  </si>
  <si>
    <t>MATCE - Plantillador</t>
  </si>
  <si>
    <t>NV LOCAL ALR Actualización del catálogo de firmas electrónicas para la ADSC 73</t>
  </si>
  <si>
    <t>CE SO: Mecanismo para compartir información del COMALEP</t>
  </si>
  <si>
    <t>Convenio Multilateral de Aduanas de América Latina, España y Portugal</t>
  </si>
  <si>
    <t>NV LOCAL ALR Actualización del catálogo de firmas electrónicas para la ADSC’s 13,23,4,45.</t>
  </si>
  <si>
    <t>MATCE-MATCE-PITA _Homologar Validaciones en DODA y PITA</t>
  </si>
  <si>
    <t>MATCE - PITA</t>
  </si>
  <si>
    <t>MATCE-MATCE-PITA _Actualizar las validaciones en DODA y PITA</t>
  </si>
  <si>
    <t>DyC_ MAT-SAD_ Actualización de la Torre de Control SAD-Ejercicio 2018</t>
  </si>
  <si>
    <t>AGS-FSCM:Crear módulo para manejo y control de Tarjetas Institucionales asignadas a empleados para viáticos y pasajes</t>
  </si>
  <si>
    <t>Sse adjunta documento firmado de Control de  Cambios número 1</t>
  </si>
  <si>
    <t>PORTAL_PRIVADO_CONSULTA CFDI Generar mensajes de Interés en Buzón Tributario para el nuevo esquema de Cancelaciones</t>
  </si>
  <si>
    <t>Portal Privado del Contribuyente - Consulta de CFDI's</t>
  </si>
  <si>
    <t>Adriana Perez Luna</t>
  </si>
  <si>
    <t>SAAPA TM:Creación repositorio para recepción información marítima desde VUCEM análisis riesgo información anticipada</t>
  </si>
  <si>
    <t>Administración del Riesgo</t>
  </si>
  <si>
    <t>Repositorio Tráfico Ferroviario: Crear un repositorio para la recepción de información ferroviaria desde VUCEM para análisis de riesgo de información anticipada</t>
  </si>
  <si>
    <t>MAT_RFC_Expediente Electrónico Empresarial.</t>
  </si>
  <si>
    <t>SAC-Sorteo El Buen Fin 2018:Actualización tecnológica automatiza proceso de selección de participantes y ganadores</t>
  </si>
  <si>
    <t>Cuenta Tributaria</t>
  </si>
  <si>
    <t>Sorteo Fiscal del Buen Fin</t>
  </si>
  <si>
    <t>​NA</t>
  </si>
  <si>
    <t>SAC_MAC_Buzón: Implementar Encuesta de satisfacción</t>
  </si>
  <si>
    <t>SAC_MAC_Buzón: Implementar Aviso de privacidad</t>
  </si>
  <si>
    <t>DyP_IPP - Mejoras al Módulo de descargas de acuses del IDE.</t>
  </si>
  <si>
    <t>Declaración Informativa Mensual y Anual del Impuesto a los Depósitos en Efectivo</t>
  </si>
  <si>
    <t xml:space="preserve">SAC_MAT BUZÓN_Publicación de propuestas de pago IMSS emisión agosto de 2018.   </t>
  </si>
  <si>
    <t>DyC_ MAT-SAD_ Actualización de MAT-Sistema de Devoluciones Automáticas-Ejercicio 2018</t>
  </si>
  <si>
    <t>NV LOCAL ALR Actualización del catálogo de firmas electrónicas para la ADSC’s 40 y 41.</t>
  </si>
  <si>
    <t>MATCE-MATCE PITA_Encriptación de CIEC y contraseña</t>
  </si>
  <si>
    <t>DyP_IPP_MULTI-IEPS_Actualizar Catálogo de tres marcas de Tabacos Labrados empresa BRITISH AMERICAN TOBACCO MEXICO, S.A. DE C.V.</t>
  </si>
  <si>
    <t xml:space="preserve">DyC_ INSUMOS_SAD _Integración del Tablero de Indicadores de DyP y DyC con el Portal de empleado MAT </t>
  </si>
  <si>
    <t>Actualizar los valores del INPC de  2014 al 2018 para Mis Cuentas</t>
  </si>
  <si>
    <t>SAC_MAT BUZÓN_Autorización de CPA IMSS 09_2018</t>
  </si>
  <si>
    <t>CZA_MAT-CBZ_Implementar pistas de auditoría en el MAT-Cobranza, adicionales a las establecidas por seguridad.</t>
  </si>
  <si>
    <t>IDC_RFC_AMPLIADO_Webservice RENAPO</t>
  </si>
  <si>
    <t xml:space="preserve">SAC_KIOSKO_Actualización del Kiosko de Salas de Internet. </t>
  </si>
  <si>
    <t>Kiosko de Salas de Internet (Mi Espacio)</t>
  </si>
  <si>
    <t>CESO_IMPI_REINGENIERIA (Migración de Información Histórica del IMPI-Legado)</t>
  </si>
  <si>
    <t>Instituto Mexicano de la Propiedad Intelectual</t>
  </si>
  <si>
    <t>CE- SOIA: Incorporar la información de la línea de captura</t>
  </si>
  <si>
    <t>Sistema de Operación Integral Aduanera</t>
  </si>
  <si>
    <t>RC_ CONTABILIDAD NEPE_ Actualización del Procesos de Sustitutivas.</t>
  </si>
  <si>
    <t>SJUR- CAL: Deshabilitar la modalidad “Donaciones del extranjero (art.61 fracción XVII LA)”</t>
  </si>
  <si>
    <t>RFCAmpleado_MAT-PI: MODIFICACIÓN_HIDROCARBUROS</t>
  </si>
  <si>
    <t>Padrón de Importadores</t>
  </si>
  <si>
    <t>MAT IDC RFC - Incorporar la Administración del Padrón de Contribuyentes de Bebidas Alcohólicas en RFC Ampliado.</t>
  </si>
  <si>
    <t>Entendimiento</t>
  </si>
  <si>
    <t>Daniela Mejia Zapata</t>
  </si>
  <si>
    <t>SaC- Contraseña-Medio de Contacto para PF.</t>
  </si>
  <si>
    <t>Contraseña</t>
  </si>
  <si>
    <t>RyS-AGS-FSCM: Modificación a estructura de solicitud de pago nómina</t>
  </si>
  <si>
    <t>FISC: DICTAMENES.NET Ajustar los módulos del SIPRED  para la presentación del ejercicio 2018</t>
  </si>
  <si>
    <t>SAC_MAT BUZÓN_Estructuración de Scripts del Mensaje 402</t>
  </si>
  <si>
    <t>RFC</t>
  </si>
  <si>
    <t>Otros - Campo de libre captura</t>
  </si>
  <si>
    <t>​Migrar las funcionalidades no consideradas en el alcance de la Fase I del proyecto RFC Ampliado, mismas que obedece al cambio de plataforma tecnológica de CRM-IDC y Padrón de Importadores a la plataforma tecnológica MAT-IDC, lo anterior con la finalidad de proporcionar herramientas que le permitan al usuario una simplificación funcional de los procesos y trámites asociados a la Identificación del Contribuyente, garantizando así convivencia con los desarrollos que actualmente se efectúan hacia dicha plataforma.</t>
  </si>
  <si>
    <t>CE_Tráfico Aéreo: Crear un repositorio para la recepción de información aérea proveniente de la Ventanilla Digital (VUCEM)  para análisis de riesgo de información anticipada.</t>
  </si>
  <si>
    <t>Debido a los manifiestos que se mandan por las aerolineas, se debe tener un repositorio donde se pueda tener la información recibida</t>
  </si>
  <si>
    <t>Sahir Adari Sanchez Gomez</t>
  </si>
  <si>
    <t>TI_ENC_SAT_ Encuesta de evaluación Corrupción y Riesgo.</t>
  </si>
  <si>
    <t>FIS_SECREFI_Mejoras al aplicativo de SECREFI</t>
  </si>
  <si>
    <t>Sistema de Expedición y Control de Revisiones Fiscales</t>
  </si>
  <si>
    <t>AGR_Servidor Virtual</t>
  </si>
  <si>
    <t>Registro de sugerencias de mejoras sobre aplicativos</t>
  </si>
  <si>
    <t xml:space="preserve">SAC_MAT BUZÓN_Publicación de propuestas de pago IMSS emisión septiembre de 2018.   </t>
  </si>
  <si>
    <t>DYP_CUN-WEB_Ajustes a funcionalidades a la Consulta de Declaraciones y Pagos Web derivado de la revisión realizada por la Administración General de Evaluación.</t>
  </si>
  <si>
    <t>Consulta de Declaraciones y Pagos Web</t>
  </si>
  <si>
    <t>RC_ CONTABILIDAD NEPE_ Actualizar la validación del RFC, con el acceso al RFC Ampliado.</t>
  </si>
  <si>
    <t>CZA_MAT-CBZ_Actualización en MAT-Cobranza de información proveniente de control de obligaciones</t>
  </si>
  <si>
    <t>CO-SIVART 107 Incursión de Nuevo  segmento.</t>
  </si>
  <si>
    <t>DyP_IPP_MULTI-IEPS_Actualizar Catálogo de marca Tabacos Labrados empresa BRITISH AMERICAN TOBACCO MEXICO SA CV</t>
  </si>
  <si>
    <t>CED_Envío de alertas del Sistema CPED a la base de datos que alimenta MATCE</t>
  </si>
  <si>
    <t>SISTEMA CPED</t>
  </si>
  <si>
    <t>SAS</t>
  </si>
  <si>
    <t>DyP_LDA_NEPE_Actualizar claves informáticas de ceros absolutos provisionales y validaciones en el Nuevo Esquema de Pagos Electrónicos (NEPE).</t>
  </si>
  <si>
    <t>JUR: CAL/ Cambios funcionales en Modalidades que se encuentran en solución Consultas y Autorizaciones en Línea (CAL)</t>
  </si>
  <si>
    <t>DyP_DD_FATCA_ Actualización de Reportes al DWH</t>
  </si>
  <si>
    <t>Foreing Account Tax Compliance ACT</t>
  </si>
  <si>
    <t>AGS-HRMS: Ajustar proceso de nómina para disposiciones otorgamiento aguinaldo o gratificación fin año ejercicio 2018</t>
  </si>
  <si>
    <t>FIS_SECREFI_Mejoras al aplicativo SECREFI AV</t>
  </si>
  <si>
    <t>RyS-AGS-FSCM: Actualización de los resguardos de Bienes Muebles y Firmado Electrónico.</t>
  </si>
  <si>
    <t>Zeltzin Stephanie Piña Marquez</t>
  </si>
  <si>
    <t>SAT-Móvil: Implementar el servicio de Mi RFC</t>
  </si>
  <si>
    <t>REPORTES ESTADISTICOS DE NOTIFICACION Y VERIFICACION</t>
  </si>
  <si>
    <t>Jorge Gutiérrez Rodea</t>
  </si>
  <si>
    <t>NV LOCAL ALR Actualización del catálogo de firmas electrónicas para la ADSC’s 42 y 47</t>
  </si>
  <si>
    <t>DyP_LDA_NEPE_Adicionar el concepto “Reintegro de devoluciones improcedentes de ISR Personas Físicas”  al flujo de SISPR – Control de Obligaciones.</t>
  </si>
  <si>
    <t>RFC Ampliado PI alta y baja de empleados en los grupos de atención.</t>
  </si>
  <si>
    <t>RFC Ampliado_MAT-PI: Actualizar el rol líder y los Grupos de Atención del Padrón de Importadores.</t>
  </si>
  <si>
    <t>​no aplica</t>
  </si>
  <si>
    <t>PT_PTSC_Actualización del contexto de las ligas del documento de Operación para el Despacho Aduanero (DODA)</t>
  </si>
  <si>
    <t>CO-Obtener líneas de captura del sistema de incorporación al Sub Servicio de Pago Referenciado (SISPR)</t>
  </si>
  <si>
    <t>Líneas de Captura</t>
  </si>
  <si>
    <t xml:space="preserve">MATCE_MATCE DODA QR_Consulta </t>
  </si>
  <si>
    <t>REPORTES ESTADISTICOS DE NOTIFICACION Y VERIFICACION_</t>
  </si>
  <si>
    <t>DYP_LDA-DyP Implementar mejoras a la Línea de Captura ver. 4.0 Atención NEPE</t>
  </si>
  <si>
    <t>DYP_LDA-DyP Implementar mejoras a la Línea de Captura ver. 4.0 CUWEB</t>
  </si>
  <si>
    <t>CZA_MAT-CBZ: Construcción de Web Service de Cobranza y Gestor de métodos y vistas para entrega de información de MAT Cobranza a los aplicativos  que ,lo requieran</t>
  </si>
  <si>
    <t>CZA_MAT-CBZ: Registro, control y seguimiento de convenios de parcialidades en MAT.Cobranza artículo 66 y 66a</t>
  </si>
  <si>
    <t>CZA_MAT-CBZ_Incluir criterios de validación en MAT-Cobranza para eliminar lotes de multas de control de obligaciones.</t>
  </si>
  <si>
    <t xml:space="preserve">MATCE_MATCE DODA-QR_Incorporar Tránsitos </t>
  </si>
  <si>
    <t xml:space="preserve">MATCE_MATCE-SA_Incorporar Tránsitos </t>
  </si>
  <si>
    <t xml:space="preserve">SAPSA - Sistema de Atención a Planteamientos de Síndicos y Agrupaciones de Contribuyentes. </t>
  </si>
  <si>
    <t>Sistema de Atención a planteamiento de Síndicos de Contribuyentes</t>
  </si>
  <si>
    <t>NV LOCAL ALR Actualización del catálogo de firmas electrónicas para la ADSC’s 49 y 64.</t>
  </si>
  <si>
    <t>DyP_IPP_MULTI-IEPS_Actualizar Catálogo Tabacos Labrados BRITISH AMERICAN TOBACCO MEXICO y PHILIP MORRIS</t>
  </si>
  <si>
    <t>DyP_LDA_Ajustes al proceso de precarga de información de Intereses de la Declaración Anual de Personas Físicas para la presentación del Ejercicio 2018</t>
  </si>
  <si>
    <t>DWH-Prellenado DECLARASAT</t>
  </si>
  <si>
    <t>SJUR:Se requiere de una herramienta tecnológica que permita controlar y dar seguimiento al proceso relacionado con el módulo de Amparo vs Actos</t>
  </si>
  <si>
    <t>Amparo contra actos</t>
  </si>
  <si>
    <t>SJUR: Se requiere de una herramienta tecnológica que permita controlar y dar seguimiento a los procesos relacionados con los módulos de Juicios de Nulidad y Lesividad</t>
  </si>
  <si>
    <t>Juicios De Nulidad y Lesividad</t>
  </si>
  <si>
    <t xml:space="preserve">.
</t>
  </si>
  <si>
    <t>SJUR: Se requiere de una herramienta tecnológica que permita controlar y dar seguimiento a los procesos relacionados con el módulo Recursos Administrativos</t>
  </si>
  <si>
    <t>Recursos de Revocacion</t>
  </si>
  <si>
    <t>​No Aplica</t>
  </si>
  <si>
    <t>SJUR: Mejoras en los procesos relacionado al módulo de Generalidades y Mantenimiento</t>
  </si>
  <si>
    <t>Generalidades Juridico</t>
  </si>
  <si>
    <t>AGRS-AGS-HRMS:Ajustar el proceso nómina para aplicar Ley Federal de Remuneraciones Art. 6 Decreto 05112018</t>
  </si>
  <si>
    <t xml:space="preserve">SAC_MAT BUZÓN_Carga de Registros de las declaraciones R-100 Retorno de capitales </t>
  </si>
  <si>
    <t>DYP_PPI_Declaraciones Provisionales_Mejoras a Mi Contabilidad PF y PM. Cambio de Etiquetas en Formularios JS de Provisionales.</t>
  </si>
  <si>
    <t>Formulario (JAVA Script)</t>
  </si>
  <si>
    <t>AGRS-AGS-HRMS: Mantenimiento al Módulo Gestión de solicitudes de eventos del SAT</t>
  </si>
  <si>
    <t>Andrea Landin Rodriguez</t>
  </si>
  <si>
    <t>CE SO: Mecanismo para compartir información del COMALEP.</t>
  </si>
  <si>
    <t>DyP_LDA_NEPE_Generar estructuras históricas de transacciones para almacenar información de Pagos y DI ejercicio 2019</t>
  </si>
  <si>
    <t>CZA_MAT-CBZ:Actualización de Web Service de HC de MAT Cobranza para saldos corte previos al de fecha de la solicitud</t>
  </si>
  <si>
    <t>AGRS-CSC-Mantenimiento al sistema de Expediente Electrónico de Empleados.</t>
  </si>
  <si>
    <t>Sistema de Capital humano</t>
  </si>
  <si>
    <t>AGRS-CSC-Mantenimiento al sistema de Expediente Electrónico de Empleados notificación de obligacion LGTEIP.</t>
  </si>
  <si>
    <t>​Se rechaza iniciativa</t>
  </si>
  <si>
    <t>MAT-IDC– RFC : Reformas Fiscales 2019</t>
  </si>
  <si>
    <t>RFC Ampliado MAT_Asignación rol Exportador, generación de reportes y actualización de catálogos (Fase 1)</t>
  </si>
  <si>
    <t>SIC_SIPRE_Mejoras al módulo OCDE.</t>
  </si>
  <si>
    <t>CESO_SISTEMA CPED_Incorporar un mecanismo automatizado de intercambio de información entre SEPOMEX y el SAT</t>
  </si>
  <si>
    <t>MAT-NyV: Diligenciador Móvil 2.0</t>
  </si>
  <si>
    <t>Jorge Eduardo Alvarez Garcia</t>
  </si>
  <si>
    <t>FIS_FEB_Incorporación de la AGH al Sistema de Fiscalización Electrónica Básica.</t>
  </si>
  <si>
    <t>REPORTES ESTADISTICOS DE NOTIFICACION Y VERIFICACION_NOVIEMBRE</t>
  </si>
  <si>
    <t xml:space="preserve">DyC-INSUMOS_SAD: Actualización de procesos que generan una Emisión para MAT-SAD 2018 </t>
  </si>
  <si>
    <t>SAC_MAT BUZÓN Cambio de Logotipos en el nuevo portal y en Buzón Tributario</t>
  </si>
  <si>
    <t>NV LOCAL ALR Actualización del catálogo de firmas electrónicas para la ADSC’s 07 y 68.</t>
  </si>
  <si>
    <t>DyP_IPP_PPS_ Actualizar Mis Cuentas en sus funcionalidades, que resulten aplicables para el ejercicio 2019</t>
  </si>
  <si>
    <t>MAT-PORTAL EMPLEADO: Cambio de logos en el portal empleado.</t>
  </si>
  <si>
    <t>MAT – Portal para Empleados</t>
  </si>
  <si>
    <t>MAT-NYV: Dar de alta los días inhábiles del 2° periodo vacacional 2018</t>
  </si>
  <si>
    <t>PORTAL_PRIVADO_CONSULTA CFDI Automizar la obtención de padrones para la cancelación de CFDI</t>
  </si>
  <si>
    <t>DWH-Explota Calidad</t>
  </si>
  <si>
    <t>CZA_CREDFIS: Inhabilitar temporalmente en el portal del contribuyente la emisión de formatos para pago.</t>
  </si>
  <si>
    <t>Créditos Fiscales</t>
  </si>
  <si>
    <t xml:space="preserve">SJUR-CAL: Deshabilitar modalidades dentro del aplicativo Consultas y Autorizaciones en Línea </t>
  </si>
  <si>
    <t>NV LOCAL ALR Actualización del catálogo de firmas electrónicas para la ADSC 14</t>
  </si>
  <si>
    <t>REPORTES ESTADISTICOS DE NOTIFICACION Y VERIFICACION_DICIEMBRE</t>
  </si>
  <si>
    <t>RC_CONTABILIDAD NEPE_ Actualización de Catálogos Contables,Sistema de Contabilidad Central Ejercicio Fiscal 2019</t>
  </si>
  <si>
    <t>RFC_ampliado Actualizar los Nombres y apellidos en la base de datos CURP del MAT - RFC.</t>
  </si>
  <si>
    <t>CO-SIVART107 Carga de Base de datos para validar, reimprimir y aclarar la propuesta de pago; asi como generar líneas de Captura del programa de regularización ISR 2017.</t>
  </si>
  <si>
    <t>Generación de 65;000 Líneas de Captura SIVART107_MAT.</t>
  </si>
  <si>
    <t xml:space="preserve">Requerimiento: Disminución del ISR e IVA en la región fronteriza norte </t>
  </si>
  <si>
    <t>DyP_IPP_Actualizar formulario pago provisional RFN con autorización estímulo ISR e IVA,actualizar formulario IVA</t>
  </si>
  <si>
    <t>SaC - SAIMYP - Reinicio de secuencias en solicitudes de Marbetes y Precintos.</t>
  </si>
  <si>
    <t>Sistema Automatizado Integral de Marbetes y Precintos</t>
  </si>
  <si>
    <t>MAT- IDC – RFC: Validación de requisitos para beneficios de zona fronteriza.</t>
  </si>
  <si>
    <t>Validador de Requisitos del Contribuyente</t>
  </si>
  <si>
    <t>A solicitud del usuario</t>
  </si>
  <si>
    <t>Gabriel Vázquez Avendaño</t>
  </si>
  <si>
    <t>LCO: Incorporar el nuevo estatus de obligación de contribuyente fronterizo</t>
  </si>
  <si>
    <t>Lista de Control de Obligados</t>
  </si>
  <si>
    <t>CZA_SubastaSAT-Modificación a los Documentos con motivo de reforma a la Ley del SAT Dic 2018.</t>
  </si>
  <si>
    <t>SubastaSAT Nueva Versión</t>
  </si>
  <si>
    <t>DYP_IPP_Formulario JS_Actualización de Tarifas ISR 2018 – 2019 en DyP</t>
  </si>
  <si>
    <t>SAC_SAIMYP_Incremento de pago de derechos de SAIMYP para 2019</t>
  </si>
  <si>
    <t>SAC_MAT BUZÓN Mostrar mensaje temporal de período vacacional en el nuevo Buzón Tributario y en el Buzón Tributario anterior.</t>
  </si>
  <si>
    <t>MAT_NYV Actualización de formatos de notificación electrónica 2019  acuse, constancia y aviso</t>
  </si>
  <si>
    <t>DyP_IPP_Actualizar la DIOT para reportar operaciones donde se aplicó la disminución del 50 por ciento en el IVA</t>
  </si>
  <si>
    <t>Declaración Informativa de Operaciones con Terceros</t>
  </si>
  <si>
    <t>SaC_Nómina RIF_ Actualizar aplicativo para la generación de recibo de nómina.</t>
  </si>
  <si>
    <t>Nómina RIF</t>
  </si>
  <si>
    <t>SJUR-RRL y CAL: Actualizar el calendario de días inhábiles para el año 2018 y 2019</t>
  </si>
  <si>
    <t>Gabriela Garcia Lopez</t>
  </si>
  <si>
    <t>FIS_SUII Generar y actualizar calendarios</t>
  </si>
  <si>
    <t>MAT-IDC-RFC_Ampliado: Incorporar registros de contribuyentes suspendidos de producción a ambiente no productivos</t>
  </si>
  <si>
    <t>Sergio Enrique Montúfar Muñiz</t>
  </si>
  <si>
    <t>IDC- MAT- RFC Ampliado: Actualizar reglas para evitar tributación en Flujo Efectivo y Régimen de Incorporación Fiscal</t>
  </si>
  <si>
    <t>CZA_MAT-CBZ: Traslado de adeudos activos y en baja de 12 ADR con motivo de la reestructuración del SAT.</t>
  </si>
  <si>
    <t xml:space="preserve">CED_VAD_Actualizar e incorporar información de la mercancía y gafete único. </t>
  </si>
  <si>
    <t>MAT-IDC – RFC Ampliado: Asignar características fiscales a los prestadores de servicios de transportes terrestres de pasajeros y entrega de alimentos preparados.</t>
  </si>
  <si>
    <t>MATCE_MATCE-SA_Nueva selección automatizada</t>
  </si>
  <si>
    <t>MAT-CO Incorporar sello digital del SAT en documentos notificados electrónicamente.</t>
  </si>
  <si>
    <t>RC_CONTABILIDAD NEPE_ Actualización de los Catálogos Contables Sistema Contabilidad Central NEPE y SI EF 2019 2a Parte</t>
  </si>
  <si>
    <t>MAT_RFC comportamiento de roles para beneficios de zona fronteriza en la presentación de trámites al RFC.</t>
  </si>
  <si>
    <t>SIC_SIPRE_Carga de archivos en el registro  de Quejas o Denuncias.</t>
  </si>
  <si>
    <t>MAT_RFC: Actualización del catálogo de CRH</t>
  </si>
  <si>
    <t>DyP_IPP_MULTI-IEPS_Actualizar Catálogo Tabacos PHILIP MORRIS MÉXICO US TOBACCO DE MÉXICO y BRAXICO MANUFACTURING</t>
  </si>
  <si>
    <t>Atencion funcionalidades DWH derivado de actualización formularios pago provisional decreto estimulo fiscales RFN</t>
  </si>
  <si>
    <t>DyP_IPP_PPS_ Actualizar DWH con información de Mis Cuentas 2019</t>
  </si>
  <si>
    <t>MAT-Régimen de incorporación Fiscal se agregara mis cuentas</t>
  </si>
  <si>
    <t>Zeltzin Pamela Santiago Hernandez</t>
  </si>
  <si>
    <t>DWH-LCO:  Implementar pistas de auditoría y consulta de las descargas de la LCO</t>
  </si>
  <si>
    <t>FE_RECEPCION CFDI_Implementar el proceso automatizado de Generación de Facturas Electrónicas de los Pagos derivados de Pedimentos</t>
  </si>
  <si>
    <t xml:space="preserve">Sistema de Captura de Declaración por Excedente de Dinero </t>
  </si>
  <si>
    <t>Reingeniería del Sistema de Captura de Declaraciones de Excedentes de Dinero</t>
  </si>
  <si>
    <t>DyP_IPP_PPS_ Ajustar Mis Cuentas declaraciones RIF y Arrendamiento en formularios de IVA región fronteriza norte</t>
  </si>
  <si>
    <t>DYP_LDA_Declaraciones provisionales_ ISR Retenciones por utilizar plataformas tecnológicas, IVA Retenciones por utilizar plataformas tecnológicas y Declaración Informativa de retenciones por el uso de plataformas tecnológicas.</t>
  </si>
  <si>
    <t>MAT-AMPARADOS</t>
  </si>
  <si>
    <t xml:space="preserve">CZA_SUBASTASAT-Mejoras Parte 1.Cancelación de subastas y actualización de los documentos </t>
  </si>
  <si>
    <t>Actualización de Información (FEB)</t>
  </si>
  <si>
    <t>Controles Volumétricos de Estaciones de Servicio de Combustible</t>
  </si>
  <si>
    <t>SAC_MAT BUZÓN_Estructuración de Scripts del Mensaje 432</t>
  </si>
  <si>
    <t>RC_CONTABILIDAD NEPE_ Actualización de los Catálogos Contables del Sistema de Contabilidad Central Nepe y Solución Integral, para el Ejercicio Fiscal 2019. 3a Parte.</t>
  </si>
  <si>
    <t>DYC_MAT-DyC_Actualizacion de leyenda en plantillas</t>
  </si>
  <si>
    <t>FIS:FEB- Reasignar Ordenes</t>
  </si>
  <si>
    <t>SAC_MAT BUZÓN_Estructuración de Scripts del Mensaje 433</t>
  </si>
  <si>
    <t>Rene Villasana Diaz</t>
  </si>
  <si>
    <t>FIR_SIREFE_Actualización de año del catálogo de determinantes 2018 por 2019</t>
  </si>
  <si>
    <t>DYC_MAT-DyC_Devolución expedita de IVA</t>
  </si>
  <si>
    <t>CED_ADUPORTAL_Actualizar la Declaración de Pasajeros e incorporar el Pago Referenciado de Comercio Exterior para Excedente de Franquicia</t>
  </si>
  <si>
    <t>Portal de facilitación para el pasajero</t>
  </si>
  <si>
    <t>MAT-NYV: Modificación en los módulos de Consulta y exportación de resultados, notificación personal y roles.</t>
  </si>
  <si>
    <t>MAT – RFC Actualizar los campos nombre, apellido paterno y materno de la base de datos CURP alterna.</t>
  </si>
  <si>
    <t>Gustavo Perez Roldan</t>
  </si>
  <si>
    <t>Actualización de concepto 55 de la hoja de ayuda de formato e-5inco</t>
  </si>
  <si>
    <t>e5Cinco</t>
  </si>
  <si>
    <t>FEB Actualización de órdenes</t>
  </si>
  <si>
    <t>CO_ Aplicar en la  Estructura de cumplimiento, la regla de cumplimiento para las obligaciones;3, 31, 33,44,579, 793, 819,821 y  823.</t>
  </si>
  <si>
    <t>TI_ENC_SAT_ Encuesta de Evaluación Seguridad Institucional y Protección Civil</t>
  </si>
  <si>
    <t>SAC_MAT BUZÓN: Actualización de Acuses para Terceros Autorizados</t>
  </si>
  <si>
    <t>SAC_CRM: Actualización de catálogos.</t>
  </si>
  <si>
    <t>AGS -Automatizar los procesos de Lo Contencioso de Recursos y Servicios (Juicios de Nulidad, Amparo  y Ordinario Civil)</t>
  </si>
  <si>
    <t>SAC_SI-SAC_Respuesta automática Decreto Región Fronteriza.</t>
  </si>
  <si>
    <t>AGS: Automatizar los procesos de Medidas Disciplinarias y Sanciones</t>
  </si>
  <si>
    <t>AGS: Automatizar el proceso de Juicios Laborales</t>
  </si>
  <si>
    <t>FIS_SUIEFI _Módulo de Cuentas: Incorporar campos y modificar funcionalidad</t>
  </si>
  <si>
    <t>Sistema Unico de Información para Entidades Federativas Integral</t>
  </si>
  <si>
    <t>MAT NYV REPORTES ESTADISTICOS DE NOTIFICACION Y VERIFICACION_ENERO 2019</t>
  </si>
  <si>
    <t>SJUR-RRL y CAL: Ajustar las fechas de vencimiento para los asuntos que no fueron afectados por la inclusión de los días inhábiles.</t>
  </si>
  <si>
    <t>MAT IDC-RFC Ampliado: Actualizar fecha de inicio de operaciones.</t>
  </si>
  <si>
    <t>SAC_MAT BUZÓN_Estructuración de Scripts del Mensaje 435</t>
  </si>
  <si>
    <t>SAC_MAT BUZÓN_Estructuración de Scripts del Mensaje 437</t>
  </si>
  <si>
    <t>RC_CONTABILIDAD NEPE_ Actualización de Catálogos Contables del Sistema de Contabilidad Central-UBER</t>
  </si>
  <si>
    <t>DyP IPP Actualizar la Declaración Informativa de Operaciones con Terceros (DIO T) para que reporten el monto del IVA no acreditable sujeto al estímulo de la re ión fronteriza norte en el IVA.</t>
  </si>
  <si>
    <t>SAC_MAT BUZÓN_Estructuración de Scripts del Mensaje 439</t>
  </si>
  <si>
    <t>MAT-NEE: Actualización de catálogo Unidades Administrativas y nuevo rol de consulta</t>
  </si>
  <si>
    <t>Notificación por Estrados o Edictos</t>
  </si>
  <si>
    <t>MAT – RFC Actualizar los campos nombre, apellido paterno y materno de la base de datos CURP alterna (bloque 3).</t>
  </si>
  <si>
    <t>IDC- MAT- RFC Ampliado: Consulta Web Service RENAPO en trámite de actualización de identidad mediante la CURP por visor tributario por autoridad.</t>
  </si>
  <si>
    <t>SAC_MAT BUZÓN_Estructuración de Scripts del Mensaje 441</t>
  </si>
  <si>
    <t>MAT NyV Reportes Estadísticos de Notificación y Verificación_Febrero 2019</t>
  </si>
  <si>
    <t>NYV Buzon Tributario: Servicio de Envío Masivo de Mensajes de Interés</t>
  </si>
  <si>
    <t>Intercambio de mensajes con SEPOMEX</t>
  </si>
  <si>
    <t>TI_Plan Estacional Declaraciones 2019</t>
  </si>
  <si>
    <t>Plataforma de Inteligencia Analítica del Contribuyente</t>
  </si>
  <si>
    <t>Hector Wong Lew</t>
  </si>
  <si>
    <t>FIS_CPR S e.firma servidor público en Sistema Contadores Públicos Módulo autorizador como PreAutorizador</t>
  </si>
  <si>
    <t>Registro de Contadores Públicos y Despachos</t>
  </si>
  <si>
    <t>RC_Proceso contable_Reporte mensual y acumulado de recaudación de GC,Hidrocarburos,Resto y BD Contable EF 2019</t>
  </si>
  <si>
    <t>DWH-Proceso Contable</t>
  </si>
  <si>
    <t>SAC_MAT BUZÓN_Estructuración de Scripts del Mensaje 440</t>
  </si>
  <si>
    <t>SAC_MAT BUZÓN_Estructuración de Scripts del Mensaje 438</t>
  </si>
  <si>
    <t>SAC_MAT BUZÓN_Estructuración de Scripts del Mensaje 443</t>
  </si>
  <si>
    <t>SAC_MAT BUZÓN_Estructuración de Scripts del Mensaje 442</t>
  </si>
  <si>
    <t>FE_Portal_Privado - Automatización de Matriz de acceso a “Mis Cuentas”.</t>
  </si>
  <si>
    <t>MAT-NyV: Cambio de logos y tipografía en los documentos que genera la Notificación electrónica de acuerdo a los lineamientos gráficos.</t>
  </si>
  <si>
    <t>SAC_MAT BUZÓN_Estructuración de Scripts del Mensaje 434</t>
  </si>
  <si>
    <t>FATCA</t>
  </si>
  <si>
    <t>SAC_MAT BUZÓN_Estructuración de Scripts del Mensaje 444</t>
  </si>
  <si>
    <t>MAT – RFC Actualizar los campos nombre, apellido paterno y materno de la base de datos CURP alterna_4</t>
  </si>
  <si>
    <t xml:space="preserve">No Aplica
</t>
  </si>
  <si>
    <t xml:space="preserve">MATCE_MATCE-SA_Incorporar arribo de Tránsitos </t>
  </si>
  <si>
    <t>SAC_SI-SAC_ Actualización de imagen institucional en Acuses SaC.</t>
  </si>
  <si>
    <t xml:space="preserve">DyP_IPP_PPS_Actualizar Mis Cuentas en varias funcionalidades de la declaración de Arrendamiento. </t>
  </si>
  <si>
    <t>MATCE - Reconocimiento Aduanero</t>
  </si>
  <si>
    <t>SAC_MAT BUZÓN_Estructuración de Scripts del Mensaje 445</t>
  </si>
  <si>
    <t>RC_CONTABILIDAD NEPE_ Actualización de Catálogos Contables de Sistema Contabilidad Central Nepe y Solución Integral</t>
  </si>
  <si>
    <t>FIS_SUIEFI Agregar nueva opción al catálogo “Causas de Terminación Sin Observaciones”</t>
  </si>
  <si>
    <t>TI_PTSC_RFS - Actualizar el menú dentro de Mis Cuentas</t>
  </si>
  <si>
    <t>PTSC-RFS - Portal Mis Cuentas</t>
  </si>
  <si>
    <t xml:space="preserve">SAC_MAT BUZÓN_Estructuración de Scripts del Mensaje 446 </t>
  </si>
  <si>
    <t>Gestión del Inventario de Software y Aplicaciones</t>
  </si>
  <si>
    <t>DYC_MAT-SAD_Carga de amparados con compensación universal</t>
  </si>
  <si>
    <t>RC_ Reportes de Recaudación del H. Congreso de la Unión para el Ejercicio Fiscal 2019.</t>
  </si>
  <si>
    <t>MAT – RFC Actualizar los campos nombre, apellido paterno y materno de la base de datos CURP alterna (bloque 5).</t>
  </si>
  <si>
    <t>SAC_SAT_Móvil_Incorporar Factura Electrónica 3.3</t>
  </si>
  <si>
    <t>SAT-Móvil: Re-ingeniería del servicio de Factura Electrónica Móvil</t>
  </si>
  <si>
    <t>NV-Portal – Nuevo Portal de Tramites y Servicios:  Orden de listado de categorías de segundo nivel.</t>
  </si>
  <si>
    <t>Nuevo Portal de Trámites y Servicios</t>
  </si>
  <si>
    <t>SAC_MAT BUZÓN Medios de Contacto</t>
  </si>
  <si>
    <t>No medibles - Mejora a la percepción</t>
  </si>
  <si>
    <t>Falta de definición del usuario</t>
  </si>
  <si>
    <t>Fisc. Implemetar el proceso de Intercambio de información con autoridades fiscales extranjeras</t>
  </si>
  <si>
    <t>Intercambio de información con autoridades fiscales extranjeras</t>
  </si>
  <si>
    <t>AR-SIAVO: Actualización de los Modelos de riesgo e incorporación de nuevas funcionalidades a la solución (SIAVO III)</t>
  </si>
  <si>
    <t>Modelos Analíticos</t>
  </si>
  <si>
    <t>Sistema de Investigación para Auditoria de Verificación de Origen</t>
  </si>
  <si>
    <t xml:space="preserve">SAC_MAT BUZÓN_Estructuración de Scripts del Mensaje 447 </t>
  </si>
  <si>
    <t>MAT-NYV: Dar de alta los días inhábiles de acuerdo a la OCTAVA Resolución de Modificaciones a la RMF para 2018.</t>
  </si>
  <si>
    <t>SAC_MAT BUZÓN_Estructuración de Scripts del Mensaje 448</t>
  </si>
  <si>
    <t>SAC_SAT-Móvil Eliminar opciones de la aplicación (Android)</t>
  </si>
  <si>
    <t>Generación de Insumos para Nota Contable</t>
  </si>
  <si>
    <t>Información</t>
  </si>
  <si>
    <t>DWH-Grandes y No grandes Contribuyentes</t>
  </si>
  <si>
    <t>Jose Alberto Coronado Torres</t>
  </si>
  <si>
    <t>DyP- Crear herramienta para certificación electrónica de Declaraciones y Pagos.</t>
  </si>
  <si>
    <t>DWH-Declaraciones Informativas</t>
  </si>
  <si>
    <t>SAC_MAT BUZÓN_Estructuración de Scripts del Mensaje 449</t>
  </si>
  <si>
    <t>CZA_CREDFIS: Adecuar el descargo de pagos y la confirmación de pagos para considerar los tipos de Líneas de Captura que tengan un origen de DyP</t>
  </si>
  <si>
    <t>MAT – RFC Actualizar los campos nombre, apellido paterno y materno de la base de datos CURP alterna_6</t>
  </si>
  <si>
    <t>MAT – RFC Actualizar los campos nombre, apellido paterno y materno de la base de datos CURP alterna 6</t>
  </si>
  <si>
    <t>IDC- MAT- RFC Ampliado:  Actualización de Usuarios.</t>
  </si>
  <si>
    <t>FIS_SIMA: Modificar funcionalidad de la Tarjeta de Control de Orden, adicionar actividad, campos de seguimiento y consultas, e inhabilitar interfaz con Buzón Tributario</t>
  </si>
  <si>
    <t>Transición del mantenimiento y soporte del aplicativo Biométricos INE</t>
  </si>
  <si>
    <t>Transición del mantenimiento y soporte del aplicativo biométricos INE</t>
  </si>
  <si>
    <t>SAC_MAT BUZÓN_Estructuración de Scripts del Mensaje 450</t>
  </si>
  <si>
    <t>Cargador de Pedimentos para MATCE</t>
  </si>
  <si>
    <t>Cargador de Pedimentos</t>
  </si>
  <si>
    <t>SAC_SAT-Móvil Eliminar opciones de la aplicación (IOS)</t>
  </si>
  <si>
    <t xml:space="preserve">DyP_DD_CBC_Envío de información de declaraciones internacionales provenientes de CBC al DWH </t>
  </si>
  <si>
    <t>DWH-Declaración Informativa Multiple forma 76A</t>
  </si>
  <si>
    <t>FIS_SUII Actualizar Catálogo del “Módulo de Control y Seguimiento de Propuestas del SUII”</t>
  </si>
  <si>
    <t>CED_VAD_Cambio de logotipos en consultas</t>
  </si>
  <si>
    <t>TI_PTSC_RFS - Actualizar el menú dentro de Mis Cuenta</t>
  </si>
  <si>
    <t>FIS_Implementar Buzón Tributario para Entidades Federativas</t>
  </si>
  <si>
    <t>FE_RECEPCION CFDI_ Generar Facturas Electrónicas de los Pagos derivados por DPA–Enero y Febrero del 2019</t>
  </si>
  <si>
    <t>MATCE_MATCE DODA-QR_Transmisión de información para SAAI QR</t>
  </si>
  <si>
    <t xml:space="preserve">MATCE_MATCE-Plantillador_Cambiar tipografía </t>
  </si>
  <si>
    <t>SAC_MAT BUZÓN_Estructuración de Scripts del Mensaje 451</t>
  </si>
  <si>
    <t>SAC_MAT BUZÓN_Estructuración de Scripts del Mensaje 452</t>
  </si>
  <si>
    <t>MATCE_ADUPORTAL_Actualizar la Declaración de Pasajeros e incorporar el Pago Referenciado de Comercio Exterior para Excedente de Franquicia</t>
  </si>
  <si>
    <t>Declaración de Pasajeros y Excedente de Franquicia</t>
  </si>
  <si>
    <t>IDC- MAT- RFC Ampliado: Actualizar los campos nombre, apellido paterno y materno de la base de datos CURP alterna (bloque 8).</t>
  </si>
  <si>
    <t>MAT-NyV: Actualizar formatos de Ordenes de Verificación</t>
  </si>
  <si>
    <t>MAT – RFC Actualizar los campos nombre, apellido paterno y materno de la base de datos CURP alterna (bloque 7).</t>
  </si>
  <si>
    <t>DYP_IPP.-Ocultar el campo denominado “Optas por” de las declaraciones de IVA propio.</t>
  </si>
  <si>
    <t>IDC- MAT- RFC Ampliado: Inscripción de Menores de Edad Asalariados mediante CURP</t>
  </si>
  <si>
    <t>SAC_MAT BUZÓN_ Validación de ISR participable a E_F_Enero 2019</t>
  </si>
  <si>
    <t>MAT NyV Reportes Estadísticos de Notificación y Verificación_Marzo 2019</t>
  </si>
  <si>
    <t>RC_CONTABILIDAD NEPE_ Actualización Catálogos Contables Sistema Contabilidad Central Nepe y Solución Integral 2019</t>
  </si>
  <si>
    <t>SAC_MAT BUZÓN_Estructuración de Scripts del Mensaje 453</t>
  </si>
  <si>
    <t>DWH Actualizar Forma Oficial 81 Declaración Informat operaciones realizadas por cuenta integrantes consorcio petrolero</t>
  </si>
  <si>
    <t>Reporteador de Documentos Digitales</t>
  </si>
  <si>
    <t>SAC_MAT BUZÓN_Estructuración de Scripts del Mensaje 454</t>
  </si>
  <si>
    <t>SAC_KIOSKO_Actualización de imágenes de declaraciones ejercicio 2018 y encabezado de mi espacio.</t>
  </si>
  <si>
    <t>CZA_MAT-CBZ: Requerimiento de modificaciones a diferentes módulos, identificadas en el periodo de estabilización.</t>
  </si>
  <si>
    <t>CZA_MAT-CBZ: Ajustes a la mecánica de la determinación de la fecha de vigencia de los saldos calculados por la herramienta de cálculo</t>
  </si>
  <si>
    <t>CZA_MAT-CBZ: Ajustes al simulador de cálculos.</t>
  </si>
  <si>
    <t>SAC_MAT BUZÓN_Estructuración de Scripts del Mensaje 455</t>
  </si>
  <si>
    <t>Sistema de intercambio de Información SAT - EF</t>
  </si>
  <si>
    <t>SAC_MAT BUZÓN_Estructuración de Scripts del Mensaje 456</t>
  </si>
  <si>
    <t>SAC_MAT BUZÓN_Estructuración de Scripts del Mensaje 457</t>
  </si>
  <si>
    <t>CZA_PDC: Relación de Contribuyentes Incumplidos. Automatización de la carga quincenal.</t>
  </si>
  <si>
    <t>Relación de Contribuyentes Incumplidos</t>
  </si>
  <si>
    <t>Rocio Veronica Rodriguez Rodriguez</t>
  </si>
  <si>
    <t>CEPD_VOCE_Incorporar reglas de negocio en operaciones de despacho a domicilio a la exportación.</t>
  </si>
  <si>
    <t>Comercio Exterior - Pre-Despacho</t>
  </si>
  <si>
    <t>Validador de Operaciones de Comercio Exterior</t>
  </si>
  <si>
    <t>CZA_MAT-CBZ: Ajustes a MAT.Cobranza para utilizar días inhábiles diferenciados.</t>
  </si>
  <si>
    <t>​na</t>
  </si>
  <si>
    <t>MAT_DyC.Consulta de Información SIR y SIOS</t>
  </si>
  <si>
    <t>DYC_MAT-DyC_Actualizar plantillas de AGH y AGGC</t>
  </si>
  <si>
    <t>CED_VOCE_Eliminar error en validación de importación de autos nuevos</t>
  </si>
  <si>
    <t>SAC_MAT BUZÓN_Estructuración de Scripts del Mensaje 458</t>
  </si>
  <si>
    <t>Controles Volumetricos</t>
  </si>
  <si>
    <t>IDC- MAT- RFC Ampliado: Actualizar los campos nombre, apellido paterno y materno de la base de datos CURP alterna (bloque 9).</t>
  </si>
  <si>
    <t>IDC- MAT- RFC Ampliado: Actualizar los campos nombre, apellido paterno y materno de la base de datos CURP alterna (bloque 9)</t>
  </si>
  <si>
    <t>CED_VOCE_Actualizar los criterios de validación del estado del domicilio fiscal en la Importación</t>
  </si>
  <si>
    <t>IDC- MAT- RFC Ampliado: Actualizar los campos nombre, apellido paterno y materno de la base de datos CURP alterna (bloque 10).</t>
  </si>
  <si>
    <t>FE_RECEPCION CFDI_ Generar Facturas Electrónicas de los Pagos derivados por DPA–Marzo del 2019</t>
  </si>
  <si>
    <t>SAC_MAT BUZÓN_Estructuración de Scripts del Mensaje 459</t>
  </si>
  <si>
    <t xml:space="preserve">CEPD_VOCE_Tabla en Intersec con información de programas IMMEX de Fraudix </t>
  </si>
  <si>
    <t xml:space="preserve">CED VOCE Actualizar los criterios de validación de saldo a favor al contribuyente en la rectificación de pedimento </t>
  </si>
  <si>
    <t>SAC_MAT BUZÓN_Estructuración de Scripts del Mensaje 460</t>
  </si>
  <si>
    <t>NV-Portal – Nuevo Portal de Tramites y Servicios:  Mejorar la búsqueda predictiva.</t>
  </si>
  <si>
    <t>NV-Portal – Nuevo Portal de Tramites y Servicios:  Mostrar video en página medios de contacto.</t>
  </si>
  <si>
    <t>CED_SIREM_SIRESI_Resultado del dictamen y reporte fotográfico derivado de una revisión no intrusiva</t>
  </si>
  <si>
    <t>Sistema de Reconocimiento</t>
  </si>
  <si>
    <t>SAC_MAT BUZÓN_Estructuración de Scripts del Mensaje 461</t>
  </si>
  <si>
    <t>FISC: SIPRED: Ajustar los módulos del SIPRED e ISSIF para la presentación del ejercicio 2019</t>
  </si>
  <si>
    <t>SAC_MAT BUZÓN_Estructuración de Scripts del Mensaje 462</t>
  </si>
  <si>
    <t>SAC_MAT BUZÓN_Estructuración de Scripts del Mensaje 463</t>
  </si>
  <si>
    <t xml:space="preserve">SAC_MAT BUZÓN_Estructuración de Script de consulta para el mensaje de interés 389 </t>
  </si>
  <si>
    <t>IDC- MAT- RFC Ampliado: Actualizar los campos nombre, apellido paterno y materno de la base de datos CURP alterna (bloque 11).</t>
  </si>
  <si>
    <t>TI_PTSC_RFS - Actualizar los logotipos que se encuentran dentro del cintillo de Mis Cuentas</t>
  </si>
  <si>
    <t>Said Hernandez Gallegos</t>
  </si>
  <si>
    <t>CEPD_VOCE_Actualización en la validación de pedimentos V3 para la industria automotriz.</t>
  </si>
  <si>
    <t xml:space="preserve">SAC_MAT BUZÓN_Estructuración de Scripts del Mensaje </t>
  </si>
  <si>
    <t xml:space="preserve">SAC_MAT BUZÓN_Estructuración de Scripts del Mensaje 464 </t>
  </si>
  <si>
    <t>RyS AGRS: Mejoras al sistema de control de parque vehicular del SAT</t>
  </si>
  <si>
    <t>CEPD_VOCE_Almacenes Generales de Deposito</t>
  </si>
  <si>
    <t>CEPD_VOCE_Control de exigencia del Número de Identificación Vehicular VIN, registro 552</t>
  </si>
  <si>
    <t>CEPD_VOCE_Consulta para mercancía con crédito en materia de IVA e IEPS.</t>
  </si>
  <si>
    <t>CEPD_VOCE_Regulaciones y Restricciones No Arancelarias (RRNA) y tasas con preferencias arancelarias.</t>
  </si>
  <si>
    <t>CEPD_VOCE_Permitir el registro de más de un tipo de multa.</t>
  </si>
  <si>
    <t>CEPD_VOCE_Crear control para el registro de criterios para desaduanar pedimentos al momento del pago</t>
  </si>
  <si>
    <t>CEPD_VOCE_Modificar el cálculo de la base gravable de IVA.</t>
  </si>
  <si>
    <t>CEPD_VOCE_Operaciones de Recinto Fiscalizado Estratégico</t>
  </si>
  <si>
    <t>CEPD_VOCE_Incluir alerta para notificar discrepancias en declaración de CUM y UMT</t>
  </si>
  <si>
    <t>IDC- MAT- RFC Ampliado: Actualizar los campos nombre, apellido paterno y materno de la base de datos CURP alterna (Casos Urgentes).</t>
  </si>
  <si>
    <t>MAT-IDC RFC Ampliado: Nuevos registros al catálogo de roles y relaciones asociados al proceso de Inscripción de Personas Físicas.</t>
  </si>
  <si>
    <t>Angelica Maria Cortes Ramos</t>
  </si>
  <si>
    <t>IDC- MAT- RFC Ampliado: Actualizar los campos nombre, apellido paterno y materno de la base de datos CURP alterna (Casos Urgentes 2).</t>
  </si>
  <si>
    <t>DyP__DD_FATCA_Nuevas funcionalidades para el Intercambio de Información Fase 2</t>
  </si>
  <si>
    <t xml:space="preserve">SAC_MAT BUZÓN_Estructuración de Scripts del Mensaje 466 </t>
  </si>
  <si>
    <t>SAC_MAT BUZÓN_Estructuración de Scripts del Mensaje 467</t>
  </si>
  <si>
    <t>Automatización de la Declaración y Destino de Bienes de Pago en Especie (Pago en Especie en Línea)</t>
  </si>
  <si>
    <t>Declaración y Destino de Bienes de Pago en Especie</t>
  </si>
  <si>
    <t>CZA MAT CBZ Continuidad Fase 2 para registro control y seguimiento automático de convenios pago MAT Cobranza</t>
  </si>
  <si>
    <t xml:space="preserve">CED_VOCE_Ampliar la longitud del campo de guías aéreas </t>
  </si>
  <si>
    <t>MAT NyV Reportes Estadísticos de Notificación y Verificación_Abril 2019</t>
  </si>
  <si>
    <t>WS Sector Primario – Incorporar validaciones al Web Service de sector primario</t>
  </si>
  <si>
    <t>IDC- MAT- RFC Ampliado: Actualizar campos de Acta de nacimiento en la base de datos CURP alterna (Caso PRODECON)</t>
  </si>
  <si>
    <t>AGS-FSCM: Consulta de timbrado gravado de viáticos.</t>
  </si>
  <si>
    <t>​No existen condicionantes.</t>
  </si>
  <si>
    <t xml:space="preserve">CED_VOCE_Actualizar los criterios de validación para el cierre de consolidados con identificador AV|2 </t>
  </si>
  <si>
    <t>Actualización tecnológica de Pago Referenciado de Comercio Exterior bajo la plataforma de Contenedores en la nube</t>
  </si>
  <si>
    <t>Requerimiento Técnico</t>
  </si>
  <si>
    <t>El 20/11/2019 Eduardo OPavel /DMA comentó que se dará continuidad al proyecto hasta la liberación y estabilización de Pagos.</t>
  </si>
  <si>
    <t>SAC_MAT BUZÓN_Estructuración de Scripts del Mensaje 465</t>
  </si>
  <si>
    <t>IDC- MAT- RFC Ampliado: Actualizar los campos nombre, apellido paterno y materno de la base de datos CURP alterna (bloque 13).</t>
  </si>
  <si>
    <t>SAC_MAT BUZÓN_Estructuración de Scripts del Mensaje 468</t>
  </si>
  <si>
    <t>SAC_MAT BUZÓN_ 2ª Emisión de ISR Participable a E_F_Abril 2019</t>
  </si>
  <si>
    <t>SAC_MAT BUZÓN: Dar de baja y alta, cuentas del control de amparados.</t>
  </si>
  <si>
    <t>SAC_MAT BUZÓN_Estructuración de Scripts del Mensaje 470</t>
  </si>
  <si>
    <t>CE-SO: Cargador de Información de Pedimentos</t>
  </si>
  <si>
    <t>SAC_MAT BUZÓN_Estructuración de Scripts del Mensaje  469</t>
  </si>
  <si>
    <t>Ivan Martinez Moreno</t>
  </si>
  <si>
    <t>CESO-PEA-SOIA-IMPI-SICADED “Actualización de imagen Institucional a los aplicativos PEA, SOIA, IMPI y SICADED”</t>
  </si>
  <si>
    <t>Pasaporte Electrónico de Aduanas (Antes SAAI_WEB -Sistema de Operacion  Integral Aduanera (SOIA)_PEA_SIRET</t>
  </si>
  <si>
    <t>IDC- MAT- RFC Ampliado: Actualizar los campos nombre, apellido paterno y materno de la base de datos CURP alterna (Casos Urgentes 3).</t>
  </si>
  <si>
    <t>MAT-NYV_DWH: Creación de DWH para los aplicativos de AGR</t>
  </si>
  <si>
    <t>NyV_DWH de aplicaciones de Recaudación</t>
  </si>
  <si>
    <t>IDC- MAT- RFC Ampliado: Actualizar el campo número de foja en la tabla alterna de RENAPO.</t>
  </si>
  <si>
    <t>FIS_SUII Actualizar Catálogo del Módulo de Control y Seguimiento de Propuestas del SUII</t>
  </si>
  <si>
    <t>RC_CONTABILIDAD NEPE_ Actualizacion de los Catalogos Contables del Sistema de Contabilidad Central - 762</t>
  </si>
  <si>
    <t xml:space="preserve">NV_Portal Cambio de Logotipos en el nuevo portal </t>
  </si>
  <si>
    <t>IDC- MAT- RFC Ampliado: Actualizar los campos nombre, apellido paterno y materno de la base de datos CURP alterna (bloque 14).</t>
  </si>
  <si>
    <t>SAC_MAT BUZÓN_Estructuración de Scripts del Mensaje 471</t>
  </si>
  <si>
    <t>SAC_MAT BUZÓN_Estructuración de Scripts del Mensaje 472</t>
  </si>
  <si>
    <t>Infraestructura de Servidores para servicios AUTONORMA, Comunicación Institucional y Capacitación SAT (Institucionalización)</t>
  </si>
  <si>
    <t>Tecnológico</t>
  </si>
  <si>
    <t>Medibles - Disminución de costos Interno;#Medibles - Disminución de tiempo Interno</t>
  </si>
  <si>
    <t>SAC_MAT BUZÓN_Estructuración de Scripts del Mensaje 473</t>
  </si>
  <si>
    <t>CZA_SUBASTASAT-Mejoras Parte 2.Reportes y ajuste a datos de la Subasta y Actas</t>
  </si>
  <si>
    <t>MATCE-Consulta Remota de Pedimentos</t>
  </si>
  <si>
    <t>Ricardo Vicuña Vega</t>
  </si>
  <si>
    <t>Canal Seguro para Intercambio de Información con INFONAVIT</t>
  </si>
  <si>
    <t>De Planeación</t>
  </si>
  <si>
    <t>Servicio de Almacenamiento,  Transferencia y Cifrado Lógico y Ubicuo de Documentos</t>
  </si>
  <si>
    <t>SAC_SAT Móvil_Mis Cuentas (Android)</t>
  </si>
  <si>
    <t>SAC_SAT Móvil_Mis Cuentas (iOS)</t>
  </si>
  <si>
    <t>Transición del mantenimiento y soporte del aplicativo Subcontratación.</t>
  </si>
  <si>
    <t>Cumplimiento Obligaciones Fiscales en materia Subcontratación laboral</t>
  </si>
  <si>
    <t>Solución Nuevo Portal re-direct y nombre de contribuyente.</t>
  </si>
  <si>
    <t>Carga Diaria de Comercio Exterior</t>
  </si>
  <si>
    <t>​proyecto</t>
  </si>
  <si>
    <t>FE_RECEPCION CFDI_ Generar Facturas Electrónicas de los Pagos derivados por DPA–abril del 2019.</t>
  </si>
  <si>
    <t>PTSC - Seguridad SIAT - Fase 3 (Integración de nuevas ligas)</t>
  </si>
  <si>
    <t>IDC- MAT- RFC Ampliado: Actualizar los campos nombre, apellido paterno y materno de la base de datos CURP alterna (bloque 15)</t>
  </si>
  <si>
    <t>DyP_NEPE_Actualización de conceptos de DPAs en el NEPE – SISPR</t>
  </si>
  <si>
    <t>​No aplica.</t>
  </si>
  <si>
    <t>DWH-LCO Actualización de query´s para la genearción de la LCO</t>
  </si>
  <si>
    <t>AGS-FSCM:Incluir para algunas ctas bancarias conciliaciones automáticas y automatizar reporte conciliación general</t>
  </si>
  <si>
    <t>Continuidad Operativa</t>
  </si>
  <si>
    <t>SAC_MAT BUZÓN_Estructuración de Scripts del Mensaje 474</t>
  </si>
  <si>
    <t xml:space="preserve">SJUR-RRL y CAL: Actualizar el calendario de días inhábiles para el primer periodo vacacional del año 2019. </t>
  </si>
  <si>
    <t>SAC_MAT BUZÓN_Estructuración de Scripts del Mensaje 475</t>
  </si>
  <si>
    <t>IDC MAT- RFC Ampliado: Actualizar el listado de Caracteres especiales en la Reglas de Negocio RN0365 para Personas Morales.</t>
  </si>
  <si>
    <t xml:space="preserve">DYP PPI Declaraciones Provisionales Mejoras a Mi Contabilidad PF </t>
  </si>
  <si>
    <t>Declaraciones Provisionales</t>
  </si>
  <si>
    <t>DYP LDA DyP Implementar mejoras a la Línea de Captura ver. 4.0</t>
  </si>
  <si>
    <t>TI_GOA_AGCTI_Diseño, Desarrollo e Implementación de Flujos de Operación AS IS de ACSN, ACDMA y ACPPI</t>
  </si>
  <si>
    <t>Gestión de flujos operativos y administrativos para la AGCTI</t>
  </si>
  <si>
    <t>TI_Desarrollo de guía de operación para la “Institucionalización de Aplicativos”.</t>
  </si>
  <si>
    <t>Mariela Badillo Ugalde</t>
  </si>
  <si>
    <t>PT_PTSC_Actualizar los logotipos de la SHCP y del SAT del Portal de Trámites y Servicios al Contribuyente</t>
  </si>
  <si>
    <t>IDC- MAT- RFC Ampliado: Actualizar los campos nombre, apellido paterno y materno de la base de datos CURP alterna (Casos PRODECON).</t>
  </si>
  <si>
    <t>IDC- MAT- RFC Ampliado: Actualizar los campos nombre, apellido paterno y materno de la base de datos CURP alterna (bloque 16).</t>
  </si>
  <si>
    <t xml:space="preserve">MATCE_DODA QR_Lectura de gafetes en carril peatonal </t>
  </si>
  <si>
    <t>e.Firma_SELLADORA Y SELLADORA WEB_Herramienta para conversión de llave privada</t>
  </si>
  <si>
    <t>Selladora y Selladora WEB</t>
  </si>
  <si>
    <t>CZA_MAT-CBZ: Reingeniería de la aplicación MAT Cobranza Módulo Resoluciones Traslado</t>
  </si>
  <si>
    <t>DyP IPP DeclaraNOT  Inhabilitar opción para presentar Declaración de tipo Normal</t>
  </si>
  <si>
    <t>Declaración Informativa de Notarios Públicos y demás Fedatarios.</t>
  </si>
  <si>
    <t xml:space="preserve">IDC- MAT- RFC Ampliado: Actualizar los campos nombre, apellido paterno y materno de la base de datos CURP alterna (Casos urgentes) </t>
  </si>
  <si>
    <t>SAC_MAT BUZÓN: Crear en Mi Repositorio el nuevo Clasificador “Cobranza”</t>
  </si>
  <si>
    <t>SAC_MAT BUZÓN_Estructuración de Scripts del Mensaje 476</t>
  </si>
  <si>
    <t>MAT - RFC Ampliado: Simplificar matriz de roles IdC</t>
  </si>
  <si>
    <t>CZA_MAT-IIB: Intercambio de información con la Banca.</t>
  </si>
  <si>
    <t>Intercambio de información con la banca</t>
  </si>
  <si>
    <t>Carolina Garcia Garcia</t>
  </si>
  <si>
    <t>Migración centro de datos INFOTEC</t>
  </si>
  <si>
    <t>IDC- MAT- RFC Ampliado: Actualizar los campos nombre, apellido paterno y materno de la base de datos CURP alterna (Casos urgentes del 20 de mayo de 2019).</t>
  </si>
  <si>
    <t>IDC- MAT- RFC Actualización de GPO. ATENCION.</t>
  </si>
  <si>
    <t>CEPD_VOCE_Precio unitario en permisos C1</t>
  </si>
  <si>
    <t>DYP_IPP_PPS_Implementar mejoras a la Línea de Captura ver. 4.0 para MIS CUENTAS</t>
  </si>
  <si>
    <t>NV LOCAL ALR Actualización del catálogo de firmas electrónicas para las ADSC’s 15 y 39</t>
  </si>
  <si>
    <t>NV LOCAL ALR Actualización del catálogo de firmas electrónicas para la ADSC’s 72, 51, 27, 66, 3, 35, 21, 73, 44, 47,26, 75 y 55</t>
  </si>
  <si>
    <t>CZA_CREDFIS: Nuevo Servicio en Motor Traductor para la entrega de sección de línea de captura.</t>
  </si>
  <si>
    <t>DyP_IPP_PPS Actualizar la presentación de declaraciones Régimen de Incorporación Fiscal en Mis cuentas</t>
  </si>
  <si>
    <t>IDC-MAT-RFC Ampliado: Actualizar los campos nombre, apellido paterno y materno de la base de datos CURP alterna.</t>
  </si>
  <si>
    <t>AGS-HRMS:   Incorporar por cada Administración General un  aprobador de las solicitudes de Ceses en el módulo de Apoyo Jurídico.</t>
  </si>
  <si>
    <t>IDC- MAT- RFC Ampliado: Actualizar los campos nombre, apellido paterno y materno de la base de datos CURP alterna.</t>
  </si>
  <si>
    <t>DYP_PP_DyP – Mejora a la declaración del Impuesto por la actividad de Exploración y Extracción de Hidrocarburos.</t>
  </si>
  <si>
    <t xml:space="preserve">MAT-NEE: Obtener notificaciones por Estrados realizadas por las ADRs </t>
  </si>
  <si>
    <t>Transición del mantenimiento y soporte del aplicativo DeclaraNot en línea</t>
  </si>
  <si>
    <t>DeclaraNOT en Línea</t>
  </si>
  <si>
    <t>FIS_SECREFI_WEB Entidades Federativas (Impuestos Internos - Comercio Exterior</t>
  </si>
  <si>
    <t>AGS-FSCM: Generar un Reporte de Glosa de Viáticos por demanda.</t>
  </si>
  <si>
    <t>​No tiene condicionantes.</t>
  </si>
  <si>
    <t>DyC_ MAT-SAD_ Actualización operacional - Ejercicio 2018</t>
  </si>
  <si>
    <t>IDC-MAT-RFC Ampliado-Actualizar los campos nombre, apellido paterno y materno de la base de datos CURP alterna.</t>
  </si>
  <si>
    <t>Selección Automatizada</t>
  </si>
  <si>
    <t>MAT-PE: Actualización tecnológica portal empleado, contenedore en la nube</t>
  </si>
  <si>
    <t>Portal de acceso web para aplicaciones del SAT</t>
  </si>
  <si>
    <t>DyP_IPP_Cuenta Única Web. -Actualizar funcionalidades para Certificación de Declaraciones y Pagos.</t>
  </si>
  <si>
    <t xml:space="preserve">CESO: Intercambio de información para el trámite de Copias Certificadas VUCEM - SAAI </t>
  </si>
  <si>
    <t>Despacho Aduanero</t>
  </si>
  <si>
    <t>MAT NYV Reportes Estadísticos de Notificación y Verificación_Mayo 2019</t>
  </si>
  <si>
    <t xml:space="preserve">NV_Portal Cambio de Logotipos de SHCP y SAT en el nuevo portal </t>
  </si>
  <si>
    <t>SAC_MAT BUZÓN_Estructuración de Scripts del Mensaje 477</t>
  </si>
  <si>
    <t>SAC_MAT BUZÓN_Estructuración de Scripts del Mensaje 478</t>
  </si>
  <si>
    <t>IDC- MAT- RFC Ampliado: Actualizar los campos nombre, apellido paterno y materno de la base de datos CURP alterna 30</t>
  </si>
  <si>
    <t>SAC_MAT BUZÓN_Estructuración de Scripts del Mensaje  479</t>
  </si>
  <si>
    <t>MAT_PISE. Incorporar la nueva figura de Representantes legales en operaciones de Comercio Exterior</t>
  </si>
  <si>
    <t>NV-Portal – Nuevo Portal de Tramites y Servicios: Cambio en longitud del texto del Tooltip en el Nuevo Portal del SAT.</t>
  </si>
  <si>
    <t>Actualización Tecnológica del sistema SICOBI</t>
  </si>
  <si>
    <t>IDC- MAT- RFC Ampliado: Actualizar los campos nombre, apellido paterno y materno de la base de datos CURP alterna-162</t>
  </si>
  <si>
    <t xml:space="preserve">MAT-CO_Corrección de errores en estado de documentos Vigilancia 344 y 347  de Entidad Federativa </t>
  </si>
  <si>
    <t>SAC_MAT BUZÓN_Estructuración de Scripts del Mensaje 480</t>
  </si>
  <si>
    <t>DYP_IPP Habilitar campo Compensaciones para los formularios ISR e IEPS</t>
  </si>
  <si>
    <t xml:space="preserve">SAT-Móvil: Implementar el servicio de Maratón del conocimiento </t>
  </si>
  <si>
    <t>SAC_MAT BUZÓN_Estructuración de Scripts del Mensaje 481</t>
  </si>
  <si>
    <t>SAC_MAT BUZÓN_Estructuración de Scripts del Mensaje  482</t>
  </si>
  <si>
    <t>MAT_RFC Ampliado: Actualización de reglas y adecuación de funcionalidades para la Disolución y Liquidación simplificada de Socieda</t>
  </si>
  <si>
    <t>FE_RECEPCION CFDI_ Generar Facturas Electrónicas de los Pagos derivados por DPA–mayo del 2019</t>
  </si>
  <si>
    <t xml:space="preserve">MATCE_MATCE- SA_Actualizar Validaciones en Selección </t>
  </si>
  <si>
    <t>SAC_MAT BUZÓN_Estructuración de Scripts del Mensaje 483</t>
  </si>
  <si>
    <t>SAC_MAT BUZÓN_Estructuración de Scripts del Mensaje 484</t>
  </si>
  <si>
    <t>SAC_MAT BUZÓN_Estructuración de Scripts del Mensaje 485</t>
  </si>
  <si>
    <t>SAC_MAT BUZÓN_Estructuración de Scripts del Mensaje 486</t>
  </si>
  <si>
    <t>SAC_MAT BUZÓN_Estructuración de Scripts del Mensaje 487</t>
  </si>
  <si>
    <t>IDC- MAT- RFC Ampliado: Actualizar los campos nombre, apellido paterno y materno de la base de datos CURP alterna</t>
  </si>
  <si>
    <t>CE_SO: Incorporación de claves para SICA Transición</t>
  </si>
  <si>
    <t>SAC_MAT BUZÓN_Estructuración de Scripts del Mensaje 488</t>
  </si>
  <si>
    <t>TI_ENC_SAT_ Programa Anual, Encuestas de la Administración General de Evaluación</t>
  </si>
  <si>
    <t>IDC- MAT- RFC Ampliado: Actualizar los campos nombre, apellido paterno y materno de la base de datos CURP alterna (361 registros)</t>
  </si>
  <si>
    <t>FISE - Contabilidad Electrónica: Actualización de Catálogos y Servicios disponibles para el Contribuyente.</t>
  </si>
  <si>
    <t>DyP_IPP-Servicio DyP/Docs Digitales_Actualizar funcionalidades para Certificación Declaraciones y Pagos</t>
  </si>
  <si>
    <t>SAC_MAT BUZÓN_ 2ª Emisión Líneas de Captura corte Junio 2019</t>
  </si>
  <si>
    <t>IDC- MAT- RFC Ampliado: Actualizar los campos nombre, apellido paterno y materno de la base de datos CURP alterna (126 registros)</t>
  </si>
  <si>
    <t>SAC_MAT BUZÓN_Estructuración de Scripts del Mensaje  490</t>
  </si>
  <si>
    <t>SAC_MAT BUZÓN_Estructuración de Scripts del Mensaje 489</t>
  </si>
  <si>
    <t>SAC_MAT BUZÓN_Estructuración de Scripts del Mensaje 491</t>
  </si>
  <si>
    <t>Portal de Operaciones Vulnerables</t>
  </si>
  <si>
    <t>SAC_MAT BUZÓN_Estructuración de Scripts del Mensaje 492</t>
  </si>
  <si>
    <t>FIR_PKI-SAT_Lista de Certificados Revocados</t>
  </si>
  <si>
    <t>Implementación del API Gateway para las aplicaciones del SAT: primer aplicativo, consumo del WebService de RFC Ampliado</t>
  </si>
  <si>
    <t>API Manager</t>
  </si>
  <si>
    <t>FIS_COVOL_Validador en tres lenguajes de programación del esquema de JSON</t>
  </si>
  <si>
    <t>FIS_COVOL_Generación de archivo mensual Controles Volumétricos</t>
  </si>
  <si>
    <t>IDC- MAT- RFC Ampliado: Actualizar los campos nombre, apellido paterno y materno de la base de datos CURP alterna (320 reg)</t>
  </si>
  <si>
    <t>SAC_MAT BUZÓN_ 3ª Emisión Líneas de Captura corte Junio 2019</t>
  </si>
  <si>
    <t>IDC- MAT- RFC Ampliado: Actualizar los campos nombre, apellido paterno y materno de la base de datos CURP alterna 133_26062019</t>
  </si>
  <si>
    <t xml:space="preserve">MAT-NYV: Dar de alta los días inhábiles conforme a lo dispuesto en la RMF 2019 de fecha 29 de abril de 2019. </t>
  </si>
  <si>
    <t>SAC_MAT BUZÓN_Estructuración de Scripts del Mensaje 493</t>
  </si>
  <si>
    <t>Fiscalización - Específicos</t>
  </si>
  <si>
    <t>SAC_MAT BUZÓN_Estructuración de Scripts del Mensaje 494</t>
  </si>
  <si>
    <t>SAC_MAT BUZÓN_Estructuración de Scripts del Mensaje 495</t>
  </si>
  <si>
    <t>CED_VOCE_ Actualizar criterios de validación en la rectificación de tránsitos</t>
  </si>
  <si>
    <t>NV LOCAL ALR Actualización del catálogo de firmas electrónicas para las ADSC’s 37,54 y 56</t>
  </si>
  <si>
    <t>FIS_SUII Actualizar el Catálogo del Módulo de Control y Seguimiento de Propuestas del SUII</t>
  </si>
  <si>
    <t>IDC- MAT- RFC Ampliado: Actualizar los campos nombre, apellido paterno y materno de la base de datos CURP alterna 499 27062019.</t>
  </si>
  <si>
    <t>MAT_CBZ-SubastaSAT-Actualización a los logotipos en los documentos emitidos.</t>
  </si>
  <si>
    <t>Proyecto ETL generación de insumos del proceso de control de compensaciones</t>
  </si>
  <si>
    <t>IDC- MAT- RFC Ampliado: Actualizar los campos nombre, apellido paterno y materno de la base de datos CURP alterna 25 28062019.</t>
  </si>
  <si>
    <t>MAT-NyV: Actualización de información para imprimir en el Servicio de Diligenciación, opción Impresión</t>
  </si>
  <si>
    <t>IDC- MAT- RFC Ampliado: Actualizar los campos nombre, apellido paterno y materno de la base de datos CURP alterna 81 03072019.</t>
  </si>
  <si>
    <t>CZA_MAT-CBZ: Depuración masiva de la Cartera de créditos fiscales</t>
  </si>
  <si>
    <t>MAT NyV Reportes Estadísticos de Notificación y Verificación_Junio 2019</t>
  </si>
  <si>
    <t>SAC_MAT BUZÓN_Estructuración de Scripts del Mensaje  496</t>
  </si>
  <si>
    <t>SAC_MAT BUZÓN_Estructuración de Scripts del Mensaje 497</t>
  </si>
  <si>
    <t>MAT-NyV: Cambio de logos y tipografía en los documentos que genera la Notificación electrónica de acuerdo a los lineamientos gráficos</t>
  </si>
  <si>
    <t>IDC- MAT- RFC Ampliado: Actualizar los campos nombre, apellido paterno y materno de la base de datos CURP alterna 88 04072019</t>
  </si>
  <si>
    <t>MAT-NEE: Actualización de fechas a considerar por la publicación tardía de días inhábiles del SAT</t>
  </si>
  <si>
    <t>DyP: Crear declaración informativa transaccional de partes relacionadas.</t>
  </si>
  <si>
    <t>Declaración Informativa Transaccional de Partes Relacionadas</t>
  </si>
  <si>
    <t>IDC- MAT- RFC Ampliado: Actualizar los campos nombre, apellido paterno y materno de la base de datos CURP alterna 248 08072019.</t>
  </si>
  <si>
    <t>CZA_ MAT- CBZ Baja de resoluciones pagadas de ISR anual de Personas Físicas del ejercicio 2017</t>
  </si>
  <si>
    <t>AR_BTCE_Tablero registro de bitácora para mensajes de tráficos Marítimo, Ferroviario y Aéreo (REB)</t>
  </si>
  <si>
    <t>​Debido a que se requiere tener monitorieo de envio de información de los traficos maritimo, aereo y ferroviario</t>
  </si>
  <si>
    <t>CZA_MAT-CBZ: Desaplicación de pagos de resoluciones</t>
  </si>
  <si>
    <t>SAC_MAT BUZÓN_Estructuración de Scripts del Mensaje 500</t>
  </si>
  <si>
    <t>FE_RECEPCION CFDI_ Generar Facturas Electrónicas de los Pagos derivados por DPA–junio del 2019</t>
  </si>
  <si>
    <t>SAC_MAT BUZÓN_Estructuración de Scripts del Mensaje 498</t>
  </si>
  <si>
    <t>SAC_MAT BUZÓN_Estructuración de Scripts del Mensaje 499</t>
  </si>
  <si>
    <t>IDC- MAT- RFC Ampliado: Actualizar los campos nombre, apellido paterno y materno de la base de datos CURP alterna 220 10072019.</t>
  </si>
  <si>
    <t>CZA_MAT-CBZ: Marcación de padrones con corte al mes de junio</t>
  </si>
  <si>
    <t>CZA_MAT-CBZ: Actualizar cinco catálogos en MAT-Cobranza</t>
  </si>
  <si>
    <t>POC-Herramientas de pruebas de vulnerabilidad-Proceso Desarrollo Ágil</t>
  </si>
  <si>
    <t>DyP_DD Documentos Digitales: DeclaraNOT en línea, incorporación de funcionalidades y cambios en el aplicativo.</t>
  </si>
  <si>
    <t>AGRS-AGS-HRMS: Gestión de Solicitudes de Eventos del SAT, actualización de  lineamientos gráficos de cuarta a sexta platilla</t>
  </si>
  <si>
    <t>IDC- MAT- RFC Ampliado: Actualizar los campos nombre, apellido paterno y materno de la base de datos CURP alterna 101 12072019.</t>
  </si>
  <si>
    <t>SAC_MAT BUZÓN_Estructuración de Scripts del Mensaje 502</t>
  </si>
  <si>
    <t>SAC_MAT BUZÓN_Estructuración de Scripts del Mensaje 503</t>
  </si>
  <si>
    <t>SAC_MAT BUZÓN_Estructuración de Scripts del Mensaje 504</t>
  </si>
  <si>
    <t>NyV_MAT BUZÓN: Mostrar mensaje temporal de período vacacional en el anterior Buzón Tributario</t>
  </si>
  <si>
    <t xml:space="preserve">SAC_SORTEO_BF "El Buen Fin 2018": Mitigación riesgo medio. </t>
  </si>
  <si>
    <t>IDC- MAT- RFC Ampliado: Actualizar los campos nombre, apellido paterno y materno de la base de datos CURP alterna 147 15072019.</t>
  </si>
  <si>
    <t>SAC_MAT BUZÓN_Estructuración de Scripts del Mensaje 505</t>
  </si>
  <si>
    <t>SAC_MAT BUZÓN_Estructuración de Scripts del Mensaje 506</t>
  </si>
  <si>
    <t>NyV_MAT BUZÓN: Mostrar mensaje temporal de período vacacional en el actual Buzón Tributario</t>
  </si>
  <si>
    <t>POC - Factura Electrónica - Plataforma Analítica No-SQL</t>
  </si>
  <si>
    <t>PRO-HRR_Repositorio de imágenes</t>
  </si>
  <si>
    <t>PRO-HRR_Integración y despliegue continuo</t>
  </si>
  <si>
    <t>PRO-Validación y Recomendación de Software para la Transformación Digital</t>
  </si>
  <si>
    <t>​.No aplica</t>
  </si>
  <si>
    <t>DyP_IPP_PPS_ Actualizar DWH con información de Mis Cuentas_Plataformas 2019</t>
  </si>
  <si>
    <t>IDC- MAT- RFC Ampliado: Actualizar los campos nombre, apellido paterno y materno de la base de datos CURP alterna 191 22072019.</t>
  </si>
  <si>
    <t>MAT_CBZ-SubastaSAT-Generación de Script para el pago del boleto electrónico en la subasta 4987-1.</t>
  </si>
  <si>
    <t>DYP_IPP: Mi Contabilidad Personas Físicas _ Quitar el clasificador de facturas.</t>
  </si>
  <si>
    <t>Migración y reforzamiento de infraestructura para Plataforma de autoconsumo y modelos analíticos</t>
  </si>
  <si>
    <t>SAC_MAT BUZÓN_Estructuración de Scripts del Mensaje 507</t>
  </si>
  <si>
    <t>SAC_MAT BUZÓN_4tª  Emisión de Líneas de captura con corte de julio 2019.</t>
  </si>
  <si>
    <t>SAC_MAT BUZÓN_5tª Emisión de Líneas de captura con corte de julio 2019.</t>
  </si>
  <si>
    <t>Mitigación de Vulnerabilidades en Web Services para consulta de pedimentos.</t>
  </si>
  <si>
    <t xml:space="preserve">SAC_MAT BUZÓN_Carga de Registros de las declaraciones R-100 de Retorno de capitales </t>
  </si>
  <si>
    <t>SAC_MAT BUZÓN_Estructuración de Scripts del Mensaje 508</t>
  </si>
  <si>
    <t>SAC_MAT BUZÓN_Estructuración de Scripts del Mensaje 509</t>
  </si>
  <si>
    <t>SAC_MAT BUZÓN_Estructuración de Scripts del Mensaje 510</t>
  </si>
  <si>
    <t>SAC_MAT BUZÓN_Estructuración de Scripts del Mensaje 511</t>
  </si>
  <si>
    <t>IDC- MAT- RFC Ampliado: Actualizar los campos nombre, apellido paterno y materno de la base de datos CURP alterna 92 24072019.</t>
  </si>
  <si>
    <t>MAT – RFC Actualizar fecha de inicio de operaciones en MAT.</t>
  </si>
  <si>
    <t>SC_RISS_Actualizar Reglas de Negocio al Web Service RIF para Consumo del IMSS e INFONAVIT</t>
  </si>
  <si>
    <t>Régimen de Incorporación al Seguro Social (RISS-IMSS E INFONAVIT)</t>
  </si>
  <si>
    <t>AGRS-AGS-HRMS: Gestión de Solicitudes de Eventos del SAT, actualización de lineamientos gráficos en primeras 3 plantillas</t>
  </si>
  <si>
    <t>SAC_MAT BUZÓN_Estructuración de Scripts del Mensaje 512</t>
  </si>
  <si>
    <t>CE-PEA-IMPI: Homologación de información en la Base Marcaria</t>
  </si>
  <si>
    <t xml:space="preserve">​-
</t>
  </si>
  <si>
    <t>DyC-MAT-SAD: Actualización MAT-Sistema de Devoluciones Automáticas-Ejercicio 2019</t>
  </si>
  <si>
    <t>SAC_MAT BUZÓN_Estructuración de Scripts del Mensaje 513</t>
  </si>
  <si>
    <t>IDC- MAT- RFC Ampliado: Actualizar los campos nombre, apellido paterno y materno de la base de datos CURP alterna 771 30072019.</t>
  </si>
  <si>
    <t>MAT BUZÓN_Actualizar regla de negocio en Buzón Tributario.</t>
  </si>
  <si>
    <t>IDC- MAT- RFC Ampliado: Actualizar los campos nombre, apellido paterno y materno de la base de datos CURP alterna 1293 01082019.</t>
  </si>
  <si>
    <t>CZA_MAT-CBZ: Actualizar dos catálogos en MAT-Cobranza</t>
  </si>
  <si>
    <t>FIS_Cruces de Información AGAFF</t>
  </si>
  <si>
    <t>MAT-32D_Carga masiva consulta opinión de cumplimiento.</t>
  </si>
  <si>
    <t>DyP_VALIDADOR DE INTERESES_Actualización del secreto compartido de los validadores Internos de Intereses y Fideicomisos 2019.</t>
  </si>
  <si>
    <t>Programa Validador para la Recepción de Intereses, Enajenación de Acciones, Sociedades de Inversión e Intereses Hipotecarios</t>
  </si>
  <si>
    <t>DyP.- Nueva herramienta para la declaración anual de PM 2019 régimen general.</t>
  </si>
  <si>
    <t>Declaración Anual Personas Morales</t>
  </si>
  <si>
    <t>SAC_MAT BUZÓN_Estructuración de Scripts del Mensaje 514</t>
  </si>
  <si>
    <t>SAC_MAT BUZÓN_Estructuración de Scripts del Mensaje 515</t>
  </si>
  <si>
    <t>CZA_MAT-CBZ: Actualizar el catálogo PROCESOPARAM en MAT-Cobranza.</t>
  </si>
  <si>
    <t>IDC- MAT- RFC Ampliado: Actualizar los campos nombre, apellido paterno y materno de la base de datos CURP alterna 148 06082019.</t>
  </si>
  <si>
    <t>SAC_SAT-Móvil: Nueva aplicación</t>
  </si>
  <si>
    <t>FE RECEPCION CFDI Desarrollar nuevo Complemento Viajes Plataformas Tecnológicas para Retenciones e Información de Pagos</t>
  </si>
  <si>
    <t>Desdoble de Factura Electrónica</t>
  </si>
  <si>
    <t>MAT NyV Reportes Estadísticos de Notificación y Verificación_Julio 2019</t>
  </si>
  <si>
    <t>DyP_IPP_PPS  Actualizar mensaje de ayuda del campo Proporción utilizada conforme a la LIVA en el formulario de IVA de Mis Cuentas.</t>
  </si>
  <si>
    <t>SCCCyG: Actualización del Sistema de Control de Cuentas de Créditos y Garantías</t>
  </si>
  <si>
    <t>Sistema de Control de Cuentas de Créditos y Garantías</t>
  </si>
  <si>
    <t xml:space="preserve">SAC SI-SAC Actualización de imagen institucional en Sistema y acuses SaC. </t>
  </si>
  <si>
    <t>SAC_MAT BUZÓN Vista previa de mensajes de interés #463 de dos contribuyentes</t>
  </si>
  <si>
    <t>FIS_SUII Actualizar Etiqueta en Catálogo del Módulo de Control y Seguimiento de Propuestas del SUII</t>
  </si>
  <si>
    <t>SAC_MAT BUZÓN_Estructuración de Scripts del Mensaje  516</t>
  </si>
  <si>
    <t>CZA_MAT-CBZ: Marcación de padrones con corte al mes de julio.</t>
  </si>
  <si>
    <t>FE_RECEPCION CFDI_ Generar Facturas Electrónicas de los Pagos derivados por DPA–julio del 2019.</t>
  </si>
  <si>
    <t>SAC:KIOSKO:Actualización de URL´s de las secciones Inscripción y Actualización disponibles en Servicios al RFC - MI ESPACIO.</t>
  </si>
  <si>
    <t> </t>
  </si>
  <si>
    <t>AGS-HRMS: Automatización de logística del Encuentro Deportivo SAT</t>
  </si>
  <si>
    <t>Medibles - Disminución de tiempo Interno</t>
  </si>
  <si>
    <t>SAC_MAT BUZÓN_Estructuración de Scripts del Mensaje 517</t>
  </si>
  <si>
    <t>SAC_MAT BUZÓN_Estructuración de Scripts del Mensaje 519</t>
  </si>
  <si>
    <t>SAC_MAT BUZÓN_Estructuración de Scripts del Mensaje 520</t>
  </si>
  <si>
    <t>SAC_MAT BUZÓN_Estructuración de Scripts del Mensaje 518</t>
  </si>
  <si>
    <t>AGRS-AGS-HRMS: Gestión de Solicitudes de Eventos del SAT, actualización de lineamientos gráficos de la séptima a la novena plantil</t>
  </si>
  <si>
    <t>No tiene condicionantes.</t>
  </si>
  <si>
    <t>Factura electrónica - Actualizar los servicios gratuitos de generación de CFDI (MegaPAC y  Factura Fácil)</t>
  </si>
  <si>
    <t>Portal Privado del Contribuyente - Servicio de Generación de Factura Electrónica</t>
  </si>
  <si>
    <t>RC_ CONTABILIDAD NEPE_ Actualización de los catálogos contables por alta del “Concepto de Productos”</t>
  </si>
  <si>
    <t>CO_ BUSLOCALIDADES_Actualizar encabezado de Localidades sin internet y Localidades sin servicios financieros</t>
  </si>
  <si>
    <t>Buscador de localidades sin acceso a internet</t>
  </si>
  <si>
    <t>SIC_ Interfaz con diferentes fuentes de información.</t>
  </si>
  <si>
    <t>Modelo de Administración de Riesgo Corrupción</t>
  </si>
  <si>
    <t>DyP_LDA_Declaración Anual PM_Generar análisis para la nueva herramienta declaración anual, sus flujos y funcionalidades de PM 2019</t>
  </si>
  <si>
    <t>DyP_LDA_Declaración Anual Personas Físicas 2019_Generar análisis aplicativo, sus flujos y funcionalidades.</t>
  </si>
  <si>
    <t>DyP LDA Declaración Anual PF_Mejoras a procesos y aplicativo de la declaración Anual de Personas Físicas para el Ejercicio 2019.</t>
  </si>
  <si>
    <t>SAC_MAT BUZÓN: Dar de baja y alta, cuentas del control en el módulo de amparados.</t>
  </si>
  <si>
    <t xml:space="preserve">FIR: CERTISAT WEB: Actualización de los catálogos para la emisión de Certificados de Sello Digital </t>
  </si>
  <si>
    <t>TI_Iniciativa para el control de licencias de Identidades</t>
  </si>
  <si>
    <t>Transición de mantenimiento y soporte a aplicativo APE1 mediante Pago Referenciado</t>
  </si>
  <si>
    <t>Derechos, Productos y Aprovechamientos a través de Pago Referenciado</t>
  </si>
  <si>
    <t>Declaración de Pago del ISR de residentes en el extranjero con ingresos obtenidos en territorio nacional.</t>
  </si>
  <si>
    <t>SAC_MAT BUZÓN_Estructuración de Scripts del Mensaje 521</t>
  </si>
  <si>
    <t>SAC_MAT BUZÓN_Estructuración de Scripts del Mensaje  522</t>
  </si>
  <si>
    <t>CO_ BUSFI_Actualizar encabezado de Localidades sin internet y Localidades sin servicios financieros</t>
  </si>
  <si>
    <t>Buscador de zonas sin Servicios Financieros</t>
  </si>
  <si>
    <t>CZA_MAT_CBZ_Depuración de Multas de CO con estatus inactivas 17004.</t>
  </si>
  <si>
    <t>CZA_MAT-CBZ: Actualizar catálogos en MAT-Cobranza.</t>
  </si>
  <si>
    <t>SAC_MAT BUZÓN_Estructuración de Scripts del Mensaje 524</t>
  </si>
  <si>
    <t>SAC_MAT BUZÓN_Estructuración de Scripts del Mensaje  525</t>
  </si>
  <si>
    <t>SAC_MAT BUZÓN_Estructuración de Scripts del Mensaje 526</t>
  </si>
  <si>
    <t>SAC_MAT BUZÓN_Estructuración de Scripts del Mensaje 527</t>
  </si>
  <si>
    <t>SAC_MAT BUZÓN_Estructuración de Scripts del Mensaje 528</t>
  </si>
  <si>
    <t>SAC_MAT BUZÓN_Estructuración de Scripts del Mensaje 529</t>
  </si>
  <si>
    <t>SAC_MAT BUZÓN_6tª Emisión de Líneas de captura con corte de agosto 2019</t>
  </si>
  <si>
    <t>SAC_MAT BUZÓN_Estructuración de Scripts del Mensaje 530</t>
  </si>
  <si>
    <t>SAC_MAT BUZÓN_Estructuración de Scripts del Mensaje 523</t>
  </si>
  <si>
    <t>SAC_MAT BUZÓN_Estructuración de Scripts del Mensaje 531</t>
  </si>
  <si>
    <t>SC_RISS_Obtener la relación de contribuyentes que se enviaron a través del WebService “Cancelacion RISS”  (bajaBeneficio)</t>
  </si>
  <si>
    <t xml:space="preserve">AGRS-AGS-HRMS: Gestión de Solicitudes de Eventos del SAT, actualización de lineamientos gráficos de la décima a la décima tercera </t>
  </si>
  <si>
    <t>AGRS-AGS-HRMS: Gestión de Solicitudes de Eventos del SAT, actualización de lineamientos gráficos de la décima cuarta a la décima s</t>
  </si>
  <si>
    <t>AGRS-AGS-HRMS: Gestión de Solicitudes de Eventos del SAT, actualización de lineamientos gráficos de la décima octava a la vigésima</t>
  </si>
  <si>
    <t>SAC_MAT BUZÓN_Estructuración de Scripts del Mensaje 532</t>
  </si>
  <si>
    <t>CZA_SUBASTASAT-Mejoras Parte 3.reconvocatorias y confirmación, directorio de ADR's,postores.</t>
  </si>
  <si>
    <t>DyP_VALIDADOR DE INTERESES_Presentacion electronica declaraciones informativas de intereses y fideicomisos</t>
  </si>
  <si>
    <t>CED_VOCE_Actualizar criterios de validación aplicables a la cantidad UMT</t>
  </si>
  <si>
    <t>CED_VOCE_Actualizar criterios de validación en pedimentos de rectificación para la verificación de vehículos usados</t>
  </si>
  <si>
    <t>DyP_IPP_PPS_ Actualizar DWH con información del Perfil del Aplicativo Mis Cuentas.</t>
  </si>
  <si>
    <t>FIS_SUIEFI Actualizar Catálogo del “Módulo de Control y Seguimiento de Propuestas del SUIEFI”</t>
  </si>
  <si>
    <t>MAT-RFC - IDC: Masivo de CURP, documentos de Identidad y fecha de inicio de operaciones.</t>
  </si>
  <si>
    <t xml:space="preserve">DYP_ DECLARACIONES PROVISIONALES_ Actualización del Procesos de Sustitutivas. </t>
  </si>
  <si>
    <t>SAC_MAT BUZÓN_Estructuración de Scripts del Mensaje 533</t>
  </si>
  <si>
    <t>SAC_MAT BUZÓN_Estructuración de Scripts del Mensaje 534</t>
  </si>
  <si>
    <t>TI_Sistema para administración de responsivas de aplicaciones</t>
  </si>
  <si>
    <t>Sistema para administración de responsivas de aplicaciones</t>
  </si>
  <si>
    <t>TI_AnonimiSAT</t>
  </si>
  <si>
    <t>Anonimizador de información</t>
  </si>
  <si>
    <t>SAC_MAT BUZÓN_Estructuración de Scripts del Mensaje 535</t>
  </si>
  <si>
    <t>MAT NyV Reportes Estadísticos de Notificación y Verificación_Agosto 2019</t>
  </si>
  <si>
    <t>TI-Kukulkán: Nuevo servidor de Identidades</t>
  </si>
  <si>
    <t>DyC-INSUMOS_SAD: Actualización de los procesos que generan una Emisión para MAT-SAD 2019</t>
  </si>
  <si>
    <t>TI_Celestia: Gestor centralizado de documentos</t>
  </si>
  <si>
    <t>C.E. – Pre despacho – SAAI- Replica de información del representante legal de VUCEM</t>
  </si>
  <si>
    <t>MAT-NyV: Actualización de información para imprimir en el Servicio de Diligenciación_opción Impresión</t>
  </si>
  <si>
    <t>DYP_DA_Actualización de las declaraciones anuales de personas morales.</t>
  </si>
  <si>
    <t>CZA_MAT-CBZ: Actualizar catálogos de Organismos y Unidades Administrativas en MAT-Cobranza.</t>
  </si>
  <si>
    <t>​NO</t>
  </si>
  <si>
    <t xml:space="preserve">SAC_Sorteo Buen Fin 2019. </t>
  </si>
  <si>
    <t>FIS_MAT BUZÓN_Estructuración de Scripts del Mensaje 536</t>
  </si>
  <si>
    <t>TI_Linux Institucional</t>
  </si>
  <si>
    <t>Linux Institucional</t>
  </si>
  <si>
    <t>TI_ENC_SAT_ Encuesta de Evaluación Seguridad Institucional y Protección Civil 2019</t>
  </si>
  <si>
    <t>MAT-RFC - IDC: Actualizar la tabla alterna CURP.</t>
  </si>
  <si>
    <t>DyP.- Actualización de tarifas para la Declaración Anual de personas físicas</t>
  </si>
  <si>
    <t xml:space="preserve">​no aplica
</t>
  </si>
  <si>
    <t>Integración a otra iniciativa</t>
  </si>
  <si>
    <t>FIS_MAT BUZÓN_Estructuración de Scripts del Mensaje  537</t>
  </si>
  <si>
    <t>FIS_MAT BUZÓN_Estructuración de Scripts del Mensaje 538</t>
  </si>
  <si>
    <t>MATCO-Actualización de estados de documentosde vigilancia no procedente</t>
  </si>
  <si>
    <t>TI  Contabilidad Electrónica</t>
  </si>
  <si>
    <t>TI Medios de Contacto</t>
  </si>
  <si>
    <t>TI IMMEX Certificación</t>
  </si>
  <si>
    <t>TI Portal SAT y perfil contribuyente</t>
  </si>
  <si>
    <t>TI Motor de pagos</t>
  </si>
  <si>
    <t>TI Controles Volumétricos</t>
  </si>
  <si>
    <t>TI_Pruebas de vulnerabilidad MAT-RFC</t>
  </si>
  <si>
    <t>FIS_CORUS Actualizar en CORUS, dominio de correos electrónicos.</t>
  </si>
  <si>
    <t>Control y Registro de Usuarios</t>
  </si>
  <si>
    <t>CZA_MAT-CBZ: Carga de información para permitir el traslado de adeudos.</t>
  </si>
  <si>
    <t>FE_RECEPCION CFDI_ Generar Facturas Electrónicas de los Pagos derivados por DPA–agosto del 2019.</t>
  </si>
  <si>
    <t>MAT–RFC Actualizar fecha de Inicio de operaciones en MAT,</t>
  </si>
  <si>
    <t>TI_Factura electrónica-Realizar la documentación de Especificación Funcional de los servicios gratuitos para generación de CFDI</t>
  </si>
  <si>
    <t>FIS_MAT BUZÓN_Estructuración de Scripts del Mensaje  539</t>
  </si>
  <si>
    <t>DYC_MAT-DyC_Actualizar plantillas de AGH y AGGC_1/6</t>
  </si>
  <si>
    <t>DYC_MAT-DyC_Actualizar plantillas de AGH y AGGC_2/6</t>
  </si>
  <si>
    <t>CED_VOCE_Actualizar criterios de validación de vigencia en las autorizaciones IMMEX.</t>
  </si>
  <si>
    <t>9. Aprobar Iniciativa</t>
  </si>
  <si>
    <t xml:space="preserve">No aplica
</t>
  </si>
  <si>
    <t>FIS_MAT BUZÓN_Estructuración de Scripts del Mensaje 540</t>
  </si>
  <si>
    <t>Modelar y Documentar procesos de Padrón de Contribuyentes.</t>
  </si>
  <si>
    <t xml:space="preserve">FIS_MAT BUZÓN_7ª Emisión de Líneas de captura de declaraciones 2016 a 2019 </t>
  </si>
  <si>
    <t>MATCCE_TCO_PITA_Mantenimiento del Tablero de control, mando e indicadores operativos de aduanas vehículos ligeros Fase 1</t>
  </si>
  <si>
    <t>Tablero de Control Operativo de PITA</t>
  </si>
  <si>
    <t>CZA_MAT-CBZ: Actualizar seis catálogos en MAT-Cobranza.</t>
  </si>
  <si>
    <t>FIS_MAT BUZÓN_Estructuración de Scripts del Mensaje 541</t>
  </si>
  <si>
    <t>FIS_MAT BUZÓN_Estructuración de Scripts del Mensaje 542</t>
  </si>
  <si>
    <t>TI_32D MAT_Actualización de Protecciones para el aplicativo R32D</t>
  </si>
  <si>
    <t>FIS_MAT BUZÓN_Estructuración de Scripts del Mensaje 543</t>
  </si>
  <si>
    <t>DYC_MAT-DyC_Validaciones de MORSA_en DWH</t>
  </si>
  <si>
    <t>FIS_MAT BUZÓN_Estructuración de Scripts del Mensaje 544</t>
  </si>
  <si>
    <t>RFCAmpliado_MAT-PI: ValidaciónReqBas/Notificación_Tramites_PI</t>
  </si>
  <si>
    <t>TI_Firmado electrónico de recetas</t>
  </si>
  <si>
    <t>Digitalización de recetas médicas</t>
  </si>
  <si>
    <t>TI_Ichtakayotl</t>
  </si>
  <si>
    <t>Servidor de encriptación y almacenamiento de contraseñas con llave pública</t>
  </si>
  <si>
    <t>TI_Celestia Front End</t>
  </si>
  <si>
    <t>TI_Tlatekpana</t>
  </si>
  <si>
    <t>Sistema de gestión de proyectos y costos de software libre</t>
  </si>
  <si>
    <t>TI_Ikniuyotl</t>
  </si>
  <si>
    <t>Información médica de los empleados SAT</t>
  </si>
  <si>
    <t>SC_CONFA_CFDI: Implementar mejoras al aplicativo Conciliador de factura</t>
  </si>
  <si>
    <t>Conciliador de factura</t>
  </si>
  <si>
    <t>FIR: CERTISAT WEB: Actualización de los catálogos, integrar un nuevo Rol y quitar la dependencia del Rol 300663 del Régimen 612.</t>
  </si>
  <si>
    <t>FIS_SIMA Actualizar en SIMA, Catálogo “Motivos de Suspensión”</t>
  </si>
  <si>
    <t>MAT NyV Reportes Estadísticos de Notificación y Verificación_Septiembre 2019</t>
  </si>
  <si>
    <t>FIS_MAT BUZÓN_Estructuración de Scripts del Mensaje 545</t>
  </si>
  <si>
    <t>FIS_MAT BUZÓN_Estructuración de Scripts del Mensaje 546</t>
  </si>
  <si>
    <t>DWH-LCO Ajustes al proceso</t>
  </si>
  <si>
    <t>FIS_MAT BUZÓN_Estructuración de Scripts del Mensaje 547</t>
  </si>
  <si>
    <t>MAT - RFC Actualizar el catálogo de operadores del MAT – RFC con la información de la e.firma al iniciar la sesión en el Portal Em</t>
  </si>
  <si>
    <t>DWH-Declaración Anual</t>
  </si>
  <si>
    <t>DyC-MAT-SAD: Solicitud de sumarizado de CFDI de: Nómina, Actividad profesional, Arrendamiento y Mixto – Ejercicio 2019</t>
  </si>
  <si>
    <t>Precarga de Factura para Devoluciones</t>
  </si>
  <si>
    <t>Carta Preliminar</t>
  </si>
  <si>
    <t>​Derivado de los tiempos tan cortos en los que negocio realizó la solicitud de esta inciativa, se requiere iniciar trabajos dado que la fecha de liberación a producción en la que se requiere este iniciativa, es el 31 de diciembre del 2019</t>
  </si>
  <si>
    <t>CEPD_VOCE_Registro ante la SE de empresas ubicadas en la franja o región fronteriza</t>
  </si>
  <si>
    <t>CEPD_VOCE_Control de las claves de pedimentos exigidas en registros de descargo (512) en pedimentos A4</t>
  </si>
  <si>
    <t>NV LOCAL ALR Actualización del catálogo de firmas electrónicas para la ADSC 33</t>
  </si>
  <si>
    <t>FIS_MAT BUZÓN_Estructuración de Scripts del Mensaje 548</t>
  </si>
  <si>
    <t>SAC_Transición del mantenimiento y soporte del aplicativo Biométicos INE.</t>
  </si>
  <si>
    <t>FIS_MAT BUZÓN_Estructuración de Scripts del Mensaje 549</t>
  </si>
  <si>
    <t>FIS_MAT BUZÓN_Estructuración de Scripts del Mensaje 550</t>
  </si>
  <si>
    <t>​Inicativa aprobada</t>
  </si>
  <si>
    <t>DWH Actualización de la Declaración Informativa de Partes Relacionadas, Artículo 76 A LISR, País por País.</t>
  </si>
  <si>
    <t>FIS_MAT BUZÓN_Estructuración de Scripts del Mensaje 551</t>
  </si>
  <si>
    <t>NV-Portal – Nuevo Portal de Trámites y Servicios:  Restringir el borrado de contenidos en el gestor de contenidos del Nuevo Portal</t>
  </si>
  <si>
    <t>FE_RECEPCION CFDI_ Generar Facturas Electrónicas de los Pagos derivados por DPA–septiembre del 2019.</t>
  </si>
  <si>
    <t>FIS_MAT BUZÓN_Estructuración de Scripts del Mensaje 552</t>
  </si>
  <si>
    <t>FIS_MAT BUZÓN_Estructuración de Scripts del Mensaje 553</t>
  </si>
  <si>
    <t>DYP_IPP - Actualización de la Declaración Provisional o Definitiva de Impuestos Federales para 2020.</t>
  </si>
  <si>
    <t>Para agilizar la atención a los requerimientos relacionados con reformas 2020 con fecha de cumplimiento al 01/01/2020, la ACSN, ACDMA y Modelo de Gobierno, quienes se encuentran copiados, han aprobado atender con uso de la carta preliminar.
 </t>
  </si>
  <si>
    <t>Actualización Declaración Informativa Múltiple del Impuesto Especial sobre Producción Servicios MULTI-IEPS.</t>
  </si>
  <si>
    <t xml:space="preserve">Para agilizar la atención a los requerimientos relacionados con reformas 2020 con fecha de cumplimiento al 01/01/2020, la ACSN, ACDMA y Modelo de Gobierno, quienes se encuentran copiados, han aprobado atender con uso de la carta preliminar.
</t>
  </si>
  <si>
    <t>DyP_IPP-Mi Contabilidad Personas Morales y Personas Físicas</t>
  </si>
  <si>
    <t>​Nota: este proyecto será atendido por operaciones Microsoft</t>
  </si>
  <si>
    <t>FIS_MAT BUZÓN_Estructuración de Scripts del Mensaje 554</t>
  </si>
  <si>
    <t xml:space="preserve">MAT-CO Actualización de Fundamentos Legales </t>
  </si>
  <si>
    <t>MATCO32D_Actualizar logotipos y textos en reporte Opinión de Cumplimiento de Obligaciones Fiscales</t>
  </si>
  <si>
    <t>,</t>
  </si>
  <si>
    <t>Exchange on Tax Rulings</t>
  </si>
  <si>
    <t>FIS_SUII Actualizar Catálogo Módulo de Control y Seguimiento de Propuestas del SUII</t>
  </si>
  <si>
    <t>FIS_MAT BUZÓN_Estructuración de Scripts del Mensaje 555</t>
  </si>
  <si>
    <t>FIS_MAT BUZÓN_Estructuración de Scripts del Mensaje 556</t>
  </si>
  <si>
    <t>FIS_SUII Actualizar Catálogo del Módulo de Control y Seguimiento de Propuestas del SUII-2</t>
  </si>
  <si>
    <t>CZA_MAT-CBZ: Actualizar cinco catálogos en MAT-Cobranza.</t>
  </si>
  <si>
    <t>FIS_SUII Actualizar Catálogo del Módulo de Control y Seguimiento de Propuestas del SUII-3</t>
  </si>
  <si>
    <t>SIC_ Modelo y análisis de administración de riesgo</t>
  </si>
  <si>
    <t>CZA_MAT-CBZ: Actualizar catálogo de días Inhábiles en MAT-Cobranza.</t>
  </si>
  <si>
    <t>DyP_DD_CBC- Extracción, trasformación y carga de información a la base de datos del DHW, así como nuevas modificaciones para el ap</t>
  </si>
  <si>
    <t>MATCE - Administrador de Catálogos</t>
  </si>
  <si>
    <t>FIS_SUII Actualizar Catálogo del Módulo de Control y Seguimiento de Propuestas del SUII-4</t>
  </si>
  <si>
    <t>DyP_IPP-Incluir Canal y Medio de Pago que bancos envían a SAT. Monitores DYP. Mejora LC 4.0</t>
  </si>
  <si>
    <t>TI_Transición del mantenimiento y soporte de solución del CPED</t>
  </si>
  <si>
    <t>FIS_MAT BUZÓN_Estructuración de Scripts del Mensaje 557</t>
  </si>
  <si>
    <t>FIS_MAT BUZÓN_Estructuración de Scripts del Mensaje 558</t>
  </si>
  <si>
    <t>FISC: DICTAMENES.NET Publicar plantillas de ISSIF, periodo 2019</t>
  </si>
  <si>
    <t>FIS_MAT BUZÓN_Estructuración de Scripts del Mensaje 559</t>
  </si>
  <si>
    <t xml:space="preserve">CESO_INAMI_ Actualización de catálogos y sus reglas aplicadas en la Declaración </t>
  </si>
  <si>
    <t>​Se requiere la mejora de funcionalidades y ajustes a catálogos para mejorar la operación.</t>
  </si>
  <si>
    <t xml:space="preserve">MATCE_MATCE DODA-QR_Integración de pedimentos virtuales </t>
  </si>
  <si>
    <t>FIS_SUII Actualizar Catálogo del Módulo de Control y Seguimiento de Propuestas del SUII 4</t>
  </si>
  <si>
    <t>TI_DyP_LDA_NEPE_Generar estructuras históricas transacciones para almacenar inf de Pagos y Dec. Infor Ejer 2020</t>
  </si>
  <si>
    <t>TI_CZA_MAT-CBZ: Reimpresión de Resoluciones de Condonaciones</t>
  </si>
  <si>
    <t>Condonación de Adeudos</t>
  </si>
  <si>
    <t>Irma Gonzalez Tamayo</t>
  </si>
  <si>
    <t>CESO_Institucionalizar aplicativo Redes Comercio Ext-Riesgo evasión impuestos en transferencias virtuales</t>
  </si>
  <si>
    <t>​N/A ya que es un proyecto que inicará sin alguna condición especial en cuanto a CArta Preliminar o Documentos de Excepción</t>
  </si>
  <si>
    <t xml:space="preserve">CESO_CPITV Incluir la Consulta de Autorización de Importación Temporal de Embarcaciones (CAITE). </t>
  </si>
  <si>
    <t>Consulta de Permisos de Importación Temporal de Vehículos - Consulta de Autorizaciones de Importación Temporal de Embarcaciones</t>
  </si>
  <si>
    <t>Juan Carlos Ramirez Hernandez</t>
  </si>
  <si>
    <t xml:space="preserve">CED_Actualización de Tránsitos para CRP. </t>
  </si>
  <si>
    <t>Consulta Remota de Pedimentos</t>
  </si>
  <si>
    <t>DyP_Actualización de Declaración Provisional o definitiva de impuestos federales para 2020</t>
  </si>
  <si>
    <t>FIS_MAT BUZÓN_Estructuración de Scripts del Mensaje 560</t>
  </si>
  <si>
    <t>SAC_SAPS: Sistema de Atencion a Planteamientos de Síndicos y Coordinaciones Nacionales de Síndicos</t>
  </si>
  <si>
    <t>FIS_MAT BUZÓN_Estructuración de Scripts del Mensaje 561</t>
  </si>
  <si>
    <t>MAT NyV Reportes Estadísticos de Notificación y Verificación_Octubre 2019</t>
  </si>
  <si>
    <t>AGS-FSCM:  Mantenimiento al módulo de Boletos de Avión</t>
  </si>
  <si>
    <t>MAT-NyV: Actualizar CRH´s de Administraciones desconcentradas vigentes.</t>
  </si>
  <si>
    <t>Nuevo Portal de Trámites y Servicios: Abrir las URLs de los portlets en nuevas pestañas en lugar de la misma pestaña.</t>
  </si>
  <si>
    <t>AGRS-AGS-HRMS: Ajustar proceso nómina para pago aguinaldo ejercicio 2019. Art. 5o. y 6o._Decreto 6-11-2019</t>
  </si>
  <si>
    <t>CZA_MAT-CBZ: Actualización de catálogos de unidades administrativas en MAT-Cobranza.</t>
  </si>
  <si>
    <t>TI_Actualización tecnológica de la aplicación Tipo de Cambio</t>
  </si>
  <si>
    <t>Tipo de Cambio</t>
  </si>
  <si>
    <t>FIS_MAT BUZÓN_Estructuración de Scripts del Mensaje  562</t>
  </si>
  <si>
    <t>RyS-AGS-FSCM: Nueva Consulta resguardos pendientes de firma y ajustes en baja de instrumentales</t>
  </si>
  <si>
    <t>Hosting Pagina Web Aduana Lázaro Cárdenas</t>
  </si>
  <si>
    <t>Alcance y clasificación verificado</t>
  </si>
  <si>
    <t>Medibles - Disminución de tiempo al contribuyente;#No medibles - Mejora de calidad en el servicio</t>
  </si>
  <si>
    <t>SAC_SAT Móvil Nueva aplicacion</t>
  </si>
  <si>
    <t>MAT – IDC_- RFC Reformas Fiscales 2020 (FASE1).</t>
  </si>
  <si>
    <t>FIS_MAT BUZÓN_Estructuración de Scripts del Mensaje 563</t>
  </si>
  <si>
    <t>FIS_MAT BUZÓN_Estructuración de Scripts del Mensaje 564</t>
  </si>
  <si>
    <t>FIS_CPRs cambio de estatus al registro 13649</t>
  </si>
  <si>
    <t>MATCE_REINGENIERIA DE VOCE</t>
  </si>
  <si>
    <t>MATCE - Validador de Operaciones de Comercio Exterior</t>
  </si>
  <si>
    <t>Derivado del cierre administrativo del PPMC 95511 MAT CE - Implementar Reingenieria para aplicativo VOCE, se encuentran detenidas las pruebas solicitadas por negocio, ya que no se cuenta con el soporte de fábrica para continuar con el proceso de pruebas en ambiente de UAT.</t>
  </si>
  <si>
    <t>FE_RECEPCION CFDI_ Generar Facturas Electrónicas de los Pagos derivados por DPA–Octubre del 2019.</t>
  </si>
  <si>
    <t>DyP_Rediseño de la Declaración Anual de Personas Morales para el ejercicio 2019.</t>
  </si>
  <si>
    <t>Simplificación de declaraciones</t>
  </si>
  <si>
    <t>No medibles - Mejora a la percepción;#No medibles - Mejora de calidad en el servicio</t>
  </si>
  <si>
    <t>FIS_SUII Actualizar Catálogo del Módulo de Control y Seguimiento de Propuestas del SUII.</t>
  </si>
  <si>
    <t>MAT-CO cambio de estado de documentos "Cumplido antes de Notificar"</t>
  </si>
  <si>
    <t xml:space="preserve">​Corrección en docuentos porerror en la ejecución del  proceso de afectación por cumplimiento, en  documentos notificados electrónicamente.
</t>
  </si>
  <si>
    <t>FIS_SECREFI WEB Actualización Catálogos Centrales</t>
  </si>
  <si>
    <t>DyP_IPP_ Crear las declaraciones para el pago de los derechos de Minería.</t>
  </si>
  <si>
    <t>FIS_MAT BUZÓN_Estructuración de Scripts del Mensaje 565</t>
  </si>
  <si>
    <t>FIS_MAT BUZÓN_Estructuración de Scripts del Mensaje  566</t>
  </si>
  <si>
    <t>FIS_MAT BUZÓN_Estructuración de Scripts del Mensaje  567</t>
  </si>
  <si>
    <t>FIS_MAT BUZÓN_Estructuración de Scripts del Mensaje 568</t>
  </si>
  <si>
    <t>FIS_MAT BUZÓN_Re estructuración de Scripts del Mensaje 566</t>
  </si>
  <si>
    <t>SAC_SAIMYP_Incoorporación de Cortinilla.</t>
  </si>
  <si>
    <t>​Cortinilla durante el periodo Vacacional.</t>
  </si>
  <si>
    <t>TI_SUBASTASAT_Homologar políticas de contraseña para SubastaSAT, portal Postor VS Seguridad-Novell</t>
  </si>
  <si>
    <t>CED_VOCE_Actualizar criterios de validación en el DTA de pedimentos</t>
  </si>
  <si>
    <t>​Considerar el ampado del DTA para importadores autorizados</t>
  </si>
  <si>
    <t>FIS_CPRs Actualizar formatos Acuses de Notificación de Solicitud de Registro de C.P.I. y Despachos</t>
  </si>
  <si>
    <t>FIS_MAT BUZÓN_Estructuración de Scripts del Mensaje  569</t>
  </si>
  <si>
    <t xml:space="preserve">MAT-NYV: Dar de alta los días inhábiles conforme a lo dispuesto en la anticipada RMF 2019 de fecha 26 de noviembre de 2019. </t>
  </si>
  <si>
    <t>FISC:SIPRED: Ajustar los módulos del ISSIF para presentación del ejercicio 2019</t>
  </si>
  <si>
    <t>Autorización soportada en la necesidad de esta información para la nueva declaración anual de personas morales, esta declaración es estratégica para el SAT.</t>
  </si>
  <si>
    <t>MAT NyV Reportes Estadísticos de Notificación y Verificación_Noviembre 2019</t>
  </si>
  <si>
    <t>FIS_MAT BUZÓN_Estructuración de Scripts del Mensaje 570</t>
  </si>
  <si>
    <t>FIS_MAT BUZÓN_Estructuración de Scripts del Mensaje 571</t>
  </si>
  <si>
    <t>FIS_MAT BUZÓN_Estructuración de Scripts del Mensaje 572</t>
  </si>
  <si>
    <t xml:space="preserve">SAAI- Actualizar funcionalidad al Manifiesto Único Ferroviario (MUF). </t>
  </si>
  <si>
    <t>4.1. Iniciativa validada</t>
  </si>
  <si>
    <t>Iniciativa validada</t>
  </si>
  <si>
    <t>Medibles - Disminución de costos Interno;#Medibles - Disminución de tiempo Interno;#Medibles - Disminución de costos al contribuyente;#Medibles - Disminución de tiempo al contribuyente;#No medibles - Mejora a la percepción;#No medibles - Mejora de calidad en el servicio</t>
  </si>
  <si>
    <t>FIS-SUII Actualizar Catálogo del Módulo de Control y Seguimiento de Propuestas del SUII</t>
  </si>
  <si>
    <t>Erika Rubi Reyes Ramirez</t>
  </si>
  <si>
    <t>DyP_DD_FATCA_Envío de información al DWH</t>
  </si>
  <si>
    <t>FE_RecepciónCFDI_Servicio extracción inf de padrón personas morales sobre emisión de CFDI</t>
  </si>
  <si>
    <t>Web Service - Finiquito Empresarial y 32D</t>
  </si>
  <si>
    <t xml:space="preserve">​N/A
</t>
  </si>
  <si>
    <t>CZA_MAT-CBZ: Actualización del estatus en la tabla CBZT_DOMICILIOALR de MAT-Cobranza.</t>
  </si>
  <si>
    <t>FIS_MAT BUZÓN_Estructuración de Scripts del Mensaje nuevo 570</t>
  </si>
  <si>
    <t>Seleccionar Opción</t>
  </si>
  <si>
    <t>FIS_MAT BUZÓN_Estructuración de Scripts del Mensaje 573</t>
  </si>
  <si>
    <t>TI_DWH-Explotación-Contabilidad Electrónica</t>
  </si>
  <si>
    <t>FIS_MAT BUZÓN_Estructuración de Scripts del Mensaje 574</t>
  </si>
  <si>
    <t>Sistema de Análisis de Operaciones de Riesgo por Subvaluación</t>
  </si>
  <si>
    <t xml:space="preserve">SJUR-RRL y CAL: Actualizar el calendario de días inhábiles para el segundo periodo vacacional del año 2019. </t>
  </si>
  <si>
    <t>​Derivado de la Resolución Miscelánea Fiscal 2019 publicada en el DOF, se requiere incorporar en el aplicativo RRL y CAL, los días inhábiles para el segundo periodo vacacional del 2019.</t>
  </si>
  <si>
    <t>SaC_Nómina RIF_ Actualizar el aplicativo para la generación de Recibo de nómina 2020.</t>
  </si>
  <si>
    <t>​Como parte de las Reformas Fiscales para el ejercicio 2020, se requiere implementar las validaciones con respecto a lo establecido al Artículo 17- H Bis del Código Fiscal de la Federación, con la finalidad de identificar a los contribuyentes que no están en condiciones de facturar y de este modo restringir el acceso al aplicativo Nomina RIF, asimismo, implementar nuevas validaciones en los atributos “Tipo de régimen” y “Otros pagos” con respecto al Subsidio para el empleo, así como dar continuidad operativa con la actualización de las Tarifas y Salarios Mínimos.</t>
  </si>
  <si>
    <t>TI_Atención a hallazgos de vulnerabilidad encontrados en el Padrón del RFC</t>
  </si>
  <si>
    <t>FIS_MAT BUZÓN_Estructuración de Scripts del Mensaje 575</t>
  </si>
  <si>
    <t>FE_RECEPCION CFDI_ Generar Facturas Electrónicas de los Pagos derivados por DPA–Noviembre del 2019</t>
  </si>
  <si>
    <t>NyV_MAT BUZÓN: Mostrar mensaje temporal de período vacacional en el anterior y actual Buzón Tributario</t>
  </si>
  <si>
    <t>FE_PORTAL_PRIVADO  - Actualizar los servicios de Factura Electrónica del SAT – Reforma Fiscal 2020.</t>
  </si>
  <si>
    <t>FE_RECEPCION CFDI_Actualizar el complemento de Nómina para CFDI 3.3</t>
  </si>
  <si>
    <t>Acuerdos nacionales e internacionales</t>
  </si>
  <si>
    <t>SIC_SIPRE_Art. 69 B Ter CFF-Tercero Colaborador Fiscal</t>
  </si>
  <si>
    <t>​Reformas 2020</t>
  </si>
  <si>
    <t>CZA_MAT-CBZ: Actualización del Catálogo de recargos por mora en MAT-Cobranza</t>
  </si>
  <si>
    <t>Reingeniería del sistema SICOBI</t>
  </si>
  <si>
    <t>FIS_MAT BUZÓN_Estructuración de Scripts del Mensaje 576</t>
  </si>
  <si>
    <t>FIS_MAT BUZÓN_Estructuración de Scripts del Mensaje 577</t>
  </si>
  <si>
    <t>FIS_SUII Actualizar Catálogo del Módulo de Control y Seguimiento de Propuestas del SUII-PIA09</t>
  </si>
  <si>
    <t>Administración de Catálogos LCO</t>
  </si>
  <si>
    <t>FIS_MAT BUZÓN_Incorporar las Líneas de captura de la Campaña LCADR36 diciembre 2019 de la ADR Nuevo León 1</t>
  </si>
  <si>
    <t>TI_Transición del mantenimiento y soporte del aplicativo Sistema de Presentación de Documentos-SIPRED</t>
  </si>
  <si>
    <t>MAT-NYV: Generar un reporte de órdenes de verificación pendientes de generar factura.</t>
  </si>
  <si>
    <t>DyP_DIPP- Actualización de los formularios R46 ISR y R37 ISR</t>
  </si>
  <si>
    <t>Por el poco tiempo que tenemos para poder concluir con el requerimiento se solcita la autorización del uso de carta preliminar</t>
  </si>
  <si>
    <t xml:space="preserve">TI_PTSC_RFS_ Actualizar políticas de uso de Factura Electrónica de Nómina del portal Mis Cuentas. </t>
  </si>
  <si>
    <t>FIS_SUII Generar y actualizar calendarios.</t>
  </si>
  <si>
    <t>SAC_SAIMYP_Reinicio de secuencias en solicitudes de marbetes y precintos.</t>
  </si>
  <si>
    <t>Marbetes y precintos</t>
  </si>
  <si>
    <t>​Conclusión del ejercicio actual.</t>
  </si>
  <si>
    <t>​Por ser parte de los proyectos 2020, es necesario que que la construcción se realice de inmediato y que se inicien las pruebas el 15 de enero de 2020.</t>
  </si>
  <si>
    <t>FISC: SIPRED: Publicar plantillas ISSIF, ejercicio 2019 actualización 1</t>
  </si>
  <si>
    <t>FISC: SIPRED: Publicar plantillas ISSIF, ejercicio 2019 actualización 2</t>
  </si>
  <si>
    <t>FISC: SIPRED: Publicar plantillas ISSIF, ejercicio 2019 actualización 3</t>
  </si>
  <si>
    <t>AGRS-AGS-HRMS:  Publicar estado de proceso de convocatorias de Oficiales de Comercio Exterior e Impuestos Internos</t>
  </si>
  <si>
    <t>MAT-NYV: Actualizar Acuses de Ordenes de Verificación.</t>
  </si>
  <si>
    <t xml:space="preserve">SAC_Actualización de infraestructura </t>
  </si>
  <si>
    <t>​Contar con un servidor que pueda ser administrado por la CNADSC, donde pueda resguardarse el sitio intraSAT de la AGSC, incluyendo aplicativos internos y sitio FTP para transferencia de información interna.</t>
  </si>
  <si>
    <t>FIS_MAT BUZÓN_Estructuración de Scripts del Mensaje 579</t>
  </si>
  <si>
    <t>FIS_MAT BUZÓN_Estructuración de Scripts del Mensaje 578</t>
  </si>
  <si>
    <t>RC_CONTABILIDAD NEPE_ Actualizar Catálogos Contables de Sistema de Contabilidad para ejercicio fiscal 2020</t>
  </si>
  <si>
    <t>Aprovisionamiento SICOBI</t>
  </si>
  <si>
    <t xml:space="preserve">DyP: Job de Pagos PF 2019 </t>
  </si>
  <si>
    <t>​Clasificacion: Continuidad Operativa
Prioridad: Alta
Orden de ejecución: 1</t>
  </si>
  <si>
    <t xml:space="preserve">CESO_FMP-CE_ Incorporar al Depósito Referenciado el pago de DPA’s </t>
  </si>
  <si>
    <t>Implementar el formato con el nuevo esquema de Línea de captura que permita el cobro de contribuciones a través del esquema de Depósito Referenciado de Comercio Exterior (DRCE) considerando los aplicativos que lo conforman (Consultas, transmisión a TESOFE y SICA). Esto con la finalidad de integrar el cobro de contribuciones de comercio exterior al nuevo espquema de DRCE</t>
  </si>
  <si>
    <t>MAT_CONTRASEÑA: Estados de Contraseña</t>
  </si>
  <si>
    <t>SAC_SAIMYP_Incremento de pago de derechos para el ejercicio 2020 correspondiente a marbetes y precintos.</t>
  </si>
  <si>
    <t>No aplica.​</t>
  </si>
  <si>
    <t>JUR_RRL_CAL_Incorporar mejoras para los aplicativos RRL y CAL</t>
  </si>
  <si>
    <t>FIS_SUII Actualizar contador consecutivo del “Módulo de Autorización Central” (MAC) del SUII.</t>
  </si>
  <si>
    <t>DYP_IPP-Actualizar formulario Impuesto por actividad exploración y extracción hidrocarburos (clave 0901)</t>
  </si>
  <si>
    <t>DYP_NEPE - Actualización de conceptos de DPA's en NEPE–SISPR</t>
  </si>
  <si>
    <t>FIS_MAT BUZÓN_Estructuración de Scripts del Mensaje  580</t>
  </si>
  <si>
    <t>FIS_MAT BUZÓN_Estructuración de Scripts del Mensaje 581</t>
  </si>
  <si>
    <t>FE_RECEPCION CFDI_ Desarrollar el complemento Hidrocarburos y Petrolíferos</t>
  </si>
  <si>
    <t xml:space="preserve">​No Aplica.
</t>
  </si>
  <si>
    <t>DyP: Crear la Declaración informativa transaccional de partes relacionadas</t>
  </si>
  <si>
    <t>DyP:Crear Declaración ISR residentes en extranjero con ingresos obtenidos en territorio nacional</t>
  </si>
  <si>
    <t>FIS_SECREFI Web Actualizar Catálogo de Formatos.</t>
  </si>
  <si>
    <t>MAT – IDC_- RFC Reformas Fiscales 2020,  FASE2.</t>
  </si>
  <si>
    <t xml:space="preserve">Tiempos reducidos para dar cumplimiento a reforma de ley (1 de junio de 2020). RES formalizado el 25 de marzo de 2020.
</t>
  </si>
  <si>
    <t>MAT NyV Reportes Estadísticos de Notificación y Verificación_Diciembre 2019</t>
  </si>
  <si>
    <t>Sistema de Gestion de Riesgo para el programa Viajero Confiable (SIGER-PVC)</t>
  </si>
  <si>
    <t>Sistema de Gestión de Riesgo para el Programa Viajero Confiable</t>
  </si>
  <si>
    <t>Robustecer y mejorar los procesos del sistema actual.</t>
  </si>
  <si>
    <t>CZA_MAT-CBZ: Actualización del Catálogo Días Inhábiles en MAT-Cobranza</t>
  </si>
  <si>
    <t>FE_RECEPCION CFDI_ Generar Facturas Electrónicas de los Pagos derivados por DPA–Diciembre del 2019.</t>
  </si>
  <si>
    <t xml:space="preserve">FE_PORTAL_PRIVADO_CONSULTA CFDI_Actualizar Servicio Público de Verificación de Folios de CFDI </t>
  </si>
  <si>
    <t>FE WS de Cancelación_Opinión técnica para exponer el consumo del web services de cancelaciones a todos los contribuyentes.</t>
  </si>
  <si>
    <t>Medibles - Disminución de costos al contribuyente</t>
  </si>
  <si>
    <t>AGS-HRMS-Modificación Layout Pago Interbancario SPEI Pensión Alimentaria</t>
  </si>
  <si>
    <t>​n/a</t>
  </si>
  <si>
    <t>Actualización plantillas OSPE's AGS</t>
  </si>
  <si>
    <t xml:space="preserve">Factura Electrónica_ Actualizar catálogo de Productos y Servicios de CFDI versión 3.3 </t>
  </si>
  <si>
    <t xml:space="preserve">SaC_Nómina RIF_ Actualizar la UMA para Mi nómina del portal Mis Cuentas. </t>
  </si>
  <si>
    <t>AGS - Apoyo Jurídico .- Actualizar plantillas de Oficios y Documentos conforme a los Nuevos lineamientos gráficos del SAT.</t>
  </si>
  <si>
    <t>​No aplica condición. Esto es continuidad operativa.</t>
  </si>
  <si>
    <t>FIR_SIREFE_Actualización catálogo de determinantes 2019 por 2020 y modificación al supuesto de bloqueo.</t>
  </si>
  <si>
    <t>Mantener actualizados los catalagos en SIREFE que aplican para el ejercicio 2020​</t>
  </si>
  <si>
    <t>MATCE_DODA QR_ Activar el número de identificación del transporte</t>
  </si>
  <si>
    <t>FIS_MAT BUZÓN_Estructuración de Scripts del Mensaje 582</t>
  </si>
  <si>
    <t>Timbrado de Nómina: Modificación al XML para incorporar el nodo de Subsidio al Empleo y atributo Subsidio Causado</t>
  </si>
  <si>
    <t>FIS_MAT BUZÓN_Estructuración de Scripts del Mensaje 583</t>
  </si>
  <si>
    <t>FIS_MAT BUZÓN_Incorporar las Líneas de captura de la Campaña de ISR PF 2018 con corte al mes de enero 2020</t>
  </si>
  <si>
    <t>SAC_INE nueva validacion versión  2.1</t>
  </si>
  <si>
    <t>NV-Portal – Nuevo Portal del SAT:  Mostrar video explicativo en la página medios de contacto.</t>
  </si>
  <si>
    <t>Portal del SAT y perfil del contribuyente</t>
  </si>
  <si>
    <t>​No Aplica.</t>
  </si>
  <si>
    <t>CZA_MAT-CBZ: Actualización del Catálogo CBZC_MULTATIPO en MAT-Cobranza</t>
  </si>
  <si>
    <t>FIS_MAT BUZÓN_Estructuración de Scripts del Mensaje 584</t>
  </si>
  <si>
    <t xml:space="preserve">FIS-SUII Actualizar Catálogo del Módulo de Control y Seguimiento de Propuestas del SUII-PIA10 </t>
  </si>
  <si>
    <t>e.firma: Reconocimiento transfronterizo certificados elec con listas de confianza_Alianza del Pacífico</t>
  </si>
  <si>
    <t>Reconocimiento Transfronterizo de Certificados Electrónicos en Base a Listas de Confianza</t>
  </si>
  <si>
    <t>MAT-RFC - IDC: Mejoras Fase II OLA I</t>
  </si>
  <si>
    <t>​se requiere se realicen modificaciones a dichos tramites previo a su liberación en producción.</t>
  </si>
  <si>
    <t xml:space="preserve">DyP: Replica de tablas anuales para consumo masivo </t>
  </si>
  <si>
    <t>CZA_MAT-CBZ: Actualizar cuatro catálogos en MAT-Cobranza.</t>
  </si>
  <si>
    <t>SAC-SI-Respuesta y cierre automático Consultas LIVA</t>
  </si>
  <si>
    <t>FIS_MAT BUZÓN_Estructuración de Scripts del Mensaje 585</t>
  </si>
  <si>
    <t>FIS_MAT BUZÓN_Estructuración de Scripts del Mensaje 586</t>
  </si>
  <si>
    <t>FIS_MAT BUZÓN_Estructuración de Scripts del Mensaje 587</t>
  </si>
  <si>
    <t>FIS_MAT BUZÓN_Estructuración de Scripts del Mensaje 588</t>
  </si>
  <si>
    <t>FIS_MAT BUZÓN_Estructuración de Scripts del Mensaje 589</t>
  </si>
  <si>
    <t xml:space="preserve">DYC_MAT-DyC_Devoluciones extemporáneas </t>
  </si>
  <si>
    <t>Administración General de Auditoría Fiscal Federal</t>
  </si>
  <si>
    <t>Medibles - Disminución de costos Interno;#Medibles - Disminución de tiempo al contribuyente;#No medibles - Mejora a la percepción;#No medibles - Mejora de calidad en el servicio</t>
  </si>
  <si>
    <t>MATCE_TCO_PITA Segundo Mantenimiento Tablero Control, mando e indic operat de aduanas vehículos ligeros Fase 1</t>
  </si>
  <si>
    <t>MATCE_TCO_PITA Mantenimiento a Tablero Control, mando e indic operativos aduanas vehículos carga Fase 2</t>
  </si>
  <si>
    <t>​ </t>
  </si>
  <si>
    <t>MAT-NYV: Dar de alta los días inhábiles conforme a lo dispuesto en la RMF 2020</t>
  </si>
  <si>
    <t>CZA-SubastaSAT: Eliminación de un día inhábil del 2020</t>
  </si>
  <si>
    <t>NO APLICA</t>
  </si>
  <si>
    <t>FIS_MAT BUZÓN_Estructuración de Scripts del Mensaje 590</t>
  </si>
  <si>
    <t>FIS_MAT BUZÓN_Estructuración de Scripts del Mensaje 591</t>
  </si>
  <si>
    <t>CZA_ARCA_Actualización de la Base de Datos</t>
  </si>
  <si>
    <t>Sistema de Automatización para la Recuperación de la Cartera</t>
  </si>
  <si>
    <t>Fábrica Interna - AGR</t>
  </si>
  <si>
    <t>AGS-HRMS Pago de Impuesto sobre nómina- Expo Chihuahua</t>
  </si>
  <si>
    <t>FIS_CPR’s (Contadores Públicos Inscritos)</t>
  </si>
  <si>
    <t xml:space="preserve">AGS-HRMS: Modificar destinatarios de correos y ajustes en la admon del servicio de Prestamos de ISSSTE  </t>
  </si>
  <si>
    <t>Motor de pagos</t>
  </si>
  <si>
    <t>​Sin condición</t>
  </si>
  <si>
    <t xml:space="preserve">FIS-SUII Actualizar Catálogo del “Módulo de SELECTOR” del SUII. </t>
  </si>
  <si>
    <t>AGS-HRMS: Modificar el tipo del documento de Formato de Presupuesto Ejercido y Asignado generado para el ISSSTE.</t>
  </si>
  <si>
    <t>​Sin Condición</t>
  </si>
  <si>
    <t>DyP_DD_CBC_Actualización de certificado del SAT para las aplicaciones de  CRS y CBC</t>
  </si>
  <si>
    <t>MAT NyV Reportes Estadísticos de Notificación y Verificación_Enero 2020</t>
  </si>
  <si>
    <t>CE_Calculadora de contribuciones de Comercio Exterior</t>
  </si>
  <si>
    <t>​Permitir a cualquier obtener el calculo para las contribuciones a pagar de comercio exterior</t>
  </si>
  <si>
    <t xml:space="preserve">Factura Electrónica_ Actualizar catálogo de Donatarias de CFDI versión 3.3 </t>
  </si>
  <si>
    <t>FIS_MAT BUZÓN_Estructuración de Scripts del Mensaje 592</t>
  </si>
  <si>
    <t>FIS_MAT BUZÓN_Estructuración de Scripts del Mensaje 593</t>
  </si>
  <si>
    <t>​NO aplica</t>
  </si>
  <si>
    <t>FIS_MAT BUZÓN_Incorporar las Líneas de captura de la campaña de la ADR Nuevo León 1, con corte al mes de Enero 2020</t>
  </si>
  <si>
    <t>ECU: Incorporar nuevas reglas de cumplimiento en la Estructura de Cumplimiento.</t>
  </si>
  <si>
    <t>FIS_MAT BUZÓN_Estructuración de Scripts del Mensaje 594</t>
  </si>
  <si>
    <t>FIS_MAT BUZÓN_Estructuración de Scripts del Mensaje 595</t>
  </si>
  <si>
    <t>FIS_MAT BUZÓN_Estructuración de Scripts del Mensaje 597</t>
  </si>
  <si>
    <t>FIS_MAT BUZÓN_Estructuración de Scripts del Mensaje 596</t>
  </si>
  <si>
    <t>FIS_MAT BUZÓN_Estructuración de Scripts del Mensaje 598</t>
  </si>
  <si>
    <t>​No aplica
 </t>
  </si>
  <si>
    <t>Sistema de Firmado Electrónico de Notificaciones</t>
  </si>
  <si>
    <t>e.Firma_APE3_Actualizar consulta verificación integridad y autoría documentos elec, extraer inf de sellado</t>
  </si>
  <si>
    <t>MAT-CO_Agregar fecha de vigencia del certificado de firma electrónica</t>
  </si>
  <si>
    <t>FIS_MAT BUZÓN_Estructuración de Scripts del Mensaje 599</t>
  </si>
  <si>
    <t>FIS_MAT BUZÓN_Estructuración de Scripts del Mensaje 601</t>
  </si>
  <si>
    <t>FE_RECEPCION CFDI_ Generar Facturas Electrónicas de los Pagos derivados por DPA–Enero del 2020.</t>
  </si>
  <si>
    <t xml:space="preserve">CESO_INAMI_Incorporar a DRCE la Declaración de Pasajeros y Excedente de Franquicia </t>
  </si>
  <si>
    <t>​Incorporar el pago de contribuciones por excedente de franquica al esquema de Depósito Referenciado de Comercio Exterior.</t>
  </si>
  <si>
    <t>AGR_Actualización de infraestructura de varias aplicaciones</t>
  </si>
  <si>
    <t>Solicitud actualización ETL de carga para la declaración anual personas físicas 2019.</t>
  </si>
  <si>
    <t>​Con relación a los cambios solicitados all flujo de la Declaración Anual de Personas Físicas, se requiere atender el servicio de ETL de carga para la declaración anual personas físicas 2019 en DWH.</t>
  </si>
  <si>
    <t>FIS_MAT BUZÓN_Estructuración de Scripts del Mensaje 602</t>
  </si>
  <si>
    <t>​No applica</t>
  </si>
  <si>
    <t>FIS_MAT BUZÓN_Estructuración de Scripts del Mensaje 600</t>
  </si>
  <si>
    <t>Continuidad operativa de Derechos Productos y Aprovechamientos</t>
  </si>
  <si>
    <t>FIS-SUII Actualizar Catálogo del “Módulo de Control y Seguimiento de Propuestas del SUII” PEE01</t>
  </si>
  <si>
    <t>​N/A.</t>
  </si>
  <si>
    <t>FIS_MAT BUZÓN_Incorporar las Líneas de captura correspondientes al programa de ISR PF 2018 con corte al mes de Febrero 2020</t>
  </si>
  <si>
    <t>MAT-NyV: Actualización de información para imprimir en el Servicio de Diligenciación, Impresión</t>
  </si>
  <si>
    <t xml:space="preserve">MAT-NyV: Actualizar Acuses de Ordenes de Verificación_2020. </t>
  </si>
  <si>
    <t>FIS_FEB_ Envío de fechas de vigencia del certificado para documentos administrativos</t>
  </si>
  <si>
    <t>RC_DWH_Proceso contable_ Base de Datos Contable de recaudación Grandes Contrib, Hidrocarburos y resto</t>
  </si>
  <si>
    <t>FIS_MAT BUZÓN_Retrabajo de Estructuración de Scripts del Mensaje 600</t>
  </si>
  <si>
    <t>FIS_MAT BUZÓN_Estructuración de Scripts del Mensaje 603</t>
  </si>
  <si>
    <t>FIS_MAT BUZÓN_Estructuración de Scripts del Mensaje 604</t>
  </si>
  <si>
    <t>No aplica
 </t>
  </si>
  <si>
    <t>AGS-HRMS Redondeo para el pago de ISN en los 32 estados de la República Mexicana.</t>
  </si>
  <si>
    <t>FIS_MAT BUZÓN_Estructuración de Scripts del Mensaje 605</t>
  </si>
  <si>
    <t>FIS_MAT BUZÓN_Estructuración de Scripts del Mensaje 606</t>
  </si>
  <si>
    <t>SAC_SAT Móvil: Nueva aplicación</t>
  </si>
  <si>
    <t xml:space="preserve">Factura Electrónica_ Actualizar XSD del catálogo de Comercio Exterior de CFDI para la versión 3.3 </t>
  </si>
  <si>
    <t>FIS_MAT BUZÓN_Incorporar las Líneas de captura correspondientes a la campaña ADR Jalisco 3 , con corte al mes de Febrero 2020</t>
  </si>
  <si>
    <t>Nuevo Portal de Trámites y Servicios: Mejoras en la Búsqueda Avanzada (NV-Portal)</t>
  </si>
  <si>
    <t>DyP_DD_CBC_Actualización de certificado del SAT para las aplicaciones de CRS y CBC 2.</t>
  </si>
  <si>
    <t>Seleccionar opción:</t>
  </si>
  <si>
    <t>DWH_Proceso contable_ Reportes de Recaudación para el H. Congreso de la Unión, Ejercicio Fiscal 2020.</t>
  </si>
  <si>
    <t>FIS_MAT BUZÓN_Estructuración de Scripts del Mensaje 607</t>
  </si>
  <si>
    <t>FIS_MAT BUZÓN_Estructuración de Scripts del Mensaje 608</t>
  </si>
  <si>
    <t>FIS_MAT BUZÓN_Estructuración de Scripts del Mensaje 609</t>
  </si>
  <si>
    <t>FIS_MAT BUZÓN_Estructuración de Scripts del Mensaje 610</t>
  </si>
  <si>
    <t>FIS_MAT BUZÓN_Estructuración de Scripts del Mensaje 611</t>
  </si>
  <si>
    <t>FIS_MAT BUZÓN_Estructuración de Scripts del Mensaje 612</t>
  </si>
  <si>
    <t>FIS_MAT BUZÓN_Estructuración de Scripts del Mensaje 613</t>
  </si>
  <si>
    <t>Raul Javier Hernandez Coronel</t>
  </si>
  <si>
    <t>AGRS-AGS-HRMS: Gestión de Solicitudes de Eventos del SAT, actualización de plantillas considerando los lineamientos gráficos</t>
  </si>
  <si>
    <t>DYP_IPP Creación formularios de Plataformas Digitales para entero de retenciones de ISR e IVA, y pago definitivo de ISR e IVA</t>
  </si>
  <si>
    <t>5.1. Realizar entendimiento</t>
  </si>
  <si>
    <t>Realizar entendimiento</t>
  </si>
  <si>
    <t>Medibles - Incremento en recaudación;#No medibles - Mejora a la percepción;#No medibles - Mejora de calidad en el servicio</t>
  </si>
  <si>
    <t>AGS-FSCM: Construir dos consultas en Herramientas de Informes para la liberación de adeudos y la recontratación de empleados.</t>
  </si>
  <si>
    <t>Medibles - Disminución de costos Interno;#Medibles - Disminución de tiempo Interno;#No medibles - Mejora de calidad en el servicio;#Otros - Campo de libre captura</t>
  </si>
  <si>
    <t xml:space="preserve">Factura Electrónica_ Actualizar XSD del catálogo Comercio Exterior_Fraccciones Arancelarias de CFDI para la versión 3.3 </t>
  </si>
  <si>
    <t>FIS_MAT BUZÓN_Estructuración de Scripts del Mensaje 614</t>
  </si>
  <si>
    <t xml:space="preserve">AGS Humanos_Pagos: Actualización de la plantilla “Oficio de Inversas” </t>
  </si>
  <si>
    <t>Medibles - Disminución de tiempo Interno;#No medibles - Mejora de calidad en el servicio</t>
  </si>
  <si>
    <t>AGS Humanos_Pagos: Actualización de la plantilla de Solicitud de Pago de nóminas ordinarías y extraordinarias</t>
  </si>
  <si>
    <t>FE_RECEPCION CFDI_ Generar Facturas Electrónicas de los Pagos derivados por DPA–Febrero del 2020</t>
  </si>
  <si>
    <t>FIS_MAT BUZÓN_Estructuración de Scripts del Mensaje 615</t>
  </si>
  <si>
    <t>AGS-FSCM: Incorporar la validación del RFC del proveedor y efectuar ajustes en la página de registro de proveedores.</t>
  </si>
  <si>
    <t>​No aplica ninguna condición.</t>
  </si>
  <si>
    <t>MAT-CO_ Corregir estatus y fecha de diligencia del requerimiento 101601203503953C12200.</t>
  </si>
  <si>
    <t>Replica SAT-VUCEM para el intercambio de información con la APEC</t>
  </si>
  <si>
    <t>Análisis realizado</t>
  </si>
  <si>
    <t>FIS_MAT BUZÓN_Estructuración de Scripts del Mensaje 616</t>
  </si>
  <si>
    <t>FIS_FEB_Envío de fechas de vigencia del certificado para documentos administrativos</t>
  </si>
  <si>
    <t>Medibles - Incremento en recaudación;#No medibles - Mejora de calidad en el servicio</t>
  </si>
  <si>
    <t>FIS_SUII Actualizar Catálogo del “Módulo de Control y Seguimiento de Propuestas del SUII”- PPF02</t>
  </si>
  <si>
    <t xml:space="preserve">SJUR-RRL y CAL: Actualizar el calendario de días inhábiles para primer periodo vacacional del año 2020. </t>
  </si>
  <si>
    <t>Medibles - Disminución de tiempo Interno;#Medibles - Disminución de tiempo al contribuyente;#No medibles - Mejora de calidad en el servicio</t>
  </si>
  <si>
    <t>​Es un requerimiento de continuidad operativa</t>
  </si>
  <si>
    <t>Medibles - Disminución de tiempo al contribuyente</t>
  </si>
  <si>
    <t>TI_R32D_Sistema de Reportes de incidencias de la opinión de cumplimiento (SRIOC)</t>
  </si>
  <si>
    <t>Recepción y Explotación de Información de Controles Volumétricos</t>
  </si>
  <si>
    <t>Medibles - Incremento en recaudación;#Otros - Campo de libre captura</t>
  </si>
  <si>
    <t>Porque el proyecto debe de seguir el flujo normal del proceso.</t>
  </si>
  <si>
    <t>SubastaSAT_inclusión del Esquema de MultiPagos BBVA</t>
  </si>
  <si>
    <t>Medibles - Incremento en recaudación;#Medibles - Disminución de tiempo Interno;#Medibles - Disminución de tiempo al contribuyente;#No medibles - Mejora a la percepción;#No medibles - Mejora de calidad en el servicio</t>
  </si>
  <si>
    <t>JUR-BUZÓN Incorporación de 2 nuevos avisos diversos de la AGJ</t>
  </si>
  <si>
    <t>FIS_MAT BUZÓN_Estructuración de Scripts del Mensaje 617</t>
  </si>
  <si>
    <t>FISC: SIPRED Publicar plantillas de DICTAMENES, ejercicio 2020</t>
  </si>
  <si>
    <t>AGS-HRMS  Modificación al sistema AGS para incorporar el pago del ISN mensualmente.</t>
  </si>
  <si>
    <t>FIS_MAT BUZÓN_Estructuración de Scripts del Mensaje 618</t>
  </si>
  <si>
    <t>FISC: SIPRED Publicar plantillas de DICTAMENES ejercicio 2020 (AGAFF).</t>
  </si>
  <si>
    <t>RC_CONTABILIDAD NEPE_ Actualizar Catálogos Contables Sist Contab Central Nepe y SI, Plataformas Tecnológicas</t>
  </si>
  <si>
    <t>No aplica​</t>
  </si>
  <si>
    <t>AGS-HRMS Actualización de lineamentos gráficos, plantilla “Solicitud de pago ISN”</t>
  </si>
  <si>
    <t>CED_SAAI_Incorporar reglas de negocio para depurar información de pedimentos</t>
  </si>
  <si>
    <t xml:space="preserve">MAT_MATCE_SA Manifiesto Único Ferroviario </t>
  </si>
  <si>
    <t>AGS-HRMS Actualización de lineamentos gráficos, plantilla “Solicitud de pago mensual (Metlife, Infonacot, ISR y Reintegros compens</t>
  </si>
  <si>
    <t>AGS-HRMS Actualización de lineamentos gráficos, plantilla “Pago a Personal Asimilado en el Servicio Exterior Mexicano (PASEM)”</t>
  </si>
  <si>
    <t>AGS-HRMS Actualización de lineamentos gráficos, plantilla “Pago del Sistema de Ahorro para el Retiro (SAR)”</t>
  </si>
  <si>
    <t>AGS-HRMS Actualización de lineamentos gráficos, plantilla “Pago a Terceros institucionales”</t>
  </si>
  <si>
    <t>CESO-SICA. – Incluir mecanismo para validación de ejecución de proceso de carga de archivos.</t>
  </si>
  <si>
    <t>Medibles - Disminución de tiempo al contribuyente;#No medibles - Mejora a la percepción;#No medibles - Mejora de calidad en el servicio</t>
  </si>
  <si>
    <t>FIS_SUII Actualizar Catálogo del “Módulo de Control y Seguimiento de Propuestas del SUII”- PPF03</t>
  </si>
  <si>
    <t>MAT RFC Ampliado: Actualizar resultados validación para Disolución y Liquidación simplif Sociedads Mercantiles</t>
  </si>
  <si>
    <t>Re-Arquitectura del proceso de Explotación de Factura Electrónica v2.0</t>
  </si>
  <si>
    <t>Medibles - Disminución de costos Interno</t>
  </si>
  <si>
    <t>CZA_ MAT- CBZ Baja de resoluciones pagadas de ISR anual de Personas Físicas del ejercicio 2018.</t>
  </si>
  <si>
    <t xml:space="preserve">AGS-HRMS: Ajustes al sistema AGS para evitar pagos duplicados por SECORE y nuevo layout del reporte </t>
  </si>
  <si>
    <t>Karina Biniza Salayandía Salinas</t>
  </si>
  <si>
    <t xml:space="preserve">Modelo de Valuación de la Cartera de Créditos Fiscales </t>
  </si>
  <si>
    <t>Victor Quintero Marmol Gonzalez</t>
  </si>
  <si>
    <t>Lorenzo Lopez Aguilar</t>
  </si>
  <si>
    <t>SAC_SAT Móvil: Quejas y Denuncias</t>
  </si>
  <si>
    <t>FIS_MAT BUZÓN_Estructuración de Scripts del Mensaje 619</t>
  </si>
  <si>
    <t>JUPITER Mantenimiento</t>
  </si>
  <si>
    <t>FIS_MAT BUZÓN_Estructuración de Scripts del Mensaje 621</t>
  </si>
  <si>
    <t>CZA_MAT-CBZ: Actualizar catálogos del gestor de procesos en  MAT-Cobranza.</t>
  </si>
  <si>
    <t>​Se requiere actualizar los catálogos para el buen funcionamiento de MAT-Cobranza.</t>
  </si>
  <si>
    <t>FIS_MAT BUZÓN_Estructuración de Scripts del Mensaje 622</t>
  </si>
  <si>
    <t>FIS_MAT BUZÓN_Estructuración de Scripts del Mensaje 620</t>
  </si>
  <si>
    <t>MAT-NyV: Actualización de información en impresoras en el Servicio de Diligenciación_opción Impresión</t>
  </si>
  <si>
    <t>AGS-HRMS: “Actualización de autoservicio del Seguro de Vida Institucional”</t>
  </si>
  <si>
    <t>No medibles - Mejora a la percepción;#Otros - Campo de libre captura</t>
  </si>
  <si>
    <t>FISC: SIPRED “validación de la NEC y el Socioactivo”</t>
  </si>
  <si>
    <t xml:space="preserve">Factura Electrónica_ Actualizar XSD de los catálogos del complemento de Nómina para CFDI 3.3 </t>
  </si>
  <si>
    <t>FISC: SIPRED “Cambio de validaciones de los mensajes para las validaciones de para los CPI´s”</t>
  </si>
  <si>
    <t xml:space="preserve">Factura Electrónica_ Actualizar el catálogo de Productos y Servicios de CFDI 3.3 en los servicios de factura que ofrece el SAT </t>
  </si>
  <si>
    <t>DyP_DD_CBC _Actualización de esquema XML de CbC Versión 2.0</t>
  </si>
  <si>
    <t>Nuevo Portal de Trámites y Servicios: Mejoras en el resultado de la Búsqueda Avanzada</t>
  </si>
  <si>
    <t>​Noa aplica</t>
  </si>
  <si>
    <t>FE_RECEPCION CFDI_ Generar Facturas Electrónicas de los Pagos derivados por DPA–Marzo del 2020</t>
  </si>
  <si>
    <t>Medibles - Disminución de costos al contribuyente;#No medibles - Mejora de calidad en el servicio</t>
  </si>
  <si>
    <t>CONTRASEÑA: Actualizar mensaje: para el trámite de “reestablecer contraseña” en la página del SAT (Portal Contribuyente)</t>
  </si>
  <si>
    <t>FIS_SUII Actualizar Catálogo del “Módulo de Control y Seguimiento de Propuestas del SUII”- FEL16</t>
  </si>
  <si>
    <t>Es necesario actualizar el catálogo de SUII del “Módulo de Control y Seguimiento de Propuestas del SUII” con un cambio de etiqueta, respecto a un nuevo esquema a implementar por la AGAFF, “Programa Preliminares de Fiscalización”</t>
  </si>
  <si>
    <t>TI_AP3_Modelado de Procesos de Buzón Tributario</t>
  </si>
  <si>
    <t>CZA_MAT-CBZ: Actualizar catálogos de unidades administrativas en MAT-Cobranza</t>
  </si>
  <si>
    <t>Institucionalizar parcialmente la aplicación SICACE (Sistema de Control de Auditoría de Comercio Exterior)-AGACE</t>
  </si>
  <si>
    <t>.</t>
  </si>
  <si>
    <t>DyP_DD_CBC_Actualización de certificado del SAT para las aplicaciones de  CRS y CBC_3</t>
  </si>
  <si>
    <t>CZA_Motor Traductor: Actualización en el Formato para Pago de Contribuciones Federales (Líneas de Captura)</t>
  </si>
  <si>
    <t>8. Formalizar iniciativa</t>
  </si>
  <si>
    <t>Formalizar Iniciativa</t>
  </si>
  <si>
    <t xml:space="preserve">MAT-CO Actualización de Fundamentos Legales para la Anual de PM </t>
  </si>
  <si>
    <t>DyP_IPP_PPS_ Histórico del Perfil del contribuyente en el Aplicativo de Mis Cuentas</t>
  </si>
  <si>
    <t>DWH-DFE_Sumarizados_Actualizar Complemento Servicios de Plataformas Tecnológicas para Retenciones e Información de Pagos.</t>
  </si>
  <si>
    <t>AGS-HRMS: Emisión de Constancia- justifica actividad esencial de empleados en SAT (COVID_19)</t>
  </si>
  <si>
    <t>AGS-HRMS-Nómina: Salarios Pagados No Devengados</t>
  </si>
  <si>
    <t>AGS-FSCM: Excepción de cuenta de nómina para pago de viáticos, incluir Clabe interbancaria en solicitud de Oficio de comisión</t>
  </si>
  <si>
    <t xml:space="preserve">Inclusión del Padrón de Exportadores Sectorial en MAT (Fase II) </t>
  </si>
  <si>
    <t>CE_SO_ SISTEMA CPED _Incorporación de la gestión de alertas con SIRA y conexión con MAT_CE y P</t>
  </si>
  <si>
    <t>Cubo Estadístico Aduanero</t>
  </si>
  <si>
    <t>CRP: Visualizar campo de factura electrónica</t>
  </si>
  <si>
    <t>DyP Mejoras al proceso y desdoble del Json en el DWH para el Ejercicio 2019 Personas Físicas</t>
  </si>
  <si>
    <t>​Para que el usuario pueda validar  la información /Deducciones personles) que viaja en el Json de la DAPF 2019</t>
  </si>
  <si>
    <t>Actualización de la consulta de verificación de integridad y autoría de documentos electrónicos</t>
  </si>
  <si>
    <t>Medibles - Disminución de costos Interno;#No medibles - Mejora de calidad en el servicio;#Otros - Campo de libre captura</t>
  </si>
  <si>
    <t>Medibles - Disminución de costos Interno;#Medibles - Disminución de tiempo Interno;#No medibles - Mejora de calidad en el servicio</t>
  </si>
  <si>
    <t>DWH - Caída de información de las declaraciones para el pago de los derechos de Minería.</t>
  </si>
  <si>
    <t>FIS_MAT BUZÓN_Estructuración de Scripts del Mensaje 623</t>
  </si>
  <si>
    <t>CZA_MAT-CBZ:  Complemento de catálogos de unidades administrativas en MAT-Cobranza.</t>
  </si>
  <si>
    <t>CEPD_VOCE_Control para restringir formas de pago</t>
  </si>
  <si>
    <t>AGS-FSCM: Generar CLC (Orden de pago para sistemas externos) sin ejecutar el ciclo de pagos</t>
  </si>
  <si>
    <t>AGS-HRMS: Página préstamos de ISSSTE, informa nuevo proceso de trámite</t>
  </si>
  <si>
    <t>DyP_DD_CBC_Actualización de certificado del SAT para las aplicaciones de  CRS y CBC_4</t>
  </si>
  <si>
    <t>SAC-SI-Respuesta y Cierre automático Actividades Vulnerabilidades</t>
  </si>
  <si>
    <t>2. Análisis realizado</t>
  </si>
  <si>
    <t>FIS_MAT BUZÓN_Estructuración de Scripts del Mensaje 626</t>
  </si>
  <si>
    <t>FIS_MAT BUZÓN_Estructuración de Scripts del Mensaje 627</t>
  </si>
  <si>
    <t>FIS_MAT BUZÓN_Estructuración de Scripts del Mensaje 628</t>
  </si>
  <si>
    <t>FIS_MAT BUZÓN_Estructuración de Scripts del Mensaje 629</t>
  </si>
  <si>
    <t>​Se requiere de un control para ubicar a las empresas que cuentan con registro ante la SE como empresa ubicada en la franja o región fronteriza.</t>
  </si>
  <si>
    <t>​Se requiere actualizar el MUF para que se otorgue resultado del Módulo de Selección Automatizada con los mensajes XML de cualquier tipo de pedimento. (Operaciones Definitivas y de Tránsitos)</t>
  </si>
  <si>
    <t>​De acuerdo a las Reglas Generales de Comercio Exterior</t>
  </si>
  <si>
    <t xml:space="preserve"> Actualmente el Servicio Público de Verificación de Comprobantes Fiscales Digitales por Internet (CFDI), no identifica si el contribuyente emisor se ubica en el listado definitivo de EFOS (Empresas Facturadoras de Operaciones Simuladas) que facturan operaciones inexistentes de acuerdo al art. 69B del Código Fiscal de la Federación.
    El contribuyente contará con información que le permitirá saber si el emisor del comprobante verificado está publicado en la lista de las empresas que facturan operaciones simuladas y con ello determinar si debe corregir sus declaraciones fiscales o comprobar ante el SAT la realización de las operaciones</t>
  </si>
  <si>
    <t>La Red GEALC tiene en su plan de trabajo de 2019 el objetivo de Generar capacidades y apoyar la instrumentación de la firma electrónica transfronteriza y los servicios digitales transfronterizos para acelerar su adopción regional, fortaleciendo las transacciones electrónicas confiables y seguras como impulso a la economía digital y el gobierno digital en un marco de integración, en base al modelo colaborativo definido por los países de la Red GEALC como bien público regional.​​</t>
  </si>
  <si>
    <t>Se requiere de realizar una replica de información conforme a los acuerdos firmados de colaboración entre México y los países de la “Alianza del Pacífico”</t>
  </si>
  <si>
    <t>Iniciativa</t>
  </si>
  <si>
    <t>Nombre</t>
  </si>
  <si>
    <t>Fase</t>
  </si>
  <si>
    <t>CDS</t>
  </si>
  <si>
    <t>RAPE</t>
  </si>
  <si>
    <t>Líder de proyecto</t>
  </si>
  <si>
    <t>Estado</t>
  </si>
  <si>
    <t>Universo</t>
  </si>
  <si>
    <t>0. Captación</t>
  </si>
  <si>
    <t>Pendiente</t>
  </si>
  <si>
    <t>Asociar Iniciativa</t>
  </si>
  <si>
    <t>Administrador SN</t>
  </si>
  <si>
    <t>Codigo Aplicativo</t>
  </si>
  <si>
    <t>Prioridad</t>
  </si>
  <si>
    <t>¿Es Proyecto?</t>
  </si>
  <si>
    <t>ID Proyecto</t>
  </si>
  <si>
    <t>Documentación</t>
  </si>
  <si>
    <t>Parar tiempo de atención (TA-CDS)</t>
  </si>
  <si>
    <t>Técnica de Estimación</t>
  </si>
  <si>
    <t>Presupuesto Estimado de Horas</t>
  </si>
  <si>
    <t>Presuepuesto Estimado Costo</t>
  </si>
  <si>
    <t>Unidades</t>
  </si>
  <si>
    <t>Presupuesto Estimado Unidades</t>
  </si>
  <si>
    <t>Estatus Estimación</t>
  </si>
  <si>
    <t>Estimación CDS</t>
  </si>
  <si>
    <t>Modified</t>
  </si>
  <si>
    <t>Mantenimiento DSW</t>
  </si>
  <si>
    <t>Sí</t>
  </si>
  <si>
    <t>Dsw200241</t>
  </si>
  <si>
    <t>Requerimiento de Servicio</t>
  </si>
  <si>
    <t>Unidades de desarrollo (UD-X)</t>
  </si>
  <si>
    <t>Estimación Aprobada y Completa</t>
  </si>
  <si>
    <t>SÍ</t>
  </si>
  <si>
    <t>Dsw200240</t>
  </si>
  <si>
    <t>Dsw200066</t>
  </si>
  <si>
    <t>Estimación Aprobada</t>
  </si>
  <si>
    <t>Armando Campos Ortiz</t>
  </si>
  <si>
    <t>Dsw200036</t>
  </si>
  <si>
    <t>Estimación Cancelada</t>
  </si>
  <si>
    <t>Dsw200165</t>
  </si>
  <si>
    <t>No</t>
  </si>
  <si>
    <t>Estimación Registrada.</t>
  </si>
  <si>
    <t>DyP_DD_CBC- Recepción y envío de la Declaración Informativa Country-by-Country</t>
  </si>
  <si>
    <t>Sergio Campoamor Roldán</t>
  </si>
  <si>
    <t>107973</t>
  </si>
  <si>
    <t>Jose Arellano Sanchez</t>
  </si>
  <si>
    <t>Dsw200237</t>
  </si>
  <si>
    <t>103078</t>
  </si>
  <si>
    <t>GESTDMA Cancela Estimación</t>
  </si>
  <si>
    <t>104979</t>
  </si>
  <si>
    <t xml:space="preserve"> CO_R32D_Incorporación de reglas de negocio al Reporte de Opinión de  Cumplimiento considerando el listado de 69B. </t>
  </si>
  <si>
    <t>107556</t>
  </si>
  <si>
    <t>Selecciona una opción</t>
  </si>
  <si>
    <t>DSW200250</t>
  </si>
  <si>
    <t>jmorenoh@syesoftware.com</t>
  </si>
  <si>
    <t>DyP_DD_FACTA-CRS_Generación de un cliente para realizar pruebas del cifrado y descifrado</t>
  </si>
  <si>
    <t>Reinicio de Flujo de Estimación</t>
  </si>
  <si>
    <t>IDC_RFC_Ampliado_Validación de requisitos para Disolución y Liquidación simplificada de Sociedades Mercantiles en el Portal de la Secretaría de Economía.</t>
  </si>
  <si>
    <t>79</t>
  </si>
  <si>
    <t>CO_R32D_Incorporación de reglas de negocio al Reporte de Opinión de  Cumplimiento considerando el listado de 69B.</t>
  </si>
  <si>
    <t>Gestión Estimación</t>
  </si>
  <si>
    <t>Estimación Cancelada Desarrollo</t>
  </si>
  <si>
    <t>Unidades de soporte a la operación (USO)</t>
  </si>
  <si>
    <t>109412</t>
  </si>
  <si>
    <t>FISC: DICTAMENES.NET: Modificar los aplicativos del dictamen fiscal y crear una herramienta que permita la presentación de la información sobre situación fiscal</t>
  </si>
  <si>
    <t>97</t>
  </si>
  <si>
    <t>81</t>
  </si>
  <si>
    <t>Ignacio Trujillo Hernández</t>
  </si>
  <si>
    <t>Estimación Cancelada Negocio</t>
  </si>
  <si>
    <t>83</t>
  </si>
  <si>
    <t>Lilia Soria Pólito</t>
  </si>
  <si>
    <t>MAT_CBZ:Integración: MAT.Jurídico-MAT.Cobranza para la asociación de medios de defensa, procedimientos administrativos y procedimientos legales.</t>
  </si>
  <si>
    <t>136</t>
  </si>
  <si>
    <t>137</t>
  </si>
  <si>
    <t xml:space="preserve">PT_PTSC Actualizar la URL del menú consulta Documento de Operación para Despacho Aduanero </t>
  </si>
  <si>
    <t>araceli.gandara@sat.gob.mx</t>
  </si>
  <si>
    <t>luis.albarran@syesoftware.com</t>
  </si>
  <si>
    <t xml:space="preserve">DyC_ MAT-SAD_ Actualización de procesos ETL que generan una emisión y padrón de pagos </t>
  </si>
  <si>
    <t>sluna@syesoftware.com</t>
  </si>
  <si>
    <t>201</t>
  </si>
  <si>
    <t>150</t>
  </si>
  <si>
    <t>Sergio.valverde@syesoftware.com</t>
  </si>
  <si>
    <t>DyP_DD_FACTA-CRS_generación de un cliente para la preparación de certificados</t>
  </si>
  <si>
    <t>RC_CONTABILIDAD NEPE_Desarrollar en el Sistema de Contabilidad Central un Módulo de Captura para volantes.</t>
  </si>
  <si>
    <t>MAT-CBZ: Pre-registro de resoluciones determinantes en el MAT-Cobranza</t>
  </si>
  <si>
    <t>214</t>
  </si>
  <si>
    <t>SAC_RFC_AMPLIADO_ actualizar reglas de validación y de textos en las funcionalidades del validación de RFC y verificación del contribuyente</t>
  </si>
  <si>
    <t>235</t>
  </si>
  <si>
    <t>RC_ CONTABILIDAD NEPE_ Actualización de los catálogos contables por alta del concepto “Código Digital de Identificación para la Verificación Vehicular”.</t>
  </si>
  <si>
    <t>49</t>
  </si>
  <si>
    <t>jorge.bolanos@syesoftware.com</t>
  </si>
  <si>
    <t>Proyecto DSW</t>
  </si>
  <si>
    <t>224</t>
  </si>
  <si>
    <t>MAT-CBZ: Registro, control y seguimiento automático de convenios de pago en el MAT.Cobranza.</t>
  </si>
  <si>
    <t>166</t>
  </si>
  <si>
    <t>carlos.rosast@sat.gob.mx</t>
  </si>
  <si>
    <t>96</t>
  </si>
  <si>
    <t>126</t>
  </si>
  <si>
    <t>patricia.ortega@sat.gob.mx</t>
  </si>
  <si>
    <t>MAT-CBZ: Emisión de los diferentes formatos para pagos, de confirmación de transacciones virtuales, movimientos contables y de rectificación contable a través del MAT-Cobranza.</t>
  </si>
  <si>
    <t>DyP_IPP_MULTI-IEPS_Actualizar Catálogo marcas Tabacos Labrados empresas PUROS SANTA CLARA, PHILIP MORRIS e IMPORTADORA GAADSO.</t>
  </si>
  <si>
    <t>CZA-RCI: Se requiere reorganizar las opciones contenidas en apartado Menú Relación de Contribuyentes del PTSC.</t>
  </si>
  <si>
    <t>186</t>
  </si>
  <si>
    <t>237</t>
  </si>
  <si>
    <t>armando.avendano@syesoftware.com</t>
  </si>
  <si>
    <t>CO-R32D: Generación de un nuevo reporte de opinión de cumplimiento con la  validación  del estatus del RFC “En suspensión de actividades”.</t>
  </si>
  <si>
    <t>antonio.ruiz@sat.gob.mx</t>
  </si>
  <si>
    <t>27</t>
  </si>
  <si>
    <t>234</t>
  </si>
  <si>
    <t>240</t>
  </si>
  <si>
    <t>250</t>
  </si>
  <si>
    <t>Estimación Cancela Desarrollo</t>
  </si>
  <si>
    <t>135</t>
  </si>
  <si>
    <t>NyV Buzon Tributario Incorporar dentro de Buzon Tributario la funcionalidad de TBT, a efecto de que el contribuyente pueda ingresar documentos de diversas indoles.</t>
  </si>
  <si>
    <t>RC_ CONTABILIDAD NEPE_ Actualización de los catálogos contables por alta de los “Conceptos de Producto y Aprovechamiento”.</t>
  </si>
  <si>
    <t>Estimación Cancelda</t>
  </si>
  <si>
    <t>CO-Sistema de Validación, Reimpresión y Aclaraciones Artículo 107(SIVART107_MAT). Actualización de leyendas para la operación del programas de regularización 2017.</t>
  </si>
  <si>
    <t>299</t>
  </si>
  <si>
    <t>254</t>
  </si>
  <si>
    <t>234-1</t>
  </si>
  <si>
    <t>ebacilio@syesoftware.com</t>
  </si>
  <si>
    <t>MAT JUR 2.0 – Mejoras en los procesos relacionados a los módulos en materia de lo contencioso.</t>
  </si>
  <si>
    <t>Consorcio SYE Software / Planet Media CD-2</t>
  </si>
  <si>
    <t>88</t>
  </si>
  <si>
    <t>Validar Estimación Actualizada</t>
  </si>
  <si>
    <t>390</t>
  </si>
  <si>
    <t>CZA_MAT-CBZ_Registro de gastos como ICEP, eliminación de resoluciones en tránsito, inhibición de la opción de eliminar y agregar conceptos e historial de traslados.</t>
  </si>
  <si>
    <t>CZA_MAT-CBZ:Continuidad con la Fase1 y Fase2 para el registro, control y seguimiento automático de convenios de pago en el MAT-Cobranza.</t>
  </si>
  <si>
    <t>CZA_MAT_CBZ_Actualizar resoluciones registradas fuera de plazo, por los procesos de baja por pago, baja por duplicidad, y por cambios de regla.</t>
  </si>
  <si>
    <t>Media</t>
  </si>
  <si>
    <t>SAC - Sorteo "El Buen Fin 2018": Actualización de la solución tecnológica que automatiza el proceso de selección de participantes y ganadores.</t>
  </si>
  <si>
    <t>359</t>
  </si>
  <si>
    <t>100-1</t>
  </si>
  <si>
    <t>DyP_IPP_Declaraciones Provisionales_Crear el formulario para el pago provisional de residentes en el extranjero que operen mediante empresas con programa de maquila bajo la modalidad de albergue (Shelter)</t>
  </si>
  <si>
    <t>334</t>
  </si>
  <si>
    <t>SAAPA TM: Creación del repositorio para la recepción de información marítima desde VUCEM para análisis de riesgo de información anticipada.</t>
  </si>
  <si>
    <t>DyP_IPP_MULTI-IEPS_Actualizar Catálogo marcas  de Tabacos Labrados empresas BRITISH AMERICAN TOBACCO MEXICO, S.A. DE C.V. y de PHILIP MORRIS MÉXICO PRODUCTOS Y SERVICIOS, S. DE R.L. DE C.V.</t>
  </si>
  <si>
    <t>369</t>
  </si>
  <si>
    <t>429</t>
  </si>
  <si>
    <t>323</t>
  </si>
  <si>
    <t>DyP_IPP_MULTI-IEPS_Actualizar Catálogo de una marca  de Tabacos Labrados empresa BRITISH AMERICAN TOBACCO MEXICO, S.A. DE C.V.</t>
  </si>
  <si>
    <t>50</t>
  </si>
  <si>
    <t>RC_ CONTABILIDAD NEPE_ Generar archivo con la Recaudación del efectivo de las Aduanas por Banco, para su Transmisión a la TESOFE.</t>
  </si>
  <si>
    <t>MDSW300020</t>
  </si>
  <si>
    <t>DyP_LDA_NEPE_ Generar estructuras históricas de transacciones, para almacenar la información de Pagos y Declaraciones Informativas que se recibirán durante el ejercicio 2019.</t>
  </si>
  <si>
    <t>SJUR: Se requiere de una herramienta tecnológica que permita controlar y dar seguimiento a los procesos relacionados con el módulo de Recursos Administrativos</t>
  </si>
  <si>
    <t>CZA_MAT_CBZ_ Actualización en MAT-Cobranza de información proveniente de control de obligaciones</t>
  </si>
  <si>
    <t>POL 450</t>
  </si>
  <si>
    <t>Repositorio Tráfico Ferroviario: Crear un repositorio para la recepción de información ferroviaria desde VUCEM para análisis de riesgo de información anticipada.</t>
  </si>
  <si>
    <t>392</t>
  </si>
  <si>
    <t>CED_SAAPA_TA_Incorporación al repositorio de información ACPED - para la transmisión electrónica del Manifiesto de Carga, Guías o demás documentos de transporte Aéreo provenientes de la Ventanilla Digital</t>
  </si>
  <si>
    <t>Revisar Estimación</t>
  </si>
  <si>
    <t>Julio Cesar Acuña Martinez</t>
  </si>
  <si>
    <t>DSW200276</t>
  </si>
  <si>
    <t>262</t>
  </si>
  <si>
    <t>RC_CONTABILIDAD NEPE_ Actualización de los Catálogos Contables del Sistema de Contabilidad Central Nepe y Solución Integral, para el Ejercicio Fiscal 2019. Parte 1.</t>
  </si>
  <si>
    <t>MAT_NYV Actualización de formatos de notificación electrónica 2019 (acuse, constancia)</t>
  </si>
  <si>
    <t>491</t>
  </si>
  <si>
    <t>Validar Estimación</t>
  </si>
  <si>
    <t>Alfredo Ramirez Garcia</t>
  </si>
  <si>
    <t>alfredo.ramirezg@sat.gob.mx</t>
  </si>
  <si>
    <t>RC_CONTABILIDAD NEPE_ Actualización de los Catálogos Contables del Sistema de Contabilidad Central NEPE y Solución Integral, para el Ejercicio Fiscal 2019. 2a Parte</t>
  </si>
  <si>
    <t>CZA_MAT-CBZ: Actualización de Web Service de la HC de MAT.Cobranza para saldos con corte previos al de la fecha de la solicitud.</t>
  </si>
  <si>
    <t>DyP_IPP_MULTI-IEPS_Actualizar Catálogo marcas  de Tabacos Labrados empresas PHILIP MORRIS MÉXICO, US TOBACCO DE MÉXICO y BRAXICO MANUFACTURING.</t>
  </si>
  <si>
    <t>DyP_IPP_Actualizar formulario de pago provisional de la RFN con autorización de estímulo ISR e IVA y actualizar el formulario de IVA el acreditamiento del estímulo</t>
  </si>
  <si>
    <t>MDSW300079</t>
  </si>
  <si>
    <t>SJUR: Se requiere de una herramienta tecnológica que permita controlar y dar seguimiento al proceso relacionado con el módulo de Amparo vs Actos</t>
  </si>
  <si>
    <t>276</t>
  </si>
  <si>
    <t>Inicia Solicitud Estimación</t>
  </si>
  <si>
    <t>DyP_IPP_PPS_ Ajustar Mis Cuentas en las declaraciones de RIF y Arrendamiento en los formularios del IVA, para región fronteriza norte</t>
  </si>
  <si>
    <t>509</t>
  </si>
  <si>
    <t>355</t>
  </si>
  <si>
    <t>MAT_CBZ-SubastaSAT-Modificación a los Documentos con motivo de reforma a la Ley del SAT Dic 2018.</t>
  </si>
  <si>
    <t>320</t>
  </si>
  <si>
    <t>236</t>
  </si>
  <si>
    <t>351</t>
  </si>
  <si>
    <t>114</t>
  </si>
  <si>
    <t>494</t>
  </si>
  <si>
    <t>30</t>
  </si>
  <si>
    <t>RC_CONTABILIDAD NEPE_ Actualización de Catálogos Contables del Sistema de Contabilidad Central -UBER</t>
  </si>
  <si>
    <t>326</t>
  </si>
  <si>
    <t>399</t>
  </si>
  <si>
    <t xml:space="preserve">Atencion de las funcionalidades del DWH derivado de la actualización de los formularios de pago provisional por el decreto de estimulos fiscales a la  Region Fronteriza Norte </t>
  </si>
  <si>
    <t>523</t>
  </si>
  <si>
    <t>366</t>
  </si>
  <si>
    <t xml:space="preserve">FIS_CPR'S_e.firma del servidor público en el Sistema de Contadores Públicos (Módulo autorizador) , como Pre Autorizador </t>
  </si>
  <si>
    <t>Revisar Estimación Actualizada</t>
  </si>
  <si>
    <t>egalindou@syesoftware.com</t>
  </si>
  <si>
    <t>Unidades de Soporte a la operación (USO)</t>
  </si>
  <si>
    <t>RC_Proceso contable_Reporte mensual y acumulado de la recaudación de Grandes Contribuyentes, Hidrocarburos, Resto y BD Contable del Ejercicio Fiscal  2019.</t>
  </si>
  <si>
    <t>francisco.aguilar@sat.gob.mx</t>
  </si>
  <si>
    <t>Gestión de Estimación</t>
  </si>
  <si>
    <t>RC_CONTABILIDAD NEPE_ Actualización de los Catálogos Contables del Sistema de Contabilidad Central Nepe y Solución Integral, con base al Manual de Contabilidad Gubernamental.</t>
  </si>
  <si>
    <t>CESO_SISTEMA CPED_Incorporar un canal de comunicación bidireccional entre SEPOMEX y el SAT para el intercambio de mensajes.</t>
  </si>
  <si>
    <t>409</t>
  </si>
  <si>
    <t>sergio.valverde@syesoftware.com</t>
  </si>
  <si>
    <t>dgalindo@syesoftware.com</t>
  </si>
  <si>
    <t>249</t>
  </si>
  <si>
    <t>603</t>
  </si>
  <si>
    <t>angel.vazquez@sat.gob.mx</t>
  </si>
  <si>
    <t>408</t>
  </si>
  <si>
    <t>RC_CONTABILIDAD NEPE_ Actualización de los Catálogos Contables del Sistema de Contabilidad Central Nepe y Solución Integral, 2019.</t>
  </si>
  <si>
    <t>Aprobar Estimación</t>
  </si>
  <si>
    <t>532</t>
  </si>
  <si>
    <t>carlos.moreno@sat.gob.mx</t>
  </si>
  <si>
    <t>Juicio de Expertos</t>
  </si>
  <si>
    <t>Servicios SAS</t>
  </si>
  <si>
    <t>DWH - Actualización de la Forma Oficial 81 "Declaración Informativa de operaciones realizadas por cuenta de integrantes del consorcio petrolero".</t>
  </si>
  <si>
    <t>559</t>
  </si>
  <si>
    <t>393</t>
  </si>
  <si>
    <t>80-1</t>
  </si>
  <si>
    <t>100-2</t>
  </si>
  <si>
    <t>236-1</t>
  </si>
  <si>
    <t>CZA_MAT-CBZ_Continuidad Fase 2 para registro control y seguimiento automático de convenios de pago en MAT Cobranza</t>
  </si>
  <si>
    <t>320-1</t>
  </si>
  <si>
    <t>755</t>
  </si>
  <si>
    <t>MATCE-MATCE-PITA _Unificar servicios web de PITA y DODA</t>
  </si>
  <si>
    <t>Gabriela Tenorio Valdés</t>
  </si>
  <si>
    <t>Observación a Estimación</t>
  </si>
  <si>
    <t>Modelo Analíticos</t>
  </si>
  <si>
    <t>Selecciona una opción:</t>
  </si>
  <si>
    <t>168</t>
  </si>
  <si>
    <t>381</t>
  </si>
  <si>
    <t>DyP_IPP_DeclaraNOT.- Inhabilitar opción para presentar Declaración de tipo Normal.</t>
  </si>
  <si>
    <t>537</t>
  </si>
  <si>
    <t>674</t>
  </si>
  <si>
    <t>271</t>
  </si>
  <si>
    <t>563</t>
  </si>
  <si>
    <t>CZA MAT CBZ Reingeniería de la aplicación MAT Cobranza Módulo Resoluciones Traslado</t>
  </si>
  <si>
    <t>833</t>
  </si>
  <si>
    <t>339</t>
  </si>
  <si>
    <t>CE-SO_TCO_PITA Fuentes de insumno para tableros de carga BI</t>
  </si>
  <si>
    <t>825</t>
  </si>
  <si>
    <t>747</t>
  </si>
  <si>
    <t>Martha Yolanda Olguin Ayala</t>
  </si>
  <si>
    <t>AGS-FSCM:   Crear un módulo para el manejo y control de las “Tarjetas Institucionales” asignadas a los empleados para el depósito de viáticos y pasajes, en el desempeño de comisiones oficiales.</t>
  </si>
  <si>
    <t>661</t>
  </si>
  <si>
    <t>771</t>
  </si>
  <si>
    <t>graciela.hernandez@sat.gob.mx</t>
  </si>
  <si>
    <t>Carlos Jesus Hernandez Salgado</t>
  </si>
  <si>
    <t>704</t>
  </si>
  <si>
    <t>carlos.salgado@sat.gob.mx</t>
  </si>
  <si>
    <t>62</t>
  </si>
  <si>
    <t>23</t>
  </si>
  <si>
    <t>860</t>
  </si>
  <si>
    <t>marco.aguilar@sat.gob.mx</t>
  </si>
  <si>
    <t>Angel Ricardo Guzman Lopez</t>
  </si>
  <si>
    <t>874</t>
  </si>
  <si>
    <t>angel.guzman@sat.gob.mx</t>
  </si>
  <si>
    <t>AGS-FSCM: Incluir para algunas cuentas bancarias conciliaciones automáticas y automatizar el reporte de conciliación general.</t>
  </si>
  <si>
    <t>784</t>
  </si>
  <si>
    <t>690</t>
  </si>
  <si>
    <t>515</t>
  </si>
  <si>
    <t>101-1</t>
  </si>
  <si>
    <t>739-1</t>
  </si>
  <si>
    <t>699</t>
  </si>
  <si>
    <t>100-3</t>
  </si>
  <si>
    <t>877</t>
  </si>
  <si>
    <t>816</t>
  </si>
  <si>
    <t>965</t>
  </si>
  <si>
    <t>594</t>
  </si>
  <si>
    <t>sergio.bautista@sat.gob.mx</t>
  </si>
  <si>
    <t>1002</t>
  </si>
  <si>
    <t>606</t>
  </si>
  <si>
    <t>999</t>
  </si>
  <si>
    <t>aaspiros@microsoft.com</t>
  </si>
  <si>
    <t>Estimador Microsoft (OSE)</t>
  </si>
  <si>
    <t>Unidades de Soporte Proactivo (USP)</t>
  </si>
  <si>
    <t>256</t>
  </si>
  <si>
    <t>Transición del mantenimiento y soporte del aplicativo Incorporar Derechos Productos y Aprovechamientos mediante Pago Referenciado</t>
  </si>
  <si>
    <t>853</t>
  </si>
  <si>
    <t>791</t>
  </si>
  <si>
    <t>POL 390</t>
  </si>
  <si>
    <t>621</t>
  </si>
  <si>
    <t>287</t>
  </si>
  <si>
    <t>DyP_LDA_Crear la Declaración del ISR del residente en el extranjero con ingresos obtenidos en territorio nacional.</t>
  </si>
  <si>
    <t>729</t>
  </si>
  <si>
    <t>992</t>
  </si>
  <si>
    <t>1077</t>
  </si>
  <si>
    <t>175</t>
  </si>
  <si>
    <t>586</t>
  </si>
  <si>
    <t>1060</t>
  </si>
  <si>
    <t>CEPD_VOCE_Consulta de operaciones de comercio exterior para mercancía considerada sensible con el crédito en materia de IVA e IEPS.</t>
  </si>
  <si>
    <t>724</t>
  </si>
  <si>
    <t>Miguel Angel Quintero Olmedo</t>
  </si>
  <si>
    <t>1117</t>
  </si>
  <si>
    <t>miguel.quintero@sat.gob.mx</t>
  </si>
  <si>
    <t>POL 977</t>
  </si>
  <si>
    <t>MAT_RFC Ampliado: Actualización de reglas y adecuación de funcionalidades para la Disolución y Liquidación simplificada de Sociedades Mercantiles.</t>
  </si>
  <si>
    <t>851</t>
  </si>
  <si>
    <t>POL 1084</t>
  </si>
  <si>
    <t>1063</t>
  </si>
  <si>
    <t>1121</t>
  </si>
  <si>
    <t>1080</t>
  </si>
  <si>
    <t>POL 1103</t>
  </si>
  <si>
    <t xml:space="preserve">DyP.-DA_Actualización de las Declaraciones Anuales para personas morales, atención de las funcionalidades del DWH </t>
  </si>
  <si>
    <t xml:space="preserve">DyP.- Nueva herramienta para la Declaración Anual de PM 2019, régimen general fase 1, atención de las funcionalidades del DWH. </t>
  </si>
  <si>
    <t>919</t>
  </si>
  <si>
    <t>fandrew@syesoftware.com</t>
  </si>
  <si>
    <t>MATCO32D_Actualización de logotipos y textos en reportes de Opinión de Cumplimiento de Obligaciones Fiscales</t>
  </si>
  <si>
    <t>862</t>
  </si>
  <si>
    <t>508</t>
  </si>
  <si>
    <t>Estimacion 903, Iniciativa 960</t>
  </si>
  <si>
    <t>686</t>
  </si>
  <si>
    <t>Actualización de la Declaración Informativa Múltiple del Impuesto Especial sobre Producción y Servicios MULTI-IEPS.</t>
  </si>
  <si>
    <t>981</t>
  </si>
  <si>
    <t>728</t>
  </si>
  <si>
    <t>DyP_VALIDADOR DE INTERESES_Presentacion electronica de las declaraciones informativas de intereses y fideicomisos.</t>
  </si>
  <si>
    <t>TI_DyP_LDA_NEPE_Generar estructuras históricas de transacciones para almacenar inf de Pagos y Dec. Informativas Ejercicio 2020</t>
  </si>
  <si>
    <t>MAT-IDC-RFC Ampliado_Documentación de reglas (AS IS) en creación de relaciones y roles a través diversos canales de comunicación</t>
  </si>
  <si>
    <t>POL 1172</t>
  </si>
  <si>
    <t>352</t>
  </si>
  <si>
    <t>DyP Actualización de la Declaración Provisional o definitiva de impuestos federales para 2020.</t>
  </si>
  <si>
    <t>1202</t>
  </si>
  <si>
    <t>CESO_FMP-CE_ Incorporar el Depósito Referenciado en documentos del despacho aduanero vía SEPOMEX</t>
  </si>
  <si>
    <t>DyC-INSUMOS_SAD: Actualización de procesos que generan una Emisión para MAT-SAD 2019</t>
  </si>
  <si>
    <t>POL 1220</t>
  </si>
  <si>
    <t>1193</t>
  </si>
  <si>
    <t>1268</t>
  </si>
  <si>
    <t>252</t>
  </si>
  <si>
    <t>327</t>
  </si>
  <si>
    <t>777</t>
  </si>
  <si>
    <t>1216</t>
  </si>
  <si>
    <t>POL 1261</t>
  </si>
  <si>
    <t>POL 1077</t>
  </si>
  <si>
    <t>RC_CONTABILIDAD NEPE_ Actualización de los Catálogos Contables del Sistema de Contabilidad para el ejercicio fiscal 2020.</t>
  </si>
  <si>
    <t>1284</t>
  </si>
  <si>
    <t>1200</t>
  </si>
  <si>
    <t>1258</t>
  </si>
  <si>
    <t>FE_RecepciónCFDI_Servicio extracción información de padrón personas morales sobre emisión de CFDI</t>
  </si>
  <si>
    <t>1251</t>
  </si>
  <si>
    <t>727</t>
  </si>
  <si>
    <t>1143</t>
  </si>
  <si>
    <t>1299</t>
  </si>
  <si>
    <t>1341</t>
  </si>
  <si>
    <t>CEPD_VOCE_Incluir alerta informativa para notificar discrepancias en declaración de datos de cantidad y unidad de medida tarifaria</t>
  </si>
  <si>
    <t>730</t>
  </si>
  <si>
    <t>652</t>
  </si>
  <si>
    <t>POL 1368</t>
  </si>
  <si>
    <t>1381</t>
  </si>
  <si>
    <t>POL 1060</t>
  </si>
  <si>
    <t>POL 1342</t>
  </si>
  <si>
    <t>583</t>
  </si>
  <si>
    <t>1335</t>
  </si>
  <si>
    <t>1386</t>
  </si>
  <si>
    <t>1242</t>
  </si>
  <si>
    <t xml:space="preserve">1193 </t>
  </si>
  <si>
    <t>1352</t>
  </si>
  <si>
    <t>DyP_IPP-LDA-Actualización URL de Banco Azteca, actualización logotipos de Banjercito y BBVA y eliminación icono Interacciones.</t>
  </si>
  <si>
    <t>POL 1313</t>
  </si>
  <si>
    <t>800-1</t>
  </si>
  <si>
    <t>830-1</t>
  </si>
  <si>
    <t>Estimación Entregada</t>
  </si>
  <si>
    <t>125</t>
  </si>
  <si>
    <t>1023</t>
  </si>
  <si>
    <t>942</t>
  </si>
  <si>
    <t>1112</t>
  </si>
  <si>
    <t>POL 1484</t>
  </si>
  <si>
    <t>Indicators</t>
  </si>
  <si>
    <t>Baseline Start</t>
  </si>
  <si>
    <t>Baseline Finish</t>
  </si>
  <si>
    <t>Costo CDS</t>
  </si>
  <si>
    <t>Costo Negocio</t>
  </si>
  <si>
    <t>Costo AGCTI</t>
  </si>
  <si>
    <t>Esfuerzo AGCTI</t>
  </si>
  <si>
    <t>Esfuerzo CDS</t>
  </si>
  <si>
    <t>Esfuerzo Negocio</t>
  </si>
  <si>
    <t>Tipo de Unidad</t>
  </si>
  <si>
    <t>Presupuesto de Unidades</t>
  </si>
  <si>
    <t>Presupuesto de Esfuerzo</t>
  </si>
  <si>
    <t>Presupuesto de Costo</t>
  </si>
  <si>
    <t>Tamaño de Esfuerzo</t>
  </si>
  <si>
    <t>Project ID</t>
  </si>
  <si>
    <t>4. Cierre</t>
  </si>
  <si>
    <t>Cerrado</t>
  </si>
  <si>
    <t>Base de Datos Financiera (PGR)</t>
  </si>
  <si>
    <t>480h</t>
  </si>
  <si>
    <t>PTI500007</t>
  </si>
  <si>
    <t>Elizabeth Galicia Garcia</t>
  </si>
  <si>
    <t>1,685h</t>
  </si>
  <si>
    <t>121.88d</t>
  </si>
  <si>
    <t>PTI500005</t>
  </si>
  <si>
    <t>1. Información del Proyecto</t>
  </si>
  <si>
    <t>Plantilla de Sitio</t>
  </si>
  <si>
    <t>Maria Nereida Ruvalcaba León</t>
  </si>
  <si>
    <t>4d</t>
  </si>
  <si>
    <t>DSW300178</t>
  </si>
  <si>
    <t>RFN, Reformas y Continuidad Operativa 2019</t>
  </si>
  <si>
    <t>20,123.16h</t>
  </si>
  <si>
    <t>301.88d</t>
  </si>
  <si>
    <t>PTI500013</t>
  </si>
  <si>
    <t>SDMA -   5</t>
  </si>
  <si>
    <t>Yesenia Helvetia Delgado Naranjo</t>
  </si>
  <si>
    <t>PTI500002</t>
  </si>
  <si>
    <t>SENHA QRO-AGS</t>
  </si>
  <si>
    <t>Saúl Eloy Morales Cedillo</t>
  </si>
  <si>
    <t>11,252h</t>
  </si>
  <si>
    <t>217d</t>
  </si>
  <si>
    <t>PTI500006</t>
  </si>
  <si>
    <t>SIRETI</t>
  </si>
  <si>
    <t>4,543h</t>
  </si>
  <si>
    <t>119d</t>
  </si>
  <si>
    <t>PTI500004</t>
  </si>
  <si>
    <t>SPI</t>
  </si>
  <si>
    <t>1,722h</t>
  </si>
  <si>
    <t>314d</t>
  </si>
  <si>
    <t>PTI500008</t>
  </si>
  <si>
    <t>Transformación Digital</t>
  </si>
  <si>
    <t>13,018h</t>
  </si>
  <si>
    <t>193.5d</t>
  </si>
  <si>
    <t>DSW300177</t>
  </si>
  <si>
    <t>MAT-CBZ_ Pre-registro de resoluciones determinantes en el MAT-Cobranza</t>
  </si>
  <si>
    <t>Emperatriz Bacilio Medel</t>
  </si>
  <si>
    <t>2,226.58h</t>
  </si>
  <si>
    <t>341.88d</t>
  </si>
  <si>
    <t>Unidades de Desarrollo (UD-X)</t>
  </si>
  <si>
    <t>MDSW300046</t>
  </si>
  <si>
    <t>DSW300218</t>
  </si>
  <si>
    <t>2021 - CRM Solución Integral</t>
  </si>
  <si>
    <t>SAC SI-SAC Actualización de imagen institucional en Sistema y acuses SaC_</t>
  </si>
  <si>
    <t>1,292.22h</t>
  </si>
  <si>
    <t>153.75d</t>
  </si>
  <si>
    <t>DSW300217</t>
  </si>
  <si>
    <t>MAT-CBZ_ Registro, control y seguimiento automático de convenios de pago en el MAT_Cobranza_</t>
  </si>
  <si>
    <t>1,501.75h</t>
  </si>
  <si>
    <t>312.13d</t>
  </si>
  <si>
    <t>MDSW300040</t>
  </si>
  <si>
    <t>Proyecto Cancelado</t>
  </si>
  <si>
    <t>Cancelado</t>
  </si>
  <si>
    <t>AGS-HRMS_ Automatización de logística del Encuentro Deportivo SAT</t>
  </si>
  <si>
    <t>DSW300299</t>
  </si>
  <si>
    <t>DSW300298</t>
  </si>
  <si>
    <t>366h</t>
  </si>
  <si>
    <t>61d</t>
  </si>
  <si>
    <t>Unidades de Soporte a la Operación (USO)</t>
  </si>
  <si>
    <t>DSW300204</t>
  </si>
  <si>
    <t>DSW300320</t>
  </si>
  <si>
    <t>DSW300307</t>
  </si>
  <si>
    <t>DSW300236</t>
  </si>
  <si>
    <t>3,720h</t>
  </si>
  <si>
    <t>170.88d</t>
  </si>
  <si>
    <t>PTI500027</t>
  </si>
  <si>
    <t>JORGE ABEL BOLAÑOS NILA</t>
  </si>
  <si>
    <t>6,869.25h</t>
  </si>
  <si>
    <t>116.75d</t>
  </si>
  <si>
    <t>Juan Hugo Franco Zesati</t>
  </si>
  <si>
    <t>REQT800011</t>
  </si>
  <si>
    <t>DSW300240</t>
  </si>
  <si>
    <t>DSW300233</t>
  </si>
  <si>
    <t>NyV-MAT BUZÓN Incorporar apartados de Asesoría,Queja o reclamación y Representación legal opción Servicios PRODECON</t>
  </si>
  <si>
    <t>335.8h</t>
  </si>
  <si>
    <t>254.88d</t>
  </si>
  <si>
    <t>DSW300267</t>
  </si>
  <si>
    <t>417 - Programa Validador para la Recepción</t>
  </si>
  <si>
    <t>547h</t>
  </si>
  <si>
    <t>92.75d</t>
  </si>
  <si>
    <t>DSW300247</t>
  </si>
  <si>
    <t>DSW300241</t>
  </si>
  <si>
    <t>DSW300238</t>
  </si>
  <si>
    <t>DSW300235</t>
  </si>
  <si>
    <t>DSW300211</t>
  </si>
  <si>
    <t>MDSW300069</t>
  </si>
  <si>
    <t>DSW300213</t>
  </si>
  <si>
    <t>DSW300277</t>
  </si>
  <si>
    <t>DSW300262</t>
  </si>
  <si>
    <t>REQT800009</t>
  </si>
  <si>
    <t>DSW300321</t>
  </si>
  <si>
    <t>IDC_RFC_Ampliado_Incorporar nuevo registro al catálogo de relaciones y obligaciones asociados a la Zona Económica Especial_</t>
  </si>
  <si>
    <t>José Ignacio Pérez García</t>
  </si>
  <si>
    <t>323h</t>
  </si>
  <si>
    <t>223.88d</t>
  </si>
  <si>
    <t>MDSW300009</t>
  </si>
  <si>
    <t>734 - Sorteo Fiscal del Buen Fin</t>
  </si>
  <si>
    <t>SAC_Sorteo Buen Fin 2019_</t>
  </si>
  <si>
    <t>Fernando Andrew Sanchez</t>
  </si>
  <si>
    <t>1,851h</t>
  </si>
  <si>
    <t>83.75d</t>
  </si>
  <si>
    <t>DSW300226</t>
  </si>
  <si>
    <t>DSW300237</t>
  </si>
  <si>
    <t>REQT800016</t>
  </si>
  <si>
    <t>433.15h</t>
  </si>
  <si>
    <t>81.63d</t>
  </si>
  <si>
    <t>DSW300230</t>
  </si>
  <si>
    <t>REQT800007</t>
  </si>
  <si>
    <t>DSW300323</t>
  </si>
  <si>
    <t>REQT800013</t>
  </si>
  <si>
    <t>Modelar y Documentar procesos de Padrón de Contribuyentes_</t>
  </si>
  <si>
    <t>PTI500029</t>
  </si>
  <si>
    <t>887 - Tablero de Control de Operaciones de PITA</t>
  </si>
  <si>
    <t>1,832h</t>
  </si>
  <si>
    <t>120.88d</t>
  </si>
  <si>
    <t>DSW300232</t>
  </si>
  <si>
    <t>Hugo Jesús Ochoa López</t>
  </si>
  <si>
    <t>ARMANDO AVENDAÑO AGUILAR</t>
  </si>
  <si>
    <t>1,400.49h</t>
  </si>
  <si>
    <t>97.75d</t>
  </si>
  <si>
    <t>REQT800008</t>
  </si>
  <si>
    <t>DSW300234</t>
  </si>
  <si>
    <t>505 - Lista de Control de Obligados</t>
  </si>
  <si>
    <t>2,429.5h</t>
  </si>
  <si>
    <t>115d</t>
  </si>
  <si>
    <t>REQT800010</t>
  </si>
  <si>
    <t>360 - Sistema de Control de Devoluciones</t>
  </si>
  <si>
    <t>2,077.4h</t>
  </si>
  <si>
    <t>304d</t>
  </si>
  <si>
    <t>MDSW300086</t>
  </si>
  <si>
    <t>DSW300242</t>
  </si>
  <si>
    <t>DSW300275</t>
  </si>
  <si>
    <t>539h</t>
  </si>
  <si>
    <t>107.63d</t>
  </si>
  <si>
    <t>DSW300284</t>
  </si>
  <si>
    <t>DSW300282</t>
  </si>
  <si>
    <t>1001 - DWH Declaración Informativa Múltiple forma 76A</t>
  </si>
  <si>
    <t>DWH Actualización de la Declaración Informativa de Partes Relacionadas, Artículo 76 A LISR, País por País_</t>
  </si>
  <si>
    <t>8h</t>
  </si>
  <si>
    <t>DSW300246</t>
  </si>
  <si>
    <t>DYP_IPP - Actualización de la Declaración Provisional o Definitiva de Impuestos Federales para 2020_</t>
  </si>
  <si>
    <t>2,019.9h</t>
  </si>
  <si>
    <t>101.75d</t>
  </si>
  <si>
    <t>DSW300248</t>
  </si>
  <si>
    <t>332 - Declaración Informativa Múltiple del IEPS</t>
  </si>
  <si>
    <t>Actualización Declaración Informativa Múltiple del Impuesto Especial sobre Producción Servicios MULTI-IEPS</t>
  </si>
  <si>
    <t>Justo Sánchez Pineda</t>
  </si>
  <si>
    <t>757.19h</t>
  </si>
  <si>
    <t>74.63d</t>
  </si>
  <si>
    <t>DSW300239</t>
  </si>
  <si>
    <t>2,873.71h</t>
  </si>
  <si>
    <t>110.34d</t>
  </si>
  <si>
    <t>DSW300244</t>
  </si>
  <si>
    <t>DSW300243</t>
  </si>
  <si>
    <t>DSW300271</t>
  </si>
  <si>
    <t>PTI500030</t>
  </si>
  <si>
    <t>REQT800018</t>
  </si>
  <si>
    <t>DSW300278</t>
  </si>
  <si>
    <t>REQT800012</t>
  </si>
  <si>
    <t>993 - SISTEMA CPED</t>
  </si>
  <si>
    <t>José Luis Rodríguez González</t>
  </si>
  <si>
    <t>2,147.31h</t>
  </si>
  <si>
    <t>102d</t>
  </si>
  <si>
    <t>REQT800014</t>
  </si>
  <si>
    <t>DSW300308</t>
  </si>
  <si>
    <t>DSW300260</t>
  </si>
  <si>
    <t>DSW300283</t>
  </si>
  <si>
    <t>DSW300304</t>
  </si>
  <si>
    <t>TI_DyP_LDA_NEPE_Generar estructuras históricas transacciones para almacenar inf de Pagos y Dec_ Infor Ejer 2020</t>
  </si>
  <si>
    <t>820.85h</t>
  </si>
  <si>
    <t>42.75d</t>
  </si>
  <si>
    <t>REQT800015</t>
  </si>
  <si>
    <t>REQT800017</t>
  </si>
  <si>
    <t>Victor Hugo Beltran Flores</t>
  </si>
  <si>
    <t>1h</t>
  </si>
  <si>
    <t>0.13d</t>
  </si>
  <si>
    <t>PTI500031</t>
  </si>
  <si>
    <t>DSW300286</t>
  </si>
  <si>
    <t>7,723.1h</t>
  </si>
  <si>
    <t>158.5d</t>
  </si>
  <si>
    <t>DSW300249</t>
  </si>
  <si>
    <t>DSW300259</t>
  </si>
  <si>
    <t>297 - AGS-HRMS Solución Integral</t>
  </si>
  <si>
    <t>AGRS-AGS-HRMS Ajustar proceso de nómina para pago de aguinaldo ejercicio 2019</t>
  </si>
  <si>
    <t>Julio Arreola Garcia</t>
  </si>
  <si>
    <t>510.6h</t>
  </si>
  <si>
    <t>58.75d</t>
  </si>
  <si>
    <t>DSW300254</t>
  </si>
  <si>
    <t>DSW300316</t>
  </si>
  <si>
    <t>DSW300285</t>
  </si>
  <si>
    <t>DSW300297</t>
  </si>
  <si>
    <t>DSW300250</t>
  </si>
  <si>
    <t>6,640h</t>
  </si>
  <si>
    <t>39d</t>
  </si>
  <si>
    <t>DSW300261</t>
  </si>
  <si>
    <t>DSW300255</t>
  </si>
  <si>
    <t>DSW300290</t>
  </si>
  <si>
    <t>1,083.6h</t>
  </si>
  <si>
    <t>60.63d</t>
  </si>
  <si>
    <t>DSW300270</t>
  </si>
  <si>
    <t>MDSW300066</t>
  </si>
  <si>
    <t>DSW300251</t>
  </si>
  <si>
    <t>MDSW300087</t>
  </si>
  <si>
    <t>DSW300252</t>
  </si>
  <si>
    <t>DSW300281</t>
  </si>
  <si>
    <t>DSW300288</t>
  </si>
  <si>
    <t>725 - Encuestas de las Unidades Administrativas del SAT</t>
  </si>
  <si>
    <t>TI_ENC_SAT_ Encuesta de evaluación EIDD 2017 - 2018_</t>
  </si>
  <si>
    <t>420h</t>
  </si>
  <si>
    <t>168.88d</t>
  </si>
  <si>
    <t>MDSW300045</t>
  </si>
  <si>
    <t>DSW300256</t>
  </si>
  <si>
    <t>DSW300294</t>
  </si>
  <si>
    <t>REQT800019</t>
  </si>
  <si>
    <t>DSW300269</t>
  </si>
  <si>
    <t>DSW300287</t>
  </si>
  <si>
    <t>REQT800021</t>
  </si>
  <si>
    <t>mario.baez@satcam.com.mx</t>
  </si>
  <si>
    <t>DSW300258</t>
  </si>
  <si>
    <t>DSW300268</t>
  </si>
  <si>
    <t>313.82h</t>
  </si>
  <si>
    <t>40.88d</t>
  </si>
  <si>
    <t>DSW300272</t>
  </si>
  <si>
    <t>DSW300311</t>
  </si>
  <si>
    <t>DSW300296</t>
  </si>
  <si>
    <t>DSW300314</t>
  </si>
  <si>
    <t>DSW300279</t>
  </si>
  <si>
    <t>SAC RFC AMPLIADO actualizar reglas y textos en RFC y Verificacion del Contribuyente</t>
  </si>
  <si>
    <t>648.88h</t>
  </si>
  <si>
    <t>172.88d</t>
  </si>
  <si>
    <t>MDSW300059</t>
  </si>
  <si>
    <t>DSW300305</t>
  </si>
  <si>
    <t>DSW300317</t>
  </si>
  <si>
    <t>DSW300295</t>
  </si>
  <si>
    <t>DSW300309</t>
  </si>
  <si>
    <t>MAT_RFC_ Obtención de Constancia de Situación Fiscal mediante CURP</t>
  </si>
  <si>
    <t>1,655.8h</t>
  </si>
  <si>
    <t>355d</t>
  </si>
  <si>
    <t>LUIS CABRERA ORTEGA</t>
  </si>
  <si>
    <t>DSW200258</t>
  </si>
  <si>
    <t>DSW300312</t>
  </si>
  <si>
    <t>256h</t>
  </si>
  <si>
    <t>31.88d</t>
  </si>
  <si>
    <t>DSW300292</t>
  </si>
  <si>
    <t>276.24h</t>
  </si>
  <si>
    <t>DSW300291</t>
  </si>
  <si>
    <t>198 - Sistema Integral de Contabilidad Aduanera</t>
  </si>
  <si>
    <t>4,329.67h</t>
  </si>
  <si>
    <t>477.75d</t>
  </si>
  <si>
    <t>MDSW300012</t>
  </si>
  <si>
    <t>REQT800022</t>
  </si>
  <si>
    <t>Enrique Olvera Olvera</t>
  </si>
  <si>
    <t>Graciela Hernández Cortés</t>
  </si>
  <si>
    <t>362h</t>
  </si>
  <si>
    <t>213.13d</t>
  </si>
  <si>
    <t>SERV400002</t>
  </si>
  <si>
    <t>DSW300306</t>
  </si>
  <si>
    <t>DSW300302</t>
  </si>
  <si>
    <t>DSW300300</t>
  </si>
  <si>
    <t>DSW300303</t>
  </si>
  <si>
    <t>DSW300315</t>
  </si>
  <si>
    <t>DSW300318</t>
  </si>
  <si>
    <t>DyP_IPP_MULTI-IEPS_Actualizar el Catálogo de Tabacos Labrados empresas BRITISH AMERICAN y PHILIP MORRIS_</t>
  </si>
  <si>
    <t>Beatriz Rosalia Fuentes Alba</t>
  </si>
  <si>
    <t>Ricardo Tejeda De La Cruz</t>
  </si>
  <si>
    <t>Jorge Bolaños</t>
  </si>
  <si>
    <t>65.5h</t>
  </si>
  <si>
    <t>112.13d</t>
  </si>
  <si>
    <t>SERV400000</t>
  </si>
  <si>
    <t>RC_CONTABILIDAD NEPE_Actualización de los catálogos contables por alta del concepto “Código Digital de Identificación para la Verificación Vehicular”</t>
  </si>
  <si>
    <t>387h</t>
  </si>
  <si>
    <t>177.46d</t>
  </si>
  <si>
    <t>MDSW300038</t>
  </si>
  <si>
    <t>DyP_IPP_PPS Actualizar Mis Cuentas - Presentación declaraciones RIF, cuando no opten por beneficios</t>
  </si>
  <si>
    <t>1,319.25h</t>
  </si>
  <si>
    <t>138d</t>
  </si>
  <si>
    <t>MDSW300034</t>
  </si>
  <si>
    <t>70h</t>
  </si>
  <si>
    <t>108d</t>
  </si>
  <si>
    <t>SERV400001</t>
  </si>
  <si>
    <t>DSW300322</t>
  </si>
  <si>
    <t>389.73h</t>
  </si>
  <si>
    <t>165.88d</t>
  </si>
  <si>
    <t>MDSW300023</t>
  </si>
  <si>
    <t>4,962.4h</t>
  </si>
  <si>
    <t>DSW200260</t>
  </si>
  <si>
    <t>1,839h</t>
  </si>
  <si>
    <t>161d</t>
  </si>
  <si>
    <t>MDSW300036</t>
  </si>
  <si>
    <t>904.8h</t>
  </si>
  <si>
    <t>246d</t>
  </si>
  <si>
    <t>MDSW300042</t>
  </si>
  <si>
    <t>570.6h</t>
  </si>
  <si>
    <t>289.88d</t>
  </si>
  <si>
    <t>Sara Yadira Torres Esquivel</t>
  </si>
  <si>
    <t>MDSW300035</t>
  </si>
  <si>
    <t>SIC_SIPRE_Ajustes de Estructura en los Grupos de Atención_</t>
  </si>
  <si>
    <t>1,345.92h</t>
  </si>
  <si>
    <t>345d</t>
  </si>
  <si>
    <t>Sergio Valverde López</t>
  </si>
  <si>
    <t>MDSW300024</t>
  </si>
  <si>
    <t>624 - Portal de Trámites y Servicios al Contribuyente</t>
  </si>
  <si>
    <t>FISC_ DICTAMENES_NET_ Actualización de URL Dictámenes</t>
  </si>
  <si>
    <t>99.78h</t>
  </si>
  <si>
    <t>128.13d</t>
  </si>
  <si>
    <t>SERV400005</t>
  </si>
  <si>
    <t>65.43h</t>
  </si>
  <si>
    <t>78.13d</t>
  </si>
  <si>
    <t>SERV400008</t>
  </si>
  <si>
    <t>384</t>
  </si>
  <si>
    <t>15,595.39h</t>
  </si>
  <si>
    <t>308d</t>
  </si>
  <si>
    <t>MDSW300063</t>
  </si>
  <si>
    <t>SAC_MAT BUZÓN_Publicación de propuestas de pago emisión mayo de 2018_</t>
  </si>
  <si>
    <t>75.67h</t>
  </si>
  <si>
    <t>112d</t>
  </si>
  <si>
    <t>MDSW300017</t>
  </si>
  <si>
    <t>Cesar González Cantellano</t>
  </si>
  <si>
    <t>949h</t>
  </si>
  <si>
    <t>124.13d</t>
  </si>
  <si>
    <t>MDSW300026</t>
  </si>
  <si>
    <t>MDSW300054</t>
  </si>
  <si>
    <t>277.5h</t>
  </si>
  <si>
    <t>87.13d</t>
  </si>
  <si>
    <t>MDSW300101</t>
  </si>
  <si>
    <t>IDC_RFC_AMPLIADO_Ajustar el valor mínimo de inscripción masiva para el servicio de Inscripción por Terceros_</t>
  </si>
  <si>
    <t>272.63h</t>
  </si>
  <si>
    <t>154.88d</t>
  </si>
  <si>
    <t>SERV400015</t>
  </si>
  <si>
    <t>Jorge Moreno</t>
  </si>
  <si>
    <t>50.4h</t>
  </si>
  <si>
    <t>170.25d</t>
  </si>
  <si>
    <t>SERV400003</t>
  </si>
  <si>
    <t>IDC RFC_AMPLIADO_Asignación de datos CURP</t>
  </si>
  <si>
    <t>446.03h</t>
  </si>
  <si>
    <t>269.88d</t>
  </si>
  <si>
    <t>Luis Eli Cabrera Ortega</t>
  </si>
  <si>
    <t>MDSW300047</t>
  </si>
  <si>
    <t>SERV400006</t>
  </si>
  <si>
    <t>DSW200301</t>
  </si>
  <si>
    <t>SAC_CRM - Solución Integral_Actualizar menú de Factura Electrónica de Solución Integral_</t>
  </si>
  <si>
    <t>71.57h</t>
  </si>
  <si>
    <t>107d</t>
  </si>
  <si>
    <t>SERV400013</t>
  </si>
  <si>
    <t>845.58h</t>
  </si>
  <si>
    <t>81.13d</t>
  </si>
  <si>
    <t>SERV400004</t>
  </si>
  <si>
    <t>219.9h</t>
  </si>
  <si>
    <t>284.88d</t>
  </si>
  <si>
    <t>Kevin Michelle Rul Godinez</t>
  </si>
  <si>
    <t>MDSW300016</t>
  </si>
  <si>
    <t>274 - Sistema Único de Normatividad</t>
  </si>
  <si>
    <t>32h</t>
  </si>
  <si>
    <t>81d</t>
  </si>
  <si>
    <t>SERV400007</t>
  </si>
  <si>
    <t>1,400.06h</t>
  </si>
  <si>
    <t>118d</t>
  </si>
  <si>
    <t>MDSW300064</t>
  </si>
  <si>
    <t>636 - Declaración Informativa de operaciones con terceros Completa DIOT</t>
  </si>
  <si>
    <t>5,559.25h</t>
  </si>
  <si>
    <t>430.63d</t>
  </si>
  <si>
    <t>MDSW300082</t>
  </si>
  <si>
    <t>947 - MATCE -Pago Referenciado</t>
  </si>
  <si>
    <t>1,406.99h</t>
  </si>
  <si>
    <t>200.13d</t>
  </si>
  <si>
    <t>MDSW300027</t>
  </si>
  <si>
    <t>19 - Control y Seguimiento 2a Etapa</t>
  </si>
  <si>
    <t>1,790.24h</t>
  </si>
  <si>
    <t>MDSW300071</t>
  </si>
  <si>
    <t>MATCE MATCE DODA QR Incorporar funcionalidades de interoperabilidad y homologación operativa con el proyecto PITA en la iniciativa de carga</t>
  </si>
  <si>
    <t>Luis Oscar Albarran Hernandez</t>
  </si>
  <si>
    <t>3,827.5h</t>
  </si>
  <si>
    <t>238.88d</t>
  </si>
  <si>
    <t>DSW200246</t>
  </si>
  <si>
    <t>DyP_IPP_MULTI-IEPS_Actualizar el Catálogo de cuatro marcas de Tabacos Labrados empresa TABACOS MAGNOS_</t>
  </si>
  <si>
    <t>73h</t>
  </si>
  <si>
    <t>87d</t>
  </si>
  <si>
    <t>SERV400016</t>
  </si>
  <si>
    <t>999 - Declaración Informativa Múltiple</t>
  </si>
  <si>
    <t>DyP_DD Documentos Digitales_ DeclaraNOT en línea, caída al DWH de la información de declaraciones_</t>
  </si>
  <si>
    <t>3,306.04h</t>
  </si>
  <si>
    <t>140.88d</t>
  </si>
  <si>
    <t>DSW300156</t>
  </si>
  <si>
    <t>DSW200313</t>
  </si>
  <si>
    <t>672 - Aplicación Móvil -  Bienvenido a México</t>
  </si>
  <si>
    <t>211.13h</t>
  </si>
  <si>
    <t>307d</t>
  </si>
  <si>
    <t>MDSW300056</t>
  </si>
  <si>
    <t>CZA_MAT-CBZ_Continuidad Fase1 y 2 para registro control y seguimiento automático de convenios de pago en MAT-Cobranza</t>
  </si>
  <si>
    <t>4,536.97h</t>
  </si>
  <si>
    <t>155.88d</t>
  </si>
  <si>
    <t>DSW200265</t>
  </si>
  <si>
    <t>DSW200298</t>
  </si>
  <si>
    <t>118h</t>
  </si>
  <si>
    <t>218d</t>
  </si>
  <si>
    <t>DSW200247</t>
  </si>
  <si>
    <t>MDSW300062</t>
  </si>
  <si>
    <t>MATCE-PR_FMP CE Mejoras en los aplicativos vinculados al depósito referenciado de comercio exterior_</t>
  </si>
  <si>
    <t>10,716.27h</t>
  </si>
  <si>
    <t>132d</t>
  </si>
  <si>
    <t>MDSW300092</t>
  </si>
  <si>
    <t>Huberto González Chavez</t>
  </si>
  <si>
    <t>2,680.63h</t>
  </si>
  <si>
    <t>194.99d</t>
  </si>
  <si>
    <t>MDSW300049</t>
  </si>
  <si>
    <t>CO-R32D_Generación de reporte opinión de cumplimiento con validación del estatus RFC En suspensión de actividades</t>
  </si>
  <si>
    <t>2,217.7h</t>
  </si>
  <si>
    <t>182.88d</t>
  </si>
  <si>
    <t>MDSW300048</t>
  </si>
  <si>
    <t>588 - Sistema de Validación ReimpreSíón y Aclaraciones Artículo 107</t>
  </si>
  <si>
    <t>CO-SIVART107 MAT_ Actualización de leyendas para la operación del programas de regularización 2017</t>
  </si>
  <si>
    <t>167.77h</t>
  </si>
  <si>
    <t>170d</t>
  </si>
  <si>
    <t>MDSW300072</t>
  </si>
  <si>
    <t>662h</t>
  </si>
  <si>
    <t>259d</t>
  </si>
  <si>
    <t>DSW200241</t>
  </si>
  <si>
    <t>MDSW300067</t>
  </si>
  <si>
    <t>AGS - FSCM_ Modificación al sistema de Boletos de avión</t>
  </si>
  <si>
    <t>18,891.48h</t>
  </si>
  <si>
    <t>346.63d</t>
  </si>
  <si>
    <t>MDSW300094</t>
  </si>
  <si>
    <t>DSW200261</t>
  </si>
  <si>
    <t>AGS-FSCM_ Timbrado en nómina de los pagos de Anticipos de Viáticos percibidos_</t>
  </si>
  <si>
    <t>1,106h</t>
  </si>
  <si>
    <t>154.01d</t>
  </si>
  <si>
    <t>MDSW300120</t>
  </si>
  <si>
    <t>MDSW300075</t>
  </si>
  <si>
    <t>SAC_MAT BUZÓN_Publicación de propuestas de pago emisión junio de 2018_</t>
  </si>
  <si>
    <t>391.01h</t>
  </si>
  <si>
    <t>SERV400009</t>
  </si>
  <si>
    <t>MDSW300068</t>
  </si>
  <si>
    <t>602.86h</t>
  </si>
  <si>
    <t>107.13d</t>
  </si>
  <si>
    <t>MDSW300039</t>
  </si>
  <si>
    <t>DSW200291</t>
  </si>
  <si>
    <t>46h</t>
  </si>
  <si>
    <t>72.13d</t>
  </si>
  <si>
    <t>SERV400012</t>
  </si>
  <si>
    <t>10,702.64h</t>
  </si>
  <si>
    <t>152.8d</t>
  </si>
  <si>
    <t>MDSW300080</t>
  </si>
  <si>
    <t>FISC_ DICTAMENES_NET Modificar los módulos de SIPRED para el ejercicio 2018</t>
  </si>
  <si>
    <t>2,446.45h</t>
  </si>
  <si>
    <t>139d</t>
  </si>
  <si>
    <t>MDSW300093</t>
  </si>
  <si>
    <t>CZA-RCI_Se requiere reorganizar las opciones contenidas en apartado Menú Relación Contribuyentes PTSC</t>
  </si>
  <si>
    <t>86.62h</t>
  </si>
  <si>
    <t>SERV400011</t>
  </si>
  <si>
    <t>NyV_MAT BUZÓN_ Mostrar mensaje temporal de período vacacional dentro del portal del SAT y del Buzón Tributario</t>
  </si>
  <si>
    <t>383.11h</t>
  </si>
  <si>
    <t>71d</t>
  </si>
  <si>
    <t>SERV400010</t>
  </si>
  <si>
    <t>735.5h</t>
  </si>
  <si>
    <t>73d</t>
  </si>
  <si>
    <t>SERV400014</t>
  </si>
  <si>
    <t>DSW200259</t>
  </si>
  <si>
    <t>2,610.4h</t>
  </si>
  <si>
    <t>177.25d</t>
  </si>
  <si>
    <t>MDSW300050</t>
  </si>
  <si>
    <t>9,274.48h</t>
  </si>
  <si>
    <t>347.75d</t>
  </si>
  <si>
    <t>ZOTICO LOPEZ BENITEZ</t>
  </si>
  <si>
    <t>MDSW300077</t>
  </si>
  <si>
    <t>60.68h</t>
  </si>
  <si>
    <t>187.88d</t>
  </si>
  <si>
    <t>SERV400017</t>
  </si>
  <si>
    <t>DSW200267</t>
  </si>
  <si>
    <t>Notificación electrónica de requerimientos y multas de control de obligaciones firmados electrónicamente_</t>
  </si>
  <si>
    <t>828.48h</t>
  </si>
  <si>
    <t>234.25d</t>
  </si>
  <si>
    <t>MDSW300053</t>
  </si>
  <si>
    <t>DyP_IPP_MULTI-IEPS_Actualizar el Catálogo de una marca de Tabaco Labrado empresa BRITISH AMERICAN TOBACCO MEXICO_</t>
  </si>
  <si>
    <t>159d</t>
  </si>
  <si>
    <t>SERV400021</t>
  </si>
  <si>
    <t>DSW200281</t>
  </si>
  <si>
    <t>SAC_MAT Buzon_ Delegación de Trámites - Terceros Autorizados</t>
  </si>
  <si>
    <t>1,452.87h</t>
  </si>
  <si>
    <t>193d</t>
  </si>
  <si>
    <t>MAT NyV Notificación Electrónica Modulo Dilgenciación Agregar funcionalidad para seguimiento</t>
  </si>
  <si>
    <t>660h</t>
  </si>
  <si>
    <t>256d</t>
  </si>
  <si>
    <t>Sara Torres Miranda</t>
  </si>
  <si>
    <t>612h</t>
  </si>
  <si>
    <t>190d</t>
  </si>
  <si>
    <t>MDSW300073</t>
  </si>
  <si>
    <t>MDSW300089</t>
  </si>
  <si>
    <t>452h</t>
  </si>
  <si>
    <t>MDSW300060</t>
  </si>
  <si>
    <t>253.6h</t>
  </si>
  <si>
    <t>52.88d</t>
  </si>
  <si>
    <t>SERV400020</t>
  </si>
  <si>
    <t>60.13h</t>
  </si>
  <si>
    <t>120.13d</t>
  </si>
  <si>
    <t>SERV400018</t>
  </si>
  <si>
    <t>RC_ CONTABILIDAD NEPE_ Actualización de catálogos contables “Conceptos de Producto y Aprovechamiento”_</t>
  </si>
  <si>
    <t>278h</t>
  </si>
  <si>
    <t>147.43d</t>
  </si>
  <si>
    <t>MDSW300065</t>
  </si>
  <si>
    <t>TI_ENC_SAT_Encuesta Servicios que brinda AGRS e indicadores de Seguridad Institucional_</t>
  </si>
  <si>
    <t>307h</t>
  </si>
  <si>
    <t>131.88d</t>
  </si>
  <si>
    <t>MDSW300081</t>
  </si>
  <si>
    <t>Reingenieria del Sistema Integral de Contabilidad Aduanera</t>
  </si>
  <si>
    <t>13,656.44h</t>
  </si>
  <si>
    <t>418d</t>
  </si>
  <si>
    <t>DSW200165</t>
  </si>
  <si>
    <t>42.15h</t>
  </si>
  <si>
    <t>53.88d</t>
  </si>
  <si>
    <t>SERV400019</t>
  </si>
  <si>
    <t>34 - Notificación Verificación Local de Recaudación</t>
  </si>
  <si>
    <t>152.45h</t>
  </si>
  <si>
    <t>47.13d</t>
  </si>
  <si>
    <t>SERV400022</t>
  </si>
  <si>
    <t>CZA_MAT_CBZ_Actualizar resoluciones registradas fuera de plazo, por los procesos de baja por pago, baja por duplicidad, y por cambios de regla</t>
  </si>
  <si>
    <t>1,184.88h</t>
  </si>
  <si>
    <t>DSW200268</t>
  </si>
  <si>
    <t>MDSW300088</t>
  </si>
  <si>
    <t>IDC RFC AMPLIADO_ Incorporar la leyenda de quejas y denuncias para el OIC a los acuses de Inscripción</t>
  </si>
  <si>
    <t>1,200.02h</t>
  </si>
  <si>
    <t>161.29d</t>
  </si>
  <si>
    <t>MDSW300021</t>
  </si>
  <si>
    <t>113.69h</t>
  </si>
  <si>
    <t>38d</t>
  </si>
  <si>
    <t>SERV400024</t>
  </si>
  <si>
    <t>CO_32D_Reinicio del folio consecutivo del Reporte de Opinión de cumplimiento_</t>
  </si>
  <si>
    <t>3,548.58h</t>
  </si>
  <si>
    <t>202d</t>
  </si>
  <si>
    <t>DSW200279</t>
  </si>
  <si>
    <t>2,286.34h</t>
  </si>
  <si>
    <t>231.86d</t>
  </si>
  <si>
    <t>DSW200264</t>
  </si>
  <si>
    <t>373.95h</t>
  </si>
  <si>
    <t>SERV400023</t>
  </si>
  <si>
    <t>DSW300301</t>
  </si>
  <si>
    <t>984 - Papeles de Trabajo</t>
  </si>
  <si>
    <t>350d</t>
  </si>
  <si>
    <t>DSW200237</t>
  </si>
  <si>
    <t>890 - Módulo de Administración de Verificaciones</t>
  </si>
  <si>
    <t>MAT-NyV_ Implementar Mejoras al Módulo de Administración de Verificaciones</t>
  </si>
  <si>
    <t>1,718.01h</t>
  </si>
  <si>
    <t>160.63d</t>
  </si>
  <si>
    <t>Sara Torres</t>
  </si>
  <si>
    <t>MDSW300085</t>
  </si>
  <si>
    <t>DSW300266</t>
  </si>
  <si>
    <t>730.5h</t>
  </si>
  <si>
    <t>DSW200270</t>
  </si>
  <si>
    <t>1,096.67h</t>
  </si>
  <si>
    <t>140.25d</t>
  </si>
  <si>
    <t>MDSW300090</t>
  </si>
  <si>
    <t>DyP_IPP_MULTI-IEPS_Actualizar Catálogo marca Tabacos Labrados empresa PHILIP MORRIS_</t>
  </si>
  <si>
    <t>SERV400029</t>
  </si>
  <si>
    <t>DSW300196</t>
  </si>
  <si>
    <t>Jorge Alberto de Flón González</t>
  </si>
  <si>
    <t>6,562.5h</t>
  </si>
  <si>
    <t>252.44d</t>
  </si>
  <si>
    <t>DSW200173</t>
  </si>
  <si>
    <t>AGS-HRMS_   Emitir consultas e Incorporar mejoras en la funcionalidad del módulo de Ceses de Apoyo Jurídico</t>
  </si>
  <si>
    <t>Julio Arreola García</t>
  </si>
  <si>
    <t>1,551.27h</t>
  </si>
  <si>
    <t>239.88d</t>
  </si>
  <si>
    <t>DSW300154</t>
  </si>
  <si>
    <t>832 - MATCE Plantillador</t>
  </si>
  <si>
    <t>1,027h</t>
  </si>
  <si>
    <t>239d</t>
  </si>
  <si>
    <t>SERV400031</t>
  </si>
  <si>
    <t>93.2h</t>
  </si>
  <si>
    <t>SERV400025</t>
  </si>
  <si>
    <t>343</t>
  </si>
  <si>
    <t>DSW200303</t>
  </si>
  <si>
    <t>NV LOCAL ALR Actualización del catálogo de firmas electrónicas para la ADSC’s 13,23,4,45_</t>
  </si>
  <si>
    <t>178.72h</t>
  </si>
  <si>
    <t>SERV400026</t>
  </si>
  <si>
    <t>663.96h</t>
  </si>
  <si>
    <t>MDSW300074</t>
  </si>
  <si>
    <t>3,317.03h</t>
  </si>
  <si>
    <t>181.13d</t>
  </si>
  <si>
    <t>DSW200266</t>
  </si>
  <si>
    <t>7,328.85h</t>
  </si>
  <si>
    <t>176.5d</t>
  </si>
  <si>
    <t>DSW200275</t>
  </si>
  <si>
    <t>DSW300189</t>
  </si>
  <si>
    <t>DSW200272</t>
  </si>
  <si>
    <t>DSW200315</t>
  </si>
  <si>
    <t>DSW200262</t>
  </si>
  <si>
    <t>DSW200277</t>
  </si>
  <si>
    <t>SAC-Sorteo El Buen Fin 2018_Actualización tecnológica automatiza proceso de selección de participantes y ganadores</t>
  </si>
  <si>
    <t>268h</t>
  </si>
  <si>
    <t>142d</t>
  </si>
  <si>
    <t>MDSW300100</t>
  </si>
  <si>
    <t>DSW200340</t>
  </si>
  <si>
    <t>SAC_MAC_Buzón_ Implementar Encuesta de satisfacción</t>
  </si>
  <si>
    <t>481.53h</t>
  </si>
  <si>
    <t>MDSW300084</t>
  </si>
  <si>
    <t>SAC_MAC_Buzón_ Implementar Aviso de privacidad</t>
  </si>
  <si>
    <t>783.29h</t>
  </si>
  <si>
    <t>113.13d</t>
  </si>
  <si>
    <t>MDSW300083</t>
  </si>
  <si>
    <t>MDSW300098</t>
  </si>
  <si>
    <t>SAC_MAT BUZÓN_Publicación de propuestas de pago IMSS emisión agosto de 2018_</t>
  </si>
  <si>
    <t>49.16h</t>
  </si>
  <si>
    <t>65d</t>
  </si>
  <si>
    <t>MDSW300078</t>
  </si>
  <si>
    <t>12,930.16h</t>
  </si>
  <si>
    <t>126.88d</t>
  </si>
  <si>
    <t>DSW200271</t>
  </si>
  <si>
    <t>NV LOCAL ALR Actualización del catálogo de firmas electrónicas para la ADSC’s 40 y 41_</t>
  </si>
  <si>
    <t>401.05h</t>
  </si>
  <si>
    <t>36.13d</t>
  </si>
  <si>
    <t>SERV400028</t>
  </si>
  <si>
    <t>DSW200288</t>
  </si>
  <si>
    <t>861.11h</t>
  </si>
  <si>
    <t>120d</t>
  </si>
  <si>
    <t>DSW200274</t>
  </si>
  <si>
    <t>MDSW300000</t>
  </si>
  <si>
    <t>DyP_IPP_MULTI-IEPS_Actualizar Catálogo de tres marcas de Tabacos Labrados empresa BRITISH AMERICAN TOBACCO MEXICO, S_A_ DE C_V_</t>
  </si>
  <si>
    <t>45h</t>
  </si>
  <si>
    <t>121.63d</t>
  </si>
  <si>
    <t>SERV400033</t>
  </si>
  <si>
    <t>26.5h</t>
  </si>
  <si>
    <t>78d</t>
  </si>
  <si>
    <t>SERV400027</t>
  </si>
  <si>
    <t>122.9h</t>
  </si>
  <si>
    <t>57.88d</t>
  </si>
  <si>
    <t>SERV400030</t>
  </si>
  <si>
    <t>959 - Kiosko de Salas de Internet (Mi Espacio)</t>
  </si>
  <si>
    <t>SAC_KIOSKO_Actualización del Kiosko de Salas de Internet_</t>
  </si>
  <si>
    <t>Javier Enrique Jimenez Rocha</t>
  </si>
  <si>
    <t>87.95h</t>
  </si>
  <si>
    <t>116.02d</t>
  </si>
  <si>
    <t>SERV400080</t>
  </si>
  <si>
    <t>DSW300140</t>
  </si>
  <si>
    <t>DSW300313</t>
  </si>
  <si>
    <t>RyS-AGS-FSCM_ Modificación a estructura de solicitud de pago nómina</t>
  </si>
  <si>
    <t>274.26h</t>
  </si>
  <si>
    <t>136.88d</t>
  </si>
  <si>
    <t>SERV400056</t>
  </si>
  <si>
    <t>FISC_ DICTAMENES_NET Ajustar los módulos del SIPRED  para la presentación del ejercicio 2018</t>
  </si>
  <si>
    <t>1,344.28h</t>
  </si>
  <si>
    <t>123.13d</t>
  </si>
  <si>
    <t>DSW200300</t>
  </si>
  <si>
    <t>SAC_MAT BUZÓN_Estruturación de Scripts del Mensaje 402</t>
  </si>
  <si>
    <t>1,337.56h</t>
  </si>
  <si>
    <t>100.13d</t>
  </si>
  <si>
    <t>SERV400032</t>
  </si>
  <si>
    <t>DSW200256</t>
  </si>
  <si>
    <t>DSW200263</t>
  </si>
  <si>
    <t>TI_ENC_SAT_ Encuesta de evaluación Corrupción y Riesgo_</t>
  </si>
  <si>
    <t>216h</t>
  </si>
  <si>
    <t>95.88d</t>
  </si>
  <si>
    <t>MDSW300114</t>
  </si>
  <si>
    <t>5,752.06h</t>
  </si>
  <si>
    <t>223.13d</t>
  </si>
  <si>
    <t>DSW200287</t>
  </si>
  <si>
    <t>SAC_MAT BUZÓN_Publicación de propuestas de pago IMSS emisión septiembre de 2018_</t>
  </si>
  <si>
    <t>89.78h</t>
  </si>
  <si>
    <t>46.13d</t>
  </si>
  <si>
    <t>SERV400034</t>
  </si>
  <si>
    <t>DYP_CUN-WEB_Ajustes a funcionalidades Consulta Declaraciones y Pagos Web derivado de revisión realizada por AGE</t>
  </si>
  <si>
    <t>1,331h</t>
  </si>
  <si>
    <t>121d</t>
  </si>
  <si>
    <t>DSW200295</t>
  </si>
  <si>
    <t>RC_ CONTABILIDAD NEPE_ Actualizar la validación del RFC, con el acceso al RFC Ampliado_</t>
  </si>
  <si>
    <t>959.77h</t>
  </si>
  <si>
    <t>275.88d</t>
  </si>
  <si>
    <t>MDSW300095</t>
  </si>
  <si>
    <t>604.98h</t>
  </si>
  <si>
    <t>76.88d</t>
  </si>
  <si>
    <t>MDSW300109</t>
  </si>
  <si>
    <t>CO-SIVART 107 Incursión de Nuevo  segmento_</t>
  </si>
  <si>
    <t>2,212.18h</t>
  </si>
  <si>
    <t>118.25d</t>
  </si>
  <si>
    <t>MDSW300102</t>
  </si>
  <si>
    <t>91d</t>
  </si>
  <si>
    <t>SERV400041</t>
  </si>
  <si>
    <t>DyP_LDA_NEPE_Actualizar claves informáticas y validaciones en NEPE</t>
  </si>
  <si>
    <t>104h</t>
  </si>
  <si>
    <t>MDSW300097</t>
  </si>
  <si>
    <t>1028 - Foreing Account Tax Compliance ACT</t>
  </si>
  <si>
    <t>4,508.98h</t>
  </si>
  <si>
    <t>199.88d</t>
  </si>
  <si>
    <t>DSW200310</t>
  </si>
  <si>
    <t>AGS-HRMS_ Ajustar proceso de nómina para disposiciones otorgamiento aguinaldo o gratificación fin año ejercicio 2018</t>
  </si>
  <si>
    <t>98h</t>
  </si>
  <si>
    <t>123.88d</t>
  </si>
  <si>
    <t>SERV400057</t>
  </si>
  <si>
    <t>809 - Sistema de Expedición y Control de Revisiones Fiscales</t>
  </si>
  <si>
    <t>775.04h</t>
  </si>
  <si>
    <t>MDSW300103</t>
  </si>
  <si>
    <t>RyS-AGS-FSCM_ Actualización de los resguardos de Bienes Muebles y Firmado Electrónico_</t>
  </si>
  <si>
    <t>Jacqueline.vazquez</t>
  </si>
  <si>
    <t>4,821.23h</t>
  </si>
  <si>
    <t>183d</t>
  </si>
  <si>
    <t>DSW200286</t>
  </si>
  <si>
    <t>CO_R32D_Incorporación de reglas de negocio al Reporte de Opinión de  Cumplimiento considerando el listado de 69B_</t>
  </si>
  <si>
    <t>1,285h</t>
  </si>
  <si>
    <t>118.13d</t>
  </si>
  <si>
    <t>MDSW300003</t>
  </si>
  <si>
    <t>127.47h</t>
  </si>
  <si>
    <t>SERV400036</t>
  </si>
  <si>
    <t>RFC Ampliado PI alta y baja de empleados en los grupos de atención_</t>
  </si>
  <si>
    <t>96h</t>
  </si>
  <si>
    <t>148.88d</t>
  </si>
  <si>
    <t>SERV400055</t>
  </si>
  <si>
    <t>915 - Líneas de Captura</t>
  </si>
  <si>
    <t>Erick Ramírez Peralta</t>
  </si>
  <si>
    <t>42h</t>
  </si>
  <si>
    <t>307.5d</t>
  </si>
  <si>
    <t>SERV400035</t>
  </si>
  <si>
    <t>MATCE_MATCE DODA QR_Consulta</t>
  </si>
  <si>
    <t>2,937.73h</t>
  </si>
  <si>
    <t>199d</t>
  </si>
  <si>
    <t>DSW200289</t>
  </si>
  <si>
    <t>47.7h</t>
  </si>
  <si>
    <t>25.88d</t>
  </si>
  <si>
    <t>SERV400037</t>
  </si>
  <si>
    <t>DSW200297</t>
  </si>
  <si>
    <t>DSW200304</t>
  </si>
  <si>
    <t>MATCE_MATCE DODA-QR_Incorporar Tránsitos</t>
  </si>
  <si>
    <t>2,490.39h</t>
  </si>
  <si>
    <t>238.25d</t>
  </si>
  <si>
    <t>DSW200273</t>
  </si>
  <si>
    <t>MATCE_MATCE-SA_Incorporar Tránsitos</t>
  </si>
  <si>
    <t>1,483.82h</t>
  </si>
  <si>
    <t>334.75d</t>
  </si>
  <si>
    <t>DSW200282</t>
  </si>
  <si>
    <t>NV LOCAL ALR Actualización del catálogo de firmas electrónicas para la ADSC’s 49 y 64_</t>
  </si>
  <si>
    <t>69.87h</t>
  </si>
  <si>
    <t>38.88d</t>
  </si>
  <si>
    <t>SERV400039</t>
  </si>
  <si>
    <t>95d</t>
  </si>
  <si>
    <t>SERV400038</t>
  </si>
  <si>
    <t>DSW200308</t>
  </si>
  <si>
    <t>DSW200333</t>
  </si>
  <si>
    <t>437</t>
  </si>
  <si>
    <t>DSW200334</t>
  </si>
  <si>
    <t>AGRS-AGS-HRMS_Ajustar el proceso nómina para aplicar Ley Federal de Remuneraciones Art_ 6 Decreto 05112018</t>
  </si>
  <si>
    <t>495h</t>
  </si>
  <si>
    <t>103.88d</t>
  </si>
  <si>
    <t>SERV400058</t>
  </si>
  <si>
    <t>SAC_MAT BUZÓN_Carga de Registros de las declaraciones R-100 Retorno de capitales</t>
  </si>
  <si>
    <t>107.13h</t>
  </si>
  <si>
    <t>SERV400040</t>
  </si>
  <si>
    <t>DSW300174</t>
  </si>
  <si>
    <t>DyP_LDA_NEPE_Generar estructuras históricas de transacciones,para almacenar la información de Pagos y Declaraciones Informativas que se recibirán durante el ejercicio 2019</t>
  </si>
  <si>
    <t>1,621.37h</t>
  </si>
  <si>
    <t>DSW200278</t>
  </si>
  <si>
    <t>CZA_MAT-CBZ_Actualización de Web Service de HC de MAT Cobranza para saldos corte previos al de fecha de la solicitud</t>
  </si>
  <si>
    <t>1,087.9h</t>
  </si>
  <si>
    <t>130.25d</t>
  </si>
  <si>
    <t>DSW200296</t>
  </si>
  <si>
    <t>MAT-IDC– RFC _ Reformas Fiscales 2019</t>
  </si>
  <si>
    <t>962.81h</t>
  </si>
  <si>
    <t>86.13d</t>
  </si>
  <si>
    <t>DSW200280</t>
  </si>
  <si>
    <t>53.2h</t>
  </si>
  <si>
    <t>SERV400042</t>
  </si>
  <si>
    <t>DyC-INSUMOS_SAD_ Actualización de procesos que generan una Emisión para MAT-SAD 2018</t>
  </si>
  <si>
    <t>3,796.76h</t>
  </si>
  <si>
    <t>137.25d</t>
  </si>
  <si>
    <t>DSW200323</t>
  </si>
  <si>
    <t>DSW300276</t>
  </si>
  <si>
    <t>94.15h</t>
  </si>
  <si>
    <t>SERV400052</t>
  </si>
  <si>
    <t>NV LOCAL ALR Actualización del catálogo de firmas electrónicas para la ADSC’s 07 y 68_</t>
  </si>
  <si>
    <t>93.72h</t>
  </si>
  <si>
    <t>33.88d</t>
  </si>
  <si>
    <t>SERV400044</t>
  </si>
  <si>
    <t>1,650.56h</t>
  </si>
  <si>
    <t>141d</t>
  </si>
  <si>
    <t>ROCIO LOPEZ VILLAGOMEZ</t>
  </si>
  <si>
    <t>MDSW300106</t>
  </si>
  <si>
    <t>MAT-NYV_ Dar de alta los días inhábiles del 2° periodo vacacional 2018</t>
  </si>
  <si>
    <t>64.45h</t>
  </si>
  <si>
    <t>32d</t>
  </si>
  <si>
    <t>SERV400043</t>
  </si>
  <si>
    <t>1,034.74h</t>
  </si>
  <si>
    <t>158.75d</t>
  </si>
  <si>
    <t>DSW300160</t>
  </si>
  <si>
    <t>663 - SI-Consultas y Autorizaciones en línea</t>
  </si>
  <si>
    <t>SJUR-CAL_ Deshabilitar modalidades dentro del aplicativo Consultas y Autorizaciones en Línea</t>
  </si>
  <si>
    <t>215.13d</t>
  </si>
  <si>
    <t>MDSW300112</t>
  </si>
  <si>
    <t>73.63h</t>
  </si>
  <si>
    <t>28.88d</t>
  </si>
  <si>
    <t>SERV400045</t>
  </si>
  <si>
    <t>87.2h</t>
  </si>
  <si>
    <t>SERV400047</t>
  </si>
  <si>
    <t>385h</t>
  </si>
  <si>
    <t>109d</t>
  </si>
  <si>
    <t>MDSW300105</t>
  </si>
  <si>
    <t>RFC_ampliado Actualizar los Nombres y apellidos en la base de datos CURP del MAT - RFC_</t>
  </si>
  <si>
    <t>49h</t>
  </si>
  <si>
    <t>55d</t>
  </si>
  <si>
    <t>SERV400049</t>
  </si>
  <si>
    <t>Disminución del ISR e IVA en la región fronteriza norte</t>
  </si>
  <si>
    <t>Oscar Fernadez Pallares</t>
  </si>
  <si>
    <t>2,340.98h</t>
  </si>
  <si>
    <t>175.88d</t>
  </si>
  <si>
    <t>DSW200283</t>
  </si>
  <si>
    <t>SaC - SAIMYP - Reinicio de secuencias en solicitudes de Marbetes y Precintos_</t>
  </si>
  <si>
    <t>Admando Campos</t>
  </si>
  <si>
    <t>182.79h</t>
  </si>
  <si>
    <t>23.13d</t>
  </si>
  <si>
    <t>SERV400046</t>
  </si>
  <si>
    <t>MAT- IDC – RFC_ Validación de requisitos para beneficios de zona fronteriza_</t>
  </si>
  <si>
    <t>0.88d</t>
  </si>
  <si>
    <t>MDSW300104</t>
  </si>
  <si>
    <t>613 - PPC Verificación de Comprobantes Fiscales por Internet</t>
  </si>
  <si>
    <t>LCO-Incorporar el nuevo estatus de obligación de contribuyente fronterizo</t>
  </si>
  <si>
    <t>2,298.91h</t>
  </si>
  <si>
    <t>97d</t>
  </si>
  <si>
    <t>Julio Angoa</t>
  </si>
  <si>
    <t>MDSW300108</t>
  </si>
  <si>
    <t>MAT_CBZ-SubastaSAT-Modificación a los Documentos con motivo de reforma a la Ley del SAT Dic 2018_</t>
  </si>
  <si>
    <t>1,091.08h</t>
  </si>
  <si>
    <t>116.13d</t>
  </si>
  <si>
    <t>DSW200305</t>
  </si>
  <si>
    <t>289.74h</t>
  </si>
  <si>
    <t>78.25d</t>
  </si>
  <si>
    <t>MDSW300111</t>
  </si>
  <si>
    <t>31h</t>
  </si>
  <si>
    <t>19.13d</t>
  </si>
  <si>
    <t>SERV400050</t>
  </si>
  <si>
    <t>252.5h</t>
  </si>
  <si>
    <t>34.88d</t>
  </si>
  <si>
    <t>SERV400048</t>
  </si>
  <si>
    <t>335 - Declaración Informativa de Operaciones con Terceros</t>
  </si>
  <si>
    <t>DyP_IPP_Actualizar la Declaración Informativa de Operaciones con Terceros DIOT disminución del 50 en IVA</t>
  </si>
  <si>
    <t>1,875.5h</t>
  </si>
  <si>
    <t>69.88d</t>
  </si>
  <si>
    <t>MDSW300110</t>
  </si>
  <si>
    <t>SaC_Nómina RIF_ Actualizar aplicativo para la generación de recibo de nómina_</t>
  </si>
  <si>
    <t>1,332.86h</t>
  </si>
  <si>
    <t>133d</t>
  </si>
  <si>
    <t>MDSW300113</t>
  </si>
  <si>
    <t>43.25h</t>
  </si>
  <si>
    <t>SERV400051</t>
  </si>
  <si>
    <t>IDC- MAT- RFC Ampliado_ Actualizar reglas para evitar tributación en Flujo Efectivo y Régimen de Incorporación Fiscal</t>
  </si>
  <si>
    <t>2,717.47h</t>
  </si>
  <si>
    <t>190.88d</t>
  </si>
  <si>
    <t>DSW200290</t>
  </si>
  <si>
    <t>CZA_MAT-CBZ_ Traslado de adeudos activos y en baja de 12 ADR con motivo de la reestructuración del SAT_</t>
  </si>
  <si>
    <t>687.95h</t>
  </si>
  <si>
    <t>42d</t>
  </si>
  <si>
    <t>MDSW300125</t>
  </si>
  <si>
    <t>615 - Verificador de Autenticidad de Documentos</t>
  </si>
  <si>
    <t>CED_VAD_Actualizar e incorporar información de la mercancía y gafete único</t>
  </si>
  <si>
    <t>1,416.73h</t>
  </si>
  <si>
    <t>224d</t>
  </si>
  <si>
    <t>MDSW300118</t>
  </si>
  <si>
    <t>MAT-IDC-RFC Asignar características fiscales a transportes terrestres de pasajeros y entrega de alimentos preparados</t>
  </si>
  <si>
    <t>2,741.05h</t>
  </si>
  <si>
    <t>174.88d</t>
  </si>
  <si>
    <t>DSW200285</t>
  </si>
  <si>
    <t>RC_CONTABILIDAD NEPE_Actualización de Catálogos Contables del Sistema de Contabilidad Central NEPE y Solución Integral para Ejercicio Fiscal 2019 2a Parte</t>
  </si>
  <si>
    <t>381h</t>
  </si>
  <si>
    <t>51.25d</t>
  </si>
  <si>
    <t>MDSW300116</t>
  </si>
  <si>
    <t>MDSW300001</t>
  </si>
  <si>
    <t>MAT_RFC comportamiento de roles para beneficios de zona fronteriza en la presentación de trámites al RFC_</t>
  </si>
  <si>
    <t>MDSW300115</t>
  </si>
  <si>
    <t>MAT_RFC_ Actualización del catálogo de CRH</t>
  </si>
  <si>
    <t>47h</t>
  </si>
  <si>
    <t>44.88d</t>
  </si>
  <si>
    <t>SERV400053</t>
  </si>
  <si>
    <t>43.5h</t>
  </si>
  <si>
    <t>59d</t>
  </si>
  <si>
    <t>SERV400054</t>
  </si>
  <si>
    <t>Atencion de las funcionalidades del DWH derivado de la actualización de los formularios de pago provisional por el decreto de estimulos fiscales a la Region Fronteriza Norte</t>
  </si>
  <si>
    <t>Francisco Aguilar Rodríguez</t>
  </si>
  <si>
    <t>2,766.86h</t>
  </si>
  <si>
    <t>128.88d</t>
  </si>
  <si>
    <t>DSW200317</t>
  </si>
  <si>
    <t>: Francisco Aguilar Rodríguez</t>
  </si>
  <si>
    <t>6,872.48h</t>
  </si>
  <si>
    <t>138.88d</t>
  </si>
  <si>
    <t>DSW200316</t>
  </si>
  <si>
    <t>DSW300162</t>
  </si>
  <si>
    <t>DSW200302</t>
  </si>
  <si>
    <t>3,691h</t>
  </si>
  <si>
    <t>323.88d</t>
  </si>
  <si>
    <t>MDSW300052</t>
  </si>
  <si>
    <t>1,733.08h</t>
  </si>
  <si>
    <t>MDSW300119</t>
  </si>
  <si>
    <t>26.8h</t>
  </si>
  <si>
    <t>18d</t>
  </si>
  <si>
    <t>SERV400066</t>
  </si>
  <si>
    <t>DSW200326</t>
  </si>
  <si>
    <t>24.02h</t>
  </si>
  <si>
    <t>38.13d</t>
  </si>
  <si>
    <t>SERV400059</t>
  </si>
  <si>
    <t>DSW300229</t>
  </si>
  <si>
    <t>DSW200314</t>
  </si>
  <si>
    <t>76.41h</t>
  </si>
  <si>
    <t>16.13d</t>
  </si>
  <si>
    <t>SERV400060</t>
  </si>
  <si>
    <t>RC_CONTABILIDAD NEPE_ Actualización Catálogos Contables de Nepe y Solución Integral, para el Ejercicio Fiscal 2019</t>
  </si>
  <si>
    <t>391h</t>
  </si>
  <si>
    <t>49.88d</t>
  </si>
  <si>
    <t>MDSW300122</t>
  </si>
  <si>
    <t>44.71h</t>
  </si>
  <si>
    <t>122d</t>
  </si>
  <si>
    <t>SERV400061</t>
  </si>
  <si>
    <t>PTI500003</t>
  </si>
  <si>
    <t>MDSW300127</t>
  </si>
  <si>
    <t>29.63h</t>
  </si>
  <si>
    <t>9.88d</t>
  </si>
  <si>
    <t>SERV400062</t>
  </si>
  <si>
    <t>642 - Sistema de Revocación con Firma Electrónica</t>
  </si>
  <si>
    <t>189.5h</t>
  </si>
  <si>
    <t>79.13d</t>
  </si>
  <si>
    <t>SERV400064</t>
  </si>
  <si>
    <t>758.5h</t>
  </si>
  <si>
    <t>101d</t>
  </si>
  <si>
    <t>DSW200306</t>
  </si>
  <si>
    <t>DSW300161</t>
  </si>
  <si>
    <t>MAT-NYV_ Modificación en los módulos de Consulta y exportación de resultados, notificación personal y roles_</t>
  </si>
  <si>
    <t>2,587.36h</t>
  </si>
  <si>
    <t>143d</t>
  </si>
  <si>
    <t>DSW200299</t>
  </si>
  <si>
    <t>MAT – RFC Actualizar los campos nombre, apellido paterno y materno de la base de datos CURP alterna_</t>
  </si>
  <si>
    <t>81.88h</t>
  </si>
  <si>
    <t>SERV400065</t>
  </si>
  <si>
    <t>27.4h</t>
  </si>
  <si>
    <t>39.13d</t>
  </si>
  <si>
    <t>SERV400063</t>
  </si>
  <si>
    <t>TI_ENC_SAT_ Encuesta de Evaluación Seguridad Institucional y Protección Civil_0</t>
  </si>
  <si>
    <t>372.8h</t>
  </si>
  <si>
    <t>106.88d</t>
  </si>
  <si>
    <t>MDSW300133</t>
  </si>
  <si>
    <t>MDSW300124</t>
  </si>
  <si>
    <t>DSW300157</t>
  </si>
  <si>
    <t>SAC_CRM_ Actualización de catálogos_</t>
  </si>
  <si>
    <t>164h</t>
  </si>
  <si>
    <t>31.13d</t>
  </si>
  <si>
    <t>SERV400071</t>
  </si>
  <si>
    <t>SAC_SI-SAC_Respuesta automática Decreto Región Fronteriza_</t>
  </si>
  <si>
    <t>452.67h</t>
  </si>
  <si>
    <t>49d</t>
  </si>
  <si>
    <t>MDSW300123</t>
  </si>
  <si>
    <t>65 - Sistema Unico de Información para Entidades Federativas Integral</t>
  </si>
  <si>
    <t>FIS_SUIEFI _Módulo de Cuentas_ Incorporar campos y modificar funcionalidad</t>
  </si>
  <si>
    <t>133.02h</t>
  </si>
  <si>
    <t>218.88d</t>
  </si>
  <si>
    <t>DSW200320</t>
  </si>
  <si>
    <t>26h</t>
  </si>
  <si>
    <t>14.88d</t>
  </si>
  <si>
    <t>SERV400067</t>
  </si>
  <si>
    <t>MAT IDC-RFC Ampliado_ Actualizar fecha de inicio de operaciones_</t>
  </si>
  <si>
    <t>64h</t>
  </si>
  <si>
    <t>84.88d</t>
  </si>
  <si>
    <t>SERV400072</t>
  </si>
  <si>
    <t>30.4h</t>
  </si>
  <si>
    <t>7d</t>
  </si>
  <si>
    <t>SERV400068</t>
  </si>
  <si>
    <t>FISC_DICTAMENES_NET_Modificar Aplicativos Dictamen Fiscal y Crear Herramienta de Presentación de situación fiscal</t>
  </si>
  <si>
    <t>3,768.53h</t>
  </si>
  <si>
    <t>204.13d</t>
  </si>
  <si>
    <t>MDSW300007</t>
  </si>
  <si>
    <t>22.4h</t>
  </si>
  <si>
    <t>11.88d</t>
  </si>
  <si>
    <t>SERV400069</t>
  </si>
  <si>
    <t>454h</t>
  </si>
  <si>
    <t>71.13d</t>
  </si>
  <si>
    <t>MDSW300126</t>
  </si>
  <si>
    <t>DyP IPP Actualizar la Declaración Informativa de Operaciones con Terceros DIOT para que reporten el monto del IVA no acreditable sujeto al estímulo de la re ión fronteriza norte en el IVA</t>
  </si>
  <si>
    <t>1,476h</t>
  </si>
  <si>
    <t>48.68d</t>
  </si>
  <si>
    <t>DSW200312</t>
  </si>
  <si>
    <t>121.5h</t>
  </si>
  <si>
    <t>15d</t>
  </si>
  <si>
    <t>SERV400070</t>
  </si>
  <si>
    <t>769 - Notificación por Estrados o Edictos</t>
  </si>
  <si>
    <t>MAT NEE Actualización catálogo Unidades Administrativas y nuevo rol de consulta</t>
  </si>
  <si>
    <t>1,705.07h</t>
  </si>
  <si>
    <t>163d</t>
  </si>
  <si>
    <t>DSW300141</t>
  </si>
  <si>
    <t>MAT – RFC Actualizar los campos nombre, apellido paterno y materno de la base de datos CURP alterna (bloque 3)_</t>
  </si>
  <si>
    <t>81h</t>
  </si>
  <si>
    <t>88.88d</t>
  </si>
  <si>
    <t>SERV400073</t>
  </si>
  <si>
    <t>DSW200324</t>
  </si>
  <si>
    <t>107.75h</t>
  </si>
  <si>
    <t>SERV400076</t>
  </si>
  <si>
    <t>DSW200341</t>
  </si>
  <si>
    <t>DSW200321</t>
  </si>
  <si>
    <t>2,395.06h</t>
  </si>
  <si>
    <t>402d</t>
  </si>
  <si>
    <t>DSW200322</t>
  </si>
  <si>
    <t>39 - Registro de Contadores Públicos y Despachos</t>
  </si>
  <si>
    <t>FIS_CPR S e_firma servidor público en Sistema Contadores Públicos Módulo autorizador como PreAutorizador</t>
  </si>
  <si>
    <t>68.4h</t>
  </si>
  <si>
    <t>21.25d</t>
  </si>
  <si>
    <t>SERV400079</t>
  </si>
  <si>
    <t>485 - DWH-Proceso Contable</t>
  </si>
  <si>
    <t>745.67h</t>
  </si>
  <si>
    <t>244.63d</t>
  </si>
  <si>
    <t>DSW300263</t>
  </si>
  <si>
    <t>26.6h</t>
  </si>
  <si>
    <t>SERV400074</t>
  </si>
  <si>
    <t>29.55h</t>
  </si>
  <si>
    <t>12.88d</t>
  </si>
  <si>
    <t>SERV400075</t>
  </si>
  <si>
    <t>14.4h</t>
  </si>
  <si>
    <t>13d</t>
  </si>
  <si>
    <t>SERV400077</t>
  </si>
  <si>
    <t>22.8h</t>
  </si>
  <si>
    <t>SERV400078</t>
  </si>
  <si>
    <t>DSW300167</t>
  </si>
  <si>
    <t>4.8h</t>
  </si>
  <si>
    <t>SERV400081</t>
  </si>
  <si>
    <t>DSW200330</t>
  </si>
  <si>
    <t>DSW300193</t>
  </si>
  <si>
    <t>SAC_SI-SAC_ Actualización de imagen institucional en Acuses SaC_</t>
  </si>
  <si>
    <t>444.64h</t>
  </si>
  <si>
    <t>39.92d</t>
  </si>
  <si>
    <t>MDSW300129</t>
  </si>
  <si>
    <t>DyP_IPP_PPS_Actualizar Mis Cuentas en varias funcionalidades de la declaración de Arrendamiento_</t>
  </si>
  <si>
    <t>826.35h</t>
  </si>
  <si>
    <t>DSW200318</t>
  </si>
  <si>
    <t>DSW300168</t>
  </si>
  <si>
    <t>DSW300149</t>
  </si>
  <si>
    <t>487h</t>
  </si>
  <si>
    <t>25.73d</t>
  </si>
  <si>
    <t>MDSW300128</t>
  </si>
  <si>
    <t>DSW200336</t>
  </si>
  <si>
    <t>DSW300205</t>
  </si>
  <si>
    <t>970.21h</t>
  </si>
  <si>
    <t>91.88d</t>
  </si>
  <si>
    <t>DSW200319</t>
  </si>
  <si>
    <t>RC_ Reportes de Recaudación del H_ Congreso de la Unión para el Ejercicio Fiscal 2019_</t>
  </si>
  <si>
    <t>690h</t>
  </si>
  <si>
    <t>221.63d</t>
  </si>
  <si>
    <t>DSW300264</t>
  </si>
  <si>
    <t>DSW300319</t>
  </si>
  <si>
    <t>DSW300176</t>
  </si>
  <si>
    <t>MOAS600000</t>
  </si>
  <si>
    <t>MDSW300061</t>
  </si>
  <si>
    <t>DSW200329</t>
  </si>
  <si>
    <t>DSW200331</t>
  </si>
  <si>
    <t>3000 - Transición del mantenimiento y soporte del aplicativo biométricos INE</t>
  </si>
  <si>
    <t>3,653.4h</t>
  </si>
  <si>
    <t>117d</t>
  </si>
  <si>
    <t>Jose Manuel Cervantes Martinez</t>
  </si>
  <si>
    <t>DSW300159</t>
  </si>
  <si>
    <t>DyP_DD_CBC_Envío de información de declaraciones internacionales provenientes de CBC al DWH</t>
  </si>
  <si>
    <t>3,950.15h</t>
  </si>
  <si>
    <t>144d</t>
  </si>
  <si>
    <t>DSW200325</t>
  </si>
  <si>
    <t>1,326.9h</t>
  </si>
  <si>
    <t>166.88d</t>
  </si>
  <si>
    <t>MDSW300025</t>
  </si>
  <si>
    <t>DSW300147</t>
  </si>
  <si>
    <t>MATCE_ADUPORTAL_Actualizar  Declaración de Pasajeros y Excedente de franquicia incorporando Pago Referenciado CE</t>
  </si>
  <si>
    <t>1,032.22h</t>
  </si>
  <si>
    <t>232.75d</t>
  </si>
  <si>
    <t>DSW200328</t>
  </si>
  <si>
    <t>MAT-NyV_ Actualizar formatos de Ordenes de Verificación</t>
  </si>
  <si>
    <t>2,523.82h</t>
  </si>
  <si>
    <t>148d</t>
  </si>
  <si>
    <t>DSW300153</t>
  </si>
  <si>
    <t>DYP_IPP_-Ocultar el campo denominado “Optas por” de las declaraciones de IVA propio_</t>
  </si>
  <si>
    <t>425.5h</t>
  </si>
  <si>
    <t>127d</t>
  </si>
  <si>
    <t>DSW300164</t>
  </si>
  <si>
    <t>IDC- MAT- RFC Ampliado_ Inscripción de Menores de Edad Asalariados mediante CURP</t>
  </si>
  <si>
    <t>8,034.52h</t>
  </si>
  <si>
    <t>171d</t>
  </si>
  <si>
    <t>DSW200335</t>
  </si>
  <si>
    <t>419h</t>
  </si>
  <si>
    <t>33.25d</t>
  </si>
  <si>
    <t>MDSW300131</t>
  </si>
  <si>
    <t>943 - Reporteador de Documentos Digitales</t>
  </si>
  <si>
    <t>1,891.8h</t>
  </si>
  <si>
    <t>159.88d</t>
  </si>
  <si>
    <t>DSW200342</t>
  </si>
  <si>
    <t>DSW300152</t>
  </si>
  <si>
    <t>1,728.68h</t>
  </si>
  <si>
    <t>743</t>
  </si>
  <si>
    <t>MDSW300006</t>
  </si>
  <si>
    <t>DSW300158</t>
  </si>
  <si>
    <t>DSW300188</t>
  </si>
  <si>
    <t>1,806h</t>
  </si>
  <si>
    <t>302.88d</t>
  </si>
  <si>
    <t>MDSW300051</t>
  </si>
  <si>
    <t>DSW800020</t>
  </si>
  <si>
    <t>3,883.4h</t>
  </si>
  <si>
    <t>153d</t>
  </si>
  <si>
    <t>DSW300137</t>
  </si>
  <si>
    <t>DSW300179</t>
  </si>
  <si>
    <t>CED VOCE Actualizar los criterios de validación de saldo a favor al contribuyente en la rectificación de pedimento</t>
  </si>
  <si>
    <t>Angel Lara Reyes</t>
  </si>
  <si>
    <t>1,912.2h</t>
  </si>
  <si>
    <t>104.88d</t>
  </si>
  <si>
    <t>DSW300144</t>
  </si>
  <si>
    <t>206 - Sistema de Reconocimiento</t>
  </si>
  <si>
    <t>1,034h</t>
  </si>
  <si>
    <t>230.88d</t>
  </si>
  <si>
    <t>DSW300165</t>
  </si>
  <si>
    <t>FISC_ SIPRED_ Ajustar los módulos del SIPRED e ISSIF para la presentación del ejercicio 2019</t>
  </si>
  <si>
    <t>10,922h</t>
  </si>
  <si>
    <t>Rolando Mendoza Martinez</t>
  </si>
  <si>
    <t>DSW300190</t>
  </si>
  <si>
    <t>DSW300175</t>
  </si>
  <si>
    <t>CEPD_VOCE_Consulta para mercancía con crédito en materia de IVA e IEPS_</t>
  </si>
  <si>
    <t>767h</t>
  </si>
  <si>
    <t>708.88d</t>
  </si>
  <si>
    <t>DSW300231</t>
  </si>
  <si>
    <t>2,842h</t>
  </si>
  <si>
    <t>449.63d</t>
  </si>
  <si>
    <t>DSW300280</t>
  </si>
  <si>
    <t>DSW300257</t>
  </si>
  <si>
    <t>752h</t>
  </si>
  <si>
    <t>177d</t>
  </si>
  <si>
    <t>DSW300220</t>
  </si>
  <si>
    <t>875h</t>
  </si>
  <si>
    <t>284.63d</t>
  </si>
  <si>
    <t>DSW300293</t>
  </si>
  <si>
    <t>PTI500014</t>
  </si>
  <si>
    <t>269h</t>
  </si>
  <si>
    <t>106d</t>
  </si>
  <si>
    <t>DSW300142</t>
  </si>
  <si>
    <t>DSW300136</t>
  </si>
  <si>
    <t>CED_VOCE_Ampliar la longitud del campo de guías aéreas</t>
  </si>
  <si>
    <t>: Angel Alberto Vazquez Chavez</t>
  </si>
  <si>
    <t>DSW300151</t>
  </si>
  <si>
    <t>524.87h</t>
  </si>
  <si>
    <t>74.88d</t>
  </si>
  <si>
    <t>DSW200339</t>
  </si>
  <si>
    <t>DSW300139</t>
  </si>
  <si>
    <t>MAT-NYV_DWH_ Creación de DWH para los aplicativos de AGR</t>
  </si>
  <si>
    <t>3,488.67h</t>
  </si>
  <si>
    <t>MOAS600001</t>
  </si>
  <si>
    <t>442h</t>
  </si>
  <si>
    <t>MDSW300135</t>
  </si>
  <si>
    <t>DSW300138</t>
  </si>
  <si>
    <t>PTI500032</t>
  </si>
  <si>
    <t>DSW300169</t>
  </si>
  <si>
    <t>DSW300202</t>
  </si>
  <si>
    <t>3007 - Servicio de Almacenamiento Transferencia y Cifrado Lógico y Ubicuo de Documentos</t>
  </si>
  <si>
    <t>Lidia Ismene De La O Salinas</t>
  </si>
  <si>
    <t>1,607.87h</t>
  </si>
  <si>
    <t>180.75d</t>
  </si>
  <si>
    <t>DSW300209</t>
  </si>
  <si>
    <t>807 - Nuevo Portal de Trámites y Servicios</t>
  </si>
  <si>
    <t>Solución Nuevo Portal re-direct y nombre de contribuyente_</t>
  </si>
  <si>
    <t>REQT800002</t>
  </si>
  <si>
    <t>DSW300171</t>
  </si>
  <si>
    <t>REQT800000</t>
  </si>
  <si>
    <t>527.45h</t>
  </si>
  <si>
    <t>167.75d</t>
  </si>
  <si>
    <t>DSW300146</t>
  </si>
  <si>
    <t>DSW300310</t>
  </si>
  <si>
    <t>6,886.74h</t>
  </si>
  <si>
    <t>299.88d</t>
  </si>
  <si>
    <t>MDSW300070</t>
  </si>
  <si>
    <t>3006 - Gestión de flujos operativos y administrativos para la AGCTI</t>
  </si>
  <si>
    <t>9,860.64h</t>
  </si>
  <si>
    <t>114.88d</t>
  </si>
  <si>
    <t>JOSE MANUEL CERVANTES</t>
  </si>
  <si>
    <t>PTI500017</t>
  </si>
  <si>
    <t>PTI500016</t>
  </si>
  <si>
    <t>MATCE_DODA QR_Lectura de gafetes en carril peatonal</t>
  </si>
  <si>
    <t>2,416.17h</t>
  </si>
  <si>
    <t>183.75d</t>
  </si>
  <si>
    <t>DSW300148</t>
  </si>
  <si>
    <t>MAT_CBZ_Integración_ MAT_Jurídico-MAT_Cobranza para la asociación de medios de defensa</t>
  </si>
  <si>
    <t>3,037.78h</t>
  </si>
  <si>
    <t>MDSW300011</t>
  </si>
  <si>
    <t>REQT800001</t>
  </si>
  <si>
    <t>118 - Declaración Informativa de Notarios Públicos y demás Fedatarios</t>
  </si>
  <si>
    <t>762h</t>
  </si>
  <si>
    <t>DSW300143</t>
  </si>
  <si>
    <t>SAC_MAT BUZÓN_ Crear en Mi Repositorio el nuevo Clasificador “Cobranza”</t>
  </si>
  <si>
    <t>452.96h</t>
  </si>
  <si>
    <t>90d</t>
  </si>
  <si>
    <t>DSW300145</t>
  </si>
  <si>
    <t>DSW300182</t>
  </si>
  <si>
    <t>PTI500015</t>
  </si>
  <si>
    <t>2,257.84h</t>
  </si>
  <si>
    <t>228.5d</t>
  </si>
  <si>
    <t>Sergio Valverde</t>
  </si>
  <si>
    <t>MDSW300022</t>
  </si>
  <si>
    <t>DYP_IPP_PPS_Implementar mejoras a la Línea de Captura ver_ 4_0 para MIS CUENTAS</t>
  </si>
  <si>
    <t>2,022.5h</t>
  </si>
  <si>
    <t>110d</t>
  </si>
  <si>
    <t>DSW300166</t>
  </si>
  <si>
    <t>DSW300150</t>
  </si>
  <si>
    <t>DyP_IPP_PPS Actualizar presentación de declaraciones de Régimen de Incorporación Fiscal en Mis cuentas considerando consumo de roles asignados en RFC Ampliado</t>
  </si>
  <si>
    <t>3,596.23h</t>
  </si>
  <si>
    <t>79d</t>
  </si>
  <si>
    <t>DSW300172</t>
  </si>
  <si>
    <t>404h</t>
  </si>
  <si>
    <t>171.88d</t>
  </si>
  <si>
    <t>MDSW300008</t>
  </si>
  <si>
    <t>DYP_PP_DyP – Mejora a la declaración del Impuesto por la actividad de Exploración y Extracción de Hidrocarburos_</t>
  </si>
  <si>
    <t>590.6h</t>
  </si>
  <si>
    <t>85d</t>
  </si>
  <si>
    <t>DSW300173</t>
  </si>
  <si>
    <t>3,387.01h</t>
  </si>
  <si>
    <t>128d</t>
  </si>
  <si>
    <t>Eduardo Israel Garcia Paredes</t>
  </si>
  <si>
    <t>REQT800005</t>
  </si>
  <si>
    <t>3,861.96h</t>
  </si>
  <si>
    <t>170.52d</t>
  </si>
  <si>
    <t>DSW300170</t>
  </si>
  <si>
    <t>12,178.7h</t>
  </si>
  <si>
    <t>DSW300163</t>
  </si>
  <si>
    <t>DSW300192</t>
  </si>
  <si>
    <t>DyP_DD_FACTA-CRS_Cambio y generación de reglas de negocio</t>
  </si>
  <si>
    <t>1,772.4h</t>
  </si>
  <si>
    <t>276.5d</t>
  </si>
  <si>
    <t>MDSW300004</t>
  </si>
  <si>
    <t>3009 - Portal de acceso web para aplicaciones del SAT</t>
  </si>
  <si>
    <t>MAT-PE Actualización tecnológica portal empleado, contenedore en la nube_v2</t>
  </si>
  <si>
    <t>2,228.24h</t>
  </si>
  <si>
    <t>186.63d</t>
  </si>
  <si>
    <t>REQT800006</t>
  </si>
  <si>
    <t>DSW300183</t>
  </si>
  <si>
    <t>554.24h</t>
  </si>
  <si>
    <t>263d</t>
  </si>
  <si>
    <t>MDSW300076</t>
  </si>
  <si>
    <t>289.68h</t>
  </si>
  <si>
    <t>DSW300155</t>
  </si>
  <si>
    <t>DSW300289</t>
  </si>
  <si>
    <t>DSW300180</t>
  </si>
  <si>
    <t>373h</t>
  </si>
  <si>
    <t>196.13d</t>
  </si>
  <si>
    <t>MDSW300043</t>
  </si>
  <si>
    <t>DSW300186</t>
  </si>
  <si>
    <t>DSW300274</t>
  </si>
  <si>
    <t>DSW300191</t>
  </si>
  <si>
    <t>2,199.65h</t>
  </si>
  <si>
    <t>92d</t>
  </si>
  <si>
    <t>DSW300187</t>
  </si>
  <si>
    <t>DSW300228</t>
  </si>
  <si>
    <t>DSW300215</t>
  </si>
  <si>
    <t>PTI500026</t>
  </si>
  <si>
    <t>DSW300208</t>
  </si>
  <si>
    <t>CZA_MAT-CBZ_ Depuración masiva de la Cartera de créditos fiscales</t>
  </si>
  <si>
    <t>625.39h</t>
  </si>
  <si>
    <t>69d</t>
  </si>
  <si>
    <t>DSW300181</t>
  </si>
  <si>
    <t>PTI500022</t>
  </si>
  <si>
    <t>DSW300245</t>
  </si>
  <si>
    <t>360.34h</t>
  </si>
  <si>
    <t>111d</t>
  </si>
  <si>
    <t>DSW300197</t>
  </si>
  <si>
    <t>DSW300219</t>
  </si>
  <si>
    <t>PTI500020</t>
  </si>
  <si>
    <t>552h</t>
  </si>
  <si>
    <t>190.75d</t>
  </si>
  <si>
    <t>PTI500025</t>
  </si>
  <si>
    <t>DSW300273</t>
  </si>
  <si>
    <t>PTI500019</t>
  </si>
  <si>
    <t>PTI500018</t>
  </si>
  <si>
    <t>DSW300221</t>
  </si>
  <si>
    <t>2,445h</t>
  </si>
  <si>
    <t>134.75d</t>
  </si>
  <si>
    <t>PTI500021</t>
  </si>
  <si>
    <t>DSW300224</t>
  </si>
  <si>
    <t>2,346h</t>
  </si>
  <si>
    <t>PTI500023</t>
  </si>
  <si>
    <t>949.57h</t>
  </si>
  <si>
    <t>86.88d</t>
  </si>
  <si>
    <t>DSW300207</t>
  </si>
  <si>
    <t>TI_ENC_SAT_ Encuesta de evaluación para empleados del SAT de terminales fijas, móviles y virtuales_</t>
  </si>
  <si>
    <t>245h</t>
  </si>
  <si>
    <t>162.13d</t>
  </si>
  <si>
    <t>MDSW300044</t>
  </si>
  <si>
    <t>DSW300199</t>
  </si>
  <si>
    <t>DSW300200</t>
  </si>
  <si>
    <t>SAC_MAT BUZÓN_ Validación de ISR participable a E_F_</t>
  </si>
  <si>
    <t>723.73h</t>
  </si>
  <si>
    <t>MDSW300002</t>
  </si>
  <si>
    <t>PTI500024</t>
  </si>
  <si>
    <t>MAT – RFC Actualizar fecha de inicio de operaciones en MAT_</t>
  </si>
  <si>
    <t>165.74h</t>
  </si>
  <si>
    <t>60d</t>
  </si>
  <si>
    <t>DSW300198</t>
  </si>
  <si>
    <t>728 - Régimen de Incorporación al Seguro Social</t>
  </si>
  <si>
    <t>413.43h</t>
  </si>
  <si>
    <t>119.75d</t>
  </si>
  <si>
    <t>DSW300194</t>
  </si>
  <si>
    <t>REQT800004</t>
  </si>
  <si>
    <t>DSW300265</t>
  </si>
  <si>
    <t>MDSW300041</t>
  </si>
  <si>
    <t>MAT-32D_Carga masiva consulta opinión de cumplimiento_</t>
  </si>
  <si>
    <t>9,920.52h</t>
  </si>
  <si>
    <t>109.75d</t>
  </si>
  <si>
    <t>DSW300206</t>
  </si>
  <si>
    <t>DyP_VALIDADOR INTERESES_Actualización secreto compartido validadores Internos de Intereses y Fideicomisos 2019</t>
  </si>
  <si>
    <t>564h</t>
  </si>
  <si>
    <t>DSW300201</t>
  </si>
  <si>
    <t>DSW300225</t>
  </si>
  <si>
    <t>DSW300216</t>
  </si>
  <si>
    <t>SAC_SAT-Móvil_ Nueva aplicación</t>
  </si>
  <si>
    <t>César Zavala García</t>
  </si>
  <si>
    <t>DSW300223</t>
  </si>
  <si>
    <t>637 - Desdoble de Factura Electrónica</t>
  </si>
  <si>
    <t>4,769h</t>
  </si>
  <si>
    <t>220d</t>
  </si>
  <si>
    <t>DSW300203</t>
  </si>
  <si>
    <t>Proyecto historial</t>
  </si>
  <si>
    <t>Felipa Arias Mendez</t>
  </si>
  <si>
    <t>Oscar Cruz Bazan</t>
  </si>
  <si>
    <t>Omar Gabriel Mondragon Ramirez</t>
  </si>
  <si>
    <t>Técnica de estimacion</t>
  </si>
  <si>
    <t>Mes Finish</t>
  </si>
  <si>
    <t>Año Finish</t>
  </si>
  <si>
    <t>Fecha de creación de iniciativa</t>
  </si>
  <si>
    <t>Etiquetas de fila</t>
  </si>
  <si>
    <t>Total general</t>
  </si>
  <si>
    <t>Cuenta de Iniciativa</t>
  </si>
  <si>
    <t>Etiquetas de columna</t>
  </si>
  <si>
    <t>Sin estimación</t>
  </si>
  <si>
    <t>Primera Estimación</t>
  </si>
  <si>
    <t>1. Sin Estimación</t>
  </si>
  <si>
    <t>1. Primera estimación</t>
  </si>
  <si>
    <t>POL</t>
  </si>
  <si>
    <t>PPMC</t>
  </si>
  <si>
    <t>Código AplicativoT</t>
  </si>
  <si>
    <t>Numero de Contrato</t>
  </si>
  <si>
    <t>Administrador</t>
  </si>
  <si>
    <t>Responsable Estimación</t>
  </si>
  <si>
    <t>Comentarios</t>
  </si>
  <si>
    <t>Servicio Negocio</t>
  </si>
  <si>
    <t>Acronimo</t>
  </si>
  <si>
    <t>Administracion General</t>
  </si>
  <si>
    <t>Nombre Corto Servicio</t>
  </si>
  <si>
    <t>Item Type</t>
  </si>
  <si>
    <t>Path</t>
  </si>
  <si>
    <t>Actualización de DARIO ALR´S Sedes</t>
  </si>
  <si>
    <t>CS-300-LP-N-P-FC-01/18</t>
  </si>
  <si>
    <t>APE3</t>
  </si>
  <si>
    <t>Elemento</t>
  </si>
  <si>
    <t>sites/pwa/Lists/Aplicativo_Proveedor</t>
  </si>
  <si>
    <t>APE2</t>
  </si>
  <si>
    <t>APE1</t>
  </si>
  <si>
    <t>DARIO - RFC</t>
  </si>
  <si>
    <t>Extracción de movimientos de GC para ALAC´s</t>
  </si>
  <si>
    <t>Generación de Padrón de GC para AGGC</t>
  </si>
  <si>
    <t>Notificación Verificación Local de Grandes Contribuyentes</t>
  </si>
  <si>
    <t>Notificación / Verificación</t>
  </si>
  <si>
    <t>Seguridad para el Sistema Integral de Recaudación (SIR)</t>
  </si>
  <si>
    <t>Seguridad para el Sistema Integral de Recaudación (SIR) Grandes Contribuyentes</t>
  </si>
  <si>
    <t>Sistema de Consulta de Recaudación</t>
  </si>
  <si>
    <t>Sistema de Control de Registro de Denuncias</t>
  </si>
  <si>
    <t>​Se modifico RAPE y APE debido a un incidente reportado: 24/05/18, por: Domingo Joel Ramírez Navarrete. ID Estimación 81 y 82
Modificación de RAPE y APE Comunicado de Julio18 Actualización de Matriz de Aplicaciones - Cesar Palacios</t>
  </si>
  <si>
    <t>Sistema de Retroalimentación de Resultados de las Entidades Federativas</t>
  </si>
  <si>
    <t>Sistema de Validación de Órdenes de Fiscalización</t>
  </si>
  <si>
    <t>Sistema Dinámico de Consulta</t>
  </si>
  <si>
    <t>Sistema Integral de Comprobantes</t>
  </si>
  <si>
    <t>Sistema Integral del Dictamen</t>
  </si>
  <si>
    <t>Situación Integral del Contribuyente</t>
  </si>
  <si>
    <t>Captura y Validación Contables (Esquema anterior)</t>
  </si>
  <si>
    <t>Bóveda de Créditos Express</t>
  </si>
  <si>
    <t>APCTI</t>
  </si>
  <si>
    <t>Certificación de Operaciones NEPE</t>
  </si>
  <si>
    <t>Cobranza Cartera Tradicional</t>
  </si>
  <si>
    <t>Consulta de Declaraciones y Pagos (Esquema anterior) y NEP (Local, Regional y Central)</t>
  </si>
  <si>
    <t>Consulta de Devoluciones Manuales Web</t>
  </si>
  <si>
    <t>Consulta de Retenidos (Esquema anterior)</t>
  </si>
  <si>
    <t>Consulta de Transacciones</t>
  </si>
  <si>
    <t>Contabilidad Central (Esquema anterior)</t>
  </si>
  <si>
    <t>Contabilidad Regional (Esquema anterior)</t>
  </si>
  <si>
    <t>Declaración Informativa Múltiple DIM</t>
  </si>
  <si>
    <t>Declaraciones Electrónicas (Esquema Anterior) Central y Regional (Declaraciones PEMEX)</t>
  </si>
  <si>
    <t>Declaraciones Informativas en Medios Magnéticos (DIMM)</t>
  </si>
  <si>
    <t>Impresión de Declaraciones Electrónicas  (Esquema anterior)</t>
  </si>
  <si>
    <t>Monitor de Lotes “Modelo” (NEPE)</t>
  </si>
  <si>
    <t>Recepción de Declaraciones y Pagos SIR_Local</t>
  </si>
  <si>
    <t>Recepción de Trámites</t>
  </si>
  <si>
    <t>Declaración Informativa por Contraprestaciones o Donativos Recibidos Superiores a $ 100,000.00</t>
  </si>
  <si>
    <t>Aviso para la Aplicación de Estimulos a Entidades Federativas, Municipios y otros Organismos Públicos</t>
  </si>
  <si>
    <t>Declaración  Informática de Editores</t>
  </si>
  <si>
    <t>Verificación de Sellos Digitales</t>
  </si>
  <si>
    <t>Contabilidad General</t>
  </si>
  <si>
    <t>Sistema Visualizador de Pagos Electrónicos Bancarios (Esquema anterior)</t>
  </si>
  <si>
    <t>Administración Técnica</t>
  </si>
  <si>
    <t>APE5</t>
  </si>
  <si>
    <t>Alta de Usuarios</t>
  </si>
  <si>
    <t>Marco Antonio Oviedo Diaz</t>
  </si>
  <si>
    <t>Luz Maria Aguirre Lopez</t>
  </si>
  <si>
    <t>Advanced Passenger Information</t>
  </si>
  <si>
    <t>Contingencia</t>
  </si>
  <si>
    <t>Crosschecking</t>
  </si>
  <si>
    <t>Encuesta de Atención del Centro de Importación e Internación Temporal de Vehiculos</t>
  </si>
  <si>
    <t>Extractor de Información en las Aduanas para el Data Mart</t>
  </si>
  <si>
    <t>Firma Electronica Avanzada (FEA Aduanas)</t>
  </si>
  <si>
    <t>Sistema de Autorizaciones para Pitex y Maquila</t>
  </si>
  <si>
    <t>Intersecretarias (Secretarias de Estado / Entidades Internas / Entidades Externas)</t>
  </si>
  <si>
    <t>Justificador de Pedimentos</t>
  </si>
  <si>
    <t>Padrones Sectoriales</t>
  </si>
  <si>
    <t>Parametrización</t>
  </si>
  <si>
    <t>Rayos Gamma M3</t>
  </si>
  <si>
    <t>SAAI M3 Bancos</t>
  </si>
  <si>
    <t>Sistema de Importacion y Exportacion Temporal de Remolques y Semiremolques</t>
  </si>
  <si>
    <t>Sistema Automatizado de Registro de Manifiestos de Carga</t>
  </si>
  <si>
    <t>Sistema de Control de Agentes y Apoderados Aduanales</t>
  </si>
  <si>
    <t>Jorge Gutierrez Menchaca</t>
  </si>
  <si>
    <t>Modificación de Comunicado de Julio18 Actualización de Matriz de Aplicaciones - Cesar Palacios</t>
  </si>
  <si>
    <t>Sistema de Captura de Declaraciones de Dinero</t>
  </si>
  <si>
    <t>Sistema de Control de Catálogos</t>
  </si>
  <si>
    <t>Sistema de Control Ferroviario</t>
  </si>
  <si>
    <t>Sistema de Control de Recintos Fiscales</t>
  </si>
  <si>
    <t>Sistema de Monitoreo de Control de Demonios</t>
  </si>
  <si>
    <t>Sistema de Muestras de Laboratorio</t>
  </si>
  <si>
    <t>Sistema de Control y Seguimiento de Muestras</t>
  </si>
  <si>
    <t>Tránsitos</t>
  </si>
  <si>
    <t>Validador Sintactico Catalogico Generalizado  (VSCG)</t>
  </si>
  <si>
    <t>JUPITER Amparo vs. Actos</t>
  </si>
  <si>
    <t>AMCI</t>
  </si>
  <si>
    <t>JUPITER Archivo</t>
  </si>
  <si>
    <t>JUPITER Asistencia Legal</t>
  </si>
  <si>
    <t>JUPITER Asuntos Penales</t>
  </si>
  <si>
    <t>JUPITER Clasificación Arancelaria</t>
  </si>
  <si>
    <t>Control de Gestión (C/S)</t>
  </si>
  <si>
    <t>JSAT</t>
  </si>
  <si>
    <t>JUPITER Donatarias Autorizadas</t>
  </si>
  <si>
    <t>JUPITER Extracción Horizontal</t>
  </si>
  <si>
    <t>JUPITER Generalidades</t>
  </si>
  <si>
    <t>JUPITER Herramienta de créditos controvertidos</t>
  </si>
  <si>
    <t>Impresores/Autoimpresores Autorizados</t>
  </si>
  <si>
    <t>JUPITER Juicio de Nulidad</t>
  </si>
  <si>
    <t>JUPITER Oficialía de partes</t>
  </si>
  <si>
    <t>JUPITER Recursos Administrativos</t>
  </si>
  <si>
    <t>JUPITER Seguridad JUPITER WEB</t>
  </si>
  <si>
    <t>JUPITER Servicios al Contribuyente</t>
  </si>
  <si>
    <t>JUPITER Pestaña, Carátula y Volantes</t>
  </si>
  <si>
    <t>AGS-ELM Solución Integral</t>
  </si>
  <si>
    <t>Sistema de Exclusas de Control Aduanero</t>
  </si>
  <si>
    <t>Sistema de Control de Devoluciones</t>
  </si>
  <si>
    <t>Consulta Web  de Devoluciones Automáticas</t>
  </si>
  <si>
    <t>Declaración Informativa de las Entidades Federativas por la Recaudación de IEPS por Venta Final de Gasolina y Diesel</t>
  </si>
  <si>
    <t>Listado de Conceptos que sirvió de base para calcular el Impuesto Empresarial a Determinar</t>
  </si>
  <si>
    <t>Consulta del Patrón Vehicular de REPUVE</t>
  </si>
  <si>
    <t>Aviso de Préstamos, Aportaciones para futuros aumentos de Capital o aumentos de Capital recibidos en Efectivo.</t>
  </si>
  <si>
    <t>Declaración Informativa de Aprovechamientos por el Manejo, Almacenaje y Custodia de Mercancías de Comercio Exterior.</t>
  </si>
  <si>
    <t>Sistema de Seguridad para el Monitoreo de Aplicaciones</t>
  </si>
  <si>
    <t xml:space="preserve">Se modifico RAPE y APE debido a un incidente reportado: 24/05/18, por: Domingo Joel Ramírez Navarrete. ID Estimación 81 y 82
Modificación de Comunicado de Julio18 Actualización de Matriz de Aplicaciones - Cesar Palacios
</t>
  </si>
  <si>
    <t>Interfase SAAI-SAAPA</t>
  </si>
  <si>
    <t>Programa Validador de la Información generada por las Instituciones de Crédito, Aseguradoras, Afianzadoras y Casas de Bolsa, por la Obligación derivada del Art. 32-B Fracción VIII del CFF</t>
  </si>
  <si>
    <t>Consulta de Enajenación de Casa-Habitación para Fedatarios Públicos</t>
  </si>
  <si>
    <t>JUPITER Sistema de Control Vehicular</t>
  </si>
  <si>
    <t>Declaración Informativa de Fomento al Primer Empleo</t>
  </si>
  <si>
    <t>JUPITER REPORTES DE EMISIÓN CENTRAL</t>
  </si>
  <si>
    <t>Sistema de Gestión de Acuerdos</t>
  </si>
  <si>
    <t>Sistema de Seguimiento y Control de Licitaciones</t>
  </si>
  <si>
    <t>Evaluación EIDD 360°</t>
  </si>
  <si>
    <t>Resultados Evaluación Minnesota Recursos Humanos</t>
  </si>
  <si>
    <t>Sistema de Administración de Puestos y Publicación</t>
  </si>
  <si>
    <t>Test de Compatibilidad y Valores (antes llamado Sistema de Evaluación de Integridad)</t>
  </si>
  <si>
    <t>Componente de Evaluación</t>
  </si>
  <si>
    <t>Sistema de Pólizas</t>
  </si>
  <si>
    <t>Inventario de Recursos Humanos</t>
  </si>
  <si>
    <t>Sistema Electrónico de Control de Inventarios de Importación Temporal</t>
  </si>
  <si>
    <t>Harvest Generación de Matriz de Cambios</t>
  </si>
  <si>
    <t>Repositorio Recaudación</t>
  </si>
  <si>
    <t>Devoluciones y compensaciones</t>
  </si>
  <si>
    <t>ACSMC-AOS</t>
  </si>
  <si>
    <t>JUPITER REPORTES  DE EMISIÓN LOCAL</t>
  </si>
  <si>
    <t>Sistema de Operaciones de Comercio Exterior</t>
  </si>
  <si>
    <t>ACTT-AIA</t>
  </si>
  <si>
    <t>SAAPA Transporte Aéreo</t>
  </si>
  <si>
    <t>Declaraciones y otros documentos con LC</t>
  </si>
  <si>
    <t>PNR - Passenger Name Record</t>
  </si>
  <si>
    <t>Apis_legado  (para 2008 y 2009)</t>
  </si>
  <si>
    <t>ACTT-ASI</t>
  </si>
  <si>
    <t>Personas Políticamente Expuestas (PPE-FPPE)</t>
  </si>
  <si>
    <t>MORSA IVA 2.0</t>
  </si>
  <si>
    <t>Rodolfo Mendoza Martinez</t>
  </si>
  <si>
    <t>MORSA ISR 1.0</t>
  </si>
  <si>
    <t>MORSA IDE 1.0</t>
  </si>
  <si>
    <t>Sistema de Análisis Automatizado a Priori Aduanal</t>
  </si>
  <si>
    <t>Portal Reportes</t>
  </si>
  <si>
    <t>Sistema de Control de Acceso a Predespacho</t>
  </si>
  <si>
    <t>Sistema de Control de Oficios de Suficiencia</t>
  </si>
  <si>
    <t>Acceso a Proveedores en CPN</t>
  </si>
  <si>
    <t>ACSMC-AIA</t>
  </si>
  <si>
    <t>Índice Nacional de Precios al Consumidor</t>
  </si>
  <si>
    <t>Servicio de Emisión de Correo Electrónico a la Aduana Extranjera de origen/destino a la Importación o Exportación de Diamantes en bruto</t>
  </si>
  <si>
    <t>Portal de Empleados: Consulta Central / Estadísticos</t>
  </si>
  <si>
    <t>JUPITER Generación de Informes</t>
  </si>
  <si>
    <t>Validador de Declaraciones Informativas en Medios Magnéticos</t>
  </si>
  <si>
    <t>Incorporación del pago de Derechos, Productos y Aprovechamientos (DPA’s)</t>
  </si>
  <si>
    <t>Solicitud Donatarias</t>
  </si>
  <si>
    <t>Motor de Pagos con Tarjeta de Crédito</t>
  </si>
  <si>
    <t>Registro Fiscal Simplificado</t>
  </si>
  <si>
    <t>Sistema Programa Operativo Anual ( POA)</t>
  </si>
  <si>
    <t>Northbound</t>
  </si>
  <si>
    <t xml:space="preserve">Modificación de Comunicado de Julio18 Actualización de Matriz de Aplicaciones - Cesar Palacios
</t>
  </si>
  <si>
    <t>Integración de SIOS, anexos 7, 11 y 11A (Morsa IVA – SIOS)</t>
  </si>
  <si>
    <t>Sistema Electrónico para Declaración Aduanal de Pasajeros</t>
  </si>
  <si>
    <t>Padrón de RFC a Ciudadanos con CURP</t>
  </si>
  <si>
    <t>RFC Ampliado&lt;br&gt;Generación de Cédula de Identificación Fiscal (GEN CIF)</t>
  </si>
  <si>
    <t>Portal de la ACDMA</t>
  </si>
  <si>
    <t>Alejandro Alfredo Muñoz Nuñez</t>
  </si>
  <si>
    <t>Oficialía de Partes digital para la Administración General Jurídica</t>
  </si>
  <si>
    <t>SICA_COGNOS: Integrar las cuentas contables correspondientes al 2014</t>
  </si>
  <si>
    <t>MIGA</t>
  </si>
  <si>
    <t>Simulador RIF</t>
  </si>
  <si>
    <t>Soporte a PPMC</t>
  </si>
  <si>
    <t>Diana Yazmin Perez Sabido</t>
  </si>
  <si>
    <t>Maria Elizabeth Rivera Patiño</t>
  </si>
  <si>
    <t>MAT-Régimen de incorporación Fiscal</t>
  </si>
  <si>
    <t>Declaraciones y Pagos (Legados y Declaraciones anuales)</t>
  </si>
  <si>
    <t>Diligenciador Móvil de Actos Administrativos</t>
  </si>
  <si>
    <t>Itera</t>
  </si>
  <si>
    <t>ACTT</t>
  </si>
  <si>
    <t>PTSC-RFC - Portal RFC Ampliado</t>
  </si>
  <si>
    <t>Modificación de RAPE y APE. Referencia: Notificación electronica, 16/05/18, de: Alejandro Bermúdez Lozano.
Modificación de Proveedor y Número de Contrato a: Fábrica Interna</t>
  </si>
  <si>
    <t>Administrador de Contenidos Web</t>
  </si>
  <si>
    <t>Comunicación Institucional SAT: Solución integral automatizada para toma de decisiones basado en el análisis de información publicada en los medios noticiosos</t>
  </si>
  <si>
    <t>Control de Folios para Atentas Notas y Oficios de las Unidades Administrativas del SAT</t>
  </si>
  <si>
    <t>Donaciones del Extranjero en Línea</t>
  </si>
  <si>
    <t>Sorteo a Entidades Federativas de obras de arte recibidas como Pago en Especie</t>
  </si>
  <si>
    <t>Modelo de Administración Tributaria Proceso Masivo de Inscripción</t>
  </si>
  <si>
    <t>Intercambio de información con Argentina</t>
  </si>
  <si>
    <t>Forma Oficial 76 “Información de Operaciones Relevantes (Artículo 31-A del Código Fiscal de la Federación)”.</t>
  </si>
  <si>
    <t>Devoluciones y Compensaciones Interface de MAT a SIR</t>
  </si>
  <si>
    <t>Gestor Documental  / Expediente Electrónico</t>
  </si>
  <si>
    <t>Staging de Carga Diaria</t>
  </si>
  <si>
    <t>Modelo de Control</t>
  </si>
  <si>
    <t>German Fernando Albarran Hernandez</t>
  </si>
  <si>
    <t>Registro de las fechas planeadas de Atención y las fechas reales de Atención a Incidentes</t>
  </si>
  <si>
    <t>Tablero de Control</t>
  </si>
  <si>
    <t>Tablero de Valoración</t>
  </si>
  <si>
    <t>Consulta RIF</t>
  </si>
  <si>
    <t>Formatos de Hidrocarburos</t>
  </si>
  <si>
    <t>Reimpresión de acuses</t>
  </si>
  <si>
    <t>Sistema de Administración SCADE</t>
  </si>
  <si>
    <t>Aviso para presentar dictámen Fiscal de Enajenación de Acciones</t>
  </si>
  <si>
    <t>Aviso de colocación de Títulos de Crédito en el extranjero y de pago de intereses derivados de dichas colocaciones (Opción de retención del ISR )</t>
  </si>
  <si>
    <t>Padrón de Tabacaleras</t>
  </si>
  <si>
    <t>Devoluciones y Compensaciones ODS</t>
  </si>
  <si>
    <t>Planificador</t>
  </si>
  <si>
    <t>Mapa Interactivo Funcionarios SAT</t>
  </si>
  <si>
    <t>Herramienta para el control y gestión de cursos dentro de la ACDMA</t>
  </si>
  <si>
    <t>Sistema de Contadores Públicos</t>
  </si>
  <si>
    <t>Monitor del Servicio de Identidades</t>
  </si>
  <si>
    <t>Indicadores de tableros de mando de AGAFF</t>
  </si>
  <si>
    <t>Propuesta de Pago Trimestral para ISR e IVA</t>
  </si>
  <si>
    <t>MATCE - Comité de Operación de Planeación Aduanera</t>
  </si>
  <si>
    <t>Dictámenes Inteligencia de Negocio</t>
  </si>
  <si>
    <t>Webservice (Internos y Externo)</t>
  </si>
  <si>
    <t>Cuestionario ODM</t>
  </si>
  <si>
    <t>Cuestionario de Obligaciones del Portal Anti Lavado de Dinero</t>
  </si>
  <si>
    <t>Masivos de Inscripción</t>
  </si>
  <si>
    <t>Regimen de Incorporación Fiscal</t>
  </si>
  <si>
    <t>Webservice externos (imss e infonavit)</t>
  </si>
  <si>
    <t>ARA y ARA_WEB</t>
  </si>
  <si>
    <t>MAEFIEL</t>
  </si>
  <si>
    <t>OCSP</t>
  </si>
  <si>
    <t>Recuperación de certificados</t>
  </si>
  <si>
    <t>SAC-BPM</t>
  </si>
  <si>
    <t>Sistema de Recepción de Comprobantes Fiscales Digitales</t>
  </si>
  <si>
    <t>Repositorio de Seguridad de la Información - Nébula</t>
  </si>
  <si>
    <t>Generador de Documentos Institucional</t>
  </si>
  <si>
    <t>Sistema de Autoservicio para Empleados</t>
  </si>
  <si>
    <t>Sistema de Nómina Institucional del SAT</t>
  </si>
  <si>
    <t>Armando Vázquez Hernández</t>
  </si>
  <si>
    <t>CLINCAT</t>
  </si>
  <si>
    <t>Firma Electrónica: Validador del estatus del certificado de Firma Electrónica</t>
  </si>
  <si>
    <t>Forma 63 “Declaración Informativa de los Regímenes Fiscales Preferentes”</t>
  </si>
  <si>
    <t>Declaración Informativa de Empresas Manufactureras, Maquiladoras y de Servicios de Exportación (Documentos Digitales)</t>
  </si>
  <si>
    <t>Administración de Acuerdos de la Jefatura del SAT</t>
  </si>
  <si>
    <t>Servicios comunes del BUS</t>
  </si>
  <si>
    <t>Intercambio de información SAT- INE, así como con el TFJPE</t>
  </si>
  <si>
    <t>Tania Gomez Jimenez</t>
  </si>
  <si>
    <t>ACSN</t>
  </si>
  <si>
    <t>E- Firma Portable</t>
  </si>
  <si>
    <t>DWH: Migrar el proceso ETL de Aduanas para los temas: Selección, Reconocimiento, Fechas Eventos, No Pedimentos, Validación Pago y Manifiestos a la infraestructura aprovisionada por el MTSI</t>
  </si>
  <si>
    <t>Sistema de Administración de Garantías IMMEX</t>
  </si>
  <si>
    <t>Forma 81 “Declaración Informativa de Consorcio Petrolero”</t>
  </si>
  <si>
    <t>Cédula del Contribuyente</t>
  </si>
  <si>
    <t>Andre Marcel Lacarriere Lezama</t>
  </si>
  <si>
    <t>Gerardo Antonio Gutierrez Azcue</t>
  </si>
  <si>
    <t>ACOST</t>
  </si>
  <si>
    <t>GISA</t>
  </si>
  <si>
    <t>Consulta 13 &amp; 64 campos</t>
  </si>
  <si>
    <t>Fraud Intelligence Analysis para la AGE</t>
  </si>
  <si>
    <t>Modelo de Riesgo IMMEX</t>
  </si>
  <si>
    <t>Herramienta para visualizar la información digitalizada obtenida en SaC e IdC.</t>
  </si>
  <si>
    <t>FORMA 3241</t>
  </si>
  <si>
    <t>Validador de Forma y Sintaxis Documentos Digitales</t>
  </si>
  <si>
    <t>Documentos Digitales - Portal del Contribuyente Consultas</t>
  </si>
  <si>
    <t>Documentos Digitales - Portal Empleados</t>
  </si>
  <si>
    <t>Métricas de Calidad de Software</t>
  </si>
  <si>
    <t>Crédito a las pequeñas y medianas empresas</t>
  </si>
  <si>
    <t>Administración del Ciclo de Vida de Aplicaciones de TIC</t>
  </si>
  <si>
    <t>Registro Vehicular Unificado</t>
  </si>
  <si>
    <t>Automatizar el Monitoreo de PPEE’s (Personas Política y Económicamente Expuestas)</t>
  </si>
  <si>
    <t>Administración de Catálogos de Usuarios</t>
  </si>
  <si>
    <t>Compilación Fiscal y Aduanera</t>
  </si>
  <si>
    <t>Expediente Electrónico – Bóveda de Créditos</t>
  </si>
  <si>
    <t>ORACLE</t>
  </si>
  <si>
    <t>CitaSAT - Sistema de Citas y Control de Turnos</t>
  </si>
  <si>
    <t>Programa Operativo RIF</t>
  </si>
  <si>
    <t>Solución para gestionar el Ciclo de Vida de los Contratos con Componentes Tecnológicos.</t>
  </si>
  <si>
    <t>Consulta de las Escuelas Privadas Verificadas</t>
  </si>
  <si>
    <t>FIEL_CIEC</t>
  </si>
  <si>
    <t>ETL_CAT_RFALR</t>
  </si>
  <si>
    <t>Sistema de Registro de Certificados de Incapacidad o Discapacidad</t>
  </si>
  <si>
    <t>Sistema de Investigación para Auditoria</t>
  </si>
  <si>
    <t>SAT Book</t>
  </si>
  <si>
    <t>IBM</t>
  </si>
  <si>
    <t>Jorge Martinez Olguin</t>
  </si>
  <si>
    <t>Consulta, Reimpresión y Certificación de Declaraciones presentadas en la plataforma MAT</t>
  </si>
  <si>
    <t>Intercambio de Información con Sectores de Comercio Exterior</t>
  </si>
  <si>
    <t>Consulta Especializada de Devoluciones</t>
  </si>
  <si>
    <t>Encuentro Deportivo SAT</t>
  </si>
  <si>
    <t>Manifiesto Único Ferroviario</t>
  </si>
  <si>
    <t>Carlos Alberto Rios Santana</t>
  </si>
  <si>
    <t>Tránsitos sin Papel</t>
  </si>
  <si>
    <t>Visor VUCEM</t>
  </si>
  <si>
    <t>Registro, Evaluación y Seguimiento de Incidencias M3</t>
  </si>
  <si>
    <t>Reportes de Pago de Devoluciones Manuales a TESOFE MAT DYC</t>
  </si>
  <si>
    <t>Cédula de Información Fiscal</t>
  </si>
  <si>
    <t>Portal de Datos Abiertos</t>
  </si>
  <si>
    <t>Carlos Roberto Gonzalez Reyes</t>
  </si>
  <si>
    <t>Proceso ETL de Jurídica</t>
  </si>
  <si>
    <t>Michael Onofre Navarro</t>
  </si>
  <si>
    <t>Cartas Cupo</t>
  </si>
  <si>
    <t>SICOFE - DWH</t>
  </si>
  <si>
    <t>Revisión No Intrusiva</t>
  </si>
  <si>
    <t>Maria del Carmen Gabriela Lujano Cruz</t>
  </si>
  <si>
    <t>Forma Oficial 64 - Declaración Informativa del IEPS de Gasolinas y Diesel</t>
  </si>
  <si>
    <t>Asistente Virtual</t>
  </si>
  <si>
    <t>APIS-DWH</t>
  </si>
  <si>
    <t>Actualización de la herramienta de Socket de Seguridad</t>
  </si>
  <si>
    <t>MATCE - Copia Simple</t>
  </si>
  <si>
    <t>MATCE - SA Tránsitos</t>
  </si>
  <si>
    <t>Reporte Opinión de Cumplimiento  Proveedores Sector Gobierno</t>
  </si>
  <si>
    <t>Pagos Provisionales</t>
  </si>
  <si>
    <t>Monitores de Informativas</t>
  </si>
  <si>
    <t>PLOAD de carga masiva a la infraestructura aprovisionada por el MTSI</t>
  </si>
  <si>
    <t>Portal Institucional del SAT</t>
  </si>
  <si>
    <t>Despacho Anticipado a la Exportación</t>
  </si>
  <si>
    <t>BPM Diversas Solicitudes</t>
  </si>
  <si>
    <t>Seguimiento Diversas Solicitudes</t>
  </si>
  <si>
    <t>Sistema de Entrega Recepción</t>
  </si>
  <si>
    <t>OIC</t>
  </si>
  <si>
    <t>Entrega de Pedimentos Vehiculos - SSP</t>
  </si>
  <si>
    <t>Servicio de Acreditación de Identidad y Enrolamiento para la Firma Electrónica Avanzada – III</t>
  </si>
  <si>
    <t>Gustavo Torres Morales</t>
  </si>
  <si>
    <t>Declaración Informativa Múltiple del IEPS en Línea</t>
  </si>
  <si>
    <t>Portal de la AGR en la IntraSAT</t>
  </si>
  <si>
    <t>Jose Rafael Guzman Mejia</t>
  </si>
  <si>
    <t>Sixto Rojo Chavez</t>
  </si>
  <si>
    <t>APEC 1</t>
  </si>
  <si>
    <t>Portal de la AGAFF en la IntraSAT</t>
  </si>
  <si>
    <t>Carlos Pablo Perez Najera</t>
  </si>
  <si>
    <t>Marco Antonio Hernandez Lara</t>
  </si>
  <si>
    <t>ACAJAFF</t>
  </si>
  <si>
    <t>Portal de la AGH en la IntraSAT</t>
  </si>
  <si>
    <t>Ricardo Manuel Piña Harari</t>
  </si>
  <si>
    <t>Carlos Popoca Lagunas</t>
  </si>
  <si>
    <t>ACCI</t>
  </si>
  <si>
    <t>Portal de la AGJ en la IntraSAT</t>
  </si>
  <si>
    <t>Victor Manuel González Guevara</t>
  </si>
  <si>
    <t>Maria De Los Angeles Jasso Cisneros</t>
  </si>
  <si>
    <t>ACOJ</t>
  </si>
  <si>
    <t>Portal de la AGP en la IntraSAT</t>
  </si>
  <si>
    <t>Validaciones del Cumplimiento Obligaciones Fiscales en materia Subcontratación laboral</t>
  </si>
  <si>
    <t>Declaración Informativa de Partes Relacionadas</t>
  </si>
  <si>
    <t>MAT Jurídico - Reportes operativos de Jurídica RRL y CAL</t>
  </si>
  <si>
    <t>Maria Elizabeth Gomez Ramos</t>
  </si>
  <si>
    <t>ITN-DWH</t>
  </si>
  <si>
    <t>Inbounds-DWH</t>
  </si>
  <si>
    <t>Trazabilidad de Declaraciones y Devoluciones Ejercicio 2016</t>
  </si>
  <si>
    <t>Proceso de Descarga Masiva de Información del DataWarehouse (Mainframe DB2) a través de DataStage</t>
  </si>
  <si>
    <t>Planeación</t>
  </si>
  <si>
    <t>​Cambio de RAPE. Se adjunta correo de Solicitud.</t>
  </si>
  <si>
    <t>Sistema de Incidencias Automatizado</t>
  </si>
  <si>
    <t>Martin Nicolas Juarez Perez</t>
  </si>
  <si>
    <t>MATCE - Laboratorio de Aduanas</t>
  </si>
  <si>
    <t>CRM - Módulo Support (Configuración Casos)&lt;br&gt;Solución Integral Identificación del Contribuyente</t>
  </si>
  <si>
    <t>CRM - Servicios de Integración con Novell (CI CRM) SI-Interfaces SAC</t>
  </si>
  <si>
    <t>CRM - Marketing y Telemarketing (Configuración) Solución Integral Servicios al Contribuyente</t>
  </si>
  <si>
    <t>WBI - Servicios de Integración GRP/Novell SI-Interfaces SAC</t>
  </si>
  <si>
    <t>Documentum - Servicio para almacenamiento de doctos IDC Solución Integral Identificación del Contribuyente</t>
  </si>
  <si>
    <t>Servicios de Replica de Legados</t>
  </si>
  <si>
    <t>Librerías de Criptografía</t>
  </si>
  <si>
    <t>SIOS Devoluciones y Compensaciones</t>
  </si>
  <si>
    <t>Fiscalización de Juegos y Sorteos</t>
  </si>
  <si>
    <t>MATCE - Ordenes y Escaneo</t>
  </si>
  <si>
    <t>Fichas CPED</t>
  </si>
  <si>
    <t>Luis Ramiro Hernandez Lopez</t>
  </si>
  <si>
    <t>Análisis Dinámico y Carga de Manifiestos</t>
  </si>
  <si>
    <t>MATCE - Administrador de Servicios</t>
  </si>
  <si>
    <t>Sistema Integral para el Control de Riesgo de Comercio Exterior</t>
  </si>
  <si>
    <t>MATCE - Administrador de Comunicados</t>
  </si>
  <si>
    <t>Reportes al Congreso</t>
  </si>
  <si>
    <t>SaC: Mis Cuentas. Creación Modelo de información</t>
  </si>
  <si>
    <t>Declaraciones y pagos (Legados y declaraciones anuales)</t>
  </si>
  <si>
    <t>Estados de Cuenta Financieros del Contribuyente</t>
  </si>
  <si>
    <t>Sistema de Análisis Automatizado a Priori Aduanal Tráfico Marítimo</t>
  </si>
  <si>
    <t>Sistema de  Análisis para la Emisión de Embargos Precautorios</t>
  </si>
  <si>
    <t>DWH-Declaración Informativa Multiple (DIM)</t>
  </si>
  <si>
    <t>DWH-Declaración informativa de Operaciones con Terceros</t>
  </si>
  <si>
    <t>DWH-DARIO Histórico</t>
  </si>
  <si>
    <t>DWH-DARIO Diario</t>
  </si>
  <si>
    <t>DWH-Cubo Datos Generales</t>
  </si>
  <si>
    <t>DWH-Movimientos al RFC</t>
  </si>
  <si>
    <t>DWH-Procesos Mensuales</t>
  </si>
  <si>
    <t>DWH-Impuesto al Deposito en Efectivo</t>
  </si>
  <si>
    <t>DWH-Dmart_Ide</t>
  </si>
  <si>
    <t>DWH-DyP Forma 42</t>
  </si>
  <si>
    <t>DWH-MOEA</t>
  </si>
  <si>
    <t>DWH-Cubo de Información SAC</t>
  </si>
  <si>
    <t>DWH-Cubo Estadístico Histórico de IDC</t>
  </si>
  <si>
    <t>DWH-Cubo Estadístico Actual de IDC</t>
  </si>
  <si>
    <t>DWH-Fichas Técnicas de Identificación del Contribuyente</t>
  </si>
  <si>
    <t>DWH-Padrón de Personas Físicas con Actividad Empresarial</t>
  </si>
  <si>
    <t>DWH-Reportes Estadísticos para DyP</t>
  </si>
  <si>
    <t>DWH-Forma30</t>
  </si>
  <si>
    <t>DWH-ETL Declaraciones Informativas Diarias</t>
  </si>
  <si>
    <t>DWH-ETL Declaraciones Informativas de Terceros</t>
  </si>
  <si>
    <t>DWH-ETL Declaraciones Informativas Mensuales</t>
  </si>
  <si>
    <t>DWH-Validación de Contribuyentes Personas Físicas y Morales exentos de IDE e IVA</t>
  </si>
  <si>
    <t>DWH-Identificación del Contribuyente (V2)</t>
  </si>
  <si>
    <t>DWH-Identificación del Contribuyente Validación</t>
  </si>
  <si>
    <t>DWH-Informativas Diarias</t>
  </si>
  <si>
    <t>DWH-Movimientos SAC</t>
  </si>
  <si>
    <t>DWH-INAC</t>
  </si>
  <si>
    <t>DWH-Extractor CRM</t>
  </si>
  <si>
    <t>DWH - ETL de la Información del Nuevo Esquema de Pagos Electrónicos</t>
  </si>
  <si>
    <t>DWH-REPLICA_IMMEX</t>
  </si>
  <si>
    <t>DWH-Intercambio de Información SAT-IMSS</t>
  </si>
  <si>
    <t>DWH-PyMES: Autorización para compartir información a NAFINSA</t>
  </si>
  <si>
    <t>DWH-Intercambio de Información con Autoridades Fiscales Extranjeras</t>
  </si>
  <si>
    <t>Expediente Fiscal Único</t>
  </si>
  <si>
    <t>Jose Agustin Gutierrez Osornio</t>
  </si>
  <si>
    <t>Maria Del Carmen Moreno Ramirez</t>
  </si>
  <si>
    <t>Julio Cesar Valdiviezo Gaspar</t>
  </si>
  <si>
    <t>ACMR</t>
  </si>
  <si>
    <t>Modelo de Administración de Riesgo para la Importación y Exportación</t>
  </si>
  <si>
    <t>Complemento Único Vehicular</t>
  </si>
  <si>
    <t>Reingeniería Base Marcaria de Aduanas (Migración y Módulo de Consulta Empleados SAT)</t>
  </si>
  <si>
    <t>Juicios Civiles</t>
  </si>
  <si>
    <t>Asuntos Penales</t>
  </si>
  <si>
    <t>Declaraciones provisionales o definitivas para el Régimen de Incorporación Fiscal con pago referenciado</t>
  </si>
  <si>
    <t>Oficialia de Partes Digital Juridico</t>
  </si>
  <si>
    <t>Solicitud de Declaratoria de Caducidad de Facultades de la Autoridad</t>
  </si>
  <si>
    <t>Solicitud de Declaratoria de Prescripción de Créditos Fiscales</t>
  </si>
  <si>
    <t>Cumplimentación de sentencias</t>
  </si>
  <si>
    <t>Recurso de Inconformidad</t>
  </si>
  <si>
    <t>Revisión Administrativa</t>
  </si>
  <si>
    <t>Modificaciones Juridico</t>
  </si>
  <si>
    <t>Plataforma Juridica</t>
  </si>
  <si>
    <t>Consultas y autorizaciones sobre temas jurídicos</t>
  </si>
  <si>
    <t>Configuración Juridico</t>
  </si>
  <si>
    <t>Administracion de la seguridad  Juridico</t>
  </si>
  <si>
    <t>Registro Solicitudes Donatarias</t>
  </si>
  <si>
    <t>ACFI</t>
  </si>
  <si>
    <t>AGGCH</t>
  </si>
  <si>
    <t>ACSMC</t>
  </si>
  <si>
    <t>Normatividad Institucional</t>
  </si>
  <si>
    <t>Sistema de Procedimientos de Evaluación Data Warehouse</t>
  </si>
  <si>
    <t>Generador y Visor de Cédulas de Fiscalización (Papeles de Trabajo)</t>
  </si>
  <si>
    <t>ASI</t>
  </si>
  <si>
    <t>Tablero de Inteligencia Analítica de Fiscalización</t>
  </si>
  <si>
    <t>Generador de Documentos</t>
  </si>
  <si>
    <t>DWH-Pago Referenciado (Provisionales) DYP</t>
  </si>
  <si>
    <t>Declaración de retenciones por el uso de plataformas tecnológicas</t>
  </si>
  <si>
    <t>DRUPT</t>
  </si>
  <si>
    <t>Actualización tecnológica de e.Firma</t>
  </si>
  <si>
    <t>Celestia</t>
  </si>
  <si>
    <t>Expediente Electronico</t>
  </si>
  <si>
    <t>Declaraciones y Pägos. (Documentos Digitales)</t>
  </si>
  <si>
    <t>Oracle</t>
  </si>
  <si>
    <t>Tablero Ejecutivo de Comercio Exterior</t>
  </si>
  <si>
    <t>Administración de Riesgo</t>
  </si>
  <si>
    <t xml:space="preserve">ACSMC - AIA </t>
  </si>
  <si>
    <t>Administración de Inteligencia Analítica</t>
  </si>
  <si>
    <t>WS-FE-32D</t>
  </si>
  <si>
    <t>Modelo de riesgo de saldos a favor de IVA</t>
  </si>
  <si>
    <t>Araceli Hernandez Jimenez</t>
  </si>
  <si>
    <t>Fiscalización - Control</t>
  </si>
  <si>
    <t>Estrategias de Combate a Operaciones Simuladas</t>
  </si>
  <si>
    <t>Luis David Lozano Solis</t>
  </si>
  <si>
    <t>Visor de redes DIOT</t>
  </si>
  <si>
    <t>Visor de acuerdos conclusivos</t>
  </si>
  <si>
    <t>Ruth Jimenez Garcia</t>
  </si>
  <si>
    <t>Visor  de intereses</t>
  </si>
  <si>
    <t>Visor vista integral</t>
  </si>
  <si>
    <t>Visor DIOT IVA</t>
  </si>
  <si>
    <t>Visor de información patrimonial</t>
  </si>
  <si>
    <t>Visor validación de devoluciones de ISR</t>
  </si>
  <si>
    <t>Luis Fernando Romero Vadillo</t>
  </si>
  <si>
    <t>Visor INE-SAT</t>
  </si>
  <si>
    <t>Visor de gasolinas</t>
  </si>
  <si>
    <t>Francisco Sanchez Torres</t>
  </si>
  <si>
    <t>DWH-Recepción y desdoble de Reportes de Controles Volumetricos</t>
  </si>
  <si>
    <t>ACSMC-ASI</t>
  </si>
  <si>
    <t>Consulta de Pedimentos Históricos - DATAMART</t>
  </si>
  <si>
    <t>Soporte a la Operación</t>
  </si>
  <si>
    <t>Declaraciones y Pagos</t>
  </si>
  <si>
    <t>N/A</t>
  </si>
  <si>
    <t>ACDMA</t>
  </si>
  <si>
    <t>Tipo de proyecto</t>
  </si>
  <si>
    <t>(Varios elementos)</t>
  </si>
  <si>
    <t>DS</t>
  </si>
  <si>
    <t>Tipo de Requerimiento</t>
  </si>
  <si>
    <t>Oscar Fernández Pallares</t>
  </si>
  <si>
    <t>MAT/RFC: Restringir el acceso a la liga Servicios Internos SAT</t>
  </si>
  <si>
    <t>Autenticación de identidad a través de biometría e identificación del Instituto Nacional Electoral INE</t>
  </si>
  <si>
    <t>Controles Volumétricos</t>
  </si>
  <si>
    <t>CED-SAAI-Balanza Comercial-Conectividad SENER</t>
  </si>
  <si>
    <t>PMO</t>
  </si>
  <si>
    <t>SI</t>
  </si>
  <si>
    <t>2,690.78h</t>
  </si>
  <si>
    <t>299.25d</t>
  </si>
  <si>
    <t>4,916h</t>
  </si>
  <si>
    <t>226.63d</t>
  </si>
  <si>
    <t>Edgar Alfonso Reyes Pérez</t>
  </si>
  <si>
    <t>Microsoft (OSE)</t>
  </si>
  <si>
    <t>Silvia Nagheli Márquez Solís</t>
  </si>
  <si>
    <t>A.2 En estimación por finalización de EF</t>
  </si>
  <si>
    <t>A.1 Especificación Funcional</t>
  </si>
  <si>
    <t>Itzel Mayanin Pacheco Puerto</t>
  </si>
  <si>
    <t>Mauricio Martínez Puerto</t>
  </si>
  <si>
    <t>Alejandra Rebeca González Pantoja</t>
  </si>
  <si>
    <t>Gabriel Alejandro Flores Pineda</t>
  </si>
  <si>
    <t>Roberto BenjamÍn Monroy Vargas</t>
  </si>
  <si>
    <t>Héctor Garduño Garduño</t>
  </si>
  <si>
    <t>Daniel Enrique Vázquez Carmona</t>
  </si>
  <si>
    <t>2,918.78h</t>
  </si>
  <si>
    <t>237.25d</t>
  </si>
  <si>
    <t>María de los Ángeles Ávila Vázquez</t>
  </si>
  <si>
    <t>3,308.31h</t>
  </si>
  <si>
    <t>Félix Juan Ramírez Velasco</t>
  </si>
  <si>
    <t>748 - Contabilidad Electrónica</t>
  </si>
  <si>
    <t>4,645.83h</t>
  </si>
  <si>
    <t>174.38d</t>
  </si>
  <si>
    <t>Miguel Ángel González Guagnelli</t>
  </si>
  <si>
    <t>Irving Adrián García Zepeda</t>
  </si>
  <si>
    <t>Manuel Vargas Esponiza</t>
  </si>
  <si>
    <t>Santa Isabel Villanueva Hernández</t>
  </si>
  <si>
    <t>CESO-SICA_ – Incluir mecanismo para validación de ejecución de proceso de carga de archivos_</t>
  </si>
  <si>
    <t>MAT RFC Ampliado_ Actualizar resultados validación para Disolución y Liquidación simplif Sociedads Mercantiles</t>
  </si>
  <si>
    <t>Re-Arquitectura del proceso de Explotación de Factura Electrónica v2_0</t>
  </si>
  <si>
    <t>CZA_ MAT- CBZ Baja de resoluciones pagadas de ISR anual de Personas Físicas del ejercicio 2018_</t>
  </si>
  <si>
    <t>CE-SO_SOIA_ Modificar el proceso de descarga del archivo de registro 001 y consulta de cartas cupo_</t>
  </si>
  <si>
    <t>20d</t>
  </si>
  <si>
    <t>Óscar Gabriel Rivera Murillo</t>
  </si>
  <si>
    <t>RC_CONTABILIDAD NEPE_ Actualizar Catálogos Contables Sistema Contabilidad NEPE y SI,Compensación Hidrocarburos</t>
  </si>
  <si>
    <t>IDC–MAT–RFC Ampliado_ Act_ de Oblig_ fiscales en el Cuest_ de Oblig_ para PF con ing_ a través de plataformas</t>
  </si>
  <si>
    <t>Berenice Roldán Alvarado</t>
  </si>
  <si>
    <t>6,048.79h</t>
  </si>
  <si>
    <t>414.48d</t>
  </si>
  <si>
    <t>José Alberto Romero Rodríguez</t>
  </si>
  <si>
    <t>Detenido con CCRS</t>
  </si>
  <si>
    <t>Juicio de Experto</t>
  </si>
  <si>
    <t>249.75d</t>
  </si>
  <si>
    <t>1,280h</t>
  </si>
  <si>
    <t>305.25d</t>
  </si>
  <si>
    <t>5,606.58h</t>
  </si>
  <si>
    <t>170.75d</t>
  </si>
  <si>
    <t>Ignacio Buendia Romero</t>
  </si>
  <si>
    <t>942h</t>
  </si>
  <si>
    <t>207.75d</t>
  </si>
  <si>
    <t>1,192.56h</t>
  </si>
  <si>
    <t>274.92d</t>
  </si>
  <si>
    <t>5,014.2h</t>
  </si>
  <si>
    <t>Elizabeth Del Valle Beltrán</t>
  </si>
  <si>
    <t>No se formalizó el RES</t>
  </si>
  <si>
    <t>​No  Aplica</t>
  </si>
  <si>
    <t>Iniciativa duplicada</t>
  </si>
  <si>
    <t>Medibles - Disminución de costos Interno;#Medibles - Disminución de tiempo Interno;#Otros - Campo de libre captura</t>
  </si>
  <si>
    <t>CAM/IDS</t>
  </si>
  <si>
    <t>Iniciativa Recchazada</t>
  </si>
  <si>
    <t>Medios de Contacto</t>
  </si>
  <si>
    <t>Sistema de Reportes de Incidencias de la Opinión de Cumplimiento</t>
  </si>
  <si>
    <t>Medibles - Disminución de costos al contribuyente;#Medibles - Disminución de tiempo al contribuyente;#No medibles - Mejora de calidad en el servicio</t>
  </si>
  <si>
    <t>CE-SO:SOIA: Modificar el proceso de descarga del archivo de registro 001 y consulta de cartas cupo.</t>
  </si>
  <si>
    <t>CE_COVEs: Actualizar los Comprobantes de Valor Electrónico de la VUCEM al DWH para su consumo.</t>
  </si>
  <si>
    <t>AGS-FSCM. - Automatizar el proceso de fondeo de la cuenta de viáticos, y la generación de la entrada contable.</t>
  </si>
  <si>
    <t>AGS-FSCM. - Automatizar el proceso de solicitud de fondeo a la cuenta de viáticos y la dispersión de recursos a los beneficiarios.</t>
  </si>
  <si>
    <t>CEPD_VOCE_Permitir declarar y validar en el pedimento los decrementables</t>
  </si>
  <si>
    <t>Actualizar el fundamento legal para los Acuses de registro o actualización de mecanismos de comunicación.</t>
  </si>
  <si>
    <t>FIS_MAT BUZÓN_Estructuración de Scripts del Mensaje 632</t>
  </si>
  <si>
    <t>FIS_MAT BUZÓN_Estructuración de Scripts del Mensaje 633</t>
  </si>
  <si>
    <t>FIS_MAT BUZÓN_Estructuración de Scripts del Mensaje 631</t>
  </si>
  <si>
    <t>AGS-FSCM: Glosa- Ajustar factor de error que determina el valor de muestra al de 0.75 en revisión de informes de comisión</t>
  </si>
  <si>
    <t>FIS - SECREFI Web eliminar la fecha de cancelación de la orden DPE8900013/19</t>
  </si>
  <si>
    <t>TI_Actualización al esquema de procesamiento de Notificaciones fuera de horario</t>
  </si>
  <si>
    <t>Medibles - Disminución de tiempo Interno;#No medibles - Mejora a la percepción;#No medibles - Mejora de calidad en el servicio</t>
  </si>
  <si>
    <t>DyP_IPP_PPS Actualizar Mis cuentas en diversas funcionalidades.</t>
  </si>
  <si>
    <t>FIS_MAT BUZÓN_Estructuración de Scripts del Mensaje 634</t>
  </si>
  <si>
    <t>MAT-CO_ Agregar id del documento requerimiento acumulado para el proceso de notificación electrónica.</t>
  </si>
  <si>
    <t>Evaluación de conductas de riesgo para tramites de identificación del contribuyente</t>
  </si>
  <si>
    <t>FIS_MAT BUZÓN_Estructuración de Scripts del Mensaje 625</t>
  </si>
  <si>
    <t>FIS_MAT BUZÓN_Estructuración de Scripts del Mensaje 630</t>
  </si>
  <si>
    <t>FIS_MAT BUZÓN_Estructuración de Scripts del Mensaje 635</t>
  </si>
  <si>
    <t>TI_CS-GC-PM_Control de Saldos</t>
  </si>
  <si>
    <t>DWH-Control de Saldos</t>
  </si>
  <si>
    <t>Fábrica Interna - ACMII ASI</t>
  </si>
  <si>
    <t>FIS_MAT BUZÓN_Estructuración de Scripts del Mensaje 624</t>
  </si>
  <si>
    <t>FIS - SECREFI Web eliminar la fecha de inicio de la orden DPE8900013/19</t>
  </si>
  <si>
    <t>FE_RECEPCION CFDI_ Generar Facturas Electrónicas de los Pagos derivados por DPA–Abril del 2020.</t>
  </si>
  <si>
    <t>FE_ Actualizar logotipos en los Servicios gratuitos de Factura Electrónica que ofrece el SAT.</t>
  </si>
  <si>
    <t>DyP_IPP_ Crear las declaraciones para el pago de los derechos de Minería</t>
  </si>
  <si>
    <t>Crear las declaraciones para el pago de los derechos de Minería</t>
  </si>
  <si>
    <t>Fábrica Interna - ACDMA</t>
  </si>
  <si>
    <t>FIS_CORUS Actualizar en CORUS, dominio de correos electrónicos EF Colima.</t>
  </si>
  <si>
    <t>IDC-MAT-RFC Amplado: Alta de obligaciones 838 y 839 en la Matriz de Obligaciones</t>
  </si>
  <si>
    <t>​NO APLICA</t>
  </si>
  <si>
    <t>FIS-SUII Actualizar Catálogo del “Módulo de Control y Seguimiento de Propuestas del SUII” PEE02 y FEL17</t>
  </si>
  <si>
    <t>Medibles - Incremento en recaudación;#Medibles - Disminución de tiempo Interno</t>
  </si>
  <si>
    <t>​La prioridad de negocio.</t>
  </si>
  <si>
    <t>IDC–MAT–RFC Ampliado: Act. de Oblig. fiscales en el Cuest. de Oblig. para PF con ing. a través de plataformas</t>
  </si>
  <si>
    <t xml:space="preserve">Atención a Reformas Fiscales 2020
</t>
  </si>
  <si>
    <t>CONFA_ Actualizar logotipos institucionales en el aplicativo Conciliador de Factura</t>
  </si>
  <si>
    <t>FIS_MAT BUZÓN_Estructuración de Scripts del Mensaje 636</t>
  </si>
  <si>
    <t>FIS_MAT BUZÓN_Estructuración de Scripts del Mensaje 637</t>
  </si>
  <si>
    <t xml:space="preserve">12_615_RES_Servicio Validador de Autenticidad de Documentos para Donatarias </t>
  </si>
  <si>
    <t>SAC-SI-Proceso automatizado de cierre masivo de trámites de PLATAFORMAS TECNOLÓGICAS</t>
  </si>
  <si>
    <t xml:space="preserve">​Tiempos para implementación el 1 de julio para los procesos de atención a contribuyentes en SAC SI por la  Primera Resolución de modificaciones a la Resolución Miscelánea Fiscal para 2020, en sus artículos Primero y Segundo transitorios en los que establece el procedimiento temporal a través de SaC, para que los contribuyentes puedan presentar los trámites de Plataformas Tecnológicas en caso de personas morales, y también para las personas físicas.
</t>
  </si>
  <si>
    <t>Priorización de iniciativas por parte del usuario</t>
  </si>
  <si>
    <t>TI_ Integración de SOLCEDI en CERTISAT (WEB y CRM) - Reingeniería de CERTISAT</t>
  </si>
  <si>
    <t>Medibles - Disminución de tiempo Interno;#Medibles - Disminución de tiempo al contribuyente;#No medibles - Mejora a la percepción;#No medibles - Mejora de calidad en el servicio</t>
  </si>
  <si>
    <t>TI_FIR_SIREFE_Consumo de información histórica bajo demanda</t>
  </si>
  <si>
    <t>MAT_NEE: Reporte de NEE</t>
  </si>
  <si>
    <t>AGS:HRMS.- Prestadores de Servicio Social.-Generación automático de pago</t>
  </si>
  <si>
    <t>AGS:HRMS.- Reconocimiento Premio de Antigüedad.- Procesamiento automático, numeraria de empleados</t>
  </si>
  <si>
    <t>IDC – MAT - RFC Ampliado: Alta de la obligación 840 en la Matriz de Obligaciones.</t>
  </si>
  <si>
    <t>AGS-HRMS-Nómina Modificación a la estructura de datos del layout “Pensión Alimenticia”</t>
  </si>
  <si>
    <t>FIS_MAT BUZÓN_Estructuración de Scripts del Mensaje 638</t>
  </si>
  <si>
    <t>FIS_MAT BUZÓN_Estructuración de Scripts del Mensaje 639</t>
  </si>
  <si>
    <t>FIS_MAT BUZÓN_Estructuración de Scripts del Mensaje 640</t>
  </si>
  <si>
    <t>FIS - SECREFI Actualizar “Formato de Solicitud alta de Usuarios (Anexo 2)” en el aplicativo de SECREFI WEB.</t>
  </si>
  <si>
    <t>Extracción y réplica de la información de Marbetes y Precintos al DWH</t>
  </si>
  <si>
    <t>Medibles - Incremento en recaudación;#Medibles - Disminución de tiempo al contribuyente;#No medibles - Mejora a la percepción;#No medibles - Mejora de calidad en el servicio</t>
  </si>
  <si>
    <t>FIR: CERTISAT WEB: Actualización del catálogo de Regímenes, integrar  Régimen 625</t>
  </si>
  <si>
    <t>SAT: Integración y administración de la normatividad del SAT para su uso interno y externo.</t>
  </si>
  <si>
    <t>FIS - SECREFI Agregar opción en pantalla principal, para cambio de área, sin salir de la sesión.</t>
  </si>
  <si>
    <t>AGS-FSCM Aplicar nueva retención a pagos que caigan en supuesto establecido por Código de Hacienda Pública para Estado de CHIAPAS</t>
  </si>
  <si>
    <t>Medibles - Disminución de tiempo Interno;#Medibles - Disminución de tiempo al contribuyente;#No medibles - Mejora de calidad en el servicio;#Otros - Campo de libre captura</t>
  </si>
  <si>
    <t xml:space="preserve">​No aplica.
</t>
  </si>
  <si>
    <t>AGS-FSCM Efectuar ajustes a Cuentas por Cobrar para reflejar en período correcto la aplicación de reintegros por el concepto D62.</t>
  </si>
  <si>
    <t>Medibles - Disminución de tiempo Interno;#No medibles - Mejora de calidad en el servicio;#Otros - Campo de libre captura</t>
  </si>
  <si>
    <t>AGS-HRMS: Modificaciones al layout del reporte SECORE</t>
  </si>
  <si>
    <t>AGS-HRMS Actualización de textos a plantilla de “Pago de Reintegros compensados”</t>
  </si>
  <si>
    <t>Medibles - Disminución de costos Interno;#No medibles - Mejora de calidad en el servicio</t>
  </si>
  <si>
    <t>Factura Electrónica_ Actualizar logotipos en los documentos generados en los Servicios gratuitos de Factura Electrónica que ofrece</t>
  </si>
  <si>
    <t>AGS-FSCM: Glosa para CERYS- complemento de registros respecto a la muestra de área central</t>
  </si>
  <si>
    <t>CED_SICOSEM_Actualizar suplencia en actas de muestreo y oficios emitidos por SICOSEM</t>
  </si>
  <si>
    <t>Medibles - Incremento en recaudación;#Medibles - Disminución de tiempo Interno;#No medibles - Mejora de calidad en el servicio</t>
  </si>
  <si>
    <t>FIS_MAT BUZÓN_Estructuración de Scripts del Mensaje 642</t>
  </si>
  <si>
    <t>FIS_MAT BUZÓN_Estructuración de Scripts del Mensaje 643</t>
  </si>
  <si>
    <t>FIS_MAT BUZÓN_Estructuración de Scripts del Mensaje 644</t>
  </si>
  <si>
    <t>FIS_MAT BUZÓN_Estructuración de Scripts del Mensaje 645</t>
  </si>
  <si>
    <t>AGS-HRMS-Nómina: Faltas Pendientes de Aplicar.</t>
  </si>
  <si>
    <t>AGS:HRMS.- Quejas y Denuncias.- Elaboración del acta para el procedimiento del Comité de Ética.</t>
  </si>
  <si>
    <t>DyP_DD_CBC_Actualización de certificados para las aplicaciones de CRS y CBC</t>
  </si>
  <si>
    <t>CZA_MAT-CBZ:  Actualización de catálogos del gestor de procesos de cobro en MAT-Cobranza.</t>
  </si>
  <si>
    <t>FIS_MAT BUZÓN_Estructuración de Scripts del Mensaje 646</t>
  </si>
  <si>
    <t>FIS_MAT BUZÓN_Estructuración de Scripts del Mensaje 647</t>
  </si>
  <si>
    <t>FIS_MAT BUZÓN_Estructuración de Scripts del Mensaje 649</t>
  </si>
  <si>
    <t xml:space="preserve">  .  </t>
  </si>
  <si>
    <t>Estimación</t>
  </si>
  <si>
    <t>4,661.6h</t>
  </si>
  <si>
    <t>93d</t>
  </si>
  <si>
    <t>433h</t>
  </si>
  <si>
    <t>172.63d</t>
  </si>
  <si>
    <t>3,066.68h</t>
  </si>
  <si>
    <t>124.75d</t>
  </si>
  <si>
    <t>5,128.55h</t>
  </si>
  <si>
    <t>208.5d</t>
  </si>
  <si>
    <t>4,713.63h</t>
  </si>
  <si>
    <t>125.63d</t>
  </si>
  <si>
    <t>622h</t>
  </si>
  <si>
    <t>423.63d</t>
  </si>
  <si>
    <t>4,846.08h</t>
  </si>
  <si>
    <t>DSW300324</t>
  </si>
  <si>
    <t>DSW300326</t>
  </si>
  <si>
    <t>DSW300336</t>
  </si>
  <si>
    <t>DSW300330</t>
  </si>
  <si>
    <t>DSW300339</t>
  </si>
  <si>
    <t>DSW300327</t>
  </si>
  <si>
    <t>175 - Despacho Aduanero</t>
  </si>
  <si>
    <t>DSW300344</t>
  </si>
  <si>
    <t>DSW300337</t>
  </si>
  <si>
    <t>DSW300332</t>
  </si>
  <si>
    <t>DSW300325</t>
  </si>
  <si>
    <t>DSW300335</t>
  </si>
  <si>
    <t>DSW300334</t>
  </si>
  <si>
    <t>324h</t>
  </si>
  <si>
    <t>23.88d</t>
  </si>
  <si>
    <t>DSW300329</t>
  </si>
  <si>
    <t>DSW300341</t>
  </si>
  <si>
    <t>DSW300343</t>
  </si>
  <si>
    <t>DSW300338</t>
  </si>
  <si>
    <t>DSW300342</t>
  </si>
  <si>
    <t>3,839.3h</t>
  </si>
  <si>
    <t>380.63d</t>
  </si>
  <si>
    <t>24,268.92h</t>
  </si>
  <si>
    <t>378.44d</t>
  </si>
  <si>
    <t>3,498.09h</t>
  </si>
  <si>
    <t>234.63d</t>
  </si>
  <si>
    <t>1,429.4h</t>
  </si>
  <si>
    <t>324.75d</t>
  </si>
  <si>
    <t>17,632.61h</t>
  </si>
  <si>
    <t>321.75d</t>
  </si>
  <si>
    <t>DSW300331</t>
  </si>
  <si>
    <t>DSW300333</t>
  </si>
  <si>
    <t>390h</t>
  </si>
  <si>
    <t>238.75d</t>
  </si>
  <si>
    <t>516.03h</t>
  </si>
  <si>
    <t>202.75d</t>
  </si>
  <si>
    <t>4,630h</t>
  </si>
  <si>
    <t>291.75d</t>
  </si>
  <si>
    <t>1,697.75h</t>
  </si>
  <si>
    <t>179.75d</t>
  </si>
  <si>
    <t>Estimación Cancelda Desarrollo</t>
  </si>
  <si>
    <t>1267</t>
  </si>
  <si>
    <t>1467</t>
  </si>
  <si>
    <t>1491</t>
  </si>
  <si>
    <t>1486</t>
  </si>
  <si>
    <t>1215</t>
  </si>
  <si>
    <t>1482</t>
  </si>
  <si>
    <t>1476</t>
  </si>
  <si>
    <t>1534</t>
  </si>
  <si>
    <t>722</t>
  </si>
  <si>
    <t>695</t>
  </si>
  <si>
    <t>RC_CONTABILIDAD NEPE_ Actualizar los Catálogos Contables del Sistema de Contabilidad NEPE y SI, para Compensación de Hidrocarburos</t>
  </si>
  <si>
    <t>1552</t>
  </si>
  <si>
    <t>1566</t>
  </si>
  <si>
    <t>oscar.pallares@sat.gob.mx</t>
  </si>
  <si>
    <t>POL 1538</t>
  </si>
  <si>
    <t>1477</t>
  </si>
  <si>
    <t>931</t>
  </si>
  <si>
    <t>Modernización Jurídica</t>
  </si>
  <si>
    <t>Derechos Mineros</t>
  </si>
  <si>
    <t>PKI</t>
  </si>
  <si>
    <t>Plataformas Digitales</t>
  </si>
  <si>
    <t>H Estimación</t>
  </si>
  <si>
    <t>H Estimación Estatus</t>
  </si>
  <si>
    <t>95.4d</t>
  </si>
  <si>
    <t>527.48h</t>
  </si>
  <si>
    <t>DWH_Proceso contable_ Reportes de Recaudación para el H_ Congreso de la Unión, Ejercicio Fiscal 2020_</t>
  </si>
  <si>
    <t>1461</t>
  </si>
  <si>
    <t>3046 - Sistema de Reporte de Incidencias de la Opinión de Cumplimiento</t>
  </si>
  <si>
    <t>82.78d</t>
  </si>
  <si>
    <t>DWH - Caída de información de las declaraciones para el pago de los derechos de Minería_</t>
  </si>
  <si>
    <t>2055 - Solución Integral Servicios al Contribuyente</t>
  </si>
  <si>
    <t>FIR_ Renovación  de e_firma a partir de la autorización de SAT ID (Certisat WEB)</t>
  </si>
  <si>
    <t>FIR_ Renovación de e_firma a partir de la autorización de SAT ID (Certisat CRM)</t>
  </si>
  <si>
    <t>FIR_ Renovación de e_firma a partir de la autorización de SAT ID (WS Acuses)</t>
  </si>
  <si>
    <t>2082 - PKI-SAT (Public Key Infraestructure SAT)</t>
  </si>
  <si>
    <t>FIR_ Renovación de e_firma a partir de la autorización de SAT ID (PKI)</t>
  </si>
  <si>
    <t>9,632.4h</t>
  </si>
  <si>
    <t>368.63d</t>
  </si>
  <si>
    <t>242.35d</t>
  </si>
  <si>
    <t>307.63d</t>
  </si>
  <si>
    <t>363.84d</t>
  </si>
  <si>
    <t>289.75d</t>
  </si>
  <si>
    <t>10,974.74h</t>
  </si>
  <si>
    <t>144.61d</t>
  </si>
  <si>
    <t>214.23d</t>
  </si>
  <si>
    <t>867.3h</t>
  </si>
  <si>
    <t>130.75d</t>
  </si>
  <si>
    <t>DSW300352</t>
  </si>
  <si>
    <t>DSW300353</t>
  </si>
  <si>
    <t>DSW300351</t>
  </si>
  <si>
    <t>DSW300345</t>
  </si>
  <si>
    <t>DSW300350</t>
  </si>
  <si>
    <t>DSW300346</t>
  </si>
  <si>
    <t>DSW300347</t>
  </si>
  <si>
    <t>DSW300348</t>
  </si>
  <si>
    <t>DSW300349</t>
  </si>
  <si>
    <t>1,096h</t>
  </si>
  <si>
    <t>290.63d</t>
  </si>
  <si>
    <t>POL 1572</t>
  </si>
  <si>
    <t>TI_Actualización Tecnológica de JUPITER</t>
  </si>
  <si>
    <t>1492</t>
  </si>
  <si>
    <t>3005.1</t>
  </si>
  <si>
    <t>josefina.aguilar@sat.gob.mx</t>
  </si>
  <si>
    <t>​​Por definir</t>
  </si>
  <si>
    <t>​Por definir</t>
  </si>
  <si>
    <t>​.​Por definir</t>
  </si>
  <si>
    <t>DyP_Actualizar sumarizado de comprobantes nómina y visores de nómina del trabajador y retenedor 2020</t>
  </si>
  <si>
    <t>DyP_Declarción Anual Personas Fís_Implementar mejoras criterios proceso clasific deduc personales Anual 2020</t>
  </si>
  <si>
    <t xml:space="preserve">Protecciones de los nuevos servicios del Proyecto de Integración Tecnológica Aduanera en el Vordel </t>
  </si>
  <si>
    <t>FIS_MAT BUZÓN_Estructuración de Scripts del Mensaje 648</t>
  </si>
  <si>
    <t>FIS_MAT BUZÓN_Estructuración de Scripts del Mensaje 650</t>
  </si>
  <si>
    <t>FIS_MAT BUZÓN_Estructuración de Scripts del Mensaje 641</t>
  </si>
  <si>
    <t xml:space="preserve">Factura Electrónica - Actualización de mensajes de ayuda en MEGAPAC y Factura Fácil – Mis cuentas. </t>
  </si>
  <si>
    <t>Realizar carga masiva del Número de Seguridad Social al sistema AGS</t>
  </si>
  <si>
    <t>FIR: Renovación  de e.firma a partir de la autorización de SAT ID (Certisat WEB)</t>
  </si>
  <si>
    <t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t>
  </si>
  <si>
    <t>MAT-NyV: Actualizar el fundamento legal para el Aviso electrónico y Constancia de notificación.</t>
  </si>
  <si>
    <t>FE_RECEPCION CFDI_ Generar Facturas Electrónicas de los Pagos derivados por DPA–Mayo del 2020.</t>
  </si>
  <si>
    <t>FIR: Renovación de e.firma a partir de la autorización de SAT ID (Certisat CRM)</t>
  </si>
  <si>
    <t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t>
  </si>
  <si>
    <t>FIR: Renovación de e.firma a partir de la autorización de SAT ID (WS Acuses)</t>
  </si>
  <si>
    <t>FIR: Renovación de e.firma a partir de la autorización de SAT ID (PKI)</t>
  </si>
  <si>
    <t>TI_CESO_Transición del sistema RBMAMC: Reingeniería Base Marcaria de Aduanas</t>
  </si>
  <si>
    <t>PTSC_RFS_ Actualizar logotipos institucionales, banners y opciones en el menú del portal Mis cuentas.</t>
  </si>
  <si>
    <t>Actualización de Logotipos AGS-Nómina</t>
  </si>
  <si>
    <t>FIS_MAT BUZÓN_Estructuración de Scripts del Mensaje 651</t>
  </si>
  <si>
    <t>AGS:HRMS.- Nómina.- Resumen Recursos Finanzas. Campos para edición.</t>
  </si>
  <si>
    <t>PORTAL_PRIVADOA_MEGAPAC_Actualización de los lineamientos gráficos del componente de autenticación.</t>
  </si>
  <si>
    <t>FIS_MAT BUZÓN_Incorporar las Líneas de captura correspondientes a la campaña ADR Nuevo León 1 con corte al mes de mayo 2020</t>
  </si>
  <si>
    <t>NyV SIFEN Actualización de Logotipos con Lineamientos Gráficos</t>
  </si>
  <si>
    <t>Actualización de Logos_CED-VAD</t>
  </si>
  <si>
    <t>​Carta preliminar para servicios</t>
  </si>
  <si>
    <t>Actualización de Logotipos - SICA Reingenieria</t>
  </si>
  <si>
    <t>​A fin de contar con la homologacion de la Imagen Institucional de los aplicativos a la brevedad.</t>
  </si>
  <si>
    <t>Actualización de Logotipos - SOIA</t>
  </si>
  <si>
    <t>​A fin de contar con la homologación de la Imagen Institucional de los aplicativos a la brevedad.</t>
  </si>
  <si>
    <t>Actualización de logotipos - IMPI Legado</t>
  </si>
  <si>
    <t>Actualización de logotipos - SIGER-PVC</t>
  </si>
  <si>
    <t xml:space="preserve">  Homologar la imagen institucional en los sistemas del SAT  </t>
  </si>
  <si>
    <t>Cambio de logotipos institucionlaes al PTSC</t>
  </si>
  <si>
    <t>​Sustituir los logotipos institucionales de Hacienda y SAT en el portal anterior de trámites y servicios (PTSC).</t>
  </si>
  <si>
    <t>Actualización de logotipos - CPITV-CAITE</t>
  </si>
  <si>
    <t>​Homologar la imagen institucional en los sistemas del SAT</t>
  </si>
  <si>
    <t>Actualización de logotipos - PI</t>
  </si>
  <si>
    <t>Homologar la imagen institucional en los sistemas del SAT</t>
  </si>
  <si>
    <t>Actualización de logotipos - CONSULTA SECIIT</t>
  </si>
  <si>
    <t>Actualización de Logos_CED-SICOSEM</t>
  </si>
  <si>
    <t>​Carta preliminar de servicios</t>
  </si>
  <si>
    <t>Actualización de Logos_CED-RECONOCIMIENTO GAMMA</t>
  </si>
  <si>
    <t xml:space="preserve">Actualización de Logos SECREFI WEB Contribuyente / Empleado </t>
  </si>
  <si>
    <t>​Es necesario cumplir con los Lineamientos Gráficos</t>
  </si>
  <si>
    <t xml:space="preserve">Actualización de Logotipos - Base Marcaria </t>
  </si>
  <si>
    <t>​​A fin de contar con la homologación de la Imagen Institucional de los aplicativos a la brevedad.</t>
  </si>
  <si>
    <t>Actualización de Logos de SIPRED</t>
  </si>
  <si>
    <t>Es necesario cumplir con los lineamientos grafico</t>
  </si>
  <si>
    <t>MATCE-MATCE-SA_Actualización de Logos</t>
  </si>
  <si>
    <t>Actualización de logos SIMA</t>
  </si>
  <si>
    <t>​Es necesario cumplir con los lineamientos gráficos.</t>
  </si>
  <si>
    <t>Actualización de Logos CPRs Registro y Empleado Autorizador</t>
  </si>
  <si>
    <t>​Es necesario cumplir con los LIneamientos Gráficos</t>
  </si>
  <si>
    <t>Actualización de Logos CPRS WEb (Empleado)</t>
  </si>
  <si>
    <t>MATCO - Actualización de logos reportes de vigilancias y cumplimiento</t>
  </si>
  <si>
    <t>Actualización de Logos_MATCE-MATCE-Plantillador</t>
  </si>
  <si>
    <t>Actualización de logos Fiscalización Electrónica Básica (FEB)</t>
  </si>
  <si>
    <t>Contraseña Actualización de logos en Generación y actualización de contraseña</t>
  </si>
  <si>
    <t>Contraseña Actualizacion de logos - Actualiza los datos de tu Contraseña</t>
  </si>
  <si>
    <t>Actualización de Logos CORUS</t>
  </si>
  <si>
    <t>Actualización de Logotipos de Avisos de Buzón Tributario</t>
  </si>
  <si>
    <t xml:space="preserve">MAT-32D Actualización de logos reporte de terceros </t>
  </si>
  <si>
    <t>MAT_NEE Actualización de Logotipos de  Notificación y Estrados</t>
  </si>
  <si>
    <t>Actualización de Logos_SICOCA</t>
  </si>
  <si>
    <t>​Homologar los aplicativos del SAT con la imagen institucional vigente</t>
  </si>
  <si>
    <t>Actualización de Logos_SAORS</t>
  </si>
  <si>
    <t>Actualización de Logos_e5cinco</t>
  </si>
  <si>
    <t>​Condición Iniciativa: Homologar los aplicativos del SAT con la imagen institucional vigente</t>
  </si>
  <si>
    <t>Actualización de logo Juegos y Sorteos</t>
  </si>
  <si>
    <t>Actualización de Logos_DPyEF</t>
  </si>
  <si>
    <t>Actualización de Logos_FMPCE</t>
  </si>
  <si>
    <t xml:space="preserve">Actualización de Logotipos - SICA legado </t>
  </si>
  <si>
    <t xml:space="preserve">VAD actualización de logos </t>
  </si>
  <si>
    <t xml:space="preserve">Actualización de Logotipos - SICADED </t>
  </si>
  <si>
    <t>Actualización de logotipos - PEA</t>
  </si>
  <si>
    <t>Actualización de Logotipos - AGS Humanos</t>
  </si>
  <si>
    <t>Actualización de logos en SAIMYP</t>
  </si>
  <si>
    <t>​Apegarse a la disposición oficial en tiempo y forma.</t>
  </si>
  <si>
    <t>Actualización de Logotipos - Control de Gestión Legado</t>
  </si>
  <si>
    <t>Actualización de logotipos-SICODTAB</t>
  </si>
  <si>
    <t>​Apegarse a la disposición oficial.</t>
  </si>
  <si>
    <t>Actualización de Logotipos - SCCCyG</t>
  </si>
  <si>
    <t>Actualización de logotipos - DATAMART Consulta de Pedimentos Históricos</t>
  </si>
  <si>
    <t>​A fin de contar con la homologación de la Imagen Institucional de los aplicativos a la brevedad</t>
  </si>
  <si>
    <t>Actualización de Logos CPRs Registro / Empleado Autorizador</t>
  </si>
  <si>
    <t>Actualización de Logo CPRs WEB (Emp)</t>
  </si>
  <si>
    <t xml:space="preserve">Actualización de los Logos CPRs Colegios Internet/intranet </t>
  </si>
  <si>
    <t>Actualización del logos - SIREFE</t>
  </si>
  <si>
    <t xml:space="preserve">No aplica​
</t>
  </si>
  <si>
    <t>Actualización de Logotipos de Decretos en Buzón Tributario</t>
  </si>
  <si>
    <t>Actualización de Logotipos en Medios de Contacto BT</t>
  </si>
  <si>
    <t>Actualización de Logos: modificar la plantilla con la cual se emiten los formatos virtuales en el Motor Traductor.</t>
  </si>
  <si>
    <t>SAC_SAT Móvil_Actualización de Logotipos (Android)</t>
  </si>
  <si>
    <t>Actualización logotipos-JUR:RRL Portal empleado y contribuyente</t>
  </si>
  <si>
    <t>​RES en proceso de firma</t>
  </si>
  <si>
    <t>Actualización de Logotipos - SIPRE en modulos de Quejas y Denuncias, Supervisiones y OCDE.</t>
  </si>
  <si>
    <t>​Actualizacion de logotipos institucionales de manera urgente</t>
  </si>
  <si>
    <t>Actualización logotipos - SJUR:CAL Portal empleado y contribuyente</t>
  </si>
  <si>
    <t>Actualización de Logotipos - MMPI_Resultados Evaluación Minnesota Recursos Humanos</t>
  </si>
  <si>
    <t>​Se solicita actualizar los logos del aplicativo de manera urgente</t>
  </si>
  <si>
    <t>Actualización logotipos - SJUR: DDM Donación y destrucción de mercancía</t>
  </si>
  <si>
    <t>Actualización de logotipos - CERTIFICA</t>
  </si>
  <si>
    <t xml:space="preserve">No aplica.
</t>
  </si>
  <si>
    <t>Actualización de logotipos – e.firma portable</t>
  </si>
  <si>
    <t xml:space="preserve">  No aplica.  </t>
  </si>
  <si>
    <t>FIS_MAT BUZÓN_Estructuración de Scripts del Mensaje 652</t>
  </si>
  <si>
    <t>Actualización de Logotipos - SICADED Empleados</t>
  </si>
  <si>
    <t>A fin de contar con la homologación de la Imagen Institucional de los aplicativos a la brevedad</t>
  </si>
  <si>
    <t>Actualización de Logo - Sistema de Recuperación de Certificados</t>
  </si>
  <si>
    <t>Actualización de Logotipos - AGS Finanzas</t>
  </si>
  <si>
    <t>Actualización de Logotipos-AGS-Finanzas-COPAVE</t>
  </si>
  <si>
    <t>Actualización de Logotipos - Tarjetas Institucionales 1 de 4</t>
  </si>
  <si>
    <t>Actualización de Logotipos-AGS-Finanzas-Bienes Muebles 1 de 2</t>
  </si>
  <si>
    <t>Actualización de logotipos- AGS Finanzas-Boletos de avión 1 de 4</t>
  </si>
  <si>
    <t>Actualización de Logotipos - Sistema de Autorizaciones para Pitex y Maquila</t>
  </si>
  <si>
    <t>Actualización de Logotipos-AGS-Finanzas-Bienes Muebles 2 de 2</t>
  </si>
  <si>
    <t>Actualización de Logotipos - Tarjetas Institucionales 2 de 4</t>
  </si>
  <si>
    <t>Actualización de logotipos- AGS Finanzas-Boletos de avión 2 de 4</t>
  </si>
  <si>
    <t>Actualización de logotipos- AGS Finanzas-Boletos de avión 3 de 4</t>
  </si>
  <si>
    <t>Actualización de Logotipos - Tarjetas Institucionales 3 de 4</t>
  </si>
  <si>
    <t>Actualización de logotipos- AGS Finanzas-Boletos de avión 4 de 4</t>
  </si>
  <si>
    <t>Actualización de logotipos - Sistema de Control de Agentes y Apoderados Aduanales</t>
  </si>
  <si>
    <t>Actualización de Logotipos - Tarjetas Institucionales 4 de 4</t>
  </si>
  <si>
    <t>No aplica.</t>
  </si>
  <si>
    <t>Actualización de logotipos - Sistema de Exclusas de Control Aduanero</t>
  </si>
  <si>
    <t>Alcance</t>
  </si>
  <si>
    <t>​Generar un esquema de intercambio de informacion entre la VUCEM y el SAAI, a fin de intercambiar datos de pedimentos que se requieren certificar.</t>
  </si>
  <si>
    <t>​Continuidad operativa de Derechos Productos y Aprovechamientos</t>
  </si>
  <si>
    <t>​Actualización de lineamientos gráficos.</t>
  </si>
  <si>
    <t>Realizar el rediseño de la aplicación SAT-Móvil, incorporando servicios adicionales como
movimientos al RFC, presentación de la declaración, así como de la consulta del
estado de la devolución, así mismo la integración de diversas iniciativas que
están en proceso de construcción. Lo anterior con la finalidad de incentivar el
cumplimiento voluntario de sus obligaciones fiscales.</t>
  </si>
  <si>
    <t>Implementar un servicio de Factura Electrónica móvil que permita expedir comprobantes
fiscales digitales. (CFDI 3.3)​</t>
  </si>
  <si>
    <t>Incorprar funcionalidades y validaciones en portal del contribuyente y Web Service, que permitan realizar el dedspacho de mercacias en aduanas habilitadas con la infreestructura de PITA​</t>
  </si>
  <si>
    <t>Se requiere implementar una solución que permita el registro de solicitudes
 en materia de autorización para recibir donativos deducibles, así como 
la emisión, firma y notificación de las resoluciones correspondientes 
del trámite.
Establecer un canal de comunicación para la actualización y 
visualización de un expediente electrónico para la actualización de las 
promociones registradas, así como el estatus de los contribuyentes 
promoventes.
Asimismo, permitir registrar los informes de transparencia; respecto del
 Módulo de Administración se debe permitir actualizar a través de 
catálogos los campos que contemplen el formato de registro de la 
información.</t>
  </si>
  <si>
    <t>Re apuntamiento de información de MATCE a SAAI para el resultado de selección desde
su liberación, para la continuidad operativa.</t>
  </si>
  <si>
    <t>Actualizar los filtros de consulta de DODA en el Portal de Trámites y Servicios al
Contribuyentes</t>
  </si>
  <si>
    <t>De acuerdo a los lineamientos de seguridad y confidencialidad de la información
aplicables a las bases de datos y sistemas, se indica que se restringen las
consultas no autorizadas a través de los sistemas institucionales del SAT, a los
contribuyentes clasificados como Personas políticamente Expuestas, dicho
mecanismo no ha sido implementado en RFC
ampliado (Visor Tributario).</t>
  </si>
  <si>
    <t xml:space="preserve">Realizar la Reingeniería del aplicativo SICA a fin de actualizar la plataforma en la que funciona y automatizar procesos de
intercambio de información.Actualmente el Sistema Integral de Contabilidad Aduanera (SICA) en funcionamiento, está desarrollado
en una plataforma 4GL con bases de datos que dejaran de tener soporte durante
el 2017. Adicionalmente, la aplicación actual implica para el usuario de
negocio la necesidad de realizar procesos manuales para la entrega mensual de
información al Centro de Registro Contable del SAT y a la TESOFE, así como
validación de información proveniente de los Bancos, que también se realiza
manualmente. La recepción de información se realiza actualmente por canales no
seguros. Por otra parte, se debe considerar el contenido de las Reglas de
Carácter General para la Recepción de Información de Declaraciones Fiscales y
la Recaudación de Recursos Federales por parte de las Instituciones de Crédito
publicado por la Tesorería de la Federación publicado en el DOF del 22 de
diciembre de 2016, las cuales contemplan el pago referenciado transaccional
mediante el uso de la línea de captura para el pago de pedimentos de manera
electrónica, por lo que los procesos para confronta, validación y generación
contable deben ajustarse para contemplar esta nueva modalidad. 
</t>
  </si>
  <si>
    <t>Incluir la leyenda solicitada por el Órgano Interno de Control en el SAT en los acuses
de Inscripción y actualización operados en el MATRFC, a efecto de que los
contribuyentes conozcan los mecanismos para presentar quejas y denuncias, lo
anterior conforme a lo instruido por dicho Órgano Interno , con la finalidad de
evitar actos de corrupción o delitos fiscales.</t>
  </si>
  <si>
    <t>Se requiere crear un motor de reglas para procesar la
información de fuentes internas y externas consideradas en el Datamart.
Se requiere realizar la carga masiva de RFC´s y permita la
generación de cédulas de papeles de trabajo masivo.
Crear una vista para consulta de las cédulas de información.
Consideraciones&amp;#58;
Las cédulas de trabajo deberán generarse en formato PDF y
Excel.
La información y la emisión de papeles de trabajo únicamente
podrá generarse por las áreas de fiscalización.
El aplicativo deberá ser administrado por usuarios
centralizados y su uso deberá ser factible por unidades desconcentradas.
Generar un reporte estadístico de accesos y
generación de cédulas</t>
  </si>
  <si>
    <t>Permitir la recepción de archivos Nacionales e Internacionales correspondientes a información de Cuentas de Country by Country.</t>
  </si>
  <si>
    <t>Facilitar a los contribuyentes del sector de bebidas alcohólicas, ​la entrega de marbetes
electrónicos a través del portal del SAT.</t>
  </si>
  <si>
    <t>Integración MAT.Jurídico-MAT.Cobranza para la asociación de medios de defensa, procedimientos administrativos y
procedimientos legales registrados en MAT.Jurídico con las resoluciones
determinantes de créditos fiscales registradas en MAT.Cobranza.</t>
  </si>
  <si>
    <t>Con la finalidad de complementar las funcionalidades del aplicativo de Auditorias Electronica de Comercio Exterior, el cuál da la posibilidad de realizar actos de fiscalización, así como el envío de cartas invitación a través de medios electronicos. ​</t>
  </si>
  <si>
    <t xml:space="preserve">Generar una solución integral que contribuya en la
disposición de un modelo operativo y un esquema simplificado y funcional, alineándose cada uno de los procesos
relacionados a las nuevas condiciones y requerimientos que demandan tanto el
marco operativo como tecnológico actualmente; robusteciendo el esquema de operación en cada uno de los procesos
mencionados de forma sistémica.
Tipo
Servicio ;Nuevo desarrollo;
Prioridad
;Alta;
Orden
de ejecución ;UNO; 
Clasificación
;Continuidad Operativa;
</t>
  </si>
  <si>
    <t xml:space="preserve">
_x000D_
Proveer
a los contribuyentes del Régimen de Incorporación Fiscal (RIF) de un servicio
donde puedan actualizar sus datos de contacto​
</t>
  </si>
  <si>
    <t>Proveer
a los Fedatarios públicos de un componente que les permita capturar y transmitir
al SAT la información contenida en los instrumentos notariales, generando un
código de identificación, para validar los documentos a través de la consulta que
muestre algunos de sus datos principales en una base de datos controlada por el
SAT</t>
  </si>
  <si>
    <t>Extraer_x000D_
de Declaraciones y Pagos la información correspondiente a las compensaciones,_x000D_
tanto de declaraciones normales como complementarias para registrarla en MAT_x000D_
Devoluciones y Compensaciones.</t>
  </si>
  <si>
    <t>1. Se requiere una 
herramienta (cliente) que permita el cifrado y descifrado de archivos XML, 
simulando ser una institución financiera o una jurisdicción de acuerdo a las 
especificaciones definidas por el SAT y la OCDE Consideraciones&amp;#58;El 
objetivo de esta herramienta es generar y procesar los insumos necesarios, para 
la validación del preparado del sistema CRS del SAT. 2. Actualizar el tamaño 
de 2056 a 4096 de la llave utilizado en cifrado y descifrado de archivos en el 
intercambio de información entre México y las jurisdicciones (países) 
consideradas en el aplicativo CRS.Consideraciones&amp;#58;Se deberá tomar como 
base el documento anexo “Updated File Preparation User Guide DRAFT for Expert 
Group”</t>
  </si>
  <si>
    <t>Existe un área de oportunidad para implementar estadísticos basados en la información de los CFDIs, con la que cuenta el SAT, las cuales permitan tomar decisiones en diferentes ámbitos. En este sentido, la información estadística generada puede ser usada tanto por usuarios del SAT como por usuarios externos, lo cual permita dar un mayor beneficio de la información recibida a través de los esquemas de facturación.</t>
  </si>
  <si>
    <t>Se requiere en el aplicativo de Consultas y Autorizaciones en Línea (CAL) y RRL de MAT-Jurídico lo siguiente&amp;#58;Inhabilitar dos modalidades para la ACNII (Portal Contribuyente y Portal Empleado).Cambio de descripciones en el documento de ;Términos y Condiciones; (Portal Contribuyente).Incorporar el tipo de documento ;Dictamen; en el expediente electrónico de CAL (Portal Empleado).Incorporar dentro del aplicativo RRL y CAL el medio de contacto del número de celular que se utiliza actualmente en Buzón Tributario (Portal Contribuyente y Portal Empleado), a efecto de que sirva de instrumento para la emisión de los mensajes correspondientes a los acuses y avisos generados por los sistemas RRL y CAL. Inhabilitar una modalidad para la ACNCEA (Portal Contribuyente y Portal Empleado).</t>
  </si>
  <si>
    <t>Se solicita la Extracción, Transformación y Carga de Información del la base de datos de Sipred Integral de 2012 a 2017.</t>
  </si>
  <si>
    <t>Realizar una solicitud de rembolso de los gastos al Personal Asimilado al Servicio Exterior Mexicano (PASEM) y en su caso habilitar un flujo de aprobación para turnar la solicitud a la AGRS</t>
  </si>
  <si>
    <t>En RRL y CAL permitir el descargo de los documentos
electrónicosque adjunto el contribuyente y empleado, por medio de la opción de Consultas de los asuntos en estado procesal concluidos y remitidos.</t>
  </si>
  <si>
    <t>Ajustar el cálculo de los días de atención por etapa de los folios registrados considerando el período vacacional, asi como la actualización de fundamentos y políticas de uso del sistema en el porta de internet (Quejas y Denuncias) y mantener homologada la información de los folios de las quejas y denuncuas de los estatus que envia el SIPRE.</t>
  </si>
  <si>
    <t>Es necesario contarcon información oportuna que dan a conocer el estado que guardan las revisiones, así como los procedimientos realizados e irregularidades detectadas en las mismas para la toma de las desiciones de las áreas de supervisión</t>
  </si>
  <si>
    <t>Contar con una herramienta que permita la generación
de solicitudes de certificados productivos para los aplicativos de CRS/FATCA
(Estándar común de reportes / la Ley de Cumplimiento Fiscal
de Cuentas en el Extranjero</t>
  </si>
  <si>
    <t>Implementar un mecanismo de comunicación con la
Secretaria de Economía (SE), que permita recibir los datos de la Personas
Morales (PM) que presenten su trámite para Disolución y Liquidación
simplificada de Sociedades Mercantiles.RN001Habilitar el servicio de la e.Firma para que la Secretaría de Economía (SE) pueda reutilizar la funcionalidad para el acceso y firma de los trámites en su portal mediante el uso de la e. Firma.NotaActualmente ya existe antecedente de que dicha funcionalidad de e.Firma es viable de implementar, ya que se utiliza para el acceso en el proceso de inscripción de Sociedades por Acciones Simplificadas (SAS) en el portal ;Tu Empresa; de la Secretaría de Economía.RN002Validación de requisitos1. Situación en el RFC. - A partir de la clave de RFC enviada por la SE y el tipo de trámite solicitado, se validará en el MAT – RFC que el contribuyente PM se encuentre en alguna de las siguientes situaciones&amp;#58;TrámiteSituación en el RFC/Detalle de situaciónConsulta de elegibilidad para la facilidadSituaciónActivoDetalle- Activo -Reactivado Disolución - Inicio de LiquidaciónSituaciónActivoDetalle- Activo -Reactivado  Liquidación - Cancelación por liquidaciónSituaciónActivo Detalle- En inicio de liquidación Si se encuentra en alguna de estas situaciones la respuesta será igual 1, de lo contrario será 0.2. Tipo de Sociedad válido en el MAT - RFC. – Se validará que el tipo de sociedad vigente en el MAT – RFC se encuentre enlistado en el catálogo anexo CAT_TIPODESOCIEDAD.txt.Si cuenta con algún tipo de sociedad válido la respuesta será igual a 1, de lo contrario será 0.3. Validación de socios o accionistas. - Se validarán que los Socios o Accionistas que conformen la Persona Moral únicamente sean Personas Físicas. En caso de que los socios accionistas sean personas físicas, la respuesta será igual a 1, de lo contrario será 0.RN003Validación de requisitosOperación. - Se validará que el contribuyente Persona Moral no haya realizado operaciones durante los últimos dos años, a partir de la fecha de presentación del trámite.Si el contribuyente Persona Moral no realizó operaciones la respuesta será igual a 1, de lo contrario será 0.RN004Validación de requisitosEmisión de CFDI. - Se validará que el contribuyente Persona Moral no haya emitido CFDI durante los últimos dos años, a partir de la fecha de presentación del trámite.Si no emitió algún CFDI en un periodo de dos años la respuesta será igual a 1, de lo contrario será 0.RN005Validación de requisitosOpinión de cumplimiento. – Se validará que el contribuyente Persona Moral se encuentre al corriente en sus obligaciones fiscales.Si la opinión de cumplimiento es positiva la respuesta será igual 1, de lo contrario será 0.RN006Validación de requisitosDelitos fiscales o patrimoniales. – Se validará que los Socios o Accionistas de la Persona Moral, no estén sujetos a un procedimiento penal (AGJ).Si no se encuentran sujetos a un procedimiento penal la respuesta será igual a 1, de lo contrario será 0.RN007Validación de requisitosBuzón tributario. – Se validará que el contribuyente Persona Moral cuente con buzón tributario activo y sin un recurso de amparo de por medio.Si cuenta con Buzón Tributario activo y sin un recurso de amparo de por medio, la respuesta será igual 1, de lo contrario será 0.RN008Validación de resultadosModelo de Riesgo. - Se consultará la situación del contribuyente PM en el modelo de riesgo de la Administración General de Planeación.Si el resultado del modelo de riesgo cataloga al contribuyente sin riesgo, la respuesta será igual 1, de lo contrario será 0.RN009Matriz de resultados de consulta. – Se contará con una matriz donde se almacenarán los resultados de las consultas realizadas del RN002 a la RN008, de acuerdo con lo siguiente&amp;#58;#CamposDescripciónCaracteristicas1ID_ConsultaNúmero consecutivo de consultaNúmero consecutivo2BO_IDBO_ID del contribuyente en la Base de Datos del MATAlfa-numérico de hasta 32 caracteres.3RFCClave RFC de la PM enviada por la SE.Alfa-numérico de 12 caracteres.4TrámiteClave del trámite enviado por la SE.Consulta Inicio de Liquidación Cancelación por liquidación5Situación en el RFCResultado de la validación de situación en el MAT - RFC.Cumple = 1 / No cumple = 0.6Régimen capitalResultado del tipo de sociedad enviado por la SE.Cumple = 1 / No cumple = 0.7Validación de relaciones PMResultado de la validación de relaciones PM en el MAT - RFC.Cumple = 1 / No cumple = 0.8OperaciónResultado de la validación de operaciónCumple = 1 / No cumple = 0.9Emisión de CFDIResultado de la validación de emisión de CFDI.Cumple = 1 / No cumple = 0.10Opinión de cumplimientoResultado de la validación de opinión de cumplimiento.Cumple = 1 / No cumple = 0.11Delitos fiscalesResultado de la validación de Delitos fiscales o patrimoniales.Cumple = 1 / No cumple = 0.12Buzón TributarioResultado de la validación de buzón tributario.Cumple = 1 / No cumple = 0.13Modelo de Riesgo AGPResultado de la primer validación del modelo de riesgo.Cumple = 1 / No cumple = 0.14Fecha de envíoFecha de envío de consulta por parte de la SE Formato DD.MM.AAAA.HH.MM.SS15Fecha de recepción Fecha de recepción del SAT de la solicitud realizada por la SEFormato DD.MM.AAAA.HH.MM.SS16Fecha de respuesta SATFecha de envío de respuesta por parte del SATFormato DD.MM.AAAA.HH.MM.SS17Usuario de cargaClave del usuario de carga.Clave del usuario de carga.18ResultadoSi la respuesta de las RN002 a la RN008 es 1, el resultado será 1, de lo contrario el resultado será 0. Cumple= 1/ No cumple=019Modelo de Riesgo AGPResultado de una segunda del modelo de riesgo.Cumple = 1 / No cumple = 0.La matriz podrá ser consultada por los usuarios de la ACOP, mediante una herramienta de consulta.RN010Envió de respuesta. – Se enviará la respuesta a la SE a través del mecanismo establecido, con el resultado 1 o 0. RN011Recepción de aviso de Inicio de Liquidación.- Mediante el Sistema que implemente la SE para ofrecer la facilidad de Disolución y Liquidación de Sociedades, se recibirán los datos de la Personas Morales (PM) que presenten su trámite para el inicio de liquidación.RN012Envió de mensaje de recepción aviso de inicio de liquidación. – A través del mecanismo establecido, se enviará la respuesta a la SE sobre la recepción del trámite para el inicio de liquidación.RN013Recepción de aviso de Cancelación por Liquidación.- Mediante el Sistema que implemente la SE para ofrecer la facilidad de Disolución y Liquidación de Sociedades, se recibirán los datos de la Personas Morales (PM) que presenten su trámite para la cancelación por liquidación.RN014Envió de mensaje de recepción aviso de Cancelación por liquidación. – A través del mecanismo establecido, se enviará la respuesta a la SE sobre la recepción del trámite para la cancelación por liquidación.RN015Validación complementaria del Modelo de Riesgo. - Se realizará una segunda consultará de la situación del contribuyente PM en el modelo de riesgo de la Administración General de Planeación.RN001Habilitar el servicio de la e.Firma para que la Secretaría de Economía (SE) pueda reutilizar la funcionalidad para el acceso y firma de los trámites en su portal mediante el uso de la e. Firma.NotaActualmente ya existe antecedente de que dicha funcionalidad de e.Firma es viable de implementar, ya que se utiliza para el acceso en el proceso de inscripción de Sociedades por Acciones Simplificadas (SAS) en el portal ;Tu Empresa; de la Secretaría de Economía.RN002Validación de requisitos4. Situación en el RFC. - A partir de la clave de RFC enviada por la SE y el tipo de trámite solicitado, se validará en el MAT – RFC que el contribuyente PM se encuentre en alguna de las siguientes situaciones&amp;#58;TrámiteSituación en el RFC/Detalle de situaciónConsulta de elegibilidad para la facilidadSituaciónActivoDetalle- Activo -Reactivado Disolución - Inicio de LiquidaciónSituaciónActivoDetalle- Activo -Reactivado  Liquidación - Cancelación por liquidaciónSituaciónActivo Detalle- En inicio de liquidación Si se encuentra en alguna de estas situaciones la respuesta será igual 1, de lo contrario será 0.5. Tipo de Sociedad válido en el MAT - RFC. – Se validará que el tipo de sociedad vigente en el MAT – RFC se encuentre enlistado en el catálogo anexo CAT_TIPODESOCIEDAD.txt.Si cuenta con algún tipo de sociedad válido la respuesta será igual a 1, de lo contrario será 0.6. Validación de socios o accionistas. - Se validarán que los Socios o Accionistas que conformen la Persona Moral únicamente sean Personas Físicas. En caso de que los socios accionistas sean personas físicas, la respuesta será igual a 1, de lo contrario será 0.RN003Validación de requisitosOperación. - Se validará que el contribuyente Persona Moral no haya realizado operaciones durante los últimos dos años, a partir de la fecha de presentación del trámite.Si el contribuyente Persona Moral no realizó operaciones la respuesta será igual a 1, de lo contrario será 0.RN004Validación de requisitosEmisión de CFDI. - Se validará que el contribuyente Persona Moral no haya emitido CFDI durante los últimos dos años, a partir de la fecha de presentación del trámite.Si no emitió algún CFDI en un periodo de dos años la respuesta será igual a 1, de lo contrario será 0.RN005Validación de requisitosOpinión de cumplimiento. – Se validará que el contribuyente Persona Moral se encuentre al corriente en sus obligaciones fiscales.Si la opinión de cumplimiento es positiva la respuesta será igual 1, de lo contrario será 0.RN006Validación de requisitosDelitos fiscales o patrimoniales. – Se validará que los Socios o Accionistas de la Persona Moral, no estén sujetos a un procedimiento penal (AGJ).Si no se encuentran sujetos a un procedimiento penal la respuesta será igual a 1, de lo contrario será 0.RN007Validación de requisitosBuzón tributario. – Se validará que el contribuyente Persona Moral cuente con buzón tributario activo y sin un recurso de amparo de por medio.Si cuenta con Buzón Tributario activo y sin un recurso de amparo de por medio, la respuesta será igual 1, de lo contrario será 0.RN008Validación de resultadosModelo de Riesgo. - Se consultará la situación del contribuyente PM en el modelo de riesgo de la Administración General de Planeación.Si el resultado del modelo de riesgo cataloga al contribuyente sin riesgo, la respuesta será igual 1, de lo contrario será 0.RN009Matriz de resultados de consulta. – Se contará con una matriz donde se almacenarán los resultados de las consultas realizadas del RN002 a la RN008, de acuerdo con lo siguiente&amp;#58;#CamposDescripciónCaracteristicas1ID_ConsultaNúmero consecutivo de consultaNúmero consecutivo2BO_IDBO_ID del contribuyente en la Base de Datos del MATAlfa-numérico de hasta 32 caracteres.3RFCClave RFC de la PM enviada por la SE.Alfa-numérico de 12 caracteres.4TrámiteClave del trámite enviado por la SE.Consulta Inicio de Liquidación Cancelación por liquidación5Situación en el RFCResultado de la validación de situación en el MAT - RFC.Cumple = 1 / No cumple = 0.6Régimen capitalResultado del tipo de sociedad enviado por la SE.Cumple = 1 / No cumple = 0.7Validación de relaciones PMResultado de la validación de relaciones PM en el MAT - RFC.Cumple = 1 / No cumple = 0.8OperaciónResultado de la validación de operaciónCumple = 1 / No cumple = 0.9Emisión de CFDIResultado de la validación de emisión de CFDI.Cumple = 1 / No cumple = 0.10Opinión de cumplimientoResultado de la validación de opinión de cumplimiento.Cumple = 1 / No cumple = 0.11Delitos fiscalesResultado de la validación de Delitos fiscales o patrimoniales.Cumple = 1 / No cumple = 0.12Buzón TributarioResultado de la validación de buzón tributario.Cumple = 1 / No cumple = 0.13Modelo de Riesgo AGPResultado de la primer validación del modelo de riesgo.Cumple = 1 / No cumple = 0.14Fecha de envíoFecha de envío de consulta por parte de la SE Formato DD.MM.AAAA.HH.MM.SS15Fecha de recepción Fecha de recepción del SAT de la solicitud realizada por la SEFormato DD.MM.AAAA.HH.MM.SS16Fecha de respuesta SATFecha de envío de respuesta por parte del SATFormato DD.MM.AAAA.HH.MM.SS17Usuario de cargaClave del usuario de carga.Clave del usuario de carga.18ResultadoSi la respuesta de las RN002 a la RN008 es 1, el resultado será 1, de lo contrario el resultado será 0. Cumple= 1/ No cumple=019Modelo de Riesgo AGPResultado de una segunda del modelo de riesgo.Cumple = 1 / No cumple = 0.La matriz podrá ser consultada por los usuarios de la ACOP, mediante una herramienta de consulta.RN010Envió de respuesta. – Se enviará la respuesta a la SE a través del mecanismo establecido, con el resultado 1 o 0. RN011Recepción de aviso de Inicio de Liquidación.- Mediante el Sistema que implemente la SE para ofrecer la facilidad de Disolución y Liquidación de Sociedades, se recibirán los datos de la Personas Morales (PM) que presenten su trámite para el inicio de liquidación.RN012Envió de mensaje de recepción aviso de inicio de liquidación. – A través del mecanismo establecido, se enviará la respuesta a la SE sobre la recepción del trámite para el inicio de liquidación.RN013Recepción de aviso de Cancelación por Liquidación.- Mediante el Sistema que implemente la SE para ofrecer la facilidad de Disolución y Liquidación de Sociedades, se recibirán los datos de la Personas Morales (PM) que presenten su trámite para la cancelación por liquidación.RN014Envió de mensaje de recepción aviso de Cancelación por liquidación. – A través del mecanismo establecido, se enviará la respuesta a la SE sobre la recepción del trámite para la cancelación por liquidación.RN015Validación complementaria del Modelo de Riesgo. - Se realizará una segunda consultará de la situación del contribuyente PM en el modelo de riesgo de la Administración General de Planeación.</t>
  </si>
  <si>
    <t>Integración de MAT.Cobranza con MAT.Jurídico para la asociación de medios de defensa, procedimientos administrativos y procedimientos legales registrados en MAT.Jurídico con las resoluciones determinantes de créditos fiscales registradas en MAT.Cobranza.​</t>
  </si>
  <si>
    <t>Permitir la creación y actualización del flujo entre los catálogos del Módulo OCDE, así
como un rediseño en el registro de los asuntos, y la generación de reportes
estadísticos, los cuales permitan entregar oportunamente la información
requerida por la OCDE durante los procesos de evaluación.</t>
  </si>
  <si>
    <t>Actualizar el en el Portal de Trámites y Servicios al contribuyente y en el Web Service de DODA la información de los contenedores, pedimento americano, cadena original, formato pdf, así como la implementación de un servicio en el Módulo de Selección Automatizada para Placa Repetida.</t>
  </si>
  <si>
    <t>Modificar y generar reglas de negocio para cumplir con la OCDE</t>
  </si>
  <si>
    <t xml:space="preserve">Visualizaren el Verificador de Autenticidad de Documentos (VAD) a través de la lectura
del Código QR del Documento de Operación para Despacho Aduanero (DODA) la
información del pago de los pedimentos emitidos en la implementación de
proyecto de Pago Referenciado de Pedimentos. </t>
  </si>
  <si>
    <t>Implementar una Encuesta Electrónica Nacional respecto a temas de Seguridad Institucional, campañas de comunicación y Hábitos de consumo de medios digitales para conocer la opinión de los empleados del SAT.</t>
  </si>
  <si>
    <t>Identificar a los contribuyentes (PF o PM) que se deben clasificar como de riesgo, mediante la implementación de un cuestionario en el aplicativo CITASAT, el cual debe ser llenado por el contribuyente cuando gestione su cita para realizar el proceso de inscripción y obtención de la , para que el asesor esté en posibilidad de realizar la inscripción, o transferirlo al servicio de .Cuestionarios&amp;#58;PMRazón Social, RFC, Domicilio Fiscal, Representantes legales y Socios o Accionistas.PFNombre, RFC, Domicilio Fiscal, Representantes legales (cuando aplique)ImportanteLa iniciativa para su estimación y desarrollo, ha de incluir el RES y SOLA en conjunto puesto quese originaronen la herramienta PPMC y se le dará seguimiento en POL.</t>
  </si>
  <si>
    <t>Es necesario obtener infomación de los contribuyentes, a través de diferentes fuentes para conocer su situación fiscal, el cuál será de insumo para la Fiscalización Electronica.</t>
  </si>
  <si>
    <t>Desarrollar una aplicación MÓVIL de “Buzón tributario”_x000D_
para dispositivos móviles con sistema operativo Android y IOS, que permita al_x000D_
contribuyente hacer uso de los servicios relacionados con los mecanismos de_x000D_
comunicación electrónicos nativos que ofrece el Buzón Tributario así como de la_x000D_
tecnología de notificaciones “push”.</t>
  </si>
  <si>
    <t>Implementar una encuesta Electrónica Nacional que
permita obtener información sobre temas de telefonía fija, móviles y virtuales
utilizadas dentro del SAT, a fin de conocer la opinión de los empleados del SAT.</t>
  </si>
  <si>
    <t>Incorporación de formulario dentro de buzón tributario en la funcionalidad de Mi repositorio una opción que permita descargar información a las 32 Entidades Federativas para la validación de Impuesto Sobre la Renta (ISR) participable de cada una de ellas</t>
  </si>
  <si>
    <t>Se requiere la implementación en MAT-Cobranza de las funcionalidades para la generación de formatos para pago, entre otros los siguientes&amp;#58;Formatos para pago en efectivo con Línea de Captura, Formato de Confirmación de transacciones virtuales y Formato de confirmación de Movimientos contables.Disponer de un solo aplicativo, que permita administrar y ofrecer de forma integral la emisión de las líneas de captura, así como la confirmación de pagos virtuales y movimientos</t>
  </si>
  <si>
    <t>Se requiere la implementación en MAT-Cobranza de las funcionalidades para Pre-registro de resoluciones determinantes de las diversas autoridades tanto internas como externas al SAT, y así evitar o disminuir las actividades manuales, del personal de las ADR´s, referente al registro de resoluciones determinantes. de resoluciones determinantes.</t>
  </si>
  <si>
    <t xml:space="preserve">
Incorporar como parte de las funcionalidades del nuevo sistema de cobranza, el registro, seguimiento, notificación, generación de formatos de pago, todo esto de manera automatizada para los diversos convenios que actualmente existen y en sus distintas modalidades.
Se deberá integrar lo correspondiente a la Fase 3 a fin de que
complementar lo construido en la Fase 1 y 2.</t>
  </si>
  <si>
    <t>Incorporar las funcionalidades de Asesorías, Quejas o reclamaciones y Representación Legal dentro
de la opción de Servicios de PRODECON en el buzón tributario que permita la
administración de las solicitudes del contribuyente a nivel nacional dirigidas
a la PRODECON, así como la administración y control de la información</t>
  </si>
  <si>
    <t xml:space="preserve">​Se requiere establecer claramente la vinculación de_x000D_
los procesos que forman parte del ejercicio del gasto público, a fin de_x000D_
mantener la transparencia en la rendición de cuentas. </t>
  </si>
  <si>
    <t>Actualmente no se puede identificar relaciones para identificar a los Contribuyentes
conforme a lo establecido en la Ley Federal de Zonas Económicas Especiales y
facilitar el cumplimiento de las obligaciones derivadas de dicha Ley. Por lo que, se requiere adicionar
un nuevo registro al catálogo de relaciones para identificar correctamente a
los contribuyentes que cuentan con un RFC de administrador o inversionista de
Zona Económica Especial, así como el alta de tres obligaciones fiscales que
derivan de este esquema.</t>
  </si>
  <si>
    <t>Habilitar a las Personas Físicas para que puedan
ingresar consultas en materia de Precios de Transferencia para la atención de
la Administración Central de Fiscalización de Precios de Transferencia de la
AGGC</t>
  </si>
  <si>
    <t>Habilitar y generar en el aplicativo de FEB el acceso a la AGGC, para el control y seguimiento de las Auditorias Electronicas.</t>
  </si>
  <si>
    <t xml:space="preserve">Atender cuestionamientos y brindar apoyo técnico a la implementación de la solución de
las Instituciones Bancarias </t>
  </si>
  <si>
    <t>Habilitar y generar en el aplicativo de FEB el acceso de la AGACE para el control y seguimiento de las Auditorias Electrónicas.</t>
  </si>
  <si>
    <t>Automatizarel proceso de comunicación, notificación y asignación de los 
Titulos de Autorizacion a Proveedores que participan en licitaciones del 
SAT.</t>
  </si>
  <si>
    <t>​Permitir registrar, agilizar y controlar de manera  automática, la asistencia de los empleados, acceso de vehículos, visitantes y 
proveedores a los inmuebles del SAT</t>
  </si>
  <si>
    <t>Implementar una encuesta Electrónica Nacional que permita obtener información sobre la
opinión de la Evaluación Integral del Desempeño (EIDD 2017- 2018) aplicada a todos
los servidores públicos dentro del SAT, a fin de conocer la opinión de los empleados.</t>
  </si>
  <si>
    <t>Captar la información  de los vehículos y sus propietarios mediante un padrón de Complemento Único 
Vehicular relacionado a operaciones soportadas mediante CFDI. La información 
deberá almacenarse para poder ser consultada por medio de un visor de 
información, que a su vez permita generar un expediente vehicular y reportes de 
información. Esta información podrá ser consultada por usuarios internos y 
externos del SAT. Para dar cumplimiento al Artículo 10 de la Ley de Coordinación 
Fiscal</t>
  </si>
  <si>
    <t xml:space="preserve">La lista de RFCs que utilizan los PACs para verificar el RFC del receptor de la factura, tienen el criterio de excluir a los RFCs que se encuentran con el estatus de “Cancelado” por lo que es necesario actualizar las validaciones en línea.Dicho lo anterior, se requiere actualizar las validaciones que actualmente existen al momento de realizar la consultar al RFC de las funcionalidades “validaciones de RFC” y “verificación del contribuyente” y p​or lo consiguiente también se deberán actualizar los textos de salida como resultado de las validaciones. </t>
  </si>
  <si>
    <t>Se requiere crear una nueva funcionalidad en el portal público del SAT que permita
la obtención de la Constancia de Situación Fiscal mediante la CURP para así
facilitar la obtención de este documento.</t>
  </si>
  <si>
    <t xml:space="preserve">La liberación del pago referenciado con línea de captura para los
pedimentos de importación, exportación, formularios múltiples de pago y de
excedente de franquicia y además con la implementación de trabajar con 23
bancos en vez de cinco, genera la necesidad de actualizar
el Sistema Integral de Contabilidad Aduanera (SICA-Legado), con la finalidad de
continuar con la rendición de la información de la generación contable de la
recaudación de comercio exterior hacia la entidad de Impuestos Internos y a la
Tesorería de la Federación (TESOFE)
</t>
  </si>
  <si>
    <t>Incorporar criterios de validación en la lectura del código QR, en el portal de empleado
de MATCE, en las opciones para activar el MSA y en la validación de
cumplimiento de formalidades en el módulo de salida, para que adicionalmente a
lo ya implementado, se permita realizar el despacho utilizando la estructura
del número de integración alfanumérico que inicia con la siglas SAT, descrito
en el PPMC 107997.</t>
  </si>
  <si>
    <t>Actualizar la consulta del número de integración numérico y alfanumérico en el Validador
QR</t>
  </si>
  <si>
    <t>El requerimiento en específico basa en asociar un folio único e irrepetible a cada RFC con el objeto de proteger dicho
dato, conforme a lo dispuesto en la Ley General de Transparencia y Acceso a la Información
Pública</t>
  </si>
  <si>
    <t>Las empresa PHILIP MORRIS MÉXICO PRregistr una nueva marca de Tabacos Labrados en su catálogo de productos, por lo que requieren llevar a cabo la presentación de sus declaraciones a través del aplicativo F33 MULTI-IEPS para informar la venta de sus nuevos productos y cumpla con sus obligaciones de acuerdo con la Ley de IEPS y la RMF vigente, Artículo 2º, inciso C.</t>
  </si>
  <si>
    <t>Dar de alta el concepto “Código Digital de Identificación para la Verificación Vehicular”, en los
catálogos contablesCatalogo de Conceptos (CAT-CON) y Catálogo de prioridades
contables (CAT-COM), así como enlos
procesos del Sistema de Contabilidad Central (NEPE _ SI), para el registro
contable de la recaudación en el presente ejercicio.</t>
  </si>
  <si>
    <t>Actualizar Mis Cuentas  considerando la presentación de declaraciones RIF del ejercicio 2018; así como 
en los acuses de recibo en las declaraciones normales y complementarias cuando 
no se opten por los beneficios de reducción en el pago del IVA y IEPS con las 
respectivas validaciones.</t>
  </si>
  <si>
    <t>Serequiere realizar la modificación en el archivo ;globalCondonados; el título que se muestra como encabezado del archivo., el cual se muestra al contribuyente al realizar la descarga de la información.</t>
  </si>
  <si>
    <t xml:space="preserve">Realizar las actualizaciones en el Sistema de Devoluciones Automáticas con el objetivo de corregir hallazgos detectados e incorporar mejoras para detección temprana de incumplimientos. </t>
  </si>
  <si>
    <t>Modificar a partir del primer bimestre de 2018 las declaraciones bimestrales de RIF (definitivas y provisionales), tanto normales como complementarias, en los cálculos para la determinación de los IEPS (bebidas alcohólicas fabricación y venta, tabacos labrados, bebidas saborizadas y cerveza)-Los campos de Actualizaciones y Recargos sean editables para las declaraciones 2018 del RIF (definitivas y provisionales), así como las de Arrendamiento (provisionales). Asimismo, determinar valores para los mismos considerando las fórmulas que se tienen actualmente en producción-Permitir a los contribuyentes suspendidos la presentación de declaraciones normales y complementarias de RIF (definitivas y provisionales), así como las de Arrendamiento (provisionales); en los periodos en que se encontraron activos, con la finalidad de regularizar su cumplimiento.-Actualizar las opciones de consulta para las declaraciones presentadas de los contribuyentes suspendidos, ya sea RIF (definitivas y provisionales) o Arrendamiento (provisionales.-Para declaraciones normales y complementarias del Régimen de Incorporación Fiscal, delimitar con montos máximos los campos que se mencionan en el Anexo 3.Para los impuestos donde existen más de un campo que corresponda a ingresos, la suma de todos los ingresos no debe ser mayor a 2mdp.</t>
  </si>
  <si>
    <t>​Se requiere contar con un Sistema Informático que permita registrar y consolidar
la Recaudación de los diferentes Esquemas de Pago y Cuentadantes, y que además
permita obtener productos estadísticos y contables, para su envío a la Unidad
de Contabilidad Gubernamental y áreas correspondientes.</t>
  </si>
  <si>
    <t xml:space="preserve">​Desarrollar un nuevo módulo en el Sistema de Contabilidad Central, que permita la captura de los volantes y/o formularios, con
la finalidad de realizar el registro contable de los pagos que todavía lleguen
a declararse en papel. </t>
  </si>
  <si>
    <t>Se requiere la generación de Facturas Electrónicas en versión 3.3 correspondientes a los pagos realizados por los contribuyentes por concepto deDerechos, Productos y Aprovechamiento.</t>
  </si>
  <si>
    <t>Contar con un sistema que le permita al SAT intercambiar información con las 32 entidades del país, lo que les permitirá, al SAT y a las entidades hacer más eficiente la recaudación, así como detectar posibles evasiones fiscales de los contribuyentes.</t>
  </si>
  <si>
    <t>Proceso de recepción.- Proceso de preparación.- Administración de catálogos.- Creación y actualización
                                                                                                                                                                                                                                                                del expediente individual- Consulta de expedientes individuales.- Comunicación en emisores y receptores.- Comportamiento de PAC´s.- Integración con la declaración anual.- Ciclo mensual de cumplimiento.- Consideraciones Generales.</t>
  </si>
  <si>
    <t>Reestructurarla forma de almacenar la documentación escaneada de los contribuyentes, en MAT
DYC, ya que por las características de la NAS el número de carpetas permitidas es
un número finito y en varias administraciones desconcentradas ya les esta
enviando error de escritura</t>
  </si>
  <si>
    <t>Se deben r​ealizar el ajuste en la estructura de grupos de atención del Sistema de Procedimientos de Evaluación
(SIPRE), mismo que permita seguir brindando el seguimiento a todos los folios
de Quejas y/o Denuncias registrados mediante el aplicativo, tanto para el flujo
de revisión administrativa como el proceso administrativo.​</t>
  </si>
  <si>
    <t>Derivado de la actualización tecnológica de dictámenes a una nueva plataforma, las URL en el Portal del Contribuyentedejaron de funcionar por lo que se solicita​ actualizar las URL´s correspondientes​</t>
  </si>
  <si>
    <t>Se requiere actualizar en el Portal de Trámites y Servicios al Contribuyente, la URL en el menú Consultas – Comercio Exterior –
Documento de Operación para Despacho Aduanero.​</t>
  </si>
  <si>
    <t>Se requiere habilitar la F100, sólo para el Portal Empleado, versión del ejercicio 2017 y el vencimiento de la línea de captura será a los 5 días naturales siguientes a partir de la fecha de presentación.RN01Habilitar la última versión de esta declaración F100, para el 2017.Se solicita habilitar nuevamente la última versión para el ejercicio 2017, la cual consideraba como fechas de retorno del 19 de enero al 19 de octubre.Sólo se deberá habilitar para el portal del empleado.RN02Fecha del vencimiento de la línea de captura.El vencimiento de la línea de captura será a los 5 días hábiles siguientes a la fecha de presentación.En caso de que la fecha de vencimiento se ubique en día viernes, festivo, sábado o domingo, la vigencia se extenderá al día hábil siguiente.</t>
  </si>
  <si>
    <t xml:space="preserve">
Derivado de la actualización que realizó el CTS del tamaño de llave a
4096, es necesario realizar la actualización de certificados en ambiente productivo
de las siguientes jurisdicciones, para los aplicativos de CRS y CBC.
</t>
  </si>
  <si>
    <t>Actualización del
Certificado del SAT para las aplicaciones de FATCA, CRS y CBC</t>
  </si>
  <si>
    <t>Implementar una serie de mejoras al módulo de pagos, del sistema de ;MAT Devoluciones y Compensaciones; para evitar la pérdida de datos, ya que al momento de integrar la información de la TESOFE, no coniciden el 100% de la Claves de rastreo,así como proporcionar herramientas al área de negocio para la mejor operación de los pagos realizados al contribuyente.</t>
  </si>
  <si>
    <t xml:space="preserve">Realizar las actualizacionescorrespondientes en los procesos de extracción, transformación y carga de datos (procesos ETL) que generan una Emisión y el Padrón de pagos que integra los pagos que realizaron los retenedores durante el ejercicio. </t>
  </si>
  <si>
    <t>Implementar en la página de internet del SAT la opción ;Constancia de Reisdencia para Efectos Fiscales;, que permita al contribuyente acreditar su residencia fiscal en otro país con el que México tenga celebrado un tratado para evitar la doble tributación, realizando una validación de los requisitos en línea, con la finalidad de incentivar el cumplimiento voluntario de sus obligaciones fiscales.</t>
  </si>
  <si>
    <t>Es necesaria una opción para rechazar o cancelar las propuestas que
por diversas causas ya no es procedente emitir acto alguno, ocasionando que se
queden rezagadas con un estatus incorrecto dentro del Módulo de Control y
Seguimiento de Propuestas</t>
  </si>
  <si>
    <t>Se requiere contar con un proceso que permita obtener un archivo con la
información de la recaudación del efectivo de las Aduanas, para ser parte de la
Cuenta Comprobada​, dicho proceso debe realizarse a través de la creación de un modulo dentro del Sistema de Contabildiad central, que permita la generación del archivo, la emisión de reportes y envío a a la TESOFE.</t>
  </si>
  <si>
    <t>Ajustar el valor mínimo de registros a inscribir de manera masiva para la Inscripción de Terceros.En la definición original, se determinó que los valores para el mínimo de registros a inscribir de manera masiva una vez que el aplicativo realiza la validación del insumo y se clasifiquen los registros, sea de más de 50 registros lo que genera limitantes en la operación.Se requiere modificar dentro del resultado de validación el valor mínimo a inscribir de más de 10 registros.</t>
  </si>
  <si>
    <t>Incorporar al Portal de Trámites y Servicios al Contribuyente (PTSC) el acceso para el aplicativo Formulario Múltiple de Pago de Comercio Exterior</t>
  </si>
  <si>
    <t>Se requiere asignar la CURP y los datos del documento probatorio en el registro de aquellos contribuyentes que carecen de estos.</t>
  </si>
  <si>
    <t>Actualizar
el catálogo de conceptos y las plantillas de oficios de solicitud de servicio para eventos, conforme a los lineamientos gráficosde 2018.</t>
  </si>
  <si>
    <t>Actualizar
criterios en MATCE para generar, procesar y transmitir los eventos mediante
mensajes XML al proveedor de RNI</t>
  </si>
  <si>
    <t>Se requiere eliminar el menú “CFDI” con sus submenús, localizado en la aplicación de Factura Electrónica de Solución Integral.</t>
  </si>
  <si>
    <t xml:space="preserve">Generar
un servicio que permita al SAT contar con información de contacto actualizada
de los contribuyentes del RIF. </t>
  </si>
  <si>
    <t xml:space="preserve">Incorporar los resultados del proceso de validación de 3a emisión 2018 identificada como Mayo (marzo y avance de abril 2018, y complementos de enero 2015 a febrero 2018) de ISR participable de EF al formulario de Entidades Federativas de Mi repositorio
</t>
  </si>
  <si>
    <t>Análisis y generación de script para la actualización de montos en las multas pre-registradas en MAT-Cobranza provenientes de Control de Obligaciones considerando el insumo proporcionado por Negocio.</t>
  </si>
  <si>
    <t>Elaborar los scripts para el envío del mensaje de Vigilancia de Personas Morales para la
presentación de la declaración anual de ISR 2017, a efecto de que se reemitan a
los medios de contacto de los 92,323 contribuyentes listados en el archivo
Excel “327_02_Anual_2017_PM_BZ_vFin</t>
  </si>
  <si>
    <t>Elaborar los scripts para el envío del mensaje
de invitación de pago de adeudo fiscal de la
cartera asignada de persuasivo (correspondiente a la desconcentrada de
Nuevo León), a efecto de que se reemitan a los
medios de contacto de los 28 contribuyentes listados en el archivo Excel
“332_BT-Cart-NL2_20170419_vFin”</t>
  </si>
  <si>
    <t>Elaborar los scripts para el envío del mensaje
de Dominios inexistentes, a efecto de que se reemitan a los medios de contacto de los 6054 contribuyentes
listados en el archivo Excel adjunto “335_MI_DominiosInexistentes_vFin”</t>
  </si>
  <si>
    <t>Elaborar los scripts para el envío del mensaje previo
a la cancelación del Certificado de Sello Digital, a efecto de que se reemitan a
los medios de contacto de los 40 contribuyentes
listados en el archivo Excel adjunto “336_Avisos CSD Corte 2018 05 30 AGR-AGAFF_vFin”</t>
  </si>
  <si>
    <t>Elaborar los scripts para el envío del mensaje
de invitación de pago de adeudo fiscal de la
cartera asignada de persuasivo de corte al mes de abril 2018, a efecto de que se reemitan a los medios de contacto de los
4543 contribuyentes listados en el archivo Excel adjunto “337_BT-Cart-Abr-2018_vFin”.</t>
  </si>
  <si>
    <t xml:space="preserve">Actualmente en el proceso de carga de declaraciones por sistema de MAT-SAD no se validan
los Pagos provisionales efectuados en dos o más Entidades Federativas. 
</t>
  </si>
  <si>
    <t>Elaborar los scripts para el envío del mensaje Vigilancia Pago provisional de Abril 2018, a efecto de que se reemitan a los medios de contacto de los
384918 contribuyentes listados en el archivo Excel adjunto “340_04_PPABR2018_BZ_vFin”</t>
  </si>
  <si>
    <t>Se requiere actualizar el logotipo del Sistema
Único de Normatividad (SUN) localizada en intrasat / Servicios y seleccionar
Sistema Único de Normatividad</t>
  </si>
  <si>
    <t>Elaborar los scripts para el envío del mensaje de Opinión de cumplimiento negativa Opinión de cumplimiento negativa, a efecto de que se reemitan a los medios de
contacto de los 970,865 contribuyentes listados en el
archivo Excel adjunto “338_Opinion_de_cumplimiento_vFin”.</t>
  </si>
  <si>
    <t>Elaborar los scripts para el envío del mensaje ISR participable. Artículo 3-B LCF, a efecto de que se reemitan a los medios de contacto de los 215 contribuyentes listados en el
archivo Excel adjunto “341_Layout_Mensaje_de_Interes_Ent_Fed”</t>
  </si>
  <si>
    <t>Derivado de la actualización que realizó el CTS
(Common Transmission System) del tamaño de llave a 4096, es necesario realizar
la actualización de certificados en ambiente productivo para los aplicativos de
CRS (Common Reporting Standard) y CBC (Country by Country).</t>
  </si>
  <si>
    <t>Derivado de la actualización que realizó el CTS_x000D_
(Common Transmission System) del tamaño de llave a 4096, es necesario realizar_x000D_
la actualización de certificados en ambiente productivo para los aplicativos de_x000D_
CRS (Common Reporting Standard) y CBC (Country by Country).</t>
  </si>
  <si>
    <t>Actualmentte la información de las empresas certificadas (IMMEX)no se encuentra en la BD de Mat Dyc, se tiene que estar consultando de un archivo, ya que la funcionalidad de buscar directamente la información se hacia mediante un StoreProcedure, esta funcionalidad ya no esta operable.Por lo anterior se debe de generar un catálogo interno en la BD de Mat DyC, donde se cargará la información de las empresas certificadas, dicho catálogo debe ser administrable por el área de negocio, mediante cargas de uno a ;N; registros.Así como cambiar la funcionalidad de la aplicación de utilizar el StoreProcedure actual a la busqueda de las empresas certificadas dentro del catálgo que se generará con el presente requerimiento.</t>
  </si>
  <si>
    <t>Crear
la DIOT con la información que presenten los contribuyentes a través de Mi
Contabilidad</t>
  </si>
  <si>
    <t xml:space="preserve">Se requiere implementar mejoras en el esquema de
seguridad del aplicativo Donatarias, destrucción de Mercancías (DDM) a fin de
brindar un mejor control en su operación, así como garantizar la consistencia e
integridad de la información resguardada por el SAT. </t>
  </si>
  <si>
    <t>Implementar un servicio que exponga información del pago de pedimentos y/o del pago de Formularios Múltiples de Pago de Comercio Exterior (FMPCE).</t>
  </si>
  <si>
    <t xml:space="preserve">Actualizar la llave privada y pública de México a 4096. 
</t>
  </si>
  <si>
    <t>El nuevo aplicativo Sistema de Expedición y Control de Revisiones Fiscales
(SECREFI), no cuenta con información histórica de las órdenes de fiscalización
que las áreas usuarias tienen depositadas en el SECREFI CENTURA.</t>
  </si>
  <si>
    <t xml:space="preserve">La empresa TABACOS MAGNOS, S.A
DE C.V., con RFC TMA090904PN3, registró cuatro marcas de Tabacos Labrados en su
catálogo de productos, por lo que requieren llevar a cabo la presentación de
sus declaraciones a través del aplicativo F33 MULTI-IEPS para informar la venta
de sus nuevos productos y cumpla con sus obligaciones de acuerdo con la Ley de
IEPS y la RMF vigente, Artículo 2º, inciso C; por lo que es necesario realizar los
ajustes en el flujo del ciclo de la declaración, conforme a lo siguiente&amp;#58;42. TABACOS MAGNOS, S.A DE C.V., R.F.C. TMA090904PN3​ClaveMarca042046Catalina Rojo, CD 20´s042047Catalina Azul, CD 20´s042048Catalina Rojo, CS 20´s042049Catalina Azul CS 20´s
</t>
  </si>
  <si>
    <t>Actualmente las inscripciones de Sociedades por Acciones Simplificadas (SAS) que se
realizan a través del Portal de la Secretaria de Economía, no se incluye la
descripción del Régimen de Capital y la denominación o razón social de las SAS
inscritas.Con el fin de dar seguimiento a los acuerdos entre el SAT y la SE, se requiere
complementar la información que se envía a la Secretaria de Economía.</t>
  </si>
  <si>
    <t>Crear un a herramienta con la que se pueda realizar la vigilancia de cumplimiento de obligaciones de operaciones consideradfas como vulnerables a fin de ejercer las atribuciones en materia de vigilancia del cumplimiento conforme a la Ley Federal para la Prevención e Identificación de Operaciones con Recursos de Procedencia Ilícita.​​​</t>
  </si>
  <si>
    <t>Derivado de la actualización de las reglas de negocio de MAT-SAD
relacionadas a la validación del Impuesto acreditable pagado en el extranjero y
de los Pagos provisionales efectuados a la Federación se requiere identificar
las declaraciones que presentan ISR pagado en el extranjero y Pagos provisionales.</t>
  </si>
  <si>
    <t xml:space="preserve">Se requieren consultas particulares de acceso a los datos
contenidos en una Emisión con el objetivo de
generar y obtener información para la toma de decisiones y desarrollo de soluciones.
</t>
  </si>
  <si>
    <t>Almacenar la información contenida en las declaraciones_x000D_
que se presenten a través de la aplicación Declaranot_x000D_
en Línea, en las bases de datos del Data Ware House (DWH), para_x000D_
su consumo en los servicios de información del SAT. _x000D_
La información deberá cargarsepor goteo. _x000D_
El servicio deberácontrolar la recepción de las declaraciones, y enviar notificaciones al aplicativo Declaranot en Línea, con_x000D_
las confirmaciones de recepción o las solicitudes de reenvío para aquellas declaraciones no recibidas o recibidas parcialmente.Requerimiento DeclaraNOT 2017.pdf</t>
  </si>
  <si>
    <t xml:space="preserve">
Derivado de la actualización del certificado del SAT,
es necesario que aplique dicha actualización en ambiente productivo para poder
recibir información de Instituciones Financieras, así como la información que
se recibe del IRS (Internal
Revenue Service).
</t>
  </si>
  <si>
    <t>Derivado de la actualización que realizó el CTS
(Common Transmission System) del tamaño de llave a 4096, es necesario realizar
la actualización de certificados en ambiente productivo para los aplicativos de
CRS (Common Reporting Standard) y CBC (Country by Country)</t>
  </si>
  <si>
    <t xml:space="preserve">
Derivado de la actualización que realizó el CTS (Common Transmission
System) del tamaño de llave a 4096, es necesario realizar la actualización de
certificados en ambiente productivo para los aplicativos de CRS (Common
Reporting Standard) y CBC (Country by Country). 
</t>
  </si>
  <si>
    <t xml:space="preserve">Derivado de la actualización que realizó el CTS (Common Transmission
System) del tamaño de llave a 4096, es necesario realizar la actualización de
certificados en ambiente productivo para los aplicativos de CRS (Common
Reporting Standard) y CBC (Country by Country). 
</t>
  </si>
  <si>
    <t xml:space="preserve">Debido a la necesidad de estar actualizando constantemente el sito por cambios que se derivan de los programas en
los cuales se otorgan facilidad a los paisanos en su retorno o visita a México,
es necesario que el usuario de negocio, mediante funcionalidad de texto
enriquecido, actualice de manera sencilla y en línea la información del
aplicativo.
Adicionalmente, el aplicativo al ser parte de los
sitios que la Unidad de Gobierno Digital evalúa constantemente, se tienen observaciones
para ser atendidas en el desarrollo de esta iniciativa </t>
  </si>
  <si>
    <t>Al momento que el contribuyente inicia la solicitud de generación de certificado de
e.firma. El contribuyente no puede concluir el proceso al generar sus archivos .req
y .key en certifica cuando este NO cuenta con la CURP (casos especiales), ya
que dicho campo está considerado como información obligatoria.​</t>
  </si>
  <si>
    <t>Se requiere la atención y soporte de la FASE1 y FASE2 para la continuidad del proyecto MAT-CBZ&amp;#58;
Registro, control y seguimiento automático de convenios de pago en el
MAT.Cobranza (PPMC 102552), que por el término del contrato con el SDMA 4 no se logró su
liberación a producción.​</t>
  </si>
  <si>
    <t>Se requiere realizar adecuaciones a la Reingeniería de SIREFE, reemplazando la solicitud
de migración de la información que se genera en los procesos del aplicativo
SIREFE, a la nueva base de datos de dicha Reingeniería, lo anterior, con la
finalidad de realizar el consumo de la información histórica bajo demanda.​</t>
  </si>
  <si>
    <t xml:space="preserve">Integrar a la notificación electrónica que se procesa mediante el buzón tributario, a los
organismos gubernamentales que así lo soliciten, a fin de que realicen la
notificación de actos administrativos; los cuales deberán estar apegados a las
reglas de operación del SAT. Esto facilitará la comunicación ente los
contribuyentes, agremiados o grupos de interés para estos organismos. El
beneficio esperado a mediano plazo, es el ahorro en el proceso de notificación
de actos administrativos o asuntos de interés de cada organización y ampliar la capacidad de notificación.​La iniciativa nació con el proyecto PPMC
104367, el avance del proyecto de la Notificación de Terceros es del 80%, el cual está desarrollado en MAT-NyV, para continuar el proyecto,se genera el presentePoL con ID 238, retomando en lafasedesarrollo,para construirla integración conel modelo de seguridad que la ACSMC determine para el manejo de cuentas y roles de instituciones externas.
Tipo de
Servicio
;Mantenimiento;
Prioridad
;ALTA;
Orden de
Ejecución “UNO”
Clasificación
“Críticos 2018”
</t>
  </si>
  <si>
    <t>Actualmente el aplicativo no está preparado para la emisión de multas con los nuevos
criterios que se publicaron en la Resolución Miscelánea Fiscal 2018.</t>
  </si>
  <si>
    <t>Incorporar al portal de trámites y servicios al contribuyente (PTSC) una consulta que le permita al contribuyente consultar la situación de pago de las líneas de captura de comercio exterior, así como incluir mejoras en los aplicativos vinculados al depósito referenciado de comercio exterior</t>
  </si>
  <si>
    <t>Derivado de la Incorporación de la regla 2.8.5.2. de la resolución miscelánea fiscal
para 2017 que impacta en la opinión de cumplimiento de obligaciones fiscales
(32D), es necesario incorporar reglas para dar cumplimiento a obligaciones
cuando los contribuyentes no tenga actividad.</t>
  </si>
  <si>
    <t>Crear la funcionalidad que permitalageneración de reportescon lainformación demontosrecaudadospor las entidades federativas.</t>
  </si>
  <si>
    <t>Crear la funcionalidad quepermitaconsiderar la vigilancia de renuentesen elproceso de seguimiento de vigilancias, y emisin de documentos de acuerdo a las reglas de negocio aplicablespor el tipo y fase de los documentos.</t>
  </si>
  <si>
    <t>Actualmente la consulta del Reporte de Opinión de Cumplimiento del Contribuyente R32D público, muestra una respuesta corta y no cuenta con la visualización de un PDF con información a detalle.</t>
  </si>
  <si>
    <t xml:space="preserve">Se requiere la validación del estado ;En suspención de actividades;, para  la emisión del reporte de opinión de cumplimientoparaevitarlas aclaracionespor la falta de la regladevalidaciónen el aplicativo. </t>
  </si>
  <si>
    <t>Actualmente
el aplicativo se encuentra actualizado para procesar la información relacionada al programa de regularización 2016 por lo tanto
es necesario actualizar etiquetas y procesar información del ejercicio fiscal 2017</t>
  </si>
  <si>
    <t>Actualmente el Sistema Integral de Contabilidad
Aduanera (SICA) en funcionamiento, está desarrollado en una plataforma 4GL con
bases de datos que dejarán de tener soporte durante el 2017. Adicionalmente, la
aplicación actual implica para el usuario de negocio la necesidad de realizar
procesos manuales para la entrega mensual de información al Centro de Registro
Contable del SAT y a la TESOFE.La recepción de información se realiza actualmente por
canales no seguros. Por otra parte, se debe considerar el contenido de las
Reglas de Carácter General para la Recepción de Información de Declaraciones
Fiscales y la Recaudación de Recursos Federales por parte de las Instituciones
de Crédito publicado por la Tesorería de la Federación publicado en el DOF del
22 de diciembre de 2016, las cuales contemplan el pago referenciado
transaccional mediante el uso de la línea de captura para el pago de pedimentos
de manera electrónica, por lo que los procesos para integración, validación,
generación contable y reportes deben ajustarse para contemplar esta nueva modalidad. ​Fase II de la Reingeniería.La fase I de la Reingeniería contempla la Recepción y Confronta de información de líneas de captura recibidas por los bancos. Iniciativa 30</t>
  </si>
  <si>
    <t>Incorporar la solicitud de boletos de avión para Sindicalizados, ARPEL, Caninos, sin oficio e i​ntegrar la conciliación de los pagos de boletos avión y poder extraer reportes
de cada uno de los estatus.</t>
  </si>
  <si>
    <t xml:space="preserve">Desarrollar una herramienta que permita tener el control de las mercancías que pasan a
propiedad del SAT y que por su naturaleza son no transferibles al SAE, mismas
que podrán ser donadas o asignadas a Donatarias autorizadas Sector Privado, y
(o) entidades del Sector Público mediante esta herramienta que será el medio
por el cual se podrá realizar la solicitud y asignación de los bienes. </t>
  </si>
  <si>
    <t xml:space="preserve">Actualmente, debido a lineamientos emanados de la Resolución Miscelánea Fiscal 2018 y que
son vigentes a la fecha, es necesario registrar los viáticos percibidos por los
servidores públicos para el desempeño de comisiones oficiales, así como los que
se consideren exentos si se comprobaron en tiempo y forma o gravados, una vez
vencido el plazo para su comprobación y no se hayan comprobado adecuadamente,
con el propósito de acumular esta parte a los ingresos del empleado y retener
el ISR correspondiente, para su respectivo uso fiscal.
</t>
  </si>
  <si>
    <t>Implementar los criterios de Lenguaje Ciudadano que establece la Unidad de Gobierno
Digital, así como realizar modificaciones en la información que muestra al
realizar la consulta de un código de puntos. Por último, incorporar la opción
de Quejas y Denuncias dentro de la app y el Validador.​​</t>
  </si>
  <si>
    <t xml:space="preserve">Incorporar la emisión de propuestas de
pago de junio 2018 del IMSS dentro de buzón tributario en la opción “Mi
repositorio” a efecto de facilitar a los contribuyentes identificados como
“patrones” descargar información de interés que impulse el cumplimiento de sus obligaciones.
</t>
  </si>
  <si>
    <t xml:space="preserve">La Administración de Investigación Aduanera “3”
requiere disminuir de manera considerable los tiempos de entrega y recepción de
las solicitudes de validación de información y documentales de operaciones de
comercio exterior; derivado de ellos,surge la necesidad de contar con un
sistemaque le permita tener el control y seguimiento sobre las
solicitudesy documentales que reciben de parte dealgunasdependencias externas y áreas internas del SAT; así como, reducir de
manera considerable los tiempos y costos del envío de las solicitudes a los
Embajadas/Consulados y recepción de las respuesta emitidas por éstos.
</t>
  </si>
  <si>
    <t>Se presentó incidente recurrente en las siguientes ADR's&amp;#58;Baja CaliforniaChihuahuaHidalgoNuevo LeónPueblaEl problema consiste en la generación de archivos de omisos para Entidades Federativas desde las ADR's con registros duplicados.</t>
  </si>
  <si>
    <t>Actualmente
el aplicativo no está preparado para la emisión de documentos de tipo
requerimiento acumulado o Requerimiento multa
para obligaciones DIOT, por lo
que se limita la presencia fiscal.</t>
  </si>
  <si>
    <t>La empresa TABACOS MAGNOS, registr marcas de Tabacos Labrados en su catálogo de productos, por lo que requieren llevar a cabo la presentación de sus declaraciones a través del aplicativo F33 MULTI-IEPS para informar la venta de sus nuevos productos y cumpla con sus obligaciones de acuerdo con la Ley de IEPS y la RMF vigente, Artículo 2º, inciso C.Generar las claves para los productos con sus respectivas denominaciones de la empresa cigarrera que se menciona a continuación&amp;#58;8. PUROS SANTA CLARA, S.A. DE C.V., R.F.C. PSC9607267W5​ClaveMarca408039Cohiba32. PHILIP MORRIS MÉXICO PRODUCTOS Y SERVICIOS, S. DE R.L. DE C.V.,R.F.C. SCP970811NE6​ClaveMarca032228Marlboro Just Ks Box 2056. IMPORTADORA GAADSO, S.A. DE C.V. R.F.C. IGA170616A35​ClaveMarca456001Cipriano Cigars456002The Traveler456003The Circus456004La Rosa de San Diego456005El viejo continente</t>
  </si>
  <si>
    <t>Actualmente el sistema de MAT Devoluciones y Compensaciones (MAT-DyC) no
cuenta con el histórico de declaraciones, compensaciones y acreditamientos.Proporcionar
a MAT Devoluciones y Compensaciones (MAT DyC) a partir de periodos de tiempo
solicitados los registros históricos dedeclaraciones, compensaciones y
acreditamientos.
​</t>
  </si>
  <si>
    <t>Actualizar los módulos del proceso del SIPRED (Recepción, seguimiento y visualización), NO
están preparados para la presentación de la información sobre situación fiscal
para el ejercicio 2018 por cambio de reglas de negocio, así como integrar el mensaje de Aviso de Privacidad de la información.</t>
  </si>
  <si>
    <t xml:space="preserve">
Se requiere organizar la
presentación o manera en que se muestran, las opciones contenidas (submenús) en
el apartado (menú) Relación de contribuyentes. Así como adecuar el formato de
descarga del menú Listado Completo.
</t>
  </si>
  <si>
    <t xml:space="preserve">
Actualmente,
no se cuenta con un repositorio propio en el que se puedan realizar
explotaciones conforme las necesidades del usuario. sin que se vea afectada la operación diaria, pudiendo
ocasionar problemas en las diferentes áreas que requieren del repositorio
operacional.
</t>
  </si>
  <si>
    <t xml:space="preserve">
Incorporar los resultados del proceso de
validación de 4a emisión 2018 (abril y avance de mayo 2018, y complemento de
enero 2015 a mayo 2018) identificada como Junio de ISR participable de EF al
formulario de Entidades Federativas de Mi repositorio
</t>
  </si>
  <si>
    <t xml:space="preserve">
Derivado a que se integraron nuevos países al intercambio de Información,
es necesario integrar nuevos certificados en el CTS (Common Transmission
System) del tamaño de llave 4096, para el ambiente productivo de los
aplicativos de CRS (Common Reporting Standard) y CBC (Country by
Country). 
</t>
  </si>
  <si>
    <t>​Derivado_x000D_
de la operación diaria, se han detectado diversas mejoras que pueden agilizar_x000D_
la atención de las solicitudes de devolución en las Administraciones_x000D_
Desconcentradas y así disminuir las cargas de trabajo del área central.</t>
  </si>
  <si>
    <t>Atender los requerimientos de la AGGCpara actualizar las reglas de CRS y permitir la recepción de las declaraciones.</t>
  </si>
  <si>
    <t xml:space="preserve">Se requiere la extracción de las declaraciones Normales y Complementarias, detalle de las compensaciones, información contenida en la BDde DyP.La información debe ser desde el 1o. de Diciembre de 2015 a la fecha en la que será liberado el proyecto MAT-DyC Crear casos de compensacion. </t>
  </si>
  <si>
    <t xml:space="preserve">
Derivado de que se actualizó la estructura del
número de integración de DODA y PITA quedando numérico y alfanumérico, el
Validador QR no permite visualizar la información del número de Integración que
se genera de forma alfanumérica, por lo cual no se podrá visualizar la
información en el Validador QR.
</t>
  </si>
  <si>
    <t xml:space="preserve">
Se requiere un
módulo para el personal de Bienes muebles para que al realizar la actualización
o validación de bienes en resguardo de los servidores públicos, desde la
computadora del empleado al que se le está efectuando el inventario, el
resguardo pueda ser actualizado y firmado electrónicamente.
También
se necesita crear la funcionalidad para que entre empleados del SAT puedan
asignarse el inventario de un empleado al otro con el Vo.Bo. de la Subadministración
de Recursos y Servicios (SRyS) y sea aprobado mediante el firmado electrónico. 
</t>
  </si>
  <si>
    <t>Situación ActualSe cuenta con una aplicación elaborada por la AOA3 donde se consulta la información de los permisos de importación temporal deVehículos, Embarcaciones, Casas de Rodantes, Vehículos Fronterizos y Solo Sonora. Actualmente Banjercito entrega la información de la siguiente maneraEn un disco se guardan 11 archivos ZIP que en su contenido alberga 23 archivos .txt, y otro archivo suelto .txt, entregándose dos veces por semana.Comentado lo anterior,surge la necesidad de levantar la iniciativa.Iniciativa&amp;#58;Desarrollar unSistema (Sistema de Importación e Internación Temporal de Vehículos, Casas rodantes y Embarcaciones (SIITVCE)) que se alimente de manera automatizada de la información que BANJERCITO entregadiariamente al SAT,información referente a permisos de importación temporal de vehículos, embarcaciones, casas de Rodantes, vehículos Fronterizos y solo Sonora; de tal forma, queésta pueda ser consultadapor las Aduanas y AGACE.El sistema podrá realizar consultas por&amp;#58;Número de permiso, oSerie del vehículo, oNo. doc. identificación, oNombre del importador, oVehículo anexo (Digitar los 4 últimos números de la serie)Cada una de las consultas arrojará como resultado la misma información; cabe señalar que el sistema emitirá reportes y contará con una sección de documentos que podrán ser consultados por los usuarios.</t>
  </si>
  <si>
    <t xml:space="preserve">Actualmente, en las ADR’s se emiten
requerimientos y multas de Control de Obligaciones, los cuales, son notificados a través del
personal de diligenciación, lo anterior con los costos asociados que van desde
la impresión de los documentos como los gastos de ejecución de la notificación
personal. Para optimizar el uso de los recursos, reducir costos de operación e
incrementar la capacidad de notificación, se requiere realizar la notificación de
manera electrónica de los actos administrativos de control de obligaciones,
mediante el sistema de MAT-NyV que reside en el Buzón Tributario. MAT-NyV
cuenta con tres modelos de servicio para recibir los requerimientos de
notificación, mientras que MAT-CO está en posibilidad de enviar la información
al sistema de Notificación y de ahí al Buzón Tributario. </t>
  </si>
  <si>
    <t>Derivado del upgrade de software DB2 versión 10
a versión 11 en ambiente de desarrollo, laboratorio y producción es necesario
la actualización de versiones en la Estructura deCumplimiento para
los diferentes ambientesDesarrollo, AVL y Producción.</t>
  </si>
  <si>
    <t>Incorporar
en la consulta de pedimentos que actualmente existe en ambiente no productivo,
un servicio mediante el cual el sistema realice la consulta de información en el
Sistema de Automatización Aduanero Integral (SAAI), o en el Modelo de Administración Tributaria de
Comercio Exterior (MATCE).</t>
  </si>
  <si>
    <t xml:space="preserve">Derivado del cambio de Infraestructura a Plataforma MAT del Aplicativo 32D ;Reporte de Opinión de cumplimiento; se prevé un impacto en los aplicativos que actualmente consumen el Web Services 32D legado.Los Aplicativos identificados son los siguientes&amp;#58;SAT Móvil Sistema Integral de DictámenesCPR´sVUCEM </t>
  </si>
  <si>
    <t>Vigilancia
de fondo de la declaración anual 2017 de personas físicas reutilizando la
información que se genera para el prellenado del DECLARASAT, con el fin de
incrementar el cumplimiento y generar una mayor percepción de riesgo.</t>
  </si>
  <si>
    <t>Llevar a cabo actualización de marca de tabaco Labrado en el flujo de la Declaración Informativa F33 MULTI-IEPS.B. Catálogos de claves de nombres genéricos de bebidas alcohólicas y marcas de tabacos labrados1. BRITISH AMERICAN TOBACCO MEXICO, S.A. DE C.V.   R.F.C. BAT910607F43Clave Marca001195 Lucky Strike Original 20s FF 100MM CD Con Filtro Tube y Capsula</t>
  </si>
  <si>
    <t xml:space="preserve">
Derivado a la
actualización del número de integración y el gafete del chofer en DODA-PITA, se
requiere almacenar los criterios cuando se active el Mecanismo de
Selección Automatizada en operaciones con Reconocimiento No Intrusivo (RNI).
</t>
  </si>
  <si>
    <t>Robustecer la infraestructura de VUCEM, de tal forma que soporte la consultas que se reciben a diario, sin que se degrade el servicio.La infraestructura que la AGCTI proponga, deberá tener la capacidad de atender la totalidad de las peticiones que se reciben; considerando que éstas pueden incrementarse en un 100 % durante el 2018.Para mayor contexto, se detalla lo siguiente&amp;#58;La consulta de pedimentos a través de Ventanilla Única de Comercio Exterior Mexicana (VUCEM) es un servicio agregado que se obtiene directamente de los servidores del SAT. En la consulta de pedimentos, la VUCEM funciona como plataforma de enlace entre el SAT y los usuarios que requieren obtener la información correspondiente a sus operaciones en archivo digital de manera cómoda, fácil, ágil y gratuita. Con dicho servicio los usuarios de comercio exterior, a través de VUCEM, pueden generar diversas consultas como son&amp;#58;Consultar Pedimento CompletoConsultar PartidaConsultar Remesas Consultar Estatus de Pedimento Listado de Pedimento. Los usuarios que tienen acceso a la consulta de pedimentos en VUCEM son&amp;#58;Importadores/Exportadores (persona física o persona moral).-Podrán ver la información de los pedimentos que fueron validados con su RFC.Agente Aduanal, Almacén General de Depósito. - Podrán ver la información de los pedimentos que fueron validados con su patente, en el caso de Almacenes Generales de Depósito también podrán visualizar los pedimentos que tengan declarados el identificador AG y su patente.Empresas de sistemas que ofrecen el servicio. - Ofrecen el servicio de descarga de información para el manejo de expediente electrónico</t>
  </si>
  <si>
    <t>Se requiere implementar el vector de bonos de carbono para registrar correctamente en NEPE, Pagos y DWH la información que se presente a través del formulario Microsoft R84- IEPS por combustibles fósiles, conforme a lo siguiente
Se
anexa el vector de bonos actualizado con las claves informáticas y claves que
se registran en DWH, así como las reglas de negocio para el campo Bonos de
carbono. 
 El 18/10/2018, se informó a negocio que inicie las pruebas de UATEl 24/10/2018. negocio informó que de las pruebas realizadas existe un incidente al consultar CUNWEB, el cual se levanto en Quality Center Para el Pool 295 con el numero de defecto7268.- BonosCarbono_CUNWEB_El campo Valor en moneda nacional de la totalidad de los bonos de carbono, no está separado por miles. El defecto no impide la puesta en producción de Bonos de Carbono.</t>
  </si>
  <si>
    <t>En virtud de la puesta en marcha_x000D_
a principios de julio de 2018 del nuevo Portal y dentro de éste el nuevo Buzón,_x000D_
se solicita ajustar los mensajes a través de Correo y SMS de actualización de_x000D_
Medios de contacto y algún otro_x000D_
mensaje que le llegue a su Buzón Tributario con las mismas características, a efecto de que no se establezca el ingreso a un_x000D_
apartado en particular ni en el nuevo Portal ni en el nuevo Buzón Tributario</t>
  </si>
  <si>
    <t xml:space="preserve">
Se
requiere generar dentro del esquema de base de datos de MAT DyC, el modelo de
datos para guardar la información del catálogo de embajadas y misiones
diplomáticas; con la finalidad de que MS pueda realizar sus servicios de
precarga de información.
</t>
  </si>
  <si>
    <t>Se requiere actualizar el Sistema de Contabilidad Central del Nuevo Esquema de Pagos - Solución Integral, para efectuar el registro contable para los conceptos ;SERVICIOS MEDICOS A LA POBLACION ABIERTA, DE ATENCION PSIQUIATRICA, INSTITUTO DE DIAGNOSTICO Y REFERENCIA EPIDEMIOLOGICOS, HOSPITALES NACIONAL HOMEOPATICO, JUAREZ DE MEXICO Y DE LA MUJER (SS). ; y ;SERVICIOS PARA LA PRESENTACION DEL EXAMEN DE RESIDENCIAS MEDICAS (SS) y ;POR LOS SERVICIOS EN FUNCIONES DE DERECHO PUBLICO PRESTADOS POR LA AUTORIDAD FEDERAL PARA EL DESARROLLO DE LAS ZONAS ECONOMICAS ESPECIALES.;.Se debe garantizar que todas las operaciones con los nuevos conceptos, se integren a la Base de Datos de Contabilidad del Nuevo Esquema de Pagos – Solución Integral para sus diferentes procesos, así como en los Reportes, Monitores y Productos Contables, como sonArchivos Consolidados Diario y Mensual, Cuenta Comprobada y Estadístico de Recaudación.Actualización del Catálogo CAT- CON, conforme los anexos 1 y 2.Actualización del Catálogo CAT- COM, conforme a los anexos3 y 4.</t>
  </si>
  <si>
    <t>Encuesta Servicios que brinda AGRS e indicadores de
Seguridad Institucional.</t>
  </si>
  <si>
    <t>Actualizar la URL en el Portal de Trámites y Servicios al Contribuyente (PTSC) de la consulta del Documento de Operación para Despacho Aduanero (DODA).</t>
  </si>
  <si>
    <t xml:space="preserve">
Incorporar la emisión de propuestas de
pago de julio 2018 del IMSS dentro de buzón
tributario en la opción “Mi repositorio” a efecto de facilitar a los contribuyentes
identificados como “patrones” descargar información de interés que impulse el
cumplimiento de sus obligaciones.
</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</si>
  <si>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ADSC’s Guerrero “2”, Distrito Federal “1” y
México “1” (ADSC’s Iguala 30, Norte del D.F 11 y Toluca 16, respectivamente).
</t>
  </si>
  <si>
    <t>Se requiere depurar en el aplicativo de MAT-Cobranza, los créditos del ejercicio 2016 y 2017, así como de los procesos de baja por pago y baja por duplicidad y realizarla inserción de pagos proporcionados por declarciones y pagos, para disponer de una cartera de créditos actualizada y confiable.</t>
  </si>
  <si>
    <t xml:space="preserve">Obtener correctamente las actas constitutivas o contratos sociales de las empresas SAS que se constituyen a través del portal Tu empresa de SE y habilitar la consulta del citado documento en el mismo trámite de Inscripción registrado en MAT RFC. La iniciativa es creada para dar continuidad en POL a las actividades pendientes del proyecto registrado en la herramienta PPMC con folio 103488.La documentación que se adjunta es la correspondiente a la registrada en la herramienta PPMC. </t>
  </si>
  <si>
    <t xml:space="preserve">Obtener correctamente las actas constitutivas o contratos sociales de las empresas SAS que se constituyen a través del portal Tu empresa de SE y habilitar la consulta del citado documento en el mismo trámite de Inscripción registrado en MAT RFC. Lista detallada de necesidades de negocioClaveMNDescripciónRN001SE enviará al SAT como parte del mensaje XML del web service de Inscripción al RFC en el tag &amp;lt;Acta Constitutiva&amp;gt; dos ligas (URIs) que corresponden a las direcciones públicas donde se ubicarán los documentos&amp;#58;Contrato social versión xmlContrato social versión pdf firmadoRespetando la siguiente estructura&amp;#58;&amp;lt;actaConstitutiva&amp;gt;&amp;lt;URI_XML&amp;gt;http&amp;#58;//host.dominio/rutacontexto/directorioXML/archivo.xml&amp;lt;/URI_XML&amp;gt;&amp;lt;URI_PDF&amp;gt; http&amp;#58;//host.dominio/ruta/directorioPDF/archivo.pdf&amp;lt;/URI_PDF&amp;gt;&amp;lt;/actaConstitutiva&amp;gt;RN002Habilitar en el módulo de Notas (archivos adjuntos) de cada unos los casos de inscripción al RFC de las SAS, la consulta del acta constitutiva o contrato social en formato .pdfVolumetría Indique el Tipo de Usuario que utilizará el resultado de este requerimiento, así como el número total de accesos concurrentes y los picos de operación.Tipo de UsuarioAccesos Concurrentes Picos deOperación ContribuyentesXUsuarios Internos del SAT 200 a 300 diariosFebrero - mayoUsuarios Externos con los que tiene relación directa el SAT Otros​En caso de haber seleccionado ;Otros;, especifique​ Número total de usuarios directos que estarán utilizando el resultado del requerimiento&amp;#58;200 a 300 usuarios diariosVolumen de Transacciones200 a 300 inscripciones diarias </t>
  </si>
  <si>
    <t>Realizar los procesos de configuración de la autenticación de usuarios, a fin de que el prestador de servicios (Sistemas CASA), identifique la adscripción de los usuarios que consultan el ;Sistema Armonizado de Designación y Codificación de Mercancías,SISA, en virtud de que es información relevante para conocer el uso de la consulta normativa por parte del personal queatiende temas de Comercio Exterior.</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</si>
  <si>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ADSC’s Baja California “2” y Chiapas “2” (ADSC’s Tijuana
“41” y Tapachula “78”, respectivamente
</t>
  </si>
  <si>
    <t>El Folio
consecutivo que se asigna en cada reporte de opinión de cumplimiento emitido
por el SAT cuenta con una estructura, que permite identificar el reporte de
opinión de cumplimiento como único a través de un consecutivo en cual debe reiniciar
apartir del 1 de enero de cada
ejercicio.​</t>
  </si>
  <si>
    <t xml:space="preserve">Se requiere realizar diversar modificaciones en MAT-Cobranza para considerar los gastos como ICEP, no permitir el registro de resoluciones de contribuyentes en TRASLADO, inhabilitar la opción de eliminar concepto en el componente de edición. permitir el registro de resoluciones cuando el número de_x000D_
resolución determinante contiene blancos intermedios, realizar ajuste a reportes de gastos y adicionar un apartado para visualizar el historial de los traslados de_x000D_
resoluciones._x000D_
</t>
  </si>
  <si>
    <t>Se
requieren realizar mejoras a la Línea de Captura con la versión 4.0 y su coexistencia
con la versión 2.0 y 1.0, porque no
se cuenta con información de nuevos canales debido a que no viaja en los
archivos transmitidos al SAT por los bancos, así como no es posible determinar
el medio de pago utilizado por el contribuyente para el pago de sus
contribuciones; existen incidencias recurrentes de error de captura que
permiten el registro de Líneas de Captura que el SAT no emitió, debido al
algoritmo utilizado en la actual versión 2.0.
RN001. Mejorar el proceso de generación de las Líneas de captura modificando los algoritmos que se utilizan&amp;#58;Consideraciones&amp;#58;• El Tipo de Pago debe ser igual al valor fijo “04”, para identificar la nueva versión de la Línea de Captura.• El Algoritmo de Dígitos Globales, se debe&amp;#58;Utilizar las especificaciones 4.1.3 del documento “Especificaciones Técnicas para la Recepción de Pagos de Contribuciones, Productos y Aprovechamientos Federales en Instituciones de Crédito a través de Depósito Referenciado Versión 4.0”Para los siguientes aplicativos&amp;#58;Declaración Provisional o Definitiva de Impuestos Federales.Declaración anual para Personas físicas y Persona Moral.Declaración Persona Moral Simplificada.Declaración Producto y Aprovechamientos.Mis Cuentas (PPSRIF y Arrendamiento).Excedente de Franquicias.Crédito Fiscal.CONAGUAControl de Obligaciones.Hidrocarburos.Forma 100.En todos los documentos que emite el SAT con Línea de Captura.Conservando el flujo de la información como se genera actualmente en producción, desde que se genera la Línea de Captura en la declaración presentada con importe total a pagar, hasta la caída en la BD de histórico de transacciones, a fin de realizar correctamente las consultas de la información de DWH, monitores de DyP y CUWEB.RN002 Entrega de la información de los pagos de las Líneas de Captura, por las instituciones de crédito autorizadas, con la versión anterior 1.0, la versión actual 2.0 y la nueva versión 4.0Consideraciones&amp;#58;• Actualizar el Catálogo de Versiones, para identificar los criterios de validación que se deben aplicar, 1.0 criterios anteriores, 2.0 criterios actuales y 4.0 nuevos criterios descritos en el RN001.• Modificar el Validador de Pago Referenciado, para recibir y validar los archivos que transmiten las instituciones de crédito autorizadas, con la información de los pagos de las Líneas de Captura, tanto de la versión 1.0, 2.0 como de la 4.0, hasta en un mismo archivo respetando la estructura de cada versión.• El SAT debe poder recibir, procesar y almacenar correctamente en la base de datos, los lotes de pagos generados por las instituciones financieras con las 3 versiones 1.0, 2.0 y la nueva versión 4.0 con la Línea de Captura con Pago. Por lo que deben convivir estas 3 versiones de Línea de Captura en todo su proceso, tanto en la Plataforma NUBE como en ON PREMISE.• En el apartado6. ENTREGA DE INFORMACIÓN DE
PAGOS, en la sección 6.2.2 Registro Detalle, se deben conservar en la base
de datos las claves “CLAVE DEL CANAL” y “FORMAS DE PAGO”, como lo establece las
“Especificaciones Técnicas para la
Recepción de Pagos de Contribuciones, Productos y Aprovechamientos Federales en
Instituciones de Crédito a través de Depósito Referenciado Versión 4.0”.RN003 En todos los documentos que emite el SAT con Línea de Captura, en la Sección de la Línea de Captura, se deben seguir incluyendo los códigos de barras y bidimensional (QR), los cuales deben contener&amp;#58;1. La Línea de Captura, y2. El Importe Total a Pagar.Consideraciones&amp;#58;• Para Código de Barras, utilizar el estándarCode 128.• Para el Código Bidimensional, utilizar el estándarQR Code.• Se debe respetar el formato del tipo de letra de los valores de la Línea de Captura y del Importe total a pagar, en los Acuses de Recibo de las Declaraciones Provisionales y Anuales.Tipo de letraArialEstilo de la fuenteNegritaTamaño14EspaciadoExpandido en 0.5 ptoSe anexa el archivo “ACUSE CON CODIGOS.pdf” como propuesta para el Acuse de Recibo con la versión 4.0RN004 Debido a los cambios arriba descritos, se requiere actualizar el documento de las Especificaciones Técnicas para la Recepción de Pagos de Contribuciones Federales en Instituciones de Crédito a través de Depósito Referenciado.Consideraciones&amp;#58;Actualizar el Catálogo de versiones1.0 criterios anteriores; 2.0 criterios actuales y 4.0 nuevos criterios.Agregar los nuevos criterios de validación descritos en el RN001, los cuales aplican para la Versión 4.0, en el apartado “4.3. Validaciones que Deben Realizar las Instituciones de Crédito”.Dentro de las validaciones que debe realizar la institución de crédito, se debe agregar que las primeras dos posiciones indican la versión con la cual se validan las Líneas de Captura.Agregar el apartado con la descripción e implementación de los códigos de barras y bidimensional (QR) para la Ver 4.0, así como conservando las Versiones 1.0 y 2.0.Revisar el resto de los apartados, para realizar las adecuaciones correspondientes, derivado de las modificaciones antes descritas.Consiederar en la liberación de este Requerimiento, la publicación de las “Especificaciones Técnicas para la Recepción de Pagos de Contribuciones, Productos y Aprovechamientos Federales en Instituciones de Crédito a través de Depósito Referenciado Versión 4.0”. en la Página de la ABM para consulta y uso de las Instituciones Financieras que así lo requieran.</t>
  </si>
  <si>
    <t>​Debido_x000D_
a que él cambio de denominación del Distrito Federal por Ciudad de México_x000D_
emitido conforme a la publicación del “DECRETOpor el que se declaran_x000D_
reformadas y derogadas diversas disposiciones de la Constitución Política de_x000D_
losEstados Unidos Mexicanos, en materia de la reforma política de la_x000D_
Ciudad de México” el pasado 29 de enero de 2016, no puede ser aplicado en el_x000D_
catálogo de Administraciones Desconcentradas, en tanto no se modifique el Acuerdo_x000D_
que establece la circunscripción territorial de las unidades administrativas_x000D_
regionales del Servicio de Administración Tributaria</t>
  </si>
  <si>
    <t>Incorporar una regla de negocio para el trámite
de actualización de cambio de domicilios para contribuyentes suspendidos que
presenten avisos de cambio de domicilio posterior a su aviso de suspensión</t>
  </si>
  <si>
    <t xml:space="preserve">
Actualmente las
solicitudes de inscripción al RFC en el aplicativo MAT – RFC no considera la
ruta de inscripción para contribuyentes con las siguientes características&amp;#58;• Tipo
de PersonaPersona Física Extranjera.• Fuente
de IngresosSin fuente de ingresos en territorio nacional.• País
de residencia fiscalEstados Unidos Mexicanos.</t>
  </si>
  <si>
    <t xml:space="preserve">
Incorporar resultados del proceso de
validación de 5a emisión 2018 (mayo y avance de junio 2018, y complementos de
enero 2015 a abril 2018) identificada como Julio de ISR participable de EF al
formulario de Entidades Federativas de Mi repositorio
</t>
  </si>
  <si>
    <t>Se
requiere acompañamiento en la ambientación de los equipos seleccionados para la
reingeniería de la Infraestructura de Llave Publica del SAT, las pruebas a
todos los componentes internos de la PKI como crones, procedimientos
almacenados, etc., así como las pruebas correspondientes a las aplicaciones
satélite de la PKI que se ven impactadas, que se conforman por&amp;#58;1.
Autoridad
Registradora2.
Autoridad
Certificadora3.
Certifica4.
CertiSAT
Contribuyente (Web)5.
CertiSAT
Empleado (CRM)6.
CertiSAT
Empleado (Ventanilla)7.
Sistema
de Revocación con Firma Electrónica 1.0 y 2.0 (SIREFE)8.
Módulo
de Administración del Expediente de Firma Electrónica (MAEFIEL) 9.
Autoridad
Registradora de Aplicaciones (ARA)10. Online Certificate Status Protocol (OCSP)11. Servicio Web de Acuses12. Servicios Web de Terceros
(SAS de SE y Consulta de Certificados de SCJN)
Recuperación de
Certificados​</t>
  </si>
  <si>
    <t>Implementar medidas de simplificación en los aplicativos relacionados con el proceso de generación y renovación del certificado de Firma Electrónica Avanzada (Fiel), a través de la reingeniería del CertiSAT-CRM y CertiSAT-WEB, incluyendo en estos las funcionalidades de SOLCEDI como según corresponda).</t>
  </si>
  <si>
    <t>Realizar
los ajustes necesarios al EXTRACTOR quitando algunos procesos con los que
cuenta actualmente, de manera que permitan concluir satisfactoriamente su
ejecución en el horario establecido. ​</t>
  </si>
  <si>
    <t xml:space="preserve">
Se
construyó en el portal empleados un módulo para registrar las verificaciones a
ejecutar, para que las áreas centrales, así como en las Administraciones
desconcentradas de Recaudación generen sus órdenes de verificación de manera
automatizada. 
Con
ello cuando se deba realizar un acto de diligenciación, si la información ya fue verificada se
asegura la efectividad de la acción.Tipo de Servicio ;Mantenimiento;Prioridad ;ALTA;Orden de Ejecución “UNO”Clasificación “Crítico 2018”</t>
  </si>
  <si>
    <t>Se solicita cambiar el nombre del grupo generado en Solución Integral, se anotó el número 1034 y debe anteponerseel prefijo GPO, el nombre debe quedar como GPO1034</t>
  </si>
  <si>
    <t xml:space="preserve">
Mediante el desarrollo de un aplicativo, simplificar
el proceso para la digitalización de los documentos que se reciben para los
trasmites al RFC, así como su guarda en un repositorio y su consulta y extracción cuando se requiera.
Permitir
el acceso a la consulta de los documentos de otras áreas internas y externas al
SAT, definidos por roles de acceso.</t>
  </si>
  <si>
    <t>Crear
el formulario para el pago provisional de residentes en el extranjero que operen
mediante empresas con programa de maquila bajo la modalidad de albergue
(Shelter).</t>
  </si>
  <si>
    <t xml:space="preserve">Se requiere implementar el vector de bonos de carbono para registrar correctamente en NEPE, Pagos y DWH la información que se presente a través del formulario Microsoft R84- IEPS por combustibles fósiles, conforme a lo siguiente Se anexa el vector de bonos actualizado con las claves informáticas y claves que se registran en DWH, así como las reglas de negocio para el campo Bonos de carbono. </t>
  </si>
  <si>
    <t>La Secretaría de la Función Pública, solicita se
realice el análisis de vulnerabilidad estático y dinámico de acuerdo a lo
establecido en el ACUERDO por el que se modifican las políticas y disposiciones
para la Estrategia Digital Nacional, en materia de tecnologías de la
información y comunicaciones, y en la de seguridad de la información, cada vez
que se realiza una puesta en producción o cada seis meses, a partir de la
primera fecha de entrega registrada.RN001 Se requiere se apliquen las pruebas de vulnerabilidad estáticas y dinámicas. RN002 Se deberá contar con algún reporte o documento comprobatorio del resultado de las pruebas.RN003 Solventar las posibles vulnerabilidades, en caso de existir, derivado del resultado obtenido en la RN001.</t>
  </si>
  <si>
    <t>La empresa PHILIP MORRIS, registró marca de Tabacos Labrados en su catálogo de productos, por lo que requieren llevar a cabo la presentación de sus declaraciones a través del aplicativo F33 MULTI-IEPS para informar la venta de sus nuevos productos y cumpla con sus obligaciones32. PHILIP MORRIS MÉXICO PRODUCTOS Y SERVICIOS, S. DE R.L. DE C.V.,R.F.C. SCP970811NE6​ClaveMarca032229Marlboro Fusion Summer 100 Box 20</t>
  </si>
  <si>
    <t>Implementar el cierre de entrega de códigos
correspondiente al ejercicio en curso y la generación automática de códigos
nuevos para los próximos ejercicios.</t>
  </si>
  <si>
    <t>Mejorar
las funcionalidades en el módulo de Ceses de Apoyo Jurídico de AGS e incorporar
la generación de una consulta.​</t>
  </si>
  <si>
    <t xml:space="preserve">
Se requiere que MATCE pueda recibir todas las
etiquetas sin importar cuantas sean y que solo tome las que necesite para
realizar el documento que se requiera.
</t>
  </si>
  <si>
    <t xml:space="preserve">_x000D_
_x000D_
Actualizar y adecuar_x000D_
los documentos que se emiten por Línea de Producción a través del subsistema de_x000D_
Notificación y Verificación que corresponden a Servicios al Contribuyente (Solo_x000D_
Ordenes de Verificación de Internos) del Sistema Integral de Recaudación (SIR),_x000D_
con la firma electrónica de la Administración Desconcentrada de Servicios al_x000D_
Contribuyente Quintana Roo “2” (ADSC Cancún 73) _x000D_
_x000D_
</t>
  </si>
  <si>
    <t>Dentro
de los mecanismos multilaterales de cooperación de los que México forma parte,
se encuentra el CONVENIO MULTILATERAL SOBRE COOPERACIÓN Y ASISTENCIA MUTUA
ENTRE LAS DIRECCIONES NACIONALES DE ADUANAS DE AMÉRICA LATINA, ESPAÑA Y
PORTUGAL(COMALEP) del cual además funge como Secretaría Permanente. Bajo este
concepto, la Administración General de Aduanas solicita el apoyo para generar
una herramienta que permita el intercambio de información que se genere entre
los países miembros, básicamente documentos en Word que plasman los acuerdos
que dentro del grupo se proponen y que son editados por los usuarios
autorizados de cada país.A continuación se listan lasnecesidades que se identifican&amp;#58;Crear
un repositorio en el que accederán usuarios internos y externos al SAT.Se requiere de un área de trabajo en el que la Administración General de Aduanas del SAT (México)ubicará archivos quepodreanser editados por los miembros participantes, pero no eliminarlos.Se deberán cosiderarpistas de auditoria para identificar el origen de los movimientos de usuarios y contraseñas para el acceso.Así mismo, se requiere de un espacio en el quela AGA del SAT Méxicoincorporarálos documentos finales; éstossólo podrán ser consultados y descargados, pero nuncaeditados.</t>
  </si>
  <si>
    <t xml:space="preserve">_x000D_
_x000D_
Actualizar y adecuar_x000D_
los documentos que se emiten por Línea de Producción a través del subsistema de_x000D_
Notificación y Verificación que corresponden a Servicios al Contribuyente (Solo_x000D_
Ordenes de Verificación de Internos) del Sistema Integral de Recaudación (SIR),_x000D_
con la firma electrónica de las ADSC’s Distrito Federal “4”, Puebla “1”, Querétaro_x000D_
“1” y Sonora “2” (ADSC’s Sur del DF 13, Puebla Norte 23, Querétaro 4 y Ciudad_x000D_
Obregón 45, respectivamente)._x000D_
_x000D_
</t>
  </si>
  <si>
    <t>Incorporar funcionalidades y validaciones en
portal del contribuyente y WebService, que permitan realizar el correcto
despacho de mercancías en aduanas que cuenten con la infraestructura DODA y
PITA.​</t>
  </si>
  <si>
    <t>Actualizar las validaciones en portal del
contribuyente y WebService, que permitan realizar el correcto despacho de
mercancías en aduanas que cuenten con la infraestructura DODA y PITA.</t>
  </si>
  <si>
    <t xml:space="preserve">_x000D_
_x000D_
Realizar_x000D_
las actualizaciones en la Torre de Control SAD que surgen a raíz derequerimientos_x000D_
de mejora, errores detectados y necesidades de actualización con el objetivo de_x000D_
presentar información de valor para la toma de decisiones del área de negocio_x000D_
de devoluciones y compensaciones._x000D_
_x000D_
</t>
  </si>
  <si>
    <t>Automatizar los procesos de asignación, activación, reubicación y cancelación de las tarjetas a fin de mantener actualizado su inventario y su estatus, con el propósito de llevar a cabo los procedimientos de manera correcta y con certeza y explotar la información de una manera más ágil y compartida por todos lo actores que intervienen en el proceso​</t>
  </si>
  <si>
    <t>Como parte de los servicios que se deben contemplar
para el proyecto “Nuevo Esquema de Cancelaciones”, se requiere generar mensajes
de interés dentro del Buzón Tributario</t>
  </si>
  <si>
    <t>Crear lavalidación de llave de pagoy/o número de operación, así como el importedel pago de derechos contra la cantidad de marbetes solicitada.</t>
  </si>
  <si>
    <t xml:space="preserve">_x000D_
_x000D_
Realizar_x000D_
el análisis de la situación actual del proyecto de Embajadas y darle_x000D_
continuidad hasta su liberación a producción._x000D_
_x000D_
</t>
  </si>
  <si>
    <t>Anexo
25 BIS de la Resolución Miscelánea Fiscal 2018.</t>
  </si>
  <si>
    <t>Se requiere retomar el requerimiento PPMC 99962 SAAPA TMCreación del repositorio para la recepción de información marítima desde VUCEM para análisis de riesgo de información anticipada, paraque el usuariodel área de negocio delCPED cuenta con la funcionalidad parala transmisión de información marítima delas líneas navieras que esemanada desdela VUCEM y su posterior consulta.El alcance de este requerimiento esa partir de las fases Diseño Técnico ElaboraciónPruebas La información que enviarán a la VUCEM las líneas navieras será aquella que se encuentre soportada por el documento de Lineamientos ; 309    SECURITY ILING; proporcionado por el área usuaria y sobre el cual se validará la estructura ya obligatoriedad ya mencionada.</t>
  </si>
  <si>
    <t>Implementar un mecanismo de comunicación con la Secretaria de Economía (SE), que permita recibir las solicitudes de inscripción al RFC y la solicitud del certificado de e.Firma que se generen en la plataforma tecnología que desarrolle la SE mediante el sistema electrónico que administrará el Expediente Electrónico Empresarial, dicho mecanismo deberá realizar la inscripción de los contribuyentes en el RFC, enviando a la SE los datos de la inscripción y el acuse correspondiente, del mismo modo deberá realizar el envío del requerimiento de generación de e.Firma</t>
  </si>
  <si>
    <t xml:space="preserve">_x000D_
_x000D_
Contar con la solución tecnológica_x000D_
que permita la validación, carga, transferencia y sorteo de la información que_x000D_
proporcione la cámara de compensaciones de las instituciones financieras_x000D_
participantes durante el Buen Fin 2018, y después del sorteo del buen fin como_x000D_
se ha venido trabajando en los años anteriores._x000D_
_x000D_
</t>
  </si>
  <si>
    <t xml:space="preserve">
Se requiere retomar el requerimiento PPMC 102064 Repositorio Tráfico FerroviarioCrear un repositorio para la recepción de información ferroviaria desde VUCEM para análisis de riesgo de información anticipada, paraque el usuariodel área de negocio delCPED cuenta con la funcionalidad parala transmisión de información ferroviaria de las empresas y íneas ferroviariade este ramo yesemanada desdela VUCEMpara su posterior consulta.La información que envían a la VUCEM las líneas ferroviarias es aquella que se encuentre soportadas por los documentos de Lineamientos “309  Manifest.pdf”, “350  Status Information.pdf” y “358   Information.pdf; proporcionados por la VUCEM y sobre los cuales se validará la estructura y obligatoriedad ya mencionada.La información que deberá retransmitirse por la VUCEM es la siguiente&amp;#58;Documento de transporteE-DespachoLista de intercambioBloqueo GamaIncidenciascuyo detallese incorpora a la presente iniciativa como archivos adjuntos.NOTAInteligencia analítica solicita a ASN;1; que &amp;#58;;Debido a que ya concluyó el contrato de IBM, quien estaba atendiendo los requerimientos de tráfico aéreo, así como los de recepción de información marítima y ferroviaria, solicito de tu apoyo para gestionar lo necesario a fin de que los requerimientos puedan atenderse por parte de la nueva fábrica de ACDMA5. Esto con el fin de entregar ésta información a la Administración Central de Procesamiento Electrónico Aduanero lo antes posible.;El alcance de este requerimiento esa partir de las fases Diseño Técnico ElaboraciónPruebas
</t>
  </si>
  <si>
    <t>​Implementar en el Buzón Tributario la Encuesta de Satisfacción requerida por la UGD.</t>
  </si>
  <si>
    <t>​Integrar el aviso de Privacidad al Buzón Tributario de forma Genérica para atención de los requerimientos de la UGD.</t>
  </si>
  <si>
    <t>Actualmente en producción no se cuenta con la totalidad de la información que garantice un control efectivo de la recepción de la Declaración informativa de los Depósitos en Efectivo en el MONITOR y en el Módulo de Descarga de ACUSES. Por lo que se requiere actualizar el aplicativo IDE Tradicional por el IDE WEB para la recepcion de las declaraciones del IDE y la entrega oportuna de los acuses correspondientes.RN001Módulo de descarga de Acuses de Declaraciones Informativas Mensuales y Anuales del IDE presentadas por contingencia.Consideraciones&amp;#58;- Se solicita incorporar la opción del RFC como búsqueda de Instituciones Financieras.- El catálogo de Instituciones Financieras contenga la clave CASFIM.- El resultado de la búsqueda de acueses muestre el nombre de la declaración, nombre del Acuse, Estatus de Aceptado o Rechazado, periodo, ejercicio, Folio de recepción y en caso de Rechazo una Liga ;Detalle; que muestre el motivo del rechazo.RN002Monitor de Declaraciones Informativas Anuales y Mensuales del IDE.Consideraciones&amp;#58;- Se solicitaincorporar enConsulta y en Bitácora de declaracionesTodas, Aceptadas y Rechazadas, el Periodo y el Ejercicio de la declaración.- Se solicita en todos los Reportes que se emiten en la Consulta y en Bitácora de declaracionesTodas, Aceptadas y Rechazadas, agregar los campos de Periodo y Ejercicio de la declaración.RN003Es necesario que el aplicativo cumpla con lo siguiente&amp;#58;- Al momento de encriptar la declaración que se va a enviar a traves de la página del Internet del SAT, la aplicación deberá permitir la captura tanto de la claave CIEC o de la clave FIEL.- Dicha aplicación permitirá el uso de la clave FIEL que será obligatoria condicionada con excepción de los supuestos en que el contribuyente no cuente con esta o la misma no se encuetre vigente.RN004Para lo anterior, se requiere de un servicio que verifique si el Contribuyente cuenta con la clave FIEL vigente, haciendo la consulta correspondiente en la base de datos.Consideraciones&amp;#58;- Si la declaración fue encriptada con la clave CIEC y dicho servicio verifica que el Contribuyente cuenta con la clave FIEL vigente, se rechazará la declaración, indicando en el aviso respectivo el motivo del rechazo e indicar al Contribuyente que debe encriptar su declaración con su clave FIEL.- En elsupuesto de que el servicio determine que el Contribuyente no cuenta con la clave FIEL, aceptará la declaración.- Así mismola aplicación deberá proporcionar el Acuse de Recibido (este se emite al momento de hacer el envío de la declaración), así como el Acuse con Sello Digital y Cadena Original mediante correo electrónico y deberá permitir la Reimpresión de Acuses.- Servicio de Monitoreo para darseguimiento al proceso de recepción de las declaraciones.- Visualización en la Consulta de Transacciones del Contribuyente en la página del SAT.- La información deberá depositarse en en un repositorio (BD) para su consulta y deberá reflejarse en la CUN WEB por lo que AGCTI asignará las claves informáticas respectivas para su vizaulizacion en la misma.- La aplicación no debe permitir la presentación de declaraciones de periodos que aún no estén vencidos o sean posteriores a la fecha de presentación.- El sistema deberá contar con un Módulo de Generación de Estadisticas de Recepción de las declaraciones.- El proceso de la Recepción de las Declaraciones del IDE, no debe afectar la recepción de otras declaraciones que estén recibiéndose por el mismo medio.​</t>
  </si>
  <si>
    <t xml:space="preserve">
-RO- Incorporar la emisión de propuestas de
pago de agosto 2018 del IMSS dentro de buzón tributario en la opción “Mi
repositorio” a efecto de facilitar a los contribuyentes identificados como
“patrones” descargar información de interés que impulse el cumplimiento de sus obligaciones.
</t>
  </si>
  <si>
    <t>Realizar
las actualizaciones en el aplicativo de MAT-Sistema de Devoluciones Automáticas
(MAT-SAD) que surgen a raíz derequerimientos de mejora, errores detectados,
necesidades de actualización, cambio o iniciativa de ley y resolución de modificaciones
de la Resolución Miscelánea Fiscal, con el objetivo de procesar los trámites de
devolución automática del ISR promovidos por personas físicas, a través de la
presentación de su declaración normal o complementaria del ejercicio 2018.</t>
  </si>
  <si>
    <t xml:space="preserve">_x000D_
_x000D_
Actualizar y adecuar_x000D_
los documentos que se emiten por Línea de Producción a través del subsistema de_x000D_
Notificación y Verificación que corresponden a Servicios al Contribuyente (Solo_x000D_
Ordenes de Verificación de Internos) del Sistema Integral de Recaudación (SIR),_x000D_
con la firma electrónica de las ADSC’s Baja California Sur “2” y Baja_x000D_
California “2” (ADSC’sLos Cabos 40 y Tijuana 41, respectivamente)._x000D_
_x000D_
</t>
  </si>
  <si>
    <t>En relación con el
Requerimiento de Servicio con ID PPMC 100489
“AGESIPREAtención de Requerimientos de mejora”, puesto que las RN021
y RN042 no se atendieron, se realiza la presente iniciativa para el desarrollo
de los Reportes del módulo de Quejas y Denuncias de SIPRE que permita a las
áreas usuarias analizar y explotar la información registrada en el sistema.Tipo de servicio ​;Mantenimiento;Prioridad ;ALTA;Orden de Ejecución ;UNO;Clasificación ;Críticos 2018;</t>
  </si>
  <si>
    <t>Incorporar
la encriptación de la CIEC (Clave de Identificación Electrónica Confidencial) y
su contraseña en los WebService tanto de DODA y PITA en los procesos de generación, modificación, consultas y eliminación.</t>
  </si>
  <si>
    <t>Generar las claves para los productos con sus respectivas denominaciones de la empresa cigarrera que se menciona a continuación&amp;#58;1. BRITISH AMERICAN TOBACCO MEXICO, S.A. DE C.V.R.F.C. BAT910607F43​ClaveMarca001196Lucky Strike 20s Dark Infuse FF 94MM CD con Filtro Tubo001197Lucky Strike 20s Blond Infuse FF 94MM CD con Filtro Tubo001198Lucky Strike 20s Hazel Infuse FF 94MM CD con Filtro Tubo</t>
  </si>
  <si>
    <t xml:space="preserve">
_x000D_
E6904A50968B4383902F6CF28A73FD60 .ExternalClass p.MsoNormal, E6904A50968B4383902F6CF28A73FD60 .ExternalClass li.MsoNormal, E6904A50968B4383902F6CF28A73FD60 .ExternalClass div.MsoNormal {
margin-top:0cm;
margin-right:0cm;
margin-bottom:8.0pt;
margin-left:0cm;
line-height:107%;
font-size:11.0pt;
font-family:"Calibri",sans-serif;
}
E6904A50968B4383902F6CF28A73FD60 .ExternalClass .MsoChpDefault {
font-family:"Calibri",sans-serif;
}
E6904A50968B4383902F6CF28A73FD60 .ExternalClass .MsoPapDefault {
margin-bottom:8.0pt;
line-height:107%;
}
E6904A50968B4383902F6CF28A73FD60 .ExternalClass div.WordSection1 {
}
El alcance de este mantenimiento
integra el acceso al “Tablero de indicadores de Declaraciones y Pagos (DyP) y
Devoluciones y Compensaciones (DyC)” desdeelPortal de empleado del
MAT (Modelo de Administración Tributaria).</t>
  </si>
  <si>
    <t xml:space="preserve">
Incorporar la publicación de Autorización
de CPA (Contadores Públicos Autorizados) del IMSS (Instituto Mexicano del
Seguro Social) dentro de buzón tributario en la opción “Mis documentos” a
efecto de facilitar a los contribuyentes identificados como “Contadores Públicos
Autorizados” descargar información de interés que impulse el cumplimiento de sus
obligaciones.
</t>
  </si>
  <si>
    <t>Implementar una solución que permita el registro de pistas de auditoría en el MAT-Cobranza, adicionales a las establecidas por seguridad en la información.</t>
  </si>
  <si>
    <t>_x000D_
_x000D_
Contar con un aplicativo para consumir el webservice de RENAPO para_x000D_
validar y obtener los datos de CURP._x000D_
_x000D_
RN001 El_x000D_
aplicativo deberá permitir la carga de un archivo de texto con el layout descritoRN002 Proceso de consultaEl aplicativo consultara el webservice de RENAPO utilizando la información del archivo de texto cargadoRN003 Resultados de la consultaSe deberán generar cinco archivos de texto con el resultado de la consulta al webservice, los archivos son los siguientes&amp;#58;1-Registros Localizados.2-Registros localizados con baja.3-Registros con inconsistencia.4-Registros no encontrados.5-Registros con duplicados.La información en cada registro deberá ser de acuerdo al Instructivo Técnico del proceso de confronta compartido por RENAPO que se anexa a esta solicitud.</t>
  </si>
  <si>
    <t>Es
necesario la integración de videos tutoriales en las Salas de Internet que,
faciliten la generación de los trámites. Así como, incorporar la opción del simulador
para el trámite de Mi Contabilidad.​</t>
  </si>
  <si>
    <t xml:space="preserve">
Desarrollar
el proceso automatizado de migración de la información contenida en el sistema
legado del IMPI a la base de datos en la plataforma MATCE como parte del nuevo
sistema resultado de la reingeniería.
Desarrollar la vista
para el empleado con la finalidad de apoyar la operación en las aduanas</t>
  </si>
  <si>
    <t>Incorporar en el Sistema de Operación Integral_x000D_
Aduanera (SOIA), una consulta que le permita al contribuyente visualizar la_x000D_
situación de pago de la línea de captura de comercio exterior.</t>
  </si>
  <si>
    <t>Se solicita se actualice el proceso de Sustitutivas para que se permita procesar de manera automática las complementarias que su Inmediata Anterior No se encuentra pagada. Asimismo, se requiere actualizar los reportes de Sustitutivas;Relación de Complementarias Sustitutivas; y ;Resultado del Proceso (Antes y Después);, y los Reportes de ;Relación de Transacciones Complementarias; y ;Reporte de Operaciones Complementarias; del proceso anterior. de igual manera se requiere contemplar en el proceso automático, las complementarias que son registradas en la B.D. contable antes que su inmediata anterior.​</t>
  </si>
  <si>
    <t xml:space="preserve">
Se
requiere deshabilitar del sistema Consultas y Autorizaciones en Línea (CAL), la
modalidad Donaciones del extranjero (art.61 fracción XVII LA” con los
siguientes datos&amp;#58;
Categoría&amp;#58;
de Autorización
Clave&amp;#58;
20207 
Unidad
Administrativa que atiendeACNCEA
Nivel
de atenciónCentral 
La
modalidad se tiene que deshabilitar con sus respectivos requisitos, documentos
obligatorios y opcionales. 
Nota&amp;#58;
Los
asuntos que se encuentran en estado procesal estudio en el portal empleados
tienen que concluirse en la herramienta conforme al proceso establecido.
</t>
  </si>
  <si>
    <t xml:space="preserve">Se requiere incorporar en el PISE los sectores 17,18,19 y 20 por medio de fracciones arancelarias, así mismo incorporar campos en el reporte de consultas que ingresan al grupo de importadores </t>
  </si>
  <si>
    <t xml:space="preserve">
Contar
con una herramienta institucional que permita recibir
y procesar las solicitudes de inscripción, actualización y baja en el Padrón de
Contribuyentes de Bebidas Alcohólicas, presentadas por los contribuyentes, vía
internet, así como la generación correcta de las constancias de
Inscripción, actualización, rechazo, o baja, que contenga un número de
identificador; así como el seguimiento a los contribuyentes ya inscritos que se
identifiquen para baja en dicho padrón.</t>
  </si>
  <si>
    <t>Se requiere adicionar el medio de contacto que proporcionar el Buzón Tributario, para los trámites de Generación y Actualización de Contraseña vía Internet.</t>
  </si>
  <si>
    <t xml:space="preserve">
Modificar
la estructura del archivo de solicitud de pago ubicado en la ruta&amp;#58;
Finanzas / TESOFE /
Solic. De Sufi Presupuestal y PagosEliminar columnas en el encabezado y en el detalle.</t>
  </si>
  <si>
    <t>Actualizarel aplicativo para queloscontribuyentes puedan presentar la Información sobre situación fiscal, el dictamen fiscal y los
papeles de trabajo para el
ejercicio 2018.Tipo de Servicio ;Mantenimiento;Prioridad ;ALTA;Orden de Ejecución “UNO”Clasificación “Continuidad Operativa”</t>
  </si>
  <si>
    <t xml:space="preserve">Elaborar los scripts para el envío del mensaje de campaña de Difusión masiva de cumplimiento en el que
las donatarias autorizadas tienen que presentar aclaración relativa a la información
para garantizar la transparencia, a efecto de que se
reemitan a los medios de contacto de los 214 contribuyentes listados en el
archivo Excel adjunto “402_Listado
de RFC para Carta Invitación_25 09 18_vFin”, que se
integra en la gestión de la iniciativa de referencia. </t>
  </si>
  <si>
    <t>​Se requiere la migración de funcionalidad pendientes que se encuentra en la plataforma tecnológica de CRM-IDC a la plataforma tecnológica de MAT-IDC.</t>
  </si>
  <si>
    <t xml:space="preserve">
Contar
con los manifiestos y guías aéreas tal cual son transmitidas por las Aéreo líneas
a través de la VUCEM a un repositorio en el Centro de Datos de Querétaro, a fin
de llevar a cabo análisis de riesgo oportunamente de las mercancías que
ingresan al país..</t>
  </si>
  <si>
    <t>Encuesta de Evaluacionde Corrupción y Riesgo.</t>
  </si>
  <si>
    <t xml:space="preserve">
Mejoras al sistema de Secrefi Web y Actividades Vulnerables.Tipo de Servicio;Proyecto; Prioridad;MEDIA; Orden de Ejecución“DOS”Clasificación“Continuidad Operativa” 
_x000D_
</t>
  </si>
  <si>
    <t>Contar con un servidor virtual con administración
compartida por la AGCTI y la Administración Central de Planeación y Estrategias de Cobro para la instalación de las aplicaciones ;Tablero de control; y ;Tarjetas AGR;, donde se dara seguimientopuntuala losindicadores de las desconcentrada..</t>
  </si>
  <si>
    <t xml:space="preserve">
Incorporar la emisión de propuestas de
pago de septiembre 2018 del IMSS dentro de buzón tributario en la opción “Mi
repositorio” a efecto de facilitar a los contribuyentes identificados como
“patrones” descargar información de interés que impulse el cumplimiento de sus obligaciones.Tipo de Servicio ;Servicio;.Prioridad ;BAJA;.Orden de Ejecución “UNO”.Clasificación “Continuidad Operativa”.
</t>
  </si>
  <si>
    <t>Llevar a cabo los ajustes necesarios en las
funcionalidadesdel sistema de Consulta Cuenta única-Web en cada uno de sus
módulos. Debido a que el protocolo de comunicación entre el navegador y el
servidor web utilizado (http) no es seguro, lo que hace posible el interceptar la
comunicación al escuchar el tráfico del aplicativo, así como, la posibilidad de
inyectar parámetros para tomar el control de la sesión y/o modificar datos.De NO contar con los ajustes al Sistema de Consulta Cuenta UnicaWEB,pondría en riesgo la
integridad y disponibilidad de la información de todas las consultas realizadas.​</t>
  </si>
  <si>
    <t>​Actualizar la funcionalidad del aplicativo ;Contabilidad NEPE;, para sustituir el acceso actual al RFC DARIO, de donde se obtienen los datosAdministración Desconcentrada, Clave de Actividad, Entidad Federativa y Municipio. La funcionalidad debe orientar el acceso hacia el RFC Ampliado, para obtener los datos vigentes del contribuyente.</t>
  </si>
  <si>
    <t xml:space="preserve">
_x000D_
3D59541E958D4D219DFCF5158C40CE2F .ExternalClass p.MsoNormal, 3D59541E958D4D219DFCF5158C40CE2F .ExternalClass li.MsoNormal, 3D59541E958D4D219DFCF5158C40CE2F .ExternalClass div.MsoNormal {
margin-top:0cm;
margin-right:0cm;
margin-bottom:8.0pt;
margin-left:0cm;
line-height:107%;
font-size:11.0pt;
font-family:"Calibri",sans-serif;
}
3D59541E958D4D219DFCF5158C40CE2F .ExternalClass .MsoChpDefault {
font-family:"Calibri",sans-serif;
}
3D59541E958D4D219DFCF5158C40CE2F .ExternalClass .MsoPapDefault {
margin-bottom:8.0pt;
line-height:107%;
}
3D59541E958D4D219DFCF5158C40CE2F .ExternalClass div.WordSection1 {
}
Análisis y
de la solución tecnologica para la actualización de montos en las multas
pre-registradas en MAT-Cobranza provenientes de Control de Obligaciones
considerando el insumo proporcionado por Negocio. </t>
  </si>
  <si>
    <t>Se debe incluir un nuevo segmento a la Base de SIVART 107, para incrementar la presencia fiscal, esto afectara la operacion operacion actual del minisitio ya que se debe incluir este segmento, en cada uno de los modulos existentes y se le dara un tratamiento especial en el modulo de reimpresion para el segmento en mencion.</t>
  </si>
  <si>
    <t>La empresa BRITISH AMERICAN TOBACCO MEXICO, registró una marca de Tabaco Labrado en su catálogo de productos, por lo que requieren llevar a cabo la presentación de sus declaraciones a través del aplicativo F33 MULTI-IEPS para informar la venta de sus nuevos productos y cumpla con sus obligaciones de acuerdo con la Ley de IEPS y la RMF vigente, Artículo 2º, inciso C; por lo que es necesario realizar los ajustes en el flujo del ciclo de la declaración, conforme a lo siguiente&amp;#58;ND01Generar las claves para los productos con sus respectivas denominaciones de la empresa cigarrera que se menciona a continuación&amp;#58;1. BRITISH AMERICAN TOBACCO MEXICO, S.A. DE C.V.R.F.C. BAT910607F43​ClaveMarca001199Pall Mall XL Exotic Mix ME 100MM CD Con Capsula</t>
  </si>
  <si>
    <t>Se deberá desarrollar un componente dentro del SISTEMA CPED que permita transmitir y asignar el reconocimiento aduanero a las mercancías alertadas, con base a los criterios establecidos en el Layout que fue definido en la reingeniería de la parametrización del MATCE.Consideraciones&amp;#58;La asignación de los criterios de alerta ocurrirá cuando el analista CPED obtenga los insumos pertinentes que el SISTEMA CPED ha determinado de riesgo y sea necesario emitir una alerta. Por tanto, cuando el Analista CPED guarde este análisis, SISTEMA CPED deberá crear el registro para que se guarde en MATCE parametrización.Los campos que serán transferidos para consumo de MATCE parametrización serán en principio aquellos que son obligatorios para el guardado del registro en el módulo de parametrización.Desarrollar dentro del sistema CPED una consulta que permita visualizar la asignación de un rojo. Incluir en el sistema CPED una funcionalidad de desistimiento de la alerta, para el caso en el que se identifique que la alerta emitida por el sistema de SISTEMA CPED no cumple con los criterios suficientes, deberá omitir la asignación de la causa de rojo, respetando la jerarquía del modelo de riesgo.Contar con una funcionalidad para registrar en una bitácora de eventos que realicen los usuarios del SISTEMA CPED en la transmisión de eventos y pueda ser consultada esta información bajo demanda por la herramienta institucional.Contar con una funcionalidad que permita manejar contingencias en el servicio de comunicaciones para que en caso de una falla breve en las transmisiones, se verifique si hay registros en proceso de envío y éstos sean persistidos automáticamente tan pronto se reestablezca el servicio.Consideraciones generalesConsiderar el requerimiento no funcional que mantenga la integridad de la información para las solicitudes emitidas a MATCE-Parametrización y el no repudio de la información.​​</t>
  </si>
  <si>
    <t>​Actualizar claves informáticas y validaciones a_x000D_
Períodos de pago, en el Servicio de Declaraciones y Pagos y el Nuevo Esquema de_x000D_
Pagos Electrónicos (NEPE), que permitan validar correctamente los lotes de_x000D_
ceros.</t>
  </si>
  <si>
    <t>​Implementar el flujo de Avisos en la herramienta Consultas y Autorizaciones en Línea (CAL) ya que se da al contribuyente la opción de notificar sus Avisos a la Administración Central de Normatividad de Impuestos Internos (ACNII), debido a la entrada en vigor de los cambios del RISAT en noviembre del 2015.</t>
  </si>
  <si>
    <t>Actualizar los Reportes del Aplicativo de FATCA - DWHTipo de Servicio;Mantenimiento;Prioridad;ALTA;Orden de Ejecución“UNO”Clasificación“Críticos 2018”</t>
  </si>
  <si>
    <t xml:space="preserve">
Se
requiere efectuar los ajustes necesarios al proceso de nómina para la ejecución
del pago de remuneraciones que se
refiere el Artículo Cuarto, fracción I, del Decreto publicado, el cual será
equivalente a cuarenta días, sobre la base y en los términos que se establezcan
en los lineamientos específicos a que se refiere el Artículo Décimo Tercero del
ordenamiento, y la gratificación de fin de año se otorgará en los términos a
que se refiere el Artículo Cuarto, fracción II, incisos a) y b), de este mismo Decreto,
cuarenta días, sobre la base y en los términos que se establezcan en los
lineamientos específicos a que se refiere el Artículo Décimo Tercero de este
ordenamiento.</t>
  </si>
  <si>
    <t>Es necesario optimizar el sistema de SECREFI, para que la funcionalidad de Actividades Vulnerablesopere de manera independiente.Tipo de Servicio ;Mantenimiento;Prioridad ;MEDIA;Orden de Ejecución “UNO”Clasificación“Continuidad Operativa”</t>
  </si>
  <si>
    <t xml:space="preserve">
Se requiere un
componente para el personal de Bienes Muebles para que, al realizar la actualización
o validación de bienes en resguardo de los servidores públicos, desde la
computadora del empleado al que se le está efectuando el inventario, el
resguardo pueda ser actualizado y firmado electrónicamente.
También se necesita
crear la funcionalidad para que entre empleados del SAT puedan asignarse el
inventario de un empleado al otro con el Vo.Bo. de la Subadministración de
Recursos y Servicios (SRyS) y sea aprobado mediante el firmado electrónico. </t>
  </si>
  <si>
    <t xml:space="preserve">
El
objetivo de continuidad de esta iniciativa, espermitir al contribuyenteconsultar
y recibir en su correo electrónico su Cédula de Identificación Fiscal y/o Constancia
de Inscripción al RFC desde el lugar donde se encuentre a través de su
aplicativo móvil.
</t>
  </si>
  <si>
    <t>Favor de elaborar los querys de consulta correspondientes al mes de septiembre y preparar los reportes de Notificación y Verificación para entrega a negocio.</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</si>
  <si>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ADSC’s Baja
California “1” (Mexicali) y Baja California “3” (Ensenada).
</t>
  </si>
  <si>
    <t>Actualizar en el Servicio de Declaraciones y Pagos_x000D_
(SISPR-Control de obligaciones) y en el Nuevo Esquema de Pagos Electrónicos_x000D_
(NEPE), para que permitan la recepción y validación del concepto de pago “OTI /_x000D_
REINTEGRO DE DEVOLUCIONES IMPROCEDENTES DE ISR PERSONAS FÍSICAS”.</t>
  </si>
  <si>
    <t xml:space="preserve">
Derivado
de la supervisión de seguimiento practicada a la Administración Central de
Investigación Aduanera, específicamente a la Administración de Investigación
Aduanera “1” por la Administración Central de Evaluación de Impuestos Internos
de la Administración General de Evaluación, se deberá actualizar la línea de
producción en el MAT-PI.
Lo
anterior, toda vez que, el personal del Administración de Investigación
Aduanera “1”, (Supervisores y Dictaminadores) de Inscripción, Actualización,
Suspensión y Reinscripción, no cuentan con el rol correspondiente y,
consecuentemente, no pueden operar los trámites que les son asignados y se
efectúan únicamente con los usuarios existentes</t>
  </si>
  <si>
    <t>​Se
requiere realizar el cambio de rol líder de grupo, así como el alta y baja de
usuarios en los grupos de atención del PISE conforme
a lo especificado en el excel Asignación_Gpos_AOP4_02022017.xlsx</t>
  </si>
  <si>
    <t xml:space="preserve">
Derivado
de la migración de MATCE a Querétaro, se requiere modificar el contexto de las
ligas de DODA. 
</t>
  </si>
  <si>
    <t>Se requiere ejecutar el proceso que se tiene en producción para la generación de líneas de captura válidas, a través del WS SISPR (WebService Sistema de Incorporación de Solicitudes de Línea de Captura a Pago Referenciado).Estas líneas serán generadas de acuerdo a la información proporcionada en el archivo insumo (aaaaa.xlsx) entregado por la Central de Promoción y Vigilancia del Cumplimiento.​Programa Reintegro de devoluciones improcedentes de ISR personas físicas Nombre del Insumoaaaaa El universo a generar son300,000 líneas de captura.</t>
  </si>
  <si>
    <t>Se
requiere agregar la informaciónen laConsulta de DODA, paradeterminar la causa del
reconocimiento, adicionar nuevos campos, así como también agregar una nueva
forma de obtener la información a descargar (*.csv) y (.xlsx) esto para no
tener una limitante en obtener todos los registros.</t>
  </si>
  <si>
    <t>Favor de elaborar los querys de consulta correspondientes a los meses de Septiembre y Octubre y preparar los reportes de Notificación y Verificación para entregar a negocio.</t>
  </si>
  <si>
    <t>Se requieren realizar mejoras a la Línea de Captura con la versión 4.0 y su coexistencia con la versión 2.0 y 1.0, porque no se cuenta con información de nuevos canales debido a que no viaja en los archivos transmitidos al SAT por los bancos, así como no es posible determinar el medio de pago utilizado por el contribuyente para el pago de sus contribuciones; existen incidencias recurrentes de error de captura que permiten el registro de Líneas de Captura que el SAT no emitió, debido al algoritmo utilizado en la actual versión 2.0. RN001. Mejorar el proceso de generación de las Líneas de captura modificando los algoritmos que se utilizan&amp;#58;Consideraciones&amp;#58;• El Tipo de Pago debe ser igual al valor fijo “04”, para identificar la nueva versión de la Línea de Captura.• El Algoritmo de Dígitos Globales, se debe&amp;#58;Utilizar las especificaciones 4.1.3 del documento “Especificaciones Técnicas para la Recepción de Pagos de Contribuciones, Productos y Aprovechamientos Federales en Instituciones de Crédito a través de Depósito Referenciado Versión 4.0”Para los siguientes aplicativos&amp;#58;Declaración Provisional o Definitiva de Impuestos Federales.Declaración anual para Personas físicas y Persona Moral.Declaración Persona Moral Simplificada.Declaración Producto y Aprovechamientos.Mis Cuentas (PPSRIF y Arrendamiento).Excedente de Franquicias.Crédito Fiscal.CONAGUAControl de Obligaciones.Hidrocarburos.Forma 100.En todos los documentos que emite el SAT con Línea de Captura.Conservando el flujo de la información como se genera actualmente en producción, desde que se genera la Línea de Captura en la declaración presentada con importe total a pagar, hasta la caída en la BD de histórico de transacciones, a fin de realizar correctamente las consultas de la información de DWH, monitores de DyP y CUWEB.RN002 Entrega de la información de los pagos de las Líneas de Captura, por las instituciones de crédito autorizadas, con la versión anterior 1.0, la versión actual 2.0 y la nueva versión 4.0Consideraciones&amp;#58;• Actualizar el Catálogo de Versiones, para identificar los criterios de validación que se deben aplicar, 1.0 criterios anteriores, 2.0 criterios actuales y 4.0 nuevos criterios descritos en el RN001.• Modificar el Validador de Pago Referenciado, para recibir y validar los archivos que transmiten las instituciones de crédito autorizadas, con la información de los pagos de las Líneas de Captura, tanto de la versión 1.0, 2.0 como de la 4.0, hasta en un mismo archivo respetando la estructura de cada versión.• El SAT debe poder recibir, procesar y almacenar correctamente en la base de datos, los lotes de pagos generados por las instituciones financieras con las 3 versiones 1.0, 2.0 y la nueva versión 4.0 con la Línea de Captura con Pago. Por lo que deben convivir estas 3 versiones de Línea de Captura en todo su proceso, tanto en la Plataforma NUBE como en ON PREMISE.• En el apartado6. ENTREGA DE INFORMACIÓN DE PAGOS, en la sección 6.2.2 Registro Detalle, se deben conservar en la base de datos las claves “CLAVE DEL CANAL” y “FORMAS DE PAGO”, como lo establece las “Especificaciones Técnicas para la Recepción de Pagos de Contribuciones, Productos y Aprovechamientos Federales en Instituciones de Crédito a través de Depósito Referenciado Versión 4.0”.RN003 En todos los documentos que emite el SAT con Línea de Captura, en la Sección de la Línea de Captura, se deben seguir incluyendo los códigos de barras y bidimensional (QR), los cuales deben contener&amp;#58;1. La Línea de Captura, y2. El Importe Total a Pagar.Consideraciones&amp;#58;• Para Código de Barras, utilizar el estándarCode 128.• Para el Código Bidimensional, utilizar el estándarQR Code.• Se debe respetar el formato del tipo de letra de los valores de la Línea de Captura y del Importe total a pagar, en los Acuses de Recibo de las Declaraciones Provisionales y Anuales.Tipo de letraArialEstilo de la fuenteNegritaTamaño14EspaciadoExpandido en 0.5 ptoSe anexa el archivo “ACUSE CON CODIGOS.pdf” como propuesta para el Acuse de Recibo con la versión 4.0RN004 Debido a los cambios arriba descritos, se requiere actualizar el documento de las Especificaciones Técnicas para la Recepción de Pagos de Contribuciones Federales en Instituciones de Crédito a través de Depósito Referenciado.Consideraciones&amp;#58;Actualizar el Catálogo de versiones1.0 criterios anteriores; 2.0 criterios actuales y 4.0 nuevos criterios.Agregar los nuevos criterios de validación descritos en el RN001, los cuales aplican para la Versión 4.0, en el apartado “4.3. Validaciones que Deben Realizar las Instituciones de Crédito”.Dentro de las validaciones que debe realizar la institución de crédito, se debe agregar que las primeras dos posiciones indican la versión con la cual se validan las Líneas de Captura.Agregar el apartado con la descripción e implementación de los códigos de barras y bidimensional (QR) para la Ver 4.0, así como conservando las Versiones 1.0 y 2.0.Revisar el resto de los apartados, para realizar las adecuaciones correspondientes, derivado de las modificaciones antes descritas.Consiederar en la liberación de este Requerimiento, la publicación de las “Especificaciones Técnicas para la Recepción de Pagos de Contribuciones, Productos y Aprovechamientos Federales en Instituciones de Crédito a través de Depósito Referenciado Versión 4.0”. en la Página de la ABM para consulta y uso de las Instituciones Financieras que así lo requieran.</t>
  </si>
  <si>
    <t>A raíz de la liberación del MAT.Cobranza a nivel nacional desde el mes de mayo de 2016, se hace necesario que la información de los deudores y sus adeudos puedan ser suministrados en línea a los diversos aplicativos que lo requieran directamente desde éste.Algunos aplicativos que actualmente utilizan la información de los adeudos es proporcionada por ARCA (como aplicativo intermedio), son los siguientes&amp;#58;Créditos Firmes y exigibles. Para la emisión de la opinión del cumplimiento.Portal del contribuyente. Para la emisión de los formatos para pago de los adeudos activos del contribuyente.Buzón tributario. Para los trámites a realizar respecto de los adeudos de un contribuyente.Lo anterior ocasiona que la información de los adeudos que se entregan a los contribuyentes no está actualizada, incidiendo en una, mala imagen del SAT, adicionalmente a los procesos que se ven afectados por ello.</t>
  </si>
  <si>
    <t>Es necesario incorporar como parte de las funcionalidades del nuevo sistema de cobranza, el registro y seguimiento automático de los diversos convenios que actualmente existen, en sus distintasn modalidades entre las que se encuentran&amp;#58;1.- Pago en parcialidades2.- Pago diferido.3.- Flexibles.4.- Condonación.5.- Reducción.Esta iniciativa es complemento del programa de Convenios, del cual solo se ha atendido lo referente a pago en parcialidades para el ISR anual de personas físicas.</t>
  </si>
  <si>
    <t xml:space="preserve">
Actualmente
en MAT Cobranza se lleva a cabo el registro masivo de resoluciones
determinantes de créditos fiscales provenientes de MAT Control de obligaciones
a través de un proceso automático que las envía en lotes. El registro se lleva
a cabo en el componente de “Registro de lotes”, en el cual existe la opción de
poder eliminar aquellos lotes indicando el motivo por el cual se procede con la
eliminación.
Sin
embargo, debido a que inicialmente no se definieron criterios que permitan
validar el estatus de los lotes susceptibles de ser eliminados, el sistema está
permitiendo la eliminación de estos aún y cuando ya fueron registradas algunas
resoluciones y tienen registro de procesos de cobro y situaciones vigentes e
históricas, lo que implica la eliminación de esas resoluciones ya registradas.</t>
  </si>
  <si>
    <t>Implementar las validaciones que permitan la
integración de los pedimentos de Tránsitos en el Portal de DODA, WS DODA QR Y WS DODA-PITA.</t>
  </si>
  <si>
    <t>Permitir
modular en MATCE MSA los pedimentos de tránsitos.</t>
  </si>
  <si>
    <t xml:space="preserve">
Se requiere llevar a cabo una reingeniería del aplicativo de SAPSA que
se encuentra funcionando hoy día, ya que el actual presenta ciertas deficiencias
para el servicio otorgado, adicional a esto, es necesario contar con nuevas
funcionalidades y tecnología actual para tener una mejor administración de los
planteamientos.</t>
  </si>
  <si>
    <t>​Actualizar y adecuar_x000D_
los documentos que se emiten por Línea de Producción a través del subsistema de_x000D_
Notificación y Verificación que corresponden a Servicios al Contribuyente (Solo_x000D_
Ordenes de Verificación de Internos) del Sistema Integral de Recaudación (SIR),_x000D_
con la firma electrónica de las ADSC’s Sinaloa “2” (Mazatlán 49) y Nayarit “1”_x000D_
(Tepic 64).</t>
  </si>
  <si>
    <t>La empresa BRITISH AMERICAN TOBACCO MEXICOPHILIP MORRIS MÉXICO PRODUCTOS Y SERVICIOS registrmarcas de Tabacos Labrados en su catálogo de productos, por lo que requieren llevar a cabo la presentación de sus declaraciones a través del aplicativo F33 MULTI-IEPS para informar la venta de sus nuevos productos y cumpla con sus obligaciones de acuerdo con la Ley de IEPS y la RMF vigente, Artículo 2º, inciso C; por lo que es necesario realizar los ajustes en el flujo del ciclo de la declaración</t>
  </si>
  <si>
    <t>Conforme a la necesidad por parte de negocio (AGR) para que se lleve a cabo la actualización del proceso del flujo de la presentación de la Declaración Anual de Personas Físicas del Ejercicio 2018, es necesario se lleven a cabo los ajustes necesarios para que se actualice la versión de la migración para la precarga de la información de intereses que hayan generado los Contribuyentes.ConsideraciónGarantizar al Contribuyente cuente con sus datos completos y actualizados para la presentación de su declaración en tiempo y forma, para que cumpla con sus obligaciones Fiscales</t>
  </si>
  <si>
    <t>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 ​</t>
  </si>
  <si>
    <t>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t>
  </si>
  <si>
    <t>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t>
  </si>
  <si>
    <t xml:space="preserve">
Realizar
los ajustes necesarios para permitir la ejecución y obtención de las nóminas conforme
al Art. 6 segundo párrafo del numeral III conforme al decreto publicado en el
DOF del 05 de octubre 2018.
</t>
  </si>
  <si>
    <t xml:space="preserve">_x000D_
_x000D_
Carga_x000D_
de registros de las declaraciones R-100 en la aplicación de retorno de_x000D_
capitales ejercicio 2017, dentro de Buzón Tributario, conforme al archivo Base_x000D_
de datos al 18 de octubre del 2018_OK, que se anexa._x000D_
_x000D_
</t>
  </si>
  <si>
    <t>Realizar mejoras al servicio de DyP-Pago Referenciado en todos los Formularios JS, de la Declaración Provisional o Definitiva de Impuestos Federales, modificando las etiquetas de los campos y las ayudas, así como desarrollar ventanas emergentes con mensajes en las declaraciones Provisionales que presentan las Personas Físicas y Personas Morales como se indican en las reglas de negocio, en los siguientes archivos que se anexan a la presente narrativa&amp;#58;;Req mi contabilidad PF y PM.pdf; especificado en la RN008.;Solicitud cambio de etiquetas estimulos fiscales propuesta 06-11-2018.xlsx; inidcado en la pestaña P.F. Provisional y P.M. ProvisionalNAD POL_ID-441 Provisionales PF y PM Formularios JS.docDiccionario Provisionales PF_ Datos_MOD21_SecPago_20112018Determinación de pago Provisionales PF y PM_08Nov 18.docxConsideraciones&amp;#58;Los Formularios a los que se aplican los cambios de etiquetas, ayudas y la creación de ventanas emergentes para Provisionales PF y Provisionales PM son los que se indican en el archivo ;Solicitud cambio de etiquetas estimulos fiscales propuesta 06-11-2018.xlsx;inidcado en la pestaña P.F. Provisionales y P.M. Provisional.Aplicar en losformularios JS deacuerdo alas reglas de negocio.</t>
  </si>
  <si>
    <t>​Realizar
ajustes y mejoras a los flujos de la operación del módulo de Mis Eventos para
su óptima operación.</t>
  </si>
  <si>
    <t>Dentro
de los mecanismos multilaterales de cooperación de los que México forma parte,
se encuentra el Convenio Multilateralsobrecooperación yasistencia mutua
entre lasdirecciones nacionalesdeaduanas deAmérica Latina, España y
Portugal(COMALEP) del cual además funge como Secretaría Permanente. Bajo este
concepto, la Administración General de Aduanas (AGA) solicita el apoyo para generar
una herramienta que permita el intercambio de información que se genere entre
los países miembros, básicamente documentos en Word que plasman los acuerdos
que dentro del grupo se proponen y que son editados por los usuarios
autorizados de cada país.</t>
  </si>
  <si>
    <t>​Generar
estructuras históricas de transacciones, para almacenar la información de Pagos
y Declaraciones Informativas que se recibirán durante el ejercicio 2019.
Enviar al ambiente
de producción, la programación con la funcionalidad para el registro,
validación y carga de la información y dar acceso a la distribución de información
recibida durante 2019 a los diferentes servicios, permitir la extracción y la
consulta a los Usuarios de Negocio, a las diferentes autoridades y al personal
autorizado en las Administraciones Desconcentradas.
Actualizar
las aplicaciones relacionadas con el proceso de la información de Pagos y de
Declaraciones Informativas.</t>
  </si>
  <si>
    <t>Actualmente,
el Web Service de la Herramienta de Cálculo del MAT.Cobranza, y que es
utilizado por aplicativos externos, solo entrega el saldo actualizado de los
créditos fiscales a la fecha de la solicitud y por necesidades operativas, se requiere
que se incorpore la opción a dicho Web Service para que adicionalmente entregue
de los saldos actualizados a fecha anterior a la de la solicitud.</t>
  </si>
  <si>
    <t xml:space="preserve">
Se
requiere contar con el envío de notificaciones a los empleados vía correo
electrónico para que estos actualicen su información en el sistema de
Expediente Electrónico y en su caso agradecer su participación.
</t>
  </si>
  <si>
    <t>Se
requiere contar con el envío de notificaciones a los empleados vía correo
electrónico para que estos actualicen su información en el sistema de
Expediente Electrónico y en su caso agradecer su participación.</t>
  </si>
  <si>
    <t>Adecuar
el aplicativo MAT – RFC derivado de la entrada en vigor de la Reforma Fiscal
2019.</t>
  </si>
  <si>
    <t>RN001- Se requiere que el sistema pueda asignar, dar de baja o reactivar uno o más roles de los sectores específicos del Padrón de Exportadores Sectorial, conforme a lo que el contribuyente solicite.Alcohol, alcohol desnaturalizado y mieles incristalizables.Cerveza.Tequila.Bebidas alcohólicas fermentadas (vinos).Bebidas alcohólicas destiladas (licores).Cigarros y tabacos labrados.Bebidas energetizantes, así como concentrados polvos y jarabes para preparar bebidas energetizantes.Minerales de hierro y sus concentrados.Oro, plata y cobre.Plásticos.Caucho.Madera.Vidrio.Hierro y Acero.Aluminio.Reglas de validación del estado del contribuyente para asignar el rol&amp;#58;Estado del RFCActivo o ReactivadoEl estado general del Domicilio Fiscal del contribuyente NO debe estar en alguno de los siguientes valores3, No Localizado.Régimen601, 603, 609, 612, 617, 622, 623, 624.El contribuyente debe tener 18 años o más cumplidos.Validar que el contribuyente estar en estado ;positivo; en el cumplimiento de obligaciones fiscales (32-D).Estatus del Buzón Tributario deberá encontrarse ;validado;.Para la asignación de roles referidos para los sectores que a continuación se enlistan, se deberá validar el cumplimiento de los requisitos respectivos&amp;#58;Sector 8&amp;#58;Autorizaciones y aclaraciones.Sector 9&amp;#58;Autorizaciones y aclaraciones.Relación de clientes y proveedores.*** Para el caso de exportación de las fracciones arancelarias 7404.00.01, 7404.00.02, 7404.00.99, además se deberá cumplir con los siguientes requisitos&amp;#58;Relación de socios, accionistas y representantes legales.Relación de bodegas y sucursales.Relación de asalariados.Información del uso industrial de la mercancía a exportar.Relación de transportistas.​Sectores 10, 11, 12, 13, 14 y 15.Relación de socios, accionistas y representantes legales.Relación de bodegas y sucursales.Relación de asalariados.Información del uso industrial de la mercancía a exportar.Relación de clientes y proveedores.Relación de transportistas.Autorizaciones y aclaraciones.RN002 Generar reportes&amp;#58;1.Detalle por contribuyente – (3_Detalle por Contribuyente)•Clave Sector•Descripción del Sector•Fecha de movimiento•Estado de movimiento•Usuario (que realizó el movimiento)2.Detalle por fracción (1_Detalle por Fracción)•Clave sector•Descripción del sector•Fecha de movimiento•Estado de fracción•Usuario (que realizó el movimiento)3.Contribuyentes por Sector (2_Contribuyentes por Sector)•RFC•Nombre o Razón Social•Fecha de movimiento•Usuario (que realizó el movimiento)4.Fracciones por Sector (1_Fracciones por Sector)•Fracción•Fecha de movimiento•Usuario (que realizó el movimiento)5.Movimiento de Sectores (1_Movimiento de Fracción)•Clave del sector•Descripción del sector •Fecha de movimiento•Estado de movimiento•Usuario (que realizó el movimiento)6.Movimiento de fracciones (2_Reporte total de Sectores_Periodo)•Clave de sector•Descripción del sector•Fecha de movimiento•Estado de la fracción•Usuario (que realizó el movimiento)7.Reporte total de Sectores (2_Reporte total de Sectores_Periodo)•Clave del sector•Descripción del sector•Estado del sector•Altas por contribuyente•Altas por fracción•Bajas por contribuyente•Bajas por fracción8.Reporte mensual de movimientos de contribuyentes con registro en el Padrón de Importadores (histórico) (4_Reporte mensual_histórico)•RFC•Nombre o razón social•Clave de movimiento•Fecha de movimiento•Usuario (que realizó el movimiento)9.Reporte de movimientos realizados el día anterior en el Padrón de Importadores. (4_Reporte de movimientos_día anterior)•RFC Nombre o razón socialRN003 Mantenimiento de catálogo para Importadores y Exportadores&amp;#58;1.Sectores•Clave sector•Descripción•Fecha inicio•Fecha fin2.Fracciones•Clave fracción•Descripción del Sector•Fecha inicio•Fecha fin3.Requisitos•Descripción del requisitoSe deberá establecer una relación entre Sector y Fracción.RN004 Consulta&amp;#58;Por Contribuyente.•Sector•Fechas de movimientoEstadoRN005 - Migrar información de los registros de Exportadores.Activos, reactivados y suspendidos.Movimientos históricos por contribuyente.Son datos vigentes del contribuyente.ConsideracionesSerá necesario se proporcione antes de la migración a la nueva plataforma,el histórico de todos los movimientos (Importadores, Importadores de Sectores y Exportadores de Sectores), con el finde identificar los registros válidos e inválidos para dicho proceso, así como también contar con el respaldo correspondiente (se sugiere se proporcione en archivo de texto).RN006 - Estado del contribuyente&amp;#58;•Activo.•Suspendido.•ReactivadoEstado por Sector&amp;#58;•Habilitado•BajaSon los estados que guarda el sistema.</t>
  </si>
  <si>
    <t xml:space="preserve">
Actualmente el aplicativo SIPRE (Sistema de Procedimientos de Evaluación) cuenta con un módulo correspondiente a la OCDE, el cual requiere de ciertos ajustes que permitan llevar a cabo el correcto proceso de registro y seguimiento de asuntos.
</t>
  </si>
  <si>
    <t xml:space="preserve">
Actualmente
en la Administración Central de
Procesamiento Electrónicos de Datos Aduaneros de la Administración General de
Aduanas no se obtiene de manera electrónica la información relacionada
con la paquetería que recibe el Servicio
Postal Mexicano (SEPOMEX), por lo que se requiere integrar un proceso
automatizado de transmisión de información con SEPOMEX que asegure la
integridad de información para la inspección de mercancías identificadas con
probabilidad de riesgo en materia de comercio exterior.
El no
contar con esta solución es riesgo inherente a la operación aduanera y podría
incurrir la institución en omisiones importantes en temas de Despacho Aduanero.</t>
  </si>
  <si>
    <t>Implementar un mecanismo para el intercambio de información entre el diligenciador móvil y los sistemas de notificación-verificación que generan las notificaciones, lo cual permitirá que las actividades de carga de las diligencias, carga del domicilio del contribuyente y descargo de los resultados de las diligencias, se realice de forma automática.</t>
  </si>
  <si>
    <t xml:space="preserve">
Derivado
de las necesidades de la AGH paraejercer facultades de comprobación en términos
de los artículos 42, F.IX y 53-B del CFF vigente y toda vez que el proyecto de
Fiscalización Integral se encuentra en proceso de construcción, se requiere
incorporar a esta Administración al aplicativo de Fiscalización Electrónica
Básica (FEB) y MAT.
Tipo de Servicio ;Mantenimiento;Prioridad;Alta;Orden de Ejecución“UNO”Clasificación“Continuidad Operativa”
Riesgo&amp;#58;
Incumplimiento
a las Ordenes de Revisiones Electrónicas.
</t>
  </si>
  <si>
    <t>Se solicita la preparación de los querys correspondientes con corte al mes de Noviembre para que puedan emitir los reportes en Excel,debido a que el aplicativo de Notificación y Verificación (Servicio de diligenciación) al día de hoy no cuenta con reportes,y éstos se requierenpara poder reportar a sus superiores.</t>
  </si>
  <si>
    <t xml:space="preserve">
_x000D_
E8C20AD4A5FE4DDBB598910CB59160E2 .ExternalClass p.MsoNormal, E8C20AD4A5FE4DDBB598910CB59160E2 .ExternalClass li.MsoNormal, E8C20AD4A5FE4DDBB598910CB59160E2 .ExternalClass div.MsoNormal {
margin-top:0cm;
margin-right:0cm;
margin-bottom:8.0pt;
margin-left:0cm;
line-height:107%;
font-size:11.0pt;
font-family:"Calibri",sans-serif;
}
E8C20AD4A5FE4DDBB598910CB59160E2 .ExternalClass .MsoChpDefault {
font-family:"Calibri",sans-serif;
}
E8C20AD4A5FE4DDBB598910CB59160E2 .ExternalClass .MsoPapDefault {
margin-bottom:8.0pt;
line-height:107%;
}
E8C20AD4A5FE4DDBB598910CB59160E2 .ExternalClass div.WordSection1 {
}
Realizar las
actualizacionescorrespondientes en los procesos deExtracción,
Transformación y Carga (ETL) que generan una Emisión (información transformada
de declaraciones, catálogos y cifras de control) que surgen a raíz de&amp;#58;requerimientos
de mejora, necesidades de actualización y cambios o iniciativas de ley, con el
objetivo de proporcionar a MAT-SAD en tiempo y forma información transformada
para procesar los trámites de devolución automática del ISR con Tipo proceso
Normal, promovidos por personas físicas, a través de la presentación de su
declaración normal o complementaria del ejercicio 2018.</t>
  </si>
  <si>
    <t>El
alcance de la Iniciativa integra el desarrollo de un almacén operacional de datos que contenga
la última instantánea de los datos operativos que consume el Tablero COGNOS (Tablero de
indicadores de Declaraciones y Pagos (DyP) y Devoluciones y Compensaciones
(DyC)).</t>
  </si>
  <si>
    <t xml:space="preserve">_x000D_
_x000D_
Ajustar el logotipo de la_x000D_
Secretaría de Hacienda y Crédito Público en atención a la emisión de los nuevos_x000D_
lineamientos precisados por comunicación institucional el 30 de noviembre de_x000D_
2018_x000D_
_x000D_
</t>
  </si>
  <si>
    <t xml:space="preserve">_x000D_
_x000D_
Actualizar y adecuar_x000D_
los documentos que se emiten por Línea de Producción a través del subsistema de_x000D_
Notificación y Verificación que corresponden a Servicios al Contribuyente (Solo_x000D_
Ordenes de Verificación de Internos) del Sistema Integral de Recaudación (SIR),_x000D_
con la firma electrónica de las ADSC’s Guanajuato “1” (Irapuato 07) y Jalisco_x000D_
“5” Puerto Vallarta (68)_x000D_
_x000D_
</t>
  </si>
  <si>
    <t xml:space="preserve">_x000D_
_x000D_
RN001.-Integrar en el campo Ejercicio_x000D_
el 2019, en Mis declaraciones/Incorporación fiscal/Declaración y en Perfil,_x000D_
para RIF, en cada periodo a declarar. _x000D_
_x000D_
RN002.- Integrar en el campo_x000D_
Ejercicio el 2019, en Mis declaraciones/Arrendamiento/Declaración y en Perfil,_x000D_
para Arrendamiento, en cada periodo a declarar._x000D_
_x000D_
RN003.- Considerar en el campo_x000D_
Ejercicio el 2019 para Simulador/Incorporación fiscal/Sólo público en general,_x000D_
así como en Público en general y facturas y en el Simulador/Arrendamiento._x000D_
_x000D_
RN004.- Continuar con el_x000D_
calendario 2019 en Mi contabilidad/Consultas, en la funcionalidad de Periodo y_x000D_
un solo día, para la consulta del registro de operaciones._x000D_
_x000D_
RN005.- Considerar el_x000D_
porcentaje de reducción de acuerdo al número de años que el contribuyente lleve_x000D_
tributando en el RIF, aplicable para el IVA_x000D_
y IEPS, _x000D_
_x000D_
RN006.- Considerar el_x000D_
porcentaje de reducción de acuerdo al ejercicio fiscal, de acuerdo al año que_x000D_
el contribuyente lleve tributando en el RIF, aplicable para el IVA y IEPS._x000D_
_x000D_
RN007.- Mantener la_x000D_
funcionalidad de no mostrar periodos futuros a declarar para RIF y Arrendamiento._x000D_
_x000D_
RN008.- Considerarla tasa_x000D_
de recargos mensual por mora de acuerdo a lo establecido en el artículo 8_x000D_
fracción I de la LIF para 2019 y artículo 21 del Código Fiscal de la Federación_x000D_
(CFF)._x000D_
_x000D_
RN009.- Considerar la tarifa_x000D_
aplicable para el cálculo del ISR publicada en las disposiciones fiscales que_x000D_
así lo establezcan, como pago definitivo para los contribuyentes del RIF._x000D_
_x000D_
RN010.- Considerar las tarifas_x000D_
aplicables bimestrales para el cálculo del ISR con coeficiente de utilidad para_x000D_
los contribuyentes del RIF, publicadas en el anexo 8 de la Resolución_x000D_
Miscelánea Fiscal para el 2019, como pago provisional._x000D_
_x000D_
RN011.- Considerar las tarifas_x000D_
aplicables mensuales para el cálculo del ISR para los contribuyentes del_x000D_
régimen de arrendamiento._x000D_
_x000D_
RN012.-Considerar las tarifas_x000D_
aplicables trimestrales para el cálculo del ISR para los contribuyentes del_x000D_
régimen de arrendamiento._x000D_
_x000D_
RN013.- Considerar las fechas_x000D_
de pago de las contribuciones con línea de captura para RIF (mes inmediato_x000D_
posterior) y Arrendamiento (mensual o trimestral, día 17 del mes o trimestres posterior)_x000D_
para 2019, con las fórmulas que hasta hoy se tienen en producción._x000D_
_x000D_
RN014.- Mantener etiquetas y_x000D_
funcionalidad de Mi Contrabilidad_x000D_
_x000D_
RN015.- Para el ejercicio 2019_x000D_
de la declaración RIF, habilitar en Mis declaraciones/Perfil la pregunta ¿Optas_x000D_
por los beneficios de reducción en el pago del IVA y IEPS?. Lo anterior se debe_x000D_
considerar en el simulador de la declaración RIF para 2019._x000D_
_x000D_
RN016.- Para la declaración RIF_x000D_
del ejercicio 2019 adicionar campos, tooltips y mecánica de cálculo_x000D_
relacionados con la regla 3.11.12. Retención de ISR e IVA aplicable a los_x000D_
prestadores de servicio de transporte terrestre de pasajeros o entrega de_x000D_
alimentos de la Cuarta Resolución de Modificaciones a la RMF para 2018._x000D_
_x000D_
RN017.- Derivado de los ajustes_x000D_
de la RN016, se requiere visualizar los nuevos campos solicitados en el Data_x000D_
Ware House o cualquier otra aplicación que interactúe o que haga uso de esta_x000D_
información._x000D_
_x000D_
</t>
  </si>
  <si>
    <t xml:space="preserve">
Se solicita la sustitución de los logos de la Secretaría de Hacienda y
Crédito Público que se encuentran dentro del portal empleado, derivado de la emisión
de los nuevos lineamientos precisados por comunicación institucional el 30 de
noviembre de 2018.
ND01 Modificar en el portal empleado del SAT, el logotipo de la
Secretaría de Hacienda y Crédito Público, que se encuentra en extremo superior izquierdo.</t>
  </si>
  <si>
    <t>Se solicita de su valioso apoyo para que se incluyan en el catálogo de los días inhábiles del aplicativo Notificación y Verificación, correspondientes al segundo periodo general de vacaciones del 2018. &amp;lt;&amp;gt; RN01Considerar los siguientes días&amp;#58;20 de diciembre de 201821 de diciembre de 201824 de diciembre de 201825 de diciembre de 201826 de diciembre de 201827 de diciembre de 201828 de diciembre de 201831 de diciembre de 20181 de enero de 20192 de enero de 20193 de enero de 20194 de enero de 2019</t>
  </si>
  <si>
    <t>Se requiere generar padrones de contribuyentes que pertenezcan a los siguientes sectoresResidentes en el extranjero, Sector primario, Régimen de Incorporación Fical y Sistema financiero de forma automática.</t>
  </si>
  <si>
    <t>Se
requiere inhabilitar temporalmente a los contribuyentes, la emisión de formatos
de pago que genera el servicio de Créditos
fiscales.</t>
  </si>
  <si>
    <t xml:space="preserve">RN01Se requiere deshabilitar del sistema Consultas y Autorizaciones en Línea (CAL), las siguientes modalidadesDescripciónAutorización diferimiento de impuesto 161 LISRUnidad AdministrativaACAJNHTipo de PersonaMoralDescripciónAutorización para la determinación de un régimen fiscalUnidad AdministrativaACAJNHTipo de PersonaAmbasDescripciónAutorización para realizar una fusión dentro de los cinco años posteriores a la realización de una fusión o escisión de sociedadesUnidad AdministrativaACAJNHTipo de PersonaMoralDescripciónAutorizaciones BAPA´sUnidad AdministrativaACAJNHTipo de PersonaMoralDescripciónAutorizaciones MAP'sUnidad AdministrativaACAJNHTipo de PersonaAmbasDescripciónConsultas en materia de Ley del Impuesto a los Depósitos en EfectivoUnidad AdministrativaACAJNHTipo de PersonaAmbasDescripciónConsultas en materia de Ley del Impuesto Empresarial a Tasa ÚnicaUnidad AdministrativaACAJNHTipo de PersonaAmbasDescripciónConsultas en materia de precios de transferenciaUnidad AdministrativaACAJNHTipo de PersonaMoralDescripciónSolicitud de resolución para deducir intereses por deudas entre partes relacionadasUnidad AdministrativaACAJNHTipo de PersonaMoralDescripciónAutorización de centros de destrucción de vehículosUnidad AdministrativaACNIIDescripciónAutorización de centros de destrucción de vehículosUnidad AdministrativaACAJNGCDescripciónDonaciones del extranjero (art, 61 fracción XVII Ley Aduanera)Unidad AdministrativaACNCEADescripciónDonaciones del extranjero (art, 61 fracción XVII Ley Aduanera)Unidad AdministrativaACAJNGCDescripciónSolicitud de cancelación de la autorización para operar como centro de destrucción de vehículos usadosUnidad AdministrativaACNIILas modalidades solicitadas en este documento, así como sus tool tips, documentos obligatorios, opcionales y manifiestos se encuentran en el documento anexo16_663_ListaModalidadesPromocionCALNota&amp;#58;Las modalidades se tienen que deshabilitar en el aplicativo CAL Portal contribuyente con sus respectivos requisitos, documentos obligatorios y opcionales, manifiestos y todo su flujo. Para las modalidades de la ACNII cuyos asuntos se encuentran en estado procesal ;estudio; en el Portal empleado tienen que concluirse en la herramienta conforme al proceso establecido.
</t>
  </si>
  <si>
    <t>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ADSC Distrito Federal ;3; (ADSC Oriente del D.F 14). [Fase Entendimiento, en Servicios Comunes] [Fase Análisis/Especificación Funcional, en otros] (ACSN)ND01 Colocar las nuevas firmas (nvfirma.ordvo.alac y nvfirma.ordcd.alac) en la Administraciones Desconcentradas de Servicios al Contribuyente de Distrito Federal ;3; (ADSC 14) ADSCDESTINORFC DEL (LA)ADMINISTRADOR(A)NOMBRE DEL ADMINISTRADOR(A)IMAGENDistrito Federal ;3;(Oriente del D.F 14)PETC641130SV0Lic. César Luis Perales Téllez​Deberá considerarse la siguiente Regla&amp;#58;Solo deberán actualizarse y enviarse a la Administración Desconcentrada de Servicios al Contribuyente de Distrito Federal ;3; (ADSC 14), las firmas nvfirma.ordvo.alac y nvfirma.ordcd.alac, las firmas nvfirma.alac y nvfirma.multa.alac quedarán sin actualización y envío, en virtud a que a partir del 22 de noviembre de 2015 la función pertenece a la Administración General de Recaudación.ND02 Integrar catálogo actualizadoPor parte del área Modelo de Gobierno DMA (Desarrollo y Mantenimiento de Aplicaciones), se deberá integrar archivo actualizado con las 67 imágenes de las ADSC's con corte a la entrega de la programación resultante de este requerimiento, en el cual se asocien las firmas referidas en el apartado ND01 de este requerimiento.PrecondicionesPara las Administraciones señalada en este requerimiento, obtener la impresión y/o reimpresión de cualquiera de los documentos 70, 71, 72, 73 y 77 que se imprimen en la línea de producción, por la opción de internosCorroborar la firma con el formato de firmas que será entregado a Desarrollo y Mantenimiento de Aplicaciones, en virtud a que se tomará la mejor firma para asociarla a la programaciónRol para la Emisiones Normales y Recuperaciones de Documentos de Servicios al Contribuyente.Se continuará obteniendo la emisión de los documentos de Servicios al Contribuyente generados aún por el SIR, mediante el Coordinador de Informática a través del perfil B0Casos PruebaSe reutilizarán los casos prueba CP02 nvfirma.ordcd.alac_70 y CP03 nvfirma.ordvo.alac_71 establecidos en el requerimiento PPMC 72675</t>
  </si>
  <si>
    <t>Se solicita la preparación de los querys correspondientes con corte al mes de Diciembre para que puedan emitir los reportes en Excel, debido a que el aplicativo de Notificación y Verificación (Servicio de diligenciación) al día de hoy no cuenta con reportes, y éstos se requieren para poder reportar a sus superiores.Considerar 5 reportes que se entregan con corte al 19 de diciembre.NyVMAT_CifrasDiarias_19122018Reporte Fiscalizacion_19122018Reporte NE AGR_19122018Reporte NE_19122018ReporteAdicionalFiscalizacionElectronica_19122018</t>
  </si>
  <si>
    <t xml:space="preserve">_x000D_
_x000D_
Actualizar_x000D_
los Catálogos Contables y Procesos del Sistema de Contabilidad Central del Nuevo_x000D_
Esquema de Pagos y Solución Integral, para el Registro Contable en el Ejercicio_x000D_
Fiscal de 2019.Se solicita actualizar lo siguiente&amp;#58;Actualización del Catálogo CAT- CON.Actualización del Catálogo CAT- FP.Actualización del Catálogo CAT- COM.Actualización del Catálogo de Inversas.Actualización del Catálogo de Conversión de Claves Contables derogadas.Actualización de las matrices de Pagos Provisionales, Anuales y SISPR.La actualización se debe realizar conforme a los Anexos 1 al Anexo 13._x000D_
_x000D_
</t>
  </si>
  <si>
    <t xml:space="preserve">RN01 &amp;#58;Actualizar, en la base de datos de CURP (tabla alterna que proporciona periódicamente el RENAPO) los datos de NOMBRE, APELLIDO PATERNO y APELLIDO MATERNO conforme al listado de 43 registros que proporciona la Administración Central de Operación de Padrones como insumo.RN02&amp;#58;La identificación de cada registros deberá realizarse por CURP y sustituir con los datos del apartado “DEBE DECIR”.RN03Únicamente se modificarán los nombres, es decir, claves y datos adicionales del documento NO deberán ser actualizados. </t>
  </si>
  <si>
    <t>La
información que actualmente se localiza en la base de datos del SAT de las
declaraciones de los depósitos en efectivo para el ejercicio 2017 se encuentra desactualizada,
dado que corresponde al programa anterior, por lo que requiere de proceso de carga de la base de datos para validar, reimpimir y aclarar la propuesta de pago; asi como para generar las
líneas de captura que permita cumplir con el Programa de Regularización del ISR.</t>
  </si>
  <si>
    <t>Derivado
de la vigilancia anual de los depósitos en efectivo, surge la necesidad de
generar las líneas de captura del
sistema de incorporación al servicio de pago referenciado (SISPR).</t>
  </si>
  <si>
    <t>_x000D_
_x000D_
Se_x000D_
requiere implementar un mecanismo que_x000D_
permita realizar las consultas realizadas por las ADSC, almacenarlas y validar_x000D_
los requisitos que deben de cumplir los candidatos que elijan obtener el_x000D_
beneficio en la Zona Fronteriza Norte</t>
  </si>
  <si>
    <t xml:space="preserve">
Se requiere incorporar a la Lista de Contribuyentes Obligados (LCO), en el campo de obligaciones, un nuevo valor, que identifique a aquellos contribuyentes que realicen operaciones en la zona fronteriza.</t>
  </si>
  <si>
    <t>Se requiere actualizar los siguientes documentos de gestión que se generan en el sistema SubastaSATConvocatoria de remate sin suplencia, Convocatoria de remate con suplencia, Acta de fincamiento sin suplencia y Acta de fincamiento con suplencia.Se requiere adicionar en los documentos antes mencionados, lo que se muestra en negritas para su mayor ubicación&amp;#58;​​Dice8, párrafo primero, fracción III, Primero, Segundo, Tercero y Cuarto Transitorios de la Ley del Servicio de Administración Tributaria, publicada en el Diario Oficial de la Federación el 15 de diciembre de 1995, vigente a partir del 1 de julio de 1997 y modificada mediante decretos publicados en el mismo órgano oficial de difusión el 4 de enero de 1999, 12 de junio de 2003, 6 de mayo de 2009, 9 de abril de 2012 y 17 de diciembre de 2015, vigentes a partir del día siguiente al de su publicación...... Debe decir8, párrafo primero, fracción III, Primero, Segundo, Tercero y Cuarto Transitorios de la Ley del Servicio de Administración Tributaria, publicada en el Diario Oficial de la Federación el 15 de diciembre de 1995, vigente a partir del 1 de julio de 1997 y modificada mediante Decretos publicados en el mismo órgano oficial de difusión el 4 de enero de 1999, 12 de junio de 2003, 6 de mayo de 2009, 9 de abril de 2012, 17 de diciembre de 2015 y 4 de diciembre de 2018, vigentes a partir del día siguiente al de su publicación…..Lo solicitado en la RN01 solo aplicará para los documentos que se generen a partir de la liberación de este requerimiento y aplicarán en todas las opciones en donde se consulten y/o impriman los documentos relacionados en el punto 1.</t>
  </si>
  <si>
    <t>Fase 1.- Copiar las Tasas y Tarifas del Ejercicio 2018 para el Ejercicio 2019 para Declaraciones y Pagos, Pagos Provisionales, personas Físicas, para asegurar que los formularios realicen el cálculo correspondiente.Actualizar las Tasas y Tarifas de ISR 2018-2019 mensual, trimestral y semestral del aplicativo de Declaraciones y Pagos, pagos Provisionales Personas Físicas correspondientes a los regímenes con Ingresos por Salarios y conceptos asimilados. Actividad Empresarial mensual, Arrendamiento y Actividades Agrícolas, Ganaderas, Silvícolas y Pesqueras.Actualizar las tasas para ISR.Actualizar las cuotas IEPS y por la actividad de exploración y extracción de hidrocarburos.Fase 2.- Actualizar las Tasas, Tarifas y Cuotas, cuando sean publicadas en enero de 2019 e implementarlas antes de que finalice el mes de enero de 2019.</t>
  </si>
  <si>
    <t xml:space="preserve">_x000D_
_x000D_
Incorporar Mascarilla en_x000D_
el nuevo Buzón Tributario y Buzón Tributario anterior derivado del acuerdo a lo_x000D_
dispuesto en el artículo 12, párrafos primero y segundo del Código Fiscal de la_x000D_
Federación, así como en la regla 2.1.6. de la Resolución Miscelánea Fiscal para_x000D_
2018 publicada en el DOF el XX de diciembre de 2018._x000D_
_x000D_
</t>
  </si>
  <si>
    <t xml:space="preserve">
Se solicita la
actualización de la fundamentación en los documentos que emite la notificación
electrónica (Acuse, Constancia y aviso) de acuerdo a la publicación de la modificación
a la ley del SAT.
</t>
  </si>
  <si>
    <t xml:space="preserve">_x000D_
_x000D_
Actualizar_x000D_
la declaración informativa de operaciones con terceros (DIOT) para que se_x000D_
puedan reportar aquellas que tienen el estímulo de la disminución del 50% en_x000D_
IVA._x000D_
_x000D_
</t>
  </si>
  <si>
    <t>​Se requiere actualizar el aplicativo de Nómina-Mis cuentas para la generación del recibo de nómina en 2019, considerando el Valor de la Unidad de Medida y Actualización diaria (UMA), salario mínimo y tarifas aplicables para 2019. Asimismo, se requiere incluir dentro del Reporte nómina el mes y año del timbrado.</t>
  </si>
  <si>
    <t xml:space="preserve">
Se requiere modificar en los aplicativos&amp;#58;
Recursos de Revocación en Línea (RRL) y Consultas y Autorizaciones en Línea
Portal Contribuyente en el catálogo de los días inhábiles para Diciembre de 2018
y algunos del año 2019.
Con la finalidad de que no se contemplen en
el conteo de los plazos legales para la atención de asuntos ingresados por el
Contribuyente, de los días conforme a la siguiente tabla&amp;#58;
</t>
  </si>
  <si>
    <t>De conformidad con el segundo periodo vacacional
de 2018, se requiere actualizar el calendario de 2018 y generar el de 2019 en
el Sistema Único de Información Integral (SUII), a fin de que las
Administraciones Desconcentradas de Auditoría Fiscal (ADAF´s) no se vean
afectadas en la cuantificación de sus Cartas Invitación.Tipo de Servicio ;SERVICIO -RO-;Prioridad ;ALTA;Orden de Ejecución “UNO” URGENTEClasificación “Continuidad Operativa”</t>
  </si>
  <si>
    <t>Derivado de la atención a la Iniciativa 151 ;DyP_IPP_PPS_Actualizar Mis Cuentas para permitir presentar declaraciones correctamente en diversos apartados;, solicitada por el Usuario de AGSC y que actualmente está en la fase de UATs, se solicita incorporar registros de contribuyentes Suspendidos de Producción en ambiente no productivos, para estar en condiciones de liberar a producción dicha Iniciativa 151.</t>
  </si>
  <si>
    <t>Realizar
las actualizaciones correspondientes a la funcionalidad que actualmente se
encuentra operando en producción, para dar cumplimiento, a lo establecido en la
Regla 3.21.6.1 de la Resolución Miscelánea Fiscal, fracción V del artículo 196
de la Ley del ISR, artículo noveno transitorio de la cuarta Resolución de
modificaciones a al RMF y articulo 111 de la Ley del ISR respectivamente, así
como las reglas 3.13.4 y 3.13.23 de la citada RMF</t>
  </si>
  <si>
    <t>Con
motivo de la reestructura del SAT, desaparecen 12 Administraciones
Desconcentradas de Recaudación (ADR) y, la información de la cartera, tanto
activa como baja de dichas ADR, deberá de trasladarse a las 12 ADR que
controlarán los adeudos para su continuidad operativa.</t>
  </si>
  <si>
    <t xml:space="preserve">
Implementar
las funcionalidades y validaciones que permitan visualizar el número de
integración PITA, número de gafete único, mensaje cuando un número de
integración fue eliminado y todos los registros declarados en los pedimentos que
contengan vehículos nuevos y usadosMarca, Modelo, Año Modelo, VIN/Serie.
</t>
  </si>
  <si>
    <t>Implementar la funcionalidad que permita identificar a
los prestadores de servicio de transportes terrestres de pasajeros y entrega de
alimentos preparados que tengan una relación con un prestador con la nueva
actividad económica fiscal deplataformas tecnológicas, con el fin de dar
cumplimiento a la Regla 3.11.12. de la Resolución
Miscelánea Fiscal.</t>
  </si>
  <si>
    <t>Dar continuidad con la nueva seleccón automatizada que incluye tránsitos, copias simples, y la generación del nuevo semaforo correspondientes a los PPMCs 90218 y 100527, 93279, 100271 mismos que se encuentran en etapa de pruebas funcionales.</t>
  </si>
  <si>
    <t>Actualmente a través del aplicativo MAT- Control de Obligaciones, se emiten documentos derivados de las vigilancias para el cumplimiento de obligaciones fiscales, mismos que pueden ser firmados por el funcionario responsable mediante firma electrónica, y por tal motivo se requiere incorporar como elemento de valides el sello digital del SAT.</t>
  </si>
  <si>
    <t>Se solicita actualizar_x000D_
los Catálogos Contables y Procesos del Sistema de Contabilidad Central del Nuevo_x000D_
Esquema de Pagos y Solución Integral, para el Registro Contable de la recaudación_x000D_
del Ejercicio Fiscal de 2019.</t>
  </si>
  <si>
    <t>Implementar una regla en el MAT - RFC para que no se permita dar de baja los roles asigandos a los contribuyentes beneficiarios del estímulo de la región fronteriza norte en la presentación de trámites al RFC.</t>
  </si>
  <si>
    <t>Se
requiere que los usuarios que utilizan la página de registro de nueva denuncia
para el Sistema de Procedimientos de Evaluación (SIPRE), puedan
adjuntar archivos (documentos ) directamente a su folio, desde la pantalla de
registro.</t>
  </si>
  <si>
    <t>​Realizar la actualización del catálogo de CRH reasignando a las Administraciones Desconcentradas que se fusionaron como resultado del decreto publicado en enero de 2019.</t>
  </si>
  <si>
    <t>RN006Se requiere
visualizar los nuevos campos solicitados en el Data Ware House o cualquier otra
aplicación que interactúe o que haga uso de esta información, por lo que AGCTI
realizará las gestiones respectivas para su visualización en la misma, a fin de
reflejar dichos cambios. Los campos ya existentes deberán mostrarse con las
mismas claves con que actualmente se tienen.</t>
  </si>
  <si>
    <t>Derivado de los problemas operativos que han surgido en el SAT por motivo de que no se cuenta con documentación o registros que permitan sancionar a los PAC por la información consultada y/o descargada.Es necesario la implementación de pistas de auditoria que permitan al SAT obtener la información a detalle de las consultas/descargas que realizan los PAC.</t>
  </si>
  <si>
    <t>Derivado de la obligación que tienen las instituciones gubernamentales para la emisión de los comprobantes fiscales cuando perciben un ingreso por el pago de Derechos, Productos o Aprovechamientos.Es necesario generar un proceso que permita la generación de facturas correspondiente al pago de impuestos por Pedimentos.Riegos&amp;#58;El SAT estará recibiendo quejas del contribuyente, porque no cuentan con las facturas electrónicas de los pagos realizados por DPA.​</t>
  </si>
  <si>
    <t xml:space="preserve">Crear un sistema que facilite a pasajeros, empresas de traslado y custodia de valores, importadores o exportadores y empresas de mensajeria, cumplir con la oblligación de presentar la declaración de cantidades de efectivo, en cheques nacionales o extranjeros, órdenes de pago o cualquier otro documento por cobrar o una combinación de ellos, superiores oequivalentes en la moneda o monedas de que se trate, a diez mil dolares de losEstados Unidos de América. </t>
  </si>
  <si>
    <t>RN001 -Declaración RIF – Nuevos campos de ingresos .- Se requiere en los formularios de IVA de las declaraciones de RIF del ejercicio 2019, adicionar dos campos, tooltips y mecánica de cálculo relacionada con los ingresos que se perciban en la región fronteriza norte, de aquellos contribuyentes que tengan los roles siguientes 300665 Beneficiario Estímulo Región Fronteriza Norte (IVA) con domicilio en la RFN o 300667 Beneficiario Estímulo Región Fronteriza Norte (IVA) con sucursal en la RFN, o bien ambos roles.RN002 -DeclaraciónRIF – Nuevos campos de gastos.-Se requiere en los formularios de IVA de las declaraciones de RIF del ejercicio 2019, adicionar un campo, tooltip y mecánica de cálculo relacionada con los gastos que se realicen en la región fronteriza norte. Este campo será aplicable para todos los contribuyentes del RIF.RN003.- Declaración Arrendamiento - Nuevos campos de ingresos -Se requiere en los formularios de IVA de las declaraciones de Arrendamiento del ejercicio 2019, adicionar un campo, tooltip y mecánica de cálculo relacionada con los ingresos que se perciban en la región fronteriza norte, de aquellos contribuyentes que tengan los roles siguientes 300665 Beneficiario Estímulo Región Fronteriza Norte (IVA) con domicilio en la RFN o 300667 Beneficiario Estímulo Región Fronteriza Norte (IVA) con sucursal en la RFN, o bien ambos roles.RN004.- Declaración Arrendamiento – Nuevo campo de gastos.- Se anexa RES formalizadoRN005.- Acuse de Recibo y Formato de Pago.- Se anexa RES formalizadoRN006.- Modelo de Datos.- Se anexa RES formalizado</t>
  </si>
  <si>
    <t xml:space="preserve">Crear la declaración informativa mediante la cual el retenedor conformará el RFC y nombre de la Persona Física a la que se le retiene, así como el monto del ingreso obtenido y el ISR e IVA retenido y sus servicios para poder presentar a traves de los portales del Contribuyente y Empleado, en una nueva plataforma electrónica.
</t>
  </si>
  <si>
    <t>Se solicita de su valioso apoyo para que se dé de baja la cuenta del usuario con los siguientes datos, en el aplicativo denominado Amparados&amp;#58;RFC cortoRART89CSNombreTania Nohemi Ramirez Romero&amp;lt;&amp;gt; RN01Eliminar los permisos de acceso al aplicativo Amparados.</t>
  </si>
  <si>
    <t>Es necesario mejorar la funcionalidad del sistema en base a las necesidades operativas de las ADR. Se requiere disponer de un sistema que agilice y facilite el proceso tanto a las usuarios de las ADR, del área central así como a los postores sus actividades.</t>
  </si>
  <si>
    <t>Derivado de la fusión de la ADAF de Tamaulipas2 a Tamaulipas1; es necesario reasignar las siguientes órdenes para que puedan darles seguimiento, acorde a las fechas establecidas.</t>
  </si>
  <si>
    <t xml:space="preserve">
Es
necesario agregar una serie de opciones al sistema MAT Devoluciones y
Compensaciones, a fin de facilitar la operación de la aplicación.
</t>
  </si>
  <si>
    <t xml:space="preserve">
La
recepción de los archivos de controles volumétricos emitidos por los
permisionarios, se recibe en formato txt y xml mediante los validadores versión
1, versión 1.1 y versión 1.2.
Con
el objetivo de aumentar la calidad de la información proporcionada y para poder
permitirle al personal auditor verificar el cumplimiento de los contribuyentes
(enajenación de combustible al público en general) es necesario el desarrollo
de una herramienta que permita poder procesar la información, dar formato y
emitir reportes.
Riesgos&amp;#58;
El
formato actual no permite la lectura. Se tiene que solicitar al contribuyente
emitirlo en la versión 1.</t>
  </si>
  <si>
    <t>Elaborar los scripts para el envío de mensajes de interés de Vigilancia pago provisional corte noviembre 2018 a efecto de que se reemitan a los medios de contacto de los 423,524 contribuyentes que se indican en el archivo ;432_11_PPNOV2018_BZ_Final.xlsx que se integra en la gestión de la iniciativa de referencia</t>
  </si>
  <si>
    <t xml:space="preserve">_x000D_
_x000D_
Se_x000D_
requieren actualizar los catalogos cotables del Sistema de Contabilidad Central del Nuevo Esquema de_x000D_
Pagos y Solución Integral, para realizar el Registro Contable conforme a la Ley_x000D_
de Ingresos de la Federación de 2019. considerando los iguiente&amp;#58;Garantizar que todas las operaciones con los conceptos nuevos y modificaciones se integren a la Base de Datos de Contabilidad del Nuevo Esquema de Pagos y Solución Integral para sus diferentes procesos, así como en los Reportes, Monitores y Productos Contables, como sonArchivos Consolidados Diario y Mensual, Cuenta Comprobada y Estadístico de Recaudación.Actualización del Catálogo CAT- CON.Actualización del Catálogo CAT-FP.Actualización del Catálogo CAT- COM.Actualización del Catálogo de conversión de claves Informáticas a Contables.Actualización de la matriz de SISPR.Conversión de Claves Contables derogadas. </t>
  </si>
  <si>
    <t>Se requiere actualizar la leyenda que aplica para el tag $&amp;#123;88&amp;#125; de todas las plantillas utilizadas por MAT DyC, tal como se indica a continuación&amp;#58;Debe decir&amp;#58;;Año del Caudillo del Sur, Emiliano Zapata;.</t>
  </si>
  <si>
    <t>No se cuenta con un módulo que permita a las ADAF´s reasignar las órdenes
a otra ADAF´s para su seguimiento y conclusión en el aplicativo Fiscalización
Electrónica Básica.</t>
  </si>
  <si>
    <t>Elaborar los scripts para el envío de mensajes de interés de Vigilancia patrones con errores en el cálculo con fecha de corte al 7 de enero del 2019, a efecto de que se reemitan a los medios de contacto de los 91,519 contribuyentes listados en el archivo Excel adjunto ;433_Vig_Patrones_erroresCalculo_Buzon_Tributario_final.xlsx;, que se integra en la gestión de la iniciativa de referencia</t>
  </si>
  <si>
    <t>Actualmente
se tiene en el Sistema de Revocación con Firma Electrónica (SIREFE), la opción
para generar los trámites de bloqueo para el proceso de revocación de
certificados de sello digital (CSD), por medio de referencia SIFEN o por
determinante (firma autógrafa), cuando se realiza por determinante se consume
un catálogo precargado en el SIREFE, dicho catálogo actualmente aplica para el
2018 y es necesario actualizar el año que forma parte de la determinante para
el ejercicio vigente.
​</t>
  </si>
  <si>
    <t>Devolver_x000D_
los saldos a favor de IVA a los contribuyentes que tienen facilidades_x000D_
administrativas, dentro de los plazos establecidos normativamente</t>
  </si>
  <si>
    <t>Unificar
los Web Services de DODA y PITA para realizar las operaciones de despacho
aduanero.</t>
  </si>
  <si>
    <t xml:space="preserve">​Integrar
en el Portal de Servicios de Aduanas (ADUPORTAL) la generación de la línea de
captura que permita al pasajero procedente del extranjero llevar a cabo su
declaración y en su caso, efectuar el pago de su excedente de franquicia en
línea con tarjeta (crédito/débito) o por medio de un formato electrónico </t>
  </si>
  <si>
    <t xml:space="preserve">Integrar
nueva funcionalidad a la notificación electrónica, modificando las consultas
dentro del módulo de Consulta y exportación para que se puedan visualizar los
actos administrativos de las desconcentradas que desaparecieron, así como la
actualización de los CRH´s y Unidades de Diligenciación. Adicionalmente se
tendrán que generar 2 roles más para que cada AG pueda visualizar los actos
administrativos de cualquier desconcentrada y otro rol que permite consultar
cualquier asunto del SAT, así como generar un módulo de administración de
catálogos de CRH´s y Unidades de diligencia controlado solo por los dueños del
servicio AGR CC 400.RN001 Considerar la asociación de las ADR´s controladoras que podrán consultar notificaciones de las ADR´s según corresponda a las inhabilitadas.RN002Actualizar el módulo de consulta y exportación para habilitar a los empleados de las desconcentradas controladoras para la consulta de trámites realizados por las desconcentradas según corresponda a las inhabilitadas.RN003Actualizar los catálogos de UD’s y CRH’s. RN004Generar un rol por General en dónde se puedan consultar todas las notificaciones del área sustantiva del empleado, es decir por AG.RN005Generar un rol Global, en dónde se podrá consultar todas las notificaciones del SAT. RN006Considerar un módulo que permita administrar los catálogos AD´s y CRH´s, en dónde será administrado exclusivamente por la General de Recaudación (CC400). </t>
  </si>
  <si>
    <t>Actualmente existe imposibilidad de concluir algunos trámites relacionados con el aviso de corrección o cambio de nombre, en el MAT-RFC o Visor Tributario Edición,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t>
  </si>
  <si>
    <t>Derivado
de la actualización de la modificación al articulo 17 de la Ley Aduanera,se
requierela actualización de los trámites de la Administración General de Aduanas, se debe actualizar el tramite 55 correspondiente a la Prevalidación de Pedimentos
en el sistema e5CINCO en la “Hoja de Ayuda para pago en ventanilla bancaria de
Derechos Productos y Aprovechamientos (DPA's)”</t>
  </si>
  <si>
    <t>Se solicitta reasignar ordenes</t>
  </si>
  <si>
    <t xml:space="preserve">
Se requiere aplicar en la ECU de
control de obligaciones la reglas para marcar cumplimiento; para las
obligaciones3, 31, 33, 44, 579, 793, 819, 821
y 823.
A los Contribuyentes que
optaron por presentar sus declaraciones por medio de mi contabilidad.</t>
  </si>
  <si>
    <t>La Administración General de Evaluación (AGE) requiere recabar información respecto a la opinión de los servidores públicos del Servicio de Administración Tributaria (SAT) sobre Seguridad Institucional y Protección Civil, lo anterior con el objetivo de generar diversos indicadores que alimenten los mapas estratégicos de la institución.</t>
  </si>
  <si>
    <t>Implementar
la actualización de los Acuses y la vista previa para que contengan la nueva
imagen institucional del SAT conforme a los lineamientos gráficos</t>
  </si>
  <si>
    <t xml:space="preserve">
Devolver
los saldos a favor de IVA a los contribuyentes que tienen facilidades
administrativas, dentro de los plazos establecidos normativamente.
</t>
  </si>
  <si>
    <t>Realizar la actualización del catálogo de CRH, reasignando a las Administraciones Desconcentradas que se fusionaron como resultado de la actualización que realizó la Administarción Central de Operaciónde Padrones, de la Administarción General de Servicios al Contribuyente en el aplicativo institucional de MAT-RFC. Lo anterior en consideración de que en el domicilio fiscal, la Administración Desconcentrada es calculada a partir del CRH.</t>
  </si>
  <si>
    <t>Esta iniciativa tiene su origen en el PPMC ;97918 AGSCrear un módulo para el seguimiento de los juicios laborales y las sanciones generadas a partir de las solicitudes de las Unidades Administrativas; la cual se quedó con el siguiente estatus por módulo&amp;#58;Juicios de NulidadPruebas de Aceptación de Usuario concluidas, con Oficio de Aceptación de Pruebas de Usuario firmado.Juicio de AmparoEspecificación Funcional firmada, y pruebas de Usuario concluidas, sin Oficio de Aceptación de Pruebas de Usuario firmado.Juicio Ordinario CivilEspecificación Funcional firmada y pruebas de usuario concluidas, sin Oficio de Aceptación de Pruebas de Usuario firmado.Pendientes para atenderse en esta iniciativa de POL, por móduloJuicios de NulidadLiberación enproducción y acompañamiento al usuario en la implementación.Juicio de AmparoInstalación del Catálogo de Salas y Tribunales y la instalación de la solución y acompañamientoen la implementación en producción.Juicio Ordinario CivilInstalación del Catálogo de Salas y Tribunales y la instalación de la solución y acompañamientoen la implementación en producción.</t>
  </si>
  <si>
    <t>​Se requiere la construcción de una respuesta automática a través del aplicativo Solución Integral para la atención a los casos.</t>
  </si>
  <si>
    <t>​Esta iniciativa tiene su origen en el PPMC ;97918 AGSCrear un módulo para el seguimiento de los juicios laborales y las sanciones generadas a partir de las solicitudes de las Unidades Administrativas; la cual se quedó con el siguiente estatus por módulo&amp;#58;Medidas DisciplinariasEspecificación Funcional firmada, Pruebas de Aceptación de Usuario concluidas, identificándose la necesidad de incorporar nuevas funcionalidades. SancionesEspecificación Funcional sin firma, Pruebas de Aceptación de Usuario concluidas, identificandose la necesidad de algunas correcciones de forma en algunas pantallas.Pendientes para atenderse en esta iniciativa de POL, por móduloMedidas DisciplinariasDefinir, especificar y construir las nuevas funcionalidades identificadas, liberación de la solución y acompañamiento en su implementación.SancionesFormalizar la Especificación Funcional,liberación de la solución y acompañamiento en su implementación.</t>
  </si>
  <si>
    <t xml:space="preserve">​Esta iniciativa tiene su origen en el PPMC ;97918 AGSCrear un módulo para el seguimiento de los juicios laborales y las sanciones generadas a partir de las solicitudes de las Unidades Administrativas; la cual se quedó con el siguiente estatus&amp;#58;Especificación Funcional formalizada, Pruebas de Aceptación de Usuario concluidas, quedando pendiente la retroalimentación de 2 de las 3 administraciones participantes en el proceso. Se identificó la posible necesidad de incorporar nuevas funcionalidades derivadas de cambios en la normatividad. Pendiente para esta iniciativa de POLLa definición, especificación funcional y construcción de las nuevas funcionalidades, carga histórica de Juicios Laborales, pruebas funcionales y de aceptación de usuario, instalación de la solución y acompañamientoen la_x000D_
implementación en producción._x000D_
_x000D_
</t>
  </si>
  <si>
    <t>Incorporar campos y funcionalidad en el Módulo Administrador de Cuentas para optimizar la asignación de privilegios para el acceso y operación de los diferentes módulos</t>
  </si>
  <si>
    <t>Se solicita la preparación de los querys correspondientes con corte al mes de Enero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31 de enero de 2019 y elaborar los reportesEntrega con corte al 31de enero de 2019 de los siguientes reportes&amp;#58;NyVMAT_CifrasDiarias_31012019Reporte Fiscalizacion_31012019Reporte NE AGR_31012019Reporte NE_31012019ReporteAdicionalFiscalizacionElectronica_31012019</t>
  </si>
  <si>
    <t>Se requiere modificar las fechas de vencimiento de los
asuntos registrados en el sistema RRL y CAL los cuales no contemplan el
calendario de días inhábiles para 2018 y 2019. RN-01&amp;#58;Modificar
las fechas de vencimiento de los asuntos que tengan fecha de recepción 20/12/2018
de las 00&amp;#58;00 a las 11&amp;#58;00 hrs. en el sistema RRL y CAL.
Por
lo que todos los asuntos registrados el 20/12/2018 deberán tener fecha de
recepción 07/01/2019.RN-02&amp;#58;Modificar
las fechas de vencimiento de los asuntos que fueron asignados con el estatus Requerido
y Requerido notificado de fecha 14/12/2018.
Por
lo que todos los asuntos deberán tener como fecha de vencimiento para atender
el o los requerimientos la fecha del 07/01/2019.RN-03Modificar las fechas de vencimiento de todos los
asuntos cuya fecha de vencimiento se encuentre en el periodo vacacional de 2018
y 2019.</t>
  </si>
  <si>
    <t>Existen
más de 4 millones de contribuyentes que se inscribieron
en el RFC sin obligaciones fiscales y sin fecha de inicio de operaciones, estos
contribuyentes ya cuentan con un régimen de tributación vigente, sin embargo,
no pueden operar trámites por canal de autoservicio por la falta del dato fecha
de inicio de operaciones.</t>
  </si>
  <si>
    <t>Elaborar los scripts para el envío de mensajes de interés Vigilancia pago provisional corte diciembre 2018, a efecto de que se reemitan a los medios de contacto de los 525,663 listados en el archivo Excel adjunto 435_resultado_final;, que se integran en la gestión de la iniciativa de referencia.ND01 Estructurar los scripts para la Vigilancia pago provisional corte diciembre 2018Para la estructuración de los scripts deberá considerarse lo siguiente&amp;#58;AsuntoSe te invita a presentar la declaraciónMensaje Se adjunta archivo en Word ;435_Plantilla_Buzon_PP.DOCX;;433_BT_Errores en el calculo_sin leyenda BT_15ENERO2019;Variables31 Vigencia1515 díasNotaSe integran los archivos 433_BT_Errores en el calculo_sin leyenda BT_15ENERO2019 y 433_Vig_Patrones_erroresCalculo_Buzon_Tributario_final Negocio solicita que se envíe muestra para visto buenoSe integran los archivos 435_Plantilla_Buzon_PP.DOCX y 435_resultado_final.xls</t>
  </si>
  <si>
    <t>Elaborar los scripts para el envío de mensajes de interés Opinión de Cumplimiento de obligaciones fiscales, corte enero 2019, a efecto de que se reemitan a los medios de contacto de los 1,224,747 listados en el archivo Excel adjunto 437_final, que se integran en la gestión de la iniciativa de referencia.ND01 Estructurar los scripts para Opinión de Cumplimiento de obligaciones fiscales, corte enero 2019Para la estructuración de los scripts deberá considerarse lo siguiente&amp;#58;AsuntoOpinión de cumplimiento de obligaciones fiscales.Mensaje Se adjunta archivo en Word ;437_final.docx;Variables2 Vigencia30 días15 días</t>
  </si>
  <si>
    <t xml:space="preserve">_x000D_
_x000D_
Actualizar_x000D_
los Catálogos Contables y Procesos del Sistema de Contabilidad Central del Nuevo_x000D_
Esquema de Pagos y Solución Integral, para el Registro Contable de los pagos por_x000D_
los Servicios de Transporte Terrestre de Pasajeros y/o Alimentos en Plataformas_x000D_
Tecnológicas.Los catalogos que se deben actualizar son los siguientes&amp;#58;- Catálogo_x000D_
CAT- CON.- Catálogo_x000D_
CAT- COM.- Detalle_x000D_
de la Compensación.- Catálogo_x000D_
de Inversas. - Catálogo_x000D_
de Conversión de Claves informáticas._x000D_
_x000D_
</t>
  </si>
  <si>
    <t>Actulizar la declaración informativa de operaciones con terceros (DIOT) par que se puedan reportar el monto del IVA no acreditable sujeto el estímulo de la región fronteriza norte</t>
  </si>
  <si>
    <t>Elaborar los scripts para el envío de mensajes de interés Sorteo El Buen Fin 2018, a efecto de que se reemitan a los medios de contacto de los 43 listados en el archivo Excel adjunto 439_final, que se integran en la gestión de la iniciativa de referencia.ND01 Estructurar los scripts para Sorteo El Buen Fin 2018Para la estructuración de los scripts deberá considerarse lo siguiente&amp;#58;AsuntoSorteo El Buen Fin 2018.Mensaje Se adjunta archivo en Word ;439_final.docx;Variables5 Vigencia53 días (hasta el 31 de marzo de 2018)15 días</t>
  </si>
  <si>
    <t>Actualizar Unidades Administrativas Se requiere actualizar el catálogo de las Unidades Administrativas del aplicativo Notificación por Estrados y Edictos, éste con base al siguiente catálogoNuevo rol de consultaGenerar 1 rol, para que la desconcentrada que absorbió una desconcetrada eliminada, pueda consultar los registros de las 2 unidades administrativas.Por ejemploLos usuarios de Recaudación de la ADR Guanajuato ;1; podrán también consultar los registros de la unidad administratriva absorbida ;Irapuato;.Nota 1Los usuarios de la AGR no podrán consultar registros de la AGJ o viceversa o de alguna otra General, aunque sean de la misma desconcentrada</t>
  </si>
  <si>
    <t>Actualizar
los campos nombre, apellido paterno y materno de 144 registros, en la base de
datos de CURP alterna al MAT – RFC.</t>
  </si>
  <si>
    <t>Habilitar el consumo del Web
Service con RENAPO para la operación de trámites por visor tributario edición,
así como crear una funcionalidad para que dicho servicio sea parametrizable de
acuerdo a las necesidades de la operación del RFC.</t>
  </si>
  <si>
    <t>Automatizar
el proceso de baja de usuarios del sistema MATCE a fin de mantener la base de
datos actualizada y alineada a la base de datos de recursos humanos.</t>
  </si>
  <si>
    <t>Elaborar los scripts para el envío de mensajes de interés Invitación a pago de adeudo fiscal, a efecto de que se reemitan a los medios de contacto de los 781 listados en el archivo Excel adjunto 441_final, que se integran en la gestión de la iniciativa de referencia.ND01 Estructurar los scripts para Invitación a pago de adeudo fiscalPara la estructuración de los scripts deberá considerarse lo siguiente&amp;#58;AsuntoInvitación a pago de adeudo fiscal.Mensaje Se adjunta archivo en Word ;441_Final;Variables8 Vigencia30 días15 días</t>
  </si>
  <si>
    <t>Se solicita la preparación de los querys correspondientes con corte al mes de Febrero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28 de Febrero de 2019 y elaborar los reportesEntrega con corte al 28 de Febrero de 2019 de los siguientes reportes&amp;#58;NyVMAT_CifrasDiarias_28022019Reporte Fiscalizacion_28022019Reporte NE AGR_28022019Reporte NE_28022019ReporteAdicionalFiscalizacionElectronica_28022019</t>
  </si>
  <si>
    <t>Implementar
el servicio de mensajes de Interés masivo en Buzón Tributario, fungiendo la AGR
como supervisor y administrador del aplicativo. La solución incluye desde la administración
de catálogos en donde se pueden crear/editar Autoridades Internas o Externas
usuarias del servicio, así como la creación/edición de plantillas, mismas que
pueden configurarse para que tengan archivos adjuntos fijos o personalizados.
Para el envío masivo se hace uso de las plantillas, las cuales, de acuerdo a
sus características, son sujetas a diversas validaciones, entre ellas, que el
contribuyente se encuentre activo en el Buzón Tributario y que no se encuentre
amparado. Para el caso de autoridades externas se identifica si tienen contrato
con algún proveedor de mensajería SMS de tal suerte que es posible diferenciar
los costos de dichos envíos, o, en su caso, no enviar mensajes a contribuyentes
con medio de contacto teléfono celular. Las plantillas de los mensajes pueden
incluir textos, imágenes (logos), tablas incrustadas, adjuntos personalizados o
fijos, los cuales traen enlaces hacia equipos internos o externos del SAT.
Finalmente, el aplicativo cuenta con un módulo de consultas para la correcta
toma de decisiones</t>
  </si>
  <si>
    <t>Crear un mecanismo que almacene en un repositorio la información recibida por SEPOMEX, con una estructura de mensajes; para su análisis de riesgo.Crear un protocolo de comunicación a través del cual SEPOMEX proporcione al SAT información respecto a los mensajes que debe compartir electrónicamente. Consideraciones&amp;#58;Crear un mecanismo/canal seguro que permita a SEPOMEX transmitir información SAT.SEPOMEX debe notificar el total de registros transmitidosEl SAT deberá emitir a SEPOMEX un acuse de recepción de la totalidad de la información cuando la recepción sea satisfactoria o el total de la recepción no coincida con el total enviado por SEPOMEX.Se requiere Bitácora de los eventos registrados.La recepción y transformación de los mensajes estará basada en la siguiente estructura normado por la Unión Postal Universal (UPU)&amp;#58;Consecutivo de la solicitud Fecha y Hora de registroTipo de solicitudNúmero de Guía Número de registros enviadosLa respuesta transmitida por el SAT contendrá los siguientes datos&amp;#58;Consecutivo de la solicitudCódigo de respuestaCódigo de error Descripción del código de error.Total de registros recibidosSolicitud de re-envío en caso de error.Contar con una funcionalidad que permita manejar contingencias en caso de fallas en la comunicación del servicio y verificar la integridad de los mensajes enviados por el SAT y los recibido de SEPOMEX.Permitir el monitoreo y consultas de trazabilidad de los mensajes recibidos y emitidos.​</t>
  </si>
  <si>
    <t>​TI_Plan Estacional Declaraciones 2019</t>
  </si>
  <si>
    <t xml:space="preserve">
Poder
consultar información de diversas fuentes en la aplicación PIAC para una
correcta dictaminación de solicitudes de devolución o avisos de compensación.
​</t>
  </si>
  <si>
    <t>Cambiar la e.firma del servidor público faculñtado para pre autorizar, rechazar el regiustro del contador público.</t>
  </si>
  <si>
    <t>Actualizar
los criterios Contables que permitan obtener de manera mensual, los reportes (mensual
y acumulado) de cifras brutas y netas de recaudación de Grandes Contribuyentes,
Hidrocarburos y Resto. Así como, la generación de la Base de Datos Contable, de
acuerdo con lo establecido en la Ley de Ingresos de la Federación para el
Ejercicio Fiscal 2019. ​</t>
  </si>
  <si>
    <t>​Elaborar los scripts para el envío de mensajes de interés a Contribuyentes que tuvieron beneficio de condonación en el periodo de 2007 a mayo de 2015;, a efecto de que se reemitan a los medios de contacto de los 4,239 listados en el archivo Excel adjunto 440_final.xlsx;, que se integran en la gestión de la iniciativa de referencia.ND01 Estructurar los scripts para mensajes de interés Información sobre créditos condonadosPara la estructuración de los scripts deberá considerarse lo siguiente&amp;#58;AsuntoInformación sobre créditos condonadosMensaje Se adjunta archivo en Word ;440_Final;;Variables3 Vigencia30 días</t>
  </si>
  <si>
    <t>​Elaborar los scripts para el envío de mensajes de interés de Caídas Recaudatorias, a efecto de que se reemitan a los medios de contacto de los 16,953 listados en el archivo Excel adjunto 438_Final.xlsx, que se integran en la gestión de la iniciativa de referencia.ND01 Estructurar los scripts para mensajes de interés de Caídas RecaudatoriasPara la estructuración de los scripts deberá considerarse lo siguiente&amp;#58;AsuntoAtenta invitaciónMensaje Se adjunta archivo en Word ;438_Final.docx;;Variables18 Vigencia30 días</t>
  </si>
  <si>
    <t>​Elaborar los scripts para el envío de mensajes de interés de cartera de agentes aduanales con corte al mes de diciembre 2018 a efecto de que se reemitan a los medios de contacto de los 12 listados en el archivo Excel adjunto 443_final.xlsx, que se integran en la gestión de la iniciativa de referencia.ND01 Estructurar los scripts para mensajes de interés de cartera de agentes aduanales con corte al mes de diciembre 2018Para la estructuración de los scripts deberá considerarse lo siguiente&amp;#58;AsuntoInvitación a pago de adeudo fiscal.Mensaje Se adjunta archivo en Word ;443_final.docx;;Variables8 Vigencia30 días</t>
  </si>
  <si>
    <t>​Elaborar los scripts para el envío de mensajes de interés de actualización de contribuyentes relevados de presentar el aviso de inicio de liquidación previsto en la regla 2.5.21 de la Resolución Miscelánea Fiscal. a efecto de que se reemitan a los medios de contacto de los 3 listados en el archivo Excel adjunto 442_final.xlsx, que se integran en la gestión de la iniciativa de referencia.ND01 Estructurar los scripts para mensajes de interés de actualización de contribuyentes relevados de presentar el aviso de inicio de liquidación previsto en la regla 2.5.21 de la Resolución Miscelánea FiscalPara la estructuración de los scripts deberá considerarse lo siguiente&amp;#58;AsuntoAviso de inicio de liquidaciónMensaje Se adjunta archivo en Word ;442_final.docx;;Variables4 Vigencia30 días</t>
  </si>
  <si>
    <t xml:space="preserve">
Se
requiere automatizar el proceso de extracción del padrón de los contribuyentes
que son susceptibles de ingresar a Mis Cuentas, aplicando las validaciones que
se tienen actualmente en la Matriz de Acceso.
El
resultado de dicha extracción deberá considerar los datos de los siguientes
camposRFC, Clave de Régimen, situación fiscal, actividad económica,
obligaciones, roles, según corresponda y la Marca de la Zona Fronteriza Norte.</t>
  </si>
  <si>
    <t>Se
solicita la actualización de los documentos emitidos por la notificación
electrónica, de acuerdo a los lineamientos gráficos emitidos por comunicación
institucional en relación a los logos y al tipo de letra Montserrat. Adicional
a lo anterior se deberá modificar el tamaño del campo denominado Nombre,
denominación o razón social, así como la cadena original en los documentos que
emite la notificación electrónica.</t>
  </si>
  <si>
    <t>Elaborar los scripts para el envío de mensajes de interés de cartera persuasiva con corte al mes de diciembre 2018 a efecto de que se reemitan a los medios de contacto de los 13714 listados en el archivo Excel adjunto 434__Final.xlsx, que se integran en la gestión de la iniciativa de referencia.ND01 Estructurar los scripts para mensajes de interés de cartera persuasiva con corte al mes de diciembre 2018Para la estructuración de los scripts deberá considerarse lo siguiente&amp;#58;AsuntoInvitación a pago de adeudo fiscal.Mensaje Se adjunta plantilla en Word ;434_Final.docx;Variables8 Vigencia30 días</t>
  </si>
  <si>
    <t>Se solicita crear nuevas funcionalidades que permitan respuestas entendibles al IRS, así como el manejo del aplicativo mas amigable.</t>
  </si>
  <si>
    <t>Elaborar los scripts para el envío de mensajes de interés de Vigilancia DIOT de los periodos de noviembre – diciembre 2018, a efecto de que se reemitan a los medios de contacto de los 432,750 listados en el archivo Excel adjunto 444_final.xlsx, que se integran en la gestión de la iniciativa de referencia</t>
  </si>
  <si>
    <t xml:space="preserve">ALCANCE&amp;#58;Actualizar
los campos nombre, apellido paterno y materno de 162 registros, en la base de
datos de CURP alterna al MAT – RFC.Situación
actual Actualmente existe imposibilidad de 
concluir algunos trámites relacionados con el aviso de corrección o 
cambio de nombre, en el MAT-RFC o Visor Tributario Edición,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RENAPO.Detalla de las reglas a aplicarClaveMNDescripciónRN01xActualizar, en la base de datos de CURP (tabla alterna que proporciona periódicamente el RENAPO) los datos de NOMBRE, APELLIDO PATERNO y APELLIDO MATERNO conforme al listado de 144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</si>
  <si>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Implementar
la actualización del módulo para el arribo de tránsitos, con la finalidad de
migrar el esquema de tránsitos en MATCE.</t>
  </si>
  <si>
    <t>​Actualización_x000D_
de logo símbolos y tipografía en los Acuses emitidos por SaC en Solución_x000D_
Integral, así como de las plantillas de correo electrónico así como la de las_x000D_
plantillas emitidas por correo electrónico.</t>
  </si>
  <si>
    <t xml:space="preserve">
Actualizar
la herramienta Mis cuentas para eliminar las funcionalidades aplicables a la
declaracion y simulador de la declaración de Arrendamiento, considerando lo
siguiente&amp;#58;
- A
partir del 1 de marzo 2019 se requiere eliminar todas las funcionalidades y
apartados relacionados con la Declaración Arrendamiento&amp;#58;
•Mis
declaraciones / Perfil,
•Mis
declaraciones / Arrendamiento / Declaración
•Mis
declaraciones / Arrendamiento / Consulta
•Mis
declaraciones / Simulador / Arrendamiento / Deducción opcional y Deducción con
comprobantes
Se debe
considerar el mantenimiento del apartado Mis declaraciones / Arrendamiento /
Consulta, ya que operará dentro del Aplicativo del servicio de Declaraciones y
Pagos ;Mi Contabilidad;
- Se
requiere mantener el diccionario de datos de las declaraciones de
Arrendamiento, así como la información que se tiene en el DWH para continuar
consumiéndola tanto de ejercicios anteriores, como de enero y febrero de 2019
</t>
  </si>
  <si>
    <t>Continuar
con las pruebas del aplicativo reconocimiento aduanero y así mismo poder solventar
los hallazgos o mejoras encontradas durante el ciclo de pruebas.​</t>
  </si>
  <si>
    <t>Se
requiere continuar con el desarrollo e implementación de la funcionalidad de parametrización, así
como la corrección de errores e incorporación de nuevas funcionalidades.</t>
  </si>
  <si>
    <t>​Elaborar los scripts para el envío de mensajes de interés que la Administración Central de Planeación y Estrategias de Cobro de la AGR solicita con relación a la cartera persuasiva con corte al mes de enero 2019, a efecto de que se reemitan a los medios de contacto de los 6,949 listados en el archivo Excel adjunto 445_final.xlsx, que se integran en la gestión de la iniciativa de referencia.ND01 Estructurar los scripts para mensajes de interés que la Administración Central de Planeación y Estrategias de Cobro de la AGR solicita con relación a la cartera persuasiva con corte al mes de enero 2019.Para la estructuración de los scripts deberá considerarse lo siguiente&amp;#58;AsuntoInvitación a pago de adeudo fiscalMensaje Se adjunta plantilla en Word ;445_final.docx;Variables8 Vigencia30 días</t>
  </si>
  <si>
    <t xml:space="preserve">
Actualizar
los Catálogos Contables y Procesos del Sistema de Contabilidad Central del Nuevo
Esquema de Pagos y Solución Integral, para el Registro Contable de conceptos de
Ingresos Ajenos y Formas de Pagos en 2019.Se solicita actualizar los siguientes catalogos&amp;#58;Actualización del Catálogo CAT_ CON.Actualización del Catálogo CAT_FP.Actualización de los Catálogos de Conversión de Claves Informáticas a Contables del SISPRActualización de la Matriz del SISPR.
</t>
  </si>
  <si>
    <t xml:space="preserve">
Realizar el proceso de registro
contable a través del aplicativo MAT Cobranza, de los movimientos de baja de
conceptos operados por las Administraciones Desconcentradas de Recaudación
(ADR) de los créditos cuya situación de baja haya sido clasificada por las
administraciones centrales de la AGR como operativas, para diferenciarlas contablemente
del resto de las bajas consideradas como definitivas, para el control contable
de los adeudos
</t>
  </si>
  <si>
    <t>Es necesario incluir en el catálogo de “Causa de
Terminación Sin Observaciones” que se encuentra en la etapa de Terminación de SUIEFI,
La opción de“Desvirtuó observaciones antes de la notificación de la carta”</t>
  </si>
  <si>
    <t xml:space="preserve">​
Derivado de la eliminación
de la declaración y simulador de Arrendamiento de Mis Cuentas, se requiere la baja
de etiquetas relacionados con Arrendamiento. 
</t>
  </si>
  <si>
    <t>Elaborar los scripts para el envío de mensajes de interés que la Administración Central de Promoción y Vigilancia del Cumplimiento de la AGR solicita con relación a las acciones del Programa de Caídas e Inconsistencias Recaudatorias correspondientes al mes de febrero 2019, a efecto de que se reemitan a los medios de contacto de los 21,419 listados en el archivo Excel adjunto 446_final.xlsx, que se integran en la gestión de la iniciativa de referencia.ND01 Estructurar los scripts para mensajes de interés que la Administración Central de Promoción y Vigilancia del Cumplimiento de la AGR solicita con relación a las acciones del Programa de Caídas e Inconsistencias Recaudatorias correspondientes al mes de febrero 2019.Para la estructuración de los scripts deberá considerarse lo siguiente&amp;#58;AsuntoAtenta invitaciónMensaje Se adjunta plantilla en Word ;446_Final.docx;Variables18 Vigencia30 díasNotaNegocio solicita que se envíe muestra para visto para PF y PM</t>
  </si>
  <si>
    <t>​Se requiere enriquecer el sistema de matriz de Aplicaciones a cargo de la ACDMA, de tal forma que permita administrar (altas, bajas y cambios) por ROL y responsabilidad de las áreas de TI, las fechas de vigencia, contratos, proveedores de herramientas de software, licenciamientos y centifcados, campos genéricos y dinámicos del padrón de Software y Aplicaciones. Así mismo, que el personal del SAT y proveedores del SDMA vigente consulten y/o generen reportes de la información contenida como apoyo a sus actividades de gestión de activos tecnológicos.</t>
  </si>
  <si>
    <t xml:space="preserve">
Permitir
a los contribuyentes amparados que puedan realizar sus pagos mediante la
compensación universal
</t>
  </si>
  <si>
    <t>​Actualizar
los criterios con base a la Ley de Ingresos de la Federación de 2019, ygenerar los reportes mensuales y trimestrales del Honorable Congreso de la
Unión.Los reportes se clasifican en los siguientes grupos&amp;#58;
Rango de Ingresos&amp;#58;Recaudación Neta del Gobierno Federal por nivel de Ingreso.Recaudación Neta del ISR del Gobierno Federal por nivel de Ingreso.Recaudación Neta del IVA del Gobierno Federal por nivel de Ingreso.Recaudación Neta Personas Morales, por Rangos de Ingresos.Recaudación Neta Personas Físicas con Actividad Empresarial por Rangos de Ingresos.Recaudación Neta Personas Físicas sin Actividad Empresarial por Rangos de Ingresos.Sector Económico.Total Recaudación Neta por Sector Económico.Total Recaudación Neta por Sector Económico de Minería.Recaudación Neta por Sector Económico Personas Morales.Recaudación Neta por Sector Económico Personas Físicas con Actividad Empresarial.Recaudación Neta por Sector Económico Personas Físicas sin Actividad Empresarial.Total Devoluciones por Sector Económico.Recaudación Neta del Impuesto Sobre la Renta por Régimen y Sector Económico.Recaudación Neta del Impuesto al Valor Agregado por Régimen y Sector Económico.Recaudación Neta del Impuesto Especial sobre Producción y Servicios por Régimen y Sector Económico.Universo.Universo de Contribuyentes del Impuesto Sobre la Renta por Régimen y Sector Económico.Universo de Contribuyentes del Impuesto al Valor Agregado por Sector Económico. Universo de Contribuyentes de Personas Morales por Rangos de Ingresos.Universo de Contribuyentes de Personas Físicas con Actividad Empresarial por Rangos de Ingresos.Universo de Contribuyentes de Personas Físicas sin Actividad Empresarial por Rangos de Ingresos.Estímulo.Importe de los Estímulos Fiscales por Concepto.Importe de los Estímulos Fiscales por Sector Económico.Importe de Otros Estímulos Fiscales por Concepto.Importe de Otros Estímulos Fiscales por Sector Económico</t>
  </si>
  <si>
    <t>Actualizar
los campos nombre, apellido paterno y materno de 96 registros, en la base de
datos de CURP alterna al MAT – RFC.</t>
  </si>
  <si>
    <t>Implementar un servicio de Factura Electrónica móvil que permita expedir comprobantes fiscales digitales. (CFDI 3.3)​</t>
  </si>
  <si>
    <t xml:space="preserve">
Se solicita tener la opción de configurar el orden
en que se muestran las categorías de segundo nivel. Por ejemplo, en
Declaraciones que se puedan mostrar en el siguiente orden&amp;#58;
1.- Provisionales y definitivas
2.- Anuales
3.- Informativas
</t>
  </si>
  <si>
    <t>Actualmente no se tiene actualizado los nuevos logos en el registro, acuses y correos de medios de contacto, y no cuentan los acuses con el código bidimensional QR con los estándares del SAT, por lo anterior no se puede ejecutar una Verificación de integridad y autoría para Medios de contacto.</t>
  </si>
  <si>
    <t>Contar con una herramienta que permita el control y seguimiento de intercambio de información con autoridades fiscales extranjeras, con las que México tiene celebrados acuerdos en materia fiscal.</t>
  </si>
  <si>
    <t xml:space="preserve">Se
requiere llevar a cabo el reentrenamiento de los modelos de riesgo que integran
la solución SIAVO, agregando variables y adecuando funcionalidades en cada uno
de los productos que actualmente la integran (Datamart, Tableros y Modelos de
análisis de vínculos). </t>
  </si>
  <si>
    <t>Elaborar los scripts para el envío de mensajes de interés que la Administración Central Promoción y Vigilancia del Cumplimiento de la AGR solicita con relación a Opinión de cumplimiento en sentido negativo con corte al 21/02/2019, a efecto de que se reemitan a los medios de contacto de los 1,279,137 listados en el archivo Excel adjunto 447_final.xlsx, que se integran en la gestión de la iniciativa de referencia.ND01 Estructurar los scripts para mensajes de interés que la Administración Central Promoción y Vigilancia del Cumplimiento de la AGR solicita con relación a Opinión de cumplimiento en sentido negativo con corte al 21/02/2019Para la estructuración de los scripts deberá considerarse lo siguiente&amp;#58;AsuntoOpinión de cumplimiento de obligaciones fiscalesMensaje Se adjunta plantilla en Word ;447_final.docx;.Variables3 Vigencia30 díasNotaNegocio solicita que se envíe muestra para visto para PF y PM</t>
  </si>
  <si>
    <t>Se solicita de su valioso apoyo para que se incluyan en el catálogo de los días inhábiles del aplicativo Notificación y Verificación, de acuerdo a la OCTAVA Resolución de Modificaciones a la RMF para 2018, publicada el 6 de marzo de 2019.&amp;lt;&amp;gt; RN01Considerar los siguientes días de acuerdo a la regla 2.1.6., fracción I de la 8aRMRMF 2018.18 de abril de 201919 de abril de 2019Así mismo se deben incluir los días inhábiles que marca el CFF en su artículo 12&amp;#58;25 de diciembre de 2019</t>
  </si>
  <si>
    <t>​Elaborar los scripts para el envío de mensajes de interés que la Administración Central Planeación y estrategias de cobro de la AGR solicita con relación a la cartera coactiva con corte al mes de enero del 2019, a efecto de que se reemitan a los medios de contacto de los 1,093 listados en el archivo Excel adjunto 448_Final.xlsx, que se integran en la gestión de la iniciativa de referencia.ND01 Estructurar los scripts para mensajes de interés que la Administración Central Planeación y estrategias de cobro de la AGR solicita con relación a la cartera coactiva con corte al mes de enero del 2019Para la estructuración de los scripts deberá considerarse lo siguiente&amp;#58;AsuntoInvitación a pago de adeudo fiscalMensaje Se adjunta plantilla en Word ;448_final.docx;Variables8 Vigencia30 díasNotaNegocio solicita que se envíe muestra para visto bueno para PF y PMSe integran los archivos 448_final.docx y 448_final.xls</t>
  </si>
  <si>
    <t>Actualmente dentro de la aplicación SAT Móvil, se
tienen servicios no disponibles para el contribuyente, por lo cual, se requiere
de una iniciativa para dar de baja las opciones que actualmente presentan
incidentes.</t>
  </si>
  <si>
    <t>​Elaborar esquema de información contable para proporcionar insumos para la generación de reportes de la AGP.</t>
  </si>
  <si>
    <t>Incorporar las opciones de Certisat WEB en el
Buzón Tributario, con el fin lograr mayor cobertura a partir de los trámites y
servicios relacionados a la e.firma por este medio.</t>
  </si>
  <si>
    <t>Se deberá crear la herramienta de certificación electrónica de declaraciones, bajo la plataforma correspondiente.El usuario deberá autenticarse con su usuario y contraseña a fin de accesar a la herramienta.El sistema identificará automáticamente la adscripción del usuario en base al campo ;UR y/o DEEPARTAMENTO; de la base de datos de recursos humanos de la Administración General de Recursos y Servicios.Creación de los módulos, Roles y Perfile para el proceso de certificación electrónica de declaraciones.Generar información en el crear módulo de ;Búsqueda, consulta y solicitud de información a certificar.Generar información en el módulo de ;Historial de solicitudes de certificación;Generar la información en el módulo de ;Copias certificadas pendientes de firma;Generación de las copias certificadas con firma electrónica.Generar información en el módulo de ;Copias certificadas firmadas;Generar la información en el módulo de ;Estadísticas de control de certificación;Las copias certificadas generadas y firmadas en el presente aplicativo deberán contener un QR con la siguiente información, misma que debe almacenarse en un repositorio a fin de que esté disponible cuando se revise el QR.</t>
  </si>
  <si>
    <t>Elaborar los scripts para el envío de mensajes de interés que la Administración Central Promoción y Vigilancia de la AGR solicita con relación a la Vigilancia Pago provisional de Enero 2019, a efecto de que se reemitan a los medios de contacto de los 573,983 listados en el archivo Excel adjunto 449_Final.xlsx, que se integran en la gestión de la iniciativa de referencia.ND01 Estructurar los scripts para mensajes de interés que la Administración Central Promoción y Vigilancia de la AGR solicita con relación a la Vigilancia Pago provisional de Enero 2019Para la estructuración de los scripts deberá considerarse lo siguiente&amp;#58;AsuntoSe te invita a cumplir con tus obligaciones fiscalesMensaje Se adjunta plantilla en Word ;449_final.docx;Variables47 Vigencia15 díasNotaNegocio solicita que se envíe muestra de los siguientes contribuyentes para visto bueno&amp;#58;• OOC030527TT1• LILI530629H76• STE150422F49</t>
  </si>
  <si>
    <t>Se requiere modificar la regla RNF_14MT que se indica en el Caso de Uso “18529&amp;#58;03_644_ECU_002MTGenerarArchivoDescargo”, en su 
flujo alterno “FA01 Origen de Línea de Captura por DyP”.</t>
  </si>
  <si>
    <t xml:space="preserve">ALCANCE&amp;#58;Actualizar
los campos nombre, apellido paterno y materno de 491 registros, en la base de
datos de CURP alterna al MAT – RFC.Situacion ActuialActualmente existe imposibilidad de concluir algunos trámites relacionados con el aviso de corrección o cambio de nombre, en el MAT-RFC o Visor Tributario Edición,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RENAPO.ClaveMNDescripciónRN01xActualizar, en la base de datos de CURP (tabla alterna que proporciona periódicamente el RENAPO) los datos de NOMBRE, APELLIDO PATERNO y APELLIDO MATERNO conforme al listado de 491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</si>
  <si>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Derivado de la restructuración operativa de la Administración de Veracruz 3, que actualmente se integra a la ADSC de Veracruz 2, se requiere que a 20 usuarios (Empleados SAT) que se encuentran habilitados en el aplicativo de RFC Ampliado, se les actualicen los datos de grupo de atención y grupo de operación.</t>
  </si>
  <si>
    <t>Crear
consultas que permitan extraer información de los comités
asociados a las revisiones y de las revisiones suspendidas por acuerdo
conclusivo y su respectivo seguimiento, a fin de contar con los elementos
necesarios para disminuir los tiempos de análisis para la toma de decisiones.</t>
  </si>
  <si>
    <t>Transición del aplicativo Biométricos INESe solicita que el CDS realice las actividades necesarias para recibir en transición el aplicativo Biométricos INE apegado a los procesos y productos vigentes en el SDMA5 con la finalidad de que pueda tomar el control del aplicativo para el soporte y mantenimiento de este; así como su documentación.</t>
  </si>
  <si>
    <t>Elaborar los scripts para el envío de mensajes de interés que la Administración Central de Operación de AGSC solicita derivado del Decreto publicado para el beneficio en la Región fronteriza norte ISR, a efecto de que se reemitan a los medios de contacto de los 573 listados en el archivo Excel adjunto 450_Final.xlsx, que se integran en la gestión de la iniciativa de referencia.ND01 Estructurar los scripts para mensajes de interés que la Administración Central de Operación de AGSC solicita derivado del Decreto publicado para el beneficio en la Región fronteriza norte ISR.Para la estructuración de los scripts deberá considerarse lo siguiente&amp;#58;AsuntoRegión fronteriza norte ISRMensaje Se adjunta plantilla en Word ;450_final.docx;Variables3 Vigencia30 díasNotaNegocio solicita que se envíe muestra para visto bueno para PF y PMElaborar los scripts para el envío de mensajes de interés que la Administración Central de Operación de AGSC solicita derivado del Decreto publicado para el beneficio en la Región fronteriza norte ISR, a efecto de que se reemitan a los medios de contacto de los 573 listados en el archivo Excel adjunto 450_Final.xlsx, que se integran en la gestión de la iniciativa de referencia.ND01 Estructurar los scripts para mensajes de interés que la Administración Central de Operación de AGSC solicita derivado del Decreto publicado para el beneficio en la Región fronteriza norte ISR.Para la estructuración de los scripts deberá considerarse lo siguiente&amp;#58;AsuntoRegión fronteriza norte ISRMensaje Se adjunta plantilla en Word ;450_final.docx;Variables3 Vigencia30 díasNotaNegocio solicita que se envíe muestra para visto bueno para PF y PM</t>
  </si>
  <si>
    <t>Generar un proceso de extracción de pedimentos que permita obtener la información de los eventos de pago, rectificación y desistimiento de pedimentos, eliminación de los previos de consolidado, así como de la rectificación de pedimentos, para persistir en MAT CE.</t>
  </si>
  <si>
    <t>Actualmente dentro de la
aplicación SAT Móvil, se tienen servicios no disponibles para el contribuyente,
por lo cual, se requiere de una iniciativa para dar de baja las opciones que
actualmente presentan incidentes.​</t>
  </si>
  <si>
    <t>Permitir
el registro, monitoreo, revisión, control y seguimiento de la información que
llega de las autoridades Internacionales.</t>
  </si>
  <si>
    <t>​Es
necesario actualizar catálogo de SUII del “Módulo de Control y Seguimiento de
Propuestas del SUII” 1 Subprograma para el “Programa Integral de Autocorrección
Fiscal (PIAF)”.</t>
  </si>
  <si>
    <t>Se requiere realizar el cambio de logotipos de las
dependencias, la tipografía, así como los colores que se muestran dentro del
resultado de las consultas del VAD (Verificador de Autenticidad de Documentos).</t>
  </si>
  <si>
    <t xml:space="preserve">
Derivado de la eliminación
de la declaración y simulador de Arrendamiento de Mis Cuentas, se requiere la baja
de la etiqueta de Declaración localizada en el submenú de Arrendamiento y la
baja de la etiqueta de Arrendamiento en el submenú de Simulador. 
</t>
  </si>
  <si>
    <t>Es necesario implementar Buzón Tributario para las Entidades Federativas, para el envío de Información al contribuyente.</t>
  </si>
  <si>
    <t>En continuidad al POL 154 y derivado de la obligación que tienen las instituciones gubernamentales federales para la emisión de los comprobantes fiscales, cuando perciben un ingreso por el pago de Derechos, Productos o Aprovechamientos, es necesario generar un proceso que permita obtener las facturas correspondientes al pago de impuestos y derechos generados por las operaciones que realizan los contribuyentes.​​​​</t>
  </si>
  <si>
    <t xml:space="preserve">_x000D_
_x000D_
_x000D_
_x000D_
_x000D_
_x000D_
_x000D_
_x000D_
_x000D_
_x000D_
_x000D_
_x000D_
Se requiere que MATCE realice la_x000D_
réplica deinformación a la Base de Datos de SAAI </t>
  </si>
  <si>
    <t xml:space="preserve">_x000D_
_x000D_
Actualizar los logotipos y la tipografía institucionales_x000D_
en el Plantillador, derivado de la publicación en el Diario Oficial de la_x000D_
Federación de la Cuarta Resolución de Modificaciones a las Reglas Generales de_x000D_
Comercio Exterior para 2018 y su anexo 2._x000D_
_x000D_
</t>
  </si>
  <si>
    <t>Elaborar los scripts para el envío de mensajes de interés que la Administración Central de Operación de AGSC solicita derivado del Decreto publicado para el beneficio en la Región fronteriza norte ISR, a efecto de que se reemitan a los medios de contacto de los 645 listados en el archivo Excel adjunto 451_Final.xlsx, que se integran en la gestión de la iniciativa de referencia.ND01 Estructurar los scripts para mensajes de interés que la Administración Central de Operación de AGSC solicita derivado del Decreto publicado para el beneficio en la Región fronteriza norte ISR.Para la estructuración de los scripts deberá considerarse lo siguiente&amp;#58;AsuntoRegión fronteriza norte ISRMensaje Se adjunta plantilla en Word ;451_final.docx;Variables3 Vigencia30 díasNotaNegocio solicita que se envíe muestra para visto bueno para PF y PM</t>
  </si>
  <si>
    <t xml:space="preserve">
Actualmente, no se tiene un conteo de las lecturas
realizadas a los códigos de seguridad impresos en las cajetillas de cigarros a
través de la aplicación móvil Verificador SAT, por lo cual, se requiere desarrollar
un contador, el cual​registredichaslecturas.
</t>
  </si>
  <si>
    <t>Elaborar los scripts para el envío de mensajes de interés que la Administración Central de Planeación y Estrategias de Cobro de la AGR, que corresponden a la cartera persuasiva con corte al mes de febrero 2019, a efecto de que se reemitan a los medios de contacto de los 3,011 listados en el archivo Excel adjunto 452_Final.xlsx, que se integran en la gestión de la iniciativa de referencia.ND01 Estructurar los scripts para mensajes de interés que la Administración Central de Planeación y Estrategias de Cobro de la AGR, que corresponden a la cartera persuasiva con corte al mes de febrero 2019Para la estructuración de los scripts deberá considerarse lo siguiente&amp;#58;AsuntoInvitación a pago de adeudo fiscal.Mensaje Se adjunta plantilla en Word ;452_final.docx;Variables8 Vigencia30 díasNotaNegocio solicita que se envíe muestra para visto bueno para PF y PM</t>
  </si>
  <si>
    <t>​Integrar en el Portal de Servicios de Aduanas (ADUPORTAL) la generación de la línea de captura que permita al pasajero procedente del extranjero llevar a cabo su declaración y en su caso, efectuar el pago de su excedente de franquicia en línea con tarjeta (crédito/débito) o por medio de un formato electrónico.</t>
  </si>
  <si>
    <t>Actualizar
los campos nombre, apellido paterno y materno de 336 registros, en la base de
datos de CURP alterna al MAT – RFC Ampliado.</t>
  </si>
  <si>
    <t>RN001Se requiere que las ordenes de verificación que se emiten actualmente por el sistema en ambiente productivo, se visualicen con los logotipos actualizados en el encabezado, para que dichos formatos se encuentren de conformidad con los lineamientos gráficos institucionales.Los formatos son los siguientes&amp;#58;Orden de Verificación con firma del AdministradorOrden de Verificación con firma del Administrador de la Ciudad de MéxicoOrden de Verificación con firma del SubadministradorOrden de Verificación con firma del Subadministrador de la Ciudad de MéxicoRN002Se requiere que en el envío de información de las Ordenes de Verificación del aplicativo que opera actualmente en ambiente productivo MAT-NYV hacia ARCA-HNVU, se envié el dato del ;Servicio solicitante;</t>
  </si>
  <si>
    <t xml:space="preserve">ALCANCE&amp;#58;Actualizar
los campos nombre, apellido paterno y materno de 243 registros, en la base de
datos de CURP alterna al MAT – RFC.Situacion actualActualmente existe imposibilidad de 
concluir algunos trámites relacionados con el aviso de corrección o 
cambio de nombre, en el MAT-RFC o Visor Tributario Edición,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RENAPO.ClaveMNDescripciónRN01xActualizar, en la base de datos de CURP (tabla alterna que proporciona periódicamente el RENAPO) los datos de NOMBRE, APELLIDO PATERNO y APELLIDO MATERNO conforme al listado de 243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</si>
  <si>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_x000D_
_x000D_
_x000D_
_x000D_
Eliminar las opciones que tiene el contribuyente en la_x000D_
declaración de IVA para utilizar su saldo a favor, con el fin de únicamente pueda_x000D_
realizar el acreditamiento del saldo a favor o en su caso realice la solicitud_x000D_
de devolución en trámite normal._x000D_
_x000D_
RN001Se solicita ocultar el campo denominado “Optar por”_x000D_
en las declaraciones de pago definitivas de IVA.IVA Personas Morales Formulario JS_x000D_
_x000D_
IVA Personas Morales RFN Formulario MS_x000D_
_x000D_
IVA Personas Morales opción de acumulación, formulario MS_x000D_
_x000D_
IVA Personas Morales opción de acumulación RFN,_x000D_
formulario MS_x000D_
_x000D_
IVA Personas físicas, formulario MS_x000D_
_x000D_
IVA Personas RFN, formulario MS</t>
  </si>
  <si>
    <t>Implementar una solución que permita a través del canal autoservicio
mediante CURP, la inscripción en el padrón del RFC a Personas físicas menores de edad para tributar
en el Régimen fiscal
de Sueldos y Salarios e Ingresos Asimilados a Salarios (605)</t>
  </si>
  <si>
    <t xml:space="preserve">Incorporar los resultados del proceso de validación de 1a emisión 2019 (enero y avance de febrero 2019, y complementos de enero 2015 a diciembre 2018)identificada como Enero 2019 en la opción de Mis Expedientes/ Mis Documentos/ Entidades Federativas, dentro de Buzón Tributario. ND001. Incorporar la información de la primera emisión de 2019 al formulario de Entidades Federativas de ISR Participable.Consideraciones&amp;#58;Visualizar los archivos con base al contribuyente que ingrese a Mis Expedientes/Mis documentos/Entidades Federativas/ISR Participable.Para la validación del alcance de este requerimiento, se deberá Ingresar a Buzón Tributario/ Mis expedientes/ Mis documentos/ Entidades Federativas/ISR participable con el RFC de prueba AEHG71021199A mostrar la ventana ;Artículo 3 - B LCF; con la opción a descargar el o los archivos del formulario de ISR participable ya sea de Informe Global ISR participable. Art. 3-B LCF o Criterios de validación ISR participable. Art. 3-B LCF, tanto de la emisión de Abril 2018, Mayo 2018, Junio 2018, Julio 2018 y Enero 2019 gestionada mediante las iniciativas 97, 190, 268,325 y ### respectivamente está última realizada mediante esta gestión.Cargar el archivo ;1aEmi_Layout_ISR_Participable_Mi_Repositorio.xlsx;, los 62 archivos con la siguiente nomenclatura ;Criterios_de_validacion_1_ &amp;lt;RFC&amp;gt;.pdf; y los 62 archivos con la nomenclatura ;&amp;lt;EF&amp;gt;_&amp;lt;RFC&amp;gt;_ 1_2019.xslx; los cuales serán integrados mediante la ACOST en el Fileshare ubicado en los nodos del clúster cpsd2profshx01 y cpsd2profshx02 en la instancia CPSD2PROFSVN03\SICOF, en la ruta SICOF\DECA_2015 Para mayor referencia, los archivos a integrarse deberán observarse conforme a las siguientes Imagen, la primera muestra el ingreso a Buzón Tributario/Mis expedientes/Mis documentos/Entidad Federativa/ISR participable y la segunda lo referente a la integración requerida en este requerimiento&amp;#58;Conforme a lo anterior, cabe precisar que la integración de los archivos de la emisión de abril, mayo, junio y julio 2018 (integrados a través de la iniciativa 97,190, 268 y 325, respectivamente), permanecerán en la base de datos. </t>
  </si>
  <si>
    <t>Se solicita la preparación de los querys correspondientes con corte al mes de Marzo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31 de Marzo de 2019 y elaborar los reportesEntrega con corte al 31 de Marzo de 2019 de los siguientes reportes&amp;#58;NyVMAT_CifrasDiarias_31032019Reporte Fiscalizacion_31032019Reporte NE AGR_31032019Reporte NE_31032019ReporteAdicionalFiscalizacionElectronica_31032019</t>
  </si>
  <si>
    <t xml:space="preserve">_x000D_
_x000D_
Actualizar_x000D_
los Catálogos Contables y Procesos del Sistema de Contabilidad Central del Nuevo_x000D_
Esquema de Pagos y Solución Integral, para el Registro Contable de conceptos de_x000D_
Ley en el Ejercicio Fiscal 2019.Se solicita actualizar los siguientes catalogos&amp;#58;- Acualización del Catálogo CAT_CON.- Habilitación y modificación de de Claves de Cómputo de Derechos- Actualización del Catálogo CAT_COM. Altas de Conceptos, para pagos de Derechos para el NEPE_x000D_
_x000D_
</t>
  </si>
  <si>
    <t>Elaborar los scripts para el envío de mensajes de interés que la Administración Central de Promoción y Vigilancia del Cumplimiento solicita derivado Opinión de cumplimiento negativa al corte de 22 de marzo de 2019, a efecto de que se reemitan a los medios de contacto de los 1,340,835 listados en el archivo Excel adjunto 453_Final.xlsx, que se integran en la gestión de la iniciativa de referencia.ND01 Estructurar los scripts para mensajes de interés que la Administración Central de Promoción y Vigilancia del Cumplimiento solicita derivado Opinión de cumplimiento negativa al corte de 22 de marzo de 2019Para la estructuración de los scripts deberá considerarse lo siguiente&amp;#58;AsuntoOpinión de cumplimiento de obligaciones fiscales.Mensaje Se adjunta plantilla en Word ;453_final.docx;Variables3 Vigencia30 díasNotaNegocio solicita que se envíe muestra para visto bueno para PF y PM.</t>
  </si>
  <si>
    <t xml:space="preserve">Derivado de la actualización del formulario de Documentos Digitales, F81 ;Declaración Informativa de operaciones realizadas por cuenta de integrantes del consorcio petrolero; con número de PPMC-110743. Se deberá garantizarque la información contenida en las declaraciones Normales y Complementarias que se presenten a través de la aplicación F81, sea almacenada en las bases de datos del Data   (DWH), para su consumo en los servicios de información del SAT.La caída de información deberá realizarse por goteo. El servicio deberá incluir un control de la recepción de las declaraciones.Con esta iniciativa solo se atenderá lo correspondiente al DWH, RN04 del RES como se indica a continuación&amp;#58;Se requiere llevar a cabo los ajustes necesarios en el proceso de recepción, validación, almacenamiento, visualización, explotación y generación de reportes de la totalidad de la información de la Forma Oficial 81 del Data Warehouse conforme a las siguientes especificacionesSe deberá considerar la caída de la información al DWH de la totalidad de los nuevos campos incluidos en la Forma Oficial 81 conforme a las reglas de negocio.La información deberá estar disponible para su explotación y consulta, como actualmente opera para el servicio DyP. La actualización de las reglas conforme al presente requerimiento no deberá afectar la presentación de declaraciones que actualmente se presentar en dicho servicio. </t>
  </si>
  <si>
    <t>Contar con una base de datos actualizada y evitar la captura de la información en Access.Evitar la pérdida o robo de información ya que no es una base de datos controlada por la AGCTI.RiesgosEvitar los procesos manuales que puedan provocar errores en la operación</t>
  </si>
  <si>
    <t>Elaborar los scripts para el envío de mensajes de interés que la Administración Central de Promoción y Vigilancia del Cumplimiento solicita derivado del Programa de Caídas e Inconsistencias Recaudatorias correspondientes al mes de Marzo 2019, a efecto de que se reemitan a los medios de contacto de los 17,163 listados en el archivo Excel adjunto 454_Final.xlsx, que se integran en la gestión de la iniciativa de referencia.ND01 Estructurar los scripts para mensajes de interés que Administración Central de Promoción y Vigilancia del Cumplimiento solicita derivado del Programa de Caídas e Inconsistencias Recaudatorias correspondientes al mes de Marzo 2019Para la estructuración de los scripts deberá considerarse lo siguiente&amp;#58;AsuntoAtenta invitación.Mensaje Se adjunta plantilla en Word ;454_final.docx;Variables15 Vigencia30 díasNotaNegocio solicita que se envíe muestra para visto bueno para PF y PM.</t>
  </si>
  <si>
    <t>​Se requiere que en la página de Kioscos_x000D_
se actualice el encabezado donde aparece la imagen de la SHCP, SAT y el texto_x000D_
de “Mi @spacio”, de igual forma se requiere hacer la actualización de las imágenes que hacen referencia ;Declaraciones;, apartados (+Utilizados – Declaración Anual 2017), para esta apartado además de la imagen hay que cambiar el texto que dice ;Declaración Anual 2017; por ;Declaración Anual 2018;, y para el apartado (Declaraciones – Anuales) solo actualizar la imagen.​</t>
  </si>
  <si>
    <t>Incorporar modificaciones menores a la funcionalidad de MAT Cobranza, que apoyen al correcto desempeño de las ADR´s.RN01 Modificaciones a Reportes del Gestor de procesos.RN02 Validación de la Fecha de periodo de remate.RN03 Modificaciones a la Herramienta de Cálculo.</t>
  </si>
  <si>
    <t>El  a través de la Herramienta de Cálculo, deberá calcular de manera correcta la fecha de vigencia de los saldos actualizados de los adeudos fiscales, atendiendo a la fecha de publicación del INPC y la fecha en quees solicitado el saldo.Adicionalmente, la Herramienta de Cálculo deberá entregar la marca que permita al aplicativo (incluso externo como sería ARCA y Portal) o componente del propio  que invoque a la Herramienta de Cálculo para informar al contribuyente o usuario del sistema, que en ese momento no es posible realizar el cálculo de la fecha de vigencia de los saldos, por cualquiera de los siguientes motivos&amp;#58;Que al momento de solicitar el saldo, la fecha en que se solicite el saldo no permita determinar la fecha de vigencia, atendiendo a que no ha sido publicado el INPC.Que al momento de solicitar el saldo, el valor del INPC no haya sido capturado en el sistema.</t>
  </si>
  <si>
    <t>Realizar los ajustes necesarios al simulador de cálculos que permitan utilizar tasas de recargos diferenciadas, incluyendo la que se utilice para los convenios de reducción, señalamiento de multas fiscales y no fiscales para el proceso de actualización, así como el cálculo de pagos a plazos y diferido.</t>
  </si>
  <si>
    <t>Elaborar los scripts para el envío de mensajes de interés que el área de Entidades Federativas de la AGR solicita en relación a la ;1ª Emisión de 2019 del ISR Participable conforme al artículo 3-B de la Ley de Coordinación Fiscal;, fecha de corte 7 de marzo de 2019, a efecto de que se reemitan a los medios de contacto de los 63 listados en el archivo Excel adjunto 455_Final.xlsx, que se integran en la gestión de la iniciativa de referencia.ND01 Estructurar los scripts para mensajes de interés que las Entidades Federativas de la AGR solicita en relación a la ;1ª Emisión de 2019 del ISR Participable conforme al artículo 3-B de la Ley de Coordinación Fiscal;, fecha de corte 7 de marzo de 2019Para la estructuración de los scripts deberá considerarse lo siguiente&amp;#58;AsuntoISR participable. Artículo 3-B LCFMensaje Se adjunta plantilla en Word ;455_final.docx;Variables5 Vigencia30 díasNotaEs plantilla ya se generó para la solicitud #341 y 361, se solicita se envíe muestra para visto bueno usando cualquier registro</t>
  </si>
  <si>
    <t xml:space="preserve">Crear
un repositorio de información mediante el cual se pueda intercambiar
documentación con las entidades federativas, así como gestionar cuentas de acceso
a los diferentes aplicativos del SAT. </t>
  </si>
  <si>
    <t xml:space="preserve">Actualmente los asuntos no llegan a la bandeja de los administradores o abogados para su atención dentro del MAT Jurídico, estos errores se presentan en los aplicativos RRL, CAL y AUJ de manera recurrente en la comunicación con el gestor de procesos IBM BPM, los cuales no se pueden no se pueden solventar de raíz al ser problemas inherentes de la comunicación entre dos sistemas.Derivado de lo anterior, origina&amp;#58;Una falta de atención de un requerimiento por parte del Contribuyente ya que no se visualiza en el sistema la solicitud correspondiente; Perdida de asuntos al momento queson turnados de un Administradora los abogados, ya que se quedan en un estado indefinido;No visualización de suntos por parte de los abogados sobre la consulta en su bandeja de tareas pendientes;Perdidad de asuntos en el Módulo de AUJ al momento que son reasignados de un abogado a otro yPerdida de asuntos al momento que son remitidos de un área interna a otra, ya que se quedan en un estado indefinido; </t>
  </si>
  <si>
    <t>Elaborar los scripts para el envío de mensajes de interés que el área de Administración Central de Programas Interinstitucionales de Servicios solicita en relación a ;Promociones de aclaración recibidas en relación al tema del Sorteo el Buen Fin 2018, a efecto de que se reemitan a los medios de contacto de los 2 listados en el archivo Excel adjunto 456_Final.xlsx, que se integran en la gestión de la iniciativa de referencia.ND01 Estructurar los scripts para mensajes de interés que la Administración Central de Programas Interinstitucionales de Servicios solicita en relación a ;Promociones de aclaración recibidas en relación al tema del Sorteo el Buen Fin 2018Para la estructuración de los scripts deberá considerarse lo siguiente&amp;#58;AsuntoSorteo El Buen Fin 2018Mensaje Se adjunta plantilla en Word ;456_final.docx;Variables7 Vigencia53 díasNotaSe solicita se envíe muestra para visto bueno</t>
  </si>
  <si>
    <t>Elaborar los scripts para el envío de mensajes de interés que el área de Administración Central de Cobro Persuasivo y Garantías solicita en relación a ;Cartera Coactiva;, al corte de febrero 2019, a efecto de que se reemitan a los medios de contacto de los 1,263 listados en el archivo Excel adjunto 457_Final.xlsx, que se integran en la gestión de la iniciativa de referencia.ND01 Estructurar los scripts para mensajes de interés que la Administración Central de Cobro Persuasivo y Garantías solicita en relación a ;Cartera Coactiva;, al corte de febrero 2019Para la estructuración de los scripts deberá considerarse lo siguiente&amp;#58;AsuntoInvitación a pago de adeudo fiscalMensaje Se adjunta plantilla en Word ;457_final.docx;Variables8 Vigencia30 díasNotaSe solicita se envíe muestra tanto para persona física como para persona moral para visto bueno</t>
  </si>
  <si>
    <t>Generar una solución que permita realizar la automatización de la
publicación quincenal de los listados de los supuestos de contribuyentes incumplidos en el Portal del
SAT.</t>
  </si>
  <si>
    <t>Incorporar criterios 
de validación en operaciones de exportación que cuentan con el beneficio y la 
autorización de la aduana al despacho a domicilio a la exportación, verificando 
las autorizaciones que se registren desde la VUCEM (Ventanilla Única de Comercio 
Exterior Mexicana).</t>
  </si>
  <si>
    <t xml:space="preserve">_x000D_
_x000D_
Las_x000D_
Administraciones Desconcentradas de Recaudación al ser las encargadas del_x000D_
control y cobro de los créditos fiscales, determinados tanto por autoridades_x000D_
internas como autoridades externas, requieren computar plazos para determinar_x000D_
la firmeza de los créditos fiscales y proceder a su cobro. Para ello se hace necesario_x000D_
contar con un catálogo que indique los días inhábiles que no cuentan para el_x000D_
cómputo de tales plazos, incluyendo aquellos días que se consideren inhábiles_x000D_
por zonas, es decir, por ADR, Estado o Municipio.Riesgo&amp;#58;El_x000D_
no contar con una funcionalidad de días inhábiles diferenciados a nivel estatal,_x000D_
genera inconsistencias o cobros indebidos a los contribuyentes.Beneficio&amp;#58;Determinar_x000D_
con certeza con base en el cálculo de días hábiles&amp;#58;La aplicación de los_x000D_
descuentos de las Multas, y en su caso, la baja automática con motivo del pago,_x000D_
y para algunos casos, la consideración del vencimiento de la fecha de vigencia_x000D_
en los días señalados para convenios, documentos de gestión y formatos para_x000D_
pago previamente emitidos._x000D_
_x000D_
</t>
  </si>
  <si>
    <t>_x000D_
_x000D_
Se requiere implementar en el aplicativo MAT-DyC en la ruta Consulta&amp;gt;&amp;gt;Consulta SIR una vista para consultar la información almacenada en SIR.</t>
  </si>
  <si>
    <t xml:space="preserve">
Actualización de las plantillas generadas por MAT Devoluciones y Compensaciones, tanto de Hidrocarburos como de Grandes Contribuyentes.</t>
  </si>
  <si>
    <t>Actualmente el sistema envía 
el error 551 16 3 3 53 “FRACCIÓN DE AUTO NUEVO NO PERMITIDA PARA LA CLAVE DE 
DOCUMENTO DECLARADO” cuando se declara una fracción del cs_fracc_esp 57 en una 
clave de documento diferente a A1 con identificador VN, se requiere modificar 
esta validación para que sólo permita operaciones A1 con VN cuando las 
fracciones se encuentren en dicho catálogo, pero no restringir a que se usen en 
otras claves de documento, sin afectar otras validaciones</t>
  </si>
  <si>
    <t>Elaborar los scripts para el envío de mensajes de interés que el área de Administración Central de Promoción y Vigilancia del Cumplimiento de la AGR solicita en relación a la ;Vigilancia pago provisional;, fecha de corte febrero de 2019, a efecto de que se reemitan a los medios de contacto de los 585,062 listados en el archivo Excel adjunto 458_Final.xlsx, que se integran en la gestión de la iniciativa de referencia.ND01 Estructurar los scripts para mensajes de interés que la Administración Central de Promoción y Vigilancia del Cumplimiento de la AGR solicita en relación a la ;Vigilancia pago provisional;, fecha de corte febrero de 2019Para la estructuración de los scripts deberá considerarse lo siguiente&amp;#58;AsuntoSe te invita a cumplir con tus obligaciones fiscalesMensaje Se adjunta plantilla en Word ;458_final.docx;Variables31 Vigencia15 díasNotaSe solicita se envíe muestra para visto bueno de los siguientes contribuyentes STE150422F49 y GAGG7204184R8</t>
  </si>
  <si>
    <t>Es necesario contar con un XSD que contenga las validaciones definidas en las reglas técnicas.</t>
  </si>
  <si>
    <t>Actualizar
los campos nombre, apellido paterno y materno de 141 registros, en la base de
datos de CURP alterna al MAT – RFC Ampliado.</t>
  </si>
  <si>
    <t>Modificar el VOCE a 
fin de que se verifique el estado del domicilio fiscal en operaciones de 
importación, el sistema deberá verificar si la validación del domicilio se 
encuentra activa y vigente a la fecha en que se realiza la validación, en caso 
afirmativo se deberá verificar el estado del domicilio con los estados válidos 
de acuerdo a las validaciones existentes en operaciones de exportación</t>
  </si>
  <si>
    <t>Actualizar
los campos nombre, apellido paterno y materno de 224 registros, en la base de
datos de CURP alterna al MAT – RFC Ampliado.</t>
  </si>
  <si>
    <t>En continuidad al POL 154 y derivado de la obligación que tienen las instituciones gubernamentales federales para la emisión de los comprobantes fiscales, cuando perciben un ingreso​​ por el pago de Derechos, Productos o Aprovechamientos, es necesario generar un proceso que permita obtener las facturas correspondientes al pago de impuestos y derechos generados por las operaciones que realizan los contribuyentes.​</t>
  </si>
  <si>
    <t>Elaborar los scripts para el envío de mensajes de interés que la Administración Central de Promoción y Vigilancia del Cumplimiento solicita derivado a Opinión de cumplimiento negativa al corte de 22 de marzo de 2019, y que por errores en la ejecución de los scripts no fueron despachados 126,724 mensajes que corresponden la remesa #453.ND01 Estructurar los scripts para mensajes de interés que la Administración Central de Promoción y Vigilancia del Cumplimiento solicita derivado Opinión de cumplimiento negativa al corte de 22 de marzo de 2019Para la estructuración de los scripts deberá considerarse lo siguiente&amp;#58;AsuntoOpinión de cumplimiento de obligaciones fiscales.Mensaje Se adjunta plantilla en Word ;453_final.docx;Variables3 Vigencia30 díasNotaNegocio solicita que se envíe muestra para visto bueno para PF y PM.</t>
  </si>
  <si>
    <t>Crear una tabla en Intersec 
con información de programas IMMEX de Fraudix</t>
  </si>
  <si>
    <t>Actualizar los 
criterios de validación de saldo a favor al contribuyente (SFC) en la 
rectificación de pedimento</t>
  </si>
  <si>
    <t>Elaborar los scripts para el envío de mensajes de interés que la Administración Central de Cobro Persuasivo y Garantías de la AGR solicita en relación a la ;Vigilancia Agentes Aduanales;, fecha de corte febrero de 2019, a efecto de que se reemitan a los medios de contacto de los 47 listados contribuyentes en el archivo Excel adjunto 460_final.xlsx, que se integran en la gestión de la iniciativa de referencia.ND01 Estructurar los scripts para mensajes de interés que la Administración Central de Cobro Persuasivo y Garantías de la AGR solicita en relación a la ;Vigilancia Agentes Aduanales;, fecha de corte febrero de 2019Administración Central de Cobro Persuasivo y Garantías de la AGR solicita en relación a la ;Vigilancia Agentes Aduanales;, fecha de corte febrero de 2019Para la estructuración de los scripts deberá considerarse lo siguiente&amp;#58;AsuntoInvitación a pago de adeudo fiscal.Mensaje Se adjunta plantilla en Word ;460_final.docx;Variables7 Vigencia30 díasNotaNegocio solicita que se envíe muestra para visto bueno.</t>
  </si>
  <si>
    <t xml:space="preserve">
Se requiere hacer mejoras al componente de búsqueda en el portal del SAT.
</t>
  </si>
  <si>
    <t>​Se requiere que al llamar la página de medios de contacto desde el buzón del Nuevo Portal se muestre un video en pantalla emergente.</t>
  </si>
  <si>
    <t>Se
solicita se tenga la trazabilidad de la revisión física-documental de un
reconocimiento derivado del apoyo del equipo no intrusivo (RAPISCAN).</t>
  </si>
  <si>
    <t>Elaborar los scripts para el envío de mensajes de interés que la Administración Central de Operación de Padrones de la AGSC solicita en relación a los ;Contribuyentes relevados de presentar el aviso de inicio de liquidación previsto en la regla 2.5.2;, a efecto de que se reemitan a los medios de contacto de los 3 contribuyentes en el archivo Excel adjunto 461_final.xlsx, que se integran en la gestión de la iniciativa de referencia.ND01 Estructurar los scripts para mensajes de interés que la Administración Central de Operación de Padrones de la AGSC solicita en relación a los ;Contribuyentes relevados de presentar el aviso de inicio de liquidación previsto en la regla 2.5.2;Para la estructuración de los scripts deberá considerarse lo siguiente&amp;#58;AsuntoCancelación por liquidación.Mensaje Se adjunta archivo en Word ;461_final.docx;Variables3 Vigencia30 díasNotaNegocio solicita que se envíe muestra para visto bueno</t>
  </si>
  <si>
    <t>​Los
módulos del proceso del SIPRED e ISSIF ( Administración, presentación, recepción,
seguimiento y visualización), NO están preparados para la presentación de la
información de los documentos de la Información sobre situación fiscal, el dictamen fiscal y los papeles
de trabajo
para el ejercicio 2019 por cambio de reglas de
negocio.</t>
  </si>
  <si>
    <t>Elaborar los scripts para el envío de mensajes de interés que la Administración Central de Operación de Padrones de la AGSC solicita en relación a ;Región fronteriza norte (3), a efecto de que se reemitan a los medios de contacto de los 358 contribuyentes en el archivo Excel adjunto 462_final.xlsx, que se integran en la gestión de la iniciativa de referencia.ND01 Estructurar los scripts para mensajes de interés que la Administración Central de Operación de Padrones de la AGSC solicita en relación a ;Región fronteriza norte (3).Para la estructuración de los scripts deberá considerarse lo siguiente&amp;#58;AsuntoRegión fronteriza norte ISRMensaje Se adjunta plantilla en Word ;462_final.docx;Variables3 Vigencia30 díasNotaSe solicita se envíe muestra para visto bueno</t>
  </si>
  <si>
    <t>Elaborar los scripts para el envío de mensajes de interés que la Administración Central de Cobro Persuasivo y Garantías de la AGR solicita en relación a ;Carta condonación créditos fiscales,; contribuyentes con importes entre 100,001 a 999,999 pesos a efecto de que se reemitan a los medios de contacto de los 7,962 contribuyentes en el archivo Excel adjunto 463_final.xlsx, que se integran en la gestión de la iniciativa de referencia.ND01 Estructurar los scripts para mensajes de interés que la Administración Central de Cobro Persuasivo y Garantías de la AGR solicita en relación a ;Carta condonación créditos fiscales, ;contribuyentes con importes entre 100,001 a 999,999 pesosPara la estructuración de los scripts deberá considerarse lo siguiente&amp;#58;AsuntoInformación sobre créditos condonadosMensaje Se adjunta plantilla en Word ;463_final.docx;Variables3 Vigencia90 díasNotaSe solicita se envíe muestra para visto bueno tanto de persona física como de persona moral</t>
  </si>
  <si>
    <t>Se requiereindiquen el número de mensajes enviados del envío_x000D_
#389. (RFC, fecha de envío y fecha de lectura), para un requerimiento que está haciendo INFONAVIT a negocio de la AGR.</t>
  </si>
  <si>
    <t>Actualizar
los campos nombre, apellido paterno y materno de 203 registros, en la base de
datos de CURP alterna al MAT – RFC Ampliado.</t>
  </si>
  <si>
    <t xml:space="preserve">​_x000D_
_x000D_
Derivado de la_x000D_
actualización de los logotipos de acuerdo a lo publicado dentro de los_x000D_
lineamientos gráficos, es necesario actualizar los mismos dentro de la_x000D_
aplicación de Mis cuentas, así como eliminar el tercer banner que se presenta en el mismo._x000D_
_x000D_
</t>
  </si>
  <si>
    <t>Se
requiere complementar validaciones en el VOCE para que, cuando identifique
pedimentos con clave de documento “V3” es decir, pedimentos de transferencia de
la industria automotriz, y en estos se declare el identificador de caso “C5” a
nivel general, VOCE no envíe el error506|3|04|17</t>
  </si>
  <si>
    <t>Elaborar los scripts para el envío de mensajes de interés que la Administración Central de Promoción y Vigilancia del Cumplimiento de la AGR, la cual solicita en relación a la ;Vigilancia DIOT;, corteenero-febrero 2019 se reemitan a los medios de contacto de los 72,038 contribuyentes en el archivo Excel adjunto 464_final.xlsx, que se integran en la gestión de la iniciativa de referencia.</t>
  </si>
  <si>
    <t xml:space="preserve">El
sistema actualmente no cuenta con las funcionalidades de emitir reportes que
faciliten la toma de decisiones respecto a la operación, asimismo es necesario
modificar algunas funcionalidades que ya no son compatibles con la operación
actual. </t>
  </si>
  <si>
    <t xml:space="preserve">
Aplicar una actualización de
reglas al proceso de cartas cupo para el tema de almacenes generales de depósito, derivado a la
operación de los mismos, para facilitar y controlar de mejor manera las
mercancías que ingresan al régimen de depósito fiscal.
</t>
  </si>
  <si>
    <t xml:space="preserve">_x000D_
_x000D_
Realizar_x000D_
modificaciones al Validador de Operaciones de Comercio Exterior para agregar un_x000D_
Nuevo control de exigencia de registro 552._x000D_
_x000D_
</t>
  </si>
  <si>
    <t>Se requiere implementar funcionalidades que permitan identificar las operaciones de comercio exterior realizadas con fracciones arancelarias del anexo II del decreto IMMEX consideradas sensibles al amparo del crédito en la modalidad de IVA e IEPS.</t>
  </si>
  <si>
    <t xml:space="preserve">
Es necesario evitar los errores de
validación de pedimentos de importación y exportación que implique la
declaración de fracciones arancelarias de nueva creación de mercancías sujetas
a la aplicación de regulaciones y restricciones no arancelarias, esto derivado
de la actualización de las disposiciones legales en materia de comercio
exterior.
</t>
  </si>
  <si>
    <t>El cambio
surge de la necesidad de permitir el registro de más de un tipo de multa de forma simultánea
por clave de documento y realizar validaciones que se indica a continuación en
el control del Validador de Operaciones de Comercio Exterior (VOCE).</t>
  </si>
  <si>
    <t>La actualización surge de la necesidad de crear un control donde el usuario pueda capturar los datos de los pedimentos, que deberán desaduanar al momento del pago de las contribuciones.​</t>
  </si>
  <si>
    <t xml:space="preserve">
Se requiere
modificar el Validador de Operaciones de Comercio Exterior (VOCE) en el cálculo
de la base gravable de IVA.
</t>
  </si>
  <si>
    <t>Se requiere modificar el Validador de Operaciones de Comercio Exterior (VOCE), respecto a la validación de las operaciones de Recinto Fiscalizado Estratégico.</t>
  </si>
  <si>
    <t xml:space="preserve">
Se requiere modificar el
Validador de Operaciones de Comercio Exterior (VOCE), respecto a la validación de los datos
declarados en el campo de la cantidad y unidad de medida tarifa, y cantidad de
unidad comercializadora.
</t>
  </si>
  <si>
    <t xml:space="preserve">Actualizar
los campos nombre, apellido paterno y materno de 203 registros, en la base de
datos de CURP alterna al MAT – RFC Ampliado.ClaveMNDescripciónRN01xActualizar, en la base de datos de CURP (tabla alterna que proporciona periódicamente el RENAPO) los datos de NOMBRE, APELLIDO PATERNO y APELLIDO MATERNO conforme al siguiente listado&amp;#58;RFCNombre RFCPrimer apellido RFCSegundo apellido RFCCURP RENAPONombre RENAPOPrimer apellido RENAPOSegundo apellido RENAPORAMH580828PH3HERCULANO RAMIREZ MUÑIZRAMH580828HCLMXR17HERCULANORAMIREZMUÑIZTOCM620226MQ9M DE JESUSTORRESCABALLEROTOCJ620226MASRBS01M. DE JESUSTORRESCABALLEROAAVC9807164X5JOSE CARLOS ALBERTOALCALAVALENBZUELAAAVC980716HDGLLR01JOSE CARLOS ALBERTOALCALAVALENZUELAVIAG8605049K9GILBERTO VILLALVA ALEJANDROVIAG860504HCLLLL09GILBERTO VILLALBA ALEJANDROLULZ640427223MA. ZITALUNALOPEZLULZ640427MNTNPT00MARIA ZITALUNALOPEZHIOE580212CV3ERNESTOHIRALESOJEDAHIOE580212HBSRJR07JOSE ERNESTOHIRALESOJEDA Se anexa listado en formato Excel RN02xLa identificación de cada registros deberá realizarse por CURP y sustituir con los datos del apartado ;DEBE DECIR;.RN03xÚnicamente se modificarán los nombres y apellidos, es decir, claves y datos adicionales del documento NO deberán ser actualizados. </t>
  </si>
  <si>
    <t xml:space="preserve">
No
se pueden identificar correctamente a los contribuyentes que prestan servicios
domésticos a cambio de una contraprestación periódica.
Alta de roles y
relaciones a través de la opción de Visor Tributario en MAT; y la actualización
de los catálogos de roles y relaciones en la base de datos de la plataforma de
RFC Ampliado.</t>
  </si>
  <si>
    <t xml:space="preserve">Contar con información oportuna y
 centralizada de diferentes fuentes para la construcción de modelos de 
riesgo e información que respondan a los temas prioritariosdel SATy 
deotras instituciones, soportado poruna arquitecturae infraestructura
 escalable que permita eluso de contenedores, un desarrolloágil y una 
eficiente capacidad de procesamiento,que asegure la compatibilidad de 
las herramientas y la seguridad en la información centralizada; así 
comoun repositorio de datosunificadoy estandarizado sobre un sistema de archivos distribuido que permitauna consulta eficiente y gestionadadela información. </t>
  </si>
  <si>
    <t xml:space="preserve">Actualizar
los campos nombre, apellido paterno y materno de 29 registros, en la base de
datos de CURP alterna al MAT – RFC Ampliado.ClaveMNDescripciónRN01xActualizar, en la base de datos de CURP (tabla alterna que proporciona periódicamente el RENAPO) los datos de NOMBRE, APELLIDO PATERNO y APELLIDO MATERNO conforme al listado de 29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</si>
  <si>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Actualizar el aplicativo de FATCA para la recepción de archivos correspondiente al ejercicio 2018 que permiten el Intercambio de Información Autómatico.</t>
  </si>
  <si>
    <t>Elaborar los scripts para el envío de mensajes de interés que la Administración Central de Cobro Persuasivo y Garantías de la AGR solicita en relación a la ;Cartera persuasiva;, cortemarzo 2019, se reemitan a los medios de contacto de los 1,920contribuyentes en el archivo Excel adjunto 466_final.xlsx, que se integran en la gestión de la iniciativa de referencia.</t>
  </si>
  <si>
    <t>Elaborar los scripts para el envío de mensajes de interés que la Administración Central de Promoción y Vigilancia del Cumplimiento de la AGR solicita en relación a la ;Vigilancia anual ISR de PM 2018;, corte15 de abril 2019, se reemitan a los medios de contacto de los 8,073 contribuyentes en el archivo Excel adjunto 467_final.xlsx, que se integran en la gestión de la iniciativa de referencia.ND01 Estructurar los scripts para mensajes de interés que la Administración Central de Promoción y Vigilancia del Cumplimiento de la AGR solicita en relación a la ;Vigilancia anual ISR de PM 2018;, corte15 de abril 2019.Para la estructuración de los scripts deberá considerarse lo siguiente&amp;#58;AsuntoSe te invita a cumplir con tus obligaciones fiscales.Mensaje Se adjunta archivo en Word ;467_final.docx;Variables11 Vigencia15 díasNotaSe solicita se envíe muestra para visto bueno de los siguientes contribuyentes UPC840131AW1 y MAGP6206298P8.</t>
  </si>
  <si>
    <t>Automatizar
el proceso de atención de las declaraciones de Pago en Especie a través de
Internet, desde la recepción de la documentación electrónica, ingreso de las
obras al SAT, revisión y dictamen de las obras, vinculación con el resultado
del sorteo, traslado a los diferentes destinos y seguimiento puntual del ciclo
de vida de la obra en cada destino. La gestión incluirá el manejo de mensajes y
notificaciones a través de Internet con autenticación de e.firma, firmado
electrónico de documentos como parte de la gestión y estructura que permitan rendir
los informes de administración y difusión de las obras en posesión del estado.
El sistema que se genere cubrirá la operación e información de las obras
pagadas en especie a partir de las declaraciones de los artistas en 2020 para
el ejercicio fiscal 2019. La herramienta nos permitirá una cobertura nacional
con la donación para los museos susceptibles de recepción ampliando la gama de
tipos de obras incluyendo obras diferentes a las artes visuales.</t>
  </si>
  <si>
    <t xml:space="preserve">
Se requiere la
atención y soporte de la FASE2 para la continuidad del proyecto
MAT-CBZRegistro, control y seguimiento automático de convenios de pago en el
MAT.Cobranza (Continuidad delPOL 236,en el que sólo se libero la Fase 1 y del PPMC 102552, que por el término del contrato con el SDMA 4 no se
logró su liberación a producción.​
</t>
  </si>
  <si>
    <t xml:space="preserve">
Actualmente
en MAT Cobranza al visualizar la consulta de los adeudos de los contribuyentes
en el apartado de ver conceptos, nos muestra número de crédito (en su caso), en
la primera columna, el concepto, el tipo de impuesto, tipo de multa, periodo y
ejercicio, importe determinado y situación(es) vigente(s) como columnas también.
Sin
embargo, no se pueden ver en primer plano todas las columnas señaladas en el
párrafo anterior, sino que, mediante barra de desplazamiento, para todos los
casos, se tiene que utilizar para la visualización de las últimas columnas,
perdiéndose de vista la información del concepto o accesorio del que se trata.
De
igual forma, tanto para el caso de las resoluciones a cargo de un deudor, como
el detalle de cada resolución, la información de éstas, no se pueden imprimir (PDF)
ni exportar a un archivo de Excel para su uso operativo.</t>
  </si>
  <si>
    <t>Se
requiere ampliar la longitud del campo de guías aéreas (registro 503 campo 3) a 25
caracteres</t>
  </si>
  <si>
    <t>Realizar la extracción de información con corte al 30 de Abril de 2019 y elaborar los reportesNyVMAT_CifrasDiarias_30042019Reporte Fiscalizacion_30042019Reporte NE AGR_30042019Reporte NE_30042019ReporteAdicionalFiscalizacionElectronica_30042019</t>
  </si>
  <si>
    <t>Se requiere actualizar el Web Service del Sector
Primario para integrar validaciones de obligaciones contenidas en la LCO y
L-RFC en una sola herramienta que utilicen los Proveedores de Certificación de
CFDI, así como eliminar los roles que se habilitan a los contribuyentes para
que puedan facturar a través del adquirente.</t>
  </si>
  <si>
    <t>Actualizar
los camposMunicipio o demarcación territorial de registro.y Número de acta en
la base de datos de CURP alterna al MAT – RFC Ampliado.</t>
  </si>
  <si>
    <t>Se requiere crear una consulta que permita obtener, por quincena o por unidad andministrativa, el total de viáticos gravados y exentos después de su comprobación y glosa.</t>
  </si>
  <si>
    <t>​Se requiere modificar la validación del cierre de consolidados en los que se declare el identificador AV|2 a fin de que verifique que la fecha de entrada declarada sea igual o posterior a la fecha de apertura del previo y anterior a la fecha de pago del pedimento.</t>
  </si>
  <si>
    <t>Derivado de la implementación del pago de pedimentos y formulario múltiple de pagos, referenciados con línea de captura de comercio exterior donde se habilitó la consulta y verificación de la situación de pago de las líneas de captura de comercio exterior a través del Portal de Trámites y Servicios al Contribuyente (PTSC), mismo que ha sido implementado en producción a finales de Enero de 2019, y con el fin de disminuir la obsolescencia tecnológica de las aplicaciones del SAT incorporándolos a un paradigma arquitectónico basado en contenedores y microservicios, se ha decidido impulsar la aplicación de Pago Referenciado de Pedimentos, Formulario Múltiple de Pagos.El objetivo es eficientar la operación y el mantenimiento de las aplicaciones, conventajasen la disponibilidad del servicio, disminución en el costo de operación y tiempos de desarrollo.​​</t>
  </si>
  <si>
    <t>​Elaborar los scripts para el envío de mensajes de interés que el área de Administración Central de Promoción y Vigilancia del Cumplimiento de la AGR solicita en relación a la ;Programa de Caídas e Inconsistencias Recaudatorias;, corteabril 2019, a efecto de que se reemitan a los medios de contacto de los 50,144 listados en el archivo Excel adjunto 465_Final.xlsx, que se integran en la gestión de la iniciativa de referencia.ND01 Estructurar los scripts para mensajes de interés que la Administración Central de Promoción y Vigilancia del Cumplimiento de la AGR solicita en relación a la ;Programa de Caídas e Inconsistencias Recaudatorias;, corteabril 2019Para la estructuración de los scripts deberá considerarse lo siguiente&amp;#58;AsuntoTe invitamos a revisar tu situación fiscalMensaje Se adjunta plantilla en Word ;465_final.docx;Variables17 Vigencia30 díasNotaSe solicita se envíe muestra para visto bueno de los siguientes contribuyentes UCD530225AI6, RAGA490906FI7 y ASF920828DM2</t>
  </si>
  <si>
    <t xml:space="preserve">
Actualizar los campos nombre, apellido paterno y materno de 245
registros, en la base de datos de CURP alterna al MAT – RFC Ampliado.
</t>
  </si>
  <si>
    <t>​Elaborar los scripts para el envío de mensajes de interés que el área de Administración Central de Cobro Persuasivo y Garantías de la AGR solicita en relación al ;Complemento Carta Condonación créditos fiscales;, a efecto de que se reemitan a los medios de contacto de los 5 listados en el archivo Excel adjunto 468_Final.xlsx, que se integran en la gestión de la iniciativa de referencia.ND01 Estructurar los scripts para mensajes de interés que la Administración Central de Cobro Persuasivo y Garantías de la AGR solicita en relación al ;Complemento Carta Condonación créditos fiscales;.Para la estructuración de los scripts deberá considerarse lo siguiente&amp;#58;AsuntoInformación sobre créditos condonadosMensaje Se adjunta plantilla en Word ;468_final.docx;Variables3 Vigencia180 díasNotaSe solicita se envíe muestra para visto bueno de los siguientes contribuyentes CFM0606123N4 y CUN7707052B3.</t>
  </si>
  <si>
    <t xml:space="preserve">Incorporar los resultados del proceso de validación de 2a emisión 2019 (enero y avance de marzo 2019) identificada como Abril 2019 en la opción de Mis Expedientes/ Mis Documentos/ Entidades Federativas, dentro de Buzón Tributario. ND001. Incorporar la información de la segunda emisión de 2019 al formulario de Entidades Federativas de ISR Participable.Consideraciones&amp;#58;Visualizar los archivos con base al contribuyente que ingrese a Mis Expedientes/Mis documentos/Entidades Federativas/ISR Participable.Para la validación del alcance de este requerimiento, se deberá Ingresar a Buzón Tributario/ Mis expedientes/ Mis documentos/ Entidades Federativas/ISR participable con el RFC de prueba AEHG71021199A mostrar la ventana ;Artículo 3 - B LCF; con la opción a descargar el o los archivos del formulario de ISR participable ya sea de Informe Global ISR participable. Art. 3-B LCF o Criterios de validación ISR participable. Art. 3-B LCF, tanto de la emisión de Abril 2018, Mayo 2018, Junio 2018, Julio 2018, Enero 2019 y Abril 2019 gestionada mediante las iniciativas 97, 190, 268,325, 662 y xxx respectivamente está última realizada mediante esta gestión.Cargar el archivo ;2aEmi_Layout_ISR_Participable_Mi_Repositorio.xlsx;, los 440 archivos con la siguiente nomenclatura ;Criterios_de_validacion_2_ &amp;lt;RFC&amp;gt;.pdf; y los 440 archivos con la nomenclatura ;&amp;lt;EF&amp;gt;_&amp;lt;RFC&amp;gt;_ 2_2019.xslx; los cuales serán integrados mediante la ACOST en el Fileshare ubicado en los nodos del clúster cpsd2profshx01 y cpsd2profshx02 en la instancia CPSD2PROFSVN03\SICOF, en la ruta SICOF\DECA_2015 Para mayor referencia, los archivos a integrarse deberán observarse conforme a las siguientes Imagen, la primera muestra el ingreso a Buzón Tributario/Mis expedientes/Mis documentos/Entidad Federativa/ISR participable y la segunda lo referente a la integración requerida en este requerimiento&amp;#58;Conforme a lo anterior, cabe precisar que la integración de los archivos de la emisión de abril, mayo, junio y julio 2018 (integrados a través de la iniciativa 97,190, 268, 325 y 662 respectivamente), permanecerán en la base de datos. </t>
  </si>
  <si>
    <t>Se solicita se dé de baja la cuenta del usuario con los siguientes datos, en el aplicativo denominado Amparados&amp;#58;RFC corto RAND719TNombre Diana Guadalupe Ramírez NuñezSe solicita se dé de alta la cuenta del usuario con los siguientes datos, en el aplicativo denominado Amparados&amp;#58;RFC corto GUSM7894Nombre Magda Gabriela Gutiérrez SilvaAtendiendo a estos cambios sólo deberán permanecer activos los siguientes usuarios.NOMBRERFC CORTOFernando Antonio Rojo SaldañaROSF6411Mayra Pavón MartínezPAMM79AAFátima Orizaba ChávezOICF832EJuan Gabriel Ruíz ValleRUVJ6947&amp;lt;&amp;gt;RN01Eliminar los permisos de acceso al aplicativo Amparados y adicionar los permisos de acceso al aplicativo Amparados, para los usuarios descritos.</t>
  </si>
  <si>
    <t>​Elaborar los scripts para el envío de mensajes de interés que el área de Entidades Federativas de la AGR solicita en relación al ;2da. Emisión de 2019 del ISR Participable conforme al artículo 3-B de la Ley de Coordinación Fiscal;, a efecto de que se reemitan a los medios de contacto de los 441 contribuyentes listados en el archivo Excel adjunto 470_final.xlsx, que se integran en la gestión de la iniciativa de referencia.</t>
  </si>
  <si>
    <t xml:space="preserve">​Crear un esquema que permita obtener informacion de pedimentos y no pedimentos desde tablas de aplicaciones legadas a fin de incorporarlas a Bases de datos del MAT CE a fin de contar con información que permita contar con todo el universo de Contabilidad Aduanera. </t>
  </si>
  <si>
    <t>​Elaborar los scripts para el envío de mensajes de interés que laAdministración Central de Operación de Padrones de la AGSC solicita relación a ;Región fronteriza norte (4);, a efecto de que se reemitan a los medios de contacto de los 529 contribuyentes listados en el archivo Excel adjunto 469_final.xlsx, que se integran en la gestión de la iniciativa de referencia.</t>
  </si>
  <si>
    <t xml:space="preserve">​Homologar_x000D_
la imagen Institucional acorde a los lineamientos y estándares de la administración_x000D_
Pública Federal, respecto a la imagen oficial de la SHCP y SAT (únicamente_x000D_
logotipos). </t>
  </si>
  <si>
    <t>​Actualmente existe imposibilidad de concluir algunos trámites relacionados con el aviso de corrección o cambio de nombre, en el MAT-RFC Ampliado a través de la opción de Visor Tributario con permisos de usuario por autoridad,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t>
  </si>
  <si>
    <t>​Realizar
la integración de las bases de datos en un Data Warehouse (DWH) de diferentes aplicativos para la Administración
Central de Notificación de la Administración General de Recaudación, que
permita obtener reportes que son periódicos o establecidos, además que facilite
obtener información de consultas no planeadas mediante la herramienta SAS con
los perfiles que se definan para el efecto.ClaveMNDescripciónRN001XIntegración de información en el DWH de Subcontratación Laboral, contemplando la información que se solicita en el archivo en Excel llamado Validación_Definiciónderequerimientos20190215.xlsx. La periodicidad en que se actualizará la información en el DWH es de manera diaria.RN002XIntegración de información en el DWH de la Notificación Electrónica, contemplando la información que se solicita en el archivo en Excel llamado Validación_Definiciónderequerimientos20190215.xlsx. La periodicidad en que se actualizará la información en el DWH es de manera diaria.RN003XIntegración de información en el DWH de Estrados y Edictos, contemplando la información que se solicita en el archivo en Excel llamado Validación_Definiciónderequerimientos20190215.xlsx. La periodicidad en que se actualizará la información en el DWH es de manera diaria.RN004XIntegración de información en el DWH Generación de Verificaciones Institucionales, contemplando la información que se solicita en el archivo en Excel llamado Validación_Definiciónderequerimientos20190215.xlsx. La periodicidad en que se actualizará la información en el DWH es de manera diaria.RN005XIntegración de información en el DWH Amparados, contemplando la información que se solicita en el archivo en Excel llamado Validación_Definiciónderequerimientos20190215.xlsx. La periodicidad en que se actualizará la información en el DWH es de manera diaria.RN006XIntegración de información en el DWH Medios de contacto contemplando la información que se solicita en el archivo en Excel llamado Validación_Definiciónderequerimientos20190215.xlsx. La periodicidad en que se actualizará la información en el DWH es de manera diaria.RN007XIntegración de información en el DWH Retorno de capitales contemplando la información que se solicita en el archivo en Excel llamado Validación_Definiciónderequerimientos20190215.xlsx. La periodicidad en que se actualizará la información en el DWH es de manera diaria.RN008XIntegración de información en el DWH Universo RFC contemplando la información que se solicita en el archivo en Excel llamado Validación_Definiciónderequerimientos20190215.xlsx. La periodicidad en que se actualizará la información en el DWH es de manera diaria.RN009XIntegración de información en el DWH Mensaje de interés contemplando la información que se solicita en el archivo en Excel llamado Validación_Definiciónderequerimientos20190215.xlsx. La periodicidad en que se actualizará la información en el DWH es de manera diaria.RN010XIntegración de información en el DWH SMS contemplando la información que se solicita en el archivo en Excel llamado Validación_Definiciónderequerimientos20190215.xlsx. La periodicidad en que se actualizará la información en el DWH es de manera diaria.RN011XIntegración de información en el DWH Terceros Autorizados contemplando la información que se solicita en el archivo en Excel llamado Validación_Definiciónderequerimientos20190215.xlsx. La periodicidad en que se actualizará la información en el DWH es de manera diaria.RN012XIntegración de información en el DWH TIBT contemplando la información que se solicita en el archivo en Excel llamado Validación_Definiciónderequerimientos20190215.xlsx. La periodicidad en que se actualizará la información en el DWH es de manera diaria con un desfase de 24 horas (toda vez que sea liberado el aplicativo).RN013XIntegración de información en el DWH PRODECON contemplando la información que se solicita en el archivo en Excel llamado Validación_Definiciónderequerimientos20190215.xlsx. La periodicidad en que se actualizará la información en el DWH es de manera diaria.RN014XIntegración de información en el DWH Forma Oficial 61 contemplando la información que se solicita en el archivo en Excel llamado Validación_Definiciónderequerimientos20190215.xlsx. La periodicidad en que se actualizará la información en el DWH es de manera diaria.RN015XIntegración de información en el DWH Forma Oficial 78 contemplando la información que se solicita en el archivo en Excel llamado Validación_Definiciónderequerimientos20190215.xlsx. La periodicidad en que se actualizará la información en el DWH es de manera diaria.RN016XIntegración de información en el DWH Aviso de Condonación Parcial contemplando la información que se solicita en el archivo en Excel llamado Validación_Definiciónderequerimientos20190215.xlsx. La periodicidad en que se actualizará la información en el DWH es de manera diaria.RN017XIntegración de información en el DWH Aviso de Créditos por Pérdidas Fiscales contemplando la información que se solicita en el archivo en Excel llamado Validación_Definiciónderequerimientos20190215.xlsx. La periodicidad en que se actualizará la información en el DWH es de manera diaria.RN018XIntegración de información en el DWH Aviso para ejercer la opción a que se refiere el artículo tercero transitorio de la RMF 2016 contemplando la información que se solicita en el archivo en Excel llamado Validación_Definiciónderequerimientos20190215.xlsx. La periodicidad en que se actualizará la información en el DWH es de manera diaria.RN019XIntegración de información en el DWH Aviso de Minería contemplando la información que se solicita en el archivo en Excel llamado Validación_Definiciónderequerimientos20190215.xlsx. La periodicidad en que se actualizará la información en el DWH es de manera diaria.RN020XIntegración de información en el DWH Contenidos del Nuevo Portal del SAT contemplando la información que se solicita en el archivo en Excel llamado Validación_Definiciónderequerimientos20190215.xlsx. La periodicidad en que se actualizará la información en el DWH es de manera diaria.RN021XIntegración de información en el DWH Sistema de Firmado Electrónico de Notificaciones (SIFEN) contemplando la información que se solicita en el archivo en Excel llamado Validación_Definiciónderequerimientos20190215.xlsx. La periodicidad en que se actualizará la información en el DWH es de manera diaria.RN022XIntegración de información en el DWH Mis documentos contemplando la información que se solicita en el archivo en Excel llamado Validación_Definiciónderequerimientos20190215.xlsx. La periodicidad en que se actualizará la información en el DWH es de manera diaria.</t>
  </si>
  <si>
    <t>​Actualizar_x000D_
catálogo de SUII del “Módulo de Control y Seguimiento de Propuestas del SUII” 1_x000D_
Subprograma para el “Programa de Aviso Correctivo (PAC)”.</t>
  </si>
  <si>
    <t xml:space="preserve">
Actualizar
los Catálogos Contables y Procesos del Sistema de Contabilidad Central del Nuevo
Esquema de Pagos y Solución Integral, para el Registro Contable de conceptos de
Ley, Ingresos Ajenos y Egresos en el Ejercicio Fiscal 2019.Se solicita actualizar los siguientes catalogos contables&amp;#58;- Catálogo CAT-CON.- Catálogo CAT-FP.- Catálogo CAT-COM.
</t>
  </si>
  <si>
    <t xml:space="preserve">_x000D_
_x000D_
Modificar el_x000D_
logotipo de la Secretaría de Hacienda y Crédito Público y del Servicio de_x000D_
Administración Tributaria en el encabezado, en el extremo superior izquierdo y_x000D_
en el pie de página de manera central, conforme a los archivos Logo_x000D_
SHCP_Horizontal.png y Logo SHCP_SAT_Horizontal.png, que se anexan en este_x000D_
requerimiento, respetando el tamaño que actualmente tienen las imágenes en_x000D_
producción._x000D_
_x000D_
</t>
  </si>
  <si>
    <t>​Elaborar los scripts para el envío de mensajes de interés que la Administración Central de Promoción y Vigilancia del Cumplimiento de la AGR solicita derivado Opinión de cumplimiento negativa al corte de 20 de abril de 2019, a efecto de que se reemitan a los medios de contacto de los 1,555,928 contribuyentes en el archivo adjunto 471_Final.rar, que por tamaño se integra en la carpeta compartida para la gestión de la iniciativa de referencia.ND01 Estructurar los scripts para mensajes de interés que la Administración Central de Promoción y Vigilancia del Cumplimiento de la AGR solicita derivado Opinión de cumplimiento negativa al corte de 20 de abril de 2019.Para la estructuración de los scripts deberá considerarse lo siguiente&amp;#58;AsuntoOpinión de cumplimiento de obligaciones fiscales.Mensaje Se adjunta plantilla en Word ;471_final.docx;Variables3 Vigencia30 díasNotaNegocio solicita que se envíe muestra para visto bueno para PF y PM.Se integran en la carpeta compartida para la gestión de la iniciativa de referencia los archivos 471_final.docx y 471_final.rar</t>
  </si>
  <si>
    <t>​Derivado de la reingenieria de Certisat CRM, se debe considerar la incorporación del módulo de bloqueo y desbloqueo de usuarios VIP.</t>
  </si>
  <si>
    <t>​Elaborar los scripts para el envío de mensajes de interés que la Administración Central de Promoción y Vigilancia del Cumplimiento de la AGR solicita derivado a la Vigilancia Anual 2018 sistema financiero, a efecto de que se reemitan a los medios de contacto de los 203 contribuyentes en el archivo Excel adjunto 472_final.xlsx, que se integran en la gestión de la iniciativa de referencia.ND01 Estructurar los scripts para mensajes de interés de la Administración Central de Promoción y Vigilancia del Cumplimiento de la AGR solicita derivado a la Vigilancia Anual 2018 sistema financiero.Para la estructuración de los scripts deberá considerarse lo siguiente&amp;#58;AsuntoSe te invita a cumplir con tus obligaciones fiscales.MensajeSe adjunta archivo en Word ;472_final.docx;Variables(6) Vigencia15 díasNotaNegocio solicita que se envíe muestra para visto bueno</t>
  </si>
  <si>
    <t>​Infraestructura obsoleta que soporta aplicativos de uso para todo el SAT. AutonormaPone a disposición del SAT normativa para la operación de sus procesosComunicación InstitucionalDifusión de temas relevantes que apoyan las funciones de los empleadosAplicativos que soportan la capacitación que proporciona el SAT tanto de manera interna como externa</t>
  </si>
  <si>
    <t>​Elaborar los scripts para el envío de mensajes de interés que la Administración Central de Cobro Persuasivo y Garantías de la AGR solicita derivado de la Cartera Coactiva con corte al mes de Marzo 2019., a efecto de que se reemitan a los medios de contacto de los 1,398 contribuyentes en el archivo Excel adjunto 473_final.xlsx, que se integran en la gestión de la iniciativa de referencia.ND01 Estructurar los scripts para mensajes de interés de la Administración Central de Cobro Persuasivo y Garantías de la AGR solicita derivado de la Cartera Coactiva con corte al mes de Marzo 2019.Para la estructuración de los scripts deberá considerarse lo siguiente&amp;#58;AsuntoInvitación a pago de adeudo fiscal.MensajeSe adjunta archivo en Word ;473_final.docx;Variables(8) Vigencia30 díasNotaNegocio solicita que se envíe muestra para visto bueno de PF y PM.</t>
  </si>
  <si>
    <t>​Los
campos que se tienen en el registro de bienes no son los suficientes para dar a
conocer a los postores información que necesita conocer.</t>
  </si>
  <si>
    <t xml:space="preserve">​Contar
con la consulta de pedimentos en MATCE.
La cual, a través de un servicio parametrizable por el usuario, realice
la consulta de información en el Sistema de Automatización Aduanero Integral
(SAAI), o en el Modelo de Administración Tributaria de Comercio Exterior (MATCE).
</t>
  </si>
  <si>
    <t xml:space="preserve">Debido a los convenios
de colaboración que tiene el SAT con dependencia externas y la necesidad de
intercambio de información en este caso con el INFONAVIT, Se requiere contar
con un canal seguro para realizar el envío y recepción de dicha información.
Contar con un canal seguro para poder
intercambiar la información bidireccional sin poner en riesgo la seguridad de
la información, teniendo los controles adecuados, así como una bitácora de
auditoría sobre la información a compartir.
</t>
  </si>
  <si>
    <t>Se requiere que dentro de SAT Móvil para la versión de Android, se habilite la opción de Mis Cuentas.</t>
  </si>
  <si>
    <t>Se requiere que dentro de SAT Móvil para la versión de iOS, se habilite la opción de Mis Cuentas.</t>
  </si>
  <si>
    <t>_x000D_
_x000D_
El CDS tome el mantenimiento y soporte del_x000D_
aplicativo de Subcontratación.</t>
  </si>
  <si>
    <t>Derivado de la problemática de redireccionamiento del Nuevo Portal hacia la página de buzón, cuando el contribuyente aún no se ha autentificado, es necesario modificar el Home de Nuevo Portal para incluir las validaciones necesarias que no permitan se redireccione a la página Buzón en estos casos.Para evitar que el Cache de la Nube tome plantillas que son compartidas en la navegacion pública y privada, es necesario crear por separado las plantillas del Nuevo Portal, para que exsita navegación publica y navegación privada de forma independiente.</t>
  </si>
  <si>
    <t>Actualmente en la Administración Central de Modernización Aduanera (ACMA) de la Administración General de Aduanas (AGA) se tiene la responsabilidad de emitir información ejecutiva relacionada a operaciones de comercio exterior a nivel nacional y por cada punto táctico que permita la visibilidad a la alta dirección de la relevancia en eventos propios que permitan transparencia en los objetivos estratégicos por lo que se requiere la automatización de un modelo de información de temas de comercio exterior y que se pueda consumir esta información por los colaboradores de la ACMA y áreas involucradas. Se requiere integrar en esta iniciativa la información de operaciones de comercio exterior que se recaba en los distintos procesos automatizados institucionales de forma que se conjunten uniformemente conforme a la trazabilidad de los eventos.Para lograrlo, serequiere contemplar los siguientes puntos&amp;#58;1.-Realizar la extracción de información transaccional diaria correspondiente los temasde negocio que se detallan en el RN01 del RES.2.-Contar
con la información histórica de 3 años anteriores y la actual que se esté
generando.3.-Generación
de un modelo de inteligencia de negocio que contenga la integración de las
fuentes que se enlistan en el RN01 del RES4.-Contar
con el acceso a la información mediante herramientas institucionales para su
autoconsumoEl riesgo de no contar con esta solución es inherente a la operación aduanera y podría incurrir la institución en omisiones importantes en temas de Seguridad Nacional.​​</t>
  </si>
  <si>
    <t>​En continuidad al POL 154 y derivado de la obligación que tienen las instituciones gubernamentales federales para la emisión de los comprobantes fiscales, cuando perciben un ingreso por el pago de Derechos, Productos o Aprovechamientos, es necesario generar un proceso que permita obtener las facturas correspondientes al pago de impuestos y derechos generados por las operaciones que realizan los contribuyentes.​</t>
  </si>
  <si>
    <t>​Derivado de la implementación del servicio de migración de aplicaciones del contrato SENHA, surge la necesidad de modificar la referencia al contexto al que se dirigen las peticiones /app/seg para que pueda ser configurable. Identificando todas las variables de tipo string que tiene asignaco el valor /app/seg y respentando el nombre de la variables en el archivo properties, en la siguiente aplicacionesSeguridad.war - Contribuyente, Seguridad.war - Empleado y Portal Empleado.war. con la finalidad de realizar las pruebas de federación entre la infraestructura de nube y solución de identidades institucional, para evitar conflictos entre los contextos de los servicios actuales.</t>
  </si>
  <si>
    <t>Se
requiere que losconceptos de pago (identificados en la matrizde claves informáticas y contables), con sus respectivas
claves de DPA´s, se registren en los procesos de DPAs, en la base de datos DyP Pagos y NEPE SISPR, con el fin de que las diferentes
dependencias que se están incorporando al proceso de recepción de pagos puedan
generar sus líneas de capturas.</t>
  </si>
  <si>
    <t>Derivado de duplicidad por la AGCTME en el archvo que se genera para la publicación de la LCO, es necesario actualizar las consultas que se realizan a la PKI, con la finalidad de obtener el archivo LCO_PF.txt sin datos duplicados​</t>
  </si>
  <si>
    <t>​Se requiere agregar a la funcionalidad nativa de Peoplesoft que hace el componente ;Conciliación Semimanual; elementos que permitan que aumente su grado de automatización y que pueda generar el reporte de conciliación bancaria - contable que se le pide mensualmente a la Administración de Recursos Financieros ;2;, de la AGRS.</t>
  </si>
  <si>
    <t>​Elaborar los scripts para el envío de mensajes de interés que el Administración Central de Promoción y Vigilancia del Cumplimiento de la AGR solicita en relación a la ;Vigilancia pago provisional;, fecha de corte marzo de 2019, a efecto de que se reemitan a los medios de contacto de los 609,483 contribuyentes listados en el archivo Excel 474_final.xlsx, que por tamaño se integra en la carpeta compartida para la gestión de la iniciativa de referencia.ND01 Estructurar los scripts para mensajes de interés de la Administración Central de Promoción y Vigilancia del Cumplimiento de la AGR solicita en relación a la ;Vigilancia pago provisional;, fecha de corte marzo de 2019, para la estructuración de los scripts deberá considerarse lo siguiente&amp;#58;AsuntoSe te invita a cumplir con tus obligaciones fiscales.MensajeSe adjunta archivo en Word ;474_final.docx;Variables31)RFC, Nombre Largo, SALUDO, nombre_corto, MENSAJES, FOLIO, fecha corte información, PERIODO1, obligación 1, PERIODO2, obligación 2, PERIODO3, obligación 3, PERIODO4, obligación 4, PERIODO5, obligación 5, PERIODO6, obligación 6, PERIODO7, obligación 7, PERIODO8, obligación 8, PERIODO9, obligación 9, PERIODO10, obligación 10, PERIODO11, obligación 11, PERIODO12, obligación 12Vigencia15 díasNotaSe solicita se envíe muestra para visto bueno de los siguientes contribuyentes GASC300121RW4 y STE150422F49x</t>
  </si>
  <si>
    <t>Se requiere incluir el primero periodo vacacional en los aplicativosRecursos de Revocación en Línea (RRL) y Consultas y Autorizaciones en Línea Portal Contribuyente en el catálogo de los días inhábiles para 2019.Con la finalidad de que no se contemplen en el conteo de los plazos legales para la atención de asuntos ingresados por el Contribuyente.</t>
  </si>
  <si>
    <t xml:space="preserve">​Elaborar los scripts para el envío de mensajes de interés que la Administración Central de Operación de Padrones de la AGSC solicita en relación a ;Región fronteriza norte (5);, a efecto de que se reemitan a los medios de contacto de los 3,597 contribuyentes listados en el archivo Excel 475_final.xlsx, que se integra en la carpeta compartida para la gestión de la iniciativa de referencia.ND01 Estructurar los scripts para mensajes de interés de la Estructurar los scripts para mensajes de interés que la Administración Central de Operación de Padrones de la AGSC solicita en relación a ;Región fronteriza norte (5);, para la estructuración de los scripts deberá considerarse lo siguiente&amp;#58;AsuntoRegión fronteriza norte ISR.MensajeSe adjunta archivo en Word ;475_final.docx;Variables(3)Vigencia30 díasNotaSe solicita se envíe muestra para visto bueno </t>
  </si>
  <si>
    <t>​Actualmente el aplicativo de RFC Ampliado, no permite
guardar los siguientes caracteres especialesguion bajo (_) y Cedilla (Ç), en
el campo del nombre de “Denominación o Razón Social”, cuando se realiza un
trámite de Inscripción, a través del Portal Contribuyente y Portal Empleado.
Así como también cuando se realiza una actualización al nombre de la
Denominación o Razón Social, cuando se ejecuta el trámite a través de la opción
de Visor Tributario.</t>
  </si>
  <si>
    <t xml:space="preserve">
Realizar mejoras al aplicativo Mi
Contabilidad Personas físicas para persistir información de campos para generación
de la declaración DIOT, asi como ocultar campos no requeridos para Personas
Físicas con Actividad Empresarial.</t>
  </si>
  <si>
    <t xml:space="preserve">
Implementar mejoras a los procesos de
generación y validación de las lineas de captura modificando los algoritmos que
se utilizan; así como incluir los canales y medios de pago enviados por los bancos
hacia el SAT.</t>
  </si>
  <si>
    <t xml:space="preserve">
Implementar en la herramienta de gestión de operaciones definida por
la AGCTI, las guías de operación seleccionadas por las Centrales de ACSN y
ACDMA necesarias para gestionar de manera eficaz y eficiente los diversos flujos
de trabajo para la atención de solicitudes y servicios requeridos por áreas
usuarias del SAT, identificando responsables, fases, artefactos de entrada,
artefactos de salida, recursos, metas de atención y métricas de resultados.
</t>
  </si>
  <si>
    <t>​Implementar
una guía de operación que indique las actividades, reglas de negocio,
involucrados, artefactos y mejores prácticas necesarios para institucionalizar
los aplicativos desarrollados y operados por las áreas de negocio, dando como resultado
que la AGCTI pueda mantener el control de la seguridad, arquitectura,
infraestructura y la continuidad de la operación.</t>
  </si>
  <si>
    <t>​Se requiere actualizar los logotipos de la SHCP y del SAT que se encuentran en el encabezado del Portal de Trámites y Servicios al Contribuyente, reemplazando la imagen actual por la que contenga los logotipos vigentes, esta deberá tener las dimensiones 1030 x 80 pixeles.</t>
  </si>
  <si>
    <t xml:space="preserve">​Actualizar
los campos nombre, apellido paterno y materno de 462 registros, en la base de
datos de CURP alterna al MAT – RFC Ampliado.ClaveMNDescripciónRN01xActualizar, en la base de datos de CURP (tabla alterna que proporciona periódicamente el RENAPO) los datos de NOMBRE, APELLIDO PATERNO y APELLIDO MATERNO conforme al listado de 462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</si>
  <si>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​Permitir_x000D_
la lectura del_x000D_
gafete único de figuras aduanales por el carril peatonal en el Portal de_x000D_
Trámites y Servicios al Contribuyente.</t>
  </si>
  <si>
    <t>Se requiere contar con una herramienta, que permita construir a partir de una llave en formato RSA, la llave privada que requiere la selladora para su función.R001, debe ser creada, La herramienta debe leer una llave en formato RSA de un archivo PEM sin contraseña.R002, debe ser creada, La herramienta debe convertir la llave RSA en el formato que usa la selladora (.bin).R003, debe ser creada, La herramienta debe mostrar el contenido de la llave en el formato de la selladora (.bin).​R004, se debe generar Manual de Instalación con las instrucciones de uso de la herramienta.</t>
  </si>
  <si>
    <t xml:space="preserve">​Desacoplar en la aplicación MAT Cobranza el módulo ;Resoluciones - Traslado; del war monolítico ;MAT-Cobranza.war;.Actualizar el Front End y Back End a las versiones más recientes alineado el marco tecnológico actual. </t>
  </si>
  <si>
    <t xml:space="preserve">
Derivado
de la liberación en producción del nuevo aplicativo DeclaraNOT en Línea, se
requiere realizar algunos ajustes al flujo del cliente del DeclaraNOT, inhabilitando
la opción de presentación de Declaración tipo Normal durante el periodo de
convivencia de ambos aplicativos.
De
no realizarse los cambios a la funcionalidad, el contribuyente podrá presentar
más de una Declaración complementaria.
</t>
  </si>
  <si>
    <t xml:space="preserve">​Actualmente existe imposibilidad de concluir algunos trámites relacionados con el aviso de corrección o cambio de nombre, en el MAT-RFC Ampliado a través de la opción de Visor Tributario con permisos de usuario por autoridad,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RENAPO.RN01xActualizar, en la base de datos de CURP (tabla alterna que proporciona periódicamente el RENAPO) los datos de NOMBRE, APELLIDO PATERNO y APELLIDO MATERNO conforme al listado de 295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</si>
  <si>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​RN001Se requiere generar en el Buzón Tributario en el servicio ;Mis documentos (Mi Repositorio); el nuevo Clasificador denominado Cobranza con la opción (Líneas de captura), al seleccionar ésta se podrán visualizar la información (archivos) de la 1ª Emisión de Líneas de captura abril 2019 asociadas al RFC que esté autenticado en Buzón Tributario, en caso de no tener, se desplegará mensaje de no existe información dentro del mismo formulario.NotaLos archivos del mes de ;Abril 2019; deberán ser previamente incorporados en la base de datos, como regla se deberán desplegar de manera descendente, o sea primero los más nuevo hasta los más antiguos.Diseño de Vista del contribuyenteClasificadorCobranzaLíneas de captura RN002El diseño del formulario referido en el RN001 corresponderá al siguiente LayoutClasificadorCobranzaTipo de contenido de informaciónLíneas de capturaOrden de opción de menú4TítuloFormatos para pagoSubtítuloN/ADescripciónEn este apartado puedes descargar el formato que contiene la línea de captura para realizar el pago de tu adeudo.Número de columnas del grid4Configuración de las columnas&amp;#58;Campo 1TítuloFechaInformación a mostrarMes (s) con emisiónTipo de datoDateCampo 2TítuloIdentificadorInformación a mostrarIdentificador de la emisiónTipo de datoAlfanuméricoCampo 3TítuloDescripciónInformación a mostrarDescripción del formato para pago con el número del documento asociadoTipo de datoAlfanuméricoCampo 4TítuloFormato de pagoInformación a mostrarFormato de pago en .pdfTipo de datoArchivo9. FuenteProceso de validación de emisiones10. Fecha de corteNo aplicaRN003Integración_x000D_
de los registros asociados en el Excel Layout_ISR_PF_2017, asimismo integrar en_x000D_
producción los archivos asociados en el ZIP LC_ISRPF_2017</t>
  </si>
  <si>
    <t>​Elaborar los scripts para el envío de mensajes de interés que la Administración Central de Cobro Persuasivo y Garantías de la AGR solicita en relación a la ;Vigilancia Agentes Aduanales;, fecha de corte marzo de 2019., a efecto de que se reemitan a los medios de contacto de los 12 contribuyentes en el archivo Excel adjunto 476_final.xlsx, que se integran en la gestión de la iniciativa de referencia.ND01 Estructurar los scripts para mensajes de interés de la Administración Central de Cobro Persuasivo y Garantías de la AGR solicita en relación a la ;Vigilancia Agentes Aduanales;, fecha de corte marzo de 2019.Para la estructuración de los scripts deberá considerarse lo siguiente&amp;#58;AsuntoInvitación a pago de adeudo fiscal.MensajeSe adjunta archivo en Word ;476_final.docx;Variables(7) Vigencia30 díasNotaSe solicita se envíe muestra para visto bueno</t>
  </si>
  <si>
    <t>​Segmentar el acceso a las funcionalidades por medio de los roles del Servicio de IdC en MAT RFC, generando nuevos roles con alcance recortado</t>
  </si>
  <si>
    <t>​Se requiere la atención y soporte para la continuidad del proyectoCobranza – Intercambio de información con la Banca. (PPMC 91605), que por el término del contrato con el SDMA 4 no se logró su liberación a producción.​ Considerando el requerimiento inicial y los controles de cambio autorizados durante el periodo en que fue atendido por el anterior CDS.Se deberá asociar los siguientes paquetes a la iniciativa&amp;#58;CobranzaCZCC17524PR1CZCC17361PRBCZCC17361BD_Portal empleadoTTCC17415PECTTCC17415CBD</t>
  </si>
  <si>
    <t>​Derivado del término de la extensión del contrato existente con el Centro de Datos INFOTEC el 30 de julio de 2019, existe necesidad de realizar la migración de Servicios e Infraestructura que se encuentran alojados en dicho centro de datos.El objetivo es mantener la continuidad operativa de los servicios que se encuentran en el centro de datos INFOTEC mediante su migración a los centros de datos Triara Querétaro y CPN.RN01 - Migración de los servicios y desalojo de la infraestructura existente en el centro de datos INFOTECMigración de los Servicios e Infraestructura&amp;#58;AD Office 365DRP PITADRP VUCEMNavegación en Salas de InternetAPSSIPREDSASExpediente del ContribuyenteSCOMNOVELLEPPCOServicios de Protección (NOVELL)SASICSARISACMonitoreoEjecutar las tareas que se mencionan a continuación&amp;#58;Apagado de ServiciosApagado de InfraestructuraMovimientos de Servicios e infraestructura a otros centros de datos del SATInstalación de servicios en los centros de datos Querétaro y CPNEncendido de InfraestructuraEncendido de ServiciosCreación de Infraestructura en los centros de datos de Querétaro y CPN, además de&amp;#58;Creación y/o Configuración de AmbientesMigración y/o configuración de las aplicacionesCreación y/o configuración de Bases de DatosLa persona responsable de Administrar el proyecto es Luis Fernando Luis Guerra y en suplencia Alejandro Ravizé Guízar.Cada dueño de servicio o infraestructura deberá hacer las pruebas del correcto funcionamiento.</t>
  </si>
  <si>
    <t xml:space="preserve">​Actualizar_x000D_
los campos nombre, apellido paterno y materno de 36 registros, en la base de_x000D_
datos de CURP alterna al MAT – RFC Ampliado.Actualmente existe imposibilidad de concluir algunos trámites relacionados con el aviso de corrección o cambio de nombre, en el MAT-RFC Ampliado a través de la opción de Visor Tributario con permisos de usuario por autoridad, lo anterior debido a inconsistencias en los nombres registrados entre el padrón del RFC, la base de datos del RENAPO y la base de CURP que proporciona el RENAPO al SAT a fin de contar con una alternativa adicional al web service establecido entre ambas instituciones para la operación diaria de trámites. Dichas inconsistencias son ocasionadas por que, en el SAT, la base de datos de CURP alterna no está actualizada, por lo que se requiere homologar algunos registros con las actualizaciones de RENAPO.ClaveMNDescripciónRN01xActualizar, en la base de datos de CURP (tabla alterna que proporciona periódicamente el RENAPO) los datos de NOMBRE, APELLIDO PATERNO y APELLIDO MATERNO conforme al listado de 36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</si>
  <si>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 xml:space="preserve">
ESPECIFICACIÓN FUNCIONAL detallada Actualizar el grupo de atención del usuario
Wilma de los
Angeles Uitz Poot, derivado de la restructuración
operativa de la Administración de Cancún, que actualmente se integra a la ADSC
de Mérida.ND01Se requiere la actualización del grupo de atención y grupo de operación del usuario Wilma de los Angeles Uitz Poot con RFC corto UIPW754P, conforme a lo siguienteDice&amp;#58;​​​Debe Decir​​​GRUPO DE ATENCIONclaveGRUPO DE OPERACIÓN claveGRUPO ATENCIONClaveGRUPO DE OPERACIÓNclaveGPO. ATENCION 1ER CONTACTO CANCUNGPO493GPO. OPE. SERV. AL CONTRIB. LOCAL CANCUNGPO765GPO. ATENCION 1ER CONTACTO MERIDAGPO520GPO. OPE. SERV. AL CONTRIB. LOCAL MERIDAGPO753Consulta en producción del grupo de atención GPO. ATENCION 1ER CONTACTO MERIDA, donde NO aparece el usuario Wilma de los Angeles Uitz Poot con RFC corto UIPW754P&amp;#58;Consulta en producción del grupo de atención GPO. ATENCION 1ER CONTACTO CANCUN, donde SÍ aparece el usuario Wilma de los Angeles Uitz Poot con RFC corto UIPW754P&amp;#58;</t>
  </si>
  <si>
    <t xml:space="preserve">Se_x000D_
requiere modificar el Validador de Operaciones de Comercio Exterior (VOCE),_x000D_
respecto a la validación de los datos declarados en el campo de Valor Comercial_x000D_
y Unidad de Medida Comercialización permisos C1._x000D_
_x000D_
</t>
  </si>
  <si>
    <t>​Implementar mejoras a los procesos de generación y validación de las Lineas de Captura modificando los algoritmos que se utilizan; así como incluir los canales y mediosde pago enviados por los Bancos hacia el SAT.Utilizar las especificaciones 4.1.3 del documento ;Especificaciones Técnicas Depósito Referenciado Ver 4.0 octubre-2018.pdf;</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</si>
  <si>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Administraciones Desconcentradas de Servicios al
Contribuyente México “2” (Naucalpan 15) y Administración Desconcentrada de Tamaulipas
“1” (Ciudad Victoria 39)
</t>
  </si>
  <si>
    <t xml:space="preserve">​Actualizar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ADSC’s de Campeche 1 (72),
Coahuila de Zaragoza 2 (51), Guerrero 1 (27), Jalisco 2 (66), Michoacán (3), Nuevo
León 3 (35), Puebla 2 (21), Quintana Roo 2 (73), Sinaloa 1 (44), Coahuila De
Zaragoza 3 (57), Veracruz 4 (26), Yucatán 1 (75) y Durango 1 (55) </t>
  </si>
  <si>
    <t xml:space="preserve">Habilitar
funcionalidad al Motor Traductor (MT) para que, dependiendo de un nuevo método,
se permita a los diversos aplicativos, por una parte, continuar utilizando la
actual petición al MT para la generación y entrega del formato para pago con LC
en formato PDF y su XML, y por otra parte, utilizar una nueva petición, la cual
identifique el MT para la generación y
entrega, en formato PNG, de la sección de Línea de Captura, el Código de
barras, el código QR, el número del documento o folio y la fecha de emisión,
así como el XML correspondiente.
</t>
  </si>
  <si>
    <t>​Actualizar la herramienta Mis Cuentas para la operación y presentación de declaraciones RIF, considerando el consumo de roles para la habilitación de formularios aplicables a ISR coeficiente de utilidad desde el ejercicio 2017, así como los roles de la Región Fronteriza Norte y Plataformas Tecnológicas aplicables a partir de 2019</t>
  </si>
  <si>
    <t xml:space="preserve">
Actualmente,
para todas las Administraciones Generales, salvo para la General de Aduanas,
las solicitudes de cese, de acuerdo al flujo establecido actualmente en el Módulo de Ceses,pasan directamente
del solicitante a la atención de la Administración Central de Apoyo Jurídico de
Recursos y Servicios (ACAJRS). 
Sin
embargo, a partir de ahora, cada administración general deberá nombrar un enlace que será el titular de la 
administración central que se designe para el caso, cuyo titular será quien dé Visto Bueno a las
solicitudes de cese de su respectiva administración general, antes de pasar a
la atención de la ACAJRS.
La
aplicación sólo reconoce a las solicitudes procedentes de la Administración
General de Aduanas como requirentes de visto bueno por lo que habrá que
generalizar este paso forzoso e incorporar a los diferentes titulares de las
respectivas centrales que se habilitarán como aprobadores.Adicionalmente, hay casos en que se requiere aplicar un cese de manera rápida y para asegurarse de que así sea, es necesario que exista un firmante activo que por su nivel de puesto, tenga esa atribución, sin embargo, cuando el funcionario a quien le corresponda esa atribución se ausente de ese cargo, deberá existir un suplente reconocido por el sistema, para dicho efecto debiendo, dentro del cuerpo de la solicitud, generarse lapertinente leyenda de suplencia. 
</t>
  </si>
  <si>
    <t>​Actualizar
los campos nombre, apellido paterno y materno de 150 registros, en la base de
datos de CURP alterna al MAT – RFC Ampliado.</t>
  </si>
  <si>
    <t>Realizar las mejoras necesarias a la Declaración Provisional o Definitiva de Impuestos Federales en el Formulario JS en el campo ;Días operados (Fracción de mes);,para el correcto cumplimiento de las obligaciones fiscales de los contribuyentes al presentar la obligación R95 Impuesto por la actividad de Exploracion y Extraccion de Hidrocarburos.</t>
  </si>
  <si>
    <t>​Obtener de la base de datos concentrada del aplicativo Notificación por Estrados y Edictos que opera actualmente en ambiente productivo en el portal Empleados del SAT, el detalle de notificaciones por Estrados realizadas por las Administraciones Desconcentradas de Recaudación de enero al 30 de abril de 2019. ND001. Obtener notificaciones por estrados de enero al 30 de abril de 2019Consideraciones&amp;#58;Se debe entregar el reporte en formato Excel, con información de los siguientes datos&amp;#58;FolioRFCNombreFCH_INICIO_PUBLICFCH_CONC_PUBLICFCH_NOTIFICACIONESTADOPUBLICNOMBRE_AUTORIDAD</t>
  </si>
  <si>
    <t>​El CDS tome el mantenimiento y soporte del aplicativo de DeclaraNot en línea</t>
  </si>
  <si>
    <t xml:space="preserve">​Migrar la
información de las ADAFs fusionadas (12 ADAF’s) así como, contar
con la actualización de los catálogos del SECREFI WEB para que las áreas
usuarias de las Entidades Federativas de Impuestos Internos y Comercio Exterior puedan generar de forma
ágil y correcta las órdenes
de fiscalización que requiera la operación. </t>
  </si>
  <si>
    <t>​Incorporar una interfaz en el proceso de timbrado que
permita visualizar y marcar a los empleados que se incluyen para gravamen en nómina
por viáticos no comprobados, para su exclusión momentánea, mediante un flujo de aprobación que después de un Visto Bueno incluya la autorización de la Administración Central de Recursos Financieros.Implementar el reporteo de glosa de viáticos parametrizable
por el usuario.</t>
  </si>
  <si>
    <t>​El
área de negocio, solicita que la solución se encuentre en operación el 15 de julio
del 2019, con el objetivo de contar con un proceso de devoluciones automáticas
que integre las mejoras detectadas en la versión que se encuentra actualmente en
el ambiente productivo.</t>
  </si>
  <si>
    <t>​Poder
controlar los plazos y niveles de tolerancia de los pedimentos Copias Simples
Extemporáneas</t>
  </si>
  <si>
    <t>Actualización tecnológica de la aplicaciones ;Portal de empleados;​ a una arquetectura en contenedores y microservicios, que soporte el modelo de autenticacióny autorización MAT, así como Oauth 2.0</t>
  </si>
  <si>
    <t>​Impplementar el firmado electrónico para la certificacion de declaraciones y pagos, así como habilitar la certificación múltiple de declaraciones, fortalecer la seguridad de los documentos creados con estas nuevas funcionalidades y actualizar los perfiles y catálogos para certificación de los Subadministradorees de las ADR. Conforme a las reglas de negocio que se indican en el presente requerimiento.</t>
  </si>
  <si>
    <t>Realizar la extracción de información con corte al 31 de Mayo de 2019 y elaborar los reportesEntrega con corte al 31 de Mayo de 2019 de los siguientes reportes&amp;#58;NyVMAT_CifrasDiarias_31052019Reporte Fiscalizacion_31052019Reporte NE AGR_31052019Reporte NE_31052019ReporteAdicionalFiscalizacionElectronica_31052019</t>
  </si>
  <si>
    <t>​Ajustar el logotipo de la Secretaría de Hacienda y Crédito Público y el del Servicio de Administración Tributaria en atención instrucción de comunicación institucional emitida con fecha 24 de mayo de 2019, respecto a los logotipos que deben desplegarse en el Portal del Servicio de Administración Tributaria.ND01 Modificar en el nuevo portal del SAT (htttps&amp;#58;//www.sat.gob.mx) el logotipo de la Secretaría de Hacienda y Crédito Público y del Servicio de Administración Tributaria (SHCP y SAT, respectivamente).Modificar el logotipo de la Secretaría de Hacienda y Crédito Público y del Servicio de Administración Tributaria en el encabezado, en el extremo superior izquierdo y en el pie de página de manera central, conforme a los archivos ;HACIENDA SAT-01.png; y ;HACIENDA_vertical-01.png;, que se anexan en este requerimiento, respetando el tamaño que actualmente tienen las imágenes en producciónND02 Modificar dentro del nuevo Buzón Tributario, en la sección de ;Enlaces a otros organismos; el logotipo del SAT debajo de gob.mx y el logo de la Secretaría de Hacienda y Crédito Público, empleando los archivos ;Logo SAT_vertical_A_01.png; y ;HACIENDA_vertical-01.png;, respectivamente, respetando en todos el tamaño que actualmente tienen las imágenes en producción.Debe decir&amp;#58;El logo referente al archivo HACIENDA SAT-01.png_x000D_
se continuará editando en el extremo superior izquierdo del Portal ND03 En la sección de ;Enlaces a otros organismos; que se muestran al momento de visualizar las categorías de segundo nivel de cada primer nivel y al visualizar las fichas informativas, modificar el logotipo del SAT debajo de gob.mx y el logo de la Secretaría de Hacienda y Crédito Público, empleando los archivos ;HACIENDA_vertical-01.png; y ;Logo SAT_vertical_A_01.png;, respetando el tamaño que actualmente tienen las imágenes en producción.Debe decir&amp;#58;</t>
  </si>
  <si>
    <t xml:space="preserve">​Elaborar los scripts para el envío de mensajes de interés que la Administración Central de Promoción y Vigilancia del Cumplimiento de la AGR solicita en relación a la ;Vigilancia RIF 4to, 5to y 6to bimestre de 2018;, fecha de corte 22 de mayo de 2019, a efecto de que se reemitan a los medios de contacto de los 218,688 contribuyentes en el archivo Excel adjunto 477_final.xlsx, que se integran en la gestión de la iniciativa de referencia.ND01 Estructurar los scripts para mensajes de interés de la Administración Central de Promoción y Vigilancia del Cumplimiento de la AGR solicita en relación a la ;Vigilancia RIF 4to, 5to y 6to bimestre de 2018;, fecha de corte 22 de mayo de 2019.Para la estructuración de los scripts deberá considerarse lo siguiente&amp;#58;AsuntoSe te invita a cumplir con tus obligaciones fiscales.MensajeSe adjunta archivo en Word ;477_final.docx;Variables(40) Vigencia15 díasNotaSe solicita se envíe muestra para visto bueno de los siguientes contribuyentes NAAA840304JI9, PAAA9104017LA y DORJ790822HE7.Se integran en la carpeta compartida para las distintas áreas involucradas los archivos 477_final.doc y 477_final.xlsx </t>
  </si>
  <si>
    <t xml:space="preserve">​Elaborar los scripts para el envío de mensajes de interés que la Administración Central de Promoción y Vigilancia del Cumplimiento de la AGR solicita en relación a la ;Vigilancia Anual ISR 2018;, fecha de corte 22 de mayo de 2019, a efecto de que se reemitan a los medios de contacto de los 63,583 contribuyentes en el archivo Excel adjunto 478_final.xlsx, que se integran en la gestión de la iniciativa de referencia.ND01 Estructurar los scripts para mensajes de interés de la Administración Central de Promoción y Vigilancia del Cumplimiento de la AGR solicita en relación a la ;Vigilancia Anual ISR 2018;, fecha de corte 22 de mayo de 2019Para la estructuración de los scripts deberá considerarse lo siguiente&amp;#58;AsuntoSe te invita a cumplir con tus obligaciones fiscalesMensajeSe adjunta archivo en Word ;478_final.docx;Variables(11) Vigencia15 díasNotaSe solicita se envíe muestra para visto bueno de los siguientes contribuyentes AFU9103268R1 y SAMM460930TF0Se integran en la carpeta compartida para las distintas áreas involucradas los archivos 478_final.doc y 478_final.xlsx </t>
  </si>
  <si>
    <t xml:space="preserve">​Elaborar los scripts para el envío de mensajes de interés que la Administración Central de Cobro Persuasivo y Garantías de la AGR solicita en relación a la ;Cartera Persuasiva;, fecha de corte abril de 2019, a efecto de que se reemitan a los medios de contacto de los 2,012 contribuyentes en el archivo Excel adjunto 479_final.xlsx, que se integran en la gestión de la iniciativa de referencia.ND01 Estructurar los scripts para mensajes de interés de la Administración Central de Cobro Persuasivo y Garantías de la AGR solicita en relación a la ;Cartera Persuasiva;, fecha de corte abril de 2019.Para la estructuración de los scripts deberá considerarse lo siguiente&amp;#58;AsuntoInvitación a pago de adeudo fiscalMensajeSe adjunta archivo en Word ;479_final.docx;Variables(7) Vigencia30 díasNotaSe solicita se envíe muestra para visto bueno de los siguientes contribuyentes MAOV650302T18 y PPA130914FZ4.Se integran en la carpeta compartida para las distintas áreas involucradas los archivos 479_final.doc y 479_final.xlsx </t>
  </si>
  <si>
    <t>Permitir que en las solicitudes de importadores (inscripción, reinscripción y aumento disminución de encargos conferidos) se dede alta el registro de representantes legales, para lo cual requeriremos de manera muy general&amp;#58;Actualizar textos enencabezados, etiquetas, instrucciones de los formularios, acuses, notificaciones y consultas.Aumentar la mascarilla del campo número de patente.Modificar el flujo de evaluación de encargosPara mayor detalle del requerimiento, favor de remitirse al RES fornalizado los días27 y 28de octubre de 2015. La iniciativa se desglosa en 5RN's.Se anexa RESen el share point.</t>
  </si>
  <si>
    <t>Incrementar la cantidad de caracteres que se pueden registrar en el “Tooltip” así como eliminar el dato que corresponde a la atura de este objeto de texto, con el objetivo que pueda describirse a mayor detalle las opciones que se presentan en el “Menú de accesos rápidos” del Nuevo Portal del SAT y Buzón Tributario.</t>
  </si>
  <si>
    <t xml:space="preserve">​
Actualizar
la plataforma tecnológica del sistema a una actual y bajo los lineamientos
institucionales, corregir algunas fallas del sistema a fin de que se tenga
certeza en la operación y los datos que se capturan en éste, ya que la que esta actualmente en funcionamiento no cuenta con con
el soporte ni la infraestructura necesaria para dar mantenimiento y realizar
actualizaciones tecnológicas.
SICOBI es un sistema que tiene como objetivo la creación de un registro
integral de bienes embargados, en abandono, en garantía del interés fiscal o
que por alguna disposición legal o administrativa tengan que ser resguardados
dentro de los almacenes del SAT o de almacenes particulares, ya sean producto
de las operaciones de las diversas Administraciones Generales.
</t>
  </si>
  <si>
    <t>Servicio pára realizar corrección de información de diligenciación cargada erroneamente por la entidad federativa Nuevo León para las vigilancias 344 y 347.</t>
  </si>
  <si>
    <t>​Elaborar los scripts para el envío de mensajes de interés que la Administración Central de Cobro Persuasivo y Garantías de la AGR solicita en relación a la ;Cartera Coactiva;, fecha de corte abril de 2019, a efecto de que se reemitan a los medios de contacto de los 1,267 contribuyentes en el archivo Excel adjunto 480_final.xlsx, que se integran en la gestión de la iniciativa de referencia.ND01 Estructurar los scripts para mensajes de interés de la Administración Central de Cobro Persuasivo y Garantías de la AGR solicita en relación a la ;Cartera Coactiva;, fecha de corte abril de 2019.Para la estructuración de los scripts deberá considerarse lo siguiente&amp;#58;AsuntoInvitación a pago de adeudo fiscal.MensajeSe adjunta archivo en Word ;480_final.docx;Variables(8) Vigencia30 díasNotaSe solicita se envíe muestra para visto tanto de persona física como de persona moral.</t>
  </si>
  <si>
    <t>​Habilitar el campo de ;Compensacion; en los formularios de ;ISR retenciones por sueldos y salarios; ;ISR retenciones por asimilados a salarios;, ;ISR otras retenciones;, ;ISR retenciones en el extranjero;, ;ISR retenciones por premios; e ;IEPS retenciones;</t>
  </si>
  <si>
    <t>​El objetivo de continuidad de esta iniciativa, es poner al alcance del contribuyente un esquema de
autocapacitación en materia fiscal desde el lugar donde se encuentre a través
de un App que podrá instalar en su dispositivo móvil.</t>
  </si>
  <si>
    <t>​Elaborar los scripts para el envío de mensajes de interés que la Administración Central de Promoción y Vigilancia del Cumplimiento y Diligenciación de la AGR solicita en relación a la ;Vigilancia pago provisional;, fecha de corte abril de 2019, a efecto de que se reemitan a los medios de contacto de los 621,447 contribuyentes en el archivo Excel 481_final.xlsx, que por tamaño se integra en la carpeta compartida para la gestión de la iniciativa de referencia. ND01 Estructurar los scripts para mensajes de interés de la Administración Central de Promoción y Vigilancia del Cumplimiento y Diligenciación de la AGR solicita en relación a la ;Vigilancia pago provisional;, fecha de corte abril de 2019.Para la estructuración de los scripts deberá considerarse lo siguiente&amp;#58;AsuntoSe te invita a cumplir con tus obligaciones fiscalesMensajeSe adjunta archivo en Word ;481_final.docx;Variables(41) Vigencia15 díasNotaSe solicita se envíe muestra para visto para el contribuyente STE150422F49 y GASC300121RW4.</t>
  </si>
  <si>
    <t xml:space="preserve">​Elaborar los scripts para el envío de mensajes de interés que la Administración Central de Operación de la AGSC solicita en relación a ;Contribuyentes relevados de presentar el aviso de inicio de liquidación previsto en la regla 2.5.21 de la Resolución Miscelánea Fiscal;, a efecto de que se reemitan a los medios de contacto de los 3 contribuyentes en el archivo Excel 482_final.xlsx, que por tamaño se integra en la carpeta compartida para la gestión de la iniciativa de referencia. ND01 Estructurar los scripts para mensajes de interés de la Administración Central de Operación de la AGSC solicita en relación a ;Contribuyentes relevados de presentar el aviso de inicio de liquidación previsto en la regla 2.5.21 de la Resolución Miscelánea Fiscal.Para la estructuración de los scripts deberá considerarse lo siguiente&amp;#58;AsuntoInicio de liquidaciónMensajeSe adjunta archivo en Word ;482_final.docx;Variables(3) Vigencia30 díasNotaSe solicita se envíe muestra para visto.Se integran en la carpeta compartida para las distintas áreas involucradas los archivos 482_final.doc y 482_final.xlsx </t>
  </si>
  <si>
    <t>​Se requiere actualizar la reglas y adecuar
funcionalidades en el servicio de validación de requisitos para la Disolución y
Liquidación simplificada de Sociedades Mercantiles.</t>
  </si>
  <si>
    <t xml:space="preserve">En continuidad al POL 154 y derivado de la obligación que tienen las instituciones gubernamentales federales para la emisión de los comprobantes fiscales, cuando perciben un ingreso por el pago de Derechos, Productos o Aprovechamientos, es necesario generar un proceso que permita obtener las facturas correspondientes al pago de impuestos y derechos generados por las operaciones que realizan los contribuyentes </t>
  </si>
  <si>
    <t xml:space="preserve">​Eliminar
las limitantes de las operaciones que no se pueden modular mediante el esquema
PITA, a razón de que requieren información que se ingresa actualmente de forma
manual. Así como homologar el criterio para asignar verificadores. </t>
  </si>
  <si>
    <t>​Elaborar los scripts para el envío de mensajes de interés que la Administración Central de Promoción y Vigilancia del Cumplimiento de la AGR solicita en relación a las ;Diferencias entre el ingreso que manifestaste en tu declaración anual de impuesto sobre la renta y los comprobantes fiscales vigentes emitidos;, fecha de corte 25 de marzo 2019, a efecto de que se reemitan a los medios de contacto de los 45,585 contribuyentes en el archivo Excel 483_final.xlsx, que por tamaño se integra en la carpeta compartida para la gestión de la iniciativa de referencia. ND01 Estructurar los scripts para mensajes de interés de la Administración Central de Promoción y Vigilancia del Cumplimiento de la AGR solicita en relación a las ;Diferencias entre el ingreso que manifestaste en tu declaración anual de impuesto sobre la renta y los comprobantes fiscales vigentes emitidos;, fecha de corte 25 de marzo 2019.Para la estructuración de los scripts deberá considerarse lo siguiente&amp;#58;AsuntoSe te invita a revisar y/o corregir tu situación fiscal.MensajeSe adjunta archivo en Word ;483_final.docx;Variables(9) Vigencia30 díasNotaSe solicita se envíe muestra para visto del contribuyente tanto de persona física como de persona moral.</t>
  </si>
  <si>
    <t xml:space="preserve">​Elaborar los scripts para el envío de mensajes de interés que la Administración Central de Promoción y Vigilancia del Cumplimiento de la AGR solicita en relación a la ;Diferencias entre cumplimiento de obligaciones y comprobantes emitidos;, fecha de corte 25 de marzo 2019, a efecto de que se reemitan a los medios de contacto de los 10,588 contribuyentes en el archivo Excel 484_final.xlsx, que por tamaño se integra en la carpeta compartida para la gestión de la iniciativa de referencia. ND01 Estructurar los scripts para mensajes de interés de la Administración Central de Promoción y Vigilancia del Cumplimiento de la AGR solicita en relación a la ;Diferencias entre cumplimiento de obligaciones y comprobantes emitidos;, fecha de corte 25 de marzo 2019.Para la estructuración de los scripts deberá considerarse lo siguiente&amp;#58;AsuntoSe te invita a revisar y/o corregir tu situación fiscalMensajeSe adjunta archivo en Word ;484_final.docx;Variables(17) Vigencia30 díasNotaSe solicita se envíe muestra para visto para el contribuyente tanto de persona física como de persona moral.Se integran en la carpeta compartida para las distintas áreas involucradas los archivos 484_final.doc y 484_final.xlsx </t>
  </si>
  <si>
    <t xml:space="preserve">​Elaborar los scripts para el envío de mensajes de interés que la Administración Central de Cobro Persuasivo y Garantías de la AGR solicita en relación a la ;Cartera persuasiva ADR 11;, fecha de corte abril de 2019, a efecto de que se reemitan a los medios de contacto de los 86 contribuyentes en el archivo Excel 485_final.xlsx, que por tamaño se integra en la carpeta compartida para la gestión de la iniciativa de referencia. ND01 Estructurar los scripts para mensajes de interés de la Administración Central de Cobro Persuasivo y Garantías de la AGR solicita en relación a la ;Cartera persuasiva ADR 11;, fecha de corte abril de 2019.Para la estructuración de los scripts deberá considerarse lo siguiente&amp;#58;AsuntoInvitación a pago de adeudo fiscalMensajeSe adjunta archivo en Word ;485_final.docx;Variables(8) Vigencia30 díasNotaSe solicita se envíe muestra para visto para el contribuyente tanto de persona física como de persona moral.Se integran en la carpeta compartida para las distintas áreas involucradas los archivos 485_final.doc y 485_final.xlsx </t>
  </si>
  <si>
    <t xml:space="preserve">​Elaborar los scripts para el envío de mensajes de interés que la Administración Central de Cobro Persuasivo y Garantías de la AGR solicita en relación a la ;Cartera persuasiva ADR 44;, fecha de corte abril de 2019, a efecto de que se reemitan a los medios de contacto de los 2,017 contribuyentes en el archivo Excel 486_final.xlsx, que por tamaño se integra en la carpeta compartida para la gestión de la iniciativa de referencia. ND01 Estructurar los scripts para mensajes de interés de la Administración Central de Cobro Persuasivo y Garantías de la AGR solicita en relación a la ;Cartera persuasiva ADR 44;, fecha de corte abril de 2019.Para la estructuración de los scripts deberá considerarse lo siguiente&amp;#58;AsuntoInvitación a pago de adeudo fiscal.MensajeSe adjunta archivo en Word ;486_final.docx;Variables(8) Vigencia30 díasNotaSe solicita se envíe muestra para visto para el contribuyente tanto de persona física como de persona moral.Se integran en la carpeta compartida para las distintas áreas involucradas los archivos 486_final.doc y 486_final.xlsx </t>
  </si>
  <si>
    <t xml:space="preserve">​Elaborar los scripts para el envío de mensajes de interés que la Administración Central de Promoción y Vigilancia del Cumplimiento de la AGR solicita en relación al ;Programa de regularización ISR 2019;, fecha de corte abril 2019, a efecto de que se reemitan a los medios de contacto de los 10 contribuyentes en el archivo Excel 487_final.xlsx, que se integra en la carpeta compartida para la gestión de la iniciativa de referencia. ND01 Estructurar los scripts para mensajes de interés de la Administración Central de Promoción y Vigilancia del Cumplimiento de la AGR solicita en relación al ;Programa de regularización ISR 2019.Para la estructuración de los scripts deberá considerarse lo siguiente&amp;#58;AsuntoCobranza, formatos para pago.MensajeSe adjunta archivo en Word ;487_final.docx;Variables(9) Vigencia30 díasNotaSe solicita se envíe muestra para visto para el contribuyente de persona física.Se integran en la carpeta compartida para las distintas áreas involucradas los archivos 487_final.doc y 487_final.xlsx </t>
  </si>
  <si>
    <t>​Actualizar los campos nombre, apellido paterno y materno de 140 registros, en la base de datos de CURP alterna al MAT – RFC Ampliado</t>
  </si>
  <si>
    <t>​Derivado
de la reingeniería del proyecto SICA, y la modificación de claves del catálogo
de bancos, se requiere incorporar una nueva clave de banco SAT (30) así como adecuar la longitud de los Claves de
los bancos con la nueva estructura en el esquema de SICA Legado.</t>
  </si>
  <si>
    <t xml:space="preserve">​Elaborar los scripts para el envío de mensajes de interés que la Administración Central de Promoción y Vigilancia del Cumplimiento de la AGR solicita en relación a la ;Vigilancia profunda diferencias declaración anual y comprobantes emitidos;, fecha de corte 25 de marzo de 2019, a efecto de que se reemitan a los medios de contacto de los 3,018 contribuyentes en el archivo Excel 488_final.xlsx, que por tamaño se integra en la carpeta compartida para la gestión de la iniciativa de referencia. ND01 Estructurar los scripts para mensajes de interés de la Administración Central de Promoción y Vigilancia del Cumplimiento de la AGR solicita en relación a la ;Vigilancia profunda diferencias declaración anual y comprobantes emitidos;, fecha de corte 25 de marzo de 2019.Para la estructuración de los scripts deberá considerarse lo siguiente&amp;#58;AsuntoSe te invita a revisar y/o corregir tu situación fiscalMensajeSe adjunta archivo en Word ;488_final.docx;Variables(12) Vigencia30 díasNotaSe solicita se envíe muestra para contribuyente persona moral.Se integran en la carpeta compartida para las distintas áreas involucradas los archivos 488_final.doc y 488_final.xlsx </t>
  </si>
  <si>
    <t>Dar cumplimineto a la atención de las vulnerabilidades detectadas en las pruebas Estáticas y Dinámicas realizadas el 09/05/2019.</t>
  </si>
  <si>
    <t>​La Administración General de Evaluación (AGE) diseña y desarrolla encuestas, sondeos y estudios de opinión pública relacionados con distintos grupos poblaciones de interés para el SAT, entre los cuales se encuentran los servidores públicos de la Institución. Lo anterior, a través de diversos medios de levantamiento, entre los cuales se encuentran las encuestas electrónicas. Los estudios realizados permiten recopilar datos solicitados por las Unidades Administrativas y generar indicadores que alimentan los mapas estratégicos institucionales.Dichas encuestas seran atendidas mediante fabrica interna, ya que estas NOimplican desarrollo,debido a que seran configuradas mediante una nueva herramienta OpenSource la cual se encuentra bajo la Administracion de Mejora Continua e Innovación (AMCI).</t>
  </si>
  <si>
    <t>​Actualizar
los campos nombre, apellido paterno y materno de 361 registros, en la base de
datos de CURP alterna al MAT – RFC Ampliado.Fecha solicitada para operacion13 de junio de 2019</t>
  </si>
  <si>
    <t>Derivado de la modificación al Anexo 24. Catálogo de cuentas publicado en gaceta el 7 de mayo del presente es de suma importancia la actualización del mismo en el sistema. Actualizar los catálogos (Código Agrupador - Bancos) y los servicios de Contabilidad ElectrónicaGenerador de archivos XML (add in) y el validador de forma y sintaxis. Para poder recibir de manera satisfactoria la contabilidad electrónica de los contribuyentes.</t>
  </si>
  <si>
    <t>​Implementar Firmado Electrónico para Certificacion en el Servicio de Declaraciones y pagos y Documentos Digitales para Perfil Local y Perfil Central, permita firmar de manera electrónica mediante el empleo de la e-firma de los funcionarios autorizados conforme a las reglas de negocio.</t>
  </si>
  <si>
    <t xml:space="preserve">​Incorporar los resultados del proceso de validación de la 2a emisión de Líneas de captura con corte a junio 2019, en la opción de Mis Expedientes/ Mis Documentos/ Cobranza, dentro de Buzón Tributario. ND001. Incorporar la información de la segunda emisión de Líneas de captura con corte a junio 2019.Consideraciones&amp;#58;Visualizar los archivos con base al contribuyente que ingrese a Buzón Tributario/ Mis Expedientes/ Mis documentos/ Cobranza/ Líneas de captura.Para la validación del alcance de este requerimiento, se deberá ingresar a Buzón Tributario/ Mis expedientes/ Mis documentos/ Cobranza/ Líneas de captura con el RFC de prueba AEHG71021199A mostrar la ventana ;Formatos para pago; con la opción a descargar el o los archivos del formulario de líneas de captura, que incluye la emisión de Abril 2019 gestionada mediante la iniciativa 751 y Junio 2019 gestionada está última mediante la presente gestión.Cargar el archivo ;Layout_ISR_PF2017_Jun2019.xlsx;, los 4052 archivos con la siguiente nomenclatura ;44XXXXXXXXXXXX_ &amp;lt;RFC&amp;gt;.pdf; los cuales serán integrados mediante la ACOST en el Fileshare ubicado en los nodos del clúster cpsd2profshx01 y cpsd2profshx02 en la instancia CPSD2PROFSVN03\SICOF, en la ruta SICOF\DECA_2015. Muestra del servicio solicitado
Nota&amp;#58;
Se deben conservar los archivos anteriormente depositados, es decir, si algún
destinatario en la emisión anterior se le depositó una línea de captura, ésta
debe permanecer.
</t>
  </si>
  <si>
    <t>Actualizar_x000D_
los campos nombre, apellido paterno y materno de 126 registros, en la base de_x000D_
datos de CURP alterna al MAT – RFC Ampliado.Fecha solicitada para operacion18 de junio de 2019</t>
  </si>
  <si>
    <t>​Elaborar los scripts para el envío de mensajes de interés que la Administración Central de Promoción y Vigilancia del Cumplimiento de la AGR solicita en relación a la ;Procuraduría Fiscal de la Federaciónvigilancia a contribuyentes con irregularidades en el cumplimiento de sus obligaciones fiscales;, a efecto de que se reemitan a los medios de contacto de los 6 contribuyentes en el archivo Excel 490_final.xlsx, que se integra en la carpeta compartida para la gestión de la iniciativa de referencia. ND01 Estructurar los scripts para mensajes de interés de la Administración Central de Promoción y Vigilancia del Cumplimiento de la AGR solicita en relación a la ;Procuraduría Fiscal de la Federaciónvigilancia a contribuyentes con irregularidades en el cumplimiento de sus obligaciones fiscales.Para la estructuración de los scripts deberá considerarse lo siguiente&amp;#58;AsuntoInvitación al cumplimiento de obligaciones fiscalesMensajeSe adjunta archivo en Word ;490_final.docx;Variables(5) Vigencia15 díasNotaSe solicita se envíe muestra para los siguientes contribuyentes&amp;#58;UTG061103QNAMSN850101A49MPB9805139D0ITS990830597</t>
  </si>
  <si>
    <t xml:space="preserve">​Elaborar los scripts para el envío de mensajes de interés que la Administración Central de Cobro Persuasivo y Garantías de la AGR solicita en relación a la ;Cartera Agentes Aduanales;, corteabril 2019, a efecto de que se reemitan a los medios de contacto de los 21 contribuyentes en el archivo Excel 489_final.xlsx, que se integra en la carpeta compartida para la gestión de la iniciativa de referencia. ND01 Estructurar los scripts para mensajes de interés de la Administración Central de Cobro Persuasivo y Garantías de la AGR solicita en relación a la ;Cartera Agentes Aduanales;, corteabril 2019.Para la estructuración de los scripts deberá considerarse lo siguiente&amp;#58;AsuntoInvitación a pago de adeudo fiscalMensajeSe adjunta archivo en Word ;489_final.docx;Variables(10) Vigencia30 díasNotaSe solicita se envíe muestra para contribuyente persona física.Se integran en la carpeta compartida para las distintas áreas involucradas los archivos 489_final.doc y 489_final.xlsx </t>
  </si>
  <si>
    <t xml:space="preserve">​Elaborar los scripts para el envío de mensajes de interés que la Administración Central de Cobro Persuasivo y Garantías de la AGR solicita en relación al ;Programa de regularización ISR2da Emisión de 2019;, a efecto de que se reemitan a los medios de contacto de los 4,052 contribuyentes en el archivo Excel 491_final.xlsx, que se integra en la carpeta compartida para la gestión de la iniciativa de referencia. </t>
  </si>
  <si>
    <t>​Desarrollar
una solución aplicativa que permita identificar y consultar a las personas
políticamente expuestas (PEPS) desde el Portal de Prevención de Lavado de
Dinero del SAT, emitiendo por medio de un acuse al solicitante el estatus de la
consulta (positiva o negativa).</t>
  </si>
  <si>
    <t xml:space="preserve">​Elaborar los scripts para el envío de mensajes de interés que la Administración Central de Promoción y Vigilancia del Cumplimiento de la AGR solicita en relación a la ;Vigilancia Acumulada DIOT (marzo – abril 2019);,corte de información, 8 de junio 2019;, a efecto de que se reemitan a los medios de contacto de los 75,368 contribuyentes en el archivo Excel 492_final.xlsx, que por tamañoque se integra en la carpeta compartida para la gestión de la iniciativa de referencia. </t>
  </si>
  <si>
    <t>​Garantizar la disponibilidad de la Lista de Certificados de e.firma para los usuarios que la requieran.Se requiere mejorar el proceso de generación y publicación de la Lista de Certificados Revocados, conforme al estándar ISO 21188&amp;#58;2006 (https&amp;#58;//www.iso.org/standard/35707.html) y como acción alternativa a la consulta de estatus de certificados bajo el protocolo de Estado de un Certificado En Línea.</t>
  </si>
  <si>
    <t>​Implementación de un API manager para la exposición del WebService de RFC Ampliado.El servicio de IdC interno es el puno de inicio a partir del cual los diversos aplicativos del SAT pueden apoyar a la operación del ciclo tributario y del ciclo aduanero; asimismo, se brinda el servicio a autoridades externas al SAT que colaboran en el cumplimiento de la agenda del país. La exposición de dicho servicio se ha realizado de manera incremental con los componentes tecnológicos y de seguridad con los que ha contado el SAT, sin embargo, es necesario homologar el ingreso para consumo del servicio, de manera que se reduzca el costo de mantenimiento. Adicionalmente, contar con la capacidad de exponer rápidamente (y de manera segura) el servicio a los nuevos clientes, así como tener un mejor control del consumo de recursos destinados para operar.</t>
  </si>
  <si>
    <t>​Desarrollar los códigos fuentes de validación bajo el esquema de tres lenguajes de programación informática (.net, java y javascript), para validar los JSON de la información del aplicativo de controles volumétricos en materia de hidrocarburos, señalado en la normatividad citada.</t>
  </si>
  <si>
    <t>Generación del archivo XSD y JSONmensualque contega las validaciones definidas en las reglas técnicas.Los complementos que se condieran en el archivo mensual vienen dentro del POl 690</t>
  </si>
  <si>
    <t>​Incorporar funcionalidades en la consulta de situación de pago, así como efectuar ajustes a los aplicativos vinculados al depósito referenciado de comercio exterior.</t>
  </si>
  <si>
    <t>​Actualizar los campos nombre, apellido paterno y materno de 320 registros, en la base de datos de CURP alterna al MAT – RFC Ampliado.</t>
  </si>
  <si>
    <t>​Derivado a las solitud por parte de AGAFF, AGACE y
AGGC se generó una Solicitud de Cambio (CC) para eliminar e integrar nuevas
funcionalidades al aplicativo de Fiscalización Integral.</t>
  </si>
  <si>
    <t>​Incorporar los resultados del proceso de validación de la 3a emisión de Líneas de captura con corte a junio 2019, en la opción de Mis Expedientes/ Mis Documentos/ Cobranza, dentro de Buzón Tributario. ND001. Incorporar la información de la tercera emisión de Líneas de captura con corte a junio 2019.Consideraciones&amp;#58;Visualizar los archivos con base al contribuyente que ingrese a Buzón Tributario/ Mis Expedientes/ Mis documentos/ Cobranza/ Líneas de captura.Para la validación del alcance de este requerimiento, se deberá ingresar a Buzón Tributario/ Mis expedientes/ Mis documentos/ Cobranza/ Líneas de captura con el RFC de prueba AEHG71021199A mostrar la ventana ;Formatos para pago; con la opción a descargar el o los archivos del formulario de líneas de captura, que incluye la emisión de Abril 2019 gestionada mediante la iniciativa 751, Junio 2019 2ª emisión gestionada mediante la iniciativa 869 y Junio 2019 3ª emisión gestionada está última mediante la presente gestión XXXCargar el archivo ;Layout_ISR_PF2017_Jun2_2019.xlsx;, los 13,878 archivos con la siguiente nomenclatura ;44XXXXXXXXXXXX_ &amp;lt;RFC&amp;gt;.pdf; los cuales serán integrados mediante la ACOST en el Fileshare ubicado en los nodos del clúster cpsd2profshx01 y cpsd2profshx02 en la instancia CPSD2PROFSVN03\SICOF, en la ruta SICOF\DECA_2015
Muestra
del servicio solicitadoNotaSe deben conservar los archivos
anteriormente depositados, es decir, si algún destinatario en la emisión
anterior se le depositó una línea de captura, ésta debe permanecer</t>
  </si>
  <si>
    <t>​Actualizar_x000D_
los campos nombre, apellido paterno y materno de 133 registros, en la base de_x000D_
datos de CURP alterna al MAT – RFC Ampliado.</t>
  </si>
  <si>
    <t>Se solicita de su valioso apoyo para que se incluyan en el catálogo de los días inhábiles del aplicativo Notificación y Verificación, conforme a lo dispuesto en la RMAF 2019 de fecha 29 de abril de 2019.&amp;lt;&amp;gt; RN01Considerar los siguientes días inhábiles de acuerdo a la regla 2.1.6. para los efectos del artículo 12, primer y segundo párrafos del CFF.Son periodos generales de vacaciones para el SAT, los días comprendidos en el periodo&amp;#58;15 al 19 de julio de 201922 al 26 de julio de 2019</t>
  </si>
  <si>
    <t xml:space="preserve">​Elaborar los scripts para el envío de mensajes de interés que la Administración Central de Cobro Persuasivo y Garantías de la AGR solicita en relación al ;Programa de regularización ISR3ra Emisión de 2019;, a efecto de que se reemitan a los medios de contacto de los 13,879 contribuyentes en el archivo Excel 493_final.xlsx, que se integra en la carpeta compartida para la gestión de la iniciativa de referencia. ND01 Estructurar los scripts para mensajes de interés de la Administración Central de Cobro Persuasivo y Garantías de la AGR solicita en relación al ;Programa de regularización ISR3ra Emisión de 2019.Para la estructuración de los scripts deberá considerarse lo siguiente&amp;#58;AsuntoInvitación a pago de adeudo fiscal.MensajeSe adjunta archivo en Word ;493_final.docx;Variables(9) Vigencia30 díasNotaSe solicita se envíe muestra para vo.bo...Se integran en la carpeta compartida para las distintas áreas involucradas los archivos 493_final.doc y 493_final.xlsx </t>
  </si>
  <si>
    <t xml:space="preserve">​Elaborar los scripts para el envío de mensajes de interés que la Administración Central de Promoción y Vigilancia del Cumplimiento de la AGR solicita en relación a la ;Vigilancia profundaDiferencias entre el importe declarado y los pagos provisionales a cuenta de ISR anual ejercicios 2016-2017;, corte de información, 25 de marzo 2019;, a efecto de que se reemitan a los medios de contacto de los 1,428 contribuyentes en el archivo Excel 494_final.xlsx, que se integra en la carpeta compartida para la gestión de la iniciativa de referencia. </t>
  </si>
  <si>
    <t xml:space="preserve">​Elaborar los scripts para el envío de mensajes de interés que la Administración Central de Promoción y Vigilancia del Cumplimiento de la AGR solicita en relación a la ;Vigilancia profundaDiferencias entre el importe declarado y pagos provisionales a cuenta de ISR anual;, corte de información, 25 de marzo 2019;, a efecto de que se reemitan a los medios de contacto de los 167 contribuyentes en el archivo Excel 495_final.xlsx, que se integra en la carpeta compartida para la gestión de la iniciativa de referencia. </t>
  </si>
  <si>
    <t xml:space="preserve">​Actualizar_x000D_
la información de plazos en la rectificación de pedimentos de tránsito así como_x000D_
permitir la declaración de la misma aduana (inicio y arribo) </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</si>
  <si>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las Administraciones Desconcentradas de Servicios al
Contribuyente de Tamaulipas “3” de Nuevo Laredo (37), Chihuahua “1” de
Chihuahua (54) y de Zacatecas “1” de Zacatecas (56) 
</t>
  </si>
  <si>
    <t>​Actualizar
catálogo de SUII del Módulo de Control y Seguimiento de Propuestas del SUII
un Subprograma para el Programa de Aviso Correctivo (PAC), denominado PAC02 Retenciones</t>
  </si>
  <si>
    <t>​Actualización a los logos en el encabezado y pie de página de los documentos emitidos por el SubastaSAT</t>
  </si>
  <si>
    <t>​Se solicita se genere un proceso automático para extraccion diaria de información de las Declaraciones, Compensaciones y Acreditamientos recibidos en DyP, a día cerrado; asimismo se dseberán hacer adecuaciones a la fase I.</t>
  </si>
  <si>
    <t>​Actualizar
los campos nombre, apellido paterno y materno de 25 registros, en la base de
datos de CURP alterna al MAT – RFC Ampliado.</t>
  </si>
  <si>
    <t>Se solicita de su valioso apoyo para que se den de alta y/o baja de impresoras en las ADR, para imprimir los documentos de MAT-DyC de acuerdo a lo siguiente&amp;#58;&amp;lt;&amp;gt; RN01Considerar lo necesario para poder dar de baja los siguientes usuarios.Considerar lo necesario para poder dar de alta los siguientes usuarios, dar de alta las impresoras en los servidores de impresión.</t>
  </si>
  <si>
    <t>​Actualizar
los campos nombre, apellido paterno y materno de 81 registros, en la base de
datos de CURP alterna al MAT – RFC Ampliado.</t>
  </si>
  <si>
    <t xml:space="preserve">_x000D_
_x000D_
Llevar a cabo, de manera automática, la baja de_x000D_
los saldos, ICEP’s y resoluciones consideradas en los insumos que proporcione_x000D_
la ACCC-AGR a la AGPCTI, mediante el registro de los procesos, etapas y_x000D_
situaciones que se señalan a continuación._x000D_
_x000D_
</t>
  </si>
  <si>
    <t xml:space="preserve">
Se solicita la preparación de
los querys correspondientes con corte al mes de Junio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
</t>
  </si>
  <si>
    <t xml:space="preserve">​Elaborar los scripts para el envío de mensajes de interés que la Administración Central de Promoción y Vigilancia del Cumplimiento de la AGR solicita en relación a la ;Opinión de cumplimiento negativa;,corte de información, 22 de junio 2019;,a efecto de que se reemitan a los medios de contacto de los 1,540,325 contribuyentes en el archivo Excel 496_final.xlsx, que se integra en la carpeta compartida para la gestión de la iniciativa de referencia. </t>
  </si>
  <si>
    <t xml:space="preserve">​Elaborar los scripts para el envío de mensajes de interés que la Administración Central de Promoción y Vigilancia del Cumplimiento de la AGR solicita en relación a las ;Caídas e inconsistencias recaudatorias;,corte de información, junio 2019;,a efecto de que se reemitan a los medios de contacto de los 27,324 contribuyentes en el archivo Excel 497_final.xlsx, que se integra en la carpeta compartida para la gestión de la iniciativa de referencia. </t>
  </si>
  <si>
    <t xml:space="preserve">​Se
solicita la actualización de los documentos emitidos por la notificación
electrónica, de acuerdo a los lineamientos gráficos emitidos por comunicación
institucional en relación a los logos, al tipo de letra Montserrat y la
descripción del texto. Adicional a lo anterior se deberá modificar el tamaño
del campo denominado Nombre, denominación o razón social, así como la cadena
original en los documentos que emite la notificación electrónica.
</t>
  </si>
  <si>
    <t>​Actualizar los campos nombre, apellido paterno y materno de 88 registros, en la base de datos de CURP alterna al MAT – RFC Ampliado.</t>
  </si>
  <si>
    <t xml:space="preserve">Creación del Modelado de Contexto, Modelado de Negocio y Diagrama
de Flujo de información del servicio Declaraciones (Declaraciones Provisionales)
</t>
  </si>
  <si>
    <t>​Estructurar proceso para actualizar las fechas de fin de publicación y fecha Notificado como se indica para las autoridades que notifican por Estrados y/o Edictos. Cabe mencionar que se requiere de la corrección de manera extra-urgente para que no se queden datos erróneos en las publicaciones que vencen actualmente en días inhábiles.ND01 Estructurar proceso para actualizar las fechas de fin de publicación y fecha Notificado como se indica a continuación para las autoridades que notifican por Estrados y/o Edictos.Fechas a considerar por la publicación tardía de días inhábiles del SAT​​​​​​​​​​​​​Edictos​​REGLA EDICTOS&amp;#58;​​​​Fecha captura (inicio de publicación)Fecha CONCLUSIÓN correctaFecha NOTIFICADO correcta-Se selecciona la fecha de inicio de publicación (día hábil), se calcula el plazo de 15 días hábiles, a partir del día hábil siguiente a la fecha de inicio de publicación, da la fecha en que se considera como NOTIFICADO​​​​21-jun-1912-jul-1912-jul-19La Fecha de conclusión de publicación es igual a la Fecha de Notificación​​​​24-jun-1929-jul-1929-jul-19​​​​25-jun-1930-jul-1930-jul-19​​​​26-jun-1931-jul-1931-jul-19​​​​27-jun-1901-ago-1901-ago-1928-jun-1902-ago-1902-ago-19​​​​Estrados​​REGLA ESTRADOS&amp;#58;​​​​Fecha captura (inicio de publicación)Fecha CONCLUSIÓN correctaFecha NOTIFICADO correcta-Se selecciona la fecha de inicio de publicación (día hábil), se calcula el plazo de 15 días hábiles, a partir del día hábil siguiente a la fecha de inicio de publicación.​​​​21-jun-1912-jul-1929-jul-19-Cuando se trate del Tipo de notificación ;ESTRADOS; se calcula un día hábil más adicional a los 15 días hábiles mencionados en el párrafo anterior, da la fecha que se considera como NOTIFICADO.​​​​24-jun-1929-jul-1930-jul-19​​​​25-jun-1930-jul-1931-jul-19​​​​26-jun-1931-jul-1901-ago-19​​​​27-jun-1901-ago-1902-ago-19​​​​28-jun-1902-ago-1905-ago-19​​​​​</t>
  </si>
  <si>
    <t>​Derivado de la necesidad de proporcionar a loc ontribuyentes medios actualizados y de simplificación administrativa.</t>
  </si>
  <si>
    <t>​Actualizar
los campos nombre, apellido paterno y materno de 248 registros, en la base de
datos de CURP alterna al MAT – RFC Ampliado.</t>
  </si>
  <si>
    <t>​Se_x000D_
ejecute un proceso masivo para llevar a cabo en MAT.Cobranza la baja por pago_x000D_
de las resoluciones pagadas del ISR anual de PF del ejercicio 2017, que se_x000D_
relacionan en el archivo “Baja por pago PF 2017.xlsx” anexo.</t>
  </si>
  <si>
    <t>​Implementar una aplicación de ;Registro de Eventos de Bitácora; (REB) en línea que muestre los diversos eventos y estatus durante la recepción de los mensajes de tráficos que serán replicados y los cuales contendrán la información de manifiestos y documentos delos diferentes tráficos (Marítimo, Aéreo y Ferroviario)</t>
  </si>
  <si>
    <t xml:space="preserve">
La ADR de México 2 necesita reactivar las resoluciones
que fueron dadas de baja por la aplicación de un pago automático, del RFCCUL060824G23, sin embargo, en el componente de desaplicación de pagos,
sale error y no puede hacerlo. 
Ahora bien, como el pago tiene involucradas varias
resoluciones la ADR no puede optar por dar de baja las resoluciones e
inventariar otras, por tal motivo se solicita la desaplicación del pago.
Todas las resoluciones están integradas por únicamente una multa y es el
único pago aplicado a las resoluciones.
</t>
  </si>
  <si>
    <t>​Elaborar los scripts para el envío de mensajes de interés que la Administración Central de Promoción y Vigilancia del Cumplimiento de la AGR solicita en relación a la ;Procuraduría Fiscal de la Federaciónvigilancia a contribuyentes con irregularidades en el cumplimiento de sus obligaciones fiscales;,a efecto de que se reemitan a los medios de contacto de los 6 contribuyentes en el archivo Excel 500_final.xlsx, que se integra en la carpeta compartida para la gestión de la iniciativa de referencia. ND01 Estructurar los scripts para mensajes de interés de la Administración Central de Promoción y Vigilancia del Cumplimiento de la AGR solicita en relación a la ;Procuraduría Fiscal de la Federaciónvigilancia a contribuyentes con irregularidades en el cumplimiento de sus obligaciones fiscales;. Para la estructuración de los scripts deberá considerarse lo siguiente&amp;#58;AsuntoInvitación al cumplimiento de obligaciones fiscales.MensajeSe adjunta archivo en Word ;500_final.docx;Variables(4) Vigencia15 díasNotaSe solicita se envíe muestra para los siguientes contribuyentes&amp;#58;AOCN751223L88MPB9805139D0ITS990830597MSN850101A49</t>
  </si>
  <si>
    <t>​En continuidad al POL 154 y derivado de la obligación que tienen las instituciones gubernamentales federales para la emisión de los comprobantes fiscales, cuando perciben un ingreso por el pago de Derechos, Productos o Aprovechamientos, es necesario generar un proceso que permita obtener las facturas correspondientes al pago de impuestos y derechos generados por las operaciones que realizan los contribuyentes.</t>
  </si>
  <si>
    <t xml:space="preserve">​Elaborar los scripts para el envío de mensajes de interés que la Administración de Gestión de Servicios y Trámites con Medios Electrónicos ;3; de la AGSC solicita en relación a la ;Invitación para la emisión de facturas;,a efecto de que se reemitan a los medios de contacto de los 22 contribuyentes en el archivo Excel 498_final.xlsx, que por tamaño se integra en la carpeta compartida para la gestión de la iniciativa de referencia. ND01 Estructurar los scripts para mensajes de interés de la Administración de Gestión de Servicios y Trámites con Medios Electrónicos ;3; de la AGSC solicita en relación a la ;Invitación para la emisión de facturas;. Para la estructuración de los scripts deberá considerarse lo siguiente&amp;#58;AsuntoInvitación para la emisión de facturas.MensajeSe adjunta archivo en Word ;498_final.docx;Variables(3) Vigencia20 díasNotaSe solicita se envíe muestra para vo.boSe integran en la carpeta compartida para las distintas áreas involucradas los archivos 498_final.doc y 498_final.xlsx </t>
  </si>
  <si>
    <t xml:space="preserve">​Elaborar los scripts para el envío de mensajes de interés que la Administración Central de Promoción y Vigilancia del Cumplimiento de la AGR solicita en relación a ;Vigilancia de obligaciones mayo 2019 y 1er. Cuatrimestre 2019 (Cumplimiento junio 2019);,fecha de corte17 de junio 2019;,a efecto de que se reemitan a los medios de contacto de los 682,798 contribuyentes en el archivo Excel 499_final.xlsx, que por tamaño se integra en la carpeta compartida para la gestión de la iniciativa de referencia. ND01 Estructurar los scripts para mensajes de interés de la Administración Central de Promoción y Vigilancia del Cumplimiento de la AGR solicita en relación a ;Vigilancia de obligaciones mayo 2019 y 1er. Cuatrimestre 2019 (Cumplimiento junio 2019);,fecha de corte17 de junio 2019;. Para la estructuración de los scripts deberá considerarse lo siguiente&amp;#58;AsuntoSe te invita a cumplir con tus obligaciones fiscales.MensajeSe adjunta archivo en Word ;499_final.docx;Variables(31) Vigencia15 díasNotaSe solicita se envíe muestra para vo.bo de los contribuyentes STE150422F49 yNOCC3802187G1Se integran en la carpeta compartida para las distintas áreas involucradas los archivos 499_final.doc y 499_final.xlsx </t>
  </si>
  <si>
    <t>​Actualizar
los campos nombre, apellido paterno y materno de 220 registros, en la base de
datos de CURP alterna al MAT – RFC Ampliado.</t>
  </si>
  <si>
    <t xml:space="preserve">​Se solicita actualizar la marca de padrones en MAT-Cobranza, correspondiente al mes de junio de 2019; la cual se deberá realizar a través de una carga masiva con los insumos proporcionados en el archivo;MarcasPad_201906.txt;.
</t>
  </si>
  <si>
    <t>Se solicita actualizar los siguientes catálogos para el correcto funcionamiento del servicio de MAT-Cobranza&amp;#58;ADMC_ORGANISMO se agregaron los Id136 y 137  2. ADMC_UNIDADADMVA se agregaron los Id&amp;#58;2447 al 24601840 se modificó la descripción (sede del juzgado) 3. CBZA_AUTO_RESOLMOTIVO se agregaron los registros16027 al 16078  4. ADMA_UNIDADADMVA_ROL se agregaron los registros3046 al 3059 5. CBZA_AUTO_CONCEPTO se agregaron los registros&amp;#58;102566 al 102598</t>
  </si>
  <si>
    <t>​Obtener información para evaluar los beneficios del modelo de arquitectura Data Lake que habiliten el manejo adecuado de la metadata, ciclo de vida del dato, gobierno del dato y consumo del mismo.</t>
  </si>
  <si>
    <t>​Derivado de la iniciativa para atender los requerimientos de manera ;ágil;, una de las herramientas de automatización que utiliza AVL es la denominada JENKINS, por lo que se requiere integrar ésta con las herramientas de análisis de vulnerabilidades al proceso de desarrollo ágil.</t>
  </si>
  <si>
    <t>Derivado de la detección de nuevas necesidades de negocio respecto a la funcionalidad del aplicativo DeclaraNOT en línea se requiere realizar algunos ajustes e inclusión de funcionalidades.Incorporar funcionalidades y cambios al formulariovalidaciones de campos, apartados y acuse.El detalle de los cambios se encuentran en el RES adjunto.</t>
  </si>
  <si>
    <t>​Realizar una evaluación de la solución de factura electrónica en la plataforma de nube de AWS, con el fin de determinar si se producen ahorros en costos al utilizar una tecnología distinta a la actual, debido a que se plantean nuevos retos y necesidades de negocio, que van desde soportar un mayor volumen de recepción de CFDIs con validaciones adicionales de negocio, hasta implantar un servicio de consulta y explotación de datos de CFDIs más eficiente.- Implementar la recepción de comprobantes fiscales digitales (CFDI) en su versión actual 3.3 en una plataforma basada en la nube de AWS.- Desdoble de comprobantes CFDI.- Explotación de datos de CFDI.</t>
  </si>
  <si>
    <t>​Realizar una evaluación de las aplicaciones hospedadas en el Mainframe para identificar las aplicaciones candidatas a migrar, utilizando el método propuesto por AWS, con el fin de determinar si se producen ahorros en costos al utilizar una tecnología distinta a la actual.Lo anterior, debido a que la infraestructura de Mainframe es un equipo de IBM de gran tamaño y capacidad, cuya operación resulta demasiado onerosa y hace que la operación del área de Servicios de Información del SAT dependa de actualizaciones de hardware y de licencias de softwaremuy costosas.</t>
  </si>
  <si>
    <t xml:space="preserve">
Realizar
ajustes a fin de actualizar los logos institucionales de3plantillas(cuarta a sexta)para la documentación que se emiteen la gestión de eventos del SAT.
</t>
  </si>
  <si>
    <t>​Actualizar los campos nombre, apellido paterno y materno de 101 registros, en la base de datos de CURP alterna al MAT – RFC Ampliado.</t>
  </si>
  <si>
    <t xml:space="preserve">​Elaborar los scripts para el envío de mensajes de interés que la Administración Central de Cobro Persuasivo y Garantías de la AGR solicita en relación a ;Cartera Agentes Aduanales;,fecha de cortemayo 2019,a efecto de que se reemitan a los medios de contacto de los 9 contribuyentes en el archivo Excel 502_final.xlsx, que se integra en la carpeta compartida para la gestión de la iniciativa de referencia. ND01 Estructurar los scripts para mensajes de interés de la Administración Central de Cobro Persuasivo y Garantías de la AGR solicita en relación a ;Cartera Agentes Aduanales;,fecha de cortemayo 2019. Para la estructuración de los scripts deberá considerarse lo siguiente&amp;#58;AsuntoInvitación a pago de adeudo fiscal.MensajeSe adjunta archivo en Word ;502_final.docx;Variables(7) Vigencia30 díasNotaSe solicita se envíe muestra para vo.bo.Se integran en la carpeta compartida para las distintas áreas involucradas los archivos 502_final.doc y 502_final.xlsx </t>
  </si>
  <si>
    <t xml:space="preserve">​Elaborar los scripts para el envío de mensajes de interés que la Administración Central de Cobro Persuasivo y Garantías de la AGR solicita en relación a ;Cartera Coactiva;,fecha de cortemayo 2019 a efecto de que se reemitan a los medios de contacto de los 1,138 contribuyentes en el archivo Excel 503_final.xlsx, que se integra en la carpeta compartida para la gestión de la iniciativa de referencia. ND01 Estructurar los scripts para mensajes de interés de la Administración Central de Cobro Persuasivo y Garantías de la AGR solicita en relación a ;Cartera Coactiva;,fecha de cortemayo 2019. Para la estructuración de los scripts deberá considerarse lo siguiente&amp;#58;AsuntoInvitación a pago de adeudo fiscal.MensajeSe adjunta archivo en Word ;503_final.docx;Variables(8) Vigencia30 díasNotaSe solicita se envíe muestra para vo.bo.Se integran en la carpeta compartida para las distintas áreas involucradas los archivos 503_final.doc y 503_final.xlsx </t>
  </si>
  <si>
    <t xml:space="preserve">​Elaborar los scripts para el envío de mensajes de interés que la Administración Central de Cobro Persuasivo y Garantías de la AGR solicita en relación a ;Cartera Persuasiva;,fecha de cortemayo 2019,a efecto de que se reemitan a los medios de contacto de los 2,638 contribuyentes en el archivo Excel 504_final.xlsx, que se integra en la carpeta compartida para la gestión de la iniciativa de referencia. ND01 Estructurar los scripts para mensajes de interés de la Administración Central de Cobro Persuasivo y Garantías de la AGR solicita en relación a ;Cartera Persuasiva;,fecha de cortemayo 2019. Para la estructuración de los scripts deberá considerarse lo siguiente&amp;#58;AsuntoInvitación a pago de adeudo fiscal.MensajeSe adjunta archivo en Word ;504_final.docx;Variables(8) Vigencia30 díasNotaSe solicita se envíe muestra para vo.bo.Se integran en la carpeta compartida para las distintas áreas involucradas los archivos 504_final.doc y 504_final.xlsx </t>
  </si>
  <si>
    <t>​Desarrollar
una herramienta que permita controlar la gestión de solicitudes de bienes
muebles del SAT que, por su naturaleza, podrán ser donados a las Donatarias autorizadas
del Sector Privado, y (o) entidades del Sector Público. El alcance debe
considerar desde el registro de la solicituddonde el donatario solicitante
pueda visualizar los bienes en forma remota, seleccione bienes enlistados, el
sistema muestre requisitos de acuerdo al perfil del solicitante y firme la
solicitud. Adicionalmente considere funcionalidades para el seguimiento de la
gestiónEl solicitante podrá conocer el estado de su requerimiento, así como
la ACRM podrá dar el seguimiento administrativo. El sistema también podrá
permitir el registro de resultado de la revisión inicial por parte del SAT,
emitir la documentación relacionada y enviar notificación al solicitante sobre
el resultado. Asimismo, debe considerarse funcionalidad para registro de
información relacionada con el dictamen como es la emisión de documentación y
notificar resultado del subcomité al solicitante. Flujos de aprobación de la
Jefatura del SAT y en su caso funcionalidad para registro de aprobación del
INDAABIN. Funcionalidad para disparar la notificación al solicitante a efecto
de comunicar la logística de entrega-recepción y formalización de la donación
generando la documentación asociada</t>
  </si>
  <si>
    <t xml:space="preserve">​Incorporar Mascarilla en el anterior Buzón Tributario derivado del acuerdo a lo dispuesto en el artículo 12, párrafos primero y segundo del Código Fiscal de la Federación, así como en la regla 2.1.6. de la Resolución Miscelánea Fiscal para 2019 publicada en el DOF el 29 de abril de 2019.ND01Mostrar el siguiente mensaje dentro del anterior Buzón Tributario&amp;#58;De acuerdo a lo dispuesto en el artículo 12, párrafos primero y segundo del Código Fiscal de la Federación, así como en la regla 2.1.6. de la Resolución Miscelánea Fiscal para 2019 publicada en el DOF el 29 de abril de 2019 se consideran inhábiles los días del15 al 26 de julio de 2019.Por lo anterior, los trámites, promociones, solicitudes y aclaraciones que sean ingresados en el citado periodo se considerarán recibidos el 29 de julio de 2019. </t>
  </si>
  <si>
    <t>​Se requiere mitigar la vulnerabilidad presentada al aplicativo del sorteo del buen fin 2018, con riesgo medio.</t>
  </si>
  <si>
    <t>​Actualizar
los campos nombre, apellido paterno y materno de 147 registros, en la base de
datos de CURP alterna al MAT – RFC Ampliado.</t>
  </si>
  <si>
    <t xml:space="preserve">​Elaborar los scripts para el envío de mensajes de interés que la Administración Central de Promoción y Vigilancia del Cumplimiento de la AGR solicita en relación a ;Vigilancia Profundadiferencias entre el IVA acreditable manifestado en la declaración de pago definitivo de IVA de tu representada y la información que reportó en la Declaración Informativa de Operaciones con Terceros, supuestos 4_1;, fecha de corte25 de marzo de 2019,a efecto de que se reemitan a los medios de contacto de los 16,330 contribuyentes en el archivo Excel 505_final.xlsx,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Profundadiferencias entre el IVA acreditable manifestado en la declaración de pago definitivo de IVA de tu representada y la información que reportó en la Declaración Informativa de Operaciones con Terceros, supuestos 4_1;, fecha de corte25 de marzo de 2019. Para la estructuración de los scripts deberá considerarse lo siguiente&amp;#58;AsuntoSe te invita a revisar y, de ser necesario, corregir tu situación fiscal.MensajeSe adjunta archivo en Word ;505_final.docx;Variables(6) Vigencia30 díasNotaSe solicita se envíe muestra para vo.boSe integran en la carpeta compartida para las distintas áreas involucradas los archivos 505_final.doc y 505_final.xlsx </t>
  </si>
  <si>
    <t xml:space="preserve">​Elaborar los scripts para el envío de mensajes de interés que la Administración Central de Promoción y Vigilancia del Cumplimiento de la AGR solicita en relación a ;Vigilancia Profundadiferencias entre el IVA acreditable manifestado en la declaración de pago definitivo de IVA de tu representada y la información que reportó en la Declaración Informativa de Operaciones con Terceros, supuestos 4_2;, fecha de corte25 de marzo de 2019,a efecto de que se reemitan a los medios de contacto de los 10,087 contribuyentes en el archivo Excel 506_final.xlsx,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Profundadiferencias entre el IVA acreditable manifestado en la declaración de pago definitivo de IVA de tu representada y la información que reportó en la Declaración Informativa de Operaciones con Terceros, supuestos 4_2;,fecha de corte25 de marzo de 2019. Para la estructuración de los scripts deberá considerarse lo siguiente&amp;#58;AsuntoSe te invita a revisar y, de ser necesario, corregir tu situación fiscal.MensajeSe adjunta archivo en Word ;506_final.docx;Variables(11) Vigencia30 díasNotaSe solicita se envíe muestra para vo.bo.Se integran en la carpeta compartida para las distintas áreas involucradas los archivos 506_final.doc y 506_final.xlsx </t>
  </si>
  <si>
    <t xml:space="preserve">​Incorporar Mascarilla en el actual Buzón Tributario derivado del acuerdo a lo dispuesto en el artículo 12, párrafos primero y segundo del Código Fiscal de la Federación, así como en la regla 2.1.6. de la Resolución Miscelánea Fiscal para 2019 publicada en el DOF el 29 de abril de 2019.ND01Mostrar el siguiente mensaje dentro del actual Buzón Tributario&amp;#58;De acuerdo a lo dispuesto en el artículo 12, párrafos primero y segundo del Código Fiscal de la Federación, así como en la regla 2.1.6. de la Resolución Miscelánea Fiscal para 2019 publicada en el DOF el 29 de abril de 2019 se consideran inhábiles los días del15 al 26 de julio de 2019.Por lo anterior, los trámites, promociones, solicitudes y aclaraciones que sean ingresados en el citado periodo se considerarán recibidos el 29 de julio de 2019. </t>
  </si>
  <si>
    <t>​Prueba de Concepto sobre componentes tecnológicos más actualizados que permitan optimizar el procesamiento y explotación de la Factura Electrónica.</t>
  </si>
  <si>
    <t xml:space="preserve">
Incorporar a Fiscalización Electrónica
Básica a las Entidades Federativas para que puedan ejercer facultades de
comprobación en términos de los Artículos 42, Fracc IV y 53B del CFF.
</t>
  </si>
  <si>
    <t xml:space="preserve">
Creación del ;Ambiente de Integración de Openshift; por servicios de SENHA&amp;#58;Creación de repositoroi de imagen para contenedor, a fin de cubrir dos etapas de DevOpsContinuous Integration y Continuous Delivery (CI/CD) a crearse en GOGS, herramienta encargada de realizar el control de versionamiento para contenedor.</t>
  </si>
  <si>
    <t>​Creación del ;Ambiente de Integración de Openshift; para servicios de SENHA&amp;#58;;Contar con las herramientas de automatización para el control de las aplicaciones que se instalarán hacia contenedores, mediante las dos etapas de DevOpsContinuous Integration y Continuous Delivery (CI/CD). Estas herramientas se instalarán en contenedores Openshift para poder orquestar la compilación, calidad de código, pruebas funcionales y no funcionales, así como el despliegue de cada aplicativo.</t>
  </si>
  <si>
    <t>​Modelar, orquestar y formalizar el proceso de Recomendación de Software para la Transformación Digital, ya que al día de hoy existe un proceso muy básico para determinar las tecnologías a utilizar y también muy básico para realizar las pruebas de concepto y de tecnología de nuevos productos. Es necesario optimizar dicho proceso que pueda agregar valor a la iniciativa de Transformación Digital.</t>
  </si>
  <si>
    <t>​RN017.- Derivado de los ajustes de la RN016, se requiere
visualizar los nuevos campos solicitados en el Data Ware House o cualquier otra
aplicación que interactúe o que haga uso de esta información, por lo que AGCTI
realizará las gestiones respectivas para su visualización en la misma, a fin de
reflejar dichos cambios. Los campos ya existentes deberán mostrarse con las
mismas claves con que actualmente se tienen.</t>
  </si>
  <si>
    <t>​Actualizar
los campos nombre, apellido paterno y materno de 191 registros, en la base de
datos de CURP alterna al MAT – RFC Ampliado.</t>
  </si>
  <si>
    <t>Se requiere que se genere en la base de datos de SubastaSAT, el registro correspondiente al pago del boleto electrónico de la subasta 4987-1, a efecto de que vía el sistema mediante la opción ;ADMINISTRADOR/ Registro Manual de Pagos/ Pagos;, se pueda realizar con usuario de área central, el pago de la garantía correspondiente al postor con id ATOMC736M de nombre CLAUDIA ELIZABETH TORRES MORENO.Se requiere se cuente en el ambiente de producción con lo especificado en la ND01 a más tardar el 31/07/2019, a efecto de estar en posibilidad de que el postor con id ATOMC736M, realice las posturas correspondientes.</t>
  </si>
  <si>
    <t>RN001Mi Contabilidad 
Personas Físicas.¿ Se solicita quitar el clasificador de facturas desde el 
periodo de octubre del 2018.¿ Permitir que, a partir del 01 de agosto de 
2019, las Personas Físicas que declaren cualquiera de los siguientes conceptos, 
el aplicativo presente los formularios sin la utilización del clasificador de 
facturas.¿ Cuando el contribuyente desee presentar complementarias o 
extemporáneas, el aplicativo deberá enviar directamente al formulario 
correspondiente, aplicando las reglas definidas, para cuando no hacían uso del 
clasificador.Para lo anterior, se solicita&amp;#58;¿ Quitar el clasificador de 
facturas para los siguientes conceptos&amp;#58;ISR personas físicas. Actividad 
empresarialISR personas físicas. Actividad empresarial Región fronteriza 
NorteISR personas físicas. Servicios profesionalesISR personas físicas. 
Arrendamiento de inmueblesIVA personas físicasIVA personas físicas. 
Región fronteriza Norte¿ Eliminar el proceso de precarga de CFDI’s para Mi 
Contabilidad personas físicas.¿ Eliminar las pantallas de 
Tutorial.</t>
  </si>
  <si>
    <t>​Realizar la migración y reforzamiento de infraestructura para la plataforma de autoconsumo y modelos analíticos, implementando la versión 9.4 de SAS y 6.0 del mantenimiento, contemplando los requisitos de infraestructura y software siguientes&amp;#58;Plataforma de Autoconsumo (SAS Metadata Server; SAS Grid Server; SAS Enterprise Miner; SAS Enterprise Guide; SAS Forecast Server; SAS Grid Nodes; SAS Web Application Server).Plataforma Analítica (SAS Metadata Server; SAS Grid Server; SAS Enterprise Miner; SAS Enterprise Guide; SAS Forecast Server; SAS Grid Nodes; SAS Web Application Server; SAS VAAR; SAS Business Intelligence; SAS Data Integration; SAS Data Quality.</t>
  </si>
  <si>
    <t>​RN01 Elaborar los scripts para el envío de mensajes de interés que la Administración Central de Cobro Persuasivo y Garantías de la AGR solicita en relación a ;Cartera persuasiva;,fecha de cortejunio de 2019,a efecto de que se reemitan a los medios de contacto de 3,403 contribuyentes en el archivo Excel 507_final.xlsx, que se integra en la carpeta compartida para la gestión de la iniciativa de referencia. ND01 Estructurar los scripts para mensajes de interés de la Administración Central de Cobro Persuasivo y Garantías de la AGR solicita en relación a ;Cartera persuasiva;,fecha de cortejunio de 2019. Para la estructuración de los scripts deberá considerarse lo siguiente&amp;#58;AsuntoInvitación a pago de adeudo fiscal.MensajeSe adjunta archivo en Word ;507_final.docx;Variables(8) Vigencia30 díasNotaSe solicita se envíe muestra para vo.bo.</t>
  </si>
  <si>
    <t xml:space="preserve">
Incorporar
los resultados del proceso de validación de la 4a emisión de Líneas de captura
con corte a julio 2019, en la opción de Mis Expedientes/ Mis
Documentos/ Cobranza, dentro de Buzón Tributario. 
</t>
  </si>
  <si>
    <t xml:space="preserve">
Incorporar
los resultados del proceso de validación de la 5ta emisión de Líneas de captura
con corte a julio 2019, en la opción de Mis Expedientes/ Mis Documentos/
Cobranza, dentro de Buzón Tributario. 
</t>
  </si>
  <si>
    <t xml:space="preserve">​Derivado
de la actualización del esquema de consumo de los servicios de consulta de
pedimentos atendido con el POL ID 294.- CESO-Robustecimiento para la
Infraestructura a la VUCEM, se identificaron vulnerabilidades que deben ser mitigadas
a la brevedad ya que pueden presentar un riesgo y transformarse en fraudes o
pérdida del servicio de TIC y de negocio donde pueden generar pérdidas de
ingresos o afectación al SAT.
</t>
  </si>
  <si>
    <t>​Carga de registros de las declaraciones R-100 en
la aplicación de retorno de capitales ejercicio 2017, dentro de Buzón
Tributario, conforme al archivo Base de datos al 18 de octubre del 2018_OK, que
se anexa</t>
  </si>
  <si>
    <t xml:space="preserve">​RN01 Elaborar los scripts para el envío de mensajes de interés que la Administración Central de Cobro Persuasivo y Garantías de la AGR solicita en relación a ;Líneas de captura ISRPF2017 - Sin pago,fecha de cortejulio de 2019,a efecto de que se reemitan a los medios de contacto de 3,792 contribuyentes en el archivo Excel 508_final.xlsx, que se integra en la carpeta compartida para la gestión de la iniciativa de referencia. ND01 Estructurar los scripts para mensajes de interés de la Administración Central de Cobro Persuasivo y Garantías de la AGR solicita en relación a ;Líneas de captura ISRPF2017 - Sin pago, fecha de cortejulio de 2019. Para la estructuración de los scripts deberá considerarse lo siguiente&amp;#58;AsuntoInvitación a pago de adeudo fiscalMensajeSe adjunta archivo en Word ;508_final.docx;Variables(8) Vigencia30 díasNotaSe solicita se envíe muestra para vo.boSe integran en la carpeta compartida para las distintas áreas involucradas los archivos 508_final.doc y 508_final.xlsx </t>
  </si>
  <si>
    <t xml:space="preserve">​RN01 Elaborar los scripts para el envío de mensajes de interés que la Administración Central de Cobro Persuasivo y Garantías de la AGR solicita en relación a ;Líneas de captura ISRPF2017 - Con pagos a cuenta,fecha de cortejulio de 2019,a efecto de que se reemitan a los medios de contacto de 10,530 contribuyentes en el archivo Excel 509_final.xlsx, que se integra en la carpeta compartida para la gestión de la iniciativa de referencia. ND01 Estructurar los scripts para mensajes de interés de la Administración Central de Cobro Persuasivo y Garantías de la AGR solicita en relación a ;Líneas de captura ISRPF2017 - Con pagos a cuenta,fecha de cortejulio de 2019. Para la estructuración de los scripts deberá considerarse lo siguiente&amp;#58;AsuntoInvitación a pago de adeudo fiscalMensajeSe adjunta archivo en Word ;509_final.docx;Variables(8) Vigencia30 díasNotaSe solicita se envíe muestra para vo.boSe integran en la carpeta compartida para las distintas áreas involucradas los archivos 509_final.doc y 509_final.xlsx </t>
  </si>
  <si>
    <t xml:space="preserve">​RN01 Elaborar los scripts para el envío de mensajes de interés que la Administración Central de Cobro Persuasivo y Garantías de la AGR solicita en relación a ;Vigilancia profunda supuesto 5_1;,fecha de corte25 de marzo2019,a efecto de que se reemitan a los medios de contacto de 12,704 contribuyentes en el archivo Excel 510_final.xlsx, que se integra en la carpeta compartida para la gestión de la iniciativa de referencia. ND01 Estructurar los scripts para mensajes de interés de la Administración Central de Cobro Persuasivo y Garantías de la AGR solicita en relación a ;Vigilancia profunda supuesto 5_1;,fecha de corte25 de marzo2019. Para la estructuración de los scripts deberá considerarse lo siguiente&amp;#58;AsuntoSe te invita a revisar y, de ser necesario, corregir tu situación fiscal.MensajeSe adjunta archivo en Word ;510_final.docx;Variables(6) Vigencia30 díasNotaSe solicita se envíe muestra para vo.boSe integran en la carpeta compartida para las distintas áreas involucradas los archivos 510_final.doc y 510_final.xlsx </t>
  </si>
  <si>
    <t>​RN01 Elaborar los scripts para el envío de mensajes de interés que la Administración Central de Promoción y Vigilancia del Cumplimiento de la AGR solicita en relación a ;Vigilancia profunda supuesto 5_2;,fecha de corte25 de marzo 2019,a efecto de que se reemitan a los medios de contacto de 6,982 contribuyentes en el archivo Excel 511_final.xlsx,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 supuesto 5_2;,fecha de corte25 de marzo 2019. Para la estructuración de los scripts deberá considerarse lo siguiente&amp;#58;AsuntoSe te invita a revisar y, de ser necesario, corregir tu situación fiscal.MensajeSe adjunta archivo en Word ;511_final.docx;Variables(11) Vigencia30 díasNotaSe solicita se envíe muestra para vo.boSe integran en la carpeta compartida para las distintas áreas involucradas los archivos 511_final.doc y 511_final.xlsx</t>
  </si>
  <si>
    <t>​Actualizar
los campos nombre, apellido paterno y materno de 92 registros, en la base de
datos de CURP alterna al MAT – RFC Ampliado.</t>
  </si>
  <si>
    <t xml:space="preserve">
Creación
del Modelo de Gobierno de Micro servicios. 
Definición
del proceso para gestionar un Gobierno de Microservicios.
Definición
de roles y responsabilidades para gestionar un Gobierno de Micro servicios.
Definición
del Software y Herramientas.
Creación
del “Ambientes de Openshift”.
Creación
de repositorio de imagen para contenedor, a fin de poder cubrir dos etapas de
DevOpsContinuous Integration y Continuous Delivery (CI/CD) a crearse en
repositorio de versiones.
Contar
con las herramientas de automatización para el control de las aplicaciones que
se instalarán hacia contenedores, mediante las dos etapas de DevOpsContinuous
Integration y Continuous Delivery (CI/CD).
Estas herramientas se
instalarán en contenedores en Openshift y poder orquestar la compilación,
calidad de código, pruebas funcionales y no funcionales, así como el despliegue
de cada aplicativo.</t>
  </si>
  <si>
    <t>​Asignar
la fecha de inicio de operaciones (FECHAINICIOOPERACIONES) a 502,644 registros en
las tablas donde se encuentra información específica de personas físicas [RFCP_PERSONAFISICA].RN01xSe actualizará el campo fecha de inicio de operaciones (FECHAINICIOOPERACIONES) en las tablas donde se encuentra información específica de personas físicas [RFCP_PERSONAFISICA], también se actualizarán los campos USUARIOMODIFICADOR y FECHAMODIFICACION.RN02xLa ACOP proporcionara la lista de los contribuyentes que requieren esta actualización, se asignará la fecha de inicio de operaciones proporcionada de acuerdo al IDPERSONA y RFC proporcionado&amp;#58;CAMPODESCRIPCIÓN DEL CAMPOIDPERSONAIdentificador del contribuyenteRFC RFC del contribuyenteFECHAINICIOOPERACIONESFecha de inicio de operaciones de la personaSe actualizarán los siguientes campos en los registros que sean modificados&amp;#58;CAMPODESCRIPCIÓN DEL CAMPOUSUARIOMODIFICADORM_ACT_2019_00132FECHAMODIFICACION Fecha en la que se ejecute en masivo.RN03Se requiere que el proceso masivo genere un archivo de resultados donde se identifique si el registro fue actualizado&amp;#58;CAMPODESCRIPCIÓN DEL CAMPOIDPERSONAIdentificador del contribuyenteRFC RFC del contribuyenteResultado masivoRA Registro actualizado.RNRegistro no actualizado.</t>
  </si>
  <si>
    <t>​Se requiere actualizar en el WS-RIF-RISS, con forme a la regla de validación de la DIM únicamente para ExREPECOS que hayan tenido la obligación de retenedor.</t>
  </si>
  <si>
    <t xml:space="preserve">
Realizar
ajustes a fin de actualizar los logos institucionales en las primeras tres
plantillaspara la documentación que se emiteen la gestión de
eventos del SAT. 
</t>
  </si>
  <si>
    <t xml:space="preserve">​RN01 Elaborar los scripts para el envío de mensajes de interés que la Administración Central de Promoción y Vigilancia del Cumplimiento de la AGR solicita en relación a ;Vigilancia Declaración Anual 2018 personas morales;,fecha de corte19 de julio de 2019,a efecto de que se reemitan a los medios de contacto de 97,819 contribuyentes en el archivo Excel 512_final.xlsx, que se integra en la carpeta compartida para la gestión de la iniciativa de referencia. ND01 Estructurar los scripts para mensajes de interés de la Administración Central de Promoción y Vigilancia del Cumplimiento de la AGR solicita en relación a ;Vigilancia Declaración Anual 2018 personas morales;,fecha de corte19 de julio de 2019. Para la estructuración de los scripts deberá considerarse lo siguiente&amp;#58;AsuntoSe te invita a cumplir con tus obligaciones fiscales.MensajeSe adjunta archivo en Word ;512_final.docx;Variables(5) Vigencia15 díasNotaSe solicita se envíe muestra para vo.bo.Se integran en la carpeta compartida para las distintas áreas involucradas los archivos 512_final.doc y 512_final.xlsx </t>
  </si>
  <si>
    <t>Agregaral uso del componente Firma_PGI el componente JavaScript, para validar la FIEL del contribuyente que opera el trámite en el Portal de Contribuyente del Padrón de Importadores, con la finalidad de soportar a través de ambos componentesFirma_PGI y JavaScript, la compatibilidad de nuevas versiones de Navegadores, talescomoOpera, Safari, IE 10.0 o superior y Mozilla y preservando el uso del applet para contribuyentes que aún utilizan versiones anteriores a las indicadas.InscripciónRe-InscripciónActualización de SectoresAcutualización de Encargos ConferidosSuspensión del ContribuyenteEvaluación de encargos conferidos</t>
  </si>
  <si>
    <t>​Asegurar la integridad de la información entre
las bases de datos PEA, SAAI y Oracle para la base marcaria, en la que el
contribuyente y los usuarios internos visualicen la misma información una vez
que se realicen movimientos en algunas de la base de datos, como las bajas y
altas de registros para la reasignación de nombres o números de registro.</t>
  </si>
  <si>
    <t>​Implementar en MAT-SAD y su correlación con_x000D_
MAT-DyClas mejoras que fueron detectadas durante el periodo de declaracionesdel ejercicio 2018, los cuales deberan de verse reflejadosen el periodo correspondiente al ejercicio 2019.</t>
  </si>
  <si>
    <t xml:space="preserve">​RN01 Elaborar los scripts para el envío de mensajes de interés que la Administración Central de Promoción y Vigilancia del Cumplimiento de la AGR solicita en relación a ;Vigilancia profundacaídas recaudatorias;,fecha de cortejulio de 2019,a efecto de que se reemitan a los medios de contacto de 26,320 contribuyentes en el archivo Excel 513_final.xlsx,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profundacaídas recaudatorias;,fecha de cortejulio de 2019. Para la estructuración de los scripts deberá considerarse lo siguiente&amp;#58;AsuntoTe invitamos a revisar tu situación fiscal.MensajeSe adjunta archivo en Word ;513_final.docx;Variables(19) Vigencia30 díasNotaSe solicita se envíe muestra para vo.bo.Se integran en la carpeta compartida para las distintas áreas involucradas los archivos 513_final.doc y 513_final.xlsx </t>
  </si>
  <si>
    <t xml:space="preserve">​Actualizar
los campos nombre, apellido paterno y materno de 771 registros, en la base de
datos de CURP alterna al MAT – RFC Ampliado.ClaveMNDescripciónRN01xActualizar, en la base de datos de CURP (tabla alterna que proporciona periódicamente el RENAPO) los datos de NOMBRE, APELLIDO PATERNO y APELLIDO MATERNO conforme al listado de 771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</si>
  <si>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​Se requiere incorporar una validación dentro del Buzón
Tributario para que los contribuyentes que se encuentren amparados dentro del
mismo, no reciban mensajes de interés al momento que se solicite la
Aceptación/Rechazo de la Cancelación de CFDI al contribuyente Receptor</t>
  </si>
  <si>
    <t xml:space="preserve">​Actualizar
los campos nombre, apellido paterno y materno de 1,293 registros, en la base de
datos de CURP alterna al MAT – RFC Ampliado.ClaveMNDescripciónRN01xActualizar, en la base de datos de CURP (tabla alterna que proporciona periódicamente el RENAPO) los datos de NOMBRE, APELLIDO PATERNO y APELLIDO MATERNO conforme al listado de 1,293 registros que proporciona la Administración Central de Operación de Padrones como insumo.RN02xLa identificación de cada registros deberá realizarse por CURP y sustituir con los datos del apartado ;DEBE DECIR;.RN03xÚnicamente se modificarán los nombres y apellidos, es decir, claves y datos adicionales del documento NO deberán ser actualizados. </t>
  </si>
  <si>
    <t>​Se solicita actualizar los siguientes catálogos para el correcto funcionamiento del servicio de MAT-CobranzaCBZC_EMISOR y CBZA_MOD_EMISOR</t>
  </si>
  <si>
    <t>Situación actual&amp;#58;Es necesario obtener información de los contribuyentes a través de diferentes fuentes para conocer su situación fiscal., el cual será el insumo principal para la Fiscalización Electrónica.Riesgos&amp;#58;Evitar los procesos manuales que puedan provocar errores en la operación.</t>
  </si>
  <si>
    <t>​Actualmente
la información que se recibe para el envío de opinión de cumplimiento vía correo
electrónico se transmite a través de una conexión de soky lo que limita a un
solo usuario la ejecución de esta tarea, incrementando los tiempos de respuesta
para el contribuyente.</t>
  </si>
  <si>
    <t xml:space="preserve">
- Actualizar
el Validador interno de Intereses, con certificados de secreto compartido
actualizados, que permitan realizar la validación y desencripción de declaraciones de Intereses o AFORES,
Enajenación de acciones, Sociedades de inversión en instrumentos de deuda y
renta variable y Créditos hipotecarios
destinados a la casa habitación.
Se deberá mantener la
funcionalidad y validaciones actuales.
- Actualizar
el Validador interno de Fideicomisos, con certificados de secreto compartido
actualizados, que permitan realizar la validación y desencripción de declaraciones de Fideicomisos.
Se
deberá mantener la funcionalidad y validaciones actuales.
</t>
  </si>
  <si>
    <t>​Se requiere
desarrollar una nueva herramienta tecnológica para la Declaración Anual de PM,
Régimen General, Bajo el concepto de pre llenado de información y con un modelo sencillo para
su operación por el contribuyente.</t>
  </si>
  <si>
    <t>​Enviar
el archivo de eliminación al proveedor del servicio PITA, con los números de
integración que fueron modulados mediante DODA QR.</t>
  </si>
  <si>
    <t xml:space="preserve">​RN01 Elaborar los scripts para el envío de mensajes de interés que la Administración Central de Promoción y Vigilancia del Cumplimiento de la AGR solicita en relación a ;Vigilancia profundasupuesto 3 personas morales;,fecha de corte14 julio de 2019.,a efecto de que se reemitan a los medios de contacto de 11,339 contribuyentes en el archivo Excel 514_final.xlsx,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profundasupuesto 3 personas morales;,fecha de corte14 julio de 2019. Para la estructuración de los scripts deberá considerarse lo siguiente&amp;#58;AsuntoSe te invita a realizar el pago de tus impuestos omitidosMensajeSe adjunta archivo en Word ;514_final.docx;Variables(9) Vigencia30 díasNotaSe solicita se envíe muestra para vo.bo.Se integran en la carpeta compartida para las distintas áreas involucradas los archivos 514_final.doc y 514_final.xlsx </t>
  </si>
  <si>
    <t xml:space="preserve">​RN01 Elaborar los scripts para el envío de mensajes de interés que la Administración Central de Promoción y Vigilancia del Cumplimiento de la AGR solicita en relación a ;Vigilancia profundasupuesto 3 personas físicas;,fecha de corte14 julio de 2019,a efecto de que se reemitan a los medios de contacto de 17,257 contribuyentes en el archivo Excel 515_final.xlsx,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profundasupuesto 3 personas físicas;,fecha de corte14 julio de 2019. Para la estructuración de los scripts deberá considerarse lo siguiente&amp;#58;AsuntoSe te invita a realizar el pago de tus impuestos omitidos.MensajeSe adjunta archivo en Word ;515_final.docx;Variables(9) Vigencia30 díasNotaSe solicita se envíe muestra para vo.bo.Se integran en la carpeta compartida para las distintas áreas involucradas los archivos 515_final.doc y 515_final.xlsx </t>
  </si>
  <si>
    <t xml:space="preserve">​Se requiere actualizar el siguiente catálogo para el correcto funcionamiento del servicio de MAT-Cobranza&amp;#58;CBZA_PROCESOPARAMFilas 8704, 8708, 8713, 8760, 8778 y 8779. </t>
  </si>
  <si>
    <t>Liberar el nuevo aplicativo SAT Móvil en tiendas App Store y Play Store, el cual contendrá un espacio donde el contribuyente se autenticará una sola vez a su cuenta personalizada donde podrá obtener y/o realizar trámites y servicios sin necesidad de ingresar nuevamente sus credenciales. Además contendrá un menú secundario y un menú inferior en el cual podrá obtener servicios y tramites sin necesidad de autenticación.</t>
  </si>
  <si>
    <t>​A solicitud de la Administración General de Servicios al Contribuyente y derivado de la publicación de la regla 3.11.12 de la Cuarta Resolución de la RMF para 2018 con el rubro Retención de ISR e IVA aplicable a los prestadores de servicio de transporte terrestre de pasajeros o entrega de alimentos, podrán efectuar la retención por concepto del ISR e IVA por los ingresos obtenidos en efectivo, en crédito, mediante cualquier otro medio electrónico o de cualquier otro tipo conforme al artículo 90 de la Ley del ISR, se deberá proporcionar a cada persona física a la que le hubiera efectuado la retención, un CFDI de Retenciones e información de los ingresos por viajes, en la que se desglose los ingresos efectivamente cobrados por la plataforma tecnológica de los usuarios que recibieron el servicio por parte de la persona física y los impuestos retenidos en dicho mes, el cual deberá ser acompañado del complemento ;Viajes Plataformas Tecnológicas; en el que se desglose los viajes y los ingresos en efectivo cobrados por la persona física, en dicho periodo.Se requiere generar el 
esquema XSD, XSLT, así como la documentación Word y PDF del complemento de 
Viajes Plataformas Tecnológicas, para incluir nuevos elementos y atributos, que 
permitan incluir requisitos fiscales vigentes en las facturas electrónicas de 
Retenciones. El esquema generado se deberá configurar en los servicios de 
recepción y almacenamiento de CFDI de Retenciones.</t>
  </si>
  <si>
    <t xml:space="preserve">
Se solicita la preparación de
los querys correspondientes con corte al mes de Julio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
</t>
  </si>
  <si>
    <t>​Actualizar la ayuda en todos los formularios del 2019 de declaraciones normales y complementarias del IVA e IVA región fronteriza norte donde esté integrado el campo Proporción utilizada conforme a la LIVA.</t>
  </si>
  <si>
    <t>A través de este POL, se darácontinuidad a la atención delos defectos identificados por negocio durante las pruebas UAT que se llevaron a cabo en mayo del presente,correspondientes alPPMC 92382.-SCCCyGActualización del Sistema de Control de Cuentas de Créditos y Garantías.Se anexa archivo en Word;Resultados de las pruebas 15052019;, que contiene el detalle de los defectos pormitigar.</t>
  </si>
  <si>
    <t xml:space="preserve">​Adición_x000D_
y actualización de logos símbolos 995x175 en los portales de SaC y en los acuses_x000D_
emitidos por SaC en Solución Integral, así como la adición del esloganContribuimos_x000D_
para transformar,tanto en_x000D_
los acuses como en las plantillas de correo electrónico. Tipos de acuses a actualizar&amp;#58;Recepción,Canalización,Prórroga,Solicitud de información adicional,Recepción de información adicional,Respuesta,Cancelación._x000D_
_x000D_
Se_x000D_
deberá adicionar en las 7 plantillas de acuses SaC, el esloganContribuimos_x000D_
para transformarEstas plantillas sólo se emitirán si el contribuyente elige como medio de contactocorreo electrónico.Las plantillas de correo electrónico son&amp;#58;Plantilla de Recepción.Plantilla de Canalización.Plantilla de PrórrogaPlantilla de Solicitud de Información AdicionalPlantilla de Recepción de Información AdicionalPlantilla de RespuestaPlantilla de Cancelación_x000D_
_x000D_
Se_x000D_
deberán eliminar los logos símbolos que tienen actualmente los 3 portales_x000D_
(Contribuyente, Público y Empleado), adicionando los nuevos logos símbolos_x000D_
_x000D_
_x000D_
_x000D_
</t>
  </si>
  <si>
    <t>Se solicita de manera ;urgente; las vistas previas (representación impresa del documento digital) de los mensajes de interés (enviados en el #463) depositados en el Buzón Tributario de los siguientes contribuyentes&amp;#58;CEC870531KX6 Centro Educativo San Javier, S.C. FolioCBT-2019-04-00001327 CEJ860811AI9 Centro Educativo Cumbres de Guadalajara, S. C. FolioCBT-2019-04-00001346ND01 Solicitud de vistas previas de contribuyentesCEC870531KX6 y CEJ860811AI9 del mensaje de interés enviado en el #463</t>
  </si>
  <si>
    <t>​Modificar la etiqueta que dicePAC02 ;Retenciones;, debe decirPAC02 ;Asimilados;</t>
  </si>
  <si>
    <t xml:space="preserve">​RN01 Elaborar los scripts para el envío de mensajes de interés que la Administración Central de Promoción y Vigilancia del Cumplimiento de la AGR solicita en relación a ;Vigilancia de obligaciones mensuales Junio 2019, 1er Semestre 2019 y 2do Trimestre 2019 (Cumplimiento Julio 2019);,fecha de cortejulio de 2019, a efecto de que se reemitan a los medios de contacto de 682,966 contribuyentes en el archivo Excel 516_final.xlsx, que por tamaño se integra en la carpeta compartida para la gestión de la iniciativa de referencia. ND01 Estructurar los scripts para mensajes de interés de la Administración Central de Promoción y Vigilancia del Cumplimiento de la AGR solicita en relación a ;Vigilancia de obligaciones mensuales Junio 2019, 1er Semestre 2019 y 2do Trimestre 2019 (Cumplimiento Julio 2019);,fecha de cortejulio de 2019.Para la estructuración de los scripts deberá considerarse lo siguiente&amp;#58;AsuntoSe te invita a cumplir con tus obligaciones fiscales.MensajeSe adjunta archivo en Word ;516_final.docx;Variables(31) Vigencia15 díasNotaSe solicita se envíe muestra para vo.bo.Se integran en la carpeta compartida para las distintas áreas involucradas los archivos 516_final.doc y 516_final.xlsx </t>
  </si>
  <si>
    <t>Se solicita actualizar la marca de padrones en MAT-Cobranza, correspondiente al mes de julio de 2019; la cual se deberá realizar a través de una carga masiva con los insumos proporcionados en el archivo;MarcasPad_2019_M07.txt;.</t>
  </si>
  <si>
    <t>Se requiere que, en Kioscos - Mi
Espacio - Servicios al RFC - Inscripción, se actualicen la URL´s de los apartados
(Simulador, Con CURP, Personas Físicas y Personas Morales).De igual forma, en Kioscos - Mi
Espacio - Servicios al RFC - Actualización, se actualicen la URL´s de los
apartados (Cambio de Domicilio, Reanudación de Actividades, Suspensión de
actividades, Apertura de establecimiento, Cierre de establecimiento y Aumento y
Disminución de Obligaciones).Y hacer la actualización de la URL que hace referencia a los Pasajeros Procedentes del Extranjero y actualizar la leyendaque aparece como “Registros Fiscalizados (reg15)” por el correcto que es
“Recintos Fiscalizados (Reg. 15)” .​
​</t>
  </si>
  <si>
    <t>​Agilizar la logística del evento deportivo del SAT</t>
  </si>
  <si>
    <t xml:space="preserve">
Elaborar
los scripts para el envío de mensajes de interés que la Administración Central
de Promoción y Vigilancia del Cumplimiento de la AGR solicita en relación a “Vigilancia
Acumulada DIOT mayo - junio 2019”,fecha de corte29 de julio de 2019,a
efecto de que se reemitan a los medios de contacto de 78,518 contribuyentes en
el archivo Excel 517_final.xlsx, que se integra en la carpeta compartida para
la gestión de la iniciativa de referencia. 
</t>
  </si>
  <si>
    <t xml:space="preserve">
Elaborar
los scripts para el envío de mensajes de interés que la Administración Central
de Cobro Persuasivo y Garantías de la AGR solicita en relación a “Cartera
Agentes Aduanales”fecha de cortejunio de 2019,a efecto de que se
reemitan a los medios de contacto de 13 contribuyentes en el archivo Excel 519_final.xlsx,
que se integra en la carpeta compartida para la gestión de la iniciativa de
referencia. 
</t>
  </si>
  <si>
    <t xml:space="preserve">
Elaborar
los scripts para el envío de mensajes de interés que la Administración Central
de Cobro Persuasivo y Garantías de la AGR solicita en relación a “Cartera
Coactiva”fecha de cortejunio de 2019,a efecto de que se reemitan
a los medios de contacto de 793 contribuyentes en el archivo Excel 520_final.xlsx,
que se integra en la carpeta compartida para la gestión de la iniciativa de
referencia. 
</t>
  </si>
  <si>
    <t xml:space="preserve">
Elaborar
los scripts para el envío de mensajes de interés que la Administración Central
de Operación de Padrones de la AGSC solicita en relación a “Región Fronteriza
Norte”,a efecto de que se reemitan a los medios de contacto de 340 contribuyentes
en el archivo Excel 518_final.xlsx, que se integra en la carpeta compartida
para la gestión de la iniciativa de referencia. 
</t>
  </si>
  <si>
    <t>​Realizar ajustes a fin de
actualizar los logos institucionales de la séptima a la novena plantillapara
la documentación que se emiteen la gestión de eventos del SAT</t>
  </si>
  <si>
    <t xml:space="preserve">_x000D_
_x000D_
Implementar el micrositio de la Comisión Central de_x000D_
Seguridad y Salud en el Trabajo, vinculado al INTRASAT con información que_x000D_
pueda ser actualizada a través de los dueños del mismo. _x000D_
_x000D_
Desarrollar_x000D_
un sistema para el registro de formularios sobre información que se reporta al_x000D_
ISSSTE, incluyendo reportes y estadísticas para difusión dentro de la comunidad_x000D_
e informes relativos del sector salud._x000D_
_x000D_
Tanto_x000D_
el sitio como el sistema deberán tener un alcance de cobertura nacional._x000D_
_x000D_
</t>
  </si>
  <si>
    <t>​Se requiere complementar característitcas o funcionalidades de los servicios gratuitos de Factura Electrónica, en los que se consideran los siguientes&amp;#58;- Integrar la funcionalidad de Factura fácil en MegaPAC- Mejoras de funcionalidad general - Pre llenado de datos generales - Simplificación de captura en los conceptos- Simplificación de firmado de la factura</t>
  </si>
  <si>
    <t>​Se
requiere actualizar el Sistema de Contabilidad Central del Nuevo Esquema de
Pagos - Solución Integral, para efectuar el registro contable del concepto de Productos
y Aprovechamientos ;, 60010 ;BIENES Y SERVICIOS PRODUCIDOS EN ESTABLECIMIENTOS DEL GOBIERNO FEDERAL.- POR BIENES QUE ENAJENE O SERVICIOS QUE PRESTE LA SECRETARIA DE SEGURIDAD Y PROTECCION CIUDADANA EN FUNCIONES DE DERECHO PRIVADO.;Actualización de los catalogos CAT-CON y CAT-COM</t>
  </si>
  <si>
    <t>​Actualizar el encabezado de los aplicativos de “Localidades sin internet” y “Localidades sin servicios financieros”, a fin de mostrar los logotipos institucionales vigentes y eliminar la promoción a la estrategia Crezcamos Juntos.</t>
  </si>
  <si>
    <t>​Actualmente
la información que es utilizada de insumo para la generación de un índice
integral de riesgo institucional se actualiza de manera semimanual debido a los
continuos cambios en las plataformas de datos institucionales que originaron se
perdiera la conexión con el repositorio de SAS, lo que vulnera el proceso de
integración de la información dada la volumetría de la misma y poniendo en
riesgo su confidencialidad y su disponibilidad, lo que implica que la
identificación de conductas ilícitas y/o acciones de mejora no sean oportunas,
comprometiendo la información mediante las cuales se basan las estrategias
institucionales de combate a la corrupción y mejora de procesos, por lo que se
requiere que las fuentes se integren de manera automática para optimizar el
proceso de análisis de riesgos institucionales y garantizar su veracidad.</t>
  </si>
  <si>
    <t>​Permitir
la validación del número de serie al momento de ingresar
los datos en el portal del contribuyente para generar un Documento de Operación
del Despacho Aduanero (DODA) o un número de integración por medio del Proyecto
de Integración de Tecnología Aduanera
(PITA), para los pedimentos con clave T3 y T7.</t>
  </si>
  <si>
    <t>Llevar a cabo las tareas pertinentes, con el fin de generar análisis para la nueva herramienta de la declaración anual PM 2019 Régimen General,flujos y funcionalidades.</t>
  </si>
  <si>
    <t xml:space="preserve">​Generar la documentación diseño funcional del aplicativo, flujos y funcionalidades de la nueva herramienta de PF 2019 </t>
  </si>
  <si>
    <t>​Ajustes al aplicativo, flujos y funcionalidades declaración anual personas físicas del Ejercicio 2019.</t>
  </si>
  <si>
    <t>ND01 Se solicita se dé de baja la cuenta del usuario con los siguientes datos, en el aplicativo denominado Amparados&amp;#58;RFC cortoGUSM7894NombreMagda Gabriela Gutiérrez SilvaRFC cortoPAMM79AANombre Mayra Pavón MartínezRFC corto ROSF6411NombreFernando Antonio Rojo SaldañaND 02 Se solicita se dé de alta la cuenta del usuario con los siguientes datos, en el aplicativo denominado AmparadosRFC cortoGOMG74A1NombreGriselda González MéndezRFC cortoLOBK735KNombreKeila Eunice López BanderaAtendiendo a estos cambios sólo deberán permanecer activos los siguientes usuarios.NOMBRERFC CORTOFátima Orizaba ChávezOICF832EJuan Gabriel Ruíz ValleRUVJ6947Griselda González MéndezGOMG74A1Keila Eunice López BanderaLOBK735K</t>
  </si>
  <si>
    <t>Derivado
de la publicación de la regla 3.11.12. de la Resolución Miscelánea Fiscal
vigente, se requiere que los contribuyentes personas físicas que presten de
forma independiente el servicio de transporte terrestre de pasajeros o entrega
de alimentos preparados y que opten por aplicar la citada regla puedan solicitar
Certificados de Sello Digital.​</t>
  </si>
  <si>
    <t>​Controlar el volumen de licencias de identidades, que se encuentran en el Directorio Institucional de Identidades, gestionado y administrado bajo el contrato MII4, atendiendo las necesidades de negocio, listadas en el apartado correspondiente de la solicitud, y que consisten en lo siguiente&amp;#58;Marcar Cuentas a ResguardarDesmarcar Cuentas a ResguardarResguardo de CuentasRestauración de Cuentas</t>
  </si>
  <si>
    <t>Se solicita que el Centro de Desarrollo (CDS) realice las actividades necesarias para recibir en transición el aplicativo Incorporar los Derechos, Productos y Aprovechamientos a través de Pago Referenciado a los procesos y productos vigentes en el SDMA5, con la finalidad de que pueda tomar el control del aplicativo para el soporte y mantenimiento de éste, así como su documentación.</t>
  </si>
  <si>
    <t>​Crear la declaración que le facilitará al residente _x000D_
en el extranjero, la determinación y pago del impuesto derivado del ingreso _x000D_
obtenido en territorio nacional.</t>
  </si>
  <si>
    <t xml:space="preserve">​Elaborar
los scripts para el envío de mensajes de interés que la Administración Central
de Promoción y Vigilancia del Cumplimiento de la AGR solicita en relación a
“Opinión de cumplimiento negativa”,fecha de corte4 de agosto de 2019, a efecto de que se reemitan a los medios de contacto de 1,965,138 contribuyentes en el archivo Excel 521_final.xlsx, que
se integra en la carpeta compartida para la gestión de la iniciativa de
referencia. </t>
  </si>
  <si>
    <t xml:space="preserve">
Elaborar
los scripts para el envío de mensajes de interés que la Administración Central de
Promoción y Vigilancia del Cumplimiento de la AGR solicita en relación a
“Vigilancia de Seguimiento (septiembre - diciembre 2018).”,fecha de
corte12 de agosto de 2019, a efecto de que se reemitan
a los medios de contacto de 319,215 contribuyentes en el archivo
Excel 522_final.xlsx, que se integra en la carpeta compartida para la gestión
de la iniciativa de referencia. 
</t>
  </si>
  <si>
    <t xml:space="preserve">​Derivado de la convivencia entre el MAT.Control de
Obligaciones y el MAT.Cobranza para el registro automático y masivo de las
resoluciones determinantes por Multas derivadas de las diversas vigilancias de
control de obligaciones, se detectó que existen resoluciones que se enviaron y
registraron más de una vez en MAT.Cobranza, y de las cuales el usuario ya
activó alguna de ellas, quedando las demás con estatus inactivas (17004),
mismas que conforme a lo acordado entre la ACPVC y la ACCPyG deben ser
depuradas de la base de datos del MAT.Cobranza. </t>
  </si>
  <si>
    <t>Se solicita actualizar los siguientes catálogos para el correcto funcionamiento del servicio de MAT-Cobranza&amp;#58;ADMC_UNIDADADMVA se agregaron los Id&amp;#58;2641CBZA_AUTO_RESOLMOTIVO se agregaron los registros16079 al 16095 ADMA_UNIDADADMVA_ROL se agregaron los registros3060CBZA_AUTO_CONCEPTO se agregaron los registros&amp;#58;102599 al 102645CBZC_CONCEPTO se agregó el Id 328 ;Multas previstas en el art. 160 de la Ley Nacional de Ejecución Penal;.</t>
  </si>
  <si>
    <t xml:space="preserve">​RN01 Elaborar los scripts para el envío de mensajes de interés que la Administración Central de Operación de Padrones de la AGSC solicita en relación a ;Actualización de contribuyentes relevados de presentar el aviso de inicio de liquidación previsto en la regla 2.5.21 de la Resolución Miscelánea Fiscal y en relación con la ficha de trámite 85/CFF., a efecto de que se reemitan a los medios de contacto de 3 contribuyentes en el archivo Excel 524_final.xlsx, que se integra en la carpeta compartida para la gestión de la iniciativa de referencia. ND01 Estructurar los scripts para mensajes de interés de la Administración Central de Operación de Padrones de la AGSC solicita en relación a ;Actualización de contribuyentes relevados de presentar el aviso de inicio de liquidación previsto en la regla 2.5.21 de la Resolución Miscelánea Fiscal y en relación con la ficha de trámite 85/CFF.Para la estructuración de los scripts deberá considerarse lo siguiente&amp;#58;AsuntoInicio de liquidación.MensajeSe adjunta archivo en Word ;524_final.docx;Variables(3) Vigencia30 díasNotaSe solicita se envíe muestra para vo.bo.NotaSe integran en la carpeta compartida para las distintas áreas involucradas los archivos 524_final.doc y 524_final.xlsx </t>
  </si>
  <si>
    <t xml:space="preserve">​RN01 Elaborar los scripts para el envío de mensajes de interés que la Secretaría de Planeación y Finanzas del Gobierno del Estado de Puebla solicita en relación a ;Vigilancia Impuesto sobre erogaciones por remuneraciones al trabajo personal junio 2019;,fecha de cortejunio de 2019, a efecto de que se reemitan a los medios de contacto de 1,900 contribuyentes en el archivo Excel 525_final.xlsx, que se integra en la carpeta compartida para la gestión de la iniciativa de referencia. ND01 Estructurar los scripts para mensajes de interés de la Secretaría de Planeación y Finanzas del Gobierno del Estado de Puebla solicita en relación a ;Vigilancia Impuesto sobre erogaciones por remuneraciones al trabajo personal junio 2019;,fecha de cortejunio de 2019.Para la estructuración de los scripts deberá considerarse lo siguiente&amp;#58;AsuntoPosibles inconsistencias en las declaraciones presentadas.MensajeSe adjunta archivo en Word ;525_final.docx;Variables(3) Vigencia30 díasNotaSe solicita se envíe muestra para vo.bo.NotaSe integran en la carpeta compartida para las distintas áreas involucradas los archivos 525_final.doc y 525_final.xlsx </t>
  </si>
  <si>
    <t xml:space="preserve">​RN01 Elaborar los scripts para el envío de mensajes de interés que la Administración Central de Promoción y Vigilancia del Cumplimiento de la AGR solicita en relación a ;Vigilancia de Seguimiento (enero - abril 2019).;,fecha de corte12 de agosto de 2019, a efecto de que se reemitan a los medios de contacto de 398,060 contribuyentes en el archivo Excel 526_final.xlsx, que se integra en la carpeta compartida para la gestión de la iniciativa de referencia. ND01 Estructurar los scripts para mensajes de interés de la Administración Central de Promoción y Vigilancia del Cumplimiento de la AGR solicita en relación a ;Vigilancia de Seguimiento (enero - abril 2019).;,fecha de corte12 de agosto de 2019.Para la estructuración de los scripts deberá considerarse lo siguiente&amp;#58;AsuntoSe le invita a cumplir con sus obligaciones fiscales.MensajeSe adjunta archivo en Word ;526_final.docx;Variables(9) Vigencia15 díasNotaSe solicita se envíe muestra para vo.bo.NotaSe integran en la carpeta compartida para las distintas áreas involucradas los archivos 526_final.doc y 526_final.xlsx </t>
  </si>
  <si>
    <t xml:space="preserve">​RN01 Elaborar los scripts para el envío de mensajes de interés que la Administración Central de Promoción y Vigilancia del Cumplimiento de la AGR solicita en relación a ;Vigilancia profunda &amp;gt; Programa caídas recaudatorias &amp;gt; Supuesto 6_1 ejercicio;,fecha de corte25 de marzo 2019., a efecto de que se reemitan a los medios de contacto de 30,440 contribuyentes en el archivo Excel 527_final.xlsx,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 &amp;gt; Programa caídas recaudatorias &amp;gt; Supuesto 6_1 ejercicio;,fecha de corte25 de marzo 2019.Para la estructuración de los scripts deberá considerarse lo siguiente&amp;#58;AsuntoRevisa y, de ser necesario, corrige tu situación fiscal.MensajeSe adjunta archivo en Word ;527_final.docx;Variables(6) Vigencia30 díasNotaSe solicita se envíe muestra para vo.bo.NotaSe integran en la carpeta compartida para las distintas áreas involucradas los archivos 527_final.doc y 527_final.xlsx </t>
  </si>
  <si>
    <t xml:space="preserve">​RN01 Elaborar los scripts para el envío de mensajes de interés que la Administración Central de Promoción y Vigilancia del Cumplimiento de la AGR solicita en relación a ;Vigilancia profunda &amp;gt; Programa caídas recaudatorias &amp;gt; Supuesto 6_2 ejercicio;,fecha de corte25 de marzo 2019, a efecto de que se reemitan a los medios de contacto de 16,244 contribuyentes en el archivo Excel 528_final.xlsx,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 &amp;gt; Programa caídas recaudatorias &amp;gt; Supuesto 6_2 ejercicio;,fecha de corte25 de marzo 2019.Para la estructuración de los scripts deberá considerarse lo siguiente&amp;#58;AsuntoRevisa y, de ser necesario, corrige tu situación fiscal.MensajeSe adjunta archivo en Word ;528_final.docx;Variables(11) Vigencia30 díasNotaSe solicita se envíe muestra para vo.bo.NotaSe integran en la carpeta compartida para las distintas áreas involucradas los archivos 528_final.doc y 528_final.xlsx </t>
  </si>
  <si>
    <t xml:space="preserve">​RN01 Elaborar los scripts para el envío de mensajes de interés que la Administración Central de Cobro Persuasivo y Garantías de la AGR solicita en relación a ;Líneas de captura corte agosto 2019, a efecto de que se reemitan a los medios de contacto de los 16,505 contribuyentes (19,222 registros en total), en el archivo Excel 529_final.xlsx, que se integra en la carpeta compartida para la gestión de la iniciativa de referencia. ND01 Estructurar los scripts para mensajes de interés de la Administración Central de Cobro Persuasivo y Garantías de la AGR solicita en relación a ;Líneas de captura corte agosto 2019.Para la estructuración de los scripts deberá considerarse lo siguiente&amp;#58;AsuntoInvitación a pago de adeudo fiscal.MensajeSe adjunta archivo en Word ;529_final.docx;Variables(9) Vigencia30 díasNotaSe solicita se envíe muestra para vo.bo.NotaSe integran en la carpeta compartida para las distintas áreas involucradas los archivos 529_final.doc y 529_final.xlsx </t>
  </si>
  <si>
    <t>Incorporar los resultados del proceso de validación de la 6ta emisión de Líneas de captura con corte a agosto 2019, en la opción de Mis Expedientes/ Mis Documentos/ Cobranza, dentro de Buzón Tributario. ND001. Incorporar la información de la sexta emisión de Líneas de captura con corte a agosto 2019.Consideraciones&amp;#58;Visualizar los archivos con base al contribuyente que ingrese a Buzón Tributario/ Mis Expedientes/ Mis documentos/ Cobranza/ Líneas de captura.Para la validación del alcance de este requerimiento, se deberá ingresar a Buzón Tributario/ Mis expedientes/ Mis documentos/ Cobranza/ Líneas de captura con el RFC de prueba AEHG71021199A o ROLL710522HT7 mostrar la ventana ;Formatos para pago; con la opción a descargar el o los archivos del formulario de líneas de captura, que incluye la emisión de Abril 2019 gestionada mediante la iniciativa 751, Junio 2019 2ª emisión gestionada mediante la iniciativa 869, Junio 2019 3ª emisión mediante la iniciativa 886, julio 2019 4ta emisión gestionada mediante la iniciativa 963, julio 2019 5ta emisión gestionada mediante la iniciativa 964 y agosto 2019 6ta emisión, está última mediante la presente gestiónCargar el archivo ;Layout_ISR_2017_Agosto_2019; los 19,222 archivos con la siguiente nomenclatura ;44XXXXXXXXXXXX_ &amp;lt;RFC&amp;gt;.pdf; los cuales serán integrados mediante la ACOST en el Fileshare ubicado en los nodos del clúster cpsd2profshx01 y cpsd2profshx02 en la instancia CPSD2PROFSVN03\SICOF, en la ruta SICOF\DECA_2015. Muestra del servicio solicitadoConsideraciones&amp;#58;Se recuerda que los nuevos archivos del mes de ;Agosto 2019; se deben listar como primera opción, sin usar el punto en ;Fecha;.Se integran los archivos 44751900007666_GUSM7809042P1.pdf y 44761900005364_ROLL710522HT7.pdf para efecto de pruebas en UAT, los cuales deberán ir asociados a la programación que resulte de este requerimiento para validación en AVL.Se deben conservar los archivos anteriormente depositados, es decir, si algún destinatario en la emisión anterior se le depositó una línea de captura, ésta debe permanecer.En ésta 6ta emisión, a varios contribuyentes se les depositará una o más líneas de captura.</t>
  </si>
  <si>
    <t xml:space="preserve">​RN01 Elaborar los scripts para el envío de mensajes de interés que la Administración Central de Cobro Persuasivo y Garantías de la AGR solicita en relación a ;Carta condonación créditos fiscales (tercera remesa), a efecto de que se reemitan a los medios de contacto de 4,496 contribuyentes en el archivo Excel 530_final.xlsx, que se integra en la carpeta compartida para la gestión de la iniciativa de referencia. ND01 Estructurar los scripts para mensajes de interés de la Administración Central de Cobro Persuasivo y Garantías de la AGR solicita en relación a ;Carta condonación créditos fiscales (tercera remesa);.Para la estructuración de los scripts deberá considerarse lo siguiente&amp;#58;AsuntoInformación sobre créditos condonados.MensajeSe adjunta archivo en Word ;530_final.docx;Variables(3) Vigencia90 díasNotaSe solicita se envíe muestra para vo.bo.NotaSe integran en la carpeta compartida para las distintas áreas involucradas los archivos 530_final.doc y 530_final.xlsx </t>
  </si>
  <si>
    <t xml:space="preserve">​RN01 Elaborar los scripts para el envío de mensajes de interés que la Secretaría de Finanzas Públicas del Gobierno del Estado de Hidalgo solicita en relación a ;Vigilancia Impuesto sobre Tenencia o Uso de Vehículos y refrendo vehicular;,fecha de corte21 de agosto 2019);, a efecto de que se reemitan a los medios de contacto de 5,417 contribuyentes en el archivo Excel 523_final.xlsx, que se integra en la carpeta compartida para la gestión de la iniciativa de referencia. ND01 Estructurar los scripts para mensajes de interés de la Secretaría de Finanzas Públicas del Gobierno del Estado de Hidalgo solicita en relación a ;Vigilancia Impuesto sobre Tenencia o Uso de Vehículos y refrendo vehicular;,fecha de corte21 de agosto 2019);.Para la estructuración de los scripts deberá considerarse lo siguiente&amp;#58;AsuntoInvitación a regularizar situación fiscal del Impuesto Sobre Tenencia o Uso de vehículosy refrendo vehicular.MensajeSe adjunta archivo en Word ;523_final.docx;Variables(8) Vigencia30 díasNotaSe solicita se envíe muestra para vo.bo de los siguientes contribuyentes TFS011012M18 y OAPS820311GA6.NotaSe integran en la carpeta compartida para las distintas áreas involucradas los archivos 523_final.doc y 523_final.xlsx </t>
  </si>
  <si>
    <t xml:space="preserve">​RN01 Elaborar los scripts para el envío de mensajes de interés que la Administración Central de Promoción y Vigilancia del Cumplimiento de la AGR solicita en relación a ;Vigilancia de Seguimiento (mayo - junio 2019).;,fecha de corte19 de agosto de 2019);, a efecto de que se reemitan a los medios de contacto de 670,498 contribuyentes en el archivo Excel 531_final.xlsx, que se integra en la carpeta compartida para la gestión de la iniciativa de referencia. ND01 Estructurar los scripts para mensajes de interés de la Administración Central de Promoción y Vigilancia del Cumplimiento de la AGR solicita en relación a ;Vigilancia de Seguimiento (mayo - junio 2019).;,fecha de corte19 de agosto de 2019);.Para la estructuración de los scripts deberá considerarse lo siguiente&amp;#58;AsuntoSe le invita a cumplir con sus obligaciones fiscales.MensajeSe adjunta archivo en Word ;531_final.docx;Variables(9) Vigencia15 díasNotaSe solicita se envíe muestra para vo.bo..NotaPor tamaño del insumo xlsx, se integran en la carpeta compartida para las distintas áreas involucradas los archivos 531_final.doc y 531_final.xlsx </t>
  </si>
  <si>
    <t>​Se requiere conocer la información de las bajas que el SAT ha comunicado al IMSS mediante el servicio WEB ;Cancelación RISS;​</t>
  </si>
  <si>
    <t xml:space="preserve">
Realizar
ajustes a fin de actualizar los logos institucionales de la décima a la décima tercera
plantillapara la documentación que se emiteen la gestión de eventos
del SAT. 
</t>
  </si>
  <si>
    <t xml:space="preserve">
Realizar
ajustes a fin de actualizar los logos institucionales de la décima cuarta a la décima
séptima plantillapara la documentación que se emiteen la gestión de
eventos del SAT. 
</t>
  </si>
  <si>
    <t xml:space="preserve">
Realizar
ajustes a fin de actualizar los logos institucionales de la décima octava a la vigésima
plantillapara la documentación que se emiteen la gestión de eventos
del SAT. 
</t>
  </si>
  <si>
    <t xml:space="preserve">​RN01 Elaborar los scripts para el envío de mensajes de interés que la Administración Central de Cobro Persuasivo y Garantías de la AGR solicita en relación a ;Cartera persuasiva;,fecha de cortejulio de 2019, a efecto de que se reemitan a los medios de contacto de 2,883 contribuyentes en el archivo Excel 532_final.xlsx, que se integra en la carpeta compartida para la gestión de la iniciativa de referencia. ND01 Estructurar los scripts para mensajes de interés de la Administración Central de Cobro Persuasivo y Garantías de la AGR solicita en relación a ;Cartera persuasiva;,fecha de cortejulio de 2019. Para la estructuración de los scripts deberá considerarse lo siguiente&amp;#58;AsuntoInvitación a pago de adeudo fiscalMensajeSe adjunta archivo en Word ;532_final.docx;Variables(8) Vigencia30 díasNotaSe solicita se envíe muestra para vo.bo..NotaSe integran en la carpeta compartida para las distintas áreas involucradas los archivos 532_final.doc y 532_final.xlsx </t>
  </si>
  <si>
    <t>​El sistema de forma automática genera nuevamente la convocatoria cuando el postor ganador es incumplido.Actualmente el sistema solo permite el registro de dos subadministradores y de un jefe de departamento.el sistema no cuenta con una opción que permita actualizar los datos de los postores.</t>
  </si>
  <si>
    <t>- Instrumentar canales electrónicos de comunicación para la recepción de las declaraciones de intereses y fideicomisos, vía internet.- Realizar las modificaciónes necesarias a los validadores internos actuales de intereses y fideicomisos, para la correcta recepción de la información.- Resguardarlas declaraciones recibidas, para ponerla adisposición de los diferentes usuarios de la información financiera.- Desarrollar consultas de la información.- Contar con un monitor de declaraciones.</t>
  </si>
  <si>
    <t>​Actualizar los criterios de validación en pedimentos sujeros a verificación de las cantidades de mercancía.</t>
  </si>
  <si>
    <t>​Actualizar los criterios de validación en VOCE para la verificación del año modelo de vehículos usados en pedimentos de rectificación.</t>
  </si>
  <si>
    <t>Extracción de datosSe solicita extraer todos los datos del Perfil de la base de datos de Mis cuentas que corresponden a declaraciones de RIF normales y complementarias presentadas a partir de 2014.Información a considerarDicha información del Perfil de las Declaraciones de RIF normales y complementarias presentada en Mis Cuentas, deberá ser integrada al DWH, conforme al Anexo “Perfil de Mis Cuentas”.</t>
  </si>
  <si>
    <t>​Actualizar
catálogo de SUIEFI del “Módulo de Control y Seguimiento de Propuestas del
SUIEFI” un Subprograma para el “Programa de Aviso Correctivo (PAC)”.</t>
  </si>
  <si>
    <t>​Actualmente el MAT - RFC no cuenta con una
funcionalidad que permita actualizar en forma masiva los datos de Identidad,
fecha de inicio de operaciones, así como la información relacionada a los
Documentos probatorios de los contribuyentes.</t>
  </si>
  <si>
    <t>Crear un servicio que permita al Registro contableobtenerinformacíon de declaraciones No pagadas dentro de Declaraciones y Pagos, que permita al proceso de Sustitutivas procesar de manera automática las declaraciones complementarias en la cualsu Inmediata No ha sido pagada, para realizar su registro en la contabilidad como declaración normal.</t>
  </si>
  <si>
    <t>​Se requiere que los conceptos de pago (identificados en la matriz de claves informáticas y contables), con sus respectivas claves de DPA´s, se registren en los procesos de DPAs, en la base de datos DyP Pagos y NEPE SISPR, con el fin de que las diferentes dependencias que se están incorporando al proceso de recepción de pagos puedan generar sus líneas de capturas.</t>
  </si>
  <si>
    <t xml:space="preserve">​RN01 Elaborar los scripts para el envío de mensajes de interés que la Administración Central de Promoción y Vigilancia del Cumplimiento de la AGR solicita en relación a ;Vigilancia profundacaídas recaudatorias;,fecha de corteagosto de 2019, a efecto de que se reemitan a los medios de contacto de 18,770 contribuyentes en el archivo Excel 533_final.xlsx, que se integra en la carpeta compartida para la gestión de la iniciativa de referencia. ND01 Estructurar los scripts para mensajes de interés de la Administración Central de Promoción y Vigilancia del Cumplimiento de la AGR solicita en relación a ;Vigilancia profundacaídas recaudatorias;,fecha de corteagosto de 2019.Para la estructuración de los scripts deberá considerarse lo siguiente&amp;#58;AsuntoTe invitamos a revisar tu situación fiscal.MensajeSe adjunta archivo en Word ;533_final.docx;Variables(18) Vigencia30 díasNotaSe solicita se envíe muestra para vo.bo.NotaSe integran en la carpeta compartida para las distintas áreas involucradas los archivos 533_final.doc y 533_final.xlsx </t>
  </si>
  <si>
    <t xml:space="preserve">​RN01 Elaborar los scripts para el envío de mensajes de interés que la Administración Central de Cobro Persuasivo y Garantías de la AGR solicita en relación a ;Cartera Coactiva; fecha de cortejulio de 2019, a efecto de que se reemitan a los medios de contacto de 661 contribuyentes en el archivo Excel 534_final.xlsx, que se integra en la carpeta compartida para la gestión de la iniciativa de referencia. ND01 Estructurar los scripts para mensajes de interés de la Administración Central de Cobro Persuasivo y Garantías de la AGR solicita en relación a ;Cartera Coactiva; fecha de cortejulio de 2019.Para la estructuración de los scripts deberá considerarse lo siguiente&amp;#58;AsuntoInvitación a pago de adeudo fiscalMensajeSe adjunta archivo en Word ;534_final.docx;Variables(8) Vigencia30 díasNotaSe solicita se envíe muestra para vo.bo.NotaSe integran en la carpeta compartida para las distintas áreas involucradas los archivos 534_final.doc y 534_final.xlsx </t>
  </si>
  <si>
    <t>​Optimizar el proceso de solicitud de accesos a los sistemas institucionales, permitiendo tener mejor control en la generación, homologación, almacenamiento y firma de responsivas.Funcionalidades generales&amp;#58;Registrar solicitud por aplicaciónAprobar la solicitud mediante firma electrónicaGenerar responsiva</t>
  </si>
  <si>
    <t>​Se requiere un espacio abierto para que la comunidad de las AGJ y las ADJs participen mediante la transferencia de conocimientos e ideas, facilitando lacomunicación institucional.Mediante una nueva aplicación web seesperacrear una red de conocimiento de fácil acceso y en constante actualización, a través de colaboradores,foros y artículos deíndole jurídico,ya que actualmente sólo se cuenta con una aplicación en Sharepoint,donde se comparte información.</t>
  </si>
  <si>
    <t>Leer archivos CSV (de valores separados por coma) con información sensible, para generar archivos enmascarados en un proceso reversible (por medio de un diccionario llave), derivado de la necesidad de proteger la información sensible que se maneja en la Institución.</t>
  </si>
  <si>
    <t>​RN01 Elaborar los scripts para el envío de mensajes de interés que la Administración Central de Cobro Persuasivo y Garantías de la AGR solicita en relación a ;Cartera Agentes Aduanales; fecha de cortejulio de 2019, a efecto de que se reemitan a los medios de contacto de 12 contribuyentes en el archivo Excel 535_final.xlsx, que se integra en la carpeta compartida para la gestión de la iniciativa de referencia</t>
  </si>
  <si>
    <t>Se solicita la preparación de los querys correspondientes con corte al mes de Agosto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30 de Junio de 2019 y elaborar los reportesEntrega con corte al 31 de Agosto de 2019 de los siguientes reportes&amp;#58;NyVMAT_CifrasDiarias_31082019Reporte Fiscalizacion_31082019Reporte NE AGR_31082019Reporte NE_31082019ReporteAdicionalFiscalizacionElectronica_31082019</t>
  </si>
  <si>
    <t>​Cambiar la infraestructura actual de directorios activos de MicroFocus/Novell por una solución de código abierto hecha en casa, así como de la unificación con la Firma Electrónica (FIEL), aprovechando dicha unificación para hacer una completa renovación de la criptografía como medio medio de autenticación y definición de una identidad digital a nivel federal.Lo anterior, debido a queel contrato de MII4 que administra las identidades en el SAT, tiene un largo historial de adjudicaciones directas y se busca moverlo a una licitación por medio de soluciones de software libres de licencias.</t>
  </si>
  <si>
    <t>Implementar en INSUMOS_SAD las actualizaciones correspondientes que surgen
a raíz derequerimientos
de mejora, necesidades de actualización y cambios o iniciativas de ley, con el
objetivo de proporcionar a MAT-SAD en tiempo y forma información transformada
para procesar los trámites de devolución automática del ISR con Tipo proceso
Normal.</t>
  </si>
  <si>
    <t>​Contar con un gestor de documentos protegido, cuyo medio de interacción sea una API consumible de manera sencilla para otras aplicaciones del SAT, debido a que, al atender la necesidad de implementar un Expediente Electrónico, se identificó laconveniencia de trabajar por separado el componente de back end, incluso por el hecho de que podrá ser consumido por otras aplicaciones de todas las administraciones generales del SAT, y con el cual estaría interactuando dicho expediente electrónico.</t>
  </si>
  <si>
    <t>Derivado de la implementación de la figura de representante legal para
el despacho de mercancía, señalado en la ley aduanera, se requiere modificar el
esquema de recepción de información de éstos que realizan su trámite a través
de la VUCEM a fin de que se almacenen en el SAAI (Sistema Automatizado Aduanero
Integral) y permitir la validación de beneficios tanto del aplicativo legado
como del MATCE (Modelo de Administración Tributaria de Comercio Exterior)</t>
  </si>
  <si>
    <t>​Realizar las actualizaciones a los formularios de personas morales aplicables para el ejercicio 2019 a presentarse a mas tardar el 31 de Marzo del 2020</t>
  </si>
  <si>
    <t>​Actualización tecnológica de la interfaz de RFC Ampliado y MAT Cobranza para la funcionalidad de traslados. Actualmente RFC Ampliado interactúa con la funcionalidad de traslados de MAT Cobranza, registrando en una tabla compartida los RFC que hayan reportado un cambio de domicilio que implique el traslado de la local de adscripción; MAT Cobranza lee dichos registros en un horario específico y, una vez que recuperó la información de los traslados, actualiza la tabla para indicar los registros procesados. La reingeniería de la funcionalidad de traslados busca desacoplar dicha funcionalidad, tanto del lado de MAT Cobranza, como de RFC Ampliado, robusteciendo ambos sistemas y enfocarlos a un esquema de servicios.</t>
  </si>
  <si>
    <t>​Se requiere la actualización de los siguientes catálogos en MAT.Cobranza&amp;#58;ADMC_ORGANISMO se agregaron los Id138ADMC_UNIDADADMVA se agregaron los Id&amp;#58;2462 Y 2463CBZA_AUTO_RESOLMOTIVO se agregaron los registros16096 Y 16097ADMA_UNIDADADMVA_ROL se agregaron los registros3061 y 3062CBZA_AUTO_CONCEPTO se agregaron los registros&amp;#58;102646 y 102647</t>
  </si>
  <si>
    <t xml:space="preserve">​Enlazar_x000D_
la nueva URL de Banco Azteca, actualización los logotipos de Banjercito y BBVA,_x000D_
así como también eliminar el icono de Banco Interacciones en las distintas_x000D_
aplicaciones del Pago Directo desde el Portal del SAT, en el Servicio de_x000D_
Declaraciones y Pagos (Provisionales, Anuales PM y PF, Persona Moral_x000D_
Simplificada y Forma 100), en el Servicio de Mis Cuentas (Régimen de_x000D_
Incorporación Fiscal y Excedente de Franquicia) y el Sistema de consulta para el pago de Derechos, Productos y_x000D_
Aprovechamientos (DPA´s). </t>
  </si>
  <si>
    <t xml:space="preserve">_x000D_
_x000D_
Se_x000D_
requiere que la solución tecnológica permita la validación y carga de_x000D_
información, proporcionada por las cámaras de compensación de las instituciones_x000D_
financieras participantes, así como la selección de un premio mayor ganador de_x000D_
250 mil pesos, asociado a una tarjeta de crédito, débito o servicios, que será_x000D_
el primer premio en seleccionarse considerado la base de operaciones_x000D_
participantes en el sorteo electrónico, como se ha venido ejecutando en los_x000D_
años anteriores, respecto de las transacciones realizadas con tarjetas de_x000D_
crédito, débito y/o servicios durante el periodo de “El Buen Fin”. _x000D_
_x000D_
</t>
  </si>
  <si>
    <t xml:space="preserve">​RN01 Elaborar los scripts para el envío de mensajes de interés que la Administración Central de Promoción y Vigilancia del Cumplimiento de la AGR solicita en relación a ;Vigilancia de obligaciones mensuales Julio 2019, 1er Semestre 2019 y 2do Trimestre 2019 (Cumplimiento Agosto 2019);, a efecto de que se reemitan a los medios de contacto de los 616,026 contribuyentes en el archivo Excel 536_final.xlsx, que por tamaño de archivo se integra en la carpeta compartida para la gestión de la iniciativa de referencia. </t>
  </si>
  <si>
    <t>​Adaptar una distribución de código abierto a las necesidades institucionales, que reemplace al sistema operativo actual y herramientas que permitan realizar la operación (Office, WebEx, Outlook, etc.); realizar el despliegue en los equipos institucionales de toda la organización, realizando una implantación paulatina por área hasta cubrir el total.El objetivo para los próximos tres años es contar con el 60% de los equipos empleados para la operación funcionando con la nueva distribución y las herramientas a utilizar.</t>
  </si>
  <si>
    <t>​Se requiere una encuesta referente a Seguridad Institucional y
Protección Civil 2019, a fin de recabar la opinión de los servidores públicos
del Servicio de Administración Tributaria (SAT).</t>
  </si>
  <si>
    <t xml:space="preserve">
Actualmente en el Padrón del RFC la tabla alterna de
datos de CURP de RFC Ampliado no está actualizada, por lo que se requiere mantenerla
actualizada con la información vigente del Registro Nacional de Población
[RENAPO].</t>
  </si>
  <si>
    <t>​Actualizar
las tarifas correspondientes al ejercicio 2019 para Personas Físicas</t>
  </si>
  <si>
    <t>​RN01 Elaborar los scripts para el envío de mensajes de interés que la Administración Central de Promoción y Vigilancia del Cumplimiento de la AGR solicita en relación a ;Vigilancia Profunda - Líneas de captura vencidas supuesto 3 personas físicas;,con fecha de corte 14 de julio de 2019, a efecto de que se reemitan a los medios de contacto de los 21,456 contribuyentes en el archivo Excel 537_final.xlsx, que por tamaño de archivo se integra en la carpeta compartida para la gestión de la iniciativa de referencia.</t>
  </si>
  <si>
    <t>​Elaborar los scripts para el envío de mensajes de interés que la Administración Central de Promoción y Vigilancia del Cumplimiento de la AGR solicita en relación a ;Vigilancia Profunda - Líneas de captura vencidas supuesto 3 personas morales;,con fecha de corte 14 de julio de 2019., a efecto de que se reemitan a los medios de contacto de los 24,774 contribuyentes en el archivo Excel 538_final.xlsx, que por tamaño de archivo se integra en la carpeta compartida para la gestión de la iniciativa de referencia</t>
  </si>
  <si>
    <t>​Actualizar estado de documentos y fundamentos del catalogo de fundamentos legales, derivado de la revison de la vigilancia 381</t>
  </si>
  <si>
    <t>Implementar un mecanismo de Calidad de Datos que permita identificar las diferentes incosistencias que actualmente tienen los datos de RFC Ampliado y que son utilizados por distintos consumidores de información al interior del SAT y por fuentes externas, realizando una serie de actividades en tres fases, descritas enel documento ;Requerimiento de Servicios;, anexo a esta iniciativa.</t>
  </si>
  <si>
    <t>​Ejecución de pruebas de vulnerabilidad de código estático (ACSMC), Plan de Mitigación de vulnerabilidades reportadas (ACDMA), mitigación de vulnerabilidades (ACDMA), derivado de la supervisión efectuada por la Administración General de Evaluación (AGE) sobre la supervisión del aplicativo MAT-RFC.</t>
  </si>
  <si>
    <t>​Se deberán cambiar los dominios de las Entidades Federativas de Colima ;gobiernocolima.gob.mx; y Quintana Roo ;satq.qroo.gob.mx; respectivamente, debido a la nueva infraestructura de cada Entidad.</t>
  </si>
  <si>
    <t xml:space="preserve">
La atención de las diversas problemáticas que se han
presentado en el proceso de traslado de adeudos en MAT.Cobranza, ha ocasionado
un alto impacto operativo por el volumen de información y el riesgo al dar de
baja en la ADR origen las resoluciones que no se pudieron trasladar y enviar
físicamente los expedientes para inventariar y registrar toda la información de
los procesos, etapas y situaciones de las resoluciones de manera manual en la
ADR destino, el riesgo de error es latente al no registrar algún proceso de
cobro, lo cual altera la historia del adeudo, adicionalmente el impacto en
cargas de trabajo para el personal de recaudación es considerable.
</t>
  </si>
  <si>
    <t>​Asignar
la fecha de inicio de operaciones (FECHAINICIOOPERACIONES) a 6,291,681 registros
en las tablas donde se encuentra información específica de personas físicas [RFCP_PERSONAFISICA].</t>
  </si>
  <si>
    <t>​Se requiere la generación de documentación de especificación funcional para los aplicativos gratuitos para la generación de factura;MEGAPAC y Factura Fácil Mis Cuentas, donde se identifiquen los flujos de los procesos, servicios, componentes, roles y reglas de negocio propios del aplicativo.</t>
  </si>
  <si>
    <t xml:space="preserve">​RN01 Elaborar los scripts para el envío de mensajes de interés que la Administración Central de Promoción y Vigilancia del Cumplimiento de la AGR solicita en relación a ;Programa de Caídas e Inconsistencias Recaudatorias;,es una base de datos con su combinación de correspondencia y corresponde a contribuyentes que acreditan saldos a favor en exceso, fecha de corte de la información30 de junio 2019, a efecto de que se reemitan a los medios de contacto de los 21,456 contribuyentes en el archivo Excel 539_final.xlsx, que por tamaño de archivo se integra en la carpeta compartida para la gestión de la iniciativa de referencia. </t>
  </si>
  <si>
    <t>​Derivado de que actualmente no se cuenta con un diagrama completo que presente el flujoy los procesos de los servicios que integran a la Factura electrónica se requiere generar el modelado de los mismos, con la finalidad de brindar mayor visibilidad de las actividades, procesos, sistemas y roles requeridos para la emisión de la Factura a través de los servicios gratuitos de ;Mis cuentas; y ;MegaPAC;.</t>
  </si>
  <si>
    <t xml:space="preserve">Actualización de las plantillas generadas por MAT Devoluciones y Compensaciones para la Administración General de Grandes Contribuyentes.
dyc45.docx
dyc46.docx
dyc49.docx
dyc52.docx
dyc55.docx
</t>
  </si>
  <si>
    <t xml:space="preserve">​Actualización de las plantillas generadas por MAT Devoluciones y Compensaciones para la Administración General deGrandes Contribuyentes.
dyc58.docx
dyc61.docx
dyc62.docx
dyc63.docx
dyc64.docx
</t>
  </si>
  <si>
    <t>Actualmente
el Decreto a la Industria Manufacturera, Maquiladora y de Servicios de
Exportación (IMMEX) brinda a sus titulares la posibilidad de importar
temporalmente libre de impuestos a la importación y del IVA, los bienes
necesarios para ser utilizados en un proceso industrial o de servicio destinado
a la elaboración, transformación o reparación de mercancías de procedencia
extranjera importadas temporalmente para su exportación o a la prestación de
servicios de exportación si se encuentran bajo el programa IMMEX y cuentan con
una autorización vigente para llevar a cabo sus operaciones, existen casos en
los que después del cruce de las mercancías, es suspendida la autorización por
causas ajenas al Agente Aduanal, es por ello de la necesidad de que la
autorización se valide al cruce de las remesas.</t>
  </si>
  <si>
    <t>​El Web Service del 32DMAT ;Reporte de Opinión de Cumplimiento; se debe migrar a la versión 8.5 de WAS, dentro de la plataforma mainframe, para contar con la infraestructura y soporte necesario que respalden de manera óptima la operación de dicho aplicativo.El Reporte de Opinión de cumplimiento actualmente utiliza un componente que se encuentra desarrollado en WAS 7; este servidor de aplicaciones ya no tendrá soporte por parte de IBM a partir de septiembre de 2019.</t>
  </si>
  <si>
    <t xml:space="preserve">​Elaborar los scripts para el envío de mensajes de interés que la Administración Central de Promoción y Vigilancia del Cumplimiento de la AGR solicita en relación a ;Vigilancia de RIF 1ro 2do 3er Bimestre 2019, a efecto de que se reemitan a los medios de contacto de los 365,097 contribuyentes en el archivo Excel 540_final.xlsx, que por tamaño de archivo se integra en la carpeta compartida para la gestión de la iniciativa de referencia. </t>
  </si>
  <si>
    <t>​Derivado de que actualmente no se cuenta con un diagrama completo que presente el flujoy los procesos de negocioasociado al padrón del contribuyente, se requiere generar el modelado de los mismos, con la finalidad de brindar mayor visibilidad de las actividades, procesos, sistemas y roles requeridos.</t>
  </si>
  <si>
    <t xml:space="preserve">
Incorporar
los resultados del proceso de validación de la 7ª Emisión de Líneas de captura
de declaraciones 2016 a 2019, en la opción de Mis Expedientes/ Mis Documentos/
Cobranza, dentro de Buzón Tributario. 
</t>
  </si>
  <si>
    <t xml:space="preserve">​Actualizar el proceso ETL de data stage para la extracción y transformación de información de la BD replica a la BD DBCOMEX del DB2 de mainframe, Así mismo, ajustar y losindicadores con base a las nuevas reglas de negocio definidas por el usuario yactualizar las vistas del tablero de control. </t>
  </si>
  <si>
    <t>Se solicita actualizar los siguientes catálogos para el correcto funcionamiento del servicio de MAT-Cobranza&amp;#58;CBZC_EMISOR53 Banco del Bienestar, S.N.C.CBZA_MOD_EMISORCBZC_SITUACIONTIPO Agregar la situación con ID 321, fila 322 CBZC_PROCESOTIPO Agregar el proceso y variables, fila 151 CBZA_ProcesoParam Agregar las variables, filas 12531 a 12560 CBZC_PROCETAPATIPO Agregar la etapa y variables, filas 624 y 625 Se adjuntan archivos con versión actualizada, los cambios solicitados se encuentran identificados en los archivos adjuntos, en color rojo/amarillo para prontareferencia</t>
  </si>
  <si>
    <t>​Elaborar los scripts para el envío de mensajes de interés que la Administración Central de Asuntos Jurídicos de Actividades Vulnerables de la AGJ solicita en relación a ;invitar a los contribuyentes al cumplimiento de la normatividad relacionada a la prevención del lavado de dinero, a efecto de que se reemitan a los medios de contacto de los 190,861 contribuyentes en el archivo Excel 541_final.xlsx, que por tamaño de archivo se integra en la carpeta compartida para la gestión de la iniciativa de referencia.</t>
  </si>
  <si>
    <t>​Elaborar los scripts para el envío de mensajes de interés que la Administración Central de Cobro Persuasivo y Garantías de la AGR solicita en relación a ;Líneas de captura corte septiembre 2019, a efecto de que se reemitan a los medios de contacto de los 38,735 contribuyentes (48,282 registros en total) manifestados en el archivo Excel 542_final.xlsx, que por tamaño de archivo se integra en la carpeta compartida para la gestión de la iniciativa de referencia</t>
  </si>
  <si>
    <t>​El aplicativo R32D se liberó el 21 de julio de 2019 en la plataforma MAT; durante la liberación, el aplicativo en el Buzón Tributario solicita doble autenticación al contribuyente al intentar generar el reporte de opinión, por lo que es necesario actualizar el aplicativo para que el contribuyente pueda consultar dicho reporte con RFC/Contrasea o Firma Electrónica, evitando la doble autenticación.</t>
  </si>
  <si>
    <t xml:space="preserve">​RN01 Elaborar los scripts para el envío de mensajes de interés que la Administración Central de Promoción y Vigilancia del Cumplimiento de la AGR solicita, en relación a la ;Vigilancia de Seguimiento de la Declaración Anual 2018 (Personas Físicas);, a efecto de que se reemitan a los medios de contacto de los 321,358 contribuyentes manifestados en el archivo Excel 543_final.xlsx, que por tamaño de archivo se integra en la carpeta compartida para la gestión de la iniciativa de referencia. </t>
  </si>
  <si>
    <t>​Validar automáticamente los saldos a favor de IVA que promueven los contribuyentes para facilitar el dictamen de las solicitudes, a fin de resolverlas dentro de los plazos establecidos normativamente.</t>
  </si>
  <si>
    <t xml:space="preserve">
Elaborar
los scripts para el envío de mensajes de interés que la Secretaría de Finanzas y Tesorería General del
Estado de Nuevo León solicita en relación a “Vigilancia Remuneraciones al
trabajo personal – Impuesto sobre nóminas”,fecha de cortejulio 2019”, a
efecto de que se reemitan a los medios de contacto de los 600 contribuyentes manifestados en el archivo Excel 544_final.xlsx, que por
tamaño de archivo se integra en la carpeta compartida para la gestión de la
iniciativa de referencia. 
</t>
  </si>
  <si>
    <t xml:space="preserve">
Implementar
en el aplicativo MAT-PI diversas funcionalidades que permitan agilizar y
facilitar la operación de los trámites de inscripción, actualización de
sectores específicos, suspensión y reinscripción en el Padrón de Importadores y
Padrón de Importadores de Sectores Específicos.
</t>
  </si>
  <si>
    <t xml:space="preserve">Desarrollar
una aplicación que contenga un modulo de firmado (emisión de certificado para
autenticación y validez del documento avalados por el SAT como autoridad
certificadora), el desarrollo del servicio de almacenamiento por parte del SAT
y la consulta de los documentos digitales por parte de la institución usuaria
(IMSS); desarrollaruna interfaz de usuario que permita el uso
intuitivo del módulo de firmado y servicio web para la validación e impresión
de pantalla del mismo en las farmacias o centros de salud. </t>
  </si>
  <si>
    <t>​Contar con un gestor centralizado de accesos que a la vez sirva para actualizar y dar mantenimiento a todas las máquinas que tengan la distribución de Linux Institucional, pues actualmente, enlas máquinas que tienen Windows, los usuarios (contraseñas, accesos) los administra (el servidor de) MS, sin embargo, para las máquinas que se van a cambiar con la Distribución Linux, se requiere de igual modo, de un gestor de contraseñas y controles de acceso (Ichtakayotl), a fin de tener el mismo control que conMicrosoft (que se puedan actualizar las máquinas, poniéndolas en suspensión, cambio de contraseñas).</t>
  </si>
  <si>
    <t>​Desarrollar la plataforma de consulta de documentos digitalizados, considerando la parte visual de la plataforma y el desarrollo de las pantallas necesarias; la parte de la operación (Back end) se llevará a cabo con el desarrollo del proyecto Celestia (iniciativa 1073).Las pantallas estarán acorde a las necesidades del negocio, pudiendo incorporar la generación de reportes, búsquedas en repositorios específicos y otras funcionalidades requeridas que faciliten la operación.</t>
  </si>
  <si>
    <t>​Contar con una herramienta de código abierto que permita al SAT llevar un seguimiento preciso de costos y tiempos empleados en el desarrollo de iniciativas y proyectos en toda la organización, el cual debe comunicarse con otros sistemas, tales como el nuevo sistema de identidades, SARA, directorio activo, etc.Debe ser intuitivo en su uso y debe contar con características, como el soporte a múltiples proyectos, múltiples usuarios, roles flexibles, trazabilidad, diagramas de Gantt, gestión documental y notificaciones vía correo electrónico. Se llevará a cabo la implementación progresiva y gradual de la herramienta, iniciando con las áreas de la organización, cuyo impacto en su implementación sea menor, hasta la adopción definitiva por toda la organización.</t>
  </si>
  <si>
    <t>​Construir una base de datos con información médica de los empleados, adquiriendo un servidor para almacenamiento de la información, desarrollar un servicio web para llenado de un formulario que contenga los campos de interés, desarrollar un formulario de llenado para los trabajadores e integrar dicha base de datos con los servicios de portal de recursos humanos del SAT para consulta, y que ello conforme parte del expediente de cada trabajador.</t>
  </si>
  <si>
    <t>​Actualizar el aplicativo Conciliador de factura, con la finalidad de permitir a los Contribuyentes proporcionar mayor información a los empleados del SAT (quienes fungen como intermediaros) para llevar a cabo el proceso de conciliación entre emisor y receptor.</t>
  </si>
  <si>
    <t>Derivado
de la publicación de la regla 3.11.12. de la Resolución Miscelánea Fiscal
vigente, se requiere que los contribuyentes personas físicas que presten de
forma independiente el servicio de transporte terrestre de pasajeros o entrega
de alimentos preparados y que opten por aplicar la citada regla puedan
solicitar Certificados de Sello Digital.​</t>
  </si>
  <si>
    <t xml:space="preserve">
Se deberá de
eliminar y actualizar los valores del Catálogo de “Motivos” del apartado de
“Suspensión” del aplicativo de SIMA.
</t>
  </si>
  <si>
    <t>​Se solicita la preparación de los querys correspondientes con corte al mes de Septiembre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30 de Septiembre de 2019 y elaborar los reportesEntrega con corte al 30 de Septiembre de 2019 de los siguientes reportes&amp;#58;NyVMAT_CifrasDiarias_30092019Reporte Fiscalizacion_30092019Reporte NE AGR_30092019Reporte NE_30092019ReporteAdicionalFiscalizacionElectronica_30092019</t>
  </si>
  <si>
    <t>​Elaborar los scripts para el envío de mensajes de interés que la Secretaría de Planeación y Finanzas del Estado de Puebla solicita en relación a ;Vigilancia Remuneraciones al trabajo personal – Impuesto sobre nóminas;,fecha de cortejulio 2019;, a efecto de que se reemitan a los medios de contacto de los 5,515 contribuyentes manifestados en el archivo Excel 545_final.xlsx, que por tamaño de archivo se integra en la carpeta compartida para la gestión de la iniciativa de referencia.</t>
  </si>
  <si>
    <t>​Elaborar los scripts para el envío de mensajes de interés que la Administración Central de Promoción y Vigilancia del Cumplimiento de la AGR solicita en relación a ;Vigilancia profundacaídas recaudatorias;,fecha de corteseptiembre de 2019;, a efecto de que se reemitan a los medios de contacto de los 10,103 contribuyentes manifestados en el archivo Excel 546_final.xlsx, que por tamaño de archivo se integra en la carpeta compartida para la gestión de la iniciativa de referencia.</t>
  </si>
  <si>
    <t>​Realizar ajustes al proceso de la LCO para simplificar las extracciones y optimizar los procesos de transformación,atendiendo las siguientes necesidades principales&amp;#58;Ajustes a la extracciónAjustes para optimización de los procesos de la LCOIntegración del proceso FIEL_CIECGeneración de HASH​</t>
  </si>
  <si>
    <t xml:space="preserve">
Elaborar
los scripts para el envío de mensajes de interés que la Secretaría de Finanzas
del Estado de México solicita, en relación a “Vigilancia
Remuneraciones al trabajo personal – Impuesto sobre nóminas”, a efecto de
que se reemitan a los medios de contacto de los 4,998 contribuyentes relacionados en el archivo Excel 547_final.xlsx,
que se integra en la carpeta compartida para la gestión de la iniciativa de
referencia. 
</t>
  </si>
  <si>
    <t xml:space="preserve">
Actualizar la tabla de usuarios operadores
del MAT – RFC.
Existen usuarios con
roles IDC activos que no se encuentran registrados en catálogo de operadores
del MAT – RFC, por lo que no les permite el ingreso a dicho aplicativo</t>
  </si>
  <si>
    <t>​Se requiere desarrollar una nueva herramienta tecnologica para la Declaración Anual de Personas Morales Regimen General, bajo el concepto del pre llenado de información y con un modelo sencillo para su operación por el contribuyente.</t>
  </si>
  <si>
    <t xml:space="preserve">​Derivado de que en la ley de ingresos del 2019, se indican cambios para el acreditamiento de ciertos estímulos, así como la eliminación de la compensación universal, se requiere realizar actualizaciones a los diferentes formularios&amp;#58;RN 04 F18/Opción de Acumulación,RN 05 F21/Régimen de fines no Lucrativos, RN 06 F23/Régimen opcional para grupos de sociedades, RN 07 F24/Régimen de los Coordinados). De la Declaración Anual para Personas Morales 2019-2020 </t>
  </si>
  <si>
    <t>​Proporcionar
a INSUMOS_SAD (Generación de Insumos para
MAT-SAD) información proveniente del
sumarizado anual del ejercicio 2019 de CFDI´s de Nómina V1.2, Servicios
profesionales, Arrendamiento y Mixto V3.3, así como las actualizaciones correspondientes
de cada precarga, con el objetivo de que proporcione a MAT-SAD (Sistema de Devoluciones
Automáticas) información
transformada para procesar los trámites de devolución automática del ISR con
Tipo proceso Normal.</t>
  </si>
  <si>
    <t>​Actualmente el Validador de Operaciones de Comercio
Exterior (VOCE) no cuentan con un control de las empresas que cuentan con
registro ante la SE como empresa ubicada en la franja o región fronteriza.</t>
  </si>
  <si>
    <t>​Actualmente el Validador de Operaciones de Comercio_x000D_
Exterior (VOCE) no cuenta con un control para ingresar las claves de pedimentos_x000D_
exigidas en registros de descargo (512) en pedimentos A4</t>
  </si>
  <si>
    <t xml:space="preserve">
Actualizar y adecuar los
documentos que se emiten por Línea de Producción a través del subsistema de
Notificación y Verificación que corresponden a Servicios al Contribuyente (Solo
Ordenes de Verificación de Internos) del Sistema Integral de Recaudación (SIR),
con la firma electrónica de la Administración Desconcentradas de Servicios al
Contribuyente de Tamaulipas “5” ( ADSC 33 Tampico). 
</t>
  </si>
  <si>
    <t xml:space="preserve">​Elaborar los scripts para el envío de mensajes de interés que la Administración Central de Cobro Persuasivo y Garantías de la AGR solicita en relación a ;Cartera persuasiva;,fecha de corteagosto de 2019;, a efecto de que se reemitan a los medios de contacto de los 3.356 contribuyentes manifestados en el archivo Excel 548_final.xlsx, que por tamaño de archivo se integra en la carpeta compartida para la gestión de la iniciativa de referencia. </t>
  </si>
  <si>
    <t>​Elaborar el total de entregables faltantes y que son requeridos por l MDAP vigente.</t>
  </si>
  <si>
    <t>​Elaborar los scripts para el envío de mensajes de interés que la Administración Central de Promoción y Vigilancia del Cumplimiento de la AGR solicita en relación a ;Opinión de cumplimiento negativa PERSONAS FÍSICAS;,fecha de corte27 de septiembre de 2019;, a efecto de que se reemitan a los medios de contacto de los 1,285,779 contribuyentes manifestados en el archivo Excel 549_final.xlsx, que por tamaño de archivo se integra en la carpeta compartida para la gestión de la iniciativa de referencia</t>
  </si>
  <si>
    <t>​Elaborar los scripts para el envío de mensajes de interés que la Administración Central de Promoción y Vigilancia del Cumplimiento de la AGR solicita en relación a ;Opinión de cumplimiento negativa PERSONAS MORALES;, fecha de corte27 de septiembre de 2019;, a efecto de que se reemitan a los medios de contacto de los 226,021 contribuyentes manifestados en el archivo Excel 550_final.xlsx, que por tamaño de archivo se integra en la carpeta compartida para la gestión de la iniciativa de referencia.</t>
  </si>
  <si>
    <t>​Incorporar
en el Portal de Empleado una opción que permita el llenado de información de la
mercancía que llega a la aduana a través del Servicio Postal Mexicano (SEPOMEX),
a fin de implementar el formato de Línea de captura que permita el cobro de
contribuciones a través del esquema de Depósito Referenciado de Comercio
Exterior DRCE.</t>
  </si>
  <si>
    <t>​Derivado de la actualización de la ;Declaración Informativa de Partes Relacionadas, Artículo 76 A LISR, País por País; con número de PPMC-110603 en el cual se incorporaron al formulario 2 campos en diciembre 2018, se deberá garantizarque la información contenida en las declaraciones Normales y Complementarias que se presenten a través de la aplicación F76-A, sea almacenada en las bases de datos del Data (DWH), para su consumo en los servicios de información del SAT.Con esta iniciativa solo se atenderá lo correspondiente al DWH, la inclusión de los 2 campos que se agregaron al formulario de la declaración país por país en diciembre 2018.Se deberá considerar la caída de la información al DWH de la totalidad de los nuevos campos incluidos en la Declaración Informativa de Partes Relacionadas, Artículo 76 A LISR, País por País.La información deberá estar disponible para su explotación y consulta,</t>
  </si>
  <si>
    <t>​Elaborar los scripts para el envío de mensajes de interés que la Administración Central de Promoción y Vigilancia del Cumplimiento de la AGR solicita en relación a ;Vigilancia de Enajenación de Bienes 2018 ID 790;,fecha de corte17 de septiembre de 2019;, a efecto de que se reemitan a los medios de contacto de los 41,309 contribuyentes manifestados en el archivo Excel 551_final.xlsx, que por tamaño de archivo se integra en la carpeta compartida para la gestión de la iniciativa de referencia</t>
  </si>
  <si>
    <t>Dar de alta un rol en el gestor de contenidos y configurarlo para que los usuarios asignados cuenten con el permiso de borrado de contenidos.</t>
  </si>
  <si>
    <t xml:space="preserve">​Elaborar
los scripts para el envío de mensajes de interés que la Administración Central de Cobro Persuasivo y
Garantías de la AGR solicita en relación a “Cartera Coactiva” fecha de corte&amp;#58;
agosto de 2019”, a efecto de que se reemitan a los medios de contacto de los 911 contribuyentes
manifestados
en el archivo Excel 552_final.xlsx,
que por tamaño de archivo se integra en la carpeta compartida para la gestión
de la iniciativa de referencia. </t>
  </si>
  <si>
    <t xml:space="preserve">​Elaborar
los scripts para el envío de mensajes de interés que la Secretaría de Finanzas y Tesorería General
del Estado de Nuevo León solicita en relación a “Vigilancia
Remuneraciones al trabajo personal – Impuesto sobre nóminas”, fecha de
corteagosto 2019”, a efecto de que se reemitan a los medios de contacto de los 13,010 contribuyentes
manifestados
en el archivo Excel 553_final.xlsx,
que por tamaño de archivo se integra en la carpeta compartida para la gestión
de la iniciativa de referencia. </t>
  </si>
  <si>
    <t>Se requiere actualizar 6 formularios de la Ley del IEPS.IEPS por cerveza(Clave DyP 0402 / Clave NEPE R26)Ocultar 5 campos.IEPS por combustibles automotrices (Clave DyP 0434 / Clave NEPE R101)Cambiar en 4 etiquetas el número de octanos de 92 a 91 y las 4 ayudas correspondientes.IEPS por enajenación de gasolina (Clave DyP 0435 / Clave NEPE R102)Cambiar en 4 etiquetas el número de octanos de 92 a 91.Acuse de Recibo. Se mantiene la funcionalidad actual.Vista previa y Consulta de la Declaración presentada. Mostrar los cambios solicitados.Declaraciones Pagadas. Se mantiene la funcionalidad actual.Monitores de control de la recepción de declaraciones. Garantizar que los monitores reflejen de manera correcta y en tiempo la información que de cada uno se obtiene, respetando los parámetros que actualmente operan.Recepción de declaraciones. Consulta de declaraciones recibidas (header) Recepción y registro de la declaración en el DWH y Pagos. Monitor por estadoMonitor por horaMonitores Provisionales (RIF, OA, PM, PF)Copias Certificadas de Declaraciones. Mostrar los ajustes de las etiquetas solicitas en los diversos formularios indicados.Información de Pagos Registrados. Mantener la funcionalidad actual.Registro Contable. Proceso de Interfaz de DyP-NEPPE, se debe mantener la funcionalidad actual. Registro Contable no tiene ninguna afectación.</t>
  </si>
  <si>
    <t>Llevar a cabo la actualización de la Declaración Informativa Múltiple del Impuesto Especial sobre Producción y Servicios MULTI-IEPS Ejercicio 2020.</t>
  </si>
  <si>
    <t>​Se requiere quitar el video que aparece una vez que el contribuyente seleccionó sus obligaciones a declarar, ya que está creando confusión debido a que habla del clasificador y para personas físicas no aplica ya que se está yendo directo al formulario y para personas morales no aplica el video</t>
  </si>
  <si>
    <t>​Elaborar los scripts para el envío de mensajes de interés que la Administración Central de Promoción y Vigilancia del Cumplimiento de la AGR solicita en relación a ;Vigilancia de obligaciones mensual agosto 2019 (Cumplimiento septiembre 2019);, a efecto de que se reemitan a los medios de contacto de los 673,697 contribuyentes manifestados en el archivo Excel 554_final.xlsx, que por tamaño de archivo se integra en la carpeta compartida para la gestión de la iniciativa de referencia.</t>
  </si>
  <si>
    <t>​Se requiere actualizar el fundamento legal de MAT CO&amp;#58;Actualizar la ;obligación 9 - Pago definitivo mensual de IVA.; del Régimen de Arrendamiento para el periodo de agosto del ejercicio 2019.Fundamento Legal DEBE DEDECIR&amp;#58;Artículo 5-D, segundo párrafo, de la Ley del Impuesto al Valor Agregado; reglas 2.8.1.22. y 2.8.1.26 de la Resolución Miscelánea Fiscal para 2019, publicada en el Diario Oficial de la Federación el 29 de abril de 2019, modificada en la Primera Resolución de Modificaciones a la Resolución Miscelánea Fiscal para 2019, publicada en el Diario Oficial de la Federación el 20 de agosto de 2019.</t>
  </si>
  <si>
    <t>​Se_x000D_
requiere actualizar la imagen institucional del Reporte de Opinión del_x000D_
Cumplimiento de Obligaciones Fiscales, a efecto cumpla con los lineamientos_x000D_
gráficos vigentes. Asimismo, es_x000D_
necesario que, en las respuestas de Opinión de cumplimiento de obligaciones_x000D_
fiscales emitidas al contribuyente se actualicen los textos.</t>
  </si>
  <si>
    <t>​Se
requiere actualizar la regla y la aclaración para la validación de
subdeclaración en el Reporte de Opinión de cumplimiento.</t>
  </si>
  <si>
    <t>​Se necesita contar con una herramineta tecnológica que permita el intercambio automático de TaxRulings entre México y las Jurisdicciones de la OCDE.​</t>
  </si>
  <si>
    <t>​Proponer un modelo de referencia integral que defina los procesos de administración, mejora y aprovechamiento de la información en la AGCTI. Estos procesos permitirán un mejor manejo de la informacióndisponible en los sistemas actuales, mediante adecuada gestión de la disponibilidad, integridad, usabilidad y seguridad de los datos. El modelo propuesto contemplará&amp;#58;Diagnóstico inicial para determinar el estado actualDefinición del marco de gobiernoDiseño de los mecanismos de gobierno (procesos, políticas, puntos de control, estructuras, roles y responsabilidades)</t>
  </si>
  <si>
    <t>​Actualizar
catálogo de SUII del “Módulo de Control y Seguimiento de Propuestas del SUII”
un Subprograma para un nuevo esquema a implementar por la AGAFF, “Programa
Integral de Aviso Correctivo (PIAC)”.</t>
  </si>
  <si>
    <t>​Elaborar los scripts para el envío de mensajes de interés que la Administración Central de Planeación y Programación de la AGAFF solicita en relación a ;Carta exhorto operaciones simuladas;, a efecto de que se reemitan a los medios de contacto de los 1,187 contribuyentes manifestados en el archivo Excel 555_final.xlsx, que por tamaño de archivo se integra en la carpeta compartida para la gestión de la iniciativa de referencia</t>
  </si>
  <si>
    <t xml:space="preserve">
Elaborar
los scripts para el envío de mensajes de interés que la Administración Central
de Promoción y Vigilancia del Cumplimiento de la AGR solicita en relación a la
“Seguimiento Anual 2018 para Personas Físicas”, a efecto de que se reemitan a
los medios de contacto de los 2,266 contribuyentes manifestados en el archivo
Excel 556_final.xlsx, que por tamaño de archivo se integra en la carpeta
compartida para la gestión de la iniciativa de referencia. 
</t>
  </si>
  <si>
    <t>​Documentar las reglas con las que actualmente opera el Visor Tributario en la asignación de relaciones y roles a través de los canales de atenciónAutoservicio-Portal de Contribuyente y Ventanilla y/o autoridad-Portal de Empleado, con base enla codificación de la aplicación.</t>
  </si>
  <si>
    <t>Actualizar
catálogo de SUII del “Módulo de Control y Seguimiento de Propuestas del SUII”
un Subprograma para un nuevo esquema a implementar por la AGAFF, “Programa
Integral de Aviso Correctivo (PIAC)”.​</t>
  </si>
  <si>
    <t>Serequiere actualizar los siguientes catálogos para el correcto funcionamiento del servicio de MAT-Cobranza&amp;#58;1. CBZA_AUTO_RESOLMOTIVO se agregaron los registros16098al 16971 2. ADMA_UNIDADADMVA_ROL se agregaron los registros3063 al 3129 3. CBZA_AUTO_CONCEPTO se agregaron los registros&amp;#58;102648 al 1100474. CBZC_EMISOR agregar fila 555. CBZA_MOD_EMISOR agregar fila 35</t>
  </si>
  <si>
    <t>Actualizar_x000D_
catálogo de SUII del “Módulo de Control y Seguimiento de Propuestas del SUII”_x000D_
un Subprograma para un nuevo esquema a implementar por la AGAFF, “Programa_x000D_
Integral de Aviso Correctivo (PIAC)”.​</t>
  </si>
  <si>
    <t xml:space="preserve">​Actualmente la Administración de análisis y evaluación de riesgo, realiza un análisis de un modelo de datos para generar reportes, los cuales permiten identificar/evaluar los riesgos potenciales de la institución, como los puestos de alto riesgo, procesos, empleados, unidades administrativas, contribuyentes; posteriormente, el insumo se proporciona a las áreas supervisoras; lo anterior, genera dependencia para que las unidades administrativas estén en posibilidad de elegir una opción entre diversas alternativas.La finalidad es proveer a las unidades administrativas de una herramienta de autoservicio que les permita generar sus propios reportes tanto como predefinidos como no planeados, fichas técnicas, tableros de control, etc. para atender sus necesidades de supervisión. </t>
  </si>
  <si>
    <t>​Se requiere actualizar el siguiente catálogo para el correcto funcionamiento del servicio de MAT-Cobranza&amp;#58;ADMC_DIAINHABIL. Se modificaron las columnas (ESFESTIVO, ESRECAUDACION Y ESACTIVO) de las fechas 12/12/2019 y 12/12/2022, en donde se le modificó el 1 por un 0&amp;#58;Se adjuntan archivos con versión actualizada, los cambios solicitados se encuentran identificados en los archivos adjuntos, en color rojo/amarillo para prontareferencia.</t>
  </si>
  <si>
    <t>​Enviar la información al DWH</t>
  </si>
  <si>
    <t>​El administrador de catálogos que actualmente está en producción no cumple con todas las funcionalidades que el usuario requiere, por lo cual se incorporarán las reglas de negocio al “Administrador de Catálogos” a fin de homologar en solo aplicativo los controles de información agrupada (catálogos) a fin de ir migrando de manera paulatina las funcionalidades de sistemas legados a una plataforma e infraestructura MAT.</t>
  </si>
  <si>
    <t>​Actualizar
catálogo de SUII del “Módulo de Control y Seguimiento de Propuestas del SUII”
un Subprograma para un nuevo esquema a implementar por la AGAFF, “Programa Preliminar
de Fiscalización (PPF)”.</t>
  </si>
  <si>
    <t>​Cambio de Alcance 111202, viene del PPMC 110215 DyP_LDA DYP Implementar mejoras a la Línea de Captura ver. 4.0 Donde se indica&amp;#58;Derivado de la necesidad de continuar y completar la atención del PPMC 110215 ;DYP_LDA-DyP Implementar mejoras a la Línea de Captura ver. 4.0; se requiere&amp;#58;Incluir el ;Canal; y ;Medio de Pago; que son enviados por el Banco hacia el SAT en los siguientes monitores de Pagos y ConsultasDeclaraciones Pagadas - ProvisionalesDeclaraciones Pagadas – AnualesDetalle de pagos por bancoLíneas Pagadas por OrigenUtilizar el documento ;AjustesMonitores_DYP-LC04.docx;, ya que también se debe agregar el ;Canal; y ;Medio de Pago; en las opciones de Exportación de Excel y PDF en los casos que aplique en DyP y Anuales</t>
  </si>
  <si>
    <t>​El 32DMAT ;Reporte de Opinión de Cumpliiento; actualmente consulta el web service de los CFDIs mediante un componente broker, que utiliza tecnología SOAP. Dicho web service se está actualizando para que ahora sea consumido con tecnología RES en lugar de SOAP; a su vez, se requiereactualizar el componente Broker que utiliza el aplicativo R32D para cosultar las facturas de los contribuyentes, para la funcionalidad de subdeclarar ingresos.</t>
  </si>
  <si>
    <t>​Deriva de la necesidad de continuidad, soporte y mantenimiento a la solución delCentro de Procesamiento Electrónico de Datos (CPED),el cual debe considerar cada uno de los componentes(aplicativo, recepción de mensajes, conformación de un repositorio paralos tráficos), a través del Centro de Desarrollo de SDMA5.</t>
  </si>
  <si>
    <t xml:space="preserve">​Elaborar los scripts para el envío de mensajes de interés que la Administración Central de Gestión de Servicios y Trámites con Medios Electrónicos de la AGSC solicita en relación a la ;Clientes de PAC revocados NSI050810TIA;;, a efecto de que se reemitan a los medios de contacto de los 19 contribuyentes manifestados en el archivo Excel 557_final.xlsx, que por tamaño de archivo se integra en la carpeta compartida para la gestión de la iniciativa de referencia. </t>
  </si>
  <si>
    <t>​Elaborar los scripts para el envío de mensajes de interés que la Administración Central de Gestión de Servicios y Trámites con Medios Electrónicos de la AGSC solicita en relación a la ;Clientes de PAC revocados MCO000823CK3;, a efecto de que se reemitan a los medios de contacto de los 118 contribuyentes manifestados en el archivo Excel 558_final.xlsx, que por tamaño de archivo se integra en la carpeta compartida para la gestión de la iniciativa de referencia</t>
  </si>
  <si>
    <t>El usuario de negocio solicitala publicación en producción de las siguientesplantillas ISSIF para el periodo 2019.</t>
  </si>
  <si>
    <t>​Elaborar los scripts para el envío de mensajes de interés que la Administración Central de Promoción y Vigilancia del Cumplimiento de la AGR solicita en relación a ;Vigilancia profundacaídas recaudatorias;,fecha de corteoctubre de 2019;, a efecto de que se reemitan a los medios de contacto de los 66,250 contribuyentes manifestados en el archivo Excel 559_final.xlsx, que por tamaño de archivo se integra en la carpeta compartida para la gestión de la iniciativa de referencia</t>
  </si>
  <si>
    <t>​Realizar la petición y respuesta, de la
activación del MSA y del mensaje de salida a la Solución de Resiliencia
PITA, a fin de disponer de un mecanismo alterno que garantice la
continuidad de los servicios y aplicaciones asociadas con el despacho aduanero
de carga, ante un posible escenario que comprometa la operación de la Solución
PITA, derivado de pérdida de comunicación con el Centro de Datos de CPED.</t>
  </si>
  <si>
    <t xml:space="preserve">Mostrar
en MATCE Selección un mensaje en el cual se indique no sólo la causa de
investigación cuando se module un Previo de consolidado y éste traiga un COVE
que ya haya sido utilizado previamente con otro pedimento, sino que además
muestre cual es el pedimento al que está asociado a dicho COVE. </t>
  </si>
  <si>
    <t xml:space="preserve">
Actualizar
la Declaración de pasajeros procedentes del extranjero en la sección Datos de
Identificación, para cambiar el orden de los catálogos, y con estos las reglas asociadas
a los mismos.
</t>
  </si>
  <si>
    <t>​Permitir
generar el número de integración en el Portal y en el Web Service de DODA QR y
PITA de los pedimentos virtuales en los que se validó un cierre del
consolidado, considerando se haya declarado “vacío” el identificador “Pedimento
Consolidado” y el identificador con la clave del pedimento virtual.</t>
  </si>
  <si>
    <t>​Actualizar
catálogo de SUII del “Módulo de Control y Seguimiento de Propuestas del SUII”
un Subprograma para un nuevo esquema a implementar por la AGAFF, “Programa
Integral de Aviso Correctivo (PIAC)”</t>
  </si>
  <si>
    <t>​Generar estructuras históricas de transacciones, para almacenar la información de Pagos y Declaraciones Informativas que se recibirán durane el Ejercicio 2020, ya que las estructuras de tablas en base de datos generadas para el ejercicio 2019 están a punto de concluir su vigencia y, de no generar las estructuras solicitadas, se dificultará el guardado y clasificación de la información contable y fiscal.</t>
  </si>
  <si>
    <t>​Desarrollar un proceso masivo que reimprima el total de resoluciones de condonación generadas en la campaña de 2013, existentes en la base de datos de condonaciones,y las almacene en el servidor de procesamiento del aplicativo Condonaciones, a fin de ser proporcionadas al usuario final.Lo anterior deriva de que en 2013 el SAT lanzóuna campaña para incrementar la recaudación proveniente de contribuyentes con adeudos fiscales de ejercicios anteriores a 2013; la estrategia estaba basada en el cálculo de porcentajes de condonación, de acuerdo a las reglas estipuladas en la ley para este fin. Actualmente, dicho portal está desactualizado en cuanto a su seguridad, por lo que no es posible descargar los archivos PDF de las resoluciones de condonación de los contibuyentes que optaron por el programa.</t>
  </si>
  <si>
    <t xml:space="preserve">
Migrar
a la infraestructura del SAT el aplicativo WEB “Redes de Comercio Exterior -
Riesgo de evasión de impuestos en transferencias virtuales”, junto con su respectiva base de datos, a fin de contar
con mecanismos de seguridad y disponibilidad de la información. 
</t>
  </si>
  <si>
    <t>​Implementar en la Consulta de Permisos de Importación Temporal de Vehículos (CPITV), una consulta que permita conocer al contribuyente la vigencia que guardan las autorizaciones de importación temporal de sus Embarcaciones.</t>
  </si>
  <si>
    <t>Actualizar en el sistema de_x000D_
Consulta Remota de Pedimentos (CRP), las consultas“De Pedimentos” y “Tránsitos_x000D_
Vencidos” para que muestren la información_x000D_
relacionada a las operaciones realizadas en el esquema de tránsitos M3.</t>
  </si>
  <si>
    <t>Derivado de las reformas fiscales para el ejercicio 2020, en la LIF, CFF, LISR y LIEPS, se requiere realizar actualizaciones a las declaraciones de pagos provisionales.​</t>
  </si>
  <si>
    <t xml:space="preserve">​Elaborar los scripts para el envío de mensajes de interés que la Administración Central de Cobro Persuasivo y Garantías de la AGR solicita en relación a ;Cartera persuasiva;,fecha de corteseptiembre de 2019;, a efecto de que se reemitan a los medios de contacto de los 3.743 contribuyentes manifestados en el archivo Excel 560_final.xlsx, que por tamaño de archivo se integra en la carpeta compartida para la gestión de la iniciativa de referencia. </t>
  </si>
  <si>
    <t>La Administración Central de Apoyo Juridico de Servicios al Contribuyente (ACAJSC) actualmente cuenta con el aplicativo SAPSA, el cual reside en el servicio de aduanas y el cual se encuentra obsoleto y cuenta con muchas limitantes, por ello surge la necesidad de generar un aplicativo en plataforma MAT que cumpla con las expectativas del Negocio.</t>
  </si>
  <si>
    <t>​Elaborar los scripts para el envío de mensajes de interés que la Administración Central de Promoción y Vigilancia del Cumplimiento de la AGR solicita en relación a ;Vigilancia de obligaciones mensualesSeptiembre 2019, 3er Trimestre 2019 y 2do Cuatrimestre 2019 (Cumplimiento Octubre 2019);, a efecto de que se reemitan a los medios de contacto de los 681,041 contribuyentes manifestados en el archivo Excel 561_final.xlsx, que por tamaño de archivo se integra en la carpeta compartida para la gestión de la iniciativa de referencia.</t>
  </si>
  <si>
    <t>Se solicita la preparación de los querys correspondientes con corte al mes de Octubre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31 de Octubre de 2019 y elaborar los reportesEntrega con corte al 31 de Octubre de 2019 de los siguientes reportes&amp;#58;NyVMAT_CifrasDiarias_31102019Reporte Fiscalizacion_31102019Reporte NE AGR_31102019Reporte NE_31102019ReporteAdicionalFiscalizacionElectronica_31102019</t>
  </si>
  <si>
    <t>​Modificar
los flujos de aprobación de boletos de avión de excepciones incorporando la
e.firma, agregar la funcionalidad de la solicitud directa de boletos de avión
del lado del comisionado, cuando sean complementos.</t>
  </si>
  <si>
    <t>Se solicita actualizar los catálogos de CRH´s de las Administraciones desconcentradas vigentes, considerando los CRH´s de las desconcentradas que se dieron de baja, conforme al archivo 2019_cat_crh´s_ARCA_vs_AGCTI PARA CD.ND01 Actualizar los catálogos de CRH's de acuerdo a las UD's que continúan vigentes.</t>
  </si>
  <si>
    <t xml:space="preserve">
_x000D_
Se
requiere que dentro del Gestor de contenidos se pueda tener la opción de
configurar los enlaces de los Portlets, de tal forma que se pueda decidir si al
dar clic en un enlace del Portlet se pueda abrir en una nueva pestaña o en la
misma pestaña, ya que actualmente el contribuyente al dar clic en la URL, se
abre en la misma pestañalo que provoca que se pierda la navegación
principal, es decir, la página del nuevo portal.</t>
  </si>
  <si>
    <t>​Derivado
del decreto publicado en el Diario Oficial del 06 de noviembre 2019, que
establece las disposiciones para el otorgamiento de aguinaldo o gratificación
de fin de año correspondiente al ejercicio fiscal de 2019, en el cual se señalan
en sus artículos quinto y sextoel pago de aguinaldo o gratificación de fin de
año es necesario se realicen
modificaciones en el sistema de nómina AGS del SAT</t>
  </si>
  <si>
    <t>Se requiere actualizar los siguientes catálogos para el correcto funcionamiento del servicio de MAT-Cobranza&amp;#58;ADMC_UNIDADADMVA se agregaron los Id&amp;#58;2464CBZC_RESOLMOTIVO se agregó el registro167CBZA_AUTO_RESOLMOTIVO se agregaron los registros16972ADMA_UNIDADADMVA_ROL se agregaron los registros3130CBZA_AUTO_CONCEPTO se agregaron los registros&amp;#58;110048Se adjuntan archivos con versión actualizada, los cambios solicitados se encuentran identificados en los archivos adjuntos, en color rojo/amarillo para prontareferencia.</t>
  </si>
  <si>
    <t>​Integración del aplicativo Tipo de Cambio al ciclo de vida de microservicios en contenedores sobre la infraestructura SENHA, considerando que los servicios actuales de extracción, actualización y persistencia de datos serán reemplazados por microservicios.Lo anterior, derivado de que la aplicaciónTipo de Cambio es un aplicativo legado, construido en .NET, por lo que, al ser un aplicativo satélite con funcionalidades simples de consulta y carga de información, es candidato para ser integrado al ciclo de vida de microservicios en contenedores sobre la infraestructura SENHA.</t>
  </si>
  <si>
    <t xml:space="preserve">
Elaborar
los scripts para el envío de mensajes de interés que la Secretaría de Finanzas
y Tesorería General del Estado de Nuevo León solicita en relación a “Vigilancia
Remuneraciones al trabajo personal – Impuesto sobre nóminas”, fecha de
corteseptiembre 2019, a efecto de que se reemitan a los medios de
contacto de los 16,507 contribuyentes manifestados en el archivo Excel 562_final.xlsx,
que por tamaño de archivo se integra en la carpeta compartida para la gestión
de la iniciativa de referencia. 
</t>
  </si>
  <si>
    <t xml:space="preserve">Permitir activar el MSA para DODAS que
tengan integradas operaciones con pedimentos virtuales (V1, V5, etc. Conforme
al anexo 22 apéndice 2 de las RGCE).
</t>
  </si>
  <si>
    <t xml:space="preserve">_x000D_
_x000D_
Integrar_x000D_
la funcionalidad para la solicitud y seguimiento de títulos de autorización_x000D_
para empresas extranjerasRegistro de la empresa, solicitud de título de_x000D_
autorización, notificación de prevención, solicitud de prórroga, solicitud de actualización_x000D_
del título de autorización. Además, automatizar para esta modalidad de_x000D_
empresas, la gestión interna del SAT para la cancelación y extinción de los_x000D_
títulos de acuerdo a la normativa aplicable en la materia._x000D_
_x000D_
_x000D_
_x000D_
Adicionalmente tanto_x000D_
para empresa nacional como extrajera se requiere integrar interfaces con los_x000D_
sistemas de “Declaraciones y pagos”, “Dictamen fiscal” para la consulta de_x000D_
información relacionada con el estado de las empresas (ejemploliquidación,_x000D_
paraíso fiscal) que gestionen ante el SAT algún título de autorización. </t>
  </si>
  <si>
    <t xml:space="preserve">
Contar
con una herramienta de consulta que le permita a la AORS6 facilitar el control
de los bienes muebles pendientes de firma para la toma de decisiones.
Realizar ajustes
relacionados con el proceso de bajas instrumentales que le permitan a la ARM4 fortalecer
su control</t>
  </si>
  <si>
    <t xml:space="preserve">
Mejorar y agilizar la recepción de solciitudes de diversos trámitesque se gestionan antelaAduana de Lázaro Cárdenas.
</t>
  </si>
  <si>
    <t>​Actualizar
la aplicación de Mis cuentas en los apartados Mi contabilidad y Mis declaraciones, para la presentación de declaraciones del RIF y el
registro de operaciones en Mi contabilidad, de acuerdo a laReforma Fiscal 2020.</t>
  </si>
  <si>
    <t xml:space="preserve">Desarrollar, liberar y actualizar una nueva
aplicación para dispositivos móviles denominada “SAT Móvil” para las
plataformas Android y IOS.
Adicional, se requiere un visor de la actividad
del nuevo “SAT Móvil” a través del desarrollo de un aplicativo web denominado
“Administrador SAT Móvil”.
</t>
  </si>
  <si>
    <t xml:space="preserve">
Implementar
las adecuaciones en el MAT – RFC Ampliado, mismas que permitirán operar las solicitudes
de inscripción y los avisos de actualización en el MAT – RFC Ampliado derivado de la
Reforma Fiscal 2020.
</t>
  </si>
  <si>
    <t>​Elaborar los scripts para el envío de mensajes de interés que la Administración Central de Cobro Persuasivo y Garantías de la AGR solicita en relación a ;Cartera ADR Nuevo León 2;fecha de corteseptiembre de 2019, a efecto de que se reemitan a los medios de contacto de los 277 contribuyentes manifestados en el archivo Excel 563_final.xlsx, que por tamaño de archivo se integra en la carpeta compartida para la gestión de la iniciativa de referencia.</t>
  </si>
  <si>
    <t>​Elaborar los scripts para el envío de mensajes de interés que la Administración Central de Cobro Persuasivo y Garantías de la AGR solicita en relación a ;Cartera Coactiva;fecha de corteseptiembre de 2019, a efecto de que se reemitan a los medios de contacto de los 1,987 contribuyentes manifestados en el archivo Excel 564_final.xlsx, que por tamaño de archivo se integra en la carpeta compartida para la gestión de la iniciativa de referencia.</t>
  </si>
  <si>
    <t>​Actualizar estatus en el catálogo del registro número 13649 del CPI José Francisco Cortes Pérez</t>
  </si>
  <si>
    <t>​Continuar con las pruebas del aplicativo MAT CE - Implementar Reingenieria para aplicativo VOCE así como identificar hallazgos o mejoras durante el ciclo de pruebas</t>
  </si>
  <si>
    <t>​Las Administraciones Generales de Grandes Contribuyentes e Hidrocarburos requieren incorporar un apartado en donde los contribuyenets declaren la información de Estados de resultados, Estado de posición financiera y Conciliación entre el resultado contable y el fiscal.</t>
  </si>
  <si>
    <t>Actualizar catálogo de SUII del ;Módulo de Control y Seguimiento de Propuestas del SUII; un Subprograma para un nuevo esquema a implementar por la AGAFF, ;Programa Integral de Aviso Correctivo (PIAC);.</t>
  </si>
  <si>
    <t>​Derivado de un error en la ejecución del proceso de afectación por cumplimiento, en documentos notificados electrónicamentese deberácambiar el estado de losdocumentos que tengan el registro del cumplimientomenoro igual a la fecha denotificación.</t>
  </si>
  <si>
    <t>Se deberá agregar en el catálogo Interno ;Nivel de Trabajo; la nueva área ;Administración de Planeación y Programación de la ACCEACE; la cual
debe pertenecer a la Unidad Administrativa ;AGAFF;, a su vez debe
tener como área responsable a la misma descripción ;Administración de
Planeación y Programación de la ACCEACE; con clave número ;83;.</t>
  </si>
  <si>
    <t xml:space="preserve">​Derivado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t>
  </si>
  <si>
    <t>​Elaborar
los scripts para el envío de mensajes de interés que la Administración Central
de Promoción y Vigilancia del Cumplimiento de la AGR solicita en relación a la
“Procuraduría Fiscal de la Federaciónvigilancia a contribuyentes con
irregularidades en el cumplimiento de sus obligaciones fiscales, a efecto de
que se reemitan a los medios de contacto de los 3 contribuyentes manifestados en
el archivo Excel 565_final.xlsx</t>
  </si>
  <si>
    <t xml:space="preserve">​Elaborar
los scripts para el envío de mensajes de interés que la Administración Central
de Cobro Persuasivo y Garantías de la AGR solicita, en relación a “Programa de
Caídas e Inconsistencias Recaudatorias, corresponde al supuesto 7 compensación
universal improcedente”fecha de corte30 de junio de 2019, a efecto de
que se reemitan a los medios de contacto de los 509 contribuyentes manifestados
en el archivo Excel 566_final.xlsx (con 980 registros), que por tamaño de
archivo se integra en la carpeta compartida para la gestión de la iniciativa de
referencia. </t>
  </si>
  <si>
    <t xml:space="preserve">​Elaborar
los scripts para el envío de mensajes de interés que la Administración Central
de Gestión de Servicios y Trámites con Medios Electrónicos de la AGSC solicita,
en relación a “Inconsistencias en el llenado del CFDI de nómina, subsidio al
empleo Escenario C”, a efecto de que se reemitan a los medios de contacto de los
2,393 contribuyentes manifestados en el archivo Excel 567_final.xlsx, que por
tamaño de archivo se integra en la carpeta compartida para la gestión de la iniciativa
de referencia. </t>
  </si>
  <si>
    <t xml:space="preserve">
Elaborar
los scripts para el envío de mensajes de interés que la Administración Central
de Gestión de Servicios y Trámites con Medios Electrónicos de la AGSC solicita
en relación a “Inconsistencias en el llenado del CFDI de nómina, subsidio al
empleo Escenario B, a efecto de que se reemitan a los medios de contacto de los
6,936 contribuyentes manifestados
en el archivo Excel 568_final.xlsx, que por tamaño de archivo se integra en la
carpeta compartida para la gestión de la iniciativa de referencia. 
</t>
  </si>
  <si>
    <t xml:space="preserve">​Re trabajo
de los scripts para el envío de mensajes de interés que la Administración
Central de Cobro Persuasivo y Garantías de la AGR solicita, en relación a
“Programa de Caídas e Inconsistencias Recaudatorias, corresponde al supuesto 7
compensación universal improcedente”fecha de corte30 de junio de 2019, a
efecto de que se reemitan a los medios de contacto de los 509 contribuyentes manifestados
en el archivo Excel 566_final.xlsx (con 980 registros), que por tamaño de
archivo se integra en la carpeta compartida para la gestión de la iniciativa de
referencia. </t>
  </si>
  <si>
    <t>​Implementación de aviso a los_x000D_
contribuyentes, por periodo vacacional en el servicio de marbetes y precintos.</t>
  </si>
  <si>
    <t>Permitir acceder al aplicativo SubastaSAT a todos los postores que se registren en el Portal Externo, puesel aplicativo tiene determinadas políticas para la generación de contraseñas, que no empatan con las políticas que actualmente maneja Novell en el contenedor de postores, mismas que le aplica a todas las cuentas de contribuyentes.Los postores cuya contraseña incumpla algunas de las políticas de Novell, no podrán ser sincronizadas en el directorio de Novell, ocasionando que el usuario no pueda autenticarse, aun cuando se registre en la base de datos de SubastaSAT.</t>
  </si>
  <si>
    <t>​Actualizar los criterios de validación en VOCE para aplicar el DTA en pedimentos.</t>
  </si>
  <si>
    <t>Actualizar formatos de ;Acuses; de ;Notificación de Solicitud de Registro de Contador Público; y ;Notificación de Solicitud de Registro de Despachos;.</t>
  </si>
  <si>
    <t xml:space="preserve">​Elaborar
los scripts para el envío de mensajes de interés que la Administración Central
de Servicios Tributarios al Contribuyente de la AGSC solicita, en relación a
“Marbetes y precintos, información sobre aspectos del proceso en esta temporada
del año, a efecto de que se reemitan a los medios de contacto de los 1,060 contribuyentes manifestados
en el archivo Excel 569_final.xlsx, que por tamaño de archivo se integra en la
carpeta compartida para la gestión de la iniciativa de referencia. </t>
  </si>
  <si>
    <t>​Se solicita de su valioso apoyo para que se incluyan en el catálogo de los días inhábiles del aplicativo Notificación y Verificación, conforme a lo dispuesto en la anticipada RMAF 2019 de fecha 26 de noviembre de 2019.&amp;lt;&amp;gt; RN01Considerar los siguientes días inhábiles de acuerdo a la regla 2.1.6. para los efectos del artículo 12, primer y segundo párrafos del CFF.) El segundo periodo del 2019, comprende los días del 23 de diciembre de 2019 al 7 de enero de 2020Quedando los días siguientes&amp;#58;23 de diciembre 201924 de diciembre 201926 de diciembre 201927 de diciembre 201930 de diciembre 201931 de diciembre 20191 de enero de 20202 de enero de 20203 de enero de 20206 de enero de 20207 de enero de 2020</t>
  </si>
  <si>
    <t>​Los módulos de ISSIF (recepción, seguimiento y visualización), NO están preparados para la presentación de la información de los documentos de la Información sobre situación fiscal para el ejercicio 2019 por cambio de reglas de negocio.</t>
  </si>
  <si>
    <t>Se solicita la preparación de los querys correspondientes con corte al mes de Noviembre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30 de Noviembre de 2019 y elaborar los reportesEntrega con corte al 30 de Noviembre de 2019 de los siguientes reportes&amp;#58;NyVMAT_CifrasDiarias_30112019Reporte Fiscalizacion_30112019Reporte NE AGR_30112019Reporte NE_30112019ReporteAdicionalFiscalizacionElectronica_30112019</t>
  </si>
  <si>
    <t xml:space="preserve">​Elaborar
los scripts para el envío de mensajes de interés que la Administración Central
de Promoción y Vigilancia del Cumplimiento de la AGR solicita en relación a “la
opinión del cumplimiento de obligaciones fiscales, Personas Físicas”, corte de
la información 21-11-2019, a efecto de que se reemitan a los medios de contacto
de los 1,309,654 contribuyentes manifestados en el archivo Excel 570_final.xlsx,
que por tamaño de archivo se integra en la carpeta compartida para la gestión
de la iniciativa de referencia. </t>
  </si>
  <si>
    <t xml:space="preserve">​Elaborar
los scripts para el envío de mensajes de interés que la Administración Central
de Promoción y Vigilancia del Cumplimiento de la AGR solicita en relación a “la
opinión del cumplimiento de obligaciones fiscales, Personas Morales”, corte de
la información 21-11-2019, a efecto de que se reemitan a los medios de contacto
de los 196,279 contribuyentes
manifestados en el archivo Excel 571_final.xlsx, que por tamaño de archivo se
integra en la carpeta compartida para la gestión de la iniciativa de
referencia. </t>
  </si>
  <si>
    <t>​Elaborar los scripts para el envío de mensajes de interés que la Administración Central de Promoción y Vigilancia del Cumplimiento de la AGR solicita en relación a ;las acciones del Programa de Caídas e Inconsistencias Recaudatorias correspondientes al mes de Noviembre 2019;, a efecto de que se reemitan a los medios de contacto de los 20,699 contribuyentes manifestados en el archivo Excel 572_final.xlsx, que por tamaño de archivo se integra en la carpeta compartida para la gestión de la iniciativa de referencia</t>
  </si>
  <si>
    <t xml:space="preserve">
Se requiere actualizar el Manifiesto
Único Ferroviario para que se otorgue selección automatizada con los mensajes
XML de cualquier tipo de pedimento, incluyendo operaciones definitivas y
tránsitos para evitar que se presenten incidentes.
</t>
  </si>
  <si>
    <t>​Envío de información FATCA Nacional e Internacional al Data Warehouse, con la finalidad de que se visualiceel detalle de los archivos en la herramiente de COGNOS.</t>
  </si>
  <si>
    <t>​Para dar cumpliento al Decreto publicado el 24 de enero del 2018, que modifica la Ley General de Sociedades Mercantiles, en materia de liquidación y disolución de Sociedades Mercantiles se requiere implementar un mecanismo de comunicación con la Secretaría de Economía que permita recibir las solicitudes y validar los requisitos que deben cumplir las sociedades mercantiles que opten por la facilidad.En particular se requiere la extracción de información de personas morales sobre la emisión de CFDI a fin de validar que las personas que buscan acceder a la facilidad establecida en el Decreto no se encuentren realizando operaciones,ni hayan emitido facturas electrónicas durante los últimos dos años.Riesgos&amp;#58;En caso de no implementar la solución, se estaría dejando de cumplir con lo establecido en el Decreto publicado el 24 de enero del 2018, que modifica la Ley General de Sociedades Mercantiles, impidiendo que las sociedades mercantiles puedan optar por la facilidad para realizar el trámite a través del Sistema Electrónico de Publicaciones de Sociedades Mercantiles (PSM)de la Secretaría de Economía.​​</t>
  </si>
  <si>
    <t xml:space="preserve">
Se requiere un proceso masivo que actualice el
IDESTATUS de 68001 a 68004 en la tabla CBZT_DOMICILIOALR de MAT-Cobranza, Considerando
el IDDOMICILIOALR de los registros señalados en el insumo “Cambios de domicilio
en 68001_25nov19xlsx”, entregado por Negocio, siempre y cuando estos al momento
de la ejecución del proceso se encuentren con ESTATUS 68001. 
El proceso deberá generar dos archivos, que se deben
entregar en Excel&amp;#58;
Uno con los registros que fueron actualizados
El segundo con los registros que se excluyeron.
</t>
  </si>
  <si>
    <t>​Se requiere integrar una fuente de información_x000D_
con datos del Contribuyente a partir de diferentes fuentes de información para_x000D_
que la nueva aplicación Sat Móvil, pueda consumirla de manera oportuna cuando_x000D_
se requiera.</t>
  </si>
  <si>
    <t>​Elaborar los scripts para el envío de mensajes de interés que la Administración Central de Promoción y Vigilancia del Cumplimiento de la AGR solicita en relación a ;la opinión del cumplimiento de obligaciones fiscales, Personas Físicas;, corte de la información 21-11-2019, a efecto de que se reemitan a los medios de contacto de los 1,309,652 contribuyentes manifestados en el archivo Excel 570_final.xlsx, que por tamaño de archivo se integra en la carpeta compartida para la gestión de la iniciativa de referencia.</t>
  </si>
  <si>
    <t>​Elaborar los scripts para el envío de mensajes de interés que la Secretaría de Planeación y Finanzas del Gobierno del Estado de Puebla solicita en relación a ;Vigilancia Impuesto sobre erogaciones por remuneraciones al trabajo personal;,fecha de corteoctubre de 2019., a efecto de que se reemitan a los medios de contacto de los 6,989 contribuyentes manifestados en el archivo Excel 573_final.xlsx, que por tamaño de archivo se integra en la carpeta compartida para la gestión de la iniciativa de referencia</t>
  </si>
  <si>
    <t>​Integrar en un modelo de información soportado por plataformas No SQL. los datos correspondientes a todas las versiones existentes de Contabilidad Electrónica, desde la 1.1 y hasta la versión 1.3, así como de los metadatos y cancelaciones,debido a lo siguiente&amp;#58;a) Contenido parcial Contabilidad Electrónica.- El proceso actual de integración de Contabilidad Electrónica sólo contempla la versión 1.1b) La tecnología utilizada es HDI.- Las herramientas que utiliza el proceso actual corresponden a la versión de Hadoop y HDFS tradicional</t>
  </si>
  <si>
    <t>​Elaborar los scripts para el envío de mensajes de interés que la Administración Central de Cobro Persuasivo y Garantías de la AGR solicita en relación a ;Cartera persuasiva;,fecha de corteseptiembre de 2019;, a efecto de que se reemitan a los medios de contacto de los 4,026 contribuyentes manifestados en el archivo Excel 574_final.xlsx, que por tamaño de archivo se integra en la carpeta compartida para la gestión de la iniciativa de referencia</t>
  </si>
  <si>
    <t xml:space="preserve">Modificar el SAORS (Sistema de Análisis de Operaciones de Riesgo Subvaluadas) para que la información que actualmente envía el prevalidador se obtenga de las bases de datos del SAAI aplicando las reglas de negocio existentes. </t>
  </si>
  <si>
    <t>​Actualizar los sistemas RRL y CAL para incluir los días inhábiles para el segundo periodo vacacional del 2019.</t>
  </si>
  <si>
    <t>​Actualizar el aplicativo Nómina-Mis cuentas, a fin depermitir la continuidad operación vigente con respecto al ejercicio 2020, considerando la actualización de las Tarifas y Salarios Mínimos, así como, la identificación de los contribuyentes que cumplan con las características para facturaren dicho aplicativo, a través del consumo de la Matriz de acceso que utiliza Factura fácil de Mis cuentas.</t>
  </si>
  <si>
    <t>​Atender
los hallazgos encontrados al código del Padrón de MAT RFC, reportados a través de las Atentas Notas
G.102.06.01.00.00.19-116 y G.102.06.01.00.00.19.121, derivado de las pruebas de vulnerabilidad estáticas realizadas al aplicativo el 16 de octubre y 1 de noviembre de 2019.</t>
  </si>
  <si>
    <t xml:space="preserve">​Elaborar los scripts para el envío de mensajes de interés que la Administración Central de Promoción y Vigilancia del Cumplimiento de la AGR solicita en relación a ;Vigilancia de obligaciones mensuales octubre 2019;, a efecto de que se reemitan a los medios de contacto de los 734,693 contribuyentes manifestados en el archivo Excel 575_final.xlsx, que por tamaño de archivo se integra en la carpeta compartida para la gestión de la iniciativa de referencia. </t>
  </si>
  <si>
    <t xml:space="preserve">​Incorporar Mascarilla en el Buzón Tributario anterior y actual derivado del acuerdo a lo dispuesto en el artículo 12, párrafos primero y segundo del Código Fiscal de la Federación, así como en la regla 2.1.6. de la Resolución Miscelánea Fiscal para 2019 publicada en el DOFND01Mostrar el siguiente mensaje dentro del anterior y actual Buzón Tributario&amp;#58;Se consideran días inhábiles del 23 de diciembre de 2019 al 7 de enero de 2020* y por lo anterior, los trámites, promociones, solicitudes y aclaraciones que se ingresen en ese periodo, se considerarán recibidos el 8 de enero de 2020.*Lo anterior de conformidad con lo dispuesto por_x000D_
el artículo 12 párrafos primero y segundo del Código Fiscal de la Federación,_x000D_
regla 2.1.6. de la SEGUNDA RESOLUCIÓN DE MODIFICACIONES A LA RESOLUCIÓN_x000D_
MISCELÁNEA FISCAL PARA 2019 Y SUS ANEXOS 1 Y 1-A. dada a conocer en el Portal_x000D_
del Servicio de Administración Tributaria con fecha 26 de noviembre de 2019 en_x000D_
términos de la regla 1.8, tercer párrafo de la Resolución Miscelánea Fiscal_x000D_
para 2019, publicada en el Diario Oficial de la Federación el 29 de abril de_x000D_
2019 para efecto de fines informativos y facilitar el cumplimiento de las_x000D_
obligaciones fiscales de los contribuyentes._x000D_
_x000D_
Ejemplo de vista en actual BT_x000D_
_x000D_
</t>
  </si>
  <si>
    <t>​Derivado de la Reforma Fiscal planteada para el ejercicio 2020 donde varios procesos fiscalizadores serán afectados, se tiene la necesidad también de realizar modificaciones a los servicios y aplicativos de MEGAPAC y Factura Fácil – Mis Cuentas respecto al Complemento de Nómina, Complemento de Pagos y Validaciones Adicionales.</t>
  </si>
  <si>
    <t>​Actualizar el esquema XSD, XSLT, así como la documentación en WORD y PDF del complemento Nómina versión 1.2, para incluir nuevas validaciones y registros en catálogos, que permitan cumplir con los requisitos fiscales vigentes en las facturas electrónicas 3.3. El esquema actualizado se deberá configurar en los servicios de recepción y almacenamiento de CFDI 3.3.</t>
  </si>
  <si>
    <t>​Es_x000D_
necesaria la actualización del sistema FATCA para aplicar las mejoras de_x000D_
algunos procesos que se han modificado, lo cual impacta en varias reglas de_x000D_
negocio aplicadas hoy en día.</t>
  </si>
  <si>
    <t>​Derivado de la estrategia de Modernización de la Infraestructura de Llave Pública (PKI), se debe realizar actualización tecnológica del aplicativo CertiSAT WEB para habilitar la solución bajo arquitectura cloud native, debiendo incluir la funcionalidad solicitada en el último requerimiento de negocio, a través del POL 621, donde se considera la integración de CertiSAT WEB dentro de Buzón Tributario. Así mismo, se habilita una capa de servicios que permite el desacoplamiento con la infraestructura de PKI para la validación de reglas de negocio en las operaciones asociadas al aplicativo CertiSAT WEB.</t>
  </si>
  <si>
    <t xml:space="preserve">
Derivado
de la próxima publicación de la regla correspondiente al Artículo 69 B Ter
CFF-Tercero Colaborador Fiscal, se pretende implementar una solución
tecnológica mediante la cual se permita captar las denuncias en contra de empresas
que facturan o deducen operaciones simuladas, estas podrán ser presentadas por cualquier
contribuyente (Tercero Colaborador Fiscal), el cual otorgue a las autoridades
información y pruebas fehacientes de la empresa o contribuyente que incurre en
este tipo de prácticas. Éstas podrán ser utilizadas en los procedimientos de
comprobación por emisión de facturas con operaciones inexistentes o algún otro
ilícito fiscal.
</t>
  </si>
  <si>
    <t>Se requiere actualizar los siguientes catálogos para el correcto funcionamiento del servicio de MAT-Cobranza&amp;#58;ADMC_RGOSMORA se agregaron los IdIDRGOSMORA del 457 al 468.ADMC_DIAINHABIL se agregó el registroSe modificael Aniversario de la Revolución Mexicana del 15/11/2022 (ESFESTIVO, ESRECAUDACION Y ESACTIVO).Se agrega el Aniversario de la Revolución Mexicana del 21/11/2022.Se adjuntan archivos con versión actualizada, los cambios solicitados se encuentran identificados en los archivos adjuntos, en color rojo/amarillo para prontareferencia.</t>
  </si>
  <si>
    <t xml:space="preserve">
Revisar
con las áreas involucradas del SAT el alcance de la herramienta actualmente
operando para rediseñar la automatización inclusohacer
una reingeniería del proceso de destino de bienes.
Con lo anterior, actualizar
la plataforma tecnológica del sistema y bajo los lineamientos institucionales, considerando
el registro para el ingreso de la mercancía a los almacenes, el control de su
custodia, gestión de salida de los bienes ya sea su transferencia al SAE,
donación, destrucción u otras vertientes de destino.</t>
  </si>
  <si>
    <t xml:space="preserve">
Elaborar
los scripts para el envío de mensajes de interés que la Secretaría de Finanzas
y Tesorería General del Estado de Nuevo León solicita en relación a
“Vigilancia Remuneraciones al trabajo personal – Impuesto sobre nóminas”,
fecha de corteoctubre 2019, a efecto de que se reemitan a los medios de
contacto de los 8,905
contribuyentes manifestados en el archivo Excel 576_final.xlsx, que por
tamaño de archivo se integra en la carpeta compartida para la gestión de la
iniciativa de referencia. 
</t>
  </si>
  <si>
    <t xml:space="preserve">​Elaborar
los scripts para el envío de mensajes de interés que la Administración Central
de Cobro Persuasivo y Garantías de la AGR solicita en relación a “Líneas de
captura ADR Nuevo León 1, corte diciembre 2019”, a efecto de que se reemitan a los medios de contacto de los 882 contribuyentes
manifestados en el archivo Excel 577_final.xlsx, que por tamaño de archivo se
integra en la carpeta compartida para la gestión de la iniciativa de
referencia. </t>
  </si>
  <si>
    <t>​Derivado de la solicitud de negocio de incluir mayor funcionalidad al aplicativo generado a través del PPMC- 107873 FE_CFDI_Incluir la validación del ;Estado del contribuyente en el RFC; en el proceso de generación de la LCO, con el objetivo de eliminar la dependencia que existía con el equipo de la ASI y así permitir a la AGSC la administración de las listas de contribuyentes cancelados; dado que en el alcance del requerimiento antes mencionado no se tenía considerado la carga masiva y con relación al resultado de las pruebas ejecutadas por el usuario, se requiere incluir un apartado de carga masiva de registros y ajustar el formato de fecha y hora que se está devolviendo el aplicativo. ​</t>
  </si>
  <si>
    <t xml:space="preserve">
Derivado del requerimiento de la Administración
Central de Cobro Persuasivo y Garantías de la AGR, se solicita se depositen las
líneas de captura a los 882 contribuyentes en el servicio “Mis documentos (Mi
Repositorio)” correspondientes a la campaña LCADR36 diciembre 2019 de la ADR
Nuevo León 1.
</t>
  </si>
  <si>
    <t>​Se requiere que el CDS tome el mantenimiento y soporte del aplicativo&amp;#58;Sistema de Presentación de Documentos (SIPRED), derivado de la necesidad de continuidad de soporte y mantenimiento del aplicativo Contabilidad Electrónica, a través del Centro de Desarrollo del Contrato de SDMA5.</t>
  </si>
  <si>
    <t>Se solicita de su valioso apoyo para generar un reporte de órdenes de verificación pendientes deGenerar Factura por parte de las ADR.&amp;lt;&amp;gt; RN01Considerando dentro del reporte&amp;#58;El periodo comprendido por Fecha de generación del 18 de octubre al 16 de diciembre.Con los siguientes campos&amp;#58;ADRNo de controlRFCTipo de contribuyenteTipo de domicilioFecha de emisiónFecha de impresión/reimpresiónOrdenado por ADRNo de controlRFCConsiderar que las ordenes ya están generadas, impresas o reimpresas, y están sin facturar por la ADR.</t>
  </si>
  <si>
    <t>​Reconstruir el proceso de intercambio de información entre ARCA y MAT Cobranza, de manera que la actuálización de las tablas de convivencia se realice de manera oportuna.Actualmente ARCA consulta dichas tablas de MAT Cobranza para reconocer los documentos que debe emitir para procesos de notificación y requerimiento de pago y embargo, y en diversos momentos actualiza los estatus en la tabla CBZ_CnnActoAdmin e, igualmente, ARCA alimenta las tablas de convivencia con los resultados de HNVU para ser procesados en MAT.Debido al crecimiento de las tablas de ambas bases de datos, estos procesos se han vuelto sumamente lentos, causando que la información en ambos sistemas esté desactualizad, y se requiere la reconstrucción de los procesos de convivencia.</t>
  </si>
  <si>
    <t>​Se requiere actualizar los formularios R46 ISR enajenación de terrenos y/o contrucciones para la Entidad Federativa y R37 ISR enajenación de bienes.</t>
  </si>
  <si>
    <t>Se requiere actualizar las políticas de uso de Factura Electrónica de Nómina que se invoca desde del banner Factura Electrónica de Nómina del Portal Mis Cuentas.</t>
  </si>
  <si>
    <t>Se
deberá actualizar el calendario de días inhábiles en el aplicativo de SUII.</t>
  </si>
  <si>
    <t>Actualizacióndel reinicio denumeración consecutiva de las solicitudes por desconcentradas, para el próximo ejercicio,estas solicitudes se realizan por elcontribuyentey son generadas por la aplicación de marbetes y precintos.</t>
  </si>
  <si>
    <t xml:space="preserve">
Se requiere que los contribuyentes que tengan un amparo, puedan realizar su declaración y que el sistema pueda determinar si es por Compensación universal, CFF, LIEPS o IVA.Ademas que la Torre de Control SAD del aplicativo MAT SAD, se reestructure el acceso a la
opción del Catálogo de Amparados por Compensación Universal y se agreguen estas tres opciones&amp;#58;
Torre de Control
SAD
 Catálogo de Amparados
 Por compensación
universal
 Por CFF
 Por LIEPS
 Por IVA
</t>
  </si>
  <si>
    <t>​El usuario de negocio solicita la actualización de la publicación en producción de las siguientes plantillas ISSIF para el periodo 2019.</t>
  </si>
  <si>
    <t>El usuario de negocio solicita la actualización de la publicación en producción de las siguientes plantillas ISSIF para el periodo 2019.</t>
  </si>
  <si>
    <t>​El usuario de negocio solicita la actualización dela publicación en producción de las siguientesplantillas ISSIF para el periodo 2019.</t>
  </si>
  <si>
    <t>Reforzar la transparencia y comunicación en el proceso de contratación de oficiales de comercio exterior y de impuestos internos al brindar el estado que guardan los trámites efectuados por aspirantes a los puestos de oficiales de comercio exterior y de impuestos internos</t>
  </si>
  <si>
    <t xml:space="preserve">Se solicita de su valioso apoyo para actualizar el_x000D_
fundamento legal de los acuses de órdenes de verificación ya que al primero de_x000D_
enero de 2020 pierden vigencia los actuales y se detiene la operación en las 55_x000D_
ADRs.Considerando el formato para los siguientes casos&amp;#58;Administrador del interior de la República (Firma Administradores)Administrador de la Ciudad de México (Firma Administrador CDMX) Subadministrador del interior de la República (Firma Subadministrador)Subadministrador de la Ciudad de México (Firma Subadministrador CDMX) </t>
  </si>
  <si>
    <t>​El área de la Coordinación Nacional de las Administraciones Desconcentradas de Servicios al Contribuyente, solicita infraestructura para resguardar la información que se entrega por cada Administración Desconcentrada y se integre en los aplicativos que se utilizan para generar y publicar todo tipo de reportes informativos al interior de las áreas de servicio. En dicha infraestructura se pretende resguardar el sitio intraSAT de la AGSC, incluyendo aplicativos internos (RAE, Plantilla de personal, INAI, Semáforo, Inscripción de personas morales, problemática de declaraciones anuales) y un sitio FTP para transferencia de información interna</t>
  </si>
  <si>
    <t xml:space="preserve">
Elaborar
los scripts para el envío de mensajes de interés que la Administración Central
de Promoción y Vigilancia del Cumplimiento de la AGR solicita en relación a
“Vigilancia profundacaídas recaudatorias”, fecha de cortediciembre de 2019”, a efecto de que se
reemitan a los medios de contacto de los 14,311 contribuyentes manifestados en
el archivo Excel 579_final.xlsx, que por tamaño de archivo se integra en la
carpeta compartida para la gestión de la iniciativa de referencia. 
</t>
  </si>
  <si>
    <t xml:space="preserve">
Elaborar
los scripts para el envío de mensajes de interés que la Administración Central
de Cobro Persuasivo y Garantías de la AGR solicita en relación a “Cartera Coactiva”fecha
de corteoctubre de 2019”, a
efecto de que se reemitan a los medios de contacto de los 2,557 contribuyentes manifestados
en el archivo Excel 578_final.xlsx, que por tamaño de archivo se integra en la
carpeta compartida para la gestión de la iniciativa de referencia. 
</t>
  </si>
  <si>
    <t>Se solicita actualizar_x000D_
los Catálogos Contables y Procesos del Sistema de Contabilidad Central del_x000D_
Nuevo Esquema de Pagos y Solución Integral, para el Registro Contable de la recaudación_x000D_
del Ejercicio Fiscal de 2020.​Se solicitan actualizar los siguientes catálogos.Actualizar Catálogo CAT- CON.Actualizar Catálogo CAT-FPActualizar Catálogo CAT- COM.Actualizar Catálogo de Inversas.Actualizar Catálogo de Estímulos.Actualizar Compensaciones.Actualizar Catálogo de conversión de claves Informáticas a Contables.Actualizar Catálogo de conversión de claves derogadas.Actualizar Proceso de Conversión de Cuentas Derogadas</t>
  </si>
  <si>
    <t xml:space="preserve">​Derivado de_x000D_
la necesidad de mantener la continuidad operativa del Sistema de Control de_x000D_
Bienes (SICOBI) en la Administración General de Recursos y Servicios (AGRS), es_x000D_
necesario realizar la actualización tecnológica de la infraestructura en donde_x000D_
actualmente reside dicho sistema._x000D_
_x000D_
</t>
  </si>
  <si>
    <t xml:space="preserve">Derivado
de la necesidad de proporcionar a los contribuyentes medios actualizados y de
simplificación administrativa que faciliten el cumplimiento de sus obligaciones
fiscales, así como para proporcionar a la autoridad fiscal información completa
y real, la AGGC solicita crear un Job de pagos para la Declaración Anual de
Personas Físicas 2019 
</t>
  </si>
  <si>
    <t xml:space="preserve">
Incorporar
en el Portal de Aduanas mediante el Modulo Único de Pago Electrónico Aduanero (MUPEA)
una opción que permita el llenado de información para el pago de los Derechos,
Productos y Aprovechamientos (DPA’s) de trámites tanto para personas físicas y
morales, a fin de implementar el formato con el nuevo esquema de Línea de
captura que permita el cobro de contribuciones a través del esquema de Depósito
Referenciado de Comercio Exterior (DRCE) considerando los aplicativos que lo
conforman (Consultas, transmisión a TESOFE y SICA).
</t>
  </si>
  <si>
    <t xml:space="preserve">Actualmente no existe una base de datos homologada con las diferentes fuentes que alimentan contraseña, por tal motivo se requiere&amp;#58;Tener una Base de datos integra para poder generar reportes íntegros y confiables.Se requiere establecer los estado de la contraseña (Activo, Suspendido, Bloqueado e Inactivo) </t>
  </si>
  <si>
    <t>De acuerdo
con el artículo 1 de la Ley Federal de Derechos en relación con la regla 7.1.
(Actualización de cuotas de derechos) de la Resolución Miscelánea Fiscal para
2020 y su Anexo 19, publicados en el Diario Oficial de la Federación el 28 de
diciembre de 2019, se solicita su apoyo con el fin de que en el SAIMYP se
actualice la cuota por el pago de derechos que deben de pagar los
contribuyentes para solicitar marbetes o precintos a partir del 1ro. de
enero de 2020.​</t>
  </si>
  <si>
    <t xml:space="preserve">​Para CAL&amp;#58;Se requiere incorporar documentos opcionales para considerar los siguientes supuestos para menaje de casa&amp;#58;Para residentes en franja o región fronteriza por cambio de residencia al interior del país. (Regla 3.4.2)Para importación de menaje de casa de persona que fallezca en el extranjero (Regla 3.2.9)Para segundo o posteriores menajes de casa para residentes permanentes (Regla 3.3.17) Para RRL y CAL&amp;#58;Se requiere incorporar en el Portal Empleado en losaplicativos de RRL y CAL dentro de la sección bandeja de entradapara todos los roles una columna para identificar el Tipo de Contribuyente. </t>
  </si>
  <si>
    <t>​Actualizar
catálogo de SUII del “Módulo de Autorización Central del SUII” (MAC) el consecutivo
en la Clave de Autorización de propuestas en el MAC, a partir del Número 1 en
el mes de enero de 2020, con la primera autorización que se brinde a la ADAF
que según corresponda.</t>
  </si>
  <si>
    <t>​Modificar el aplicativo en el servicio de DyP, para que el formulario de Impuestos por la actividad exploración y extracción de hidrocarburos (Clave DyP 0901), permita la presentación de declaraciones Normales y Complementarias por cada ;Número de contrato;.</t>
  </si>
  <si>
    <t>​Actualizar los conceptos de Pago Referenciado con sus respectivas claves de DPAS, en los procesos de DPA's, en las bases de datos de DyP Pagos, NEPE y SISPR, con el fin de que las diferentes dependencias puedan generar sus Líneas de Captura.</t>
  </si>
  <si>
    <t xml:space="preserve">
Elaborar
los scripts para el envío de mensajes de interés que la Administración Central
de Cobro Persuasivo y Garantías de la AGR solicita en relación a “Cartera Coactiva”fecha
de cortenoviembre de 2019, a efecto de que se reemitan a los medios de
contacto de los 20,547
contribuyentes manifestados en el archivo Excel 580_final.xlsx, que por
tamaño de archivo se integra en la carpeta compartida para la gestión de la
iniciativa de referencia. 
</t>
  </si>
  <si>
    <t xml:space="preserve">​Elaborar
los scripts para el envío de mensajes de interés que la Administración Central
de Cobro Persuasivo y Garantías de la AGR solicita en relación a “Cartera
persuasiva”fecha de cortenoviembre de 2019, a efecto de que se reemitan
a los medios de contacto de los 5,295 contribuyentes manifestados en el archivo Excel 581_final.xlsx, que por
tamaño de archivo se integra en la carpeta compartida para la gestión de la
iniciativa de referencia. </t>
  </si>
  <si>
    <t>A solicitud de la Administración General de Hidrocarburos (AGH) y para dar cumplimiento a la reforma del artículo 28, apartado B del código Fiscal de la Federación (CFF), publicada en el Diario Oficial de la Federación (DOF) el 25 de junio de 2018, en la cual se establece la obligación de llevar controles a las personas que fabriquen, produzcan, procesen, transporten, almacenen (incluyendo almacenamiento para usos propios), distribuyan o enajenen cualquier tipo de hidrocarburo o petrolífero, en donde a través de equipos y programas informáticos deberán llevar controles volumétricos, así como dictámenes emitidos por un laboratorio de prueba o ensayo, que determine el tipo de hidrocarburo o petrolífero de que se trate, y el octanaje en el caso de gasolina, por lo cual se considera conveniente la creación de un nuevo complemento de CFDI en el cual se haga referencia al tipo y composición de los hidrocarburos o petrolíferos amparados en el comprobante respectivo, así como algunos elementos esenciales del dictamen de calidad respectivo, ello con la finalidad de que la autoridad pueda verificar que los hidrocarburos o petrolíferos que ampara el CFDI, correspondan a los registros que en materia de controles volumétricos deben llevar las personas obligadas a ello.​​Riesgos&amp;#58;En caso de no implementar la solución, se estaría dejando de cumplir con lo establecido en el Artículo 28, apartado B del código Fiscal de la Federación (CFF).</t>
  </si>
  <si>
    <t xml:space="preserve">
​Derivado de la necesidad de proporcionar a los contribuyentes
medios actualizados y de simplificación administrativa</t>
  </si>
  <si>
    <t>​Crear_x000D_
la declaración que le facilitará al residente en el extranjero, la_x000D_
determinación y pago del impuesto derivado del ingreso obtenido en territorio_x000D_
nacional</t>
  </si>
  <si>
    <t>​Actualizar catálogo de Formatos de SECREFI Web en el Módulo ;Formatos;, submenú de ;Formato Genérico;, el formato Genérico de SECREFI Web Impuestos Internos como de SECREFI Web Actividades Vulnerables.</t>
  </si>
  <si>
    <t xml:space="preserve">
Derivado de
la entrada en vigor de la Reforma Fiscal 2020 se requiere incorporar
actividades económicas para atender Plataformas tecnológicas.
</t>
  </si>
  <si>
    <t>​Se solicita la preparación de los querys correspondientes con corte al mes de Diciembre de 2019,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31 de Diciembre de 2019 y elaborar los reportesEntrega con corte al 31 de Diciembre de 2019 de los siguientes reportes&amp;#58;NyVMAT_CifrasDiarias_31122019Reporte Fiscalizacion_31122019Reporte NE AGR_31122019Reporte NE_31122019ReporteAdicionalFiscalizacionElectronica_31122019</t>
  </si>
  <si>
    <t>Identificar, con base en lainformación personal yla registrada en los sistemas institucionales, los patrones de comportamientoy el nivel de riesgo de los viajeros que pretenden ingresar sin contratiempos al territorio nacional.</t>
  </si>
  <si>
    <t>​Se requiere actualizar el siguiente catálogo para el correcto funcionamiento del servicio de MAT-Cobranza&amp;#58;ADMC_DIAINHABILSe agrega lo correspondiente al primer periodo vacacional de 2020, de acuerdo a la última versión de la RMF 2020.Vacaciones generales los días 20, 21,22,23,24,27,28,29,30,31 de julio de 2020, correspondientes al IDDIAINHABIL del 555 al 564.</t>
  </si>
  <si>
    <t>Derivados de la reforma fiscal 2020 ala Ley Federal deDerechos, así como necesidades operativas, serequiere que losconceptos de pago identificados en la matrizde claves informáticas y contables,se registren en los procesos de DPAs y uno para créditos fiscales, en la base de datos DyP Pagos y NEPE SISPR.</t>
  </si>
  <si>
    <t>​Realizar las modificaciones en los servicios, Uno a Uno y Masivo-Web Service, para que el Servicio de Verificación de Comprobantes Fiscales Digitales por Internet (CFDI) detecte si el RFC emisor está publicado en la lista de EFOS (Empresas Facturadoras de Operaciones Simuladas) definitivos (art. 69-B del CFF.). Al detectar un RFC emisor en el listado de EFOS se debe mostrar un mensaje de advertencia.</t>
  </si>
  <si>
    <t>Actualmente el consumo del servicio de cancelaciones es únicamente expuesto a Proveedores de Certificación Autorizados de CFDI, a través de estos, gran mayoría de medianos y grandes contribuyentes realizan sus solicitudes de cancelación, habiendo un contrato de por medio, de tal forma que los contribuyentes que lo requieran se ven obligados a utilizar el servicio en cuestión a través de los PACs, restringiendo la posibilidad de ser partícipes del proceso para el consumo del servicio de cancelaciones bajo su propia operación.</t>
  </si>
  <si>
    <t xml:space="preserve">
Modificaciones de Layout que entraron en vigor para (la carga de archivos
SPEI) el “Pago Interbancario SPEI” del Banco HSBC.
</t>
  </si>
  <si>
    <t xml:space="preserve">​_x000D_
_x000D_
Derivado de la actualización de los lineamientos_x000D_
gráficos de SAT, es indispensable actualizar las plantillas de OSP para PEF,_x000D_
FACLA y FIDEMICA.[Fase Entendimiento, en Servicios Comunes] [Fase Análisis/Especificación_x000D_
Funcional, en otros] (ACSN)_x000D_
_x000D_
</t>
  </si>
  <si>
    <t xml:space="preserve">Se requiere actualizar el XSD y el catálogo c_ClaveProdServ, correspondiente a los Productos y Servicios que se utiliza en CFDI versión 3.3, mismo que consume MegaPAC y Factura Fácil, esto a través de la integración de nuevas claves que permita clasificar los productos derivados de gasolina y gas natural; así como, indicar la fecha fin de vigencia de una clave actual. </t>
  </si>
  <si>
    <t>Dar continuidad operativa a la factración electrónica de tipo Nómina con el cumplimiento a la actualización de la UMA (Unidada de Medida y Actualización diaraia) del ejercicio 2020.</t>
  </si>
  <si>
    <t>Nuevos lineamientos gráficos en la documentación del SAT</t>
  </si>
  <si>
    <t>Actualmente se tiene en el Sistema de Revocación con Firma Electrónica (SIREFE), la opción para generar los trámites de bloqueo para el proceso de revocación de certificados de sello digital (CSD), por medio de referencia SIFEN o por determinante (firma autógrafa), cuando se realiza por determinante se consume un catálogo precargado en el SIREFE, dicho catálogo actualmente aplica para el 2019 y es necesario actualizar el año que forma parte de la determinante para el ejercicio vigente.[Fase Entendimiento, en Servicios Comunes] [Fase Análisis/Especificación Funcional, en otros] (ACSN)Así mismo es necesario modificar el supuesto de bloqueo por el cual se aplica la revocación de los CSD.RN01Se requiere actualizar el catálogo de determinantes que es consumido por el Sistema de Revocación con Firma Electrónica (SIREFE) en el módulo de ;Bloqueo Múltiple;.ND01Actualmente el SIREFE cuenta con el proceso para poder generar los trámites de bloqueo por medio de la firma autógrafa, en el mencionado se utiliza el catálogo de determinantes, el catálogo se deberá de cambiar el año 2019 por 2020 en cada una de las determinantes que contenga el mencionado catálogo.Ejemplo de cómo deberá aplicarse el cambio, en cada una de las determinantes existentes en el catálogo&amp;#58;Actualmente se tiene en el catálogo700-01-00-00-00-2019Y deberá de cambiar el año a 2019700-01-00-00-00-2020Cabe mencionar que sólo el año, que es parte de la determinante, es lo único que deberá cambiar en cada una de las determinantes que contenga el catálogo mencionado. RN02Se requiere actualizar el catálogo de determinantes que es consumido por el Sistema de Revocación con Firma Electrónica (SIREFE) en el módulo de ;Bloqueo Múltiple;.ND02Las opciones que muestra el combo de ;Determinante; deberán mostrarse en orden alfabético.RN03Se requiere actualizar el supuesto de bloqueo que actualmente se presenta en el módulo de bloqueo múltiple como ;Inciso a), b), c) o d);. ND03Actualmente el SIREFE cuenta con el proceso para poder generar los trámites de bloqueo asociándole un supuesto de bloqueo ;Inciso a), b), c) o d);, sin embargo, a partir del año vigente deberá eliminarse las opciones de los Incisos mencionados y sólo se podrá elegir ;17-H fracción X;.</t>
  </si>
  <si>
    <t xml:space="preserve">​Habilitar el campo Número de identificación del
transporte, cuando el CAAT declarado sea “NULO” en el Portal de Trámites y
Servicios al Contribuyente (PTSC) / Documento de Operación para Despacho
Aduanero 
</t>
  </si>
  <si>
    <t xml:space="preserve">​Elaborar los scripts para el envío de mensajes de interés que la Administración Central de Cobro Persuasivo y Garantías de la AGR solicita en relación a ;Líneas de captura incumplidos ISRPF2018, corte enero 2020;, a efecto de que se reemitan a los medios de contacto de los 5,174 contribuyentes manifestados en el archivo Excel 582_final.xlsx, que por tamaño de archivo se integra en la carpeta compartida para la gestión de la iniciativa de referencia. </t>
  </si>
  <si>
    <t xml:space="preserve">
Cambio dela estructura del
archivo que utiliza como insumo el aplicativo que timbra la nómina del SAT para
generar los CFDIs correspondientes. 
</t>
  </si>
  <si>
    <t xml:space="preserve">​Elaborar los scripts para el envío de mensajes de interés que la Administración Central de Promoción y Vigilancia del Cumplimiento de la AGR solicita en relación a ;Vigilancia de obligaciones mensual noviembre 2019;, a efecto de que se reemitan a los medios de contacto de los 683,449 contribuyentes manifestados en el archivo Excel 583_final.xlsx, que por tamaño de archivo se integra en la carpeta compartida para la gestión de la iniciativa de referencia. </t>
  </si>
  <si>
    <t>​Derivado del requerimiento de la Administración Central de Cobro Persuasivo y Garantías de la AGR, se solicita se depositen las líneas de captura a los 5,176 contribuyentes en el servicio ;Mis documentos (Mi Repositorio); correspondientes a la campaña de ISR PF 2018 con corte al mes de enero 2020</t>
  </si>
  <si>
    <t>​Actualmente
el Servicio de Verificación de los datos de la Credencial para votar (SVCV v
2.0) valida el estatus de ciudadano, realiza la comparación de huellas 1&amp;#58;1 y si
existe un error en datos, regresa un código de respuesta global esto se debe
homologar a las adecuaciones realizadas por el Instituto Nacional Electoral
(INE) version 2.1</t>
  </si>
  <si>
    <t>Se deberáreproducir de
forma ​automática cuando se muestre un video con controles de reproducción
(reproducir, pausa, pantalla completa, volumen)
en pantalla emergente.</t>
  </si>
  <si>
    <t>Se requiere actualizar el siguiente catálogo para el correcto funcionamiento del servicio de MAT-Cobranza&amp;#58;CBZC_MULTATIPO se agregó el registro220.</t>
  </si>
  <si>
    <t>​Elaborar los scripts para el envío de mensajes de interés que la Administración Central de Gestión de Servicios y Trámites con Medios Electrónicos de la AGSC solicita en relación a ;Supuesto 3Trabajadores que no reconocen al patrón;, a efecto de que se reemitan a los medios de contacto de los 25 contribuyentes manifestados en el archivo Excel 584_final.xlsx, que por tamaño de archivo se integra en la carpeta compartida para la gestión de la iniciativa de referencia</t>
  </si>
  <si>
    <t>Se requiere que los nuevos conceptos de pago identificados en la matriz de claves informaticas y contables, sean validados y recibidos por el NEPE, asignandoles sus respectivas claves informaticas y contables.</t>
  </si>
  <si>
    <t>La Red de Gobierno Electrónico de América Latina y el
Caribe (GEALC) tiene en su plan de trabajo de 2019, el objetivo de Generar
capacidades y apoyar la instrumentación de la firma electrónica transfronteriza
y los servicios digitales transfronterizos, para acelerar su adopción regional,
fortaleciendo las transacciones electrónicas confiables y seguras como impulso
a la economía digital y el gobierno digital en un marco de integración, en base
al modelo colaborativo definido por los países de la Red GEALC como bien
público regionalSe requiere la Generación de la lista de confianza de prestadores
de servicio que permita a los distintos países
de la Alianza Pacífico facilitar la identificación y firma electrónica
transfronterizaPublicación de Contenido de la
Lista mencionada, en el Portal del SAT
Se requiere una solución
que permita recibir la lista de prestadores de servicios de la Secretaría de
Economía en formato XML, para ser integradas en la lista de confianza.​</t>
  </si>
  <si>
    <t>​Actualmente los tramites en la Fase II OLA I no se
encuentran homologados, por lo que se requiere se realicen modificaciones a
dichos tramites previo a su liberación en producción.RN001XAgregar las siguientes leyendas en la Vista Preliminar en los trámites de la Fase II Ola 1&amp;#58;Nombre del contribuyente o representante legal&amp;#58;Declaro bajo protesta de decir verdad que los datos contenidos en esta forma oficial son ciertos.Documento de identificación&amp;#58;Firma de quien recibe el documento&amp;#58;Fecha y hora de recepción&amp;#58;Firma o huella digital del contribuyente o bien del representante legal quien manifiesta bajo protesta de decir verdad, que a esta fecha el mandato con el que se ostenta no le ha sido modificado o revocado.*Estas leyendas no aplican para el trámite de Descargo de Verificación de Domicilio.RN002XIncluir el paso de Datos de ubicación y el formulario de domicilio, en los siguientes trámites&amp;#58;Apertura de la Sucesión. Agregar en el Paso 3. Datos de ubicación.Cancelación por Cese Total de Operaciones. Agregar en el Paso 4. Datos de ubicaciónCancelación por Defunción. Agregar en el Paso 3. Datos de ubicación.Cancelación por Fusión de la Sociedad. Agregar en el Paso 4. Datos de ubicación.Cancelación por Liquidación del Activo. Agregar en el Paso 4. Datos de ubicación.Inicio de Liquidación. Agregar en el Paso 4. Datos de ubicación.Suspensión por Defunción. Agregar en el Paso 3. Datos de ubicación.Liquidación de la sucesión. Agregar en el Paso 3. Datos de ubicación.IMPORTANTEEn cada uno de los trámites se deberá incluir el botón de NUEVO DOMICILIO, a efectos de que el usuario pueda manifestar un nuevo registro de domicilio.Este apartado deberá de incluir el listado de los domicilios de documentos y fiscales que existan, para el contribuyente que pueda seleccionar uno de los domicilios en su trámite. Si el domicilio seleccionado presenta información inconsistente o faltante se deberá abrir el formulario de datos de ubicación señalando los campos inconsistentes o faltantes.Se deberá incluir la obligatoriedad de los medios de contacto en los trámites de la segunda fase de RFC ampliado. Se deberá de proporcionar un correo electrónico y al menos un número telefónico, el cual puede ser fijo o móvil.La captura del campo Teléfono Móvil deberá actualizarse en el formulario para permitir la captura de números telefónicos de 10 dígitos.RN003XActualizar los Acuses de movimientos de los trámites con las leyendas solicitadas en el POL 31 ;MAT-RFC AmpliadoIncorporar la leyenda de quejas y denuncias para el OIC a los acuses de Inscripción al RFC.;&amp;#58;Declaro bajo protesta de decir verdad y conocedor de las penas en que incurren las personas que declaran con falsedad en los términos de lo dispuesto por el artículo 247, fracción I del Código Penal Federal, en relación con el artículo 110 fracción II del Código Fiscal de la Federación, manifiesto que todos los datos asentados en esta forma oficial son verídicos y exactos.Sus datos personales son incorporados y protegidos en los sistemas del SAT, de conformidad con los Lineamientos de Protección de Datos Personales y con diversas disposiciones fiscales y legales sobre confidencialidad y protección de datos, a fin de ejercer las facultades conferidas a la autoridad fiscal.;La corrupción tiene consecuencias ¡denúnciala! Si conoces algún posible acto de corrupción o delito presenta una queja o denuncia a través dewww.sat.gob.mx, denuncias@sat.gob.mx, desde México01 (55) 8852 2222, desde el extranjero1 844 28 73 803, SAT móvil o www.gob.mx/sfp;. ImportanteEstas leyendas no aplican para el trámite de Descargo de Verificación de Domicilio.RN004XModificar la leyenda que aparece en el paso de Documentos probatorios para el trámite de Cancelación por duplicidadDice;No hay documentos probatorios;Debe Decir;Este trámite no requiere de documentos probatorios;RN005XEn el trámite de Descargo de Verificación, cuando se busque un contribuyente con situación Cancelado en el RFC se mostrará el mensajeMSG121 El movimiento no podrá ser operado derivado de que el contribuyente se encuentra Cancelado.RN006XEn los trámites de cancelación del RFC por Cese Total de Operaciones, Fusión de la Sociedad y Liquidación del Activo, se deberán de dar de baja las obligaciones 42 Pago provisional trimestral de ISR de personas morales por inicio de segundo ejercicio. Régimen General y 44 Pago provisional mensual de ISR personas morales régimen general, conforme a lo siguienteSi las obligaciones se encuentran vigentes con fecha de inicio de vigencia posterior a la presentación del trámite ambas obligaciones se deberán de dar de baja con las mismas fechas de alta.Si las obligaciones se encuentran vigentes con fecha de inicio de vigencia anterior al momento de la presentación del trámite ambas obligaciones se deberán de dar de baja con la fecha de presentación del trámite.La baja de las obligaciones deberá mostrarse en la vista preliminar del cuestionario y del trámite.RN007XEn el trámite de Suspensión por defunción se deberá validar que la fecha de año de registro sea igual o mayor a la fecha de Defunción, en caso de no cumplirse se enviará el mensaje;La fecha de registro no puede ser menor a la fecha de defunción;.RN008XActualizar los logotipos institucionales en los encabezados y pie de página en los acuses de los trámites de la Fase II Ola 1, conforme a los logotipos vigentes&amp;#58;Imágenes actualesImportanteLas imágenes vigentes se encuentran publicadas en la siguiente ruta del INTRASATInicio &amp;gt; Secciones &amp;gt; Documentos y Lineamientos &amp;gt; Lineamientos gráficos &amp;gt; Descargas &amp;gt; Logotipos.RN009XModificar la RN_RFC_020, a fin de excluir la validación de las relaciones 20039 (Patrón PM – Asalariado) y la 20228 (Retenedor Plat Tec-Prestador de Servicios Plat Tec) y así evitar consumir el tiempo del trámite en la consulta de relaciones que se realiza a la Base de datos del MAT.ImportanteEs necesario corregir la regla RN_RFC_020 para permitir operar trámites de contribuyentes que cuentan con más de 500 relaciones.RN010XEn el trámite de Cancelación por duplicidad modificar la leyenda que aparece en el paso de Datos de la cancelación. Cuando se busca el mismo RFC con el que se crea el trámite y este no está duplicado, actualizar el mensaje de error conforme a lo siguiente&amp;#58;Dice;No se han encontrado resultados de búsqueda;Debe Decir;El RFC no se encuentra duplicado;RN011XCorregir el catálogo de Tipo de inmueble en el Paso 3. Descargo de Verificación. Conforme a lo siguiente&amp;#58;Las opciones de Casa Habitación y Hospitales y Atención Médica se encuentran registradas sin acento y con un carácter especial.También se debe visualizar los textos completos de las opciones de Tipo de inmueble, por ejemploHospitales y Atención Médica. RN012XModificar el catálogo de relaciones para asignar los roles correctamente, conforme a lo siguiente&amp;#58;El trámite de Cancelación por Fusión genera la relación 20096 REP LEGAL-FUSIÓN DE LA SOC PM, los roles con los que se realiza esta relación se deberá actualizar conforme a lo siguienteAsigna los roles​Debe asignar los roles​Contribuyente 1Contribuyente 2Contribuyente 1Contribuyente 2300155- CONTRIBUYENTE PF300055- CONTRIBUYENTE PM300317- REPRESENTANTE LEGAL300055- CONTRIBUYENTE PMEl trámite de Liquidación de la sucesión genera la relación 20098 REP LEGAL-LIQ DE LA SUC PF. los roles con los que se realiza esta relación se deberá actualizar conforme a lo siguienteAsigna​Debe asignar​Contribuyente 1Contribuyente 2Contribuyente 1Contribuyente 2300155- CONTRIBUYENTE PF300155- CONTRIBUYENTE PF300317- REPRESENTANTE LEGAL300155- CONTRIBUYENTE PFEn caso de que los contribuyentes ya cuentan con estos roles con fecha anterior, no se deberá asignar.RN013XModificar la vista previa y el acuse para los tramites de Inicio de liquidación, Cancelación por liquidación total del activo y cancelación por cese total de operaciones por cambio de residencia fiscal. Cuando el tramite sea por cambio de residencia fiscal, se deberá señalar en el Tipo de Movimiento, Identificación del AvisoEjemplo Acuse&amp;#58;Ejemplo Vista previaRN014XModificar las reglas de Negocio RN_RFC_061, RN_RFC_062, RN_RFC_078 y RN_RFC_079, para que los trámites relacionados operen correctamenteRN_RFC_061.- Habilitar la validación para considerar la asignación de regímenes fiscales combinados.RN_RFC_062.- Implementar validaciones para el régimen de Actividades Agrícolas, Ganaderas, Silvícolas y Pesqueras PF y PM.RN_RFC_078.- Implementar validaciones para el régimen de Actividades Agrícolas, Ganaderas, Silvícolas y Pesqueras PF y PM.RN_RFC_079.- Excluir el Régimen de las actividades agrícolas, ganaderas, silvícolas y pesqueras del listado de regímenes inválidos para la presentación del Trámite.ImportanteLas actualizaciones a las reglas se encuentra señaladas en el documento ;Actualización de reglas fase 2.docx;RN015XIncorporar mensaje en el trámite de Descargo de verificación. - Cuando el usuario seleccione la opción NO en la pregunta ¿Los datos corresponden al domicilio verificado?Se deberá mostrar la pregunta ¿Desea cancelar el tramite?&amp;#58;Si el usuario elije la opción SÍ el trámite es cancelado. Sí el usuario elije la opción NO el usuario continúa con la captura del trámite.</t>
  </si>
  <si>
    <t xml:space="preserve">
El funcionamiento del módulo
de consultas del Sistema de Gestión de Riesgo para el Programa Viajero Confiable
(SIGER-PVC) ,se muestra inestable cuando se utilizan como criterios de consulta los
campos“Fecha inicio” y “Fecha Fin”; es decir, si se lleva a cabo una consulta
de solicitudes para la inscripción al Programa de Viajero Confiable (PVC) para
un rango de fechas de recepción, el sistema muestra los registros que cubren con el criiterio de consulta y se despliega
el mensaje“Ocurrió
un error al consultar fechas(s)”
</t>
  </si>
  <si>
    <t>​Se
requiere actualizar las réplicas de las tablas de consumo masivo de las
Declaraciones Anuales y provisionales de PF y PM</t>
  </si>
  <si>
    <t>Se requiere actualizar los siguientes catálogos para el correcto funcionamiento del servicio de MAT-Cobranza&amp;#58;Catálogo CBZC_SITUACIONTIPOCambiar el valor 1 por el valor 0 en las columnas F y G, de las situaciones con IDSITUACIONTIPO 151, 152, 153, 154, 155, 156, 158, 159, 160, 161, 162, 163, 244 y 245.Catálogo CBZA_ProcesoParamRegistrar fecha fin a los registros de las siguientes filasde la 547 a la 552, de la 554 a la 563, 866, 867, 1249, de la 4813 a la 4873, 5856, 5857, 6249, 8357, 8358, 8359,8361, 8362, 8371, 9595, 9596, 12528, 12529, de la 12532 a la 12547, de la 12553 a la 12558 y de la 12563 a la 12571.Agregar las variables de las siguientes filas12530, 12531, de la 12548 a la 12552, de la 12559 a la 12562 y de la 12572 a la 12661.Catálogo CBZC_PROCESOTIPOActualizar los registros señalados en las filas 66, 72, 73, 74, 75, 80, 82 y 98.Catálogo CBZC_PROCETAPATIPOActualizar los registros señalados en las filas 285, 286 y 288.Agregar las etapas y variables de la fila 626 a la 659.Registrar fecha fin a las etapas con IDPROCETAPATIPO 280, 291, 306 y de la 341 a la 346.Los cambios solicitados se encuentran identificados en los archivos adjuntos para pronta referencia.</t>
  </si>
  <si>
    <t>​Se
requiere la construcción de una respuesta automática a través del aplicativo
Solución Integral-Servicios al Contribuyente para dar atención a los casos.Derivado
de la publicación en Diario Oficial de la Federación de las modificaciones a la
Ley del Impuesto al Valor agregado, vigente a partir de 2020, se tiene un
volumen de consultas de temas fiscales referentes al artículo 1-A de dicha Ley,
los cuales se han recibido por conducto del aplicativo Solución
Integral-Servicios al Contribuyente, y toda vez que la Unidad Política de
Ingresos (UPI) se encuentra en análisis e interpretación para posterior emisión
de opinión y atención de los casos SaC que se están acumulando, sin tener una
certeza de la fecha de se obtendrá la respuesta por parte de UPI. La falta de interpretación conduce a una
atención fuera de los niveles de servicio impactando de forma severa con
posible recepción ante PRODECON o alguna otra área de Control.</t>
  </si>
  <si>
    <t xml:space="preserve">​Elaborar
los scripts para el envío de mensajes de interés que la Administración Central
de Gestión de Servicios y Trámites con Medios Electrónicos de la AGSC solicita
en relación a ““Cambios en comprobantes de nómina”, a efecto de que se reemitan a los medios de contacto de
los 4,983 contribuyentes manifestados en el archivo Excel 585_final.xlsx,
que por tamaño de archivo se integra en la carpeta compartida para la gestión
de la iniciativa de referencia. </t>
  </si>
  <si>
    <t>​Elaborar los scripts para el envío de mensajes de interés que la Secretaría de Finanzas y Tesorería General del Estado de Nuevo León solicita en relación a ;Vigilancia Remuneraciones al trabajo personal – Impuesto sobre nóminas;, fecha de cortenoviembre 2019;, a efecto de que se reemitan a los medios de contacto de los 10,278 contribuyentes manifestados en el archivo Excel 586_final.xlsx, que por tamaño de archivo se integra en la carpeta compartida para la gestión de la iniciativa de referencia</t>
  </si>
  <si>
    <t>​Elaborar los scripts para el envío de mensajes de interés que la Administración Central de Gestión de Servicios y Trámites con Medios Electrónicos de la AGSC solicita en relación a ;Supuesto 1Facturación con montos altosReceptor;, a efecto de que se reemitan a los medios de contacto de los 6 contribuyentes manifestados en el archivo Excel 587_final.xlsx, que por tamaño de archivo se integra en la carpeta compartida para la gestión de la iniciativa de referencia</t>
  </si>
  <si>
    <t>​Elaborar los scripts para el envío de mensajes de interés que la Administración Central de Gestión de Servicios y Trámites con Medios Electrónicos de la AGSC solicita en relación a ;Supuesto 1Facturación con montos altosEmisor;, a efecto de que se reemitan a los medios de contacto de los 6 contribuyentes manifestados en el archivo Excel 588_final.xlsx, que por tamaño de archivo se integra en la carpeta compartida para la gestión de la iniciativa de referencia.</t>
  </si>
  <si>
    <t xml:space="preserve">​Elaborar los scripts para el envío de mensajes de interés que la Administración Central de Gestión de Servicios y Trámites con Medios Electrónicos de la AGSC solicita en relación a ;Supuesto 3Trabajadores que no reconocen al patrón;, a efecto de que se reemitan a los medios de contacto de los 5 contribuyentes manifestados en el archivo Excel 589_final.xlsx, que por tamaño de archivo se integra en la carpeta compartida para la gestión de la iniciativa de referencia. </t>
  </si>
  <si>
    <t>Devido a que la aplicación SIVAD dejo de operar, hoy no tenemos forma de procesar de una forma eficiente las declaraciones con saldo a favor que son realizadas por el contribuyente.</t>
  </si>
  <si>
    <t>Actualizar el proceso ETL e indicadores con nuevas reglas de negocio y nueva definición de vistas del tablero de control, mando e indicadores operativos de aduanas fase I del proyecto PITA.</t>
  </si>
  <si>
    <t>Actualizar el proceso ETL e indicadores con nuevas reglas de negocio y nueva definición de vistas del tablero de control, mando e indicadores operativos de aduanas fase 2 del proyecto PITA.</t>
  </si>
  <si>
    <t>Se solicita de su valioso apoyo para que se incluyan en el catálogo de los días inhábiles del aplicativo Notificación y Verificación, conforme a lo dispuesto en la RMF 2020.&amp;lt;&amp;gt; RN01Para los efectos del artículo 12 primer y segundo párrafos del CFF, se considerará los siguientes días inhábiles de acuerdo a lo dispuesto en la RMF 2020.Quedando los siguientes días inhábiles&amp;#58;3 de febrero de 202016 de marzo de 20209 de abril de 202010 de abril de 20201o. de Mayo de 20205 de mayo de 202020 de julio de 202021 de julio de 202022 de julio de 202023 de julio de 202024 de julio de 202027 de julio de 202028 de julio de 202029 de julio de 202030 de julio de 202031 de julio de 202016 de septiembre de 202016 de noviembre de 202025 de diciembre de 2020</t>
  </si>
  <si>
    <t>ND01. Se requiere que se elimine el día inhábil 3 de agosto de 2020, que se encuentra dado de alta en el sistema de SubastaSAT.Lo anterior a efecto de que no sea considerado como día inhábil en todos los procesos que maneja el aplicativo SubastaSAT.</t>
  </si>
  <si>
    <t>​Elaborar los scripts para el envío de mensajes de interés que la Administración Central de Cobro Persuasivo y Garantías de la AGR solicita en relación a ;Cartera persuasiva;,fecha de cortediciembre de 2019;, a efecto de que se reemitan a los medios de contacto de los 5,162 contribuyentes manifestados en el archivo Excel 590_final.xlsx, que por tamaño de archivo se integra en la carpeta compartida para la gestión de la iniciativa de referencia.</t>
  </si>
  <si>
    <t>​Elaborar los scripts para el envío de mensajes de interés que la Secretaría de Finanzas Públicas del Gobierno del Estado de Hidalgo solicita en relación a ;Vigilancia Impuesto sobre Tenencia o Uso de Vehículos y refrendo vehicular;,fecha de corte21 de enero 2020;, a efecto de que se reemitan a los medios de contacto de los 20,011 contribuyentes (37,925 registros) manifestados en el archivo Excel 591_final.xlsx, que por tamaño de archivo se integra en la carpeta compartida para la gestión de la iniciativa de referencia</t>
  </si>
  <si>
    <t>Se requiere de una solución que permita la correcta explotación de la información de la base de datos de ARCA, dicha solución deberá contar o permitir&amp;#58;La correcta administración de la base de datos de ARCA en un manejador acorde a la necesidad, de acuerdo a lo requerido por el área de Operaciones.Que se migre la base de datos a una versión actualizada, o nueva preferentemente en SQL Server, acorde a los estándares dictados por la AGCTI en este sentido.Proveer la infraestructura adecuada de acuerdo a las definiciones de los puntos 1 y 2, en los ambientes necesarios para su prueba y puesta en producción.La comunicación ininterrumpida y en línea con los componentes que explotan su información, como es el caso del aplicativo ARCA, su conexión con el extractor de MAT-Cobranza, los clientes de ARCA y la administración actual del personal de desarrollo de la AGR.</t>
  </si>
  <si>
    <t>Disminuir tiempo en el cálculo de contribuciones extraordinarias del SAT al estado de Chihuahua sobre el impuesto sobre la nómina.</t>
  </si>
  <si>
    <t>Se
deberá actualizar la funcionalidad del sistema, para que los CPIs, tengan una
mejor herramienta para la Inscripción, Renovación, Registro de Despachos y
Acceso a la página del Portal del SAT.</t>
  </si>
  <si>
    <t>Cambio de destinatarios para la notificación de correos electrónicos que genera el servicio AGRS.Modificación del procedimiento para la solicitud de préstamos del ISSSTE</t>
  </si>
  <si>
    <t>Actualizar catálogo de SUII del ;Módulo de SELECTOR del SUII; en la consulta de ;Información de Propuestas;, para que se modifique el procedimiento almacenado para que sólo proporcione información de dictámenes.</t>
  </si>
  <si>
    <t xml:space="preserve">​El formato que se reporta al ISSSTE ;Formato de Presupuesto Ejercido y Asignado;, actualmente se genera como -pdf-, lo que impide realizar ajustes sobre éste. </t>
  </si>
  <si>
    <t xml:space="preserve">
Derivado de la actualización que realizó por las
jurisdicciones, es necesario realizar la actualización de certificados en
ambiente productivo para los aplicativos de CRS (Common Reporting Standard) y
CBC (Country by
Country)
</t>
  </si>
  <si>
    <t>Se solicita la preparación de los querys correspondientes con corte al mes de Enero de 2020, para que puedan emitir los reportes en Excel, debido a que el aplicativo de Notificación y Verificación (Servicio de diligenciación) al día de hoy no cuenta con reportes y éstos se requieren para poder realizar la medición contra los programas propios de la Administración General de Recaudación.ND01 Realizar la
extracción de información con corte al 31 de Enero de 2020 y elaborar los
reportes&amp;#58;
NyVMAT_CifrasDiarias_31012020Reporte Fiscalizacion_31012020Reporte NE AGR_31012020Reporte NE_31012020ReporteAdicionalFiscalizacionElectronica_31012020</t>
  </si>
  <si>
    <t>​Desarrollar un servicio web que consuma VUCEM y que realice el calculo de contribuciones a pagar de comercio exterior</t>
  </si>
  <si>
    <t>​Elaborar un plan y mitigar los hallazgos encontrados en el aplicativo MAT RFC, reportados por la ACSMC el 15 de enero de 2020, a través de la Atenta Nota AAS.2020.001, mismas que se ejecutaron en tres fases, listadas a continuación&amp;#58;1a FaseSe identificaron 0 vulnerabilidades de riesgo alto, 4 de riesgo medio, 0 de riesgo bajo y 0 de riesgo informativo, con un total de 5 ocurrencias.2a. FaseSe identificaron 0 vulnerabilidades de riesgo alto, 5 de riesgo medio, 0 de riesgo bajo y 0 de riesgo informativo, con un total de 8 ocurrencias.3a. FaseSe identificaron 0 vulnerabilidades de riesgo alto, 4 de riesgo medio, 1 de riesgo bajo y 0 de riesgo informativo, con un total de 6 ocurrencias (5 ocurrencias medias y 1 ocurrencia baja).</t>
  </si>
  <si>
    <t xml:space="preserve">Se requiere actualizar el catálogo Donatarias, que se utiliza en CFDI versión 3.3, mismo que consume los aplicativos MegaPAC y Factura Fácil en el complemento de Donatarias, esto a través de la actualización del listado vigente de donatarias autorizadas. </t>
  </si>
  <si>
    <t>​Elaborar los scripts para el envío de mensajes de interés que la Administración Central de Apoyo Jurídico de Servicios al Contribuyente de la AGSC solicita en relación a ;Declaración Anual de Personas Morales con Fines No Lucrativos - Formato 21;, a efecto de que se reemitan a los medios de contacto de los 9,858 contribuyentes manifestados en el archivo Excel 592_final.xlsx, que por tamaño de archivo se integra en la carpeta compartida para la gestión de la iniciativa de referencia.</t>
  </si>
  <si>
    <t>​Elaborar los scripts para el envío de mensajes de interés que la Administración Central de Cobro Persuasivo y Garantías de la AGR solicita en relación a ;Líneas de captura ADR Nuevo León 1, corte enero 2020;, a efecto de que se reemitan a los medios de contacto de los 822 contribuyentes manifestados en el archivo Excel 593_final.xlsx, que por tamaño de archivo se integra en la carpeta compartida para la gestión de la iniciativa de referencia</t>
  </si>
  <si>
    <t>​Derivado del requerimiento de la Administración Central de Cobro Persuasivo y Garantías de la AGR, se solicita se depositen las líneas de captura a los 822 contribuyentes en el servicio ;Mis documentos (Mi Repositorio); correspondientes a la campaña de la ADR Nuevo León 1, con corte al mes de Enero 2020.</t>
  </si>
  <si>
    <t>​Se requiere aplicar en la Estructura de cumplimiento (ECU) de control de obligaciones las
reglas para marcar el cumplimiento de las obligaciones de provisionales,
definitivas e informativas.</t>
  </si>
  <si>
    <t xml:space="preserve">
Elaborar
los scripts para el envío de mensajes de interés que la Secretaría de Finanzas
y Tesorería General del Estado de Nuevo León solicita, en relación a “Vigilancia
Remuneraciones al trabajo personal – Impuesto sobre nóminas”, fecha de
cortediciembre 2019, a efecto de que se reemitan a los medios de
contacto de los 11,276 contribuyentes manifestados
en el archivo Excel 594_final.xlsx, que por tamaño de archivo se integra en la
carpeta compartida para la gestión de la iniciativa de referencia. 
</t>
  </si>
  <si>
    <t xml:space="preserve">
Elaborar
los scripts para el envío de mensajes de interés que la Administración Central
de Promoción y Vigilancia del Cumplimiento de la AGR solicita en relación a “Vigilancia
de obligaciones mensuales diciembre 2019”, a efecto de que se reemitan a los
medios de contacto de los 741,840 contribuyentes manifestados en el archivo
Excel 595_final.xlsx, que por tamaño de archivo se integra en la carpeta
compartida para la gestión de la iniciativa de referencia. 
</t>
  </si>
  <si>
    <t>​Elaborar los scripts para el envío de mensajes de interés que la Administración Central de Operación de Padrones de la AGSC solicita en relación a ;Migración RIF a Régimen General de Ley;, a efecto de que se reemitan a los medios de contacto de los 10,466 contribuyentes manifestados en el archivo Excel 597_final.xlsx, que por tamaño de archivo se integra en la carpeta compartida para la gestión de la iniciativa de referencia</t>
  </si>
  <si>
    <t xml:space="preserve">
Elaborar
los scripts para el envío de mensajes de interés que la Administración Central Promoción
y Vigilancia del Cumplimiento de la AGR solicita en relación a “Vigilancia
profundacaídas recaudatorias”,
fecha de corteenero de 2020, a efecto de que se reemitan a los medios
de contacto de los 19,396
contribuyentes manifestados en el archivo Excel 596_final.xlsx, que por
tamaño de archivo se integra en la carpeta compartida para la gestión de la
iniciativa de referencia. 
</t>
  </si>
  <si>
    <t>​Elaborar los scripts para el envío de mensajes de interés que la Administración Central de Operación de Padrones de la AGSC solicita en relación a ;Región fronteriza norte;, a efecto de que se reemitan a los medios de contacto de los 15 contribuyentes manifestados en el archivo Excel 598_final.xlsx, que por tamaño de archivo se integra en la carpeta compartida para la gestión de la iniciativa de referencia</t>
  </si>
  <si>
    <t>​Actualmente al realizar la consulta de integridad y autoría de documentos firmados electrónicamente en el portal del SAT, no muestra la fecha inicial de la vigencia del certificado que utilizó el funcionario competente para firmar electrónicamente el acto administrativo, mostrando solo el campo ;Vigencia del certificado que ampara la FIEL del funcionario que firmó el documento;, por lo que se solicita realizar las modificaciones para que se incluya en la opción de validación de integridad y autoríaen mención, para todos los documentos el inicio de vigencia del certificado que se utilizó para firmar electrónicamente los documentos.</t>
  </si>
  <si>
    <t>​Actualmente al realizar la consulta de integridad y autoría de documentos firmados electrónicamente en el portal del SAT, no muestra la fecha inicial de la vigencia del certificado que utilizó el funcionario competente para firmar electrónicamente el acto administrativo, mostrando solo el campo con ;Vigencia del certificado que ampara la FIEL del funcionario que firmo el documento;, por lo que se solicita realizar las modificaciones para que se incluya en la opción de validación de integridad y autoría en mención, para todos los documentos el inicio de vigencia del cetificado que se utilizó para firmar electrónicamente los documentos.</t>
  </si>
  <si>
    <t>​Actualmente al realizar la consulta de integridad y autoría de documentos firmados electrónicamente en el portal del SAT, no muestra la fecha inicial de la vigencia del certificado que utilizó el funcionario competente para firmar electrónicamente el acto administrativo, por lo que se requiere integrar un método en la selladora en el que se obtengan los siguientes datos, Fecha inicial, fecha final, así como la cadena original, el número de serie y el certificado que ampara el sello digital con el que se firmó el documento (Acuse y/o Constancias de Notificación) a fin de evitar impugnaciones de cualquier acto administrativo con firma de funcionarios del SAT o del sello digital.</t>
  </si>
  <si>
    <t>Se requiere considerar la fecha de fin de vigencia de la firma electronica del fucnionario competente que realizo el proceso de aprobación de documentos derivados de la vigilancia de cumplimiento de obligaciones fiscales.</t>
  </si>
  <si>
    <t>​Elaborar los scripts para el envío de mensajes de interés que la Administración Central de Cobro Persuasivo y Garantías de la AGR solicita en relación a ;Cartera Coactiva; fecha de cortediciembre de 2019 , a efecto de que se reemitan a los medios de contacto de los 294 contribuyentes manifestados en el archivo Excel 599_final.xlsx, que por tamaño de archivo se integra en la carpeta compartida para la gestión de la iniciativa de referencia</t>
  </si>
  <si>
    <t>​Elaborar los scripts para el envío de mensajes de interés que la Secretaría de Planeación y Finanzas del Gobierno del Estado de Puebla solicita en relación a ;Vigilancia Impuesto sobre erogaciones por remuneraciones al trabajo personal;, a efecto de que se reemitan a los medios de contacto de los 892 contribuyentes manifestados en el archivo Excel 601_final.xlsx, que por tamaño de archivo se integra en la carpeta compartida para la gestión de la iniciativa de referencia</t>
  </si>
  <si>
    <t>​Incorporar
al esquema de Depósito Referenciado de
Comercio Exterior, la Declaración de Pasajeros y el Excedente de Franquicia de
Pasajeros a través de una opción publica para el pasajero para su declaración y
una opción en el portal de empleados para la autoridad para generar la
declaración o el formato de pago de línea de captura por excedente de
franquicia.</t>
  </si>
  <si>
    <t>​Contar
con 4 servidores virtuales para realizar actividades de procesamiento y
almacenamiento de información de la Administración Central de Promoción y
Vigilancia del Cumplimiento</t>
  </si>
  <si>
    <t xml:space="preserve">​Actualización ETL de carga para la declaración anual personas físicas 2019 en DWH.
</t>
  </si>
  <si>
    <t xml:space="preserve">
Elaborar
los scripts para el envío de mensajes de interés que la Administración Central de Cobro Persuasivo y
Garantías de la AGR solicita en relación a “Líneas de captura programa de ISR
PF 2018, corte febrero 2020”, a efecto de que se reemitan a los
medios de contacto de los 1,725 contribuyentes manifestados en el archivo Excel
602_final.xlsx, que por tamaño de archivo se integra en la carpeta compartida
para la gestión de la iniciativa de referencia. 
</t>
  </si>
  <si>
    <t xml:space="preserve">
Elaborar
los scripts para el envío de mensajes de interés que la Gobierno del Estado de
Baja California Sur solicita en relación a “Vigilancia Impuesto sobre Nómina
Gobierno de Baja California Sur, corte enero 2020”, a efecto de que se reemitan
a los medios de contacto de los 924 contribuyentes manifestados en el archivo
Excel 600_final.xlsx, que por tamaño de archivo se integra en la carpeta
compartida para la gestión de la iniciativa de referencia. 
</t>
  </si>
  <si>
    <t>​Actualizar
catálogo de SUII del “Módulo de Control y Seguimiento de Propuestas del SUII”
un Subprograma para un nuevo esquema a implementar por la AGAFF, a las
propuestas derivadas del Modelo de Fiscalización con minería de datos del ISR
personas morales.</t>
  </si>
  <si>
    <t>​Derivado del requerimiento de la Administración Central de Cobro Persuasivo y Garantías de la AGR, se solicita se depositen las líneas de captura a los 1,725 contribuyentes en el servicio ;Mis documentos (Mi Repositorio); correspondientes al programa de ISR PF 2018 con corte al mes de Febrero 2020.</t>
  </si>
  <si>
    <t>​&amp;lt;ID Requerimiento Negocio&amp;gt; RN01… Considerar lo necesario para poder dar de alta los siguientes usuarios, dar de alta las impresoras en los servidores de impresión</t>
  </si>
  <si>
    <t xml:space="preserve">
Solicito de su apoyo para realizar las siguientes modificaciones en los
acuses del aplicativo Administración
de Verificaciones en MAT.
18_ORDEN
VER RFC_AGR_ADMON._INTERIOR_VERSIÓN 2-2020
</t>
  </si>
  <si>
    <t>​Se requiere enviar las fechas de Vigencia del
certificado que ampara la FIEL del funcionario para todos los documentos
firmados electrónicamente a fin de evitar impugnaciones de cualquier acto
administrativo.</t>
  </si>
  <si>
    <t xml:space="preserve">​Se
requiere actualizar los criterios contables para la generación de la Base de
Datos Contable mensual, con cifras brutas y netas de recaudación de Grandes Contribuyentes,
Hidrocarburos y resto (otros) de acuerdo con lo establecido en la Ley de
Ingresos de la Federación, Ley Federal de Derechos y de las diversas disposiciones
fiscales para el ejercicio fiscal 2020. Debe ser entregada mensualmente, y de
manera preliminar y definitiva. </t>
  </si>
  <si>
    <t>​RN01 Elaborar los scripts para el envío de mensajes de interés que la Gobierno del Estado de Baja California Sur solicita en relación a ;Vigilancia Impuesto sobre Nómina Gobierno de Baja California Sur, corte enero 2020;, a efecto de que se reemitan a los medios de contacto de los 918 contribuyentes manifestados en el archivo Excel 600_final.xlsx, que por tamaño de archivo se integra en la carpeta compartida para la gestión de la iniciativa de referencia</t>
  </si>
  <si>
    <t>​Elaborar los scripts para el envío de mensajes de interés que la Administración Central de Planeación y Programación de la AGAFF solicita en relación a ;Aclaración pérdida fiscal 2014;, a efecto de que se reemitan a los medios de contacto de los 278 contribuyentes manifestados en el archivo Excel 603_final.xlsx, que por tamaño de archivo se integra en la carpeta compartida para la gestión de la iniciativa de referencia</t>
  </si>
  <si>
    <t>​Derivado_x000D_
de la firma del Acuerdo Multilateral entre Autoridades Competentes sobre el_x000D_
Intercambio Automático de Información de Cuentas Financieras promovido por la_x000D_
Organización para la Cooperación y el Desarrollo Económico OCDE, México recibe_x000D_
información sobre cuentas financieras CRS.</t>
  </si>
  <si>
    <t>​Elaborar los scripts para el envío de mensajes de interés que la Administración Central de Planeación y Programación de la AGAFF solicita en relación a ;Aclaración operaciones simuladas;, a efecto de que se reemitan a los medios de contacto de los 104 contribuyentes manifestados en el archivo Excel 604_final.xlsx, que por tamaño de archivo se integra en la carpeta compartida para la gestión de la iniciativa de referencia</t>
  </si>
  <si>
    <t xml:space="preserve">
Actualmente el cálculo para
el pago de ISN a los 32 estados de la República Mexicana se realiza mediante el
sistema AGS con un tipo de redondeo estándar lo que impacta en montos que hasta por centavos complica la operación con la TESOFE. 
</t>
  </si>
  <si>
    <t>​Elaborar los scripts para el envío de mensajes de interés que la Administración Central de Promoción y Vigilancia del Cumplimiento de la AGR solicita en relación a ;Vigilancia Profunda – PICR-Líneas de captura vencidas supuesto 3 personas físicas;, con fecha de corte 13 de enero 2020, a efecto de que se reemitan a los medios de contacto de los 83,753 contribuyentes manifestados en el archivo Excel 605_final.xlsx, que por tamaño de archivo se integra en la carpeta compartida para la gestión de la iniciativa de referencia</t>
  </si>
  <si>
    <t>​Elaborar los scripts para el envío de mensajes de interés que la Administración Central de Cobro Persuasivo y Garantías de la AGR solicita en relación a ;Líneas de captura Jalisco3, corte febrero 2020;, a efecto de que se reemitan a los medios de contacto de los 325 contribuyentes manifestados en el archivo Excel 606_final.xlsx, que por tamaño de archivo se integra en la carpeta compartida para la gestión de la iniciativa de referencia</t>
  </si>
  <si>
    <t>​Desarrollar, liberar y actualizar una nueva aplicación para dispositivos móviles denominada “SAT Móvil” para las plataformas Android y IOS. Adicional, se requiere un visor de la actividad del nuevo “SAT Móvil” a través del desarrollo de un aplicativo web denominado “Administrador SAT Móvil”.</t>
  </si>
  <si>
    <t>Se requiere actualizar el XDS correspondiente al catálogo de Comercio Exterior, que se utiliza en CFDI versión 3.3, para complemento de Comercio Exterior, a través de la integración de la clave DPU en c_INCOTERM.</t>
  </si>
  <si>
    <t>​Derivado del requerimiento de la Administración Central de Cobro Persuasivo y Garantías de la AGR, se solicita se depositen las líneas de captura a los 325 contribuyentes en el servicio ;Mis documentos (Mi Repositorio); correspondientes a la campaña ADR Jalisco 3, con corte al mes de Febrero 2020.</t>
  </si>
  <si>
    <t>​Se especifican mejoras para la búsqueda avanzada en el nuevo portal del SAT.</t>
  </si>
  <si>
    <t>​Se requiere actualizar los certificados en ambiente productivo ya que están por vencer para los países de Suecia y Australia, enlos aplicativos de CRS y CBC, derivado de las actualizaciones que realizan las Jurisdicciones.</t>
  </si>
  <si>
    <t xml:space="preserve">
Derivado
de la actualización a la Ley de Ingresos de la Federación, Ley Federal de
Derechos y las diversas Disposiciones Fiscales aplicables para el Ejercicio
Fiscal de 2020, se requiere actualizar los criterios para la generación de los
informes de recaudación que se rinden al Honorable Congreso de la Unión.
​</t>
  </si>
  <si>
    <t>​Elaborar los scripts para el envío de mensajes de interés que la Administración Central de Promoción y Vigilancia del Cumplimiento de la AGR solicita en relación a ;Vigilancia profundacaídas recaudatorias;, fecha de cortefebrero de 2020, a efecto de que se reemitan a los medios de contacto de los 17,929 contribuyentes manifestados en el archivo Excel 607_final.xlsx, que por tamaño de archivo se integra en la carpeta compartida para la gestión de la iniciativa de referencia</t>
  </si>
  <si>
    <t>​Administración
Central de Cobro Persuasivo y Garantías de la AGR solicita en relación a “Cartera persuasiva”, fecha de corteenero de 2020</t>
  </si>
  <si>
    <t>​Administración
Central de Cobro Persuasivo y Garantías de la AGR solicita en relación a “Cartera
Coactiva”fecha de corteenero de 2020</t>
  </si>
  <si>
    <t>​Administración Central de Promoción y Vigilancia del Cumplimiento de la AGR solicita en relación a “Vigilancia Profunda – PICR- Líneas de captura vencidas supuesto 3 personas físicas Marzo 2020 (2da remesa)”, con fecha de corte 13 de enero 2020</t>
  </si>
  <si>
    <t>​Administración Central de Gestión de Servicios y Trámites con Medios Electrónicos de la AGSC solicita en relación a “Facturas de nómina sin información del subsidio para el empleo</t>
  </si>
  <si>
    <t>​Secretaría de Finanzas y Tesorería General del Estado de Nuevo León solicita en relación a “Vigilancia Remuneraciones al trabajo personal – Impuesto sobre nóminas”, fecha de corteenero 2020</t>
  </si>
  <si>
    <t xml:space="preserve">​Administración Central de Promoción y Vigilancia del Cumplimiento de la AGR solicita en relación a “Vigilancia de obligaciones mensuales Enero 2020, 3er Cuatrimestre 2019, 2do Semestre 2019 y 4to Trimestre 2019 (Cumplimiento Febrero 2020)”. </t>
  </si>
  <si>
    <t xml:space="preserve">​Cumplir con los lineamientos gráficos institucionales 
</t>
  </si>
  <si>
    <t>Creación de los nuevos formularios para Plataformas Digitales para el entero de retenciones de ISR e IVA, para el pago definitivo de ISR, IVA, IVA PM sin intermediarios, así como la actualización de la Declaración Informativa. Esto derivado de las Reformas Fiscales para 2020 en los Artículos 113 A al 113 C de la Ley del ISR y Artículos 1 A BIS, 18 B al 18 M de la Ley del IVA.
Nuevos formularios y actulizacion de Informativa&amp;#58;Entero de retenciones de ISREntero de retenciones de IVAPago definitivo de ISRPago definitivo de IVAIVA PM sin intermediariosActualización de la Declaración Informativa.</t>
  </si>
  <si>
    <t>​A fin de facilitar las funciones que tiene la ACORS, de proporcionar la información de los adeudos del empleado que será dado de baja, o bien para que en la función de Selección de Personal, se evite recontratar a ex empleados que dejaron adeudos pendientes con el SAT, se requiere construir las consultar que permiten visualizar el historial de los empleados en el rubro de adeudos de viáticos y pasajes.</t>
  </si>
  <si>
    <t xml:space="preserve">Dar cumplimiento al detcretopublicado en el DOFel 20 de diciembre de 2019, en el que se identifica la necesidad de modificar el XSD de comercio exterior con la integraciónde 13 fracciones arancelarias de nueva creación, cuya vigencia inicia a partir del 19 de marzo de 2020. </t>
  </si>
  <si>
    <t>​Gobierno del Estado de Baja California Sur solicita en relación a “Vigilancia Impuesto sobre Nómina Gobierno de Baja California Sur, corte febrero 2020.</t>
  </si>
  <si>
    <t xml:space="preserve">_x000D_
_x000D_
En virtud de que cambió el formato de la plantilla“Oficio de Inversas”así como cumplir con los lineamientos gráficos_x000D_
institucionales, es necesario que a partirdel 20 de_x000D_
marzo de 2020 se emita laplantilla actualizada desde el componente de pagos de AGS_x000D_
Humanos._x000D_
_x000D_
_x000D_
_x000D_
</t>
  </si>
  <si>
    <t>​En virtud de que cambió el formato dela plantilla “Solicitud_x000D_
de Pago de nóminas ordinarias y extraordinarias;así como cumplir con los lineamientos gráficos institucionales, es necesario que a partirdel 20 de marzo de 2020 se emita laplantilla actualizada desde el componente de pagos de AGS Humanos.</t>
  </si>
  <si>
    <t xml:space="preserve">​Administración Central de Gestión de Servicios y Trámites con Medios Electrónicos de la AGSC solicita con relación a “Factura electrónicaConciliación”. </t>
  </si>
  <si>
    <t>El Catálogode Proveedores es una insumo que utilizan para operar las unidades centrales y locales que operan los servicios y recursos que permiten el funcionamiento administrativo del SAT. Los Programas Anuales de Adquisiciones y de Obra Pública, son los medios por los cuales fluye los recursos para mantener las instalaciones, proveer material de oficina, de servicios generales como contratos de energía electríca, de agua, etc, así como para otros insumos necesarios para mantener la infraestructura sobre la que funcionan las diferentes áreas sustantivas y adjetivas del SAT. Los programas anuales funcionan a través de contratos con proveedores que se requiere estén registrados como entes confiables y cuya información es registrada en el Catálogo mencionado. Al actualizar el catálogo, actualmente no se validan ante la base de datos del contirbuyente a las personas físicas y morales que forman parte de este Catálogo.</t>
  </si>
  <si>
    <t>​El usuario que llevó a cabo la diligencia del requerimiento registro incorrectamente el resultado de la misma.</t>
  </si>
  <si>
    <t>​Como
parte de los acuerdos de colaboración entre México y los países de la “Alianza
del Pacífico”, es necesario identificar la, información de las operaciones de
Comercio Exterior entre México, Chile, Colombia y Perú, para su posterior envío
a los países citados.</t>
  </si>
  <si>
    <t>​Secretaría de Planeación y Finanzas del Gobierno del Estado de Puebla solicita en relación a “Pago control vehicular Puebla”.</t>
  </si>
  <si>
    <t xml:space="preserve">
Atendiendo a los cambios solicitados por el servicio
de Notificación y Verificación y con el objetivo de alinear el aplicativo para
su uso, se hace necesaria la Notificación y Verificación de la vigencia del
certificado que utilizó el funcionario competente, para firmar electrónicamente
los documentos.
</t>
  </si>
  <si>
    <t>Actualizar catálogo de SUII del ;Módulo de Control y Seguimiento de Propuestas del SUII; un Subprograma para un nuevo esquema a implementar por la AGAFF, ;Programa Preliminares de Fiscalización;.</t>
  </si>
  <si>
    <t>​Derivado de la Resolución Miscelánea Fiscal publicada en el DOF, se requiere incorporar en el aplicativo RRL y CAL, los días inhábiles para el primer periodo vacacional del 2020</t>
  </si>
  <si>
    <t>Actualizar la información con el ejercicio 2020 para anticipar los procesos del prellenado de las declaraciones, así como incluir las reformas realizadas a la guía de comprobantes de nómina.</t>
  </si>
  <si>
    <t>Actualmente no se cuenta con un aplicativo que permita la atención de manera rápida y eficaz de las aclaraciones de cumplimiento. Derivado de esto, se tienen retrasos e impactos en los procesos de los diferentes aplicativos que consumen la evaluación de cumplimiento de obligaciones fiscales, ya sea para la calificación y emisión del reporte de cumplimiento y/o para el seguimiento a las vigilancia , pudiendo generar en éstasactos punitivos.</t>
  </si>
  <si>
    <t xml:space="preserve">
Es un compromiso institucional derivado de la reforma de
2018 al CFF, que contempla que los integrantes de la cadena de valor de los
hidrocarburos cumplan con sus obligaciones fiscales y que la autoridad cuente
con las herramientas necesarias para combatir el mercado ilícito de
combustibles, particularmente de gasolinas y diésel, así como tener un mayor
control sobre los hidrocarburos y petrolíferos que se importan, transportan,
almacenan, distribuyen o comercializan en territorio nacional, al permitir
vincular sus volúmenes registrados por equipos de medición con facturas de
compra y venta.
</t>
  </si>
  <si>
    <t>Actualmente el sistema SubastaSAT, para la recepción de los pagos realizados en las subastas, colabora en conjunto con la Institución bancaria Scotiabanck, esto implica lo siguiente&amp;#58;Los postores interesados requieren tener exclusivamente una cuenta con Scotiaback para poder realizar el pago de forma electrónica, esto limita considerablemente el número de postores y las alternativas de pago.La transferencia electrónica está limitada a un monto especifico, causando con ello muchas inconsistencias que se tienen que estar resolviendo día a día de forma manual y en varias de las ocasiones por la premura en los tiempos no se logra concretar el fincamiento del remate aun y cuando haya un postor interesado.El portal bancario de Scotiabanck, desde hace un par de años ha presentado errores en su operación, mismas que les han sido reportadas, (a través de oficios, correos, llamadas y reuniones) sin embargo no otorgan una solución de fondo, ni es interés del banco solventarlas, lo que ocasiona muchas problemáticas que al final se traducen que no se lleven a cabo las subastas de forma correcta y por consecuencia la falta de venta de los bienes embargados, e incremento en las adjudicaciones a favor del fisco y un elevado costo en la operación (administración y guarda de los bienes). Derivado de las limitantes y problemáticas antes citadas, es que no se le puede realizar mayor publicidad a las subastas para incrementar la recuperación de los créditos fiscales. Estas dificultades, desincentiva la participación de postores en las subastas, y como se mencionó anteriormente incrementan las adjudicaciones al fisco federal lo que, a su vez, disminuye el ingreso a través de la venta de los bienes subastados.</t>
  </si>
  <si>
    <t>Visualizar en BT todos los ​Avisos requeridos por la AGJ</t>
  </si>
  <si>
    <t>​Administración Central de Gestión de Servicios y
Trámites con Medios Electrónicos de la AGSC solicita en relación a “Facturación
con montos altosEmisor</t>
  </si>
  <si>
    <t>El usuario de negocio solicita la actualización de la publicación en producción de las siguientes plantillasde DICTAMENESpara el periodo 2020.</t>
  </si>
  <si>
    <t xml:space="preserve">​
Actualmente el cálculo para el
pago de ISN de algunos estados de la República Mexicana se realizan
bimestralmente, sin embargo, es necesario realizar ajustes al sistema AGS a fin
de que el pago de los estados que así los requieran pueda realizarse mensualmente.
</t>
  </si>
  <si>
    <t>​Administración Central de Gestión de Servicios y
Trámites con Medios Electrónicos de la AGSC solicita en relación a “Facturación
con montos altosReceptor</t>
  </si>
  <si>
    <t>​El usuario de negocio solicita la actualización de la publicación en producción de las siguientes plantillas de DICTAMENES para el periodo 2020.</t>
  </si>
  <si>
    <t>_x000D_
_x000D_
Derivado_x000D_
del requerimiento de DyP para la creación de 5 nuevos formularios para Plataformas_x000D_
Digitales, surge la necesidad de actualizar los_x000D_
catálogos y procesos contables para poder realizar el registro contable de los_x000D_
pagos provenientes de dichos formularios._x000D_
_x000D_
​</t>
  </si>
  <si>
    <t>Para evitar demoras en la validación de pedimentos, se Incorporarán reglas de negocio y un control en el Sistema de Control de Catálogos (SICOCA) para depurar información de pedimentos de acuerdo a parámetros para eliminar el escenario ;EL NUMERO DE PEDIMENTO YA FUE VALIDADO CON ANTERIORIDAD” y no impactar el proceso del despacho de las mercancía.</t>
  </si>
  <si>
    <t xml:space="preserve">Crear
un esquema que permita activar el Mecanismo de Selección Automatizada para
procesar las peticiones provenientes de las operaciones del Manifiesto Único Ferroviario, considerando
la generación del Documento de Operación para Despacho Aduanero así como para las operaciones de importación una
pre-selección y una selección y para las operaciones de exportación únicamente una selección, por lo que se requiere quitar esa dependencia y
realizar todo el proceso de Selección en MATCE y de esta forma ir eliminando el
Legado.
</t>
  </si>
  <si>
    <t>Derivado de la actualización de los lineamientos gráficos del SAT, es indispensable tener actualizada la documentación que se emite el sistema AGS vigente, así como ajustes en el formato de la plantilla “Solicitud de pago mensual (Metlife, Infonacot, ISR y Reintegros compensados)”, dichos ajustes y actualizaciones deberán entrar en vigor a partir del 30 de marzo de 2020.</t>
  </si>
  <si>
    <t>Derivado de la actualización de los lineamientos gráficos del SAT, es indispensable tener actualizada la documentación que se emite el sistema AGS vigente, así como ajustes en el formato de la plantilla “Pago a Personal Asimilado en el Servicio Exterior Mexicano (PASEM)”, dichos ajustes y actualizaciones deberán entrar en vigor a partir del 30 de marzo de 2020.</t>
  </si>
  <si>
    <t>Derivado de la actualización de los lineamientos gráficos del SAT, es indispensable tener actualizada la documentación que se emite el sistema AGS vigente, así como ajustes en el formato de la plantilla ;Pago del Sistema de Ahorro para el Retiro (SAR);, dichos ajustes y actualizaciones deberán entrar en vigor a partir del 30 de marzo de 2020.</t>
  </si>
  <si>
    <t>​Derivado de la actualización de los lineamientos gráficos del SAT, es indispensable tener actualizada la documentación que se emite el sistema AGS vigente, así como ajustes en el formato de la plantilla ;Pago a Terceros institucionales;, dichos ajustes y actualizaciones deberán entrar en vigor a partir del 30 de marzo de 2020.</t>
  </si>
  <si>
    <t xml:space="preserve">
​A fin de evitar la multiplicidad de procesos de carga en el tablero de ;Confronta; de SICA se requiere implementar un aviso para el usuario a fin de evitar que se ejecute el proceso varias veces y se deshabilite el boton de proceso, así como no permitir que se habilite el boton de ;Descargar acuse; hasta que se concluya dicho proceso de carga.</t>
  </si>
  <si>
    <t>​Actualizar catálogo de SUII del ;Módulo de Control y Seguimiento de Propuestas del SUII; un Subprograma para un nuevo esquema a implementar por la AGAFF, ;Programa Preliminares de Fiscalización;.</t>
  </si>
  <si>
    <t xml:space="preserve">Se deberá actualizar la interpretación del web service del 32D para emitir un resultado correcto a la Secretaria de Economía cuando el contribuyente se encuentra en situación Suspendido. </t>
  </si>
  <si>
    <t>El proceso actual de Explotación de Factura Electrónica cuenta con componentes que no están alineados a componentes de arquitecturas que utilicen software libre y que maximicen el consumo de información de factura electrónica y procesos relacionados a esta información. Adicional se busca refactorizar los componentes que utilizan la información de la Factura Electrónica para mejorar la respuesta en los procesos de extracción y consumo de datos con el fin de disminuir los costos de la plataforma de las soluciones que soportan estos servicios.​</t>
  </si>
  <si>
    <t xml:space="preserve">_x000D_
_x000D_
_x000D_
_x000D_
Actualizar los créditos con convenio de las personas físicas_x000D_
a fin de emitir de manera correcta la opinión del cumplimiento y los reportes_x000D_
que se envían al Buró de Crédito_x000D_
_x000D_
</t>
  </si>
  <si>
    <t>Se deberán realizar modificaciones al sistema AGS a fin de que se tenga la facilidad de realizar la discriminación por medio del sistema de perceptores o conceptos duplicados, motivo por el cual se realizan pagos duplicados del seguro colectivo de retiro y algunos no procedentes relacionados al SAR-FOVISSSTE, Ahorro solidario.  Adicionalmente se requiere la actualización del layout de los reportes relacionados al pago del Seguro Colectivo de Retiro, con los parámetros solicitados por el proveedor.</t>
  </si>
  <si>
    <t>Derivado
  del problema detectado de no contar con una valuación de la cartera de
  créditos, de acuerdo con lo establecido en el RISAT, se elaboró un modelo de
  riesgo durante el primer semestre de 2019, entregándose los resultados
  correspondientes.</t>
  </si>
  <si>
    <t xml:space="preserve">_x000D_
_x000D_
Actualmente, la aplicación SAT Móvil_x000D_
tiene la opción de informar a los contribuyentes los medios para presentar una_x000D_
queja y/o denuncia; sin embargo, no se encuentran enunciados y/o están_x000D_
incorrectos los datos de contacto y medios para presentar unaqueja y/o denuncia, por locual, se requiere modificar el texto de la opción Quejas y_x000D_
Denuncias._x000D_
_x000D_
</t>
  </si>
  <si>
    <t>​Administración Central de Gestión de Servicios y Trámites con Medios Electrónicos de la AGSC solicita en relación a “Facturación - Tubos de Acero de México</t>
  </si>
  <si>
    <t xml:space="preserve">​Con la entrada en vigor del nuevo esquema de Pago Referenciado, se actualizó el catálogo de claves de bancos, que es usado para nombrar el archivo tipo 001 descargable de SOIA, sin embargo el proceso de descarga debe utilizar el catalogo vigente de instituciones bancarias para homologar el uso de las claves de bancos. </t>
  </si>
  <si>
    <t>​Se ha presentado desde antes del 18 de febrero del 2020 en el ambiente productivo, intermitencia en todos los módulos del sistema JUPITER (aplicaciones Web y Cliente-Servidor) en las Administraciones Desconcentradas Jurídicas (ADJ’s) que están integradas en las bases de datos JUPITERCEN11 Y JUPITERCEN15, impidiendo también que el personal de la Administración Central de Operación de Jurídica (ACOJ) realice consultas de SQL para la atención de incidencias de las ADJ’s referidas, lo que ha afectado la continuidad operativa de negocio de la AGJ.Actualmente no se ha identificado la causa de la problemática por los equipos de soporte (Operaciones, Comunicaciones y CDS), aunado a que los equipos que forman parte de las instancias de bases de datos del aplicativo JUPITER bajo Windows 2003 no se encuentran bajo el soporte de T-System SSO4 Legados lo que ha dificultado el seguimiento de su revisión y solución.Por lo anterior, es necesario proporcionar una alternativa de solución para que se reestablezca la operación del Negocio asegurando su estabilidad y continuidad con el objetivo de eficientar la operación y mantenimiento de las aplicaciones, con ventajas en la disponibilidad del servicio.</t>
  </si>
  <si>
    <t>​Administración Central de Promoción y Vigilancia del Cumplimiento de la AGR solicita en relación a “Vigilancia profundacaídas recaudatorias”, fecha de corteMarzo de 2020</t>
  </si>
  <si>
    <t>​Se requiere actualizar los siguientes catálogos para el correcto funcionamiento del servicio de MAT-Cobranza&amp;#58;Catálogo CBZC_SITUACIONTIPOCambiar nombre y descripción de las situaciones con IDSITUACIONTIPO 319 y 320.Agregar las situaciones 323 y 324 y sus atributos.Catálogo CBZA_ProcesoParamAgregar las variables de las siguientes filasde la 12662 a la 12734.Catálogo CBZC_PROCESOTIPOPoner fecha fin al proceso IDPROCESOTIPO 156.Agregar los procesos IDPROCESOTIPO 158 y 159 y sus atributos. Catálogo CBZC_PROCETAPATIPORegistrar fecha fin a las etapas con IDPROCETAPATIPO 645 y 646.Agregar las etapas con IDPROCETAPATIPO de la 684 a la 697 y sus variables.Los cambios solicitados se encuentran identificados en los archivos adjuntos para pronta referencia.</t>
  </si>
  <si>
    <t>​Administración Central de Promoción y Vigilancia del Cumplimiento de la AGR solicita en relación a “Vigilancia de obligaciones mensual febrero 2020”</t>
  </si>
  <si>
    <t>​Administración Central de Promoción y Vigilancia del Cumplimiento de la AGR solicita en relación a “PICR Supuesto 2-A - Acreditamiento saldo a favor en exceso</t>
  </si>
  <si>
    <t>Se requiere imprimir los documentos que se tienen en la bandeja de impresión con la finalidad de poder notificar de forma personal los documentos de Devoluciones y Compensaciones.</t>
  </si>
  <si>
    <t>_x000D_
_x000D_
El área de Cobranza y la normatividad fiscal 2020, requiere se registren contablemente y de manera correcta los conceptos del programa de autoregularización, para lo cual es necesaria la_x000D_
actualización de los Catálogos Contables CATCON, CATFP Y CATCOM._x000D_
_x000D_
​​</t>
  </si>
  <si>
    <t>El requerimiento tiene el obketivo de que el empleado pueda seleccionar el porcentaje a descontar por concepto de ;Seguro de vida Institucional;derivado de los ajustes recientesal porcentaje dedescuentoPrimaDiceDebe Decir34 meses1.982.37%51 meses3.374.03%68 meses4.965.93%</t>
  </si>
  <si>
    <t xml:space="preserve">
La
Administración Central de Procesamiento Electrónico de Datos Aduaneros (ACPED) requiere
contar con la información de los Moduladores y de Verificadores de las 49 aduanas
del país, con la finalidad de integrarla a otras fuentes de información con las
que ya cuenta para obtener a partir de ello, la identificación de
comportamientos atípicos u otros indicadores de riesgo.
El riesgo de no
contar con ésta información radica en la falta oportunidad para identificar
actos de corrupción en la entrada de mercancías al país.</t>
  </si>
  <si>
    <t xml:space="preserve">
La
Administración Central de Procesamiento Electrónico de Datos Aduaneros (ACPED) requiere
contar con la información de los Comprobante de Valor Electrónico (COVE´s) de
la VUCEM, con la finalidad de integrarla a otras fuentes de
información con las que ya cuenta para obtener a partir de ello, la
identificación de comportamientos atípicos u otros indicadores de riesgo.
El
riesgo de no contar con ésta información radica en la falta oportunidad para
identificar actos de corrupción en la entrada de mercancías al país. 
</t>
  </si>
  <si>
    <t>No realiza la validación de la presentación de la NEC y Socioactivopara poder presentar el Dictamen Fiscal.</t>
  </si>
  <si>
    <t>​Dar cumplimineto a lo solicitadopor parte del Instituto del Fondo Nacional de la Vivienda para los Trabajadores (INFONAVIT)para la generación de su Facturación Electrónica, para que permita hacer referencia al reembolso de descuentos efectuados para el crédito de vivienda.</t>
  </si>
  <si>
    <t>​Los mensajes que se encuentran actualmente cuando se realizan las diferentes validaciones al aplicativo de CPI no estan actualizados.</t>
  </si>
  <si>
    <t xml:space="preserve">Adecuar la implementación de los impuestosdel IVA Trasladado en algunos productos y servicios en los aplicativos de factura del SAT.  </t>
  </si>
  <si>
    <t xml:space="preserve">_x000D_
_x000D_
Derivado de los compromisos internacionales establecidos con la OCDE y las Jusrisdicciones con la que se tiene acuerdo, es necesario actualizar en el aplicativo CBC,_x000D_
ya que actualmente recibe información correspondiente al esquema XML de CbC Versión_x000D_
1.1.y se debe recibir información conforme a las_x000D_
validaciones del esquema XML de CbC_x000D_
Versión 2.0, a partir del 01 de enero de 2021._x000D_
_x000D_
</t>
  </si>
  <si>
    <t>​Se detallan mejoras en el resutado de una búsqueda avanzada.</t>
  </si>
  <si>
    <t>Actualmente en la página de SAT en el apartado
“Reestablecer Contraseña” se muestra el siguiente mensaje“No cuentas con correo electrónico registrado ante
el SAT; si tienes
e.firma, genera tu contraseña aquí o acude a cualquier módulo de Servicios
Tributarios al Contribuyente a tramitarla. “No se requiere cita.” Lo que
está generando la asistencia de contribuyentes a las administraciones
desconcentradas sin una cita previa causando enfado al solicitarles esta para
iniciar su trámite.</t>
  </si>
  <si>
    <t>​Es necesario actualizar el catálogo de SUII del “Módulo de Control y Seguimiento de Propuestas del SUII”
en un Subprograma para un cambio de etiqueta, respecto a un nuevo esquema a
implementar por la AGAFF, “Programa Preliminares de Fiscalización”.</t>
  </si>
  <si>
    <t xml:space="preserve">
Derivado
de que actualmente no se cuenta con un diagrama de procesos de los servicios
que integran Buzón Tributario, se requiere generar, con
la finalidad de tener elementos para las mejoras que solicita el área usuaria. 
Esta
información permitirá identificar fácilmente la operación “AS IS” y dará una mayor
visibilidad a la AGCTI y al negocio, con la finalidad de que posteriormente se
puedan realizar mejoras a los procesos. 
</t>
  </si>
  <si>
    <t xml:space="preserve">Se requiere actualizar los siguientes catálogos para el correcto funcionamiento del servicio de MAT-Cobranza&amp;#58;ADMC_ORGANISMOADMC_UNIDADADMVA CBZA_AUTO_RESOLMOTIVO ADMA_UNIDADADMVA_ROL CBZA_AUTO_CONCEPTO </t>
  </si>
  <si>
    <t>​Institucionalizar parcialmente el aplicativo SICACE-AGACE, ya que actualmente se encuentra operando en un equipo personal del área solicitante; entretanto se define si será sustitido por laFiscalización Electrónicadel SAT.</t>
  </si>
  <si>
    <t xml:space="preserve">​Se requiere actualizar en los aplicativos de CRS y CBC los certificados paradiferentes Jurisdicciones enambiente productivo ya que están próximosa vencer. Esto derivado de las actualizaciones que realizan las Jurisdicciones. </t>
  </si>
  <si>
    <t xml:space="preserve">​Actualmente los formatos para pago de contribuciones federales (Líneas de captura) generados a través del Portal del Contribuyente y ARCA, no cuentan con la tipografía vigente (Monserrat) que establece Comunicación Institucional, así como un vocabulario ciudadano; así mismo tampoco considera la leyenda donde se indica que es de acuerdo a la publicación de la Resolución Miscelánea Fiscal para 2020 y el nuevo número telefónico de MarcaSAT. </t>
  </si>
  <si>
    <t>​Actualmente MATCO el fundamento legal para obligaciones de la anual de PM es incorrecto.</t>
  </si>
  <si>
    <t>Actualmente el aplicativo RIF-Mis cuentas no cuenta con información completa y actualizada del perfil del contribuyente​, por lo cual se requiere que dichos perfiles a partir del ejercicio 2014 sean almacenados en bases de datos para el usuario de los diferentes usuarios de dicha información.</t>
  </si>
  <si>
    <t>Derivado de la publicación de las reformas a la LISR y LIVA; así como, la regla 3.11.11 y de la actualización del Título 12 de la RMF para 2020, a través de las cuales se establece la obligación a aquellas plataformas tecnológicas de intermediación que operan en México para de retener el ISR e IVA, es necesario realizar ajustes en los elementos o nodos hijos del estándar, que permitan cumplir en las facturas electrónicas de Retenciones e Información de Pagos los requisitos fiscales vigentes.​Riesgo&amp;#58;​El SAT estará recibiendo quejas del contribuyente porque no podrán emitir facturas con las nuevas disposiciones de ley.</t>
  </si>
  <si>
    <t xml:space="preserve">_x000D_
Como_x000D_
parte de las medidas para reducir riesgos de salud del personal del SAT se_x000D_
establecen las actividades de preparación y respuesta ante dicha epidemia_x000D_
(D.O.F 23/03/2020) con base en el acuerdo por el que el Consejo de Salubridad_x000D_
General que reconoce la epidemia de enfermedad por el virus SARS-CoV2_x000D_
(COVID-19) en México, como una enfermedad grave de atención prioritaria._x000D_
_x000D_
_x000D_
_x000D_
Sin embargo,_x000D_
las funciones que el SAT desempeña son consideradas como una tarea esencial_x000D_
para el Gobierno de México, ya que es una de las instituciones fundamentales_x000D_
para el correcto funcionamiento de la economía del país, siendo uno de los_x000D_
pilares de la recaudación, por lo que es necesario requerir la asistencia de_x000D_
personal a su lugar de trabajo para laborar en modalidad de guardias, toda vez_x000D_
que el área en la que éste se encuentra, se considera una actividad esencial_x000D_
para el SAT. La constancia podrá ser portada por los empleados para permitir su_x000D_
movilidad en la calle durante el traslado de su casa a las oficinas del SAT y_x000D_
viceversa. _x000D_
_x000D_
</t>
  </si>
  <si>
    <t>​Cuando un empleado del SAT se retira laboralmente, es necesario que los SRySconozcan si éste tiene adeudos con la institución de manera expedita.Este proceso lleva tiempo su investigaciónpara tener losinsumos que les permita notificar a los empleados realicenel reintegro correspondiente al SAT.</t>
  </si>
  <si>
    <t>​Actualmente el sistema AGS, módulo de Viajes y Gastos se encuentra configurado de forma que solo se permite realizar un solo depósito a la cuenta de nómina de los empleados por concepto de pago de viáticos y pasajes, sin embargo, se han presentado excepciones (Administradores Generales, Jefatura del SAT) por las cuales es indispensable poder realizar temporalmente el pago de viáticos y pasajes a los comisionados a su cuenta de nómina. Asimismo, es necesario incluir el dato correspondiente de la clave interbancaria del empleado.</t>
  </si>
  <si>
    <t>Se pretende modernizar el legado visual y dar de baja donde se registra al contribuyente del padrón de exportadores Fase IEs crear un aplicativo meramente con las funcionalidades básicas para que pueda continuar la operación Fase IISe desarrolló el aplicativo completo donde a través del cual se realicen los trámites para el registro y control de contribuyentes que solicitan su inscripción en el padrón de exportadores sectorial.</t>
  </si>
  <si>
    <t>Se requiere crear un proceso automatizado, que asegure el seguimiento cabal a las medidas de control, que fueron emitidas hacia las aduanas para la inspección de mercancías identificadas con probabilidad de riesgo en materia de comercio exterior</t>
  </si>
  <si>
    <t>Concentrar la información proveniente de las Aduanas y
Áreas centrales en un repositorio centralizado, que permita tener un único
origen de los datos con el fin de contar con una herramienta que permita
obtener de forma automatizada la información relacionada con las
administraciones centrales así como con las aduanas</t>
  </si>
  <si>
    <t xml:space="preserve">
Derivado de la reforma fiscal para el 2014, el único tipo de comprobante fiscal Digital por Internet (CFDI) o Factura Electrónica, por lo anterior es necesario homologar las referencias con los países de América del Norte y ampliar la longitud de 15 a 40 caracteres alfanuméricos
</t>
  </si>
  <si>
    <t>​Incorporar
mejoras a los procesos involucrados y al aplicativo de la declaración anual de
personas físicas para el ejercicio 2019.</t>
  </si>
  <si>
    <t>El Tribunal Federal de Justicia Administrativa, dejó sin efectos Notificaciones que fueron firmadas de manera electrónica por no mostrar en el aplicativo de Validación de Integridad y autoría el ;inicio; y ;fin; de vigencia del certificado del funcionario que firmó el documento, por lo que es necesario incluir, lo más pronto posible, en la pantalla de validación, el dato del inicio de vigencia del certificado para todos los documentos firmado electrónicamente.</t>
  </si>
  <si>
    <t xml:space="preserve">​Actualmente, el Fondeo de recursos que se solicitan todos los días, se hace de modo manual, existiendo varios puntos de esa operación manual que son susceptibles de error humano, ahora se requiere que dicho proceso se haga de modo automático saliendo del ciclo de pago y poblándose automáticamente el asiento bancario. </t>
  </si>
  <si>
    <t xml:space="preserve">​
Actualmente,
se efectúa la solicitud de fondeo de la cuenta de viáticos y dispersión del
recurso a los beneficiarios de manera manual, implicando esta operación
esfuerzos repetitivos. 
Lo
anterior, requiere dedicar esfuerzos del recurso humano en actividades
repetitivas, implicando tiempos que podrían aprovecharse en actividades de mayor
carácter gerencial. 
</t>
  </si>
  <si>
    <t>Se genera esta iniciativa para la atención a la caída del DWH del nuevo aplicativo,declaraciones para el pago de derechos de minería. Se adjunta el RES de la iniciativa original del proyecto POL-1230.Con esta iniciativa solo se atenderá lo correspondiente al DWH&amp;#58;RN01, 1.4. Recepción y registro de las declaraciones. Se deberá garantizar que todas las declaraciones (incluyendo normales y complementarias), que se presenten a través de esta aplicación, sean enviadas para su correcta recepción y registro total en las siguientes bases de datos para su posterior consumo por las áreas usuariasData Ware House (DWH)Pagos</t>
  </si>
  <si>
    <t xml:space="preserve">​
La Administración Central de Promoción y Vigilancia del
Cumplimiento de la AGR solicita envío a medios de contacto mensaje de interés
de;Vigilancia Declaración Anual 2019;
</t>
  </si>
  <si>
    <t xml:space="preserve">Se requiere actualizar los siguientes catálogos para el correcto funcionamiento del servicio de MAT-Cobranza&amp;#58;ADMC_UNIDADADMVA se agregaron los Id&amp;#58;2467CBZA_AUTO_RESOLMOTIVO se agregaron los registros16974,16975 y 16976.ADMA_UNIDADADMVA_ROL se agregaron los registros3133CBZA_AUTO_CONCEPTO se agregaron los registros&amp;#58;110051, 110052, 110053 y 110054. </t>
  </si>
  <si>
    <t>Se detectaron operaciones de azúcar en las que se estan presentando omisionesde contribuciones, es decir, se está exentando el pago del IGI (Impuesto General de Importación) de manera incorrecta, por lo cual es necesario que el Validador de Operaciones de Comercio Exterior (VOCE) pueda restringir determinadas formas de pago para el IGI, mediante la validación de la fracción arancelariay el país de origen declarados en el pedimento.</t>
  </si>
  <si>
    <t>Actualmente el sistema AGS, módulo de viáticos y pasajes se encuentra configurado de forma que solo se permite generar la Cuenta por Liquidar Certificada, una vez que el anticipo de caja es pagado con el Ciclo de Pago, sin embargo, es indispensable poder generar la Cuenta por Liquidar Certificada (Orden de pago) anticipadamente y posteriormente tener la posibilidad de regularizar los movimientos en el sistema a través del Ciclo de Pago para este anticipo.</t>
  </si>
  <si>
    <t>​En atención al oficio circular de la dependencia_x000D_
del ISSSTE DNPESyC/302/2020 emitido el 21 de abril, mediante el cual comunica_x000D_
nuevas disposiciones para la atención de préstamos que se otorgan a los empleados_x000D_
del gobierno federal, es necesario comunicarlo al interior, mediante el sistema_x000D_
de AGS en el apartado que actualmente se usa para la gestión de préstamos</t>
  </si>
  <si>
    <t xml:space="preserve">Se requiere actualizar en los aplicativos de CRS y CBC los certificados paradiferentes Jurisdicciones enambiente productivo ya que están próximosa vencer. Esto derivado de las actualizaciones que realizan las Jurisdicciones. </t>
  </si>
  <si>
    <t>​Se tiene un total de 38,387 casos SAC pendientres de atención y que fueron recibidos en su mayoría en el mes de octubre 2019, siendo éstos aclaraciones que los contribuyentes presentaron, derivado que el área responsable de actividades vulnerables de AGAFF realizó el envió cd 192906 cartas invitación ára que revisaran su actividad económica de conformidad con el articulo 17 de la ley Federal para la prevención e identificación de operaciones con recursos de procedencia ilícita.</t>
  </si>
  <si>
    <t xml:space="preserve">​Remitir a 85,623 contibuyentes mensaje referente al Programade Inconsistencias y caídas recaudatorias abril 2020. </t>
  </si>
  <si>
    <t xml:space="preserve">​Envío de mensaje de Cartera coactiva febrero 2020 a 449 contribuyentes
</t>
  </si>
  <si>
    <t xml:space="preserve">​Envío de mensaje Cartera persuasiva febrero 2020 a los medios de contacto de 1,220 contribuyentes
</t>
  </si>
  <si>
    <t xml:space="preserve">​Envío de mensaje de Cartera persuasiva marzo 2020 a los medios de contacto de 2,522 contribuyentes
</t>
  </si>
  <si>
    <t>​Con_x000D_
la funcionalidad se atienden expeditamente los requerimientos de información de_x000D_
usuarios que no intervienen en el flujo de la certificación de OSPE tanto de_x000D_
PEF como de los Fideicomisos. Estos usuarios al contar con este insumo, podrán_x000D_
tomar decisiones respecto a la aprobación de nuevas solicitudes de suficiencia,_x000D_
lo cual permitirá optimizar la administración del presupuesto en las 3 fuentes_x000D_
de financiamiento.</t>
  </si>
  <si>
    <t>​Se han identificado operaciones de comerciio exterior en donde no se realiza la declaración de decrementables en los pedimentos, tales comoimporte por Fletes, Importe por Primas de Seguros, Importe por Carga, entre otros, ocasionando posible evación de impuestos. Por tal motivo se incorporará en el archivo de validacion el campo para la declaracción de decrementables, así como la validación correspondiente en le Validador de Operacones de Comercio Exterior (VOCE)</t>
  </si>
  <si>
    <t>​Se requiere actualizar el fundamento legal para
los Acuses de registro o actualización de mecanismos de comunicación (medios de
contacto de Buzón Tributario)</t>
  </si>
  <si>
    <t>​Envío el mensaje Vigilancia Anual PM 2da remesa a 1,504 contribuyentes</t>
  </si>
  <si>
    <t>​Envío del mensaje Aclaración Operaciones Simuladas Abril 2020 a 21 contribuyentes</t>
  </si>
  <si>
    <t xml:space="preserve">​Envío del Mensaje Supuesto 2B Acreditamiento saldos a favor inexistentes a 29,941 contribuyentes
</t>
  </si>
  <si>
    <t xml:space="preserve">
El propósito es abarcar un mayor número de
informes de comisión a revisar a nivel nacional por localidad y reducir el facto de error de 1.00 a 0.75.
</t>
  </si>
  <si>
    <t xml:space="preserve">
Se deberá eliminar en el Secrefi Web la fecha de “Terminación
de la orden” DPE8900013/19; a fin de que la AGGC pueda realizar el proceso de
cancelación de la misma.
</t>
  </si>
  <si>
    <t>​Actualmente
se están recibiendo en NyV, fuera de horario hábil, volúmenes superiores a los
30,000 trámites; mismos que tardan en procesarse y diligenciarse a los contribuyentes
alrededor de 7 días; esto debido a que el servicio de notificación electrónica
no fue diseñado para operar de forma paralela y trabaja las notificaciones una
a una, se utiliza un solo hilo para procesar las transacciones.</t>
  </si>
  <si>
    <t>Actualmente los contribuyentes del régimen RIF-Mis cuentas no permite presentar declaraciones complementarias cuando el contribuyente dejo de ser RIF, así como falta de validaciones relacionadas con el ROL y diferentes funcionalidades propias del funcionamiento actual, para lo cual, se_x000D_
requiere actualizar las funcionalidades de Mis cuentas, tanto del Perfil como_x000D_
de la Declaración RIF para llevar un control de las obligaciones fiscales, así_x000D_
como de los beneficios de reducción de impuestos que pueden aplicar los RIF._x000D_
_x000D_
​</t>
  </si>
  <si>
    <t xml:space="preserve">​Envío del mensaje Campaña cumplimiento de obligaciones de las donatarias autorizadas a 9,774 contribuyentes </t>
  </si>
  <si>
    <t>​Actualmente
solo se tiene registrado el documento
requerimiento normal en el
proceso de notificación electrónica, por lo que se requiere registrar el
identificador para requerimientos normales</t>
  </si>
  <si>
    <t>​No_x000D_
existe un proceso institucional que consulte las conductas de Riesgo de los_x000D_
Contribuyentes (Persona Moral o Persona Física)</t>
  </si>
  <si>
    <t>​Envío del mensaje Impuesto por la prestación de servicios de hospedaje a 6 contribuyentes</t>
  </si>
  <si>
    <t>​Envío del mensaje de interes Vigilancia Impuesto sobre Remuneraciones al Trabajo Personal., a 5,131 contribuyentes.</t>
  </si>
  <si>
    <t>​Envío del mensaje Cartera Coactiva Marzo 2020 a 933 contribuyentes.</t>
  </si>
  <si>
    <t>_x000D_
_x000D_
Se_x000D_
han hecho esfuerzos para tener un control de los saldos a favor de IVA, que_x000D_
contemple las 3 formas de recuperación (acreditamiento, compensanción y devolución); uno de ellos es MAT DyC, mismo que_x000D_
opera desde enero de 2016, sin que a la fecha se haya logrado mantener un_x000D_
control de saldos de punta a punta en IVA._x000D_
_x000D_
Debido_x000D_
a la relevancia de los montos de saldos a favor de IVA, se requiere de una_x000D_
herramienta tecnológica que controle los saldos a favor de IVA, en su ciclo_x000D_
completo.</t>
  </si>
  <si>
    <t xml:space="preserve">​Envío del mensaje Descuentos Vehiculares Quédate en casa. a 54,104 contribuyentes </t>
  </si>
  <si>
    <t>​Se deberá eliminar en el
Secrefi Web la fecha de “Inicio” DPE8900013/19; a fin de que la AGGC pueda
realizar el proceso de cancelación de la misma.</t>
  </si>
  <si>
    <t>Actualizar los catálogos contables para realizar el
registro contable de la compensación de Hidrocarburos.</t>
  </si>
  <si>
    <t>​Actualmente los servicios gratuitos de Factura Electrónica que ofrece el SAT, no muestran los logotipos institucionales vigentes y hacen referencia a la administración pasada.</t>
  </si>
  <si>
    <t xml:space="preserve">​Derivado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minería&amp;#58;-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_x000D_
_x000D_
NotaSe genera esta iniciativa para la asignación_x000D_
a fabrica interna y atención a partir de la etapa de desarrollo._x000D_
_x000D_
</t>
  </si>
  <si>
    <t>​Se deberá cambiar el dominio de la Entidad Federativa de Colima ;gobiernocolima.gob.mx; debido a la nueva infraestructira de la Entidad.</t>
  </si>
  <si>
    <t>​Se requiere agregar las obligaciones con clave 838 y 839 en la Matriz de Obligaciones fiscales del Cuestionario de Actualización de Actividades Económicas</t>
  </si>
  <si>
    <t>​Actualizar
catálogo de SUII del “Módulo de Control y Seguimiento de Propuestas del SUII”
dos Subprograma para un nuevo esquema a implementar por la AGAFF.</t>
  </si>
  <si>
    <t>​Derivado de que se requieren llevar a cabomejoras en los criterios para el proceso de clasificación de deducciones personales enla Declaración Anual de Personas Físicas 2020, es necesario se lleven a cabo las tareas pertinentes, con el fin de facilitar el cumplimiento de las oblligaciones en tiempo y forma de los Contribuyentes y aaumentar la Recaudación.</t>
  </si>
  <si>
    <t>Actualmente no se cuenta con la funcionalidad para que los contribuyentes que tienen ingresos a través de plataformas tecnológicas y que optan por el esquema de retención de impuestos “Pagos definitivos” y no considera la asignación de la obligación fiscal “IVA personas físicas plataformas tecnológicas pago definitivo” (Clave 839) y Pago definitivo mensual de ISR por actividades empresariales. Régimen de Actividades Empresariales a través de Plataformas tecnológicas. (clave obligación 835). Por lo que, al no asignar las nuevas obligaciones fiscales se interrumpe el ciclo tributario impidiendo al contribuyente cumplir con sus obligaciones fiscales y afectando la recaudación fiscal.</t>
  </si>
  <si>
    <t>Actualmente el servicio de conciliación por la no emisión de facturasque ofrece el SAT, no muestran los logotipos institucionales vigentes, por lo que es necesario hacer referenciaa la administración actual.</t>
  </si>
  <si>
    <t xml:space="preserve">​Envío del mensaje Informe Final de transparencia sobre donativos recibidos por los sismos ocurridos en México en septiembre de 2017 a 8,773 contribuyentes </t>
  </si>
  <si>
    <t>​Envío del mensaje Vigilancia mensual marzo 2020 a 963,296 contribuyentes</t>
  </si>
  <si>
    <t>​Derivado de la próxima liberación del Informe de Transparencia de Donatarias y a fin de asegurar quelos contribiyentesque den cuimplimento con su obligación, cuenten con el servicio validador de autenticidad de documentos institucional a fin de permitirles verificar la legitimidad de los acuses generados/ emitidos por los servicios aplicativos que conforman la Reingeniería de Donatarias.</t>
  </si>
  <si>
    <t>​En_x000D_
razón de la publicación de la Primera Resolución de modificaciones a la_x000D_
Resolución Miscelánea Fiscal para 2020, en sus artículos Primero y Segundo_x000D_
transitorios en los que establece el procedimiento temporal a través de SaC, para_x000D_
que los contribuyentes puedan presentar los_x000D_
trámites de Plataformas Tecnológicas en caso de personas morales, y también_x000D_
para las personas físicas que obtienen ingresos a través de dichas plataformas,_x000D_
en tanto se habilita el cuestionario a través de MAT RFC, se hace necesario_x000D_
contar con una respuesta automática para la atención de dichos casos, ya que_x000D_
actualmente el sistema SaC no cuenta con ella.</t>
  </si>
  <si>
    <t>​Se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t>
  </si>
  <si>
    <t>​Se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t>
  </si>
  <si>
    <t>​Se solicita
la preparación de un reporte en Excel, debido al problema que se tuvo en el portal del SAT y Buzón Tributario que se requiere para en caso de alguna interposición de recurso de
nulidad por parte de los contribuyentes se pueda tener el dato para la defensa
del interés fiscal.</t>
  </si>
  <si>
    <t xml:space="preserve">_x000D_
_x000D_
Eliminar tareas manuales de control para la gestión y pago_x000D_
de apoyo económico para los prestadores de servicio social en el SAT. _x000D_
_x000D_
</t>
  </si>
  <si>
    <t xml:space="preserve">
Actualmente los empleados del SAT una vez que ingresan en
AGS (Expediente Electrónico) la documentación
(hojas de servicio) que avalan su antigüedad como trabajadores en el
sector gobierno, deben enviar una solicitud al área de Capital Humano “3” para
que se les tome en cuenta para el listado anual de empleados merecedores del premio
de antigüedad de 25, 28, 30, 40 años, etc. Muchos trabajadores no conocen este
mecanismo o se les pasa la fecha para enviar la solicitud a pesar de que su
expediente electrónico esté actualizado. El desarrollo de este requerimiento
evitará que muchos empleados dejen de recibir su premio de antigüedad.
</t>
  </si>
  <si>
    <t>​Actualmente el aplicativo de MAT RFC Ampliado no cuenta con la obligación fiscal 840, por lo que se requiere se de de alta en el Cuestionario de Obligaciones.</t>
  </si>
  <si>
    <t>Actualmente el layout con el que se trabaja para el poblado del pago de la pensión alimenticia no se encuentra actualizado con los datos correspondientes a la unidad administrativa del benefactor, así como la información completa de la clave interbancaria para el depósito de la pensión.</t>
  </si>
  <si>
    <t xml:space="preserve">​Envío del mensaje Supuesto 3 Líneas de Captura Mayo 2020 Personas físicas a 168,551 contribuyentes . </t>
  </si>
  <si>
    <t xml:space="preserve">​Envío del mensaje Supuesto 3 Líneas de Captura Ma a yo 2020 Personas morales a 94,270 contribuyentes. </t>
  </si>
  <si>
    <t xml:space="preserve">​Envío del mensaje Supuesto 3A Compensaciones saldos a favor en exceso - PICR a 9,559 contribuyentes . </t>
  </si>
  <si>
    <t xml:space="preserve">
Se deberá actualizar el archivo “Formato Solicitud
alta de Usuarios (Anexo 2)” en el aplicativo de SECREFI WEB, debido a la
actualización de dicho formato conforme a lo estipulado por el área de
seguridad, y así continuar con las mejoras al aplicativo.
</t>
  </si>
  <si>
    <t>Se requiere realizar consultas puntuales de información de las solicitudes que realizan los contribuyentes del sector de bebidas alcohólicas, así como la relación que conlleve al (os) marbetes y/o precintos a nivel nacional con otros servicios.</t>
  </si>
  <si>
    <t>Actualmente
se tiene un catálogo de Regímenes en CertiSAT Web el cual deberá ser
actualizado, lo anterior derivado de las reformas fiscales 2020 y de la adición
de la Sección III “De los Ingresos por la enajenación de bienes o la prestación
de servicios a través de Internet, mediante plataformas tecnológicas, aplicaciones
informáticas y similares” a la Ley del Impuesto Sobre la Renta.</t>
  </si>
  <si>
    <t>​La
consulta de normatividad interna y externa que usan las áreas del SAT y los
contribuyentes se obtiene de los diferentes medios de consulta (Normateca, SUN,
Condor, etc.) lo cual dificulta la consulta de las leyes, reglamentos, códigos,
resolución miscelánea fiscal y demás ordenamientos; así como el identificar la
normatividad vigente. Por lo que es necesario generar una herramienta que integre la información de todas las Administraciones Generales del SAT y público en general.</t>
  </si>
  <si>
    <t>​Es
necesario incluir opción en la pantalla principal de SECREFI WEB para que el
usuario que esté dado de alta y activo en dos niveles de trabajo al mismo
tiempo, después de iniciar sesión en un nivel de trabajo, tenga la posibilidad
sin salirse de la sesión, de seleccionar el otro nivel de trabajo para trabajar
en esa área.</t>
  </si>
  <si>
    <t>Aplicar la retención local de Chiapas comocontribución para la atención de salvamentos y servicios médicos prestados por instituciones altruistas. Tasa real del 0.12%. Lo anterior a fin de cumplircon lo establecido en los art. 261D, 262 y 264 del Código de la Hacienda Pública para el Estado de Chiapas Última reforma publicada en el Periódico Oficial No. 075, Segunda Sección, Tomo III, de fecha 31 de diciembre de 2019.</t>
  </si>
  <si>
    <t>​Llevar a cabo los ajustes al componente cuentas por cobrar para que separe en un id depósito más, las nóminas inversas que corresponden a las deducciones del concepto D62. Esta separación debe realizarse porque dicho concepto es la única deducción que a veces se compensa o se reintegra, de acuerdo con la recuperación que de ella se tuvo, y se afecta manualmente con la información que nos proporciona la ACCH “6”, de tal forma que los id depósitos quedarían como sigue&amp;#58;Deducciones (contable y presupuestal) se le descontaría la D62Deducción D62 (contable y presupuestal) propuestaPercepciones (contable y presupuestal) ya se realizaSeguridad social, DAH, DAL, DAR, DAV, DSR (presupuestal) ya se realizaSeguridad social, DAH, DAL, DAR, DAV, DSR (contable) ya se realiza.</t>
  </si>
  <si>
    <t>Se deber realizar la actualización del layout de los reportes relacionados al pago del Seguro Colectivo de Retiro, con los parámetros solicitados por el proveedor.</t>
  </si>
  <si>
    <t>​Derivado de la actualización en los textos, es indispensable tener actualizada la documentación que se emite el sistema AGS vigente, así como ajustes en el formato de la plantilla exclusiva para faltas y otros conceptos de recuperación</t>
  </si>
  <si>
    <t>Actualmente los documentos que se generan en los aplicativos de MegaPAC, Portal Privado del Contribuyente y el Portal del Empleado, muestran logotipos queno son vigentes, haciendo referencia a la administración pasada.</t>
  </si>
  <si>
    <t xml:space="preserve">_x000D_
_x000D_
El objetivo de este requerimiento es que el_x000D_
100% del gasto por el concepto de comprobación de recursos sea revisado por la AGRS._x000D_
_x000D_
</t>
  </si>
  <si>
    <t>​Actualmente, el aplicativo 76-A opera con la versión 1.1. del esquema XML para lo relativo a la declaración informativa país por país. Para poder cumplir con los compromisos institucionales internacionales, se requiere la actualización del esquema XML a su versión 2.0. Con esta actualización del XSD se incluirán todos los campos de la declaración País por País requeridospara la preparación yenvío de información (XML)al CBC,</t>
  </si>
  <si>
    <t>La administración central de fiscalización de precios de transferencia adscrita a la General de Grandes Contribuyentes requiere de una manera sencilla identificar cuando se presenta de manera conjunta, que empresa fue la que presento la declaración Maestra de Partes Relacionadas.</t>
  </si>
  <si>
    <t xml:space="preserve">​Solicitud
de modificación de las leyendas de suplencia de las actas del Módulo de
Administrador de Plantillas vinculado con Legados SIRESI y SICOSEM
(Plantillador MATCE) y a fin de que éstas se encuentren apegadas a lo dispuesto
en el oficio número 600-01-03-2018-09139, de fecha 08 de marzo de 2018, emitido
por el Administrador Central de Normatividad en Impuestos Internos de la
Administración General Jurídica, mediante
el cual se dan a conocer los textos que deberán incluirse en las
resoluciones administrativas que emitan las distintas unidades
administrativas del Servicio de Administración Tributaria en suplencia por
ausencia,de esa formaevitar la
perdida de casos en juzgados y la no
recaudación de los mismos.
</t>
  </si>
  <si>
    <t xml:space="preserve">​Envío del mensaje Cartera persuasiva abril 2020 a 2,554 contribuyentes </t>
  </si>
  <si>
    <t xml:space="preserve">​Envío del mensaje Vigilancia Impuesto Estatal por la Prestación de Servicios de Juegos con Apuestas y Concursos a 9 contribuyentes </t>
  </si>
  <si>
    <t xml:space="preserve">​Envío del mensaje Facturas con movimientos atípicos a 7 contribuyentes </t>
  </si>
  <si>
    <t xml:space="preserve">​Envío del mensaje PICR mayo 2020 a 95,906 contribuyentes </t>
  </si>
  <si>
    <t>​Actualmente en el sistema AGS se muestra el listado de los trabajadores que se han dado de baja del SAT y como consecuencia se debe ver reflejado el monto de los salarios pagados no devengados y que la Institución necesita recuperar, sin embargo, para que exista un cálculo adecuado de estos montos, se requiere una funcionalidad que permita reestablecer faltasque por retención o cancelación de pagos estas no fueron descontadas.</t>
  </si>
  <si>
    <t xml:space="preserve">
El proceso de denuncias por acoso y hostigamiento requiere como
complemento al modulo CEPCI, existente en el sistema AGS, una funcionalidad que
le permita firmar y guardar de forma electrónica, con
la finalidad depermitir controlar, dar seguimiento y dar formalidad a la
gestión que se lleva por parte del comitéde éticadel SAT. Esto nos
permitirá ahorrar tiempo en la obtención de firmas y costos de papel e
impresión, contribuyendo a generar expedientes electrónicos del comité.
</t>
  </si>
  <si>
    <t>Se requiere actualizar certificados paradiferentes Jurisdicciones en los aplicativos de CBC y CRS, enambiente productivo ya que están próximosa vencer. Esto derivado de las actualizaciones que realizan las Jurisdicciones.</t>
  </si>
  <si>
    <t xml:space="preserve">
Derivado de las necesidades en la operación de las
ADR, así como de las modificaciones a las normas aplicables para el cobro de
los créditos fiscales, se requiere la actualización de los catálogos del gestor
de procesos de cobro, para el correcto funcionamiento de MAT-Cobranza.
</t>
  </si>
  <si>
    <t xml:space="preserve">​Envío del mensaje Agentes Aduanales abril 2020 a 59 contribuyentes </t>
  </si>
  <si>
    <t xml:space="preserve">​Envío del Mensaje Cartera Coactiva abril 2020 a 7,812 contribuyentes </t>
  </si>
  <si>
    <t xml:space="preserve">​Envío del Menaje Impuesto sobre Remuneraciones al Trabajo Personal abril 2020, a 1,124 contribuyentes </t>
  </si>
  <si>
    <t xml:space="preserve">​
Derivado
de la implementación de Proyecto de Integración Tecnológica Aduanera(PITA) en
aduanas con varias secciones (Multisedes), es necesario que el usuario
seleccione en el App Móvil Activa Número de Integración, la sección por la que
pasará la mercancía, por lo que es necesario habilitar nuevos servicios de Proyecto
de Integración Tecnológica Aduanera en el Vordel
</t>
  </si>
  <si>
    <t xml:space="preserve">​Elaborar el mensaje Aviso tabacaleras &amp;gt;&amp;gt; RMF 2020 para 30 contribuyentes </t>
  </si>
  <si>
    <t xml:space="preserve">Elaborar el mensaje Operaciones Simuladas mayo 2020, para 16 contribuyentes </t>
  </si>
  <si>
    <t xml:space="preserve">​Elaborar Mensaje de Vigilancia Profeco corte mayo 2020, para 30 contribuyentes </t>
  </si>
  <si>
    <t xml:space="preserve">​Actualmente en MEGAPAC y Factura Fácil - Mis Cuentas los mensajes de ayuda se presentan como comentarios en términos contables, lo que provoca una mala percepción del contribuyente sobre las aplicaciones ofrecidas por el SAT.
</t>
  </si>
  <si>
    <t>Se requiere integrar el Numero de Seguridad Social (NSS)otorgado por el ISSSTE a la herramienta institucional AGS a fin que el dato pueda ser consultado por los Centros de Recursos y Servicios para la autorización del Ahorro Solidario y se incluya en el comprobante de nómina.</t>
  </si>
  <si>
    <t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t>
  </si>
  <si>
    <t>​Cambio en la fundamentación legal de los documentos emitidos por Notificación electrónica</t>
  </si>
  <si>
    <t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t>
  </si>
  <si>
    <t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t>
  </si>
  <si>
    <t>​Se requiere de este proceso para formalizar la toma aplicativa para que se generen los documentos, de acuerdo al Marco Documental vigente, así como la validación del aplicativo RBMAMCReingeniería Base Marcaria de Aduanas, que fue desarrollado por la Administración de Arquitectura Tecnológica con su fábrica de software IBM en el año 2017.</t>
  </si>
  <si>
    <t xml:space="preserve">Actualmente el portal Mis cuentas tiene logotipos institucionales,banners yopciones en el menúque ya no son vigentes y se requieren actualizar. </t>
  </si>
  <si>
    <t>Por solicitud de la Jefatura del SAT, se deben actualizar todos los documentos, correos, páginas, etc que utilicen logotipos o colores de acuerdo a los linemientos gráficos vigentes del SAT.</t>
  </si>
  <si>
    <t xml:space="preserve">​Elaborar el mensaje Líneas de captura ADR Nuevo León 1, corte mayo 2020, para 961 contribuyentes  </t>
  </si>
  <si>
    <t>​Constantemente, existe la necesidad del área de Negocio para solicitar al área de Desarrollo cambio en información de los campos;Programa;, Actividad Institucional e Importe, de tal forma que sea aplicado al proyecto y contabilidad correctamente y acorde a la subsistencia presupuesta que se tenga en el momento. A partir de estos datos se genera el reporte que se envía al área de Financieros para el pago de impuesto sobre la nómina, por defunción y laudo.</t>
  </si>
  <si>
    <t>​Derivado de que los lineamientos gráficos de gob.mx fueron actualizados para este sexenio, y dado que no fueron replicados los ajustes en la autenticación de algunos de los trámites del SAT, se requiere realizar dicha actualización en la autenticación, con la finalidad de que se dé cumplimiento a lo dispuesto en el ;ACUERDO por el que se emite la Guía para la estandarización y certificación de los trámites digitales con el Sello de Excelencia en Gobierno Digital; y con ello buscar mantener la estandarización de los trámites conforme a la guía de estilo para gob.mx.Riesgos&amp;#58;Incumplimiento con la actualización de los lineamientos gráficos, lo que ocasionaría que las áreas internas reporten que no han sido actualizada la autenticación conforme a los nuevos lineamientos.</t>
  </si>
  <si>
    <t>​Derivado del requerimiento de la Administración Central de Cobro Persuasivo y Garantías de la AGR, se solicita se depositen las líneas de captura a los 961 contribuyentes en el servicio ;Mis documentos (Mi Repositorio); correspondientes a la campaña ADR Nuevo León 1 con corte al mes de mayo 2020</t>
  </si>
  <si>
    <t>​Actualización de logotipos establecidos en líneamientos gráficos en cumplimiento a instrucción de Jefatura del SAT a AGCTI</t>
  </si>
  <si>
    <t xml:space="preserve">Actualizar los logos del Validador QR de ComercioExterior,conforme a los lineamientos gráficos del SAT.
</t>
  </si>
  <si>
    <t>Surge por la necesidad de homologar los logotipos vigentes en los aplicativos.​</t>
  </si>
  <si>
    <t>​Surge por la necesidad de homologar los logotipos vigentes en los aplicativos.</t>
  </si>
  <si>
    <t>​Surge por la necesidad de homologar los logotipos vigentes en los aplicativos. ​</t>
  </si>
  <si>
    <t>Mantener los logos del SAT que se muestran enelSistema de Gestión de Riesgo para el Programa Viajero Confiable actualizados conbaseenlos lineamientos gráficos vigentes del SAT.</t>
  </si>
  <si>
    <t>Actualmente los logotipos institucionales de Hacienda y SATen el portal anterior de tramites y servicios (PTSC) están desactualizados, debido a que al día de hoy dicho portal es utilizado por el Contribuyente es necesario el cambio de los logotipos.</t>
  </si>
  <si>
    <t>Mantener actualizado el/los logos del SAT que se visualizanenel aplicativo..</t>
  </si>
  <si>
    <t>Mantener actualizado el/los logos del SAT que se visualizanenel aplicativo.</t>
  </si>
  <si>
    <t>​Mantener actualizado el/los logos del SAT que se visualizanenel aplicativo.</t>
  </si>
  <si>
    <t xml:space="preserve">Actualizar los logos de SICOSEM,conforme a los lineamientos gráficos del SAT.
</t>
  </si>
  <si>
    <t xml:space="preserve">Actualizar los logos de RECONOCIMIENTO GAMMA,conforme a los lineamientos gráficos del SAT.
</t>
  </si>
  <si>
    <t>Es necesario actualizar los Logotipos del aplicativo para cumplir con los Lineamientos Gráficos.</t>
  </si>
  <si>
    <t>Surge por la necesidad de homologar los logotipos vigentes en los aplicativos. ​</t>
  </si>
  <si>
    <t>​Es necesario actualizar los logotipos del Monitor Interno.</t>
  </si>
  <si>
    <t xml:space="preserve">Actualizar los logos de los encabezados de los reportes de Operadores y Verificadores del Modelo de Administración Tribiutaria deComercio Exterior (MATCE), en el formato Excel y PDF, conforme a los lineamientos gráficos del SAT.
</t>
  </si>
  <si>
    <t>​Es necesario actualizar los logotipos del aplicativo para cumplir con los lineamientos gráficos.</t>
  </si>
  <si>
    <t>​Es necesario actualizar los logotipos del aplicativo para cumplir con los Lineamientos Gráficos</t>
  </si>
  <si>
    <t>​Es necesario actualizar los Logotipos del aplicativo para cumplir con los Lineamientos Gráficos</t>
  </si>
  <si>
    <t>Se requiere
la actualización de logotipos en los aplicativos y documentos emitidos de
acuerdo a los lineamientos gráficos vigentes</t>
  </si>
  <si>
    <t xml:space="preserve">Actualizar los logos de las plantillas de MATCE Plantillador,conforme a los lineamientos gráficos del SAT.
</t>
  </si>
  <si>
    <t xml:space="preserve">
Es
necesario actualizar los logotipos del aplicativo para cumplir con los
lineamientos gráficos.
</t>
  </si>
  <si>
    <t>Se requiere la actualización de logotipos en los aplicativos
y documentos emitidos de acuerdo a los lineamientos gráficos vigentes.</t>
  </si>
  <si>
    <t xml:space="preserve">
Se requiere la actualización de logotipos en los aplicativos
y documentos emitidos de acuerdo a los lineamientos gráficos vigentes.</t>
  </si>
  <si>
    <t>Es necesario actualizar los Logotipos del aplicativo para cumplir con los Lineamientos Gráficos</t>
  </si>
  <si>
    <t>​Actualización de logotipos en los Acuses ne la generación de los avisos, reimpresión de los mismos y en los reportes conforme a lo establecidos en lineamientos gráficos, en cumplimiento a instrucción de Jefatura del SAT a AGCTI</t>
  </si>
  <si>
    <t>​Actualización de logotipos establecidos en lineamientos gráficos en cumplimiento a instrucción de Jefatura del SAT a AGCTI</t>
  </si>
  <si>
    <t>​Contar con la homologación de la Imagen Institucional de los aplicativos del SAT</t>
  </si>
  <si>
    <t>​Surge
por la necesidad de homologar los logotipos vigentes en los aplicativos.</t>
  </si>
  <si>
    <t xml:space="preserve">​Surge por la necesidad de homologar los logotipos vigentes en los aplicativos. </t>
  </si>
  <si>
    <t>​Por solicitud de la Jefatura del SAT, se deben actualizar documentos, correos, páginas, etc que utilicen logotipos de acuerdo a los lineamientos gráficos vigentes del SAT</t>
  </si>
  <si>
    <t xml:space="preserve">
Por disposición oficial sobre la nueva imagen institucional de la actual administración.</t>
  </si>
  <si>
    <t>Por solicitud de la Jefatura del SAT, se deben actualizar correos, documentos y páginas de los sistemas que involucren logotipos institucionales con forme a los lineamientos gráficos vigentes</t>
  </si>
  <si>
    <t>​Por disposición oficial sobre la nueva imagen institucional de la actualAdministración.</t>
  </si>
  <si>
    <t>Es necesario actualizar los Logotipos del aplicativo paracumplir con los
Lineamientos Gráficos</t>
  </si>
  <si>
    <t>Se requiere actualizar el logotipo del SAT por el vigente</t>
  </si>
  <si>
    <t>​Actualizar los logotipos , conforme a líneamientos graficos</t>
  </si>
  <si>
    <t>​Actualización de logotipos de lineamientos gráficos.</t>
  </si>
  <si>
    <t xml:space="preserve">
Actualmente los formatos virtuales generados a través delaplicativo ARCA, no cuentan con los logotipos institucionales vigentes.
</t>
  </si>
  <si>
    <t>​Derivado de que los logotipos Hacienda y SATusados dentro de la aplicación móvil no se encuentran actualizados, se requiere actualializar los logotipos de Hacienda y SAT usados dentro de la aplicación SAT Móvil para las plataformas iOS y Android.</t>
  </si>
  <si>
    <t>​Derivado de que los logotipos Hacienda y SATusados dentro de la aplicación móvil no se encuentra actualizados, se requiere actualializar los logotipos de Hacienda y SAT usados dentro de la aplicación SAT Móvil para la plataforma Android.</t>
  </si>
  <si>
    <t>​Actualización de logotipos conforme a los lineamientos gráficos para el aplicativo de RRL portal empleado y contribuyente.</t>
  </si>
  <si>
    <t>Actualmente los logotipos implementados en muchas de
las aplicaciones web administradas por el Servicio de Administración Tributaria
(SAT), se encuentran desactualizados, dado lo anterior es necesario considerar
su pronta actualización a efecto de cumplir con los lineamientos gráficos establecidos.</t>
  </si>
  <si>
    <t>​Actualización de logotipos conforme a los lineamientos gráficos para el aplicativo de CAL portal empleado y contribuyente</t>
  </si>
  <si>
    <t>​Actualmente los logotipos implementados en muchas de
las aplicaciones web administradas por el Servicio de Administración Tributaria
(SAT), se encuentran desactualizados, dado lo anterior es necesario considerar
su pronta actualización a efecto de cumplir con los lineamientos gráficos
establecidos.</t>
  </si>
  <si>
    <t>Actualización de logotipos conforme a los lineamientos gráficos para el aplicativo de DDM para el portal contribuyente</t>
  </si>
  <si>
    <t>​Actualización de logotipos conforme a los lineamientos gráficos para el aplicativoinforme anual de transparencia, administración transparencia donatarias,portal contribuyente yempleado.</t>
  </si>
  <si>
    <t xml:space="preserve">
Surge por la necesidad de homologar los
logotipos vigentes en los aplicativos.
</t>
  </si>
  <si>
    <t xml:space="preserve">​Elaborar los scripts del Mensaje 652 referente a Vigilancia de Obligaciones Mensuales del periodo Abril 2020 (Cumplimiento mayo de 2020), para 906,508contribuyentes </t>
  </si>
  <si>
    <t>Actualización de los Logotipos en el Sistema​</t>
  </si>
  <si>
    <t>​Por solicitud de la Jefatura del SAT se deben actualizar correos, documentos y páginas de los sistemas que involucren logotipos institucionales conforme a los lineamientos gráficos vigentes</t>
  </si>
  <si>
    <t>​Por solicitud de la Jefatura del SAT, se deben actualizar correos, documentos y páginas de los sistemas que involucren logotipos institucionales conforme a los lineamientos gráficos vigentes</t>
  </si>
  <si>
    <t>​Por solicitud de la Jefatura del SAT, se deben actualizar correos y páginas de los sistemas que involucren logotipos institucionales conforme a los lineamientos gráficos vigentes.</t>
  </si>
  <si>
    <t>​Por solicitud de la
Jefatura del SAT, se deben actualizar correos, documentos y páginas de los
sistemas que involucren logotipos institucionales conforme a los lineamientos
gráficos vigentes</t>
  </si>
  <si>
    <t>​Por instrucciones de JSAT es necesario realizar la actualización en logotipos de acuerdo a los lineamientos gráficos vigentes.</t>
  </si>
  <si>
    <t>Por solicitud de la Jefatura del SAT, se deben actualizar correos y páginas de los sistemas que involucren logotipos institucionales conforme a los lineamientos gráficos vigentes.</t>
  </si>
  <si>
    <t>Por instrucciones de JSAT es necesario realizar la actualización en logotipos de acuerdo a los lineamientos gráficos vigentes.</t>
  </si>
  <si>
    <t xml:space="preserve">
​Por
solicitud de la Jefatura del SAT, se
deben actualizar correos y páginas de los sistemas que involucren logotipos
institucionales conforme a los lineamientos gráficos vigentes.
</t>
  </si>
  <si>
    <t>​Surge por la necesidad de homologar los logotipos vigentes en los aplicativos</t>
  </si>
  <si>
    <t>​Mantener actualizado el/los logos del SAT que se
visualizanenel aplicativo</t>
  </si>
  <si>
    <t xml:space="preserve">El portal de empleados MAT,se encuentra con logotipos de la SHCP y del SAT desactualizados, por lo que se requiere actulizarlos por los vigentes para dar cumplimientos a los lineamisnetos gráficos. </t>
  </si>
  <si>
    <t xml:space="preserve">Actualizar los logos delSistema de Reconocimiento,conforme a los lineamientos gráficos del SAT.
</t>
  </si>
  <si>
    <t xml:space="preserve">Actualizar los logos del Sistema de Registro, Evaluación y Seguimiento de Incidencias M3 (SIRESI M3), conforme a los lineamientos gráficos del SAT.
</t>
  </si>
  <si>
    <t>​Existen aplicativos del SAT que no se encuentran homologados ni acordes con los Lineamientos Gráficos establecidos por Comunicación Institucional en la página del SAT (IntraSAT), por lo que, como parte del mantenimiento a los mismos, se estima procedente su actualización. Lo anterior, en atención a las atribuciones conferidas por el artículo 42, fracción VII del RISAT.</t>
  </si>
  <si>
    <t>Descripción</t>
  </si>
  <si>
    <t>2,531.53h</t>
  </si>
  <si>
    <t>194.85d</t>
  </si>
  <si>
    <t>333.13d</t>
  </si>
  <si>
    <t>DyC-MAT-SAD_ Solicitud de sumarizado de CFDI de_ Nómina, Actividad profesional, Arrendamiento y Mixto – Ejercicio 2019</t>
  </si>
  <si>
    <t>2,187.6h</t>
  </si>
  <si>
    <t>77d</t>
  </si>
  <si>
    <t>DSW300354</t>
  </si>
  <si>
    <t>5,732h</t>
  </si>
  <si>
    <t>3,181.36h</t>
  </si>
  <si>
    <t>128.25d</t>
  </si>
  <si>
    <t>720h</t>
  </si>
  <si>
    <t>229d</t>
  </si>
  <si>
    <t>730h</t>
  </si>
  <si>
    <t>229.5d</t>
  </si>
  <si>
    <t>92%</t>
  </si>
  <si>
    <t>DyP_DD_CBC _Actualización de esquema XML de CbC Versión 2_0</t>
  </si>
  <si>
    <t>DSW300359</t>
  </si>
  <si>
    <t>DyP_IPP_PPS Actualizar Mis cuentas en diversas funcionalidades_</t>
  </si>
  <si>
    <t>DSW300360</t>
  </si>
  <si>
    <t>3045 - Crear la declaraciones para el pago de las Minería</t>
  </si>
  <si>
    <t>DSW300358</t>
  </si>
  <si>
    <t>María Nereida Ruvalcaba León</t>
  </si>
  <si>
    <t>DSW300356</t>
  </si>
  <si>
    <t>58 - Sistema Integral de Comprobantes</t>
  </si>
  <si>
    <t>Actualización de logotipos - SICOFI</t>
  </si>
  <si>
    <t>Berenice Roldán</t>
  </si>
  <si>
    <t>DSW300355</t>
  </si>
  <si>
    <t>Actualización de logotipos institucionales - RFC Ampliado</t>
  </si>
  <si>
    <t>DSW300357</t>
  </si>
  <si>
    <t>1,267.7h</t>
  </si>
  <si>
    <t>162.63d</t>
  </si>
  <si>
    <t>6,488.07h</t>
  </si>
  <si>
    <t>407.58d</t>
  </si>
  <si>
    <t>930.21h</t>
  </si>
  <si>
    <t>6,465.75h</t>
  </si>
  <si>
    <t>1,812.1h</t>
  </si>
  <si>
    <t>18,635.73h</t>
  </si>
  <si>
    <t>CEPD_VOCE_Actualización en la validación de pedimentos V3 para la industria automotriz_</t>
  </si>
  <si>
    <t>DSW300362</t>
  </si>
  <si>
    <t>5,774.9h</t>
  </si>
  <si>
    <t>18,894.75h</t>
  </si>
  <si>
    <t>AGS-FSCM: Compra Pago-Detalle OSP ajuste etiquetas de pantalla</t>
  </si>
  <si>
    <t>DyP_DD_DPARTES_ Actualizar esquema XML (Ver. 2.0), Declar Inform Partes Relacionadas, F76-A País por País</t>
  </si>
  <si>
    <t>DyP_DD_DPARTES F76-A Crear consulta para identificar RFC de present forma conjunta declaración Maestra</t>
  </si>
  <si>
    <t>Rechazado en Entendimiento</t>
  </si>
  <si>
    <t>SAC_SAT Móvil_Actualización de Logotipos</t>
  </si>
  <si>
    <t>Contar con los logotipos actualizados por instrucciones de la Jefatura del SAT.</t>
  </si>
  <si>
    <t>Actualización de logotipos - Donatarias: Transparencia, Solicitudes, Administración</t>
  </si>
  <si>
    <t>Actualización de logotipos - Visor VUCEM</t>
  </si>
  <si>
    <t>Actualización de logotipos - CRP</t>
  </si>
  <si>
    <t>Actualización de Logotipos - Portal Empleados MAT</t>
  </si>
  <si>
    <t>CED_SIREM_Actualización de Logos</t>
  </si>
  <si>
    <t>Actualización de Logos_CED_SIRESI</t>
  </si>
  <si>
    <t xml:space="preserve">Actualización de logos SAT
</t>
  </si>
  <si>
    <t xml:space="preserve">DyP_IPP - DYP Pago Referenciado Formulario JS / Actualización de Logotipos. </t>
  </si>
  <si>
    <t xml:space="preserve">DyP_IPP-Declaración Informativa Mensual y Anual del Impuesto a los Depósitos en Efectivo /DEC IDE </t>
  </si>
  <si>
    <t xml:space="preserve">SAC_SICODTAB_Actualización de Logotipos en Verificador SAT  </t>
  </si>
  <si>
    <t>Actualización de Logos - DeclaraNOT en Línea</t>
  </si>
  <si>
    <t>DyP_ PPS_Actualizacion de logotipos institucionales del SAT para  Mis cuentas</t>
  </si>
  <si>
    <t>DyP_CRIF_Actualizacion de logotipos institucionales del SAT para Consulta RIF</t>
  </si>
  <si>
    <t xml:space="preserve">  DyP_ DPAS-PR_Actualizacion de logotipos institucionales del SAT para DPAS</t>
  </si>
  <si>
    <t>DyP_ VALIDADOR DE INTERESES_Actualizacion de logotipos institucionales del SAT para Intereses y Fideicomisos</t>
  </si>
  <si>
    <t>Actualización logotipos-JUPITER Oficialia de Partes</t>
  </si>
  <si>
    <t>Actualización logotipos:-JUPITER Generación de Informes</t>
  </si>
  <si>
    <t>Actualización logotipos-JUPITER Clasificación Arancelaria</t>
  </si>
  <si>
    <t>Actualización logotipos-JUPITER Reportes Centrales de Asuntos Penales</t>
  </si>
  <si>
    <t>Actualización logotipos JUPITER Reportes de emisión local</t>
  </si>
  <si>
    <t>Actualización logotipos JUPITER Reportes locales de Oficialia de Partes</t>
  </si>
  <si>
    <t>Actualización Logotipos - JUPITER Sistema de Control Vehicular</t>
  </si>
  <si>
    <t>RES Logos.pdf</t>
  </si>
  <si>
    <t>Actualización Logotipos - JUPITER Juicio de Nulidad</t>
  </si>
  <si>
    <t>Laura Contreras Ramirez</t>
  </si>
  <si>
    <t>Actualización logotipos - JUPITER - Impresores/Autoimpresores Autorizados</t>
  </si>
  <si>
    <t>​Contar con los logotipos actualizados por instrucciones de la Jefatura del SAT.</t>
  </si>
  <si>
    <t>DyP_IPP-Declaración Informativa Múltiple del Impuesto Especial sobre Producción y Servicios/MULTI-IEPS.</t>
  </si>
  <si>
    <t>Actualización logotipos-Portal de Seguridad Web</t>
  </si>
  <si>
    <t>Actualización Logotipos - Reporte de Emisión Central_Servicio al Contribuyente</t>
  </si>
  <si>
    <t>Actualización logotipos-Portal Reportes Web</t>
  </si>
  <si>
    <t>DYP_IPP-Declaración informativa del fomento al primer empleo /DIFPE.</t>
  </si>
  <si>
    <t>Actualización Logotipos - JUPITER Reportes de Emision Local Asistencia Legal</t>
  </si>
  <si>
    <t>DYP_LDA-DYP Pago Referenciado / Reimpresión de Acuses.</t>
  </si>
  <si>
    <t>Actualización Logotipos - Reportes Locales de Generalidades</t>
  </si>
  <si>
    <t>Actualización de Logotipos - JUPITER Mantenimiento</t>
  </si>
  <si>
    <t xml:space="preserve">​.
</t>
  </si>
  <si>
    <t>Actualización logotipos - JUPITER- Reportes Centrales de Juicios de Nulidad para Administraciones Locales Jurídicas Centralizadas</t>
  </si>
  <si>
    <t>Actualizacion logotipos - Jupiter Generalidades</t>
  </si>
  <si>
    <t>Actualización de Logotipos - JUPITER Extracción Horizontal</t>
  </si>
  <si>
    <t xml:space="preserve">​​.
</t>
  </si>
  <si>
    <t>Actualización logotipos - JUPITER - Reportes locales de Juicios de Nulidad (incluye el 185)</t>
  </si>
  <si>
    <t>​​Contar con los logotipos actualizados por instrucciones de la Jefatura del SAT.</t>
  </si>
  <si>
    <t>Actualización logotipos - JUPITER - Reportes locales de Recursos Administrativos (incluye el 186)</t>
  </si>
  <si>
    <t>Actualización de Logotipos - AGS-FSCM - Compras</t>
  </si>
  <si>
    <t>Actualización de Logotipos - JUPITER Donatarias Autorizadas</t>
  </si>
  <si>
    <t>Actualización de Logotipos - AGS-FSCM - Compra Pago</t>
  </si>
  <si>
    <t>Actualización logotipos - JUPITER - Reportes locales de Servicios al Contribuyente</t>
  </si>
  <si>
    <t>Actualización de logotipos - AGS-FSCM - Balance GL y reintegros</t>
  </si>
  <si>
    <t>Actualización de Logotipos - AGS-FSCM - Presupuesto</t>
  </si>
  <si>
    <t xml:space="preserve">​No aplica.
</t>
  </si>
  <si>
    <t>Actualización logotipos-JUPITER-Reportes Centrales de Recursos Administrativos para Administraciones Locales Jurídicas Central</t>
  </si>
  <si>
    <t>Actualización de Logotipos - Seguimiento Diversas Solicitudes</t>
  </si>
  <si>
    <t>Actualización de Logotipos - Cuentas por pagar</t>
  </si>
  <si>
    <t xml:space="preserve">​No aplica.​
</t>
  </si>
  <si>
    <t>CITASAT-actualizacion de logos</t>
  </si>
  <si>
    <t xml:space="preserve">N/A
</t>
  </si>
  <si>
    <t>CZA_MAT-CBZ:  Actualización de seis catálogos en MAT-Cobranza.</t>
  </si>
  <si>
    <t>Actualización de Logos_CORUS</t>
  </si>
  <si>
    <t>Actualización de logotipos en el Aplicativo de SIPRED</t>
  </si>
  <si>
    <t>​Es necesario cumplir con los lineamientos gráficos</t>
  </si>
  <si>
    <t>Actualización de logotipos - CertiSAT Web</t>
  </si>
  <si>
    <t xml:space="preserve">​Actualización de logos SAT
</t>
  </si>
  <si>
    <t>Actualización de logotipos - CPITV-CAITE - Portal Empleado</t>
  </si>
  <si>
    <t>DYC_MAT-DyC_Actualización de logos de los acuses.</t>
  </si>
  <si>
    <t>Actualización de logotipos - SICOAP</t>
  </si>
  <si>
    <t>​Homologar la imagen institucional en los sistemas del SAT.</t>
  </si>
  <si>
    <t>TI_Construcción de un Servicio Web para la obtención de la CIF</t>
  </si>
  <si>
    <t>Cambio de logotipos institucionlaes en el Portal del SAT</t>
  </si>
  <si>
    <t>​Sustituir los logotipos institucionales de Hacienda y SAT en el portal del SAT.</t>
  </si>
  <si>
    <t>Actualización de logotipos - SAPS</t>
  </si>
  <si>
    <t xml:space="preserve"> A fin de contar con la homologación de la Imagen Institucional de los aplicativos a la brevedad.  </t>
  </si>
  <si>
    <t>FIS_MAT BUZÓN_Estructuración de Scripts del Mensaje 653</t>
  </si>
  <si>
    <t>FIS_MAT BUZÓN_Estructuración de Scripts del Mensaje 654</t>
  </si>
  <si>
    <t>​No alica</t>
  </si>
  <si>
    <t>FIS_MAT BUZÓN_Estructuración de Scripts del Mensaje 655</t>
  </si>
  <si>
    <t>MAT-RFC Ampliado Cambio de Fecha fin de vigencia de localidades y colonias.</t>
  </si>
  <si>
    <t>CZA_Motor Traductor: Actualización de INPC´s y fechas de días inhábiles.</t>
  </si>
  <si>
    <t>DYP_IPP- Pagos Electrónicos y Declaraciones - Consulta de Declaraciones y Pagos WEB / CUN-WEB.</t>
  </si>
  <si>
    <t>Validación de la clave en el RFC (MASIVA)</t>
  </si>
  <si>
    <t>​Sustituir los logotipos institucionales de Hacienda y SAT en el validador.</t>
  </si>
  <si>
    <t>AGS-HRMS: Aprendizaje y Desarrollo.- Tutorial de hostigamiento sexual y acoso sexual: Habilitación de “Carta compromiso de conocim</t>
  </si>
  <si>
    <t>DyP_DD_CBC_Actualización de certificados productivos para los Sistemas de  CRS y CBC</t>
  </si>
  <si>
    <t xml:space="preserve">SAT ID ​Institucionalización </t>
  </si>
  <si>
    <t>AGS-HRMS-Nómina Proceso para la generación de los archivos de las bitácoras para el cálculo de los montos a pagar (aguinaldo, incr</t>
  </si>
  <si>
    <t>SAC_MAT BUZÓN: Dar de alta cuenta, del control en el módulo de amparados</t>
  </si>
  <si>
    <t>MAT RFC Ampliado: Actualización del campo “modulo” para el GPO. ATENCION PRIMER CONTACTO TORREON</t>
  </si>
  <si>
    <t xml:space="preserve">​No Apliaca
</t>
  </si>
  <si>
    <t xml:space="preserve">Actualización de Logotipos - Bienvenido a México </t>
  </si>
  <si>
    <t>FIS_MAT BUZÓN_Estructuración de Scripts del Mensaje 656</t>
  </si>
  <si>
    <t>FIS_MAT BUZÓN_Estructuración de Scripts del Mensaje 657</t>
  </si>
  <si>
    <t>FIS_MAT BUZÓN_Estructuración de Scripts del Mensaje 658</t>
  </si>
  <si>
    <t>FIS_MAT BUZÓN_Estructuración de Scripts del Mensaje 659</t>
  </si>
  <si>
    <t>AGS:HRMS.- Nómina-Módulo para la eliminación de empleados para pagos que no han sido liberados a Finanzas</t>
  </si>
  <si>
    <t>Medibles - Disminución de costos Interno;#Medibles - Disminución de tiempo Interno;#No medibles - Mejora a la percepción;#No medibles - Mejora de calidad en el servicio</t>
  </si>
  <si>
    <t>Fis – SECREFI: Integración de gDOC con SECREFI WEB</t>
  </si>
  <si>
    <t>Iniciativa estado</t>
  </si>
  <si>
    <t>Declaraciones Provisionales - Prellenado</t>
  </si>
  <si>
    <t>Buzón tributario</t>
  </si>
  <si>
    <t>Mejoras a la Opinión de cumplimiento del contribuyente (32D)</t>
  </si>
  <si>
    <t>Declaración Anual Personas Morales 2020</t>
  </si>
  <si>
    <t>Declaración Anual Personas Físicas 2020</t>
  </si>
  <si>
    <t>SAT ID</t>
  </si>
  <si>
    <t>Caso SAC</t>
  </si>
  <si>
    <t>Reingeniería RFC - Padrón de Importadores</t>
  </si>
  <si>
    <t>Factura Electrónica - Servicio gratuito SAT (MegaPAC)</t>
  </si>
  <si>
    <t>Factura Electrónica -Gestión de Factura (Consulta, descarga, verificación)</t>
  </si>
  <si>
    <t>Canal Remoto de Servicios Tributarios 2 - Implementación técnica del nuevo contrato</t>
  </si>
  <si>
    <t>Apoyo al proceso y aplicativo del Buen Fin</t>
  </si>
  <si>
    <t>Actualización MORSA y Control de Saldos - Devoluciones y compensaciones</t>
  </si>
  <si>
    <t xml:space="preserve">Fiscalización Integral  </t>
  </si>
  <si>
    <t>Declaración de Derechos de Minería</t>
  </si>
  <si>
    <t>Proceso y Control de Seguimiento Internacional (PROCSI)</t>
  </si>
  <si>
    <t>Modelo de Riesgo IMMEX – Fase 1</t>
  </si>
  <si>
    <t>Modelos de Riesgo para Subprogramas de Fiscalización – Fase 1</t>
  </si>
  <si>
    <t>Información de Importaciones y Exportaciones  México-USA (Falcon Dartts)</t>
  </si>
  <si>
    <t>Sistema de dictaminación de imágenes</t>
  </si>
  <si>
    <t>Control de Acceso y Asistencia CAyAS</t>
  </si>
  <si>
    <t>Sistema de Control de Bienes (SICOBI)</t>
  </si>
  <si>
    <t>Compra Pago</t>
  </si>
  <si>
    <t>Papeles de trabajo</t>
  </si>
  <si>
    <t>Contabilidad y pagos</t>
  </si>
  <si>
    <t>Tema</t>
  </si>
  <si>
    <t>Nuevo tema de Negocio</t>
  </si>
  <si>
    <t>Datos</t>
  </si>
  <si>
    <t>Funcionales</t>
  </si>
  <si>
    <t>No Funcionales</t>
  </si>
  <si>
    <t>Reingeniería</t>
  </si>
  <si>
    <t>Datos + Funcionales</t>
  </si>
  <si>
    <t>Clasificación AGCTI</t>
  </si>
  <si>
    <t>Funcionales + No Funcionales</t>
  </si>
  <si>
    <t>Herramienta</t>
  </si>
  <si>
    <t>AGA_Manzanillo_Servidor_Virtual</t>
  </si>
  <si>
    <t>AGGC_ACCEGC_Servidor_Virtual</t>
  </si>
  <si>
    <t>AGP_Servidor_Virtual_MOGAS</t>
  </si>
  <si>
    <t>AGP_Servidor_Virtual_SIVAD</t>
  </si>
  <si>
    <t>AGR_Servidor_Virtual_ADR4</t>
  </si>
  <si>
    <t>AR_TECE_ Creación del Tablero Ejecutivo de Comercio Exterior</t>
  </si>
  <si>
    <t>C.E. - Soporte a la Operación: SCCCyG 693 – Implementación del módulo SAGI Sistema de Administración de Garantía IMMEX</t>
  </si>
  <si>
    <t>C.E. Alertas en Importaciones para fracciones sensibles.</t>
  </si>
  <si>
    <t>CE- SO: Laboratorio de Investigación para Seguridad Nacional - CPED.</t>
  </si>
  <si>
    <t>CEPD-VOCE: Número de Contenedores en el Manifiesto Marítimo</t>
  </si>
  <si>
    <t>CESO_Mantener la seguridad, disponibilidad, continuidad, capacidad de almacenamiento y vigilancia institucional del aplicativo MARIE de la ACIA.</t>
  </si>
  <si>
    <t>CESO_Mantener la seguridad, disponibilidad, continuidad, capacidad de almacenamiento y vigilancia institucional del aplicativo SAEEP de la ACIA</t>
  </si>
  <si>
    <t>CESO-SIAVO. Sistema de Investigación para Auditoria de Verificación de Origen</t>
  </si>
  <si>
    <t>CITASAT - Desarrollo e implementación de reingenieria</t>
  </si>
  <si>
    <t>Diseño de los servicios de la infraestructura aplicativa</t>
  </si>
  <si>
    <t>DyP LDA Declaración Anual PF Preparación de los Visores de Nómina, Deducciones personales y Pagos provisionales.</t>
  </si>
  <si>
    <t>DyP_DD_DPARTES_ Actualización de la Declaración Informativa de Partes Relacionadas, Artículo 76 A LISR, País por País del Grupo Empresarial Multinacional</t>
  </si>
  <si>
    <t>DYP_IPP_JS-DyP Implementación de una plataforma unificada funcional y tecnológica para los procesos de declaraciones y pagos (Provisionales, Anuales e Informativas)</t>
  </si>
  <si>
    <t>DyP_IPP_MiPyMES_Convertir el servicio de Pago Directo (SAT-BANCOS), en un servicio de DyP para ser utilizado por cualquier declaración o formato de pago que se requiera.</t>
  </si>
  <si>
    <t>FE_RECEPCION CFDI_ Actualizar los servicios de CFDI para la implementación del complemento Único Vehicular</t>
  </si>
  <si>
    <t>FIR_OCSP_ Habilitar un esquema de monitoreo de la exposición del servicio a terceros.</t>
  </si>
  <si>
    <t>FIR_PKI – SAT_Lista de Certificados Revocados</t>
  </si>
  <si>
    <t>FISC: Expediente Fiscal Único (EFU)</t>
  </si>
  <si>
    <t>GRAI: Gobierno y Racionalización de Activos de Información</t>
  </si>
  <si>
    <t>IDC-RFC Ampliado portal contribuyente. Aplicar lineamientos gráficos de GOB.MX - Mejora continua</t>
  </si>
  <si>
    <t>IntraSAT: Implementar un Administrador de Contenidos</t>
  </si>
  <si>
    <t>Liberación de aplicaciones integrando el desarrollo seguro (Iniciativa Estratégica AGCTI)</t>
  </si>
  <si>
    <t>MAT IDC: Crear la conexión para la consulta de información, entre SCT y el SAT, mediante el Web Services de IDC.</t>
  </si>
  <si>
    <t>Monitor Lotes de Pago Enviados y Recibidos en los Diferentes Servicios</t>
  </si>
  <si>
    <t>Nuevo modelo de administración de servicios (NMAS)</t>
  </si>
  <si>
    <t>Reingenería SAORS</t>
  </si>
  <si>
    <t>RyS_CAyAS_Control de acceso y asistencia del SAT</t>
  </si>
  <si>
    <t>SAAPA TA- Generar número de acuse e incorporar filtros en reportes de información aérea.</t>
  </si>
  <si>
    <t>SAC_CITASAT– Incorporación al Modelo de Riesgo en el Sistema de CITAS.</t>
  </si>
  <si>
    <t>SAC_CITASAT_Mejoras en agenda de citas</t>
  </si>
  <si>
    <t>SAC_Servidor Virtual</t>
  </si>
  <si>
    <t>SAIE III: Servicio de Acreditación de Identidad y Enrolamiento para la Firma Electrónica Avanzada - III</t>
  </si>
  <si>
    <t>SAT-Móvil: Implementar el servicio de Maratón del conocimiento</t>
  </si>
  <si>
    <t>Servicio de Captcha o CAPTCHA</t>
  </si>
  <si>
    <t>Sistemas integrales de operación – Servidor Virtual</t>
  </si>
  <si>
    <t>TI:Estrategia, planes y procedimientos para la continuidad operativa (EPPCO)</t>
  </si>
  <si>
    <t>TI_Aprovisionamiento de Recursos de Aseguramiento de Calidad para soluciones Plataforma .NET y Java</t>
  </si>
  <si>
    <t>TI_Implementación tecnológica del Sistema de Monitoreo Integral de la Plataforma de Identidades.</t>
  </si>
  <si>
    <t>TI_Servicio de identidad en Nube Híbrida (SINH)</t>
  </si>
  <si>
    <t>TI_Termómetro de la Economía Nacional (TEN)</t>
  </si>
  <si>
    <t>Servicio de negocio</t>
  </si>
  <si>
    <t>Medios de Autenticación</t>
  </si>
  <si>
    <t>Ricardo Romero Razo</t>
  </si>
  <si>
    <t>Salvador Escoto Salazar</t>
  </si>
  <si>
    <t>Hector Gomez Vera</t>
  </si>
  <si>
    <t>Héctor Hernández Rodríguez</t>
  </si>
  <si>
    <t>Eloy Rodarte Castillo</t>
  </si>
  <si>
    <t>Alejandro Torres Martínez</t>
  </si>
  <si>
    <t>Sonia Caballero Aquino</t>
  </si>
  <si>
    <t>Elizabeth Ruíz López; Miguel Cañizo Espinoza; Emma Perez Tohen</t>
  </si>
  <si>
    <t>Roberto Monroy Vargas</t>
  </si>
  <si>
    <t>Israel Becerril Sierra; Daniel Esquivel Herrera</t>
  </si>
  <si>
    <t>Edgar Duran Garcia; Salvador Escoto Salazar</t>
  </si>
  <si>
    <t>Raul Hernandez Coronel</t>
  </si>
  <si>
    <t>Jose Antonio Vazquez Acosta</t>
  </si>
  <si>
    <t>Jose Torres Silva</t>
  </si>
  <si>
    <t>Martín Solis Niño</t>
  </si>
  <si>
    <t>Araceli Gándara Bautista</t>
  </si>
  <si>
    <t>Jazmin Aide</t>
  </si>
  <si>
    <t>Alfredo Reyes Luna</t>
  </si>
  <si>
    <t>Victor Milchorena</t>
  </si>
  <si>
    <t>Dependencia 1</t>
  </si>
  <si>
    <t>Dependencia 2</t>
  </si>
  <si>
    <t>Cascada</t>
  </si>
  <si>
    <t>Ninguna</t>
  </si>
  <si>
    <t>Contrato RNI</t>
  </si>
  <si>
    <t>815 - tren de liberación</t>
  </si>
  <si>
    <t>99 -Tren de liberación</t>
  </si>
  <si>
    <t>428 - Tren de liberación</t>
  </si>
  <si>
    <t>SENHA</t>
  </si>
  <si>
    <t>Pruebas con el usuario NUEVO</t>
  </si>
  <si>
    <t>294 - Tren liberación</t>
  </si>
  <si>
    <t>CCRS</t>
  </si>
  <si>
    <t>1079 - Tren de liberación</t>
  </si>
  <si>
    <t>Microsoft - Pagos</t>
  </si>
  <si>
    <t>1267 - Tren de liberaciones</t>
  </si>
  <si>
    <t>1164 - Tren de liberaciones</t>
  </si>
  <si>
    <t>800 - tren de liberaciones</t>
  </si>
  <si>
    <t>513 - Tren de liberaciones</t>
  </si>
  <si>
    <t>240 - Tren de liberación</t>
  </si>
  <si>
    <t>1079- Tren de liberación</t>
  </si>
  <si>
    <t>1074 - UAT en paralelo</t>
  </si>
  <si>
    <t>1380- UAT en paralelo</t>
  </si>
  <si>
    <t>1380- Tren de liberación</t>
  </si>
  <si>
    <t>Participa Testing</t>
  </si>
  <si>
    <t>755- Tren de liberaciones</t>
  </si>
  <si>
    <t>524- tren de liberaciones</t>
  </si>
  <si>
    <t>559- Tren de liberaciones</t>
  </si>
  <si>
    <t>587- Tren de liberaciones</t>
  </si>
  <si>
    <t>Compromisos Internacionales / Fiscalización</t>
  </si>
  <si>
    <t>Modernización Jurídica: JUPITER</t>
  </si>
  <si>
    <t>SAT Sign</t>
  </si>
  <si>
    <t>Reingeniería Donatarias</t>
  </si>
  <si>
    <t>Fiscalización Electrónica Básica</t>
  </si>
  <si>
    <t>Viáticos y Pasajes</t>
  </si>
  <si>
    <t>Esquemas Reportables</t>
  </si>
  <si>
    <t>Continuidad de PITA</t>
  </si>
  <si>
    <t>Continuidad de VUCEM</t>
  </si>
  <si>
    <t>Evaluación Integral del Desempeño</t>
  </si>
  <si>
    <t>Evaluación de Integridad</t>
  </si>
  <si>
    <t>SubastaSAT</t>
  </si>
  <si>
    <t>DPA</t>
  </si>
  <si>
    <t>Unificar los formatos de todas las imágenes generadas por los equipos de revisión no intrusiva de distintos fabricantes.</t>
  </si>
  <si>
    <t xml:space="preserve">SAT Sign
    Firma segura de documentos con diversas instancias del Poder Judicial
    Firma segura de documentos internos del SAT </t>
  </si>
  <si>
    <t>Expediente Electrónico (Celestia)
    Scanners para digitalización de piezas 
    (Se prevé una alta demanda en la reapertura de los tribunales)</t>
  </si>
  <si>
    <t xml:space="preserve">Migración de la arquitectura de factura electrónica </t>
  </si>
  <si>
    <t>Optimización de los Servicios de Factura</t>
  </si>
  <si>
    <t>Desarrollo del Modelo de Administración de Riesgos (MARIE)</t>
  </si>
  <si>
    <t>Prellenado declaraciones provisionales</t>
  </si>
  <si>
    <t>Reingeniería RFC 
     Padrón de Importadores
        WS RFC</t>
  </si>
  <si>
    <t>Canal Remoto de Servicios Tributarios 2
     Implementación técnica del nuevo contrato</t>
  </si>
  <si>
    <t>815- Tren de liberaciones</t>
  </si>
  <si>
    <t>1077 - UAT en paralelo</t>
  </si>
  <si>
    <t>675 - UAT paralelo</t>
  </si>
  <si>
    <t>62- UAT en paralelo</t>
  </si>
  <si>
    <t>DyP - Microsoft</t>
  </si>
  <si>
    <t>1572 y CC</t>
  </si>
  <si>
    <t>CC</t>
  </si>
  <si>
    <t>Infraestructura</t>
  </si>
  <si>
    <t>Tipo de unidad</t>
  </si>
  <si>
    <t>Presupuesto de horas</t>
  </si>
  <si>
    <t>Presupuesto de costo</t>
  </si>
  <si>
    <t>Nombre app</t>
  </si>
  <si>
    <t>Costo</t>
  </si>
  <si>
    <t>Suma de Costo</t>
  </si>
  <si>
    <t>PoC</t>
  </si>
  <si>
    <t>Por ingresar</t>
  </si>
  <si>
    <t>Total Suma de Costo</t>
  </si>
  <si>
    <t>Total Cuenta de Iniciativa</t>
  </si>
  <si>
    <t>Iniciativas</t>
  </si>
  <si>
    <t>(Todas)</t>
  </si>
  <si>
    <t>This is an enterprise project. Open your project for editing in Project Professional.</t>
  </si>
  <si>
    <t>DYP_ DECLARACIONES PROVISIONALES_ Actualización del Procesos de Sustitutivas_</t>
  </si>
  <si>
    <t>DSW300374</t>
  </si>
  <si>
    <t>This is an enterprise project. Open your project for editing in Project Professional., Click this icon to see the issues associated with this project., Click this icon to see the risks associated with this project.</t>
  </si>
  <si>
    <t>This is an enterprise project. Open your project for editing in Project Professional., Click this icon to see the issues associated with this project., Click this icon to see the documents associated with this project.</t>
  </si>
  <si>
    <t>This is an enterprise project. Open your project for editing in Project Professional., Click this icon to see the documents associated with this project.</t>
  </si>
  <si>
    <t>3,440.2h</t>
  </si>
  <si>
    <t>385.65d</t>
  </si>
  <si>
    <t>S2 - 2020</t>
  </si>
  <si>
    <t>Fábrica Interna ACSMC</t>
  </si>
  <si>
    <t>This is an enterprise project. Open your project for editing in Project Professional., Click this icon to see the issues associated with this project.</t>
  </si>
  <si>
    <t>DyP_LDA_Declaración Anual PM_Generar análisis en la nueva herramienta, flujos y funcionalidades 2019</t>
  </si>
  <si>
    <t>PTI500034</t>
  </si>
  <si>
    <t>This is an enterprise project. Open your project for editing in Project Professional., Click this icon to see the issues associated with this project., Click this icon to see the risks associated with this project., Click this icon to see the documents associated with this project.</t>
  </si>
  <si>
    <t>This is an enterprise project. Open your project for editing in Project Professional., Click this icon to see the risks associated with this project.</t>
  </si>
  <si>
    <t>This is an enterprise project. Open your project for editing in Project Professional., Click this icon to see the risks associated with this project., Click this icon to see the documents associated with this project.</t>
  </si>
  <si>
    <t>18,437.98</t>
  </si>
  <si>
    <t>248h</t>
  </si>
  <si>
    <t>1,995.2h</t>
  </si>
  <si>
    <t>222.75d</t>
  </si>
  <si>
    <t>1002 - Modelo de Administración Tributaria Devoluciones y Compensaciones</t>
  </si>
  <si>
    <t>3,326h</t>
  </si>
  <si>
    <t>22.5d</t>
  </si>
  <si>
    <t>DSW300369</t>
  </si>
  <si>
    <t>3028 - Exchange On Tax Rulings</t>
  </si>
  <si>
    <t>1,296.51h</t>
  </si>
  <si>
    <t>1,812.92h</t>
  </si>
  <si>
    <t>130.63d</t>
  </si>
  <si>
    <t>1214</t>
  </si>
  <si>
    <t>175.75d</t>
  </si>
  <si>
    <t>1279</t>
  </si>
  <si>
    <t>1313</t>
  </si>
  <si>
    <t>1,442.07h</t>
  </si>
  <si>
    <t>375h</t>
  </si>
  <si>
    <t>1,468.89h</t>
  </si>
  <si>
    <t>MAT_MATCE_SA Manifiesto Único Ferroviario</t>
  </si>
  <si>
    <t>840h</t>
  </si>
  <si>
    <t>DSW300371</t>
  </si>
  <si>
    <t>1,020.07h</t>
  </si>
  <si>
    <t>675.46h</t>
  </si>
  <si>
    <t>63.18d</t>
  </si>
  <si>
    <t>453.74h</t>
  </si>
  <si>
    <t>45d</t>
  </si>
  <si>
    <t>3,380.59h</t>
  </si>
  <si>
    <t>1572</t>
  </si>
  <si>
    <t>1619</t>
  </si>
  <si>
    <t>1622</t>
  </si>
  <si>
    <t>1623</t>
  </si>
  <si>
    <t>1624</t>
  </si>
  <si>
    <t>194.4h</t>
  </si>
  <si>
    <t>347.83h</t>
  </si>
  <si>
    <t>30.44d</t>
  </si>
  <si>
    <t>DSW300366</t>
  </si>
  <si>
    <t>834 - E- Firma Portable</t>
  </si>
  <si>
    <t>Actualización de logotipos – e_firma portable</t>
  </si>
  <si>
    <t>257.41h</t>
  </si>
  <si>
    <t>DSW300367</t>
  </si>
  <si>
    <t>Actualización de Logotipos - Bienvenido a México</t>
  </si>
  <si>
    <t>DSW300365</t>
  </si>
  <si>
    <t>DyP_IPP_PPS Implementar vigencia del formulario de ISR plataformas tecnológicas_</t>
  </si>
  <si>
    <t>420.47h</t>
  </si>
  <si>
    <t>DSW300370</t>
  </si>
  <si>
    <t>Actualización de logotipos institucionales - CertiSAT CRM</t>
  </si>
  <si>
    <t>DSW300368</t>
  </si>
  <si>
    <t>Factura Electrónica_Actualización Tecnológica-Cambiar repositorio de almacenamiento esquemas comprobación fisc</t>
  </si>
  <si>
    <t>PTI500033</t>
  </si>
  <si>
    <t>Juan Carlos Lass Bernal</t>
  </si>
  <si>
    <t>5,916.75h</t>
  </si>
  <si>
    <t>8,284.7h</t>
  </si>
  <si>
    <t>496.97d</t>
  </si>
  <si>
    <t>4,574.06</t>
  </si>
  <si>
    <t>4,971.74</t>
  </si>
  <si>
    <t>5,056.5h</t>
  </si>
  <si>
    <t>506.08d</t>
  </si>
  <si>
    <t>690.01d</t>
  </si>
  <si>
    <t>DSW300363</t>
  </si>
  <si>
    <t>435</t>
  </si>
  <si>
    <t>6,064.1</t>
  </si>
  <si>
    <t>436</t>
  </si>
  <si>
    <t>726</t>
  </si>
  <si>
    <t>714</t>
  </si>
  <si>
    <t>437.63d</t>
  </si>
  <si>
    <t>14,931.73h</t>
  </si>
  <si>
    <t>14,707.75</t>
  </si>
  <si>
    <t>11,850</t>
  </si>
  <si>
    <t>6,914.1h</t>
  </si>
  <si>
    <t>7,038h</t>
  </si>
  <si>
    <t>270.63d</t>
  </si>
  <si>
    <t>13,565.73h</t>
  </si>
  <si>
    <t>23,607.89h</t>
  </si>
  <si>
    <t>474.38d</t>
  </si>
  <si>
    <t>17,392</t>
  </si>
  <si>
    <t>CEPD_VOCE_Permitir el registro de más de un tipo de multa_</t>
  </si>
  <si>
    <t>DSW300364</t>
  </si>
  <si>
    <t>8,347</t>
  </si>
  <si>
    <t>5,483.41</t>
  </si>
  <si>
    <t>348.63d</t>
  </si>
  <si>
    <t>10,078.03h</t>
  </si>
  <si>
    <t>9,854.4h</t>
  </si>
  <si>
    <t>341.78d</t>
  </si>
  <si>
    <t>2,190.55h</t>
  </si>
  <si>
    <t>17,706.2</t>
  </si>
  <si>
    <t>368.75d</t>
  </si>
  <si>
    <t>Fábrica Interna - ACSMC</t>
  </si>
  <si>
    <t>Banco de Iniciativa</t>
  </si>
  <si>
    <t>Iniciativa Rechazda</t>
  </si>
  <si>
    <t>Fábrica Interna - AGA</t>
  </si>
  <si>
    <t>Fábrica Interna - ACTT</t>
  </si>
  <si>
    <t>Fábrica Interna - AMCI</t>
  </si>
  <si>
    <t>Fábrica Interna - APE 5</t>
  </si>
  <si>
    <t>CE_Moduladores y Verificadores: Actualizar la información de las 49 aduanas del país en DWH para su consumo.</t>
  </si>
  <si>
    <t>MAT-RFC Ampliado Cambio de Fecha de inicio vigencia de domicilios fiscales</t>
  </si>
  <si>
    <t>DYP_IPP - DyP. - Actualizar Matrices de Compensación 2019 y 2020, permita la Compensación del Pago de lo Indebido en conceptos IVA</t>
  </si>
  <si>
    <t xml:space="preserve"> FIS_Papeles de Trabajo y  actualización de cédulas de Papeles de Trabajo  </t>
  </si>
  <si>
    <t>FIS_MAT BUZÓN_Estructuración de Scripts del Mensaje 660</t>
  </si>
  <si>
    <t>FIS_MAT BUZÓN_Estructuración de Scripts del Mensaje 661</t>
  </si>
  <si>
    <t>Actualización de Logotipos - PECEM</t>
  </si>
  <si>
    <t>​Requerimiento de mejora</t>
  </si>
  <si>
    <t xml:space="preserve">CESO_INAMI_ Actualizar las tasas para el cálculo del pago de contribuciones. </t>
  </si>
  <si>
    <t>FIS_MAT BUZÓN_Estructuración de Scripts del Mensaje 662</t>
  </si>
  <si>
    <t>AGS-HRMS.- Reporte numeraria del proceso de Reclutamiento y Promociones</t>
  </si>
  <si>
    <t>DyP_IPP_PPS Implementar vigencia del formulario de ISR plataformas tecnológicas.</t>
  </si>
  <si>
    <t>AGS-FSCM: Glosa para CERYS- Reporte de informes de comisión que finalizaron y afectaron la contabilidad</t>
  </si>
  <si>
    <t>FIS - SECREFI WEB Migrar base de datos histórica de Actividades Vulnerables</t>
  </si>
  <si>
    <t>FIS_MAT BUZÓN_Estructuración de Scripts del Mensaje 663</t>
  </si>
  <si>
    <t>AGS- Construir interfaz Nómina - Financieros para la automatización de la Conciliación Bancaria.</t>
  </si>
  <si>
    <t xml:space="preserve">SAC_SAIMYP: Validación de estado del contribuyente, para el ingreso al servicio de Marbetes y Precintos. </t>
  </si>
  <si>
    <t>FE_RECEPCION CFDI_ Generar Facturas Electrónicas de los Pagos derivados por DPA–junio del 2020.</t>
  </si>
  <si>
    <t>FIS_MAT BUZÓN_Estructuración de Scripts del Mensaje 664</t>
  </si>
  <si>
    <t xml:space="preserve">AGA - ACPA Servidor Virtual </t>
  </si>
  <si>
    <t xml:space="preserve">Contar con servidores virtuales con administración compartida por la AGCTI y la ACPA, en los que se pueda integrar, actualizar y dar seguimiento a la información que se genera en las Aduanas y se integra para dar información a las autoridades de la AGA, del SAT, Dependencias de la Administración Pública y Contribuyentes.   </t>
  </si>
  <si>
    <t>SAC_MAT BUZÓN Medios de Contacto Obligatorios</t>
  </si>
  <si>
    <t>No medibles - Mejora a la percepción;#No medibles - Mejora de calidad en el servicio;#Otros - Campo de libre captura</t>
  </si>
  <si>
    <t>MAT-NyV: Extracción de información de notificación y verificación</t>
  </si>
  <si>
    <t>DyP_DD_CBC_Actualización de certificados productivos para los Sistemas de  CRS, CBC y FATCA.</t>
  </si>
  <si>
    <t>​Registro de la iniciativa</t>
  </si>
  <si>
    <t xml:space="preserve">Actualizar logotipos - Portal Empleados MAT </t>
  </si>
  <si>
    <t>Actualización de logos SAT</t>
  </si>
  <si>
    <t>Contar con enlace dedicado para realizar la validación de los tres requisistos mencionados anteriormente.
 </t>
  </si>
  <si>
    <t>DyP_DD_CBC_Actualización de certificados productivos para los Sistemas de CRS, y FATCA para Instituciones.</t>
  </si>
  <si>
    <t>IdC - MAT - RFC Ampliado: Actualización Inscripción de PF por CURP</t>
  </si>
  <si>
    <t>NYV-SIFEN: Actualización de Lineamientos Gráficos en el Aplicativo</t>
  </si>
  <si>
    <t>FIS_SUII Generar y Actualizar Calendarios en SUII</t>
  </si>
  <si>
    <t>RFC Ampliado_MAT-PI: Actualizar el rol Líder y del grupo de atención del Padrón de Importadores.</t>
  </si>
  <si>
    <t>MAT-NYV: Eliminar  los días inhábiles del primer período vacacional del año 2020, conforme a lo dispuesto en la RMF 2020</t>
  </si>
  <si>
    <t>DyP_DD_CBC_Carga de certificados de Jurisdicciones en los aplicativos CRS y CBC.</t>
  </si>
  <si>
    <t>MAT-NYV: Recalcular las fechas fin de publicación de NEE</t>
  </si>
  <si>
    <t>IDC – RNIE -  PI_Cambiar el rol  del Líder para Padrón de Importadores y Padrones Sectoriales</t>
  </si>
  <si>
    <t>MATCE_FMP CE Actualización de logos</t>
  </si>
  <si>
    <t>AGS-HRMS: Expediente Electrónico Empleado-Sección documentos laborales</t>
  </si>
  <si>
    <t>FIS_MAT BUZÓN_Estructuración de Scripts del Mensaje 665</t>
  </si>
  <si>
    <t>CZA_MAT-CBZ: Actualización del catálogo CBZA_ProcesoParam.</t>
  </si>
  <si>
    <t>IdC – MAT – RFC Ampliado: Actualización Inscripción en el RFC con CURP, personas físicas menores de edad a partir de 16 años.</t>
  </si>
  <si>
    <t>MAT BUZÓN: Mostrar mensaje temporal de período vacacional en el anterior y actual Buzón Tributario.</t>
  </si>
  <si>
    <t>Actualización de lineamientos gráficos en MegaPAC y Factura Fácil-Mis cuentas.</t>
  </si>
  <si>
    <t>Mis Cuentas_Actualizar lineamientos gráficos.</t>
  </si>
  <si>
    <t>CZA_MAT-CBZ: Actualización de los catálogos Organismo y Unidadadmva en MAT-Cobranza.</t>
  </si>
  <si>
    <t>Gestión del Proyecto</t>
  </si>
  <si>
    <t>Sin Definir</t>
  </si>
  <si>
    <t>Nuevo Proyecto</t>
  </si>
  <si>
    <t>Iterativo</t>
  </si>
  <si>
    <t>Documentación Procesos</t>
  </si>
  <si>
    <t>Factura Electrónica - Gestión de Factura (Consulta - descarga - verificación)</t>
  </si>
  <si>
    <t>Modernización Jurídica - JUPITER</t>
  </si>
  <si>
    <t>Fabrica Interna</t>
  </si>
  <si>
    <t>POL  1538</t>
  </si>
  <si>
    <t>POL 1641</t>
  </si>
  <si>
    <t>Bertha Maria Gomez Sanchez</t>
  </si>
  <si>
    <t>1625</t>
  </si>
  <si>
    <t>1770</t>
  </si>
  <si>
    <t>1247</t>
  </si>
  <si>
    <t>carlos.rios@sat.gob.mx</t>
  </si>
  <si>
    <t>Ignacio Trujillo Hernandez	No presence information</t>
  </si>
  <si>
    <t>POL 1695</t>
  </si>
  <si>
    <t>POL 1656</t>
  </si>
  <si>
    <t>POL 1808</t>
  </si>
  <si>
    <t>omar.mondragon@sat.gob.mx</t>
  </si>
  <si>
    <t>1459</t>
  </si>
  <si>
    <t>1367</t>
  </si>
  <si>
    <t>DSW300375</t>
  </si>
  <si>
    <t>Proyecto estado</t>
  </si>
  <si>
    <t>1023 - Reingeniería Base Marcaria de Aduanas (Migración y Módulo de Consulta Empleados SAT)</t>
  </si>
  <si>
    <t>TI_CESO_Transición del sistema RBMAMC_ Reingeniería Base Marcaria de Aduanas</t>
  </si>
  <si>
    <t>DSW300376</t>
  </si>
  <si>
    <r>
      <t xml:space="preserve">Se visializa como proyecto transversal, se considera como proyecto asociado a la AGCTI. Cualquier AG podrá consimir el servicio.
</t>
    </r>
    <r>
      <rPr>
        <b/>
        <sz val="11"/>
        <color theme="1"/>
        <rFont val="Calibri"/>
        <family val="2"/>
        <scheme val="minor"/>
      </rPr>
      <t>PMO revisará alta de iniciativa en POL.</t>
    </r>
  </si>
  <si>
    <t>% avance</t>
  </si>
  <si>
    <t>0. PPMC</t>
  </si>
  <si>
    <t>Expediente electrónico (Celestia)</t>
  </si>
  <si>
    <t>Cobranza - Emisión de formatos para pago</t>
  </si>
  <si>
    <t>Intercambio de información</t>
  </si>
  <si>
    <t>Reingeniería CertiSAT</t>
  </si>
  <si>
    <t>Factura - Optimización de los Servicios</t>
  </si>
  <si>
    <t>Factura - Migración de la arquitectura</t>
  </si>
  <si>
    <t>Portafolio clasificado</t>
  </si>
  <si>
    <t>Portafolio Prioritario - Caso de Negocio</t>
  </si>
  <si>
    <t>DyP realizar mejoras a mi Contabilidad, Incorporación de Personas Físicas, Declaración Anual para Personas Morales y Rediseño del RIF</t>
  </si>
  <si>
    <t>DYP_PPI_ Declaraciones Provisionales_Mejoras a Mi Contabilidad PF</t>
  </si>
  <si>
    <t>Reingeniería - SICA Contabilidad</t>
  </si>
  <si>
    <t>Depósito referenciado</t>
  </si>
  <si>
    <t>Servicio de Dictaminación de imágenes</t>
  </si>
  <si>
    <t>Unificar imágenes revisión no intrusiva</t>
  </si>
  <si>
    <t>Desarrollo del Modelod de Riesgo MARIE</t>
  </si>
  <si>
    <t>Subprogramas de Fiscalización</t>
  </si>
  <si>
    <t>SCCCyG – Actualización</t>
  </si>
  <si>
    <t>Reporte SIPRE</t>
  </si>
  <si>
    <t>Interfaz con diferentes fuentes de información</t>
  </si>
  <si>
    <t>Actualización MORSA y Control de Saldos</t>
  </si>
  <si>
    <t>CE: Sistema de Registro de Base Marcaria de Aduanas: Reingeniería del sistema</t>
  </si>
  <si>
    <t>CE: SO: Intercambio de Información con Sectores de Comercio Exterior.</t>
  </si>
  <si>
    <t>CESO - DATA MART - Creación de Consultas de Pedimento Históricos y Públicos.</t>
  </si>
  <si>
    <t>CESO: Intercambio de información para el trámite de Copias Certificadas VUCEM - SAAI</t>
  </si>
  <si>
    <t>CEPD_Incorporar validaciones y fuentes de información para verificar la situación del contribuyente a fin de otorgar la autorización en el padrón de importadores/exportadores.</t>
  </si>
  <si>
    <t>CESO_Servicio para Dictamen de Imágenes de Revisión no Intrusiva (SDI). Transmisión y Almacenamiento</t>
  </si>
  <si>
    <t>DyP_DD Documentos Digitales: Crear la F33 Declaración Informativa Múltiple del IEPS (MULTI-IEPS).</t>
  </si>
  <si>
    <t>DyP_DD: Crear la Declaración Informativa de Partes Relacionadas 76-A LISR</t>
  </si>
  <si>
    <t>DYP_IPP_ DPA’s-PR. - Integrar a las diferentes Dependencias al consumo de las funcionalidades de línea de captura y consulta de pago del aplicativo DPAs.</t>
  </si>
  <si>
    <t>63%</t>
  </si>
  <si>
    <t>1,989.14h</t>
  </si>
  <si>
    <t>171.25d</t>
  </si>
  <si>
    <t>532h</t>
  </si>
  <si>
    <t>214.75d</t>
  </si>
  <si>
    <t>1123</t>
  </si>
  <si>
    <t>75%</t>
  </si>
  <si>
    <t>Ana Claudia Escorza Espino</t>
  </si>
  <si>
    <t>4,954.1h</t>
  </si>
  <si>
    <t>95%</t>
  </si>
  <si>
    <t>85%</t>
  </si>
  <si>
    <t>17,417.6h</t>
  </si>
  <si>
    <t>292d</t>
  </si>
  <si>
    <t>661.86d</t>
  </si>
  <si>
    <t>SAAI- Actualizar funcionalidad al Manifiesto Único Ferroviario (MUF)_</t>
  </si>
  <si>
    <t>DSW300380</t>
  </si>
  <si>
    <t>1,286.17h</t>
  </si>
  <si>
    <t>91%</t>
  </si>
  <si>
    <t>84%</t>
  </si>
  <si>
    <t>5,373.63h</t>
  </si>
  <si>
    <t>350.73d</t>
  </si>
  <si>
    <t>DSW300378</t>
  </si>
  <si>
    <t>792.36h</t>
  </si>
  <si>
    <t>136.78d</t>
  </si>
  <si>
    <t>12,462.6h</t>
  </si>
  <si>
    <t>2,079.08h</t>
  </si>
  <si>
    <t>598.11h</t>
  </si>
  <si>
    <t>47d</t>
  </si>
  <si>
    <t>98d</t>
  </si>
  <si>
    <t>12_615_RES_Servicio Validador de Autenticidad de Documentos para Donatarias</t>
  </si>
  <si>
    <t>Roberto RodrÍguez Morales</t>
  </si>
  <si>
    <t>DSW300379</t>
  </si>
  <si>
    <t>1,508h</t>
  </si>
  <si>
    <t>2,531.05h</t>
  </si>
  <si>
    <t>DSW300377</t>
  </si>
  <si>
    <t>90%</t>
  </si>
  <si>
    <t>9,802.45h</t>
  </si>
  <si>
    <t>271.75d</t>
  </si>
  <si>
    <t>88%</t>
  </si>
  <si>
    <t>6,194.06h</t>
  </si>
  <si>
    <t>5,879.22h</t>
  </si>
  <si>
    <t>273.75d</t>
  </si>
  <si>
    <t>4,429.3h</t>
  </si>
  <si>
    <t>10,281.04h</t>
  </si>
  <si>
    <t>2,426.68h</t>
  </si>
  <si>
    <t>159.57d</t>
  </si>
  <si>
    <t>1,256.63d</t>
  </si>
  <si>
    <t>7,044.07h</t>
  </si>
  <si>
    <t>65,617.06h</t>
  </si>
  <si>
    <t>223.68d</t>
  </si>
  <si>
    <t>2,017.67h</t>
  </si>
  <si>
    <t>130d</t>
  </si>
  <si>
    <t>1,190.76h</t>
  </si>
  <si>
    <t>264.75d</t>
  </si>
  <si>
    <t>1813</t>
  </si>
  <si>
    <t>POL 1777</t>
  </si>
  <si>
    <t>POL 1776</t>
  </si>
  <si>
    <t>​Se rechazará la iniciativa debido a que el aplicativo Donaciones del Extranjero se dará de baja</t>
  </si>
  <si>
    <t>​Será atendida como parte del proyecto Modernización Jurídica.</t>
  </si>
  <si>
    <t>​
​Se cancela esta iniciativa debido a que el componente BMP no permite el recálculo de los plazos de vencimiento asimismo no es un proyecto tipificado como prioritario</t>
  </si>
  <si>
    <t>​
​Se cancelará la iniciativa debido a que no está tipificada como prioritaria</t>
  </si>
  <si>
    <t>SAC_SorteoBuenFin-Consumo Servicios Web para validaciones RFC, opinión cumplimiento y medios de contacto</t>
  </si>
  <si>
    <t>FIS_MAT BUZÓN_Estructuración de Scripts del Mensaje 667</t>
  </si>
  <si>
    <t>FIS_MAT BUZÓN_Estructuración de Scripts del Mensaje 668</t>
  </si>
  <si>
    <t>FIS_MAT BUZÓN_Estructuración de Scripts del Mensaje 669</t>
  </si>
  <si>
    <t>FIS_MAT BUZÓN_Estructuración de Scripts del Mensaje 671</t>
  </si>
  <si>
    <t>FIS_MAT BUZÓN_Estructuración de Scripts del Mensaje 673</t>
  </si>
  <si>
    <t>FIS_MAT BUZÓN_Estructuración de Scripts del Mensaje 674</t>
  </si>
  <si>
    <t>MATCE_DODA QR_Actualización del nombre de etiquetas.</t>
  </si>
  <si>
    <t>FIS_MAT BUZÓN_Estructuración de Scripts del Mensaje 670</t>
  </si>
  <si>
    <t>Actualización de Logotipos - Bienvenido a México IOS</t>
  </si>
  <si>
    <t xml:space="preserve">  A fin de contar con la homologación de la Imagen Institucional de los aplicativos a la brevedad.  </t>
  </si>
  <si>
    <t>FIS_MAT BUZÓN_Estructuración de Scripts del Mensaje 672</t>
  </si>
  <si>
    <t>IDC - MAT - RFC Ampliado: Actualización de la obligación 717.</t>
  </si>
  <si>
    <t>FE_RECEPCION CFDI_ Generar Facturas Electrónicas de los Pagos derivados por DPA–julio del 2020.</t>
  </si>
  <si>
    <t>AGS:HRMS.- Módulo de Ausencias.- Identificación de ausencias con registro proveniente de CAyAS para aplicación de falta</t>
  </si>
  <si>
    <t>Reingeniería del Sistema de Control de Bienes (SICOBI)</t>
  </si>
  <si>
    <t>CE SO: SICA Legado – Incorporación de tasa global para mensajería y paquetería.</t>
  </si>
  <si>
    <t>​A solicitud de la PMO</t>
  </si>
  <si>
    <t>AGS-HRMS.-Modificación al flujo de aprobación para la solicitud de vacaciones.</t>
  </si>
  <si>
    <t xml:space="preserve">AGS-HRMS.-Modificación al proceso de antigüedad </t>
  </si>
  <si>
    <t>AGS-HRMS.-Automatización a la solicitud de primas quinquenales</t>
  </si>
  <si>
    <t>AGS - FSCM Incorporar al Módulo de Viáticos validaciones adicionales relacionadas con Boletos de Avión</t>
  </si>
  <si>
    <t>MOVEX</t>
  </si>
  <si>
    <t>H Proyecto</t>
  </si>
  <si>
    <t>H Proyecto Estatus</t>
  </si>
  <si>
    <t>1 - Prioritario</t>
  </si>
  <si>
    <t>2 - Continuidad Operativa</t>
  </si>
  <si>
    <t>3 - Mejora autorizada</t>
  </si>
  <si>
    <t>4 - Continúa</t>
  </si>
  <si>
    <t>5 - Revisar</t>
  </si>
  <si>
    <t>6 - Cancelar</t>
  </si>
  <si>
    <t>7 - Infraestructura</t>
  </si>
  <si>
    <t>8 - Cierre</t>
  </si>
  <si>
    <t>9 - Cancelado</t>
  </si>
  <si>
    <t>0. Por ingresar</t>
  </si>
  <si>
    <t>No.</t>
  </si>
  <si>
    <t>Resumen del proyecto</t>
  </si>
  <si>
    <t>Instrucción</t>
  </si>
  <si>
    <t>Vigilancia fiscal: cumplimiento de las obligaciones derivadas de la Reforma Fiscal 2020</t>
  </si>
  <si>
    <t>Modificación en el sistema que permita reducir el tiempo para generar la determinación sobre el cumplimiento del contribuyente.</t>
  </si>
  <si>
    <t>Podría fortalecerse el proyecto con AGJ y AGSC.</t>
  </si>
  <si>
    <t>Mejora integral de MAT.cobranza</t>
  </si>
  <si>
    <t>Se contabilizará  solamente como un proyecto los 3 presentados por AGR relativos al MAT.Cobranza</t>
  </si>
  <si>
    <t>Para la parte del proyecto 2)Emisión de Formatos para pago y transacciones virtuales a través del MAT.Cobranza, se deberán sumar la AGGC, la AGA y otras AG.</t>
  </si>
  <si>
    <t>Manejarse como una cuestión de mantenimiento y analizar si puede sumarse a un proyecto más amplio.
Además, se deberá incluir una calculadora para determinar una estimación automática.</t>
  </si>
  <si>
    <t>Se trabajará con la AGP y las otras Administraciones Generales que están involucradas en el Buzón Tributario</t>
  </si>
  <si>
    <t>Proyecto transversal</t>
  </si>
  <si>
    <t>4.A</t>
  </si>
  <si>
    <t>Nueva Declaración Anual de Personas Morales</t>
  </si>
  <si>
    <t xml:space="preserve">La modificación se realizaría para la parte de los estímulos. </t>
  </si>
  <si>
    <t>Revisión por todas las AG y trabajo en conjunto para conformar un proyecto transversal</t>
  </si>
  <si>
    <t>4.B</t>
  </si>
  <si>
    <t>Nueva Declaración Anual de Personas Físicas</t>
  </si>
  <si>
    <t>Pago de Derechos, Productos y Aprovechamientos con Línea de Captura</t>
  </si>
  <si>
    <t xml:space="preserve">La propuesta es que todos los DPA’s se paguen por línea de captura. </t>
  </si>
  <si>
    <t xml:space="preserve">Antes de diseñar el proyecto, generar el catálogo para armar una linea de captura.
Analizar si puede ser una vertiente del MAT.
Se incluirá a la AGA. </t>
  </si>
  <si>
    <t>Procesos Internos de declaraciones y pagos</t>
  </si>
  <si>
    <t xml:space="preserve">Se contempla la migración de toda la información del sistema contable hacia otra plataforma. </t>
  </si>
  <si>
    <t>Trabjarlo conjuntamente conjuntamente por la AGR y la AGP</t>
  </si>
  <si>
    <t>Sistema de intercambio de información SAT – Entidades federativas</t>
  </si>
  <si>
    <t xml:space="preserve">Trabajarlo de manera modular y analizar si puede ser transversal con la AGAFF. </t>
  </si>
  <si>
    <t>Conectarse con instituciones bancarias para que el pago se haga en línea.</t>
  </si>
  <si>
    <t xml:space="preserve">Es una herramienta de apoyo para el auditor que ayuda a la optimización de los tiempos en el proceso de fiscalización. Por medio de esta herramienta, se logra contar con una sola base datos con una totalidad de información lo que permite realizar cruces de información. </t>
  </si>
  <si>
    <t xml:space="preserve">Proyecto prioritario
Se deberán establecer las reglas de negocio y se definirá con las Administraciones Generales la delimitación de las tareas de trabajo. </t>
  </si>
  <si>
    <t xml:space="preserve">Reingeniería SIREFE, inclusión art. 17H Bis del CFF.   </t>
  </si>
  <si>
    <t xml:space="preserve">Tiene el objetivo de dar cumplimiento a la reforma del 17H Bis, con la que se introdujo la figura de “restricción temporal del sello digital”. Actualmente, al quitar el sello digital, se quitan todos los derechos sobre la firma electrónica. Lo que ahora obliga la ley es restringirlo, por lo que en el momento en el que el contribuyente aclare las solicitudes, deberá levantarse la suspensión temporal. </t>
  </si>
  <si>
    <t xml:space="preserve">La AGAFF platicará el proyecto con la AGR, la AGSC, la AGACE, y la AGGC, con el objetivo que formulen un proyecto transversal.
Se sumará también la AGA y la AGAFF. </t>
  </si>
  <si>
    <t xml:space="preserve">El sistema se conformaría con toda la información que tiene el SAT. La idea es que, en lugar de realizar visitas domiciliarias, sean de gabinete, para poder realizar una preliquidación. </t>
  </si>
  <si>
    <t>Analizarlo con todas las AG para conformar un proyecto más amplio y establecer un cronograma.
Se sumará la AGGC.</t>
  </si>
  <si>
    <t>Fuentes producto de Intercambio de Información</t>
  </si>
  <si>
    <t>Tiene como objetivo extraer información de fuentes externas, como bases de datos del registro civil, de la tenencia vehicular, entre otras, para poder tener un mayor campo de análisis de los contribuyentes.</t>
  </si>
  <si>
    <t>Impulsar convenios de colaboración con entidades federativas</t>
  </si>
  <si>
    <t xml:space="preserve">Con este sistema se podrá contar con información detallada, por ejemplo, nombre del despacho, del asesor, esquemas fiscales que venden, entre otros, con el beneficio de tener esta información de manera oportuna para combatir prácticas fiscales agresivas. </t>
  </si>
  <si>
    <t>La AGGC revisará los tiempos obligados para llevar a cabo el proceso de validación; con base en esto, se decidirá la conveniencia de agilizar la construcción del sistema.</t>
  </si>
  <si>
    <t xml:space="preserve">El sistema propuesto ayudaría a contar con mayor información para determinar si el pago realizado por las minerías está bien determinado. El proyecto está en una etapa avanzada y se espera liberar dentro de un mes (agosto 2020). </t>
  </si>
  <si>
    <t xml:space="preserve">Revisar si se deben emitir reglas para su uso. 
Está listo el sistema. </t>
  </si>
  <si>
    <t>Control de Saldos (proyecto transversal)</t>
  </si>
  <si>
    <t xml:space="preserve">Además de trabajarlo con la AGAFF, la AGGC lo elaborará con la AGR.
Elaborar un cronograma. </t>
  </si>
  <si>
    <t>MAT DyC: Solicitudes de Devolución de Misiones Diplomáticas y Organismos Internacionales.</t>
  </si>
  <si>
    <t xml:space="preserve">Actualmente la AGGC usa el sistema SIIR, pero no es eficiente, y se tienen muchos atrasos para responder a las embajadas, por lo que se plantea migrarlo al MAT DyC, lo que disminuiría a reducir el trabajo significativamente en horas/hombre, y se podría eficientar el tiempo para responder. </t>
  </si>
  <si>
    <t xml:space="preserve">Se tiene como objetivo contar con un sistema que permita la recepción de archivos en formato XML y JSON, en el que los contribuyentes puedan obtener los acuses de aceptación o rechazos. Se podrá tener mayor trazabilidad. </t>
  </si>
  <si>
    <t xml:space="preserve">Se deberá sumar la AGA. </t>
  </si>
  <si>
    <t xml:space="preserve">Compromisos Internacionales/ Fiscalización (Foreign Accoun Tax Compliance).  </t>
  </si>
  <si>
    <t xml:space="preserve">El sistema ya existe, el cual permite intercambiar información financiera con distintas administraciones tributarias, pero se necesita realizar ajustes para dar cumplimiento a los compromisos internacionales. </t>
  </si>
  <si>
    <t xml:space="preserve">La AGGC presentará detalladamente el proyecto a la Jefa del SAT. </t>
  </si>
  <si>
    <t>SCCCyC Actualización del Sistema de Control de Cuentas de Créditos y Garantías</t>
  </si>
  <si>
    <t xml:space="preserve">Es un sistema que ya existe pero que se debe mejorar para atender a los ajustes en la operación y definición de las Reglas generales de comercio exterior, y contar con información actualizada diaria por medio de un proceso automatizado. </t>
  </si>
  <si>
    <t>Continuar con la mejora del sistema existente</t>
  </si>
  <si>
    <t xml:space="preserve">Modelo de Riesgo IMMEX </t>
  </si>
  <si>
    <t xml:space="preserve">Se requiere un modelo de riesgo para automatizar el proceso de análisis y detección de las conductas que se consideran más lesivas para el fisco federal en el ámbito IMMEX.
</t>
  </si>
  <si>
    <t>Se deberá sumar la AGA. 
La AGACE enviará a la Jefa del SAT la siguiente información: 1) los principales sectores en los que existen mayor variación en la calificación de riesgos y; 2) la revisión de todos los aranceles que no provienen de tratados internacionales sino de autorizaciones de la Secretaría de Economía. 
El proyecto deberá incluir todas las fases.</t>
  </si>
  <si>
    <t>Sistematización de Subprogramas de fiscalización de AGACE – Fase 1</t>
  </si>
  <si>
    <t xml:space="preserve">El proyecto busca automatizar el proceso de análisis de información de los principales subprogramas de fiscalización de la AGACE. </t>
  </si>
  <si>
    <t xml:space="preserve">Diseñar el proyecto para que se complemente con el proyecto “Papeles de Trabajo” de la AGAFF. </t>
  </si>
  <si>
    <t>Información de importaciones y exportaciones México-USA (FALCON – DARTS)</t>
  </si>
  <si>
    <t xml:space="preserve">Se requiere obtener una actualización de la información respecto de las operaciones de comercio exterior que se tienen en bases de datos realizadas por México con Estados Unidos, con el fin de que sean suministrados al sistema FALCOM-DARTS de HSI-TTU. </t>
  </si>
  <si>
    <t xml:space="preserve">Antes de comenzar con los trabajos en este proyecto, se deberá definir la información que se recibirá de la contraparte del SAT (Estados Unidos). </t>
  </si>
  <si>
    <t>Reingeniería del Registro Federal de Contribuyentes</t>
  </si>
  <si>
    <t xml:space="preserve">Tiene como objetivo migrar los procesos y servicios del RFC a una nueva plataforma que integre todas las funcionalidades que se requieren para administrar el padrón de contribuyentes. El proyecto se encuentra en la fase del diseño. </t>
  </si>
  <si>
    <t xml:space="preserve">Continuar con proyecto.
El caso saC se fusionará con este proyecto. </t>
  </si>
  <si>
    <t>Migración de la arquitectura de factura electrónica</t>
  </si>
  <si>
    <t xml:space="preserve">Se requiere migrar los servicios e infraestructura de factura electrónica a plataformas abiertas a efecto de disminuir los costos de desarrollo y operativos. El proyecto está en una etapa conceptual. </t>
  </si>
  <si>
    <t xml:space="preserve">Continuar con proyecto, pero los dos relativos a la factura electrónica se contabilizará como un solo proyecto.
Se deberá realizar la propuesta del Anexo 20 para que la factura cuente con todos los elementos para la contabilidad gubernamental. 
La revisión la llevarán a cabo la AGSC y la AGR. También, se deberá realizar una validación de los Proveedores Autorizados de Certificación (PAC’s). </t>
  </si>
  <si>
    <t xml:space="preserve">El proyecto busca reforzar los elementos de control en la recepción de la factura. </t>
  </si>
  <si>
    <t xml:space="preserve">Se pretende implementar una actualización tecnológica a tecnologías e infraestructura utilizada en la generación de los certificados digitales de la e.firma y sello digital. El proyecto está en proceso. </t>
  </si>
  <si>
    <t>Se revisará si puede sumarse al proyecto de RFC.</t>
  </si>
  <si>
    <t>Actualización de SAT Móvil</t>
  </si>
  <si>
    <t xml:space="preserve">Esta aplicación provee de información básica al contribuyente. </t>
  </si>
  <si>
    <t>Modernización Tecnológica Jurídica</t>
  </si>
  <si>
    <t xml:space="preserve">Se realizará la modernización del sistema Júpiter que opera la AGJ para el control de los procedimientos administrativos jurídicos para poder tener trazabilidad de los expedientes y relacionarlo con otros sistemas institucionales.  Hasta la fecha, se tiene mapeados los 11 módulos del sistema y se está en diseño de documentación. </t>
  </si>
  <si>
    <t>Construir el sistema modularmente.</t>
  </si>
  <si>
    <t xml:space="preserve">El proyecto actualizará la firma electrónica para la suscripción de actos, y busca dar legalidad a éstos que se realizan electrónicamente. </t>
  </si>
  <si>
    <t xml:space="preserve">El proyecto actualizará 4 plataformas para integrar la información en un solo sistema. </t>
  </si>
  <si>
    <t xml:space="preserve">La AGJ trabajará este proyecto con la AGSC con la finalidad de que este sistema se relacione con el RFC. También, deberá trabajarlo con la AGGC, con el objetivo de que el sistema tenga la visión de fiscalización. </t>
  </si>
  <si>
    <t>Expediente Electrónico (Celestia)</t>
  </si>
  <si>
    <t xml:space="preserve">Es un sistema que permite la digitalización, organización, clasificación y administración de la documentación. </t>
  </si>
  <si>
    <t>Adecuar el  resguardo de la información a la Ley General de Archivos y la AGJ revisará este tema con la AGRS.</t>
  </si>
  <si>
    <t>Transferencia de Componentes y Conocimiento para la Continuidad Operativa del VUCEM</t>
  </si>
  <si>
    <t xml:space="preserve">Proyecto integrará módulos con la finalidad de facilitar la incorporación de la información y vincularla con otros sistemas, con el resto de aduanas y al SAT, donde se podrá contar con toda la información e integración de datos previos al despacho aduanero de las mercancías </t>
  </si>
  <si>
    <t xml:space="preserve">Presentar a la Jefa del SAT el roadmap del proyecto. </t>
  </si>
  <si>
    <t>Transferencia de Componentes y Conocimiento para la Continuidad Operativa del PITA</t>
  </si>
  <si>
    <t>El proyecto busca contar con un soporte tecnológico por parte del SAT para la infraestructura y operación de los componentes que integran el despacho aduanero de las mercancías, así como del VideoWall ubicado en el CPED. Este proyecto cubre principalmente tres temas: llave, solución de vacíos y antenas.</t>
  </si>
  <si>
    <t>Continuar</t>
  </si>
  <si>
    <t>Unificación de formatos de todas las imágenes generadas por los equipos de revisión no intrusiva de distintos fabricantes</t>
  </si>
  <si>
    <t>El formato lo realizarán de acuerdo con la iniciativa de la OMA para contar con un formato estándar de revisión no intrusiva.</t>
  </si>
  <si>
    <t>Servicio de Dictaminación de Imágenes SDI-II</t>
  </si>
  <si>
    <t>El proyecto contribuirá a su integración con PITA; se prevé que este pueda ejecutarse por parte del SAT.</t>
  </si>
  <si>
    <t>Depósito Referenciado de Comercio Exterior – MUPEA</t>
  </si>
  <si>
    <t>Desarrollo de aplicativos para integrar el módulo único del pago electrónico aduanero, que integra la línea de captura en el formulario múltiple de pago, en el formato DPAs, SEPOMEX, mi maleta con el pago de franquicia de pasajero con línea de captura.</t>
  </si>
  <si>
    <t>La AGA trabajará con la AGR para que la línea de captura sea compatible con la de contabilidad. 
En el caso de las contribuciones que se reciben por SEPOMEX, la AGA incluirá en la elaboración de los lineamientos que están diseñando con la TESOFE a la AGJ.</t>
  </si>
  <si>
    <t>Reingeniería del Sistema Integral de Contabilidad Aduanera-SICA</t>
  </si>
  <si>
    <t>Se busca tener un sistema contable en el que puedan incluir información que integre la recaudación de manera automática y sea explotable en línea para la generación de reportes. El proyecto está avanzado.</t>
  </si>
  <si>
    <t xml:space="preserve">Desarrollo del Modelo de Administración de Riesgos a la Importación y Exportación (MARIE).  </t>
  </si>
  <si>
    <t>Se busca que el sistema genere automáticamente un modelo de riesgo en las operaciones de comercio exterior para identificación de contrabando técnico y mercancías de seguridad nacional.</t>
  </si>
  <si>
    <t>La AGA revisará el Anexo 22 y Anexo 19 de las Reglas Generales de Comercio Exterior, con la finalidad de establecer campos de llenado obligatorios, así como la incorporación de manifestaciones de valor. En dicha revisión se trabajará con la AGACE y la AGGC, ésta última particularmente para las cuestiones de hidrocarburos. También revisar si se integra la AGR.</t>
  </si>
  <si>
    <t>Integrar un nuevo módulo dentro del aplicativo, el cual permitirá evaluar las competencias del servidor público. Se tiene un avance del 70%.</t>
  </si>
  <si>
    <t>Vincular el sistema con los perfiles de puestos.</t>
  </si>
  <si>
    <t xml:space="preserve">Se añadirá un instrumento para realizar un test de compatibilidad de valores, que permitirá analizar el personal a contratar. </t>
  </si>
  <si>
    <t xml:space="preserve">Incluir una calificación del servidor </t>
  </si>
  <si>
    <t>Ciclo de Compra Pago</t>
  </si>
  <si>
    <t>Este sistema permitirá llevar un seguimiento en línea del avance en las diferentes etapas del proceso de compra, pago, planeación, programación, ejercicio de recursos, generación de indicadores e integración de los estados financieros</t>
  </si>
  <si>
    <t xml:space="preserve">Incluir una calificación del servidor y un tablero de control </t>
  </si>
  <si>
    <t xml:space="preserve">El objetivo es asegurar la actualización en línea del uso de los boletos reservados para la realización de comisiones, que permita la conciliación para el pago oportuno y contar con las versiones de los comprobantes. </t>
  </si>
  <si>
    <t>Continuar proyecto</t>
  </si>
  <si>
    <t xml:space="preserve">Sistema de Control de Bienes (SICOBI). </t>
  </si>
  <si>
    <t xml:space="preserve">Se busca realizar una reingeniería del sistema que hoy opera y se realizará una actualización del inventario físico de los almacenes. Con este proyecto, se pretende tener un control sobre los bienes en existencia en los almacenes. </t>
  </si>
  <si>
    <t xml:space="preserve">El sistema deberá tener conexión con las aduanas, el INDEP y con los Recintos Fiscalizados.  Posteriormente con los de la Administración General de Auditoría de Comercio Exterior (AGACE) y la Administración General de Recaudación (AGR).
Trabajarán conjuntamente la AGRS y la ACGSTME de la AGSC en la conformación del catálogo de bienes. </t>
  </si>
  <si>
    <r>
      <t xml:space="preserve">El proyecto integrará los 3 proyectos presentados por la AGR: 
</t>
    </r>
    <r>
      <rPr>
        <b/>
        <sz val="11"/>
        <color theme="1"/>
        <rFont val="Arial"/>
        <family val="2"/>
      </rPr>
      <t xml:space="preserve">1) Información Bancaria MAT – Cobranza Fase III: </t>
    </r>
    <r>
      <rPr>
        <sz val="11"/>
        <color theme="1"/>
        <rFont val="Arial"/>
        <family val="2"/>
      </rPr>
      <t xml:space="preserve">tiene como objetivo mejorar la comunicación y agilizar el proceso para llevar a cabo la habilitación o inhabilitación de un contribuyente que no cumple. 
</t>
    </r>
    <r>
      <rPr>
        <b/>
        <sz val="11"/>
        <color theme="1"/>
        <rFont val="Arial"/>
        <family val="2"/>
      </rPr>
      <t xml:space="preserve">2) Emisión de Formatos para pago y transacciones virtuales a través del MAT.Cobranza: </t>
    </r>
    <r>
      <rPr>
        <sz val="11"/>
        <color theme="1"/>
        <rFont val="Arial"/>
        <family val="2"/>
      </rPr>
      <t xml:space="preserve">Estaría integrado al proyecto de Línea de Captura.
</t>
    </r>
    <r>
      <rPr>
        <b/>
        <sz val="11"/>
        <color theme="1"/>
        <rFont val="Arial"/>
        <family val="2"/>
      </rPr>
      <t>3) Corregir problemática existente de aplicación y desaplicación de pagos en MAT.cobranza</t>
    </r>
  </si>
  <si>
    <r>
      <t xml:space="preserve">El proyecto incluirá los 3 proyectos presentados por la AGR, AGAFF y AGJ:
</t>
    </r>
    <r>
      <rPr>
        <b/>
        <sz val="11"/>
        <color theme="1"/>
        <rFont val="Arial"/>
        <family val="2"/>
      </rPr>
      <t>1) Parte del Buzón Tributario:</t>
    </r>
    <r>
      <rPr>
        <sz val="11"/>
        <color theme="1"/>
        <rFont val="Arial"/>
        <family val="2"/>
      </rPr>
      <t xml:space="preserve"> notificar al contribuyente sobre toda su situación fisca: Este se contempla para ampliar el uso del mismo como parte de la Miscelánea Fiscal 2020. Una posible solución es aumentar la infraestructura y tener la parte de contacto para el envío de mensajes. 
Se incluirá una actualización para el tema del recurso de revocación, con la finalidad de mejorar el proceso de vinculación con el contribuyente. 
</t>
    </r>
    <r>
      <rPr>
        <b/>
        <sz val="11"/>
        <color theme="1"/>
        <rFont val="Arial"/>
        <family val="2"/>
      </rPr>
      <t xml:space="preserve">
2) Buzón Tributario</t>
    </r>
    <r>
      <rPr>
        <sz val="11"/>
        <color theme="1"/>
        <rFont val="Arial"/>
        <family val="2"/>
      </rPr>
      <t xml:space="preserve">
</t>
    </r>
    <r>
      <rPr>
        <b/>
        <sz val="11"/>
        <color theme="1"/>
        <rFont val="Arial"/>
        <family val="2"/>
      </rPr>
      <t xml:space="preserve">
3) Buzón tributario (transversal): </t>
    </r>
    <r>
      <rPr>
        <sz val="11"/>
        <color theme="1"/>
        <rFont val="Arial"/>
        <family val="2"/>
      </rPr>
      <t xml:space="preserve">Se incluirá una actualización para el tema del recurso de revocación, con la finalidad de mejorar el proceso de vinculación con el contribuyente. </t>
    </r>
  </si>
  <si>
    <t>ID POL</t>
  </si>
  <si>
    <r>
      <t xml:space="preserve">El proyecto integrará los 3 proyectos presentados por la AGR: 
</t>
    </r>
    <r>
      <rPr>
        <b/>
        <sz val="10"/>
        <color theme="1"/>
        <rFont val="Calibri"/>
        <family val="2"/>
        <scheme val="minor"/>
      </rPr>
      <t xml:space="preserve">1) Información Bancaria MAT – Cobranza Fase III: </t>
    </r>
    <r>
      <rPr>
        <sz val="10"/>
        <color theme="1"/>
        <rFont val="Calibri"/>
        <family val="2"/>
        <scheme val="minor"/>
      </rPr>
      <t xml:space="preserve">tiene como objetivo mejorar la comunicación y agilizar el proceso para llevar a cabo la habilitación o inhabilitación de un contribuyente que no cumple. 
</t>
    </r>
    <r>
      <rPr>
        <b/>
        <sz val="10"/>
        <color theme="1"/>
        <rFont val="Calibri"/>
        <family val="2"/>
        <scheme val="minor"/>
      </rPr>
      <t xml:space="preserve">2) Emisión de Formatos para pago y transacciones virtuales a través del MAT.Cobranza: </t>
    </r>
    <r>
      <rPr>
        <sz val="10"/>
        <color theme="1"/>
        <rFont val="Calibri"/>
        <family val="2"/>
        <scheme val="minor"/>
      </rPr>
      <t xml:space="preserve">Estaría integrado al proyecto de Línea de Captura.
</t>
    </r>
    <r>
      <rPr>
        <b/>
        <sz val="10"/>
        <color theme="1"/>
        <rFont val="Calibri"/>
        <family val="2"/>
        <scheme val="minor"/>
      </rPr>
      <t>3) Corregir problemática existente de aplicación y desaplicación de pagos en MAT.cobranza</t>
    </r>
  </si>
  <si>
    <r>
      <t xml:space="preserve">El proyecto incluirá los 3 proyectos presentados por la AGR, AGAFF y AGJ:
</t>
    </r>
    <r>
      <rPr>
        <b/>
        <sz val="10"/>
        <color theme="1"/>
        <rFont val="Calibri"/>
        <family val="2"/>
        <scheme val="minor"/>
      </rPr>
      <t>1) Parte del Buzón Tributario:</t>
    </r>
    <r>
      <rPr>
        <sz val="10"/>
        <color theme="1"/>
        <rFont val="Calibri"/>
        <family val="2"/>
        <scheme val="minor"/>
      </rPr>
      <t xml:space="preserve"> notificar al contribuyente sobre toda su situación fisca: Este se contempla para ampliar el uso del mismo como parte de la Miscelánea Fiscal 2020. Una posible solución es aumentar la infraestructura y tener la parte de contacto para el envío de mensajes. 
Se incluirá una actualización para el tema del recurso de revocación, con la finalidad de mejorar el proceso de vinculación con el contribuyente. 
</t>
    </r>
    <r>
      <rPr>
        <b/>
        <sz val="10"/>
        <color theme="1"/>
        <rFont val="Calibri"/>
        <family val="2"/>
        <scheme val="minor"/>
      </rPr>
      <t xml:space="preserve">
2) Buzón Tributario</t>
    </r>
    <r>
      <rPr>
        <sz val="10"/>
        <color theme="1"/>
        <rFont val="Calibri"/>
        <family val="2"/>
        <scheme val="minor"/>
      </rPr>
      <t xml:space="preserve">
</t>
    </r>
    <r>
      <rPr>
        <b/>
        <sz val="10"/>
        <color theme="1"/>
        <rFont val="Calibri"/>
        <family val="2"/>
        <scheme val="minor"/>
      </rPr>
      <t xml:space="preserve">
3) Buzón tributario (transversal): </t>
    </r>
    <r>
      <rPr>
        <sz val="10"/>
        <color theme="1"/>
        <rFont val="Calibri"/>
        <family val="2"/>
        <scheme val="minor"/>
      </rPr>
      <t xml:space="preserve">Se incluirá una actualización para el tema del recurso de revocación, con la finalidad de mejorar el proceso de vinculación con el contribuyente. </t>
    </r>
  </si>
  <si>
    <t>AC Responsable</t>
  </si>
  <si>
    <t>NA</t>
  </si>
  <si>
    <t>Nombre proyecto POL</t>
  </si>
  <si>
    <t>PM</t>
  </si>
  <si>
    <t>Origen PM</t>
  </si>
  <si>
    <t>SN</t>
  </si>
  <si>
    <t>Coordinador PM</t>
  </si>
  <si>
    <t>César Ramírez</t>
  </si>
  <si>
    <t>Reyna Ramírez</t>
  </si>
  <si>
    <t>ACUERDOS REUNIONES DE LOS PROYECTOS TIC</t>
  </si>
  <si>
    <t xml:space="preserve">Responsables
(AG que presentó el proyecto) </t>
  </si>
  <si>
    <t>Participantes</t>
  </si>
  <si>
    <t>Está definido un primer alcance del proyecto</t>
  </si>
  <si>
    <t>Comentarios
(incorporar comentarios sobre el proyecto)</t>
  </si>
  <si>
    <t>Posible Central Responsable TI* (se establecerá  una vez definido el orden de prioridad de proyectos)</t>
  </si>
  <si>
    <t>Administración General interesada en sumarse al proyecto (en su caso)</t>
  </si>
  <si>
    <t>Prioridad que su AG otorga al proyecto (de muy alta a baja, de acuerdo a los beneficios potenciales para toda la institución)</t>
  </si>
  <si>
    <t>Comentarios adicionales al proyecto</t>
  </si>
  <si>
    <t>AGP: Hay algunos de los nuevos requisitos normativos incluidos en el Código Fiscal Federal (CFF) que no están en considerados dentro del desarrollo existente. De manera informativa: Es importante generar una optimización del código dado el alto volumen de transacciones que se tiene de este servicio, el sistema ya presenta intermitencias dada su naturaleza de procesamiento en línea y de múltiples fuentes.</t>
  </si>
  <si>
    <t>JOAQUIN TABARES</t>
  </si>
  <si>
    <t>Alta</t>
  </si>
  <si>
    <t>Aagp: Ya se tiene una mesa de trabajo junto con AGR a fin de tener una definición del mantenimiento necesario. Hasta al momento no se ha conseguido llegar a ningún planteamiento concreto para aminorar la problemática vigente.</t>
  </si>
  <si>
    <t>HAY QUE EVALUAR EN EL REDISEÑO DEL SISTEMA COMPLETO. EL SISTEMA ESTÁ HECHO EN JAVA POR LO QUE HACER CAMBIOS TOMA MUCHO TIEMPO. 
ESTO INDEPENDIENTE DE LAS MEJORAS DE CORTO PLAZO QUE SE DEBAN IMPLEMENTAR PARA PARCHAR HUECOS.
IMPORTANTE CONSIDERAR LA INTEGRACIÓN CON LAS FUENTES QUE GENERAN LOS CRÉDITOS.</t>
  </si>
  <si>
    <t>Otras</t>
  </si>
  <si>
    <t>En proceso</t>
  </si>
  <si>
    <t>Se tienen múltiples requerimientos actuales que tienen direcciones distintas. Es importante determinar las prioridades en el desarrollo. Actualmente la AGPETI está trabajando en los requerimientos no funcionales tales como los servicios de correo masivo y de sms que se nutrirán del nuevo contrato SEMT y deberán adaptarse al desarrollo que se determine, asimismo se continua revisando la infraestructura particularmente de base de datos para el incremento esperada en demanda de este servicio.</t>
  </si>
  <si>
    <t>HUGO OCHOA</t>
  </si>
  <si>
    <t>Muy alta</t>
  </si>
  <si>
    <t>IMPORTANTE DEFINIR LO MÁS PRONTO POSIBLE EL ALCANCE DE LAS MEJORAS NECESARIAS DEL SISTEMA Y OPERATIVAS PARA ATENDER LA OBLIGATORIEDAD DEL BUZON PARTICULARMENTE PARA PERSONAS FÍSICAS (NOVIEMBRE)
DEFINIR LA PRIORIDAD O NO DE INCLUIR A LAS ENTIDADES FEDERATIVAS (HAY DIFERENCIAS ENTRE LAS VISIONES DE AGR Y AGAFF)</t>
  </si>
  <si>
    <t>Varias</t>
  </si>
  <si>
    <t>Todas</t>
  </si>
  <si>
    <t>Faltan definiciones aún. Es importante que vaya en conjunción con las estrategias de fiscalización (incluido el control de saldos) y su armonización con el sistema de devoluciones automáticas así como la declaración anual de personas físicas.</t>
  </si>
  <si>
    <t>JACOBO / TANIA GOMEZ / JOAQUIN TABARES</t>
  </si>
  <si>
    <t>EL PROCESO DE DECLARACIONES COMIENZA DESDE EL AÑO ANTERIOR POR MEDIO DE LOS VISORES, PRECARGAS E INFRAESTUCTURA NECESARIA PARA RECIBIR LA INFORMACION, POR LO QUE ES IMPORTANTE DEFINIR Y COMENZAR A AVANZAR CUANTO ANTES. RECORDEMOS QUE CADA DECLARACION ES UN APLICATIVO NUEVO EN UNA INFRAESTRUCTURA NUEVA Y CON UNA BASE DE DATOS NUEVA (SI BIEN SE REUTILIZAN COMPONENTES)</t>
  </si>
  <si>
    <t xml:space="preserve">Faltan definiciones aún. Es importante que vaya en conjunción con las estrategias de fiscalización (incluido el control de saldos) y su armonización con el sistema de devoluciones automáticas así como la declaración anual de personas físicas </t>
  </si>
  <si>
    <t>Baja</t>
  </si>
  <si>
    <t>EN DEFINICION, A TOMAR EN CUENTA EL COSTO DE INFRAESTRUCTURA DE RECIBIR ESTO MÁS MASIVAMENTE</t>
  </si>
  <si>
    <t>Es importante crear un mapa del proceso y en el rediseño incluir a Aduanas para integrarlo a los procesos institucionales de impuestos internos en la medida que resulte eficiente</t>
  </si>
  <si>
    <t>MUY IMPORTANTE PODER CLARIFICAR LOS CRITERIOS DEL SISTEMA Y REVISAR LA INFORMACIÓN SOLICITADA A BANCOS Y SU RELACION CON LA LINEA DE CAPTURA</t>
  </si>
  <si>
    <t>DEFINIR DATOS REQUERIDOS Y VALIDARLOS</t>
  </si>
  <si>
    <t>SENTARSE CON LOS BANCOS PARA LA DEFINICION</t>
  </si>
  <si>
    <t xml:space="preserve">CONTINUAR TRABAJANDO EN EL GOBIERNO DE INFORMACIÓN Y EN FASES ADICIONALES PARA AGREGAR PAPELES DE TRABAJO PARA LA FISCALIZACION DE AGACE Y AGGCH </t>
  </si>
  <si>
    <t>AGP/AGTIC</t>
  </si>
  <si>
    <t>Importante la definición para dar continuidad y adaptar el plan de trabajo del proyecto. Se tiene dependencia de una  nueva implementación de la Firma Electrónica para conseguir de manera nativa el estatus de suspendido comprendido en el artículo 17-H, por lo mientras se pudiera trabajar en un workaround a definir con las áreas.</t>
  </si>
  <si>
    <t>CARLOS MALANCHE</t>
  </si>
  <si>
    <t>DEPENDENCIA CON NUEVA PKI (FIRMA ELECTRÓNICA) A LIBERARSE POSTERIORMENTE ESTE AÑO</t>
  </si>
  <si>
    <t>JACOBO / TANIA GOMEZ</t>
  </si>
  <si>
    <t>DETERMINAR SI VA A HABER CAMBIOS GRANDES AL PROYECTO ORIGINAL</t>
  </si>
  <si>
    <t>DETERMINAR SI SE INCLUIRAN LOS ESQUEMAS NO REPORTABLES</t>
  </si>
  <si>
    <t>TANIA GOMEZ</t>
  </si>
  <si>
    <t>HICIERON CAMBIOS EN ALCANCE LA SEMANA PASADA POR LO QUE EL NUEVO CRONOGRAMA DEL PROYECTO ESTARÁ LISTO A PRINCIPIOS DE SEPTIEMBRE (ALGUNSA SEMANAS ANTES PARA PRUEBAS DE USUARIO)</t>
  </si>
  <si>
    <t>MARICARMEN MORENO / JOAQUIN TABARES</t>
  </si>
  <si>
    <t>En realidad, se trata de múltiples proyectos para fines regulatorios</t>
  </si>
  <si>
    <t>LUIS FERNANDO</t>
  </si>
  <si>
    <t>SE ACORDÓ CON AGACE CONCENTRARSE EN LA GENERACIÓN OPORTUNA DE SALDOS (BASE DE DATOS)</t>
  </si>
  <si>
    <t>MARICARMEN MORENO</t>
  </si>
  <si>
    <t>DETERMINAR LA INFORMACIÓN QUE SE REQUIERE QUE EEUU LE PASE AL SAT EN CONTRAPRESTACIÓN</t>
  </si>
  <si>
    <t>Se está realizando actualmente un primer esfuerzo en cuanto a la mejora del procesamiento de la factura que reducirá costos de manera significativa, una siguiente etapa prioritaria de acuerdo a lo instruido por la Jefa y platicada con Raúl se refiere a la recepción que tiene una relación directa con la relación con los PACs, anexo 20 y otros servicios de factura como MegaPac. Se dividió porque hay mejoras en la factura que no requieren cambios al front end de la aplicación y otros que son presentaciones y validaciones hacia el público y los PACs.</t>
  </si>
  <si>
    <t>CARLOS MALANCHE / JOAQUIN TABARES</t>
  </si>
  <si>
    <t>Pendiente definir lo que se quiere con el nuevo alcance de los servicios de Factura Electrónica</t>
  </si>
  <si>
    <t>Falta pensar los requirimientos del proceso de seguridad y la integración con SAT ID. Este proyecto debe ser muy resciliente dado que la operación de este proyecto es de operación crítica y el esquema de seguridad toca el tema de la identidad.</t>
  </si>
  <si>
    <t>Importante definir el alcance y naturaleza del servicio.</t>
  </si>
  <si>
    <t>HUGO OCHOA?</t>
  </si>
  <si>
    <t xml:space="preserve">* AGP incluyó a la AGSC como participante del proyecto. </t>
  </si>
  <si>
    <t>COMPONENTE NECESARIO PARA OTROS PROYECTOS CON PRIORIDAD ALTA</t>
  </si>
  <si>
    <t>NO ES UN DESARROLLO</t>
  </si>
  <si>
    <t>LUIS FERNANDO / JOAQUIN TABARES</t>
  </si>
  <si>
    <t>TRABAJAR EN DEFINICION PROPIA PARA ADAPTAR AL ESTÁNDAR</t>
  </si>
  <si>
    <t>LUIS FERNANDO / JOAQUIN TABARES / CARLOS MALANCHE</t>
  </si>
  <si>
    <t>LUIS FERNANDO / TANIA GOMEZ</t>
  </si>
  <si>
    <t>TOMAR EN CUENTA INTEGRACION CON EL PROYECTO DE CONTABILIDAD</t>
  </si>
  <si>
    <t>MARICARMEN MORENO / LUIS FERNANDO / JOAQUIN TABARES</t>
  </si>
  <si>
    <t>El proyecto es prioritario dada la importancia que tiene por la Presidencia. También realizar la integración con Aduanas y el INDEP es clave para el éxito del proyecto como se indica en el campo de instrucción.</t>
  </si>
  <si>
    <t>ACPT</t>
  </si>
  <si>
    <t>Notas</t>
  </si>
  <si>
    <t>Revisar plantilla de plan de trabajo de microservicios</t>
  </si>
  <si>
    <t>Verificar cambio de estrategia
Gestionar sesión con TT
Definir proceso de lo que se espera en la solución</t>
  </si>
  <si>
    <t>DyP_LDA_Declaración Anual Personas Físicas 2019_Generar análisis aplicativo, sus flujos y funcionalidades_</t>
  </si>
  <si>
    <t>3,286.22h</t>
  </si>
  <si>
    <t>238.78d</t>
  </si>
  <si>
    <t>3 - Mejora Autorizada</t>
  </si>
  <si>
    <t>3,260.59h</t>
  </si>
  <si>
    <t>254.75d</t>
  </si>
  <si>
    <t>440.17d</t>
  </si>
  <si>
    <t>179.93d</t>
  </si>
  <si>
    <t>3,977.4h</t>
  </si>
  <si>
    <t>E.1 Pruebas Funcionales</t>
  </si>
  <si>
    <t>1,080.7h</t>
  </si>
  <si>
    <t>376.63d</t>
  </si>
  <si>
    <t>3,749.16h</t>
  </si>
  <si>
    <t>Muy Alta</t>
  </si>
  <si>
    <t>10,803.28h</t>
  </si>
  <si>
    <t>466.68d</t>
  </si>
  <si>
    <t>25,703.08h</t>
  </si>
  <si>
    <t>529.38d</t>
  </si>
  <si>
    <t>219d</t>
  </si>
  <si>
    <t>234.93d</t>
  </si>
  <si>
    <t>José Luis Zarate López</t>
  </si>
  <si>
    <t>275.67d</t>
  </si>
  <si>
    <t>DSW300381</t>
  </si>
  <si>
    <t>AGA.Fábrica de AGA</t>
  </si>
  <si>
    <t>1230</t>
  </si>
  <si>
    <t>740.66h</t>
  </si>
  <si>
    <t>163.75d</t>
  </si>
  <si>
    <t>370.4h</t>
  </si>
  <si>
    <t>585.63d</t>
  </si>
  <si>
    <t>Contrato de Autenticación</t>
  </si>
  <si>
    <t>Microfocus</t>
  </si>
  <si>
    <t>AGS – FSCM-Boletos de avión interface con Viáticos y Pasajes /Conciliación de boletos de avión comprados.</t>
  </si>
  <si>
    <t>Medibles - Disminución de tiempo Interno;#No medibles - Mejora a la percepción</t>
  </si>
  <si>
    <t>FIS_MAT BUZÓN_Estructuración de Scripts del Mensaje 675</t>
  </si>
  <si>
    <t>FIS_MAT BUZÓN_Estructuración de Scripts del Mensaje 677</t>
  </si>
  <si>
    <t>FIS_MAT BUZÓN_Estructuración de Scripts del Mensaje 676</t>
  </si>
  <si>
    <t>DyP_DD_CBC_Actualización Carga de certificados de Jurisdicciones en los aplicativos CRS y CBC.</t>
  </si>
  <si>
    <t>NV_PORTAL Actualización de Logotipo en la pestaña favicon</t>
  </si>
  <si>
    <t>1578</t>
  </si>
  <si>
    <t>1579</t>
  </si>
  <si>
    <t>Horacio Duarte Olivares</t>
  </si>
  <si>
    <t>AMCII - ASI</t>
  </si>
  <si>
    <t>ACMII - ASI</t>
  </si>
  <si>
    <t>Gustavo Fosado (Microsoft)</t>
  </si>
  <si>
    <t>TIBT</t>
  </si>
  <si>
    <t>Sistema de Incidencias y Alertas (Módulo Alertas)</t>
  </si>
  <si>
    <t>Fábrica Interna - ACIA</t>
  </si>
  <si>
    <t>Dulce Maria Barragan Escobar</t>
  </si>
  <si>
    <t>AIA 4</t>
  </si>
  <si>
    <t>Fábrica Interna ACDMA</t>
  </si>
  <si>
    <t>Fábrica Interna - AGP</t>
  </si>
  <si>
    <t>Provisionales o Definitivas</t>
  </si>
  <si>
    <t>Opinion del cumplimiento</t>
  </si>
  <si>
    <t>ACMII-ASI</t>
  </si>
  <si>
    <t>Gricel Noemi Lozada Zarate</t>
  </si>
  <si>
    <t>Web Service Donatarias CFDI</t>
  </si>
  <si>
    <t>Comercio Exterior - Soporte a la operación</t>
  </si>
  <si>
    <t>ACSMC - AIA</t>
  </si>
  <si>
    <t>Martin Alejandro Solis Niño</t>
  </si>
  <si>
    <t>Roman Ibañez Silva</t>
  </si>
  <si>
    <t>Transversales TI</t>
  </si>
  <si>
    <t>AAS</t>
  </si>
  <si>
    <t>SAT Identificación de Contribuyente</t>
  </si>
  <si>
    <t>Jesus Francisco Quintanar Villarreal</t>
  </si>
  <si>
    <t>Recepción Extemporanea de CFDI´s</t>
  </si>
  <si>
    <t>Adriana Escobar Lopez</t>
  </si>
  <si>
    <t>Consulta de Personas Políticamente Expuestas</t>
  </si>
  <si>
    <t>Año Cie-Can</t>
  </si>
  <si>
    <t>Mes Cie-Can</t>
  </si>
  <si>
    <t>Sem Cie-Can</t>
  </si>
  <si>
    <t>ACMII</t>
  </si>
  <si>
    <t>13/06/2018</t>
  </si>
  <si>
    <t>31/08/2018</t>
  </si>
  <si>
    <t>12/10/2018</t>
  </si>
  <si>
    <t>05/11/2018</t>
  </si>
  <si>
    <t>10/08/2018</t>
  </si>
  <si>
    <t>18/04/2018</t>
  </si>
  <si>
    <t>24/08/2018</t>
  </si>
  <si>
    <t>05/10/2018</t>
  </si>
  <si>
    <t>02/10/2018</t>
  </si>
  <si>
    <t>08/08/2018</t>
  </si>
  <si>
    <t>16/07/2019</t>
  </si>
  <si>
    <t>19/07/2019</t>
  </si>
  <si>
    <t>12/03/2020</t>
  </si>
  <si>
    <t>21/08/2018</t>
  </si>
  <si>
    <t>30/10/2019</t>
  </si>
  <si>
    <t>06/01/2020</t>
  </si>
  <si>
    <t>14/12/2018</t>
  </si>
  <si>
    <t>29/05/2018</t>
  </si>
  <si>
    <t>14/11/2018</t>
  </si>
  <si>
    <t>21/02/2018</t>
  </si>
  <si>
    <t>20/12/2018</t>
  </si>
  <si>
    <t>22/02/2018</t>
  </si>
  <si>
    <t>31/12/2018</t>
  </si>
  <si>
    <t>10/12/2018</t>
  </si>
  <si>
    <t>09/08/2018</t>
  </si>
  <si>
    <t>16/07/2018</t>
  </si>
  <si>
    <t>22/07/2019</t>
  </si>
  <si>
    <t>04/10/2018</t>
  </si>
  <si>
    <t>09/03/2018</t>
  </si>
  <si>
    <t>04/01/2019</t>
  </si>
  <si>
    <t>05/04/2018</t>
  </si>
  <si>
    <t>14/08/2018</t>
  </si>
  <si>
    <t>10/06/2019</t>
  </si>
  <si>
    <t>11/03/2020</t>
  </si>
  <si>
    <t>13/02/2020</t>
  </si>
  <si>
    <t>23/07/2018</t>
  </si>
  <si>
    <t>17/12/2019</t>
  </si>
  <si>
    <t>27/11/2019</t>
  </si>
  <si>
    <t>20/07/2018</t>
  </si>
  <si>
    <t>15/08/2019</t>
  </si>
  <si>
    <t>26/02/2021</t>
  </si>
  <si>
    <t>27/07/2020</t>
  </si>
  <si>
    <t>11/09/2019</t>
  </si>
  <si>
    <t>10/09/2019</t>
  </si>
  <si>
    <t>03/01/2020</t>
  </si>
  <si>
    <t>21/04/2020</t>
  </si>
  <si>
    <t>31/07/2018</t>
  </si>
  <si>
    <t>16/12/2019</t>
  </si>
  <si>
    <t>23/10/2019</t>
  </si>
  <si>
    <t>13/07/2018</t>
  </si>
  <si>
    <t>24/04/2020</t>
  </si>
  <si>
    <t>10/03/2020</t>
  </si>
  <si>
    <t>14/08/2019</t>
  </si>
  <si>
    <t>20/07/2020</t>
  </si>
  <si>
    <t>20/10/2020</t>
  </si>
  <si>
    <t>14/08/2020</t>
  </si>
  <si>
    <t>20/08/2019</t>
  </si>
  <si>
    <t>12/09/2019</t>
  </si>
  <si>
    <t>13/11/2019</t>
  </si>
  <si>
    <t>09/08/2019</t>
  </si>
  <si>
    <t>03/07/2020</t>
  </si>
  <si>
    <t>20/05/2020</t>
  </si>
  <si>
    <t>23/04/2020</t>
  </si>
  <si>
    <t>09/09/2019</t>
  </si>
  <si>
    <t>04/06/2020</t>
  </si>
  <si>
    <t>16/10/2020</t>
  </si>
  <si>
    <t>21/08/2020</t>
  </si>
  <si>
    <t>25/09/2019</t>
  </si>
  <si>
    <t>23/09/2019</t>
  </si>
  <si>
    <t>24/07/2020</t>
  </si>
  <si>
    <t>05/11/2020</t>
  </si>
  <si>
    <t>02/10/2019</t>
  </si>
  <si>
    <t>15/06/2020</t>
  </si>
  <si>
    <t>31/08/2020</t>
  </si>
  <si>
    <t>05/11/2019</t>
  </si>
  <si>
    <t>01/05/2019</t>
  </si>
  <si>
    <t>30/01/2020</t>
  </si>
  <si>
    <t>31/12/2019</t>
  </si>
  <si>
    <t>17/01/2020</t>
  </si>
  <si>
    <t>01/09/2019</t>
  </si>
  <si>
    <t>27/12/2019</t>
  </si>
  <si>
    <t>24/02/2020</t>
  </si>
  <si>
    <t>06/11/2019</t>
  </si>
  <si>
    <t>28/10/2019</t>
  </si>
  <si>
    <t>15/01/2020</t>
  </si>
  <si>
    <t>07/08/2020</t>
  </si>
  <si>
    <t>14/11/2019</t>
  </si>
  <si>
    <t>16/10/2019</t>
  </si>
  <si>
    <t>28/09/2020</t>
  </si>
  <si>
    <t>15/10/2018</t>
  </si>
  <si>
    <t>09/01/2019</t>
  </si>
  <si>
    <t>18/10/2019</t>
  </si>
  <si>
    <t>14/06/2018</t>
  </si>
  <si>
    <t>15/07/2020</t>
  </si>
  <si>
    <t>24/08/2020</t>
  </si>
  <si>
    <t>20/08/2020</t>
  </si>
  <si>
    <t>24/12/2019</t>
  </si>
  <si>
    <t>25/11/2019</t>
  </si>
  <si>
    <t>12/02/2020</t>
  </si>
  <si>
    <t>07/04/2020</t>
  </si>
  <si>
    <t>17/04/2020</t>
  </si>
  <si>
    <t>26/11/2019</t>
  </si>
  <si>
    <t>03/04/2020</t>
  </si>
  <si>
    <t>11/08/2020</t>
  </si>
  <si>
    <t>15/11/2019</t>
  </si>
  <si>
    <t>21/10/2019</t>
  </si>
  <si>
    <t>10/08/2020</t>
  </si>
  <si>
    <t>19/08/2020</t>
  </si>
  <si>
    <t>31/07/2020</t>
  </si>
  <si>
    <t>19/05/2020</t>
  </si>
  <si>
    <t>27/08/2020</t>
  </si>
  <si>
    <t>30/09/2019</t>
  </si>
  <si>
    <t>07/11/2019</t>
  </si>
  <si>
    <t>05/08/2020</t>
  </si>
  <si>
    <t>05/09/2019</t>
  </si>
  <si>
    <t>30/12/2019</t>
  </si>
  <si>
    <t>30/07/2018</t>
  </si>
  <si>
    <t>26/03/2020</t>
  </si>
  <si>
    <t>08/09/2020</t>
  </si>
  <si>
    <t>28/08/2018</t>
  </si>
  <si>
    <t>02/09/2019</t>
  </si>
  <si>
    <t>30/11/2020</t>
  </si>
  <si>
    <t>23/12/2020</t>
  </si>
  <si>
    <t>13/01/2020</t>
  </si>
  <si>
    <t>30/04/2020</t>
  </si>
  <si>
    <t>28/05/2020</t>
  </si>
  <si>
    <t>16/04/2020</t>
  </si>
  <si>
    <t>18/12/2019</t>
  </si>
  <si>
    <t>14/10/2019</t>
  </si>
  <si>
    <t>03/08/2020</t>
  </si>
  <si>
    <t>24/09/2020</t>
  </si>
  <si>
    <t>17/10/2019</t>
  </si>
  <si>
    <t>10/07/2020</t>
  </si>
  <si>
    <t>23/07/2020</t>
  </si>
  <si>
    <t>27/04/2020</t>
  </si>
  <si>
    <t>24/05/2018</t>
  </si>
  <si>
    <t>10/07/2018</t>
  </si>
  <si>
    <t>09/04/2019</t>
  </si>
  <si>
    <t>07/06/2018</t>
  </si>
  <si>
    <t>19/11/2019</t>
  </si>
  <si>
    <t>22/01/2020</t>
  </si>
  <si>
    <t>05/02/2020</t>
  </si>
  <si>
    <t>16/01/2020</t>
  </si>
  <si>
    <t>MIGUEL ERICK SANCHEZ DE LOS SANTOS</t>
  </si>
  <si>
    <t>07/10/2019</t>
  </si>
  <si>
    <t>16/07/2020</t>
  </si>
  <si>
    <t>09/12/2019</t>
  </si>
  <si>
    <t>06/12/2018</t>
  </si>
  <si>
    <t>04/11/2019</t>
  </si>
  <si>
    <t>26/09/2019</t>
  </si>
  <si>
    <t>21/01/2020</t>
  </si>
  <si>
    <t>04/10/2019</t>
  </si>
  <si>
    <t>23/08/2019</t>
  </si>
  <si>
    <t>17/03/2020</t>
  </si>
  <si>
    <t>13/07/2020</t>
  </si>
  <si>
    <t>17/09/2019</t>
  </si>
  <si>
    <t>26/05/2020</t>
  </si>
  <si>
    <t>28/04/2020</t>
  </si>
  <si>
    <t>01/07/2020</t>
  </si>
  <si>
    <t>26/12/2019</t>
  </si>
  <si>
    <t>31/03/2020</t>
  </si>
  <si>
    <t>10/07/2019</t>
  </si>
  <si>
    <t>02/12/2019</t>
  </si>
  <si>
    <t>15/10/2019</t>
  </si>
  <si>
    <t>11/10/2019</t>
  </si>
  <si>
    <t>13/12/2019</t>
  </si>
  <si>
    <t>28/02/2020</t>
  </si>
  <si>
    <t>03/03/2020</t>
  </si>
  <si>
    <t>08/07/2020</t>
  </si>
  <si>
    <t>09/02/2021</t>
  </si>
  <si>
    <t>11/11/2019</t>
  </si>
  <si>
    <t>09/03/2020</t>
  </si>
  <si>
    <t>17/09/2018</t>
  </si>
  <si>
    <t>22/05/2019</t>
  </si>
  <si>
    <t>29/11/2019</t>
  </si>
  <si>
    <t>03/10/2018</t>
  </si>
  <si>
    <t>02/04/2020</t>
  </si>
  <si>
    <t>29/05/2020</t>
  </si>
  <si>
    <t>08/06/2020</t>
  </si>
  <si>
    <t>10/01/2020</t>
  </si>
  <si>
    <t>09/01/2020</t>
  </si>
  <si>
    <t>19/06/2020</t>
  </si>
  <si>
    <t>12/06/2020</t>
  </si>
  <si>
    <t>03/10/2019</t>
  </si>
  <si>
    <t>19/03/2020</t>
  </si>
  <si>
    <t>06/03/2020</t>
  </si>
  <si>
    <t>28/01/2020</t>
  </si>
  <si>
    <t>27/01/2020</t>
  </si>
  <si>
    <t>19/11/2020</t>
  </si>
  <si>
    <t>26/02/2020</t>
  </si>
  <si>
    <t>22/11/2019</t>
  </si>
  <si>
    <t>14/02/2020</t>
  </si>
  <si>
    <t>22/04/2020</t>
  </si>
  <si>
    <t>13/03/2020</t>
  </si>
  <si>
    <t>12/11/2019</t>
  </si>
  <si>
    <t>22/05/2020</t>
  </si>
  <si>
    <t>29/04/2020</t>
  </si>
  <si>
    <t>20/11/2019</t>
  </si>
  <si>
    <t>07/09/2020</t>
  </si>
  <si>
    <t>27/10/2020</t>
  </si>
  <si>
    <t>02/01/2020</t>
  </si>
  <si>
    <t>02/10/2020</t>
  </si>
  <si>
    <t>02/03/2020</t>
  </si>
  <si>
    <t>15/10/2021</t>
  </si>
  <si>
    <t>18/08/2020</t>
  </si>
  <si>
    <t>16/06/2020</t>
  </si>
  <si>
    <t>27/03/2020</t>
  </si>
  <si>
    <t>17/08/2020</t>
  </si>
  <si>
    <t>23/03/2020</t>
  </si>
  <si>
    <t>12/05/2020</t>
  </si>
  <si>
    <t>30/09/2020</t>
  </si>
  <si>
    <t>05/01/2021</t>
  </si>
  <si>
    <t>07/01/2021</t>
  </si>
  <si>
    <t>18/03/2020</t>
  </si>
  <si>
    <t>29/09/2020</t>
  </si>
  <si>
    <t>20/01/2020</t>
  </si>
  <si>
    <t>31/01/2020</t>
  </si>
  <si>
    <t>03/12/2019</t>
  </si>
  <si>
    <t>23/12/2019</t>
  </si>
  <si>
    <t>02/07/2020</t>
  </si>
  <si>
    <t>10/02/2020</t>
  </si>
  <si>
    <t>12/12/2019</t>
  </si>
  <si>
    <t>21/10/2020</t>
  </si>
  <si>
    <t>13/10/2020</t>
  </si>
  <si>
    <t>04/02/2020</t>
  </si>
  <si>
    <t>05/03/2020</t>
  </si>
  <si>
    <t>22/07/2020</t>
  </si>
  <si>
    <t>29/01/2020</t>
  </si>
  <si>
    <t>05/12/2019</t>
  </si>
  <si>
    <t>13/04/2020</t>
  </si>
  <si>
    <t>23/01/2020</t>
  </si>
  <si>
    <t>25/03/2021</t>
  </si>
  <si>
    <t>14/09/2020</t>
  </si>
  <si>
    <t>21/09/2020</t>
  </si>
  <si>
    <t>JUAN CARLOS MUÑOZ</t>
  </si>
  <si>
    <t>10/12/2019</t>
  </si>
  <si>
    <t>25/05/2020</t>
  </si>
  <si>
    <t>03/06/2020</t>
  </si>
  <si>
    <t>01/04/2020</t>
  </si>
  <si>
    <t>27/02/2020</t>
  </si>
  <si>
    <t>05/06/2019</t>
  </si>
  <si>
    <t>16/03/2021</t>
  </si>
  <si>
    <t>20/08/2018</t>
  </si>
  <si>
    <t>27/05/2020</t>
  </si>
  <si>
    <t>23/09/2020</t>
  </si>
  <si>
    <t>25/09/2020</t>
  </si>
  <si>
    <t>26/09/2018</t>
  </si>
  <si>
    <t>26/07/2019</t>
  </si>
  <si>
    <t>20/09/2018</t>
  </si>
  <si>
    <t>09/10/2018</t>
  </si>
  <si>
    <t>04/12/2019</t>
  </si>
  <si>
    <t>24/01/2020</t>
  </si>
  <si>
    <t>06/04/2020</t>
  </si>
  <si>
    <t>19/10/2020</t>
  </si>
  <si>
    <t>19/06/2018</t>
  </si>
  <si>
    <t>14/02/2019</t>
  </si>
  <si>
    <t>06/12/2019</t>
  </si>
  <si>
    <t>06/11/2020</t>
  </si>
  <si>
    <t>13/08/2020</t>
  </si>
  <si>
    <t>28/07/2020</t>
  </si>
  <si>
    <t>07/02/2020</t>
  </si>
  <si>
    <t>22/10/2020</t>
  </si>
  <si>
    <t>20/03/2020</t>
  </si>
  <si>
    <t>30/06/2020</t>
  </si>
  <si>
    <t>26/06/2020</t>
  </si>
  <si>
    <t>25/02/2020</t>
  </si>
  <si>
    <t>10/06/2020</t>
  </si>
  <si>
    <t>04/03/2020</t>
  </si>
  <si>
    <t>03/09/2020</t>
  </si>
  <si>
    <t>CARLOS MARIO QUIÑONES QUIROZ</t>
  </si>
  <si>
    <t>11/05/2020</t>
  </si>
  <si>
    <t>30/03/2020</t>
  </si>
  <si>
    <t>25/06/2020</t>
  </si>
  <si>
    <t>09/09/2020</t>
  </si>
  <si>
    <t>03/07/2018</t>
  </si>
  <si>
    <t>06/03/2019</t>
  </si>
  <si>
    <t>22/09/2020</t>
  </si>
  <si>
    <t>01/06/2020</t>
  </si>
  <si>
    <t>22/05/2018</t>
  </si>
  <si>
    <t>05/04/2019</t>
  </si>
  <si>
    <t>22/08/2018</t>
  </si>
  <si>
    <t>30/07/2020</t>
  </si>
  <si>
    <t>19/02/2020</t>
  </si>
  <si>
    <t>01/06/2018</t>
  </si>
  <si>
    <t>09/04/2018</t>
  </si>
  <si>
    <t>11/06/2018</t>
  </si>
  <si>
    <t>27/06/2018</t>
  </si>
  <si>
    <t>11/04/2019</t>
  </si>
  <si>
    <t>20/05/2019</t>
  </si>
  <si>
    <t>17/09/2020</t>
  </si>
  <si>
    <t>07/10/2020</t>
  </si>
  <si>
    <t>18/06/2020</t>
  </si>
  <si>
    <t>29/07/2020</t>
  </si>
  <si>
    <t>06/08/2020</t>
  </si>
  <si>
    <t>25/08/2020</t>
  </si>
  <si>
    <t>ALEJANDRO NOE HERNANDEZ LOPEZ</t>
  </si>
  <si>
    <t>21/07/2020</t>
  </si>
  <si>
    <t>1,201.55h</t>
  </si>
  <si>
    <t>26/08/2021</t>
  </si>
  <si>
    <t>JUAN CARLOS  RAMIREZ</t>
  </si>
  <si>
    <t>04/05/2020</t>
  </si>
  <si>
    <t>25/01/2021</t>
  </si>
  <si>
    <t>27/01/2021</t>
  </si>
  <si>
    <t>14/04/2020</t>
  </si>
  <si>
    <t>12/11/2018</t>
  </si>
  <si>
    <t>24/01/2019</t>
  </si>
  <si>
    <t>09/07/2018</t>
  </si>
  <si>
    <t>29/08/2018</t>
  </si>
  <si>
    <t>20/03/2019</t>
  </si>
  <si>
    <t>05/07/2018</t>
  </si>
  <si>
    <t>28/01/2021</t>
  </si>
  <si>
    <t>09/06/2020</t>
  </si>
  <si>
    <t>23/05/2020</t>
  </si>
  <si>
    <t>08/10/2020</t>
  </si>
  <si>
    <t>arivas</t>
  </si>
  <si>
    <t>04/09/2020</t>
  </si>
  <si>
    <t>26/06/2018</t>
  </si>
  <si>
    <t>04/07/2018</t>
  </si>
  <si>
    <t>02/06/2020</t>
  </si>
  <si>
    <t>JUAN DE LA CRUZ SALAZAR VILLA</t>
  </si>
  <si>
    <t>17/07/2020</t>
  </si>
  <si>
    <t>15/06/2018</t>
  </si>
  <si>
    <t>08/12/2020</t>
  </si>
  <si>
    <t>02/09/2020</t>
  </si>
  <si>
    <t>01/12/2020</t>
  </si>
  <si>
    <t>21/05/2020</t>
  </si>
  <si>
    <t>17/07/2018</t>
  </si>
  <si>
    <t>07/02/2019</t>
  </si>
  <si>
    <t>25/06/2018</t>
  </si>
  <si>
    <t>17/06/2020</t>
  </si>
  <si>
    <t>10/09/2018</t>
  </si>
  <si>
    <t>11/01/2019</t>
  </si>
  <si>
    <t>10/04/2019</t>
  </si>
  <si>
    <t>04/09/2018</t>
  </si>
  <si>
    <t>20/02/2019</t>
  </si>
  <si>
    <t>12/08/2020</t>
  </si>
  <si>
    <t>01/09/2020</t>
  </si>
  <si>
    <t>13/02/2019</t>
  </si>
  <si>
    <t>01/07/2019</t>
  </si>
  <si>
    <t>04/07/2019</t>
  </si>
  <si>
    <t>19/07/2018</t>
  </si>
  <si>
    <t>DSW300383</t>
  </si>
  <si>
    <t>09/07/2020</t>
  </si>
  <si>
    <t>JORGE ASAEL VAQUEZ BARROSO</t>
  </si>
  <si>
    <t>26/08/2020</t>
  </si>
  <si>
    <t>25/05/2018</t>
  </si>
  <si>
    <t>19/09/2018</t>
  </si>
  <si>
    <t>17/07/2019</t>
  </si>
  <si>
    <t>05/06/2020</t>
  </si>
  <si>
    <t>17/01/2019</t>
  </si>
  <si>
    <t>24/10/2019</t>
  </si>
  <si>
    <t>28/06/2018</t>
  </si>
  <si>
    <t>16/12/2020</t>
  </si>
  <si>
    <t>16/05/2018</t>
  </si>
  <si>
    <t>04/03/2019</t>
  </si>
  <si>
    <t>22/10/2018</t>
  </si>
  <si>
    <t>22/06/2020</t>
  </si>
  <si>
    <t>GIOVANNY LOPEZ GUTIERREZ</t>
  </si>
  <si>
    <t>02/07/2019</t>
  </si>
  <si>
    <t>31/10/2019</t>
  </si>
  <si>
    <t>25/01/2019</t>
  </si>
  <si>
    <t>23/06/2020</t>
  </si>
  <si>
    <t>12/07/2018</t>
  </si>
  <si>
    <t>29/10/2020</t>
  </si>
  <si>
    <t>29/06/2020</t>
  </si>
  <si>
    <t>09/11/2020</t>
  </si>
  <si>
    <t>337.62h</t>
  </si>
  <si>
    <t>INFO700002</t>
  </si>
  <si>
    <t>MAT-RFC Ampliado Cambio de Fecha fin de vigencia de localidades y colonias_</t>
  </si>
  <si>
    <t>09/10/2020</t>
  </si>
  <si>
    <t>386.59h</t>
  </si>
  <si>
    <t>38.75d</t>
  </si>
  <si>
    <t>INFO700003</t>
  </si>
  <si>
    <t>27/11/2018</t>
  </si>
  <si>
    <t>03/04/2019</t>
  </si>
  <si>
    <t>07/07/2020</t>
  </si>
  <si>
    <t>02/08/2018</t>
  </si>
  <si>
    <t>08/02/2019</t>
  </si>
  <si>
    <t>15/02/2019</t>
  </si>
  <si>
    <t>12/06/2018</t>
  </si>
  <si>
    <t>02/07/2018</t>
  </si>
  <si>
    <t>27/08/2018</t>
  </si>
  <si>
    <t>24/07/2019</t>
  </si>
  <si>
    <t>14/06/2019</t>
  </si>
  <si>
    <t>29/06/2018</t>
  </si>
  <si>
    <t>31/01/2019</t>
  </si>
  <si>
    <t>06/07/2018</t>
  </si>
  <si>
    <t>19/10/2018</t>
  </si>
  <si>
    <t>18/06/2018</t>
  </si>
  <si>
    <t>17/08/2018</t>
  </si>
  <si>
    <t>18/12/2018</t>
  </si>
  <si>
    <t>05/02/2019</t>
  </si>
  <si>
    <t>08/11/2018</t>
  </si>
  <si>
    <t>16/04/2019</t>
  </si>
  <si>
    <t>07/08/2018</t>
  </si>
  <si>
    <t>27/03/2019</t>
  </si>
  <si>
    <t>02/04/2019</t>
  </si>
  <si>
    <t>03/09/2018</t>
  </si>
  <si>
    <t>01/03/2018</t>
  </si>
  <si>
    <t>26/03/2018</t>
  </si>
  <si>
    <t>20/06/2018</t>
  </si>
  <si>
    <t>29/11/2018</t>
  </si>
  <si>
    <t>24/07/2018</t>
  </si>
  <si>
    <t>11/06/2019</t>
  </si>
  <si>
    <t>11/02/2019</t>
  </si>
  <si>
    <t>15/08/2018</t>
  </si>
  <si>
    <t>17/12/2018</t>
  </si>
  <si>
    <t>26/06/2019</t>
  </si>
  <si>
    <t>28/06/2019</t>
  </si>
  <si>
    <t>01/11/2018</t>
  </si>
  <si>
    <t>22/01/2019</t>
  </si>
  <si>
    <t>30/01/2019</t>
  </si>
  <si>
    <t>11/05/2018</t>
  </si>
  <si>
    <t>12/02/2019</t>
  </si>
  <si>
    <t>04/09/2019</t>
  </si>
  <si>
    <t>10/05/2018</t>
  </si>
  <si>
    <t>21/01/2019</t>
  </si>
  <si>
    <t>09/05/2019</t>
  </si>
  <si>
    <t>22/04/2019</t>
  </si>
  <si>
    <t>16/05/2019</t>
  </si>
  <si>
    <t>05/09/2018</t>
  </si>
  <si>
    <t>06/03/2018</t>
  </si>
  <si>
    <t>03/05/2021</t>
  </si>
  <si>
    <t>01/10/2018</t>
  </si>
  <si>
    <t>21/03/2019</t>
  </si>
  <si>
    <t>15/05/2019</t>
  </si>
  <si>
    <t>10/10/2019</t>
  </si>
  <si>
    <t>11/09/2018</t>
  </si>
  <si>
    <t>03/06/2021</t>
  </si>
  <si>
    <t>02/06/2021</t>
  </si>
  <si>
    <t>07/01/2019</t>
  </si>
  <si>
    <t>16/01/2019</t>
  </si>
  <si>
    <t>11/07/2018</t>
  </si>
  <si>
    <t>18/07/2018</t>
  </si>
  <si>
    <t>25/03/2019</t>
  </si>
  <si>
    <t>19/03/2019</t>
  </si>
  <si>
    <t>14/03/2019</t>
  </si>
  <si>
    <t>23/04/2019</t>
  </si>
  <si>
    <t>18/10/2018</t>
  </si>
  <si>
    <t>23/08/2018</t>
  </si>
  <si>
    <t>07/05/2020</t>
  </si>
  <si>
    <t>01/08/2018</t>
  </si>
  <si>
    <t>12/04/2019</t>
  </si>
  <si>
    <t>12/09/2018</t>
  </si>
  <si>
    <t>16/08/2019</t>
  </si>
  <si>
    <t>25/09/2018</t>
  </si>
  <si>
    <t>11/07/2019</t>
  </si>
  <si>
    <t>26/10/2018</t>
  </si>
  <si>
    <t>29/07/2019</t>
  </si>
  <si>
    <t>26/08/2019</t>
  </si>
  <si>
    <t>06/09/2018</t>
  </si>
  <si>
    <t>28/09/2018</t>
  </si>
  <si>
    <t>07/09/2018</t>
  </si>
  <si>
    <t>J. Estabilización</t>
  </si>
  <si>
    <t>06/02/2019</t>
  </si>
  <si>
    <t>18/09/2020</t>
  </si>
  <si>
    <t>10/10/2018</t>
  </si>
  <si>
    <t>13/08/2018</t>
  </si>
  <si>
    <t>19/02/2019</t>
  </si>
  <si>
    <t>03/08/2018</t>
  </si>
  <si>
    <t>06/08/2018</t>
  </si>
  <si>
    <t>23/01/2019</t>
  </si>
  <si>
    <t>21/09/2018</t>
  </si>
  <si>
    <t>19/01/2018</t>
  </si>
  <si>
    <t>09/11/2018</t>
  </si>
  <si>
    <t>27/06/2019</t>
  </si>
  <si>
    <t>22/06/2018</t>
  </si>
  <si>
    <t>23/11/2018</t>
  </si>
  <si>
    <t>13/09/2019</t>
  </si>
  <si>
    <t>06/11/2018</t>
  </si>
  <si>
    <t>30/07/2019</t>
  </si>
  <si>
    <t>09/10/2019</t>
  </si>
  <si>
    <t>31/10/2018</t>
  </si>
  <si>
    <t>15/04/2020</t>
  </si>
  <si>
    <t>13/04/2018</t>
  </si>
  <si>
    <t>20/11/2018</t>
  </si>
  <si>
    <t>29/08/2019</t>
  </si>
  <si>
    <t>24/02/2018</t>
  </si>
  <si>
    <t>15/01/2019</t>
  </si>
  <si>
    <t>20/12/2019</t>
  </si>
  <si>
    <t>15/11/2018</t>
  </si>
  <si>
    <t>29/03/2019</t>
  </si>
  <si>
    <t>16/10/2018</t>
  </si>
  <si>
    <t>02/08/2019</t>
  </si>
  <si>
    <t>02/04/2018</t>
  </si>
  <si>
    <t>28/03/2019</t>
  </si>
  <si>
    <t>22/01/2018</t>
  </si>
  <si>
    <t>08/08/2019</t>
  </si>
  <si>
    <t>07/06/2019</t>
  </si>
  <si>
    <t>24/09/2018</t>
  </si>
  <si>
    <t>09/03/2021</t>
  </si>
  <si>
    <t>08/03/2019</t>
  </si>
  <si>
    <t>10/05/2019</t>
  </si>
  <si>
    <t>03/07/2019</t>
  </si>
  <si>
    <t>15/05/2020</t>
  </si>
  <si>
    <t>25/07/2019</t>
  </si>
  <si>
    <t>16/11/2018</t>
  </si>
  <si>
    <t>29/01/2019</t>
  </si>
  <si>
    <t>13/05/2020</t>
  </si>
  <si>
    <t>01/03/2019</t>
  </si>
  <si>
    <t>29/10/2018</t>
  </si>
  <si>
    <t>17/10/2018</t>
  </si>
  <si>
    <t>26/11/2018</t>
  </si>
  <si>
    <t>13/05/2019</t>
  </si>
  <si>
    <t>07/03/2019</t>
  </si>
  <si>
    <t>27/09/2018</t>
  </si>
  <si>
    <t>11/09/2020</t>
  </si>
  <si>
    <t>14/09/2018</t>
  </si>
  <si>
    <t>13/12/2018</t>
  </si>
  <si>
    <t>13/09/2018</t>
  </si>
  <si>
    <t>24/10/2018</t>
  </si>
  <si>
    <t>21/05/2019</t>
  </si>
  <si>
    <t>29/04/2019</t>
  </si>
  <si>
    <t>07/05/2019</t>
  </si>
  <si>
    <t>21/11/2019</t>
  </si>
  <si>
    <t>21/11/2018</t>
  </si>
  <si>
    <t>23/10/2018</t>
  </si>
  <si>
    <t>02/03/2018</t>
  </si>
  <si>
    <t>01/04/2019</t>
  </si>
  <si>
    <t>18/09/2018</t>
  </si>
  <si>
    <t>05/03/2019</t>
  </si>
  <si>
    <t>08/10/2018</t>
  </si>
  <si>
    <t>12/12/2018</t>
  </si>
  <si>
    <t>26/02/2019</t>
  </si>
  <si>
    <t>08/01/2020</t>
  </si>
  <si>
    <t>07/01/2020</t>
  </si>
  <si>
    <t>24/05/2019</t>
  </si>
  <si>
    <t>RC_ CONTABILIDAD NEPE_ Actualización del Procesos de Sustitutivas_</t>
  </si>
  <si>
    <t>DSW300382</t>
  </si>
  <si>
    <t>18/01/2019</t>
  </si>
  <si>
    <t>04/04/2019</t>
  </si>
  <si>
    <t>10/01/2019</t>
  </si>
  <si>
    <t>06/06/2019</t>
  </si>
  <si>
    <t>27/02/2019</t>
  </si>
  <si>
    <t>05/06/2018</t>
  </si>
  <si>
    <t>30/10/2018</t>
  </si>
  <si>
    <t>27/12/2018</t>
  </si>
  <si>
    <t>05/07/2019</t>
  </si>
  <si>
    <t>25/10/2018</t>
  </si>
  <si>
    <t>03/12/2018</t>
  </si>
  <si>
    <t>08/04/2019</t>
  </si>
  <si>
    <t>27/05/2019</t>
  </si>
  <si>
    <t>18/07/2019</t>
  </si>
  <si>
    <t>18/02/2019</t>
  </si>
  <si>
    <t>07/12/2018</t>
  </si>
  <si>
    <t>26/03/2019</t>
  </si>
  <si>
    <t>08/01/2019</t>
  </si>
  <si>
    <t>03/01/2019</t>
  </si>
  <si>
    <t>07/08/2019</t>
  </si>
  <si>
    <t>14/01/2019</t>
  </si>
  <si>
    <t>15/07/2019</t>
  </si>
  <si>
    <t>07/11/2018</t>
  </si>
  <si>
    <t>28/08/2019</t>
  </si>
  <si>
    <t>08/04/2020</t>
  </si>
  <si>
    <t>13/11/2018</t>
  </si>
  <si>
    <t>28/01/2019</t>
  </si>
  <si>
    <t>16/02/2020</t>
  </si>
  <si>
    <t>01/02/2019</t>
  </si>
  <si>
    <t>4,496.54h</t>
  </si>
  <si>
    <t>12/07/2019</t>
  </si>
  <si>
    <t>31/07/2019</t>
  </si>
  <si>
    <t>04/12/2018</t>
  </si>
  <si>
    <t>28/12/2018</t>
  </si>
  <si>
    <t>02/01/2019</t>
  </si>
  <si>
    <t>19/12/2018</t>
  </si>
  <si>
    <t>24/12/2018</t>
  </si>
  <si>
    <t>05/12/2018</t>
  </si>
  <si>
    <t>18/06/2019</t>
  </si>
  <si>
    <t>19/12/2019</t>
  </si>
  <si>
    <t>11/12/2018</t>
  </si>
  <si>
    <t>26/12/2018</t>
  </si>
  <si>
    <t>29/05/2019</t>
  </si>
  <si>
    <t>12/03/2019</t>
  </si>
  <si>
    <t>14/05/2019</t>
  </si>
  <si>
    <t>20/06/2019</t>
  </si>
  <si>
    <t>21/12/2018</t>
  </si>
  <si>
    <t>13/06/2019</t>
  </si>
  <si>
    <t>23/05/2019</t>
  </si>
  <si>
    <t>14/07/2020</t>
  </si>
  <si>
    <t>24/06/2019</t>
  </si>
  <si>
    <t>07/05/2018</t>
  </si>
  <si>
    <t>28/05/2019</t>
  </si>
  <si>
    <t>15/03/2019</t>
  </si>
  <si>
    <t>02/02/2018</t>
  </si>
  <si>
    <t>28/08/2020</t>
  </si>
  <si>
    <t>2,653.6h</t>
  </si>
  <si>
    <t>09/07/2019</t>
  </si>
  <si>
    <t>22/08/2019</t>
  </si>
  <si>
    <t>06/05/2019</t>
  </si>
  <si>
    <t>22/03/2018</t>
  </si>
  <si>
    <t>12/06/2019</t>
  </si>
  <si>
    <t>13/03/2019</t>
  </si>
  <si>
    <t>11/03/2019</t>
  </si>
  <si>
    <t>21/02/2019</t>
  </si>
  <si>
    <t>25/02/2019</t>
  </si>
  <si>
    <t>30/08/2019</t>
  </si>
  <si>
    <t>18/02/2020</t>
  </si>
  <si>
    <t>29/10/2019</t>
  </si>
  <si>
    <t>28/02/2019</t>
  </si>
  <si>
    <t>06/02/2020</t>
  </si>
  <si>
    <t>30/04/2019</t>
  </si>
  <si>
    <t>22/03/2019</t>
  </si>
  <si>
    <t>05/05/2020</t>
  </si>
  <si>
    <t>17/11/2020</t>
  </si>
  <si>
    <t>17/05/2019</t>
  </si>
  <si>
    <t>11/12/2019</t>
  </si>
  <si>
    <t>11/02/2020</t>
  </si>
  <si>
    <t>19/06/2019</t>
  </si>
  <si>
    <t>26/04/2019</t>
  </si>
  <si>
    <t>17/06/2021</t>
  </si>
  <si>
    <t>9,265.43h</t>
  </si>
  <si>
    <t>416.25d</t>
  </si>
  <si>
    <t>06/05/2020</t>
  </si>
  <si>
    <t>15/04/2019</t>
  </si>
  <si>
    <t>28/05/2018</t>
  </si>
  <si>
    <t>17/04/2019</t>
  </si>
  <si>
    <t>25/06/2019</t>
  </si>
  <si>
    <t>24/09/2019</t>
  </si>
  <si>
    <t>03/06/2019</t>
  </si>
  <si>
    <t>01/08/2019</t>
  </si>
  <si>
    <t>24/04/2019</t>
  </si>
  <si>
    <t>08/10/2019</t>
  </si>
  <si>
    <t>31/05/2019</t>
  </si>
  <si>
    <t>21/06/2019</t>
  </si>
  <si>
    <t>22/04/2021</t>
  </si>
  <si>
    <t>14/05/2018</t>
  </si>
  <si>
    <t>18/05/2020</t>
  </si>
  <si>
    <t>2,598h</t>
  </si>
  <si>
    <t>17/06/2019</t>
  </si>
  <si>
    <t>02/09/2015</t>
  </si>
  <si>
    <t>11/06/2020</t>
  </si>
  <si>
    <t>03/04/2017</t>
  </si>
  <si>
    <t>24/04/2018</t>
  </si>
  <si>
    <t>21/06/2018</t>
  </si>
  <si>
    <t>19/09/2019</t>
  </si>
  <si>
    <t>20/02/2020</t>
  </si>
  <si>
    <t>30/05/2019</t>
  </si>
  <si>
    <t>12/10/2020</t>
  </si>
  <si>
    <t>347.16d</t>
  </si>
  <si>
    <t>22/10/2019</t>
  </si>
  <si>
    <t>19/08/2019</t>
  </si>
  <si>
    <t>04/12/2020</t>
  </si>
  <si>
    <t>442.63d</t>
  </si>
  <si>
    <t>25/10/2019</t>
  </si>
  <si>
    <t>08/07/2019</t>
  </si>
  <si>
    <t>08/05/2020</t>
  </si>
  <si>
    <t>23/07/2019</t>
  </si>
  <si>
    <t>23/05/2018</t>
  </si>
  <si>
    <t>30/08/2018</t>
  </si>
  <si>
    <t>28/11/2019</t>
  </si>
  <si>
    <t>01/10/2020</t>
  </si>
  <si>
    <t>10,760.56h</t>
  </si>
  <si>
    <t>21/08/2019</t>
  </si>
  <si>
    <t>06/06/2018</t>
  </si>
  <si>
    <t>17/02/2020</t>
  </si>
  <si>
    <t>21/05/2018</t>
  </si>
  <si>
    <t>06/09/2019</t>
  </si>
  <si>
    <t>05/08/2019</t>
  </si>
  <si>
    <t>06/08/2019</t>
  </si>
  <si>
    <t>20/09/2019</t>
  </si>
  <si>
    <t>27/08/2019</t>
  </si>
  <si>
    <t>30/12/2020</t>
  </si>
  <si>
    <t>03/09/2019</t>
  </si>
  <si>
    <t>12/08/2019</t>
  </si>
  <si>
    <t>13/08/2019</t>
  </si>
  <si>
    <t>14/01/2020</t>
  </si>
  <si>
    <t>01/11/2019</t>
  </si>
  <si>
    <t>25/03/2020</t>
  </si>
  <si>
    <t>1544</t>
  </si>
  <si>
    <t>1793</t>
  </si>
  <si>
    <t>CESO-SIGER-PVC - Mitigar errores que se generan durante las consultas.</t>
  </si>
  <si>
    <t xml:space="preserve">MAT-NyV: Actualización de datos de impresoras para imprimir en el Servicio de Diligenciación. </t>
  </si>
  <si>
    <t>MAT BUZÓN_Estructuración de Scripts del Mensaje 678</t>
  </si>
  <si>
    <t>Nómina RIF_Actualizar la forma de presentar las políticas de uso de nómina.</t>
  </si>
  <si>
    <t>CZA_MAT-CBZ: Actualización de los catálogos Factores de parcialidades y Tasa de recargos por prórroga en MAT-Cobranza</t>
  </si>
  <si>
    <t>AGS-HRMS: Mejoras para el proceso de pago SAR-FOVISSSTE</t>
  </si>
  <si>
    <t>MAT BUZÓN_Estructuración de Scripts del Mensaje 680</t>
  </si>
  <si>
    <t>​No aplican</t>
  </si>
  <si>
    <t>MAT BUZÓN_Estructuración de Scripts del Mensaje 681</t>
  </si>
  <si>
    <t>MAT BUZÓN_Estructuración de Scripts del Mensaje 679</t>
  </si>
  <si>
    <t>DyP_DD_FATCA-CRS_Actualización del esquema en el DHW</t>
  </si>
  <si>
    <t>MAT BUZÓN_ Incorporar las Líneas de captura del programa de ISR PF 2019 (Con pagos) con corte al mes de agosto 2020.</t>
  </si>
  <si>
    <t>SAC_CitaSAT: Cambio de Logos en las pantallas de TURNOS de las Desconcentradas del SAT.</t>
  </si>
  <si>
    <t>N/A​</t>
  </si>
  <si>
    <t>MAT BUZÓN_ Incorporar las Líneas de captura del programa de ISR PF 2019 (Sin pago) con corte al mes de agosto 2020.</t>
  </si>
  <si>
    <t>MAT BUZÓN_Estructuración de Scripts del Mensaje 682</t>
  </si>
  <si>
    <t>DyP - Actualizar la Declaración Informativa de Regímenes Fiscales Preferentes</t>
  </si>
  <si>
    <t>MAT BUZÓN_Estructuración de Scripts del Mensaje 683</t>
  </si>
  <si>
    <t>5,006.8h</t>
  </si>
  <si>
    <t>160.88d</t>
  </si>
  <si>
    <t>27,628.46h</t>
  </si>
  <si>
    <t>570.51d</t>
  </si>
  <si>
    <t>1,745.66h</t>
  </si>
  <si>
    <t>85.13d</t>
  </si>
  <si>
    <t>Jorge Ricardo Ramos Hernandez</t>
  </si>
  <si>
    <t>17,573.33h</t>
  </si>
  <si>
    <t>398.6h</t>
  </si>
  <si>
    <t>1,047h</t>
  </si>
  <si>
    <t>135.88d</t>
  </si>
  <si>
    <t>REQT800023</t>
  </si>
  <si>
    <t>4,767.67h</t>
  </si>
  <si>
    <t>103d</t>
  </si>
  <si>
    <t>9,892.81h</t>
  </si>
  <si>
    <t>PTI500035</t>
  </si>
  <si>
    <t>32.75d</t>
  </si>
  <si>
    <t>DSW300384</t>
  </si>
  <si>
    <t>DSW300385</t>
  </si>
  <si>
    <t>25,366.93h</t>
  </si>
  <si>
    <t>14,706.31h</t>
  </si>
  <si>
    <t>341.75d</t>
  </si>
  <si>
    <t>1,463.85h</t>
  </si>
  <si>
    <t>580.9d</t>
  </si>
  <si>
    <t>7,928.61h</t>
  </si>
  <si>
    <t>214d</t>
  </si>
  <si>
    <t>23/11/2020</t>
  </si>
  <si>
    <t>5,933.52h</t>
  </si>
  <si>
    <t>20,899.09h</t>
  </si>
  <si>
    <t>294.5d</t>
  </si>
  <si>
    <t>6,803.96h</t>
  </si>
  <si>
    <t>4,359.88h</t>
  </si>
  <si>
    <t>30/08/2020</t>
  </si>
  <si>
    <t>PE_MAT_Modificar contextos de aplicaciones: Seguridad.war-Contribuyente, Seguridad.war-Empleado y SAMSLO.war</t>
  </si>
  <si>
    <t>POL 1880</t>
  </si>
  <si>
    <t>MAT BUZÓN_Estructuración de Scripts del Mensaje 684b</t>
  </si>
  <si>
    <t>MAT BUZÓN_Estructuración de Scripts del Mensaje 685</t>
  </si>
  <si>
    <t xml:space="preserve">Atender las reformas fiscales 2020 para plataformas digitales
</t>
  </si>
  <si>
    <t>0 - No Aplica</t>
  </si>
  <si>
    <t>(en blanco)</t>
  </si>
  <si>
    <t>Caso de negocio</t>
  </si>
  <si>
    <t>Generales involucradas - CN</t>
  </si>
  <si>
    <t>#N/D</t>
  </si>
  <si>
    <t>Origen Líder</t>
  </si>
  <si>
    <t>ACPPI</t>
  </si>
  <si>
    <t>Origen APE</t>
  </si>
  <si>
    <t>Grupo Líder</t>
  </si>
  <si>
    <t>TI</t>
  </si>
  <si>
    <t>Grupo APE</t>
  </si>
  <si>
    <t>Administrador de proyecto</t>
  </si>
  <si>
    <t>Duplas DMA</t>
  </si>
  <si>
    <t xml:space="preserve">Portafolio de proyectos por Administrador </t>
  </si>
  <si>
    <t>de Proyectos Especificos (APE) - DMA</t>
  </si>
  <si>
    <t>Centro de Desarrollo (CDS) - SYE SOFTWARE</t>
  </si>
  <si>
    <t>Portafolio de proyectos por APE - ACDMA / SYE</t>
  </si>
  <si>
    <t>$387,315.00 USD</t>
  </si>
  <si>
    <t>Costo cancelar estimado agosto</t>
  </si>
  <si>
    <t>879 - Cargador de Pedimentos</t>
  </si>
  <si>
    <t>641 - Modelo de Administración Tributaria Devoluciones y Compensaciones</t>
  </si>
  <si>
    <t>843 - MAT- Sistema de Devoluciones Automáticas</t>
  </si>
  <si>
    <t>639 - Recurso de Revocación en Línea</t>
  </si>
  <si>
    <t>787 - SubastaSAT Nueva Versión</t>
  </si>
  <si>
    <t>945 - Sistema de Asignación y Donación de Bienes por el SAT</t>
  </si>
  <si>
    <t>299 - AGS-FSCM Solución Integral</t>
  </si>
  <si>
    <t>282.09d</t>
  </si>
  <si>
    <t>05/09/2020</t>
  </si>
  <si>
    <t>03/11/2020</t>
  </si>
  <si>
    <t>146.15d</t>
  </si>
  <si>
    <t>861h</t>
  </si>
  <si>
    <t>77.75d</t>
  </si>
  <si>
    <t>2,419.67h</t>
  </si>
  <si>
    <t>10/12/2020</t>
  </si>
  <si>
    <t>4,240.44h</t>
  </si>
  <si>
    <t>2,351h</t>
  </si>
  <si>
    <t>200.88d</t>
  </si>
  <si>
    <t>24/12/2020</t>
  </si>
  <si>
    <t>21/12/2020</t>
  </si>
  <si>
    <t>259.1d</t>
  </si>
  <si>
    <t>12/11/2020</t>
  </si>
  <si>
    <t>165.75d</t>
  </si>
  <si>
    <t>26/01/2021</t>
  </si>
  <si>
    <t>195.86d</t>
  </si>
  <si>
    <t>22,566.01h</t>
  </si>
  <si>
    <t>2,294.85h</t>
  </si>
  <si>
    <t>210.01d</t>
  </si>
  <si>
    <t>14,189.31h</t>
  </si>
  <si>
    <t>145.04d</t>
  </si>
  <si>
    <t>3,940h</t>
  </si>
  <si>
    <t>149d</t>
  </si>
  <si>
    <t>2,136h</t>
  </si>
  <si>
    <t>154d</t>
  </si>
  <si>
    <t>11/12/2020</t>
  </si>
  <si>
    <t>83.63d</t>
  </si>
  <si>
    <t>06/10/2020</t>
  </si>
  <si>
    <t>02/12/2020</t>
  </si>
  <si>
    <t>1,107h</t>
  </si>
  <si>
    <t>111.26d</t>
  </si>
  <si>
    <t>382.04h</t>
  </si>
  <si>
    <t>18/12/2020</t>
  </si>
  <si>
    <t>2,570.79h</t>
  </si>
  <si>
    <t>139.64d</t>
  </si>
  <si>
    <t>320h</t>
  </si>
  <si>
    <t>10/09/2020</t>
  </si>
  <si>
    <t>19.67d</t>
  </si>
  <si>
    <t>DSW300387</t>
  </si>
  <si>
    <t>AGCTI.ACSMC</t>
  </si>
  <si>
    <t>DSW300386</t>
  </si>
  <si>
    <t>27,355.56h</t>
  </si>
  <si>
    <t>MAT RFC Ampliado Act del Cuestionario PF Asig de Obg 579 Plataformas opción pagos provisionales</t>
  </si>
  <si>
    <t>16,699.86h</t>
  </si>
  <si>
    <t>549.75d</t>
  </si>
  <si>
    <t>435.75d</t>
  </si>
  <si>
    <t>29/12/2020</t>
  </si>
  <si>
    <t>8,429.58h</t>
  </si>
  <si>
    <t>546.46d</t>
  </si>
  <si>
    <t>10/11/2020</t>
  </si>
  <si>
    <t>2,767h</t>
  </si>
  <si>
    <t>440.5d</t>
  </si>
  <si>
    <t>5,965.33h</t>
  </si>
  <si>
    <t>348.88d</t>
  </si>
  <si>
    <t>440.12d</t>
  </si>
  <si>
    <t>15/09/2020</t>
  </si>
  <si>
    <t>411.08d</t>
  </si>
  <si>
    <t>1,487.97h</t>
  </si>
  <si>
    <t>11,856.6h</t>
  </si>
  <si>
    <t>300.75d</t>
  </si>
  <si>
    <t>14,508h</t>
  </si>
  <si>
    <t>317.42d</t>
  </si>
  <si>
    <t>11/01/2021</t>
  </si>
  <si>
    <t>385.63d</t>
  </si>
  <si>
    <t>874.29h</t>
  </si>
  <si>
    <t>38.3d</t>
  </si>
  <si>
    <t>1858</t>
  </si>
  <si>
    <t>MAT RFC Ampliado: Act. del Cuestionario PF. Asig. de Obg. 579 (Plataformas opción pagos provisionales)</t>
  </si>
  <si>
    <t>SAC_SAIMYP_Recuperación de Contraseña de archivos con folios de Marbetes Electrónicos.</t>
  </si>
  <si>
    <t>​Cumplimiento a la entrega de marbetes electrónicos al contribuyente.</t>
  </si>
  <si>
    <t>SAC_SORTEO BUEN FIN 2020 PARTICIPANTES-GANADORES</t>
  </si>
  <si>
    <t>AGS - HRMS Agregar mejoras en el manejo administrativo de las solicitudes de ceses y su conclusión.</t>
  </si>
  <si>
    <t>MAT BUZÓN_Estructuración de Scripts del Mensaje 686</t>
  </si>
  <si>
    <t>MAT BUZÓN_Estructuración de Scripts del Mensaje 687</t>
  </si>
  <si>
    <t>MAT BUZÓN_Estructuración de Scripts del Mensaje 689</t>
  </si>
  <si>
    <t>MAT BUZÓN_Estructuración de Scripts del Mensaje 688</t>
  </si>
  <si>
    <t>SAC_CitaSAT: Actualización de información en los módulos de citas del Servicio de Administración Tributaria.</t>
  </si>
  <si>
    <t xml:space="preserve">FE_ Actualizar XSD del catálogo de Comercio Exterior_Fracciones Arancelarias de CFDI para la versión 3.3 </t>
  </si>
  <si>
    <t>MAT BUZÓN_Estructuración de Scripts del Mensaje 690</t>
  </si>
  <si>
    <t xml:space="preserve">CEPD_VOCE_CCUPO_Modificación de criterios aplicables a operaciones  de régimen de depósito fiscal. </t>
  </si>
  <si>
    <t xml:space="preserve">​La atención corresponde a la fábrica interna de aduanas.
</t>
  </si>
  <si>
    <t>AGS-HRMS Implementar un proceso que genere un aviso al solicitante del plazo para formalizar la solicitud y otro vencido el plazo.</t>
  </si>
  <si>
    <t>Arnulfo Meléndez Valdes</t>
  </si>
  <si>
    <t>Elizabeth Hilario Montes</t>
  </si>
  <si>
    <t>Propuesta PM</t>
  </si>
  <si>
    <t>Marbetes</t>
  </si>
  <si>
    <t>CITASAT</t>
  </si>
  <si>
    <t>AGCS</t>
  </si>
  <si>
    <t>Reingeniería - RFC</t>
  </si>
  <si>
    <t>Reingeniería - RFC Padrón de Importadores</t>
  </si>
  <si>
    <t>Reingeniería - Donatarias</t>
  </si>
  <si>
    <t>Portal Entes Públicos - Descarga de CFDIs para Autoridades Fiscalizadoras</t>
  </si>
  <si>
    <t>RECEPCION CFDI- Incorporar las validaciones provenientes de los estándares técnicos y las contenidas en el documento Especificaciones para la descarga y consulta de la lista LCO.</t>
  </si>
  <si>
    <t>FE_RECEPCION_CFDI_Desarrollar nuevo Complemento Carta Porte versión 1.0 para el Comprobante Fiscal Digital por Internet.</t>
  </si>
  <si>
    <t>Desarrollo del Modelo de Riesgo MARIE</t>
  </si>
  <si>
    <t>TRANSVERSAL (AGJ)</t>
  </si>
  <si>
    <t>Modelo de Riesgo IMMEX - Fase 1</t>
  </si>
  <si>
    <t>Servicio de Dictaminación de imágenes SDI-II</t>
  </si>
  <si>
    <t>Subprogramas de Fiscalización - Fase 1</t>
  </si>
  <si>
    <t>TRANSVERSAL (AGGC)</t>
  </si>
  <si>
    <t>TRANSVERSAL (AGAFF, AGR, AGJ)</t>
  </si>
  <si>
    <t>Donatarias - Reingeniería</t>
  </si>
  <si>
    <t>Ciclo de Compra-Pago</t>
  </si>
  <si>
    <t>Depósito referenciado de Comercio Exterior - MUPEA</t>
  </si>
  <si>
    <t>TRANSVERSAL (AGAFF)</t>
  </si>
  <si>
    <t>Emisión de formatos para pago y de transacciones virtuales a través del MAT.Cobranza​</t>
  </si>
  <si>
    <t>CertiSAT - Reingeniería</t>
  </si>
  <si>
    <t>Corregir problemática existente de aplicación y desaplicación de pagos en MAT.Cobranza.​</t>
  </si>
  <si>
    <t>Reingeniería del Registro Federal de Contribuyentes (RFC)​</t>
  </si>
  <si>
    <t>Sistema de Intercambio de Información SAT – Entidades Federativas (SIISEF)​</t>
  </si>
  <si>
    <t>Información Bancaria –  MAT Cobranza – Fase III</t>
  </si>
  <si>
    <t>Pago de Derechos Productos y Aprovechamientos con Línea de Captura.​</t>
  </si>
  <si>
    <t>Actualización de la Declaración Anual de Personas físicas 2020.​</t>
  </si>
  <si>
    <t>SIREFE - Reingeniería</t>
  </si>
  <si>
    <t>Reingeniería SIREFE, inclusión del Art. 17H Bis del Código Fiscal de la Federación.</t>
  </si>
  <si>
    <t>TT</t>
  </si>
  <si>
    <t>IDS</t>
  </si>
  <si>
    <t>LINCY DANIELA SOTO JARA</t>
  </si>
  <si>
    <t>248.4d</t>
  </si>
  <si>
    <t>3,024h</t>
  </si>
  <si>
    <t>221.25d</t>
  </si>
  <si>
    <t>219.6d</t>
  </si>
  <si>
    <t>1,762.44h</t>
  </si>
  <si>
    <t>198d</t>
  </si>
  <si>
    <t>2,236h</t>
  </si>
  <si>
    <t>203d</t>
  </si>
  <si>
    <t>4,983.47h</t>
  </si>
  <si>
    <t>200.63d</t>
  </si>
  <si>
    <t>Alejandro Torres Martinez</t>
  </si>
  <si>
    <t>03/03/2021</t>
  </si>
  <si>
    <t>227.16d</t>
  </si>
  <si>
    <t>28/10/2020</t>
  </si>
  <si>
    <t>2,750h</t>
  </si>
  <si>
    <t>5,321.91h</t>
  </si>
  <si>
    <t>133.66d</t>
  </si>
  <si>
    <t>2,072h</t>
  </si>
  <si>
    <t>29/03/2021</t>
  </si>
  <si>
    <t>4,494.48h</t>
  </si>
  <si>
    <t>201.18d</t>
  </si>
  <si>
    <t>12/09/2020</t>
  </si>
  <si>
    <t>568h</t>
  </si>
  <si>
    <t>3,460.95h</t>
  </si>
  <si>
    <t>76.75d</t>
  </si>
  <si>
    <t>880h</t>
  </si>
  <si>
    <t>35d</t>
  </si>
  <si>
    <t>1,786.7h</t>
  </si>
  <si>
    <t>559.63d</t>
  </si>
  <si>
    <t>439.36d</t>
  </si>
  <si>
    <t>13/07/2021</t>
  </si>
  <si>
    <t>16,516.28h</t>
  </si>
  <si>
    <t>736.34d</t>
  </si>
  <si>
    <t>07/04/2021</t>
  </si>
  <si>
    <t>549.38d</t>
  </si>
  <si>
    <t>Roberto Rodríguez Morales</t>
  </si>
  <si>
    <t>3,487.08h</t>
  </si>
  <si>
    <t>257.58d</t>
  </si>
  <si>
    <t>10,726.52h</t>
  </si>
  <si>
    <t>335.75d</t>
  </si>
  <si>
    <t>6,390.91h</t>
  </si>
  <si>
    <t>22,604.02h</t>
  </si>
  <si>
    <t>303.5d</t>
  </si>
  <si>
    <t>2,438h</t>
  </si>
  <si>
    <t>31/05/2021</t>
  </si>
  <si>
    <t>38,073.6h</t>
  </si>
  <si>
    <t>574.81d</t>
  </si>
  <si>
    <t>5,080.5h</t>
  </si>
  <si>
    <t>3052 - Recepción Extemporanea de CFDI´s</t>
  </si>
  <si>
    <t xml:space="preserve"> Fábrica Interna</t>
  </si>
  <si>
    <t>POL 1882</t>
  </si>
  <si>
    <t>POL 807</t>
  </si>
  <si>
    <t>Declaración de Derechos Mineros</t>
  </si>
  <si>
    <t>CE SO: SICA – Incorporación de nuevas claves de bancos para proceso de envío a DUCTO</t>
  </si>
  <si>
    <t>DyP_DD_CBC_Carga de certificados en los aplicativos CRS y CBC.</t>
  </si>
  <si>
    <t>CZA_MAT-CBZ: Actualización de los catálogos ORGANISMO, UNIDADADMVA, CONCEPTO en MAT-Cobranza.</t>
  </si>
  <si>
    <t>​Continuidad de la operación</t>
  </si>
  <si>
    <t>FIS_MAT BUZÓN_Estructuración de Scripts del Mensaje 691</t>
  </si>
  <si>
    <t>SIC_SIPRE_Atención de Quejas y Denuncias AGSC</t>
  </si>
  <si>
    <t>DWH - Actualizar la Declaración Informativa de Regímenes Fiscales Preferentes</t>
  </si>
  <si>
    <t>FIS_MAT BUZÓN_Estructuración de Scripts del Mensaje 692</t>
  </si>
  <si>
    <t>FE_RECEPCION CFDI_Generar Facturas Electrónicas de los Pagos derivados por Pedimentos Aduaneros_enero-junio 2020.</t>
  </si>
  <si>
    <t>FE_RECEPCION CFDI_ Generar Facturas Electrónicas de los Pagos derivados por DPA–agosto del 2020.</t>
  </si>
  <si>
    <t>AGS-HRMS Layout Movimientos de Persoanal que viaja a la ACSMyC de AGCTI (acceso a servicios de TI)</t>
  </si>
  <si>
    <t>FIS - SECREFI se requiere modificar los datos de la orden MCA8800052/20</t>
  </si>
  <si>
    <t>AGSC_conexión con el IDC e institucionalizar aplicativo con el proceso de mejores prácticas.</t>
  </si>
  <si>
    <t>​Llevar a cabo el proceso de mejores prácticas</t>
  </si>
  <si>
    <t>CEPD_VOCE_Número de Contenedores en el Manifiesto Marítimo</t>
  </si>
  <si>
    <t>​La atención corresponde a la fábrica interna de aduanas.</t>
  </si>
  <si>
    <t xml:space="preserve">AGS-HRMS Aplicación en AGS Movimientos Históricos provenientes del sistema legado de Nómina </t>
  </si>
  <si>
    <t>MAT-RFC Ampliado: Actualización del Cuestionario PF, actualización RN0788</t>
  </si>
  <si>
    <t>​Atender las Reformas Fiscales 2020 para Plataformas digitales.</t>
  </si>
  <si>
    <t>FE_Exclusion de RFCs en la generación de la LRFC.</t>
  </si>
  <si>
    <t xml:space="preserve">​Iniciativa que atenderá la fábrica interna de aduanas.
</t>
  </si>
  <si>
    <t>MAT BUZÓN_Estructuración de Scripts del Mensaje 693</t>
  </si>
  <si>
    <t>DyP.- Actualizar la nueva Declaración Anual de Personas Morales ejercicio 2020</t>
  </si>
  <si>
    <t>DyP.- Actualizar el resto de los formularios de la Anual de Personas Morales ejercicio 2020</t>
  </si>
  <si>
    <t>Caso de Negocio</t>
  </si>
  <si>
    <t>Generales Involucradas</t>
  </si>
  <si>
    <t>SCCCyg - Actualización</t>
  </si>
  <si>
    <t>Interfaz de datos con diferentes fuentes de información</t>
  </si>
  <si>
    <t>Depósito  Referenciado</t>
  </si>
  <si>
    <t>Implementación de la reforma fiscal 2020 del artículo 32-D del CFF respecto a la opinión del cumplimiento de obligaciones fiscales</t>
  </si>
  <si>
    <t>Pago de Derechos Productos y Aprovechamientos con Línea de Captura</t>
  </si>
  <si>
    <t>Reingeniería SICA Contabilidad</t>
  </si>
  <si>
    <t>AGAFF, AGJ, AGR</t>
  </si>
  <si>
    <t>Intercambio de Información</t>
  </si>
  <si>
    <t>04/11/2020</t>
  </si>
  <si>
    <t>676.13d</t>
  </si>
  <si>
    <t>Corregir problemática existente de aplicación y desaplicación de pagos en MAT_Cobranza</t>
  </si>
  <si>
    <t>Cobranza - Emisión de Formatos de Pago</t>
  </si>
  <si>
    <t>Emisión de formatos para pago y de transacciones virtuales a través del MAT_Cobranza​</t>
  </si>
  <si>
    <t>Mejoras y reformas fiscales 2020 a la Nueva Declaración Anual de Personas Morales</t>
  </si>
  <si>
    <t>Declaración Anual Personas Fisicas 2020</t>
  </si>
  <si>
    <t>Poner a Disposición algunas fuentes producto de intercambio de Información</t>
  </si>
  <si>
    <t>mplementación de la reforma fiscal 2020 del artículo 32-D del CFF, respecto a la opinión del cumplimiento de obligaciones fiscales</t>
  </si>
  <si>
    <t>Control de saldos (Proyecto Transversal)​</t>
  </si>
  <si>
    <t>Reingeniería SIREFE, inclusión del Art. 17H Bis del Código Fiscal de la Federación.​</t>
  </si>
  <si>
    <t>Sorteo del Buen Fin</t>
  </si>
  <si>
    <t>AGSC, AGE</t>
  </si>
  <si>
    <t>Implementación de la reforma fiscal 2020 del artículo 32-D del CFF</t>
  </si>
  <si>
    <t>Pendiente - Declaraciones Provisionales - Prellenado</t>
  </si>
  <si>
    <t>comp</t>
  </si>
  <si>
    <t>Propuesta Origen PM</t>
  </si>
  <si>
    <t>Esfuerzo de PM</t>
  </si>
  <si>
    <t>Complejidad PM</t>
  </si>
  <si>
    <t>Homero Ángel García Merino</t>
  </si>
  <si>
    <t>DMA</t>
  </si>
  <si>
    <t>Propuesta pm único</t>
  </si>
  <si>
    <t>Cuenta de Propuesta pm único</t>
  </si>
  <si>
    <t>Promedio
proyectos / PM</t>
  </si>
  <si>
    <t>Gabriel Flores Pidena</t>
  </si>
  <si>
    <t>Sandra</t>
  </si>
  <si>
    <t>Oscar Grabriel Rivera Murillo</t>
  </si>
  <si>
    <t>Roberto Benjamin Mon</t>
  </si>
  <si>
    <t>Silvia</t>
  </si>
  <si>
    <t>Complejidad</t>
  </si>
  <si>
    <t>0 a 400</t>
  </si>
  <si>
    <t>400 a 1000</t>
  </si>
  <si>
    <t>1000 a 5000</t>
  </si>
  <si>
    <t>Mayor a 5000</t>
  </si>
  <si>
    <t>Esfuerzo para seguimiento</t>
  </si>
  <si>
    <t>20,119.64h</t>
  </si>
  <si>
    <t>2,796.45h</t>
  </si>
  <si>
    <t>252.38d</t>
  </si>
  <si>
    <t>255.22d</t>
  </si>
  <si>
    <t>272.7d</t>
  </si>
  <si>
    <t>11,381.46h</t>
  </si>
  <si>
    <t>231.75d</t>
  </si>
  <si>
    <t>1,142h</t>
  </si>
  <si>
    <t>183.63d</t>
  </si>
  <si>
    <t>4,492.41h</t>
  </si>
  <si>
    <t>163.5d</t>
  </si>
  <si>
    <t>2,698h</t>
  </si>
  <si>
    <t>184.93d</t>
  </si>
  <si>
    <t>142.02d</t>
  </si>
  <si>
    <t>11/11/2020</t>
  </si>
  <si>
    <t>75.63d</t>
  </si>
  <si>
    <t>1,026.12h</t>
  </si>
  <si>
    <t>133.92d</t>
  </si>
  <si>
    <t>573h</t>
  </si>
  <si>
    <t>327.8h</t>
  </si>
  <si>
    <t>57.75d</t>
  </si>
  <si>
    <t>522.04h</t>
  </si>
  <si>
    <t>66.75d</t>
  </si>
  <si>
    <t>747.6h</t>
  </si>
  <si>
    <t>41.25d</t>
  </si>
  <si>
    <t>AGS – FSCM-Boletos de avión interface con Viáticos y Pasajes _Conciliación de boletos de avión comprados_</t>
  </si>
  <si>
    <t>DSW300388</t>
  </si>
  <si>
    <t>566h</t>
  </si>
  <si>
    <t>15,834.49h</t>
  </si>
  <si>
    <t>5,748.52h</t>
  </si>
  <si>
    <t>28d</t>
  </si>
  <si>
    <t>14,827.71h</t>
  </si>
  <si>
    <t>658.13d</t>
  </si>
  <si>
    <t>14/12/2020</t>
  </si>
  <si>
    <t>364d</t>
  </si>
  <si>
    <t>321.5d</t>
  </si>
  <si>
    <t>Admnistrador de proyecto PM</t>
  </si>
  <si>
    <t>23/10/2020</t>
  </si>
  <si>
    <t>3,666.94h</t>
  </si>
  <si>
    <t>275.5d</t>
  </si>
  <si>
    <t>4,012.4h</t>
  </si>
  <si>
    <t>282.6d</t>
  </si>
  <si>
    <t>31/12/2020</t>
  </si>
  <si>
    <t>1,884.43h</t>
  </si>
  <si>
    <t>191.22d</t>
  </si>
  <si>
    <t>2,494.35h</t>
  </si>
  <si>
    <t>112.97d</t>
  </si>
  <si>
    <t>14/10/2020</t>
  </si>
  <si>
    <t>181d</t>
  </si>
  <si>
    <t>13,857.48h</t>
  </si>
  <si>
    <t>148.12d</t>
  </si>
  <si>
    <t>1,569.95h</t>
  </si>
  <si>
    <t>4,004.17h</t>
  </si>
  <si>
    <t>166d</t>
  </si>
  <si>
    <t>6,287h</t>
  </si>
  <si>
    <t>137.75d</t>
  </si>
  <si>
    <t>2,241.2h</t>
  </si>
  <si>
    <t>17,038.59h</t>
  </si>
  <si>
    <t>642.73d</t>
  </si>
  <si>
    <t>52.75d</t>
  </si>
  <si>
    <t>555.72h</t>
  </si>
  <si>
    <t>15/10/2020</t>
  </si>
  <si>
    <t>1,171.96h</t>
  </si>
  <si>
    <t>67.72d</t>
  </si>
  <si>
    <t>588.76d</t>
  </si>
  <si>
    <t>46,319.08h</t>
  </si>
  <si>
    <t>408.08d</t>
  </si>
  <si>
    <t>12,979.76h</t>
  </si>
  <si>
    <t>372.51d</t>
  </si>
  <si>
    <t>02/08/2021</t>
  </si>
  <si>
    <t>12,576.08h</t>
  </si>
  <si>
    <t>589.35d</t>
  </si>
  <si>
    <t>380.5d</t>
  </si>
  <si>
    <t>22/12/2020</t>
  </si>
  <si>
    <t>5,914.3h</t>
  </si>
  <si>
    <t>390.74d</t>
  </si>
  <si>
    <t>689.15h</t>
  </si>
  <si>
    <t>342.5d</t>
  </si>
  <si>
    <t>202.55d</t>
  </si>
  <si>
    <t>205.5d</t>
  </si>
  <si>
    <t>3,902.8h</t>
  </si>
  <si>
    <t>273.5d</t>
  </si>
  <si>
    <t>14,904.2h</t>
  </si>
  <si>
    <t>257.75d</t>
  </si>
  <si>
    <t>1260</t>
  </si>
  <si>
    <t>1,761.64h</t>
  </si>
  <si>
    <t>139.75d</t>
  </si>
  <si>
    <t>DSW300390</t>
  </si>
  <si>
    <t>DSW300389</t>
  </si>
  <si>
    <t>1817</t>
  </si>
  <si>
    <t>807</t>
  </si>
  <si>
    <t>CEPD_CCUPO_VOCE_Incorporar la validación del campo subdivisión para pedimentos complementarios y cartas cupo.</t>
  </si>
  <si>
    <t>7.2. Confirmación participación SI</t>
  </si>
  <si>
    <t>Confirmación participación SI</t>
  </si>
  <si>
    <t>DyP - Declaración informativa para proporcionar los datos de contribuyentes a los que se les comercializó esquema reportable</t>
  </si>
  <si>
    <t>​No se requiere Carta Preliminar</t>
  </si>
  <si>
    <t>DyP - Declaración informativa para revelar esquemas reportables generalizados y personalizados.</t>
  </si>
  <si>
    <t>DyP - Constancia de esquema no reportable y de existencia de impedimento legal</t>
  </si>
  <si>
    <t>MAT RFC Ampliado: Actualización del Catálogo de regímenes permitidos en los trámites de padrón de importadores.</t>
  </si>
  <si>
    <t>MAT BUZÓN_Estructuración de Scripts del Mensaje 694</t>
  </si>
  <si>
    <t xml:space="preserve"> MATCE_MATCE-SA_ Modular DODA QR de operaciones virtuales</t>
  </si>
  <si>
    <t>enrique.espinoza@sat.gob.mx</t>
  </si>
  <si>
    <t>#1976D2</t>
  </si>
  <si>
    <t>#19ccd2</t>
  </si>
  <si>
    <t>#19d260</t>
  </si>
  <si>
    <t>#5dd219</t>
  </si>
  <si>
    <t>#6319d2</t>
  </si>
  <si>
    <t>#9119d2</t>
  </si>
  <si>
    <t>#d419d7</t>
  </si>
  <si>
    <t>#d71995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</si>
</sst>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Red]\-&quot;$&quot;#,##0.00"/>
    <numFmt numFmtId="44" formatCode="_-&quot;$&quot;* #,##0.00_-;\-&quot;$&quot;* #,##0.00_-;_-&quot;$&quot;* &quot;-&quot;??_-;_-@_-"/>
    <numFmt numFmtId="164" formatCode="_-[$$-80A]* #,##0.00_-;\-[$$-80A]* #,##0.00_-;_-[$$-80A]* &quot;-&quot;??_-;_-@_-"/>
    <numFmt numFmtId="165" formatCode="0.0"/>
    <numFmt numFmtId="166" formatCode="&quot;$&quot;#,##0.00"/>
    <numFmt numFmtId="167" formatCode="0.000000"/>
  </numFmts>
  <fonts count="41" x14ac:knownFonts="1">
    <font>
      <sz val="11"/>
      <color theme="1"/>
      <name val="Calibri"/>
      <family val="2"/>
      <scheme val="minor"/>
    </font>
    <font>
      <sz val="10"/>
      <color theme="1"/>
      <name val="Calibri"/>
      <family val="2"/>
      <scheme val="minor"/>
    </font>
    <font>
      <sz val="10"/>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0"/>
      <color theme="1"/>
      <name val="Calibri"/>
      <family val="2"/>
      <scheme val="minor"/>
    </font>
    <font>
      <sz val="10"/>
      <name val="Calibri"/>
      <family val="2"/>
      <scheme val="minor"/>
    </font>
    <font>
      <sz val="10"/>
      <color rgb="FFFF0000"/>
      <name val="Calibri"/>
      <family val="2"/>
      <scheme val="minor"/>
    </font>
    <font>
      <b/>
      <sz val="11"/>
      <color theme="1"/>
      <name val="Arial"/>
      <family val="2"/>
    </font>
    <font>
      <sz val="11"/>
      <color theme="1"/>
      <name val="Arial"/>
      <family val="2"/>
    </font>
    <font>
      <sz val="8"/>
      <name val="Calibri"/>
      <family val="2"/>
      <scheme val="minor"/>
    </font>
    <font>
      <b/>
      <sz val="16"/>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b/>
      <sz val="20"/>
      <color theme="1"/>
      <name val="Calibri"/>
      <family val="2"/>
      <scheme val="minor"/>
    </font>
    <font>
      <b/>
      <sz val="11"/>
      <color theme="0"/>
      <name val="Arial"/>
      <family val="2"/>
    </font>
    <font>
      <sz val="11"/>
      <name val="Arial"/>
      <family val="2"/>
    </font>
    <font>
      <sz val="11"/>
      <color rgb="FFFF0000"/>
      <name val="Arial"/>
      <family val="2"/>
    </font>
    <font>
      <b/>
      <sz val="10"/>
      <color theme="0"/>
      <name val="Calibri"/>
      <family val="2"/>
      <scheme val="minor"/>
    </font>
    <font>
      <b/>
      <sz val="12"/>
      <color theme="0"/>
      <name val="Arial"/>
      <family val="2"/>
    </font>
    <font>
      <u/>
      <sz val="14"/>
      <color theme="1"/>
      <name val="Calibri"/>
      <family val="2"/>
      <scheme val="minor"/>
    </font>
    <font>
      <b/>
      <sz val="14"/>
      <color theme="1"/>
      <name val="Montserrat"/>
    </font>
    <font>
      <sz val="12"/>
      <color theme="1"/>
      <name val="Calibri"/>
      <family val="2"/>
      <scheme val="minor"/>
    </font>
    <font>
      <u/>
      <sz val="11"/>
      <color theme="1"/>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7"/>
        <bgColor indexed="64"/>
      </patternFill>
    </fill>
    <fill>
      <patternFill patternType="solid">
        <fgColor rgb="FFFFFF00"/>
        <bgColor indexed="64"/>
      </patternFill>
    </fill>
    <fill>
      <patternFill patternType="solid">
        <fgColor rgb="FFFF0000"/>
        <bgColor indexed="64"/>
      </patternFill>
    </fill>
    <fill>
      <patternFill patternType="solid">
        <fgColor theme="4" tint="-0.499984740745262"/>
        <bgColor indexed="64"/>
      </patternFill>
    </fill>
    <fill>
      <patternFill patternType="solid">
        <fgColor theme="7"/>
        <bgColor theme="4"/>
      </patternFill>
    </fill>
    <fill>
      <patternFill patternType="solid">
        <fgColor theme="4" tint="0.79998168889431442"/>
        <bgColor indexed="64"/>
      </patternFill>
    </fill>
    <fill>
      <patternFill patternType="solid">
        <fgColor rgb="FFC8D1D6"/>
        <bgColor indexed="64"/>
      </patternFill>
    </fill>
    <fill>
      <patternFill patternType="solid">
        <fgColor theme="0"/>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indexed="64"/>
      </right>
      <top style="thin">
        <color indexed="64"/>
      </top>
      <bottom style="thin">
        <color indexed="64"/>
      </bottom>
      <diagonal/>
    </border>
  </borders>
  <cellStyleXfs count="45">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0" fillId="0" borderId="0" applyNumberFormat="0" applyFill="0" applyBorder="0" applyAlignment="0" applyProtection="0"/>
    <xf numFmtId="9" fontId="3" fillId="0" borderId="0" applyFont="0" applyFill="0" applyBorder="0" applyAlignment="0" applyProtection="0"/>
    <xf numFmtId="44" fontId="3" fillId="0" borderId="0" applyFont="0" applyFill="0" applyBorder="0" applyAlignment="0" applyProtection="0"/>
  </cellStyleXfs>
  <cellXfs count="160">
    <xf numFmtId="0" fontId="0" fillId="0" borderId="0" xfId="0"/>
    <xf numFmtId="0" fontId="0" fillId="0" borderId="10" xfId="0" applyBorder="1"/>
    <xf numFmtId="0" fontId="0" fillId="0" borderId="10" xfId="0" applyNumberFormat="1" applyBorder="1"/>
    <xf numFmtId="0" fontId="0" fillId="33" borderId="10" xfId="0" applyFill="1" applyBorder="1"/>
    <xf numFmtId="14" fontId="0" fillId="0" borderId="0" xfId="0" applyNumberFormat="1"/>
    <xf numFmtId="14" fontId="0" fillId="0" borderId="10" xfId="0" applyNumberFormat="1" applyBorder="1"/>
    <xf numFmtId="14" fontId="0" fillId="33" borderId="10" xfId="0" applyNumberFormat="1" applyFill="1" applyBorder="1"/>
    <xf numFmtId="0" fontId="0" fillId="34" borderId="10" xfId="0" applyFill="1" applyBorder="1"/>
    <xf numFmtId="0" fontId="0" fillId="0" borderId="10" xfId="0" applyFill="1" applyBorder="1"/>
    <xf numFmtId="0" fontId="15" fillId="35" borderId="10" xfId="0" applyFont="1" applyFill="1" applyBorder="1"/>
    <xf numFmtId="0" fontId="0" fillId="37" borderId="10" xfId="0" applyFill="1" applyBorder="1"/>
    <xf numFmtId="0" fontId="0" fillId="0" borderId="0" xfId="0" applyNumberFormat="1"/>
    <xf numFmtId="0" fontId="0" fillId="0" borderId="0" xfId="0" applyAlignment="1">
      <alignment horizontal="left"/>
    </xf>
    <xf numFmtId="0" fontId="0" fillId="0" borderId="0" xfId="0" pivotButton="1"/>
    <xf numFmtId="0" fontId="0" fillId="0" borderId="0" xfId="0"/>
    <xf numFmtId="165" fontId="0" fillId="0" borderId="0" xfId="0" applyNumberFormat="1"/>
    <xf numFmtId="0" fontId="0" fillId="0" borderId="0" xfId="0" applyBorder="1"/>
    <xf numFmtId="1" fontId="0" fillId="36" borderId="11" xfId="0" applyNumberFormat="1" applyFill="1" applyBorder="1"/>
    <xf numFmtId="49" fontId="0" fillId="36" borderId="12" xfId="0" applyNumberFormat="1" applyFill="1" applyBorder="1"/>
    <xf numFmtId="22" fontId="0" fillId="36" borderId="12" xfId="0" applyNumberFormat="1" applyFill="1" applyBorder="1"/>
    <xf numFmtId="0" fontId="20" fillId="36" borderId="12" xfId="42" applyFill="1" applyBorder="1"/>
    <xf numFmtId="0" fontId="0" fillId="36" borderId="12" xfId="0" applyFill="1" applyBorder="1"/>
    <xf numFmtId="1" fontId="0" fillId="0" borderId="11" xfId="0" applyNumberFormat="1" applyBorder="1"/>
    <xf numFmtId="49" fontId="0" fillId="0" borderId="12" xfId="0" applyNumberFormat="1" applyBorder="1"/>
    <xf numFmtId="22" fontId="0" fillId="0" borderId="12" xfId="0" applyNumberFormat="1" applyBorder="1"/>
    <xf numFmtId="0" fontId="20" fillId="0" borderId="12" xfId="42" applyBorder="1"/>
    <xf numFmtId="0" fontId="0" fillId="0" borderId="12" xfId="0" applyBorder="1"/>
    <xf numFmtId="4" fontId="0" fillId="36" borderId="12" xfId="0" applyNumberFormat="1" applyFill="1" applyBorder="1"/>
    <xf numFmtId="164" fontId="0" fillId="36" borderId="12" xfId="0" applyNumberFormat="1" applyFill="1" applyBorder="1"/>
    <xf numFmtId="4" fontId="0" fillId="0" borderId="12" xfId="0" applyNumberFormat="1" applyBorder="1"/>
    <xf numFmtId="164" fontId="0" fillId="0" borderId="12" xfId="0" applyNumberFormat="1" applyBorder="1"/>
    <xf numFmtId="0" fontId="0" fillId="36" borderId="12" xfId="0" applyNumberFormat="1" applyFill="1" applyBorder="1"/>
    <xf numFmtId="0" fontId="0" fillId="0" borderId="12" xfId="0" applyNumberFormat="1" applyBorder="1"/>
    <xf numFmtId="0" fontId="18" fillId="41" borderId="10" xfId="0" applyFont="1" applyFill="1" applyBorder="1"/>
    <xf numFmtId="0" fontId="0" fillId="37" borderId="10" xfId="0" applyFont="1" applyFill="1" applyBorder="1"/>
    <xf numFmtId="0" fontId="0" fillId="0" borderId="10" xfId="0" applyBorder="1" applyAlignment="1">
      <alignment wrapText="1"/>
    </xf>
    <xf numFmtId="0" fontId="0" fillId="0" borderId="10" xfId="0" applyFill="1" applyBorder="1" applyAlignment="1"/>
    <xf numFmtId="0" fontId="0" fillId="42" borderId="10" xfId="0" applyFill="1" applyBorder="1"/>
    <xf numFmtId="0" fontId="18" fillId="0" borderId="0" xfId="0" applyFont="1"/>
    <xf numFmtId="166" fontId="0" fillId="0" borderId="0" xfId="0" applyNumberFormat="1"/>
    <xf numFmtId="0" fontId="27" fillId="0" borderId="10" xfId="0" applyFont="1" applyBorder="1"/>
    <xf numFmtId="44" fontId="28" fillId="0" borderId="10" xfId="44" applyFont="1" applyBorder="1"/>
    <xf numFmtId="0" fontId="18" fillId="42" borderId="10" xfId="0" applyFont="1" applyFill="1" applyBorder="1" applyAlignment="1">
      <alignment horizontal="center"/>
    </xf>
    <xf numFmtId="0" fontId="0" fillId="0" borderId="0" xfId="0" applyAlignment="1"/>
    <xf numFmtId="0" fontId="0" fillId="0" borderId="0" xfId="0" applyAlignment="1">
      <alignment horizontal="center"/>
    </xf>
    <xf numFmtId="14" fontId="0" fillId="0" borderId="0" xfId="0" applyNumberFormat="1" applyAlignment="1"/>
    <xf numFmtId="0" fontId="29" fillId="0" borderId="0" xfId="0" applyFont="1"/>
    <xf numFmtId="0" fontId="30" fillId="0" borderId="0" xfId="0" applyFont="1"/>
    <xf numFmtId="0" fontId="0" fillId="0" borderId="10" xfId="0" applyBorder="1" applyAlignment="1"/>
    <xf numFmtId="1" fontId="0" fillId="0" borderId="10" xfId="0" applyNumberFormat="1" applyFill="1" applyBorder="1" applyAlignment="1"/>
    <xf numFmtId="0" fontId="0" fillId="38" borderId="10" xfId="0" applyFill="1" applyBorder="1" applyAlignment="1"/>
    <xf numFmtId="9" fontId="0" fillId="0" borderId="10" xfId="43" applyFont="1" applyFill="1" applyBorder="1" applyAlignment="1"/>
    <xf numFmtId="14" fontId="0" fillId="0" borderId="10" xfId="0" applyNumberFormat="1" applyBorder="1" applyAlignment="1"/>
    <xf numFmtId="0" fontId="0" fillId="0" borderId="10" xfId="0" applyNumberFormat="1" applyFill="1" applyBorder="1" applyAlignment="1"/>
    <xf numFmtId="14" fontId="0" fillId="0" borderId="10" xfId="0" applyNumberFormat="1" applyFill="1" applyBorder="1" applyAlignment="1"/>
    <xf numFmtId="167" fontId="0" fillId="0" borderId="10" xfId="0" applyNumberFormat="1" applyFill="1" applyBorder="1" applyAlignment="1"/>
    <xf numFmtId="8" fontId="0" fillId="0" borderId="10" xfId="0" applyNumberFormat="1" applyFill="1" applyBorder="1" applyAlignment="1"/>
    <xf numFmtId="166" fontId="0" fillId="0" borderId="10" xfId="0" applyNumberFormat="1" applyFill="1" applyBorder="1" applyAlignment="1"/>
    <xf numFmtId="0" fontId="0" fillId="33" borderId="10" xfId="0" applyFill="1" applyBorder="1" applyAlignment="1">
      <alignment horizontal="center" vertical="center"/>
    </xf>
    <xf numFmtId="0" fontId="19" fillId="34" borderId="10" xfId="0" applyFont="1" applyFill="1" applyBorder="1" applyAlignment="1">
      <alignment horizontal="center" vertical="center"/>
    </xf>
    <xf numFmtId="166" fontId="0" fillId="33" borderId="10" xfId="0" applyNumberFormat="1" applyFill="1" applyBorder="1" applyAlignment="1">
      <alignment horizontal="center" vertical="center"/>
    </xf>
    <xf numFmtId="166" fontId="0" fillId="0" borderId="10" xfId="0" applyNumberFormat="1" applyBorder="1" applyAlignment="1"/>
    <xf numFmtId="166" fontId="0" fillId="0" borderId="0" xfId="0" applyNumberFormat="1" applyAlignment="1"/>
    <xf numFmtId="0" fontId="0" fillId="0" borderId="10" xfId="0" applyFill="1" applyBorder="1" applyAlignment="1">
      <alignment wrapText="1"/>
    </xf>
    <xf numFmtId="14" fontId="15" fillId="35" borderId="10" xfId="0" applyNumberFormat="1" applyFont="1" applyFill="1" applyBorder="1"/>
    <xf numFmtId="14" fontId="0" fillId="0" borderId="0" xfId="0" applyNumberFormat="1" applyBorder="1"/>
    <xf numFmtId="8" fontId="0" fillId="0" borderId="10" xfId="0" applyNumberFormat="1" applyBorder="1"/>
    <xf numFmtId="9" fontId="0" fillId="0" borderId="10" xfId="0" applyNumberFormat="1" applyBorder="1"/>
    <xf numFmtId="3" fontId="0" fillId="0" borderId="10" xfId="0" applyNumberFormat="1" applyBorder="1"/>
    <xf numFmtId="0" fontId="32" fillId="40" borderId="0" xfId="0" applyFont="1" applyFill="1" applyAlignment="1">
      <alignment horizontal="center" vertical="center" wrapText="1"/>
    </xf>
    <xf numFmtId="0" fontId="25" fillId="0" borderId="0" xfId="0" applyFont="1" applyAlignment="1">
      <alignment horizontal="left" vertical="center" wrapText="1"/>
    </xf>
    <xf numFmtId="0" fontId="25" fillId="43" borderId="0" xfId="0" applyFont="1" applyFill="1" applyAlignment="1">
      <alignment horizontal="left" vertical="center" wrapText="1"/>
    </xf>
    <xf numFmtId="0" fontId="24" fillId="0" borderId="0" xfId="0" applyFont="1" applyAlignment="1">
      <alignment horizontal="center" vertical="center" wrapText="1"/>
    </xf>
    <xf numFmtId="0" fontId="24" fillId="43" borderId="0" xfId="0" applyFont="1" applyFill="1" applyAlignment="1">
      <alignment horizontal="center" vertical="center" wrapText="1"/>
    </xf>
    <xf numFmtId="0" fontId="24" fillId="44" borderId="0" xfId="0" applyFont="1" applyFill="1" applyAlignment="1">
      <alignment horizontal="center" vertical="center" wrapText="1"/>
    </xf>
    <xf numFmtId="0" fontId="25" fillId="44" borderId="0" xfId="0" applyFont="1" applyFill="1" applyAlignment="1">
      <alignment horizontal="left" vertical="center" wrapText="1"/>
    </xf>
    <xf numFmtId="0" fontId="34" fillId="0" borderId="0" xfId="0" applyFont="1" applyAlignment="1">
      <alignment horizontal="left" vertical="center" wrapText="1"/>
    </xf>
    <xf numFmtId="0" fontId="24" fillId="0" borderId="0" xfId="0" applyFont="1" applyAlignment="1">
      <alignment vertical="center" wrapText="1"/>
    </xf>
    <xf numFmtId="0" fontId="25" fillId="0" borderId="0" xfId="0" applyFont="1" applyAlignment="1">
      <alignment vertical="center" wrapText="1"/>
    </xf>
    <xf numFmtId="0" fontId="25" fillId="43" borderId="0" xfId="0" applyFont="1" applyFill="1" applyAlignment="1">
      <alignment horizontal="center" vertical="center" wrapText="1"/>
    </xf>
    <xf numFmtId="0" fontId="24" fillId="43" borderId="0" xfId="0" applyFont="1" applyFill="1" applyAlignment="1">
      <alignment vertical="center" wrapText="1"/>
    </xf>
    <xf numFmtId="0" fontId="25" fillId="43" borderId="0" xfId="0" applyFont="1" applyFill="1" applyAlignment="1">
      <alignment vertical="center" wrapText="1"/>
    </xf>
    <xf numFmtId="0" fontId="33" fillId="43" borderId="0" xfId="0" applyFont="1" applyFill="1" applyAlignment="1">
      <alignment vertical="center" wrapText="1"/>
    </xf>
    <xf numFmtId="0" fontId="32" fillId="40" borderId="0" xfId="0" applyFont="1" applyFill="1" applyAlignment="1">
      <alignment vertical="center" wrapText="1"/>
    </xf>
    <xf numFmtId="0" fontId="2" fillId="0" borderId="10" xfId="0" applyFont="1" applyFill="1" applyBorder="1" applyAlignment="1">
      <alignment horizontal="left" vertical="top" wrapText="1"/>
    </xf>
    <xf numFmtId="0" fontId="23" fillId="0" borderId="10" xfId="0" applyFont="1" applyFill="1" applyBorder="1" applyAlignment="1">
      <alignment horizontal="left" vertical="top" wrapText="1"/>
    </xf>
    <xf numFmtId="0" fontId="35" fillId="40" borderId="10" xfId="0" applyFont="1" applyFill="1" applyBorder="1" applyAlignment="1">
      <alignment horizontal="left" vertical="center" wrapText="1"/>
    </xf>
    <xf numFmtId="0" fontId="2" fillId="0" borderId="0" xfId="0" applyFont="1" applyAlignment="1">
      <alignment horizontal="left" vertical="center"/>
    </xf>
    <xf numFmtId="0" fontId="2" fillId="0" borderId="0" xfId="0" applyFont="1" applyAlignment="1">
      <alignment horizontal="left" vertical="top"/>
    </xf>
    <xf numFmtId="0" fontId="21" fillId="0" borderId="10" xfId="0" applyFont="1" applyFill="1" applyBorder="1" applyAlignment="1">
      <alignment horizontal="left" vertical="top" wrapText="1"/>
    </xf>
    <xf numFmtId="0" fontId="2" fillId="0" borderId="10" xfId="0" applyFont="1" applyBorder="1" applyAlignment="1">
      <alignment horizontal="left" vertical="top" wrapText="1"/>
    </xf>
    <xf numFmtId="0" fontId="2" fillId="0" borderId="10" xfId="0" applyFont="1" applyBorder="1" applyAlignment="1">
      <alignment horizontal="left" vertical="top"/>
    </xf>
    <xf numFmtId="0" fontId="22" fillId="0" borderId="10" xfId="0" applyFont="1" applyFill="1" applyBorder="1" applyAlignment="1">
      <alignment horizontal="left" vertical="top" wrapText="1"/>
    </xf>
    <xf numFmtId="0" fontId="2" fillId="0" borderId="0" xfId="0" applyFont="1" applyAlignment="1">
      <alignment horizontal="left" vertical="top" wrapText="1"/>
    </xf>
    <xf numFmtId="0" fontId="35" fillId="34" borderId="10" xfId="0" applyFont="1" applyFill="1" applyBorder="1" applyAlignment="1">
      <alignment horizontal="left" vertical="center" wrapText="1"/>
    </xf>
    <xf numFmtId="0" fontId="2" fillId="37" borderId="10" xfId="0" applyFont="1" applyFill="1" applyBorder="1" applyAlignment="1">
      <alignment horizontal="left" vertical="top" wrapText="1"/>
    </xf>
    <xf numFmtId="0" fontId="2" fillId="37" borderId="10" xfId="0" applyFont="1" applyFill="1" applyBorder="1" applyAlignment="1">
      <alignment horizontal="left" vertical="top"/>
    </xf>
    <xf numFmtId="0" fontId="24" fillId="40" borderId="0" xfId="0" applyFont="1" applyFill="1" applyAlignment="1">
      <alignment horizontal="center" vertical="center" wrapText="1"/>
    </xf>
    <xf numFmtId="0" fontId="25" fillId="0" borderId="0" xfId="0" applyFont="1" applyAlignment="1">
      <alignment horizontal="center" vertical="center" wrapText="1"/>
    </xf>
    <xf numFmtId="0" fontId="25" fillId="44" borderId="0" xfId="0" applyFont="1" applyFill="1" applyAlignment="1">
      <alignment horizontal="center" vertical="center" wrapText="1"/>
    </xf>
    <xf numFmtId="0" fontId="25" fillId="38" borderId="0" xfId="0" applyFont="1" applyFill="1" applyAlignment="1">
      <alignment horizontal="center" vertical="center" wrapText="1"/>
    </xf>
    <xf numFmtId="1" fontId="0" fillId="0" borderId="10" xfId="0" applyNumberFormat="1" applyBorder="1"/>
    <xf numFmtId="49" fontId="0" fillId="0" borderId="10" xfId="0" applyNumberFormat="1" applyBorder="1"/>
    <xf numFmtId="22" fontId="0" fillId="0" borderId="10" xfId="0" applyNumberFormat="1" applyBorder="1"/>
    <xf numFmtId="4" fontId="0" fillId="0" borderId="10" xfId="0" applyNumberFormat="1" applyBorder="1"/>
    <xf numFmtId="164" fontId="0" fillId="0" borderId="10" xfId="0" applyNumberFormat="1" applyBorder="1"/>
    <xf numFmtId="0" fontId="20" fillId="0" borderId="10" xfId="42" applyBorder="1"/>
    <xf numFmtId="1" fontId="0" fillId="36" borderId="10" xfId="0" applyNumberFormat="1" applyFill="1" applyBorder="1"/>
    <xf numFmtId="49" fontId="0" fillId="36" borderId="10" xfId="0" applyNumberFormat="1" applyFill="1" applyBorder="1"/>
    <xf numFmtId="22" fontId="0" fillId="36" borderId="10" xfId="0" applyNumberFormat="1" applyFill="1" applyBorder="1"/>
    <xf numFmtId="0" fontId="0" fillId="36" borderId="10" xfId="0" applyNumberFormat="1" applyFill="1" applyBorder="1"/>
    <xf numFmtId="0" fontId="0" fillId="36" borderId="10" xfId="0" applyFill="1" applyBorder="1"/>
    <xf numFmtId="4" fontId="0" fillId="36" borderId="10" xfId="0" applyNumberFormat="1" applyFill="1" applyBorder="1"/>
    <xf numFmtId="164" fontId="0" fillId="36" borderId="10" xfId="0" applyNumberFormat="1" applyFill="1" applyBorder="1"/>
    <xf numFmtId="0" fontId="20" fillId="36" borderId="10" xfId="42" applyFill="1" applyBorder="1"/>
    <xf numFmtId="14" fontId="0" fillId="36" borderId="10" xfId="0" applyNumberFormat="1" applyFill="1" applyBorder="1"/>
    <xf numFmtId="0" fontId="37" fillId="0" borderId="0" xfId="0" applyFont="1"/>
    <xf numFmtId="0" fontId="0" fillId="0" borderId="0" xfId="0" applyAlignment="1">
      <alignment horizontal="left" indent="1"/>
    </xf>
    <xf numFmtId="0" fontId="0" fillId="0" borderId="0" xfId="0" applyFill="1" applyAlignment="1"/>
    <xf numFmtId="0" fontId="0" fillId="45" borderId="0" xfId="0" applyFill="1" applyAlignment="1">
      <alignment horizontal="left"/>
    </xf>
    <xf numFmtId="0" fontId="0" fillId="45" borderId="0" xfId="0" applyNumberFormat="1" applyFill="1"/>
    <xf numFmtId="0" fontId="0" fillId="0" borderId="0" xfId="0" applyAlignment="1">
      <alignment horizontal="left" wrapText="1"/>
    </xf>
    <xf numFmtId="0" fontId="39" fillId="0" borderId="0" xfId="0" applyFont="1"/>
    <xf numFmtId="0" fontId="27" fillId="0" borderId="0" xfId="0" applyNumberFormat="1" applyFont="1" applyAlignment="1">
      <alignment horizontal="center"/>
    </xf>
    <xf numFmtId="0" fontId="0" fillId="44" borderId="10" xfId="0" applyFill="1" applyBorder="1"/>
    <xf numFmtId="0" fontId="0" fillId="46" borderId="10" xfId="0" applyFill="1" applyBorder="1"/>
    <xf numFmtId="0" fontId="0" fillId="39" borderId="10" xfId="0" applyFill="1" applyBorder="1"/>
    <xf numFmtId="0" fontId="0" fillId="0" borderId="10" xfId="0" applyBorder="1" applyAlignment="1">
      <alignment horizontal="right"/>
    </xf>
    <xf numFmtId="44" fontId="0" fillId="0" borderId="0" xfId="44" applyFont="1"/>
    <xf numFmtId="0" fontId="0" fillId="0" borderId="0" xfId="0" applyFont="1"/>
    <xf numFmtId="0" fontId="18" fillId="33" borderId="10" xfId="0" applyFont="1" applyFill="1" applyBorder="1"/>
    <xf numFmtId="0" fontId="0" fillId="47" borderId="0" xfId="0" applyFill="1" applyAlignment="1">
      <alignment horizontal="left"/>
    </xf>
    <xf numFmtId="0" fontId="0" fillId="0" borderId="0" xfId="0" applyFill="1" applyAlignment="1">
      <alignment horizontal="left"/>
    </xf>
    <xf numFmtId="0" fontId="0" fillId="0" borderId="13" xfId="0" applyBorder="1"/>
    <xf numFmtId="0" fontId="0" fillId="0" borderId="10" xfId="0" applyNumberFormat="1" applyFill="1" applyBorder="1"/>
    <xf numFmtId="0" fontId="0" fillId="37" borderId="0" xfId="0" applyFill="1" applyAlignment="1">
      <alignment horizontal="left"/>
    </xf>
    <xf numFmtId="0" fontId="0" fillId="37" borderId="10" xfId="0" applyFill="1" applyBorder="1" applyAlignment="1"/>
    <xf numFmtId="1" fontId="0" fillId="0" borderId="0" xfId="0" applyNumberFormat="1"/>
    <xf numFmtId="165" fontId="29" fillId="0" borderId="10" xfId="0" applyNumberFormat="1" applyFont="1" applyBorder="1" applyAlignment="1">
      <alignment horizontal="center"/>
    </xf>
    <xf numFmtId="0" fontId="18" fillId="33" borderId="10" xfId="0" applyFont="1" applyFill="1" applyBorder="1" applyAlignment="1">
      <alignment horizontal="center" vertical="center" wrapText="1"/>
    </xf>
    <xf numFmtId="0" fontId="0" fillId="34" borderId="10" xfId="0" applyFill="1" applyBorder="1" applyAlignment="1">
      <alignment horizontal="center" vertical="center" wrapText="1"/>
    </xf>
    <xf numFmtId="0" fontId="0" fillId="33" borderId="10" xfId="0" applyFill="1" applyBorder="1" applyAlignment="1">
      <alignment horizontal="center" vertical="center" wrapText="1"/>
    </xf>
    <xf numFmtId="0" fontId="0" fillId="37" borderId="10" xfId="0" applyFill="1" applyBorder="1" applyAlignment="1">
      <alignment horizontal="center" vertical="center" wrapText="1"/>
    </xf>
    <xf numFmtId="0" fontId="19" fillId="34" borderId="10" xfId="0" applyFont="1" applyFill="1" applyBorder="1" applyAlignment="1">
      <alignment horizontal="center" vertical="center" wrapText="1"/>
    </xf>
    <xf numFmtId="0" fontId="0" fillId="0" borderId="0" xfId="0" applyAlignment="1">
      <alignment horizontal="center" vertical="center" wrapText="1"/>
    </xf>
    <xf numFmtId="0" fontId="0" fillId="47" borderId="10" xfId="0" applyFill="1" applyBorder="1" applyAlignment="1"/>
    <xf numFmtId="0" fontId="40" fillId="0" borderId="10" xfId="0" applyFont="1" applyFill="1" applyBorder="1" applyAlignment="1"/>
    <xf numFmtId="0" fontId="18" fillId="42" borderId="10" xfId="0" applyFont="1" applyFill="1" applyBorder="1"/>
    <xf numFmtId="0" fontId="18" fillId="42" borderId="10" xfId="0" applyFont="1" applyFill="1" applyBorder="1" applyAlignment="1">
      <alignment wrapText="1"/>
    </xf>
    <xf numFmtId="0" fontId="31" fillId="0" borderId="0" xfId="0" applyFont="1" applyAlignment="1">
      <alignment horizontal="center"/>
    </xf>
    <xf numFmtId="0" fontId="38" fillId="0" borderId="0" xfId="0" applyFont="1" applyAlignment="1">
      <alignment horizontal="center"/>
    </xf>
    <xf numFmtId="0" fontId="0" fillId="0" borderId="0" xfId="0" applyAlignment="1">
      <alignment horizontal="center"/>
    </xf>
    <xf numFmtId="0" fontId="36" fillId="40" borderId="0" xfId="0" applyFont="1" applyFill="1" applyAlignment="1">
      <alignment horizontal="center" vertical="center" wrapText="1"/>
    </xf>
    <xf numFmtId="0" fontId="24" fillId="43" borderId="0" xfId="0" applyFont="1" applyFill="1" applyAlignment="1">
      <alignment horizontal="center" vertical="center" wrapText="1"/>
    </xf>
    <xf numFmtId="0" fontId="25" fillId="43" borderId="0" xfId="0" applyFont="1" applyFill="1" applyAlignment="1">
      <alignment horizontal="center" vertical="center" wrapText="1"/>
    </xf>
    <xf numFmtId="0" fontId="25" fillId="43" borderId="0" xfId="0" applyFont="1" applyFill="1" applyAlignment="1">
      <alignment horizontal="left" vertical="center" wrapText="1"/>
    </xf>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33" fillId="43" borderId="0" xfId="0" applyFont="1" applyFill="1" applyAlignment="1">
      <alignment horizontal="left" vertical="center" wrapText="1"/>
    </xf>
  </cellXfs>
  <cellStyles count="45">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Moneda" xfId="44" builtinId="4"/>
    <cellStyle name="Neutral" xfId="8" builtinId="28" customBuiltin="1"/>
    <cellStyle name="Normal" xfId="0" builtinId="0"/>
    <cellStyle name="Notas" xfId="15" builtinId="10" customBuiltin="1"/>
    <cellStyle name="Porcentaje" xfId="43"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1">
    <dxf>
      <font>
        <b/>
      </font>
    </dxf>
    <dxf>
      <font>
        <sz val="12"/>
      </font>
    </dxf>
    <dxf>
      <alignment horizontal="center"/>
    </dxf>
    <dxf>
      <font>
        <sz val="16"/>
      </font>
    </dxf>
    <dxf>
      <fill>
        <patternFill>
          <bgColor theme="5" tint="0.59999389629810485"/>
        </patternFill>
      </fill>
    </dxf>
    <dxf>
      <fill>
        <patternFill>
          <bgColor theme="5" tint="0.59999389629810485"/>
        </patternFill>
      </fill>
    </dxf>
    <dxf>
      <fill>
        <patternFill patternType="solid">
          <bgColor rgb="FFFFFF00"/>
        </patternFill>
      </fill>
    </dxf>
    <dxf>
      <fill>
        <patternFill patternType="solid">
          <bgColor rgb="FFFFFF00"/>
        </patternFill>
      </fill>
    </dxf>
    <dxf>
      <alignment wrapText="1"/>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none">
          <bgColor auto="1"/>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none">
          <bgColor auto="1"/>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1.xml"/><Relationship Id="rId21" Type="http://schemas.openxmlformats.org/officeDocument/2006/relationships/worksheet" Target="worksheets/sheet21.xml"/><Relationship Id="rId34" Type="http://schemas.microsoft.com/office/2007/relationships/slicerCache" Target="slicerCaches/slicerCache6.xml"/><Relationship Id="rId42" Type="http://schemas.microsoft.com/office/2007/relationships/slicerCache" Target="slicerCaches/slicerCache14.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microsoft.com/office/2007/relationships/slicerCache" Target="slicerCaches/slicerCache9.xml"/><Relationship Id="rId40" Type="http://schemas.microsoft.com/office/2007/relationships/slicerCache" Target="slicerCaches/slicerCache1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8.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2.xml"/><Relationship Id="rId35" Type="http://schemas.microsoft.com/office/2007/relationships/slicerCache" Target="slicerCaches/slicerCache7.xml"/><Relationship Id="rId43" Type="http://schemas.microsoft.com/office/2007/relationships/slicerCache" Target="slicerCaches/slicerCache15.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5.xml"/><Relationship Id="rId38" Type="http://schemas.microsoft.com/office/2007/relationships/slicerCache" Target="slicerCaches/slicerCache10.xml"/><Relationship Id="rId46" Type="http://schemas.openxmlformats.org/officeDocument/2006/relationships/sharedStrings" Target="sharedStrings.xml"/><Relationship Id="rId20" Type="http://schemas.openxmlformats.org/officeDocument/2006/relationships/worksheet" Target="worksheets/sheet20.xml"/><Relationship Id="rId41"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[Portafolio_completo.xlsx]PMO - priorizado!TablaDinámica1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'PMO - priorizado'!$E$48:$E$50</c:f>
              <c:strCache>
                <c:ptCount val="1"/>
                <c:pt idx="0">
                  <c:v>Suma de Costo - 1 - Prioritario</c:v>
                </c:pt>
              </c:strCache>
            </c:strRef>
          </c:tx>
          <c:spPr>
            <a:solidFill>
              <a:schemeClr val="accent1"/>
            </a:solidFill>
            <a:ln>
              <a:noFill/>
            </a:ln>
            <a:effectLst/>
          </c:spPr>
          <c:invertIfNegative val="0"/>
          <c:cat>
            <c:strRef>
              <c:f>'PMO - priorizado'!$D$51:$D$52</c:f>
              <c:strCache>
                <c:ptCount val="1"/>
                <c:pt idx="0">
                  <c:v>AGA</c:v>
                </c:pt>
              </c:strCache>
            </c:strRef>
          </c:cat>
          <c:val>
            <c:numRef>
              <c:f>'PMO - priorizado'!$E$51:$E$52</c:f>
              <c:numCache>
                <c:formatCode>"$"#,##0.00</c:formatCode>
                <c:ptCount val="1"/>
                <c:pt idx="0">
                  <c:v>2975566.46</c:v>
                </c:pt>
              </c:numCache>
            </c:numRef>
          </c:val>
          <c:extLst>
            <c:ext xmlns:c16="http://schemas.microsoft.com/office/drawing/2014/chart" uri="{C3380CC4-5D6E-409C-BE32-E72D297353CC}">
              <c16:uniqueId val="{00000000-2F54-4679-A35C-3202F0DAA074}"/>
            </c:ext>
          </c:extLst>
        </c:ser>
        <c:ser>
          <c:idx val="1"/>
          <c:order val="1"/>
          <c:tx>
            <c:strRef>
              <c:f>'PMO - priorizado'!$F$48:$F$50</c:f>
              <c:strCache>
                <c:ptCount val="1"/>
                <c:pt idx="0">
                  <c:v>Cuenta de Iniciativa - 1 - Prioritario</c:v>
                </c:pt>
              </c:strCache>
            </c:strRef>
          </c:tx>
          <c:spPr>
            <a:solidFill>
              <a:schemeClr val="accent2"/>
            </a:solidFill>
            <a:ln>
              <a:noFill/>
            </a:ln>
            <a:effectLst/>
          </c:spPr>
          <c:invertIfNegative val="0"/>
          <c:cat>
            <c:strRef>
              <c:f>'PMO - priorizado'!$D$51:$D$52</c:f>
              <c:strCache>
                <c:ptCount val="1"/>
                <c:pt idx="0">
                  <c:v>AGA</c:v>
                </c:pt>
              </c:strCache>
            </c:strRef>
          </c:cat>
          <c:val>
            <c:numRef>
              <c:f>'PMO - priorizado'!$F$51:$F$52</c:f>
              <c:numCache>
                <c:formatCode>General</c:formatCode>
                <c:ptCount val="1"/>
                <c:pt idx="0">
                  <c:v>5</c:v>
                </c:pt>
              </c:numCache>
            </c:numRef>
          </c:val>
          <c:extLst>
            <c:ext xmlns:c16="http://schemas.microsoft.com/office/drawing/2014/chart" uri="{C3380CC4-5D6E-409C-BE32-E72D297353CC}">
              <c16:uniqueId val="{00000005-2F54-4679-A35C-3202F0DAA074}"/>
            </c:ext>
          </c:extLst>
        </c:ser>
        <c:dLbls>
          <c:showLegendKey val="0"/>
          <c:showVal val="0"/>
          <c:showCatName val="0"/>
          <c:showSerName val="0"/>
          <c:showPercent val="0"/>
          <c:showBubbleSize val="0"/>
        </c:dLbls>
        <c:gapWidth val="95"/>
        <c:overlap val="100"/>
        <c:axId val="2033553503"/>
        <c:axId val="2049722031"/>
      </c:barChart>
      <c:catAx>
        <c:axId val="203355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049722031"/>
        <c:crosses val="autoZero"/>
        <c:auto val="1"/>
        <c:lblAlgn val="ctr"/>
        <c:lblOffset val="100"/>
        <c:noMultiLvlLbl val="0"/>
      </c:catAx>
      <c:valAx>
        <c:axId val="20497220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0335535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[Portafolio_completo.xlsx]PMO - SYE!TablaDinámica1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MX" b="1"/>
              <a:t>Portafolio SYE</a:t>
            </a:r>
          </a:p>
        </c:rich>
      </c:tx>
      <c:layout>
        <c:manualLayout>
          <c:xMode val="edge"/>
          <c:yMode val="edge"/>
          <c:x val="0.41149364870784055"/>
          <c:y val="4.2126804057273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9985755722715"/>
          <c:y val="0.12293182483278697"/>
          <c:w val="0.7814272558899914"/>
          <c:h val="0.60301892034943849"/>
        </c:manualLayout>
      </c:layout>
      <c:lineChart>
        <c:grouping val="standard"/>
        <c:varyColors val="0"/>
        <c:ser>
          <c:idx val="0"/>
          <c:order val="0"/>
          <c:tx>
            <c:strRef>
              <c:f>'PMO - SYE'!$B$11:$B$12</c:f>
              <c:strCache>
                <c:ptCount val="1"/>
                <c:pt idx="0">
                  <c:v>Activo</c:v>
                </c:pt>
              </c:strCache>
            </c:strRef>
          </c:tx>
          <c:spPr>
            <a:ln w="28575" cap="rnd">
              <a:solidFill>
                <a:schemeClr val="accent1"/>
              </a:solidFill>
              <a:round/>
            </a:ln>
            <a:effectLst/>
          </c:spPr>
          <c:marker>
            <c:symbol val="none"/>
          </c:marker>
          <c:cat>
            <c:multiLvlStrRef>
              <c:f>'PMO - SYE'!$A$13:$A$42</c:f>
              <c:multiLvlStrCache>
                <c:ptCount val="25"/>
                <c:lvl>
                  <c:pt idx="0">
                    <c:v>11</c:v>
                  </c:pt>
                  <c:pt idx="1">
                    <c:v>1</c:v>
                  </c:pt>
                  <c:pt idx="2">
                    <c:v>10</c:v>
                  </c:pt>
                  <c:pt idx="3">
                    <c:v>11</c:v>
                  </c:pt>
                  <c:pt idx="4">
                    <c:v>12</c:v>
                  </c:pt>
                  <c:pt idx="5">
                    <c:v>1</c:v>
                  </c:pt>
                  <c:pt idx="6">
                    <c:v>3</c:v>
                  </c:pt>
                  <c:pt idx="7">
                    <c:v>4</c:v>
                  </c:pt>
                  <c:pt idx="8">
                    <c:v>5</c:v>
                  </c:pt>
                  <c:pt idx="9">
                    <c:v>6</c:v>
                  </c:pt>
                  <c:pt idx="10">
                    <c:v>7</c:v>
                  </c:pt>
                  <c:pt idx="11">
                    <c:v>8</c:v>
                  </c:pt>
                  <c:pt idx="12">
                    <c:v>9</c:v>
                  </c:pt>
                  <c:pt idx="13">
                    <c:v>10</c:v>
                  </c:pt>
                  <c:pt idx="14">
                    <c:v>11</c:v>
                  </c:pt>
                  <c:pt idx="15">
                    <c:v>12</c:v>
                  </c:pt>
                  <c:pt idx="16">
                    <c:v>1</c:v>
                  </c:pt>
                  <c:pt idx="17">
                    <c:v>2</c:v>
                  </c:pt>
                  <c:pt idx="18">
                    <c:v>3</c:v>
                  </c:pt>
                  <c:pt idx="19">
                    <c:v>4</c:v>
                  </c:pt>
                  <c:pt idx="20">
                    <c:v>5</c:v>
                  </c:pt>
                  <c:pt idx="21">
                    <c:v>6</c:v>
                  </c:pt>
                  <c:pt idx="22">
                    <c:v>7</c:v>
                  </c:pt>
                  <c:pt idx="23">
                    <c:v>8</c:v>
                  </c:pt>
                  <c:pt idx="24">
                    <c:v>10</c:v>
                  </c:pt>
                </c:lvl>
                <c:lvl>
                  <c:pt idx="0">
                    <c:v>2018</c:v>
                  </c:pt>
                  <c:pt idx="1">
                    <c:v>2019</c:v>
                  </c:pt>
                  <c:pt idx="5">
                    <c:v>2020</c:v>
                  </c:pt>
                  <c:pt idx="16">
                    <c:v>2021</c:v>
                  </c:pt>
                </c:lvl>
              </c:multiLvlStrCache>
            </c:multiLvlStrRef>
          </c:cat>
          <c:val>
            <c:numRef>
              <c:f>'PMO - SYE'!$B$13:$B$42</c:f>
              <c:numCache>
                <c:formatCode>General</c:formatCode>
                <c:ptCount val="25"/>
                <c:pt idx="2">
                  <c:v>2</c:v>
                </c:pt>
                <c:pt idx="4">
                  <c:v>2</c:v>
                </c:pt>
                <c:pt idx="5">
                  <c:v>4</c:v>
                </c:pt>
                <c:pt idx="6">
                  <c:v>4</c:v>
                </c:pt>
                <c:pt idx="7">
                  <c:v>2</c:v>
                </c:pt>
                <c:pt idx="9">
                  <c:v>10</c:v>
                </c:pt>
                <c:pt idx="10">
                  <c:v>5</c:v>
                </c:pt>
                <c:pt idx="11">
                  <c:v>14</c:v>
                </c:pt>
                <c:pt idx="12">
                  <c:v>29</c:v>
                </c:pt>
                <c:pt idx="13">
                  <c:v>33</c:v>
                </c:pt>
                <c:pt idx="14">
                  <c:v>16</c:v>
                </c:pt>
                <c:pt idx="15">
                  <c:v>16</c:v>
                </c:pt>
                <c:pt idx="16">
                  <c:v>3</c:v>
                </c:pt>
                <c:pt idx="17">
                  <c:v>1</c:v>
                </c:pt>
                <c:pt idx="18">
                  <c:v>4</c:v>
                </c:pt>
                <c:pt idx="19">
                  <c:v>2</c:v>
                </c:pt>
                <c:pt idx="20">
                  <c:v>1</c:v>
                </c:pt>
                <c:pt idx="21">
                  <c:v>1</c:v>
                </c:pt>
                <c:pt idx="22">
                  <c:v>1</c:v>
                </c:pt>
                <c:pt idx="23">
                  <c:v>2</c:v>
                </c:pt>
                <c:pt idx="24">
                  <c:v>1</c:v>
                </c:pt>
              </c:numCache>
            </c:numRef>
          </c:val>
          <c:smooth val="0"/>
          <c:extLst>
            <c:ext xmlns:c16="http://schemas.microsoft.com/office/drawing/2014/chart" uri="{C3380CC4-5D6E-409C-BE32-E72D297353CC}">
              <c16:uniqueId val="{00000000-4AEC-497D-98A3-27297356E15F}"/>
            </c:ext>
          </c:extLst>
        </c:ser>
        <c:ser>
          <c:idx val="1"/>
          <c:order val="1"/>
          <c:tx>
            <c:strRef>
              <c:f>'PMO - SYE'!$C$11:$C$12</c:f>
              <c:strCache>
                <c:ptCount val="1"/>
                <c:pt idx="0">
                  <c:v>Detenido</c:v>
                </c:pt>
              </c:strCache>
            </c:strRef>
          </c:tx>
          <c:spPr>
            <a:ln w="28575" cap="rnd">
              <a:solidFill>
                <a:schemeClr val="accent2"/>
              </a:solidFill>
              <a:round/>
            </a:ln>
            <a:effectLst/>
          </c:spPr>
          <c:marker>
            <c:symbol val="none"/>
          </c:marker>
          <c:cat>
            <c:multiLvlStrRef>
              <c:f>'PMO - SYE'!$A$13:$A$42</c:f>
              <c:multiLvlStrCache>
                <c:ptCount val="25"/>
                <c:lvl>
                  <c:pt idx="0">
                    <c:v>11</c:v>
                  </c:pt>
                  <c:pt idx="1">
                    <c:v>1</c:v>
                  </c:pt>
                  <c:pt idx="2">
                    <c:v>10</c:v>
                  </c:pt>
                  <c:pt idx="3">
                    <c:v>11</c:v>
                  </c:pt>
                  <c:pt idx="4">
                    <c:v>12</c:v>
                  </c:pt>
                  <c:pt idx="5">
                    <c:v>1</c:v>
                  </c:pt>
                  <c:pt idx="6">
                    <c:v>3</c:v>
                  </c:pt>
                  <c:pt idx="7">
                    <c:v>4</c:v>
                  </c:pt>
                  <c:pt idx="8">
                    <c:v>5</c:v>
                  </c:pt>
                  <c:pt idx="9">
                    <c:v>6</c:v>
                  </c:pt>
                  <c:pt idx="10">
                    <c:v>7</c:v>
                  </c:pt>
                  <c:pt idx="11">
                    <c:v>8</c:v>
                  </c:pt>
                  <c:pt idx="12">
                    <c:v>9</c:v>
                  </c:pt>
                  <c:pt idx="13">
                    <c:v>10</c:v>
                  </c:pt>
                  <c:pt idx="14">
                    <c:v>11</c:v>
                  </c:pt>
                  <c:pt idx="15">
                    <c:v>12</c:v>
                  </c:pt>
                  <c:pt idx="16">
                    <c:v>1</c:v>
                  </c:pt>
                  <c:pt idx="17">
                    <c:v>2</c:v>
                  </c:pt>
                  <c:pt idx="18">
                    <c:v>3</c:v>
                  </c:pt>
                  <c:pt idx="19">
                    <c:v>4</c:v>
                  </c:pt>
                  <c:pt idx="20">
                    <c:v>5</c:v>
                  </c:pt>
                  <c:pt idx="21">
                    <c:v>6</c:v>
                  </c:pt>
                  <c:pt idx="22">
                    <c:v>7</c:v>
                  </c:pt>
                  <c:pt idx="23">
                    <c:v>8</c:v>
                  </c:pt>
                  <c:pt idx="24">
                    <c:v>10</c:v>
                  </c:pt>
                </c:lvl>
                <c:lvl>
                  <c:pt idx="0">
                    <c:v>2018</c:v>
                  </c:pt>
                  <c:pt idx="1">
                    <c:v>2019</c:v>
                  </c:pt>
                  <c:pt idx="5">
                    <c:v>2020</c:v>
                  </c:pt>
                  <c:pt idx="16">
                    <c:v>2021</c:v>
                  </c:pt>
                </c:lvl>
              </c:multiLvlStrCache>
            </c:multiLvlStrRef>
          </c:cat>
          <c:val>
            <c:numRef>
              <c:f>'PMO - SYE'!$C$13:$C$42</c:f>
              <c:numCache>
                <c:formatCode>General</c:formatCode>
                <c:ptCount val="25"/>
                <c:pt idx="0">
                  <c:v>1</c:v>
                </c:pt>
                <c:pt idx="4">
                  <c:v>2</c:v>
                </c:pt>
                <c:pt idx="5">
                  <c:v>1</c:v>
                </c:pt>
                <c:pt idx="9">
                  <c:v>2</c:v>
                </c:pt>
                <c:pt idx="10">
                  <c:v>1</c:v>
                </c:pt>
              </c:numCache>
            </c:numRef>
          </c:val>
          <c:smooth val="0"/>
          <c:extLst>
            <c:ext xmlns:c16="http://schemas.microsoft.com/office/drawing/2014/chart" uri="{C3380CC4-5D6E-409C-BE32-E72D297353CC}">
              <c16:uniqueId val="{00000006-6E1B-45E0-BF71-5C071920DFEB}"/>
            </c:ext>
          </c:extLst>
        </c:ser>
        <c:ser>
          <c:idx val="2"/>
          <c:order val="2"/>
          <c:tx>
            <c:strRef>
              <c:f>'PMO - SYE'!$D$11:$D$12</c:f>
              <c:strCache>
                <c:ptCount val="1"/>
                <c:pt idx="0">
                  <c:v>Detenido con CCRS</c:v>
                </c:pt>
              </c:strCache>
            </c:strRef>
          </c:tx>
          <c:spPr>
            <a:ln w="28575" cap="rnd">
              <a:solidFill>
                <a:schemeClr val="accent3"/>
              </a:solidFill>
              <a:round/>
            </a:ln>
            <a:effectLst/>
          </c:spPr>
          <c:marker>
            <c:symbol val="none"/>
          </c:marker>
          <c:cat>
            <c:multiLvlStrRef>
              <c:f>'PMO - SYE'!$A$13:$A$42</c:f>
              <c:multiLvlStrCache>
                <c:ptCount val="25"/>
                <c:lvl>
                  <c:pt idx="0">
                    <c:v>11</c:v>
                  </c:pt>
                  <c:pt idx="1">
                    <c:v>1</c:v>
                  </c:pt>
                  <c:pt idx="2">
                    <c:v>10</c:v>
                  </c:pt>
                  <c:pt idx="3">
                    <c:v>11</c:v>
                  </c:pt>
                  <c:pt idx="4">
                    <c:v>12</c:v>
                  </c:pt>
                  <c:pt idx="5">
                    <c:v>1</c:v>
                  </c:pt>
                  <c:pt idx="6">
                    <c:v>3</c:v>
                  </c:pt>
                  <c:pt idx="7">
                    <c:v>4</c:v>
                  </c:pt>
                  <c:pt idx="8">
                    <c:v>5</c:v>
                  </c:pt>
                  <c:pt idx="9">
                    <c:v>6</c:v>
                  </c:pt>
                  <c:pt idx="10">
                    <c:v>7</c:v>
                  </c:pt>
                  <c:pt idx="11">
                    <c:v>8</c:v>
                  </c:pt>
                  <c:pt idx="12">
                    <c:v>9</c:v>
                  </c:pt>
                  <c:pt idx="13">
                    <c:v>10</c:v>
                  </c:pt>
                  <c:pt idx="14">
                    <c:v>11</c:v>
                  </c:pt>
                  <c:pt idx="15">
                    <c:v>12</c:v>
                  </c:pt>
                  <c:pt idx="16">
                    <c:v>1</c:v>
                  </c:pt>
                  <c:pt idx="17">
                    <c:v>2</c:v>
                  </c:pt>
                  <c:pt idx="18">
                    <c:v>3</c:v>
                  </c:pt>
                  <c:pt idx="19">
                    <c:v>4</c:v>
                  </c:pt>
                  <c:pt idx="20">
                    <c:v>5</c:v>
                  </c:pt>
                  <c:pt idx="21">
                    <c:v>6</c:v>
                  </c:pt>
                  <c:pt idx="22">
                    <c:v>7</c:v>
                  </c:pt>
                  <c:pt idx="23">
                    <c:v>8</c:v>
                  </c:pt>
                  <c:pt idx="24">
                    <c:v>10</c:v>
                  </c:pt>
                </c:lvl>
                <c:lvl>
                  <c:pt idx="0">
                    <c:v>2018</c:v>
                  </c:pt>
                  <c:pt idx="1">
                    <c:v>2019</c:v>
                  </c:pt>
                  <c:pt idx="5">
                    <c:v>2020</c:v>
                  </c:pt>
                  <c:pt idx="16">
                    <c:v>2021</c:v>
                  </c:pt>
                </c:lvl>
              </c:multiLvlStrCache>
            </c:multiLvlStrRef>
          </c:cat>
          <c:val>
            <c:numRef>
              <c:f>'PMO - SYE'!$D$13:$D$42</c:f>
              <c:numCache>
                <c:formatCode>General</c:formatCode>
                <c:ptCount val="25"/>
                <c:pt idx="1">
                  <c:v>1</c:v>
                </c:pt>
                <c:pt idx="3">
                  <c:v>1</c:v>
                </c:pt>
                <c:pt idx="5">
                  <c:v>1</c:v>
                </c:pt>
                <c:pt idx="6">
                  <c:v>1</c:v>
                </c:pt>
                <c:pt idx="8">
                  <c:v>1</c:v>
                </c:pt>
                <c:pt idx="10">
                  <c:v>1</c:v>
                </c:pt>
                <c:pt idx="16">
                  <c:v>1</c:v>
                </c:pt>
              </c:numCache>
            </c:numRef>
          </c:val>
          <c:smooth val="0"/>
          <c:extLst>
            <c:ext xmlns:c16="http://schemas.microsoft.com/office/drawing/2014/chart" uri="{C3380CC4-5D6E-409C-BE32-E72D297353CC}">
              <c16:uniqueId val="{00000007-6E1B-45E0-BF71-5C071920DFEB}"/>
            </c:ext>
          </c:extLst>
        </c:ser>
        <c:dLbls>
          <c:showLegendKey val="0"/>
          <c:showVal val="0"/>
          <c:showCatName val="0"/>
          <c:showSerName val="0"/>
          <c:showPercent val="0"/>
          <c:showBubbleSize val="0"/>
        </c:dLbls>
        <c:smooth val="0"/>
        <c:axId val="141926207"/>
        <c:axId val="220425455"/>
      </c:lineChart>
      <c:catAx>
        <c:axId val="14192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20425455"/>
        <c:crosses val="autoZero"/>
        <c:auto val="1"/>
        <c:lblAlgn val="ctr"/>
        <c:lblOffset val="100"/>
        <c:noMultiLvlLbl val="0"/>
      </c:catAx>
      <c:valAx>
        <c:axId val="220425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Proyectos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192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MX"/>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9525</xdr:rowOff>
    </xdr:from>
    <xdr:to>
      <xdr:col>3</xdr:col>
      <xdr:colOff>440882</xdr:colOff>
      <xdr:row>2</xdr:row>
      <xdr:rowOff>162983</xdr:rowOff>
    </xdr:to>
    <xdr:pic>
      <xdr:nvPicPr>
        <xdr:cNvPr id="2" name="Imagen 1">
          <a:extLst>
            <a:ext uri="{FF2B5EF4-FFF2-40B4-BE49-F238E27FC236}">
              <a16:creationId xmlns:a16="http://schemas.microsoft.com/office/drawing/2014/main" id="{C120E3EA-C7F0-4877-BEC5-E243010547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9525"/>
          <a:ext cx="3131694" cy="5344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65809</xdr:colOff>
      <xdr:row>3</xdr:row>
      <xdr:rowOff>10391</xdr:rowOff>
    </xdr:from>
    <xdr:to>
      <xdr:col>0</xdr:col>
      <xdr:colOff>1194955</xdr:colOff>
      <xdr:row>21</xdr:row>
      <xdr:rowOff>0</xdr:rowOff>
    </xdr:to>
    <mc:AlternateContent xmlns:mc="http://schemas.openxmlformats.org/markup-compatibility/2006" xmlns:a14="http://schemas.microsoft.com/office/drawing/2010/main">
      <mc:Choice Requires="a14">
        <xdr:graphicFrame macro="">
          <xdr:nvGraphicFramePr>
            <xdr:cNvPr id="5" name="Administración General">
              <a:extLst>
                <a:ext uri="{FF2B5EF4-FFF2-40B4-BE49-F238E27FC236}">
                  <a16:creationId xmlns:a16="http://schemas.microsoft.com/office/drawing/2014/main" id="{20D10CA5-AFD1-4DD6-8846-2968DC85ACBF}"/>
                </a:ext>
              </a:extLst>
            </xdr:cNvPr>
            <xdr:cNvGraphicFramePr/>
          </xdr:nvGraphicFramePr>
          <xdr:xfrm>
            <a:off x="0" y="0"/>
            <a:ext cx="0" cy="0"/>
          </xdr:xfrm>
          <a:graphic>
            <a:graphicData uri="http://schemas.microsoft.com/office/drawing/2010/slicer">
              <sle:slicer xmlns:sle="http://schemas.microsoft.com/office/drawing/2010/slicer" name="Administración General"/>
            </a:graphicData>
          </a:graphic>
        </xdr:graphicFrame>
      </mc:Choice>
      <mc:Fallback xmlns="">
        <xdr:sp macro="" textlink="">
          <xdr:nvSpPr>
            <xdr:cNvPr id="0" name=""/>
            <xdr:cNvSpPr>
              <a:spLocks noTextEdit="1"/>
            </xdr:cNvSpPr>
          </xdr:nvSpPr>
          <xdr:spPr>
            <a:xfrm>
              <a:off x="65809" y="843829"/>
              <a:ext cx="1129146" cy="341860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1121738</xdr:colOff>
      <xdr:row>9</xdr:row>
      <xdr:rowOff>50798</xdr:rowOff>
    </xdr:from>
    <xdr:to>
      <xdr:col>11</xdr:col>
      <xdr:colOff>124644</xdr:colOff>
      <xdr:row>25</xdr:row>
      <xdr:rowOff>25978</xdr:rowOff>
    </xdr:to>
    <mc:AlternateContent xmlns:mc="http://schemas.openxmlformats.org/markup-compatibility/2006" xmlns:a14="http://schemas.microsoft.com/office/drawing/2010/main">
      <mc:Choice Requires="a14">
        <xdr:graphicFrame macro="">
          <xdr:nvGraphicFramePr>
            <xdr:cNvPr id="6" name="Fase">
              <a:extLst>
                <a:ext uri="{FF2B5EF4-FFF2-40B4-BE49-F238E27FC236}">
                  <a16:creationId xmlns:a16="http://schemas.microsoft.com/office/drawing/2014/main" id="{787A0229-BB08-4EFA-B2AD-02F2B9F394B4}"/>
                </a:ext>
              </a:extLst>
            </xdr:cNvPr>
            <xdr:cNvGraphicFramePr/>
          </xdr:nvGraphicFramePr>
          <xdr:xfrm>
            <a:off x="0" y="0"/>
            <a:ext cx="0" cy="0"/>
          </xdr:xfrm>
          <a:graphic>
            <a:graphicData uri="http://schemas.microsoft.com/office/drawing/2010/slicer">
              <sle:slicer xmlns:sle="http://schemas.microsoft.com/office/drawing/2010/slicer" name="Fase"/>
            </a:graphicData>
          </a:graphic>
        </xdr:graphicFrame>
      </mc:Choice>
      <mc:Fallback xmlns="">
        <xdr:sp macro="" textlink="">
          <xdr:nvSpPr>
            <xdr:cNvPr id="0" name=""/>
            <xdr:cNvSpPr>
              <a:spLocks noTextEdit="1"/>
            </xdr:cNvSpPr>
          </xdr:nvSpPr>
          <xdr:spPr>
            <a:xfrm>
              <a:off x="9468019" y="2027236"/>
              <a:ext cx="2154357" cy="3106522"/>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1117722</xdr:colOff>
      <xdr:row>3</xdr:row>
      <xdr:rowOff>0</xdr:rowOff>
    </xdr:from>
    <xdr:to>
      <xdr:col>11</xdr:col>
      <xdr:colOff>156130</xdr:colOff>
      <xdr:row>8</xdr:row>
      <xdr:rowOff>171450</xdr:rowOff>
    </xdr:to>
    <mc:AlternateContent xmlns:mc="http://schemas.openxmlformats.org/markup-compatibility/2006" xmlns:a14="http://schemas.microsoft.com/office/drawing/2010/main">
      <mc:Choice Requires="a14">
        <xdr:graphicFrame macro="">
          <xdr:nvGraphicFramePr>
            <xdr:cNvPr id="7" name="Estado">
              <a:extLst>
                <a:ext uri="{FF2B5EF4-FFF2-40B4-BE49-F238E27FC236}">
                  <a16:creationId xmlns:a16="http://schemas.microsoft.com/office/drawing/2014/main" id="{171143F8-E5A3-404F-864F-EFA3E25DE815}"/>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9785472" y="879211"/>
              <a:ext cx="2188272" cy="11239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389322</xdr:colOff>
      <xdr:row>3</xdr:row>
      <xdr:rowOff>11906</xdr:rowOff>
    </xdr:from>
    <xdr:to>
      <xdr:col>13</xdr:col>
      <xdr:colOff>212627</xdr:colOff>
      <xdr:row>25</xdr:row>
      <xdr:rowOff>175349</xdr:rowOff>
    </xdr:to>
    <mc:AlternateContent xmlns:mc="http://schemas.openxmlformats.org/markup-compatibility/2006" xmlns:a14="http://schemas.microsoft.com/office/drawing/2010/main">
      <mc:Choice Requires="a14">
        <xdr:graphicFrame macro="">
          <xdr:nvGraphicFramePr>
            <xdr:cNvPr id="8" name="CDS">
              <a:extLst>
                <a:ext uri="{FF2B5EF4-FFF2-40B4-BE49-F238E27FC236}">
                  <a16:creationId xmlns:a16="http://schemas.microsoft.com/office/drawing/2014/main" id="{51D5D77F-6E50-46DB-8F39-A6E3A4956D77}"/>
                </a:ext>
              </a:extLst>
            </xdr:cNvPr>
            <xdr:cNvGraphicFramePr/>
          </xdr:nvGraphicFramePr>
          <xdr:xfrm>
            <a:off x="0" y="0"/>
            <a:ext cx="0" cy="0"/>
          </xdr:xfrm>
          <a:graphic>
            <a:graphicData uri="http://schemas.microsoft.com/office/drawing/2010/slicer">
              <sle:slicer xmlns:sle="http://schemas.microsoft.com/office/drawing/2010/slicer" name="CDS"/>
            </a:graphicData>
          </a:graphic>
        </xdr:graphicFrame>
      </mc:Choice>
      <mc:Fallback xmlns="">
        <xdr:sp macro="" textlink="">
          <xdr:nvSpPr>
            <xdr:cNvPr id="0" name=""/>
            <xdr:cNvSpPr>
              <a:spLocks noTextEdit="1"/>
            </xdr:cNvSpPr>
          </xdr:nvSpPr>
          <xdr:spPr>
            <a:xfrm>
              <a:off x="12116978" y="2006603"/>
              <a:ext cx="1826202" cy="327652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63501</xdr:colOff>
      <xdr:row>0</xdr:row>
      <xdr:rowOff>105833</xdr:rowOff>
    </xdr:from>
    <xdr:to>
      <xdr:col>3</xdr:col>
      <xdr:colOff>75757</xdr:colOff>
      <xdr:row>2</xdr:row>
      <xdr:rowOff>113769</xdr:rowOff>
    </xdr:to>
    <xdr:pic>
      <xdr:nvPicPr>
        <xdr:cNvPr id="11" name="Imagen 10">
          <a:extLst>
            <a:ext uri="{FF2B5EF4-FFF2-40B4-BE49-F238E27FC236}">
              <a16:creationId xmlns:a16="http://schemas.microsoft.com/office/drawing/2014/main" id="{2BAAEDCA-08FE-45D7-859E-0C49D7A6E9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1" y="105833"/>
          <a:ext cx="3131164" cy="539750"/>
        </a:xfrm>
        <a:prstGeom prst="rect">
          <a:avLst/>
        </a:prstGeom>
      </xdr:spPr>
    </xdr:pic>
    <xdr:clientData/>
  </xdr:twoCellAnchor>
  <xdr:twoCellAnchor>
    <xdr:from>
      <xdr:col>3</xdr:col>
      <xdr:colOff>115622</xdr:colOff>
      <xdr:row>3</xdr:row>
      <xdr:rowOff>35719</xdr:rowOff>
    </xdr:from>
    <xdr:to>
      <xdr:col>8</xdr:col>
      <xdr:colOff>761205</xdr:colOff>
      <xdr:row>25</xdr:row>
      <xdr:rowOff>71171</xdr:rowOff>
    </xdr:to>
    <xdr:graphicFrame macro="">
      <xdr:nvGraphicFramePr>
        <xdr:cNvPr id="12" name="Gráfico 11">
          <a:extLst>
            <a:ext uri="{FF2B5EF4-FFF2-40B4-BE49-F238E27FC236}">
              <a16:creationId xmlns:a16="http://schemas.microsoft.com/office/drawing/2014/main" id="{E74ACEB7-BE2D-45BD-8D4A-AE3362DCF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71437</xdr:colOff>
      <xdr:row>25</xdr:row>
      <xdr:rowOff>45245</xdr:rowOff>
    </xdr:from>
    <xdr:to>
      <xdr:col>1</xdr:col>
      <xdr:colOff>542924</xdr:colOff>
      <xdr:row>34</xdr:row>
      <xdr:rowOff>16453</xdr:rowOff>
    </xdr:to>
    <mc:AlternateContent xmlns:mc="http://schemas.openxmlformats.org/markup-compatibility/2006" xmlns:a14="http://schemas.microsoft.com/office/drawing/2010/main">
      <mc:Choice Requires="a14">
        <xdr:graphicFrame macro="">
          <xdr:nvGraphicFramePr>
            <xdr:cNvPr id="14" name="Universo">
              <a:extLst>
                <a:ext uri="{FF2B5EF4-FFF2-40B4-BE49-F238E27FC236}">
                  <a16:creationId xmlns:a16="http://schemas.microsoft.com/office/drawing/2014/main" id="{17AA7650-4B8A-452C-821E-9C598A2E86AC}"/>
                </a:ext>
              </a:extLst>
            </xdr:cNvPr>
            <xdr:cNvGraphicFramePr/>
          </xdr:nvGraphicFramePr>
          <xdr:xfrm>
            <a:off x="0" y="0"/>
            <a:ext cx="0" cy="0"/>
          </xdr:xfrm>
          <a:graphic>
            <a:graphicData uri="http://schemas.microsoft.com/office/drawing/2010/slicer">
              <sle:slicer xmlns:sle="http://schemas.microsoft.com/office/drawing/2010/slicer" name="Universo"/>
            </a:graphicData>
          </a:graphic>
        </xdr:graphicFrame>
      </mc:Choice>
      <mc:Fallback xmlns="">
        <xdr:sp macro="" textlink="">
          <xdr:nvSpPr>
            <xdr:cNvPr id="0" name=""/>
            <xdr:cNvSpPr>
              <a:spLocks noTextEdit="1"/>
            </xdr:cNvSpPr>
          </xdr:nvSpPr>
          <xdr:spPr>
            <a:xfrm>
              <a:off x="71437" y="4779170"/>
              <a:ext cx="1833562" cy="168570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1297781</xdr:colOff>
      <xdr:row>3</xdr:row>
      <xdr:rowOff>11907</xdr:rowOff>
    </xdr:from>
    <xdr:to>
      <xdr:col>3</xdr:col>
      <xdr:colOff>7143</xdr:colOff>
      <xdr:row>13</xdr:row>
      <xdr:rowOff>95250</xdr:rowOff>
    </xdr:to>
    <mc:AlternateContent xmlns:mc="http://schemas.openxmlformats.org/markup-compatibility/2006" xmlns:a14="http://schemas.microsoft.com/office/drawing/2010/main">
      <mc:Choice Requires="a14">
        <xdr:graphicFrame macro="">
          <xdr:nvGraphicFramePr>
            <xdr:cNvPr id="3" name="Portafolio">
              <a:extLst>
                <a:ext uri="{FF2B5EF4-FFF2-40B4-BE49-F238E27FC236}">
                  <a16:creationId xmlns:a16="http://schemas.microsoft.com/office/drawing/2014/main" id="{C4C6DFA0-1E7A-4F69-9D27-5F4E42258B8B}"/>
                </a:ext>
              </a:extLst>
            </xdr:cNvPr>
            <xdr:cNvGraphicFramePr/>
          </xdr:nvGraphicFramePr>
          <xdr:xfrm>
            <a:off x="0" y="0"/>
            <a:ext cx="0" cy="0"/>
          </xdr:xfrm>
          <a:graphic>
            <a:graphicData uri="http://schemas.microsoft.com/office/drawing/2010/slicer">
              <sle:slicer xmlns:sle="http://schemas.microsoft.com/office/drawing/2010/slicer" name="Portafolio"/>
            </a:graphicData>
          </a:graphic>
        </xdr:graphicFrame>
      </mc:Choice>
      <mc:Fallback xmlns="">
        <xdr:sp macro="" textlink="">
          <xdr:nvSpPr>
            <xdr:cNvPr id="0" name=""/>
            <xdr:cNvSpPr>
              <a:spLocks noTextEdit="1"/>
            </xdr:cNvSpPr>
          </xdr:nvSpPr>
          <xdr:spPr>
            <a:xfrm>
              <a:off x="1297781" y="845345"/>
              <a:ext cx="1828800" cy="284797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8466</xdr:colOff>
      <xdr:row>3</xdr:row>
      <xdr:rowOff>0</xdr:rowOff>
    </xdr:from>
    <xdr:to>
      <xdr:col>15</xdr:col>
      <xdr:colOff>697442</xdr:colOff>
      <xdr:row>25</xdr:row>
      <xdr:rowOff>61914</xdr:rowOff>
    </xdr:to>
    <mc:AlternateContent xmlns:mc="http://schemas.openxmlformats.org/markup-compatibility/2006" xmlns:a14="http://schemas.microsoft.com/office/drawing/2010/main">
      <mc:Choice Requires="a14">
        <xdr:graphicFrame macro="">
          <xdr:nvGraphicFramePr>
            <xdr:cNvPr id="9" name="Tema">
              <a:extLst>
                <a:ext uri="{FF2B5EF4-FFF2-40B4-BE49-F238E27FC236}">
                  <a16:creationId xmlns:a16="http://schemas.microsoft.com/office/drawing/2014/main" id="{C950F1EE-E6B4-473C-9CD9-8E5FC254FBB4}"/>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15438966" y="714375"/>
              <a:ext cx="2701132" cy="433625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78932</xdr:colOff>
      <xdr:row>1</xdr:row>
      <xdr:rowOff>153458</xdr:rowOff>
    </xdr:to>
    <xdr:pic>
      <xdr:nvPicPr>
        <xdr:cNvPr id="2" name="Imagen 1">
          <a:extLst>
            <a:ext uri="{FF2B5EF4-FFF2-40B4-BE49-F238E27FC236}">
              <a16:creationId xmlns:a16="http://schemas.microsoft.com/office/drawing/2014/main" id="{47DDE306-5A0A-4269-A94E-242F65F87C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45982" cy="5344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3145982</xdr:colOff>
      <xdr:row>2</xdr:row>
      <xdr:rowOff>153458</xdr:rowOff>
    </xdr:to>
    <xdr:pic>
      <xdr:nvPicPr>
        <xdr:cNvPr id="2" name="Imagen 1">
          <a:extLst>
            <a:ext uri="{FF2B5EF4-FFF2-40B4-BE49-F238E27FC236}">
              <a16:creationId xmlns:a16="http://schemas.microsoft.com/office/drawing/2014/main" id="{AA690C47-EA96-457E-9C65-799EC0DC4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45982" cy="5344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412307</xdr:colOff>
      <xdr:row>2</xdr:row>
      <xdr:rowOff>153458</xdr:rowOff>
    </xdr:to>
    <xdr:pic>
      <xdr:nvPicPr>
        <xdr:cNvPr id="2" name="Imagen 1">
          <a:extLst>
            <a:ext uri="{FF2B5EF4-FFF2-40B4-BE49-F238E27FC236}">
              <a16:creationId xmlns:a16="http://schemas.microsoft.com/office/drawing/2014/main" id="{5A8F7D4A-70CE-4162-B2E5-E0979E8CBF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45982" cy="534458"/>
        </a:xfrm>
        <a:prstGeom prst="rect">
          <a:avLst/>
        </a:prstGeom>
      </xdr:spPr>
    </xdr:pic>
    <xdr:clientData/>
  </xdr:twoCellAnchor>
  <xdr:twoCellAnchor editAs="oneCell">
    <xdr:from>
      <xdr:col>23</xdr:col>
      <xdr:colOff>152400</xdr:colOff>
      <xdr:row>1</xdr:row>
      <xdr:rowOff>95251</xdr:rowOff>
    </xdr:from>
    <xdr:to>
      <xdr:col>25</xdr:col>
      <xdr:colOff>457200</xdr:colOff>
      <xdr:row>6</xdr:row>
      <xdr:rowOff>76201</xdr:rowOff>
    </xdr:to>
    <mc:AlternateContent xmlns:mc="http://schemas.openxmlformats.org/markup-compatibility/2006" xmlns:a14="http://schemas.microsoft.com/office/drawing/2010/main">
      <mc:Choice Requires="a14">
        <xdr:graphicFrame macro="">
          <xdr:nvGraphicFramePr>
            <xdr:cNvPr id="3" name="Origen PM">
              <a:extLst>
                <a:ext uri="{FF2B5EF4-FFF2-40B4-BE49-F238E27FC236}">
                  <a16:creationId xmlns:a16="http://schemas.microsoft.com/office/drawing/2014/main" id="{F612314B-C7EF-464E-A94F-23504480A00B}"/>
                </a:ext>
              </a:extLst>
            </xdr:cNvPr>
            <xdr:cNvGraphicFramePr/>
          </xdr:nvGraphicFramePr>
          <xdr:xfrm>
            <a:off x="0" y="0"/>
            <a:ext cx="0" cy="0"/>
          </xdr:xfrm>
          <a:graphic>
            <a:graphicData uri="http://schemas.microsoft.com/office/drawing/2010/slicer">
              <sle:slicer xmlns:sle="http://schemas.microsoft.com/office/drawing/2010/slicer" name="Origen PM"/>
            </a:graphicData>
          </a:graphic>
        </xdr:graphicFrame>
      </mc:Choice>
      <mc:Fallback xmlns="">
        <xdr:sp macro="" textlink="">
          <xdr:nvSpPr>
            <xdr:cNvPr id="0" name=""/>
            <xdr:cNvSpPr>
              <a:spLocks noTextEdit="1"/>
            </xdr:cNvSpPr>
          </xdr:nvSpPr>
          <xdr:spPr>
            <a:xfrm>
              <a:off x="27098625" y="285751"/>
              <a:ext cx="1828800" cy="9334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23</xdr:col>
      <xdr:colOff>161925</xdr:colOff>
      <xdr:row>6</xdr:row>
      <xdr:rowOff>142875</xdr:rowOff>
    </xdr:from>
    <xdr:to>
      <xdr:col>25</xdr:col>
      <xdr:colOff>466725</xdr:colOff>
      <xdr:row>20</xdr:row>
      <xdr:rowOff>0</xdr:rowOff>
    </xdr:to>
    <mc:AlternateContent xmlns:mc="http://schemas.openxmlformats.org/markup-compatibility/2006" xmlns:a14="http://schemas.microsoft.com/office/drawing/2010/main">
      <mc:Choice Requires="a14">
        <xdr:graphicFrame macro="">
          <xdr:nvGraphicFramePr>
            <xdr:cNvPr id="4" name="Administrador de proyecto (PM)">
              <a:extLst>
                <a:ext uri="{FF2B5EF4-FFF2-40B4-BE49-F238E27FC236}">
                  <a16:creationId xmlns:a16="http://schemas.microsoft.com/office/drawing/2014/main" id="{ED231995-8232-4356-B75B-C0204BE88BE3}"/>
                </a:ext>
              </a:extLst>
            </xdr:cNvPr>
            <xdr:cNvGraphicFramePr/>
          </xdr:nvGraphicFramePr>
          <xdr:xfrm>
            <a:off x="0" y="0"/>
            <a:ext cx="0" cy="0"/>
          </xdr:xfrm>
          <a:graphic>
            <a:graphicData uri="http://schemas.microsoft.com/office/drawing/2010/slicer">
              <sle:slicer xmlns:sle="http://schemas.microsoft.com/office/drawing/2010/slicer" name="Administrador de proyecto (PM)"/>
            </a:graphicData>
          </a:graphic>
        </xdr:graphicFrame>
      </mc:Choice>
      <mc:Fallback xmlns="">
        <xdr:sp macro="" textlink="">
          <xdr:nvSpPr>
            <xdr:cNvPr id="0" name=""/>
            <xdr:cNvSpPr>
              <a:spLocks noTextEdit="1"/>
            </xdr:cNvSpPr>
          </xdr:nvSpPr>
          <xdr:spPr>
            <a:xfrm>
              <a:off x="27108150" y="1285875"/>
              <a:ext cx="1828800" cy="25241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2383982</xdr:colOff>
      <xdr:row>2</xdr:row>
      <xdr:rowOff>153458</xdr:rowOff>
    </xdr:to>
    <xdr:pic>
      <xdr:nvPicPr>
        <xdr:cNvPr id="2" name="Imagen 1">
          <a:extLst>
            <a:ext uri="{FF2B5EF4-FFF2-40B4-BE49-F238E27FC236}">
              <a16:creationId xmlns:a16="http://schemas.microsoft.com/office/drawing/2014/main" id="{B432060C-D0AE-459E-8B1D-C0C09638D4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45982" cy="5344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1774382</xdr:colOff>
      <xdr:row>2</xdr:row>
      <xdr:rowOff>153458</xdr:rowOff>
    </xdr:to>
    <xdr:pic>
      <xdr:nvPicPr>
        <xdr:cNvPr id="2" name="Imagen 1">
          <a:extLst>
            <a:ext uri="{FF2B5EF4-FFF2-40B4-BE49-F238E27FC236}">
              <a16:creationId xmlns:a16="http://schemas.microsoft.com/office/drawing/2014/main" id="{C0B208C7-92B4-4583-A0BA-B724E0ACE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45982" cy="534458"/>
        </a:xfrm>
        <a:prstGeom prst="rect">
          <a:avLst/>
        </a:prstGeom>
      </xdr:spPr>
    </xdr:pic>
    <xdr:clientData/>
  </xdr:twoCellAnchor>
  <xdr:twoCellAnchor>
    <xdr:from>
      <xdr:col>6</xdr:col>
      <xdr:colOff>19049</xdr:colOff>
      <xdr:row>1</xdr:row>
      <xdr:rowOff>14287</xdr:rowOff>
    </xdr:from>
    <xdr:to>
      <xdr:col>19</xdr:col>
      <xdr:colOff>609599</xdr:colOff>
      <xdr:row>19</xdr:row>
      <xdr:rowOff>66675</xdr:rowOff>
    </xdr:to>
    <xdr:graphicFrame macro="">
      <xdr:nvGraphicFramePr>
        <xdr:cNvPr id="3" name="Gráfico 2">
          <a:extLst>
            <a:ext uri="{FF2B5EF4-FFF2-40B4-BE49-F238E27FC236}">
              <a16:creationId xmlns:a16="http://schemas.microsoft.com/office/drawing/2014/main" id="{27C4E260-4FF0-4D76-BA0F-0534B291F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1055244</xdr:colOff>
      <xdr:row>2</xdr:row>
      <xdr:rowOff>150811</xdr:rowOff>
    </xdr:to>
    <xdr:pic>
      <xdr:nvPicPr>
        <xdr:cNvPr id="2" name="Imagen 1">
          <a:extLst>
            <a:ext uri="{FF2B5EF4-FFF2-40B4-BE49-F238E27FC236}">
              <a16:creationId xmlns:a16="http://schemas.microsoft.com/office/drawing/2014/main" id="{07E60CB2-E2C0-4ACB-B322-574EAD9AF4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31694" cy="5318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712344</xdr:colOff>
      <xdr:row>2</xdr:row>
      <xdr:rowOff>150811</xdr:rowOff>
    </xdr:to>
    <xdr:pic>
      <xdr:nvPicPr>
        <xdr:cNvPr id="2" name="Imagen 1">
          <a:extLst>
            <a:ext uri="{FF2B5EF4-FFF2-40B4-BE49-F238E27FC236}">
              <a16:creationId xmlns:a16="http://schemas.microsoft.com/office/drawing/2014/main" id="{3F646276-61EB-4B73-AF8A-EA3E9D6646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31694" cy="53181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381000</xdr:colOff>
      <xdr:row>1</xdr:row>
      <xdr:rowOff>0</xdr:rowOff>
    </xdr:from>
    <xdr:to>
      <xdr:col>2</xdr:col>
      <xdr:colOff>688531</xdr:colOff>
      <xdr:row>3</xdr:row>
      <xdr:rowOff>55561</xdr:rowOff>
    </xdr:to>
    <xdr:pic>
      <xdr:nvPicPr>
        <xdr:cNvPr id="2" name="Imagen 1">
          <a:extLst>
            <a:ext uri="{FF2B5EF4-FFF2-40B4-BE49-F238E27FC236}">
              <a16:creationId xmlns:a16="http://schemas.microsoft.com/office/drawing/2014/main" id="{713CE336-F27E-4E67-8E59-90FF15DAB6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182880"/>
          <a:ext cx="3231706" cy="51276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823786</xdr:colOff>
      <xdr:row>2</xdr:row>
      <xdr:rowOff>94084</xdr:rowOff>
    </xdr:to>
    <xdr:pic>
      <xdr:nvPicPr>
        <xdr:cNvPr id="2" name="Imagen 1">
          <a:extLst>
            <a:ext uri="{FF2B5EF4-FFF2-40B4-BE49-F238E27FC236}">
              <a16:creationId xmlns:a16="http://schemas.microsoft.com/office/drawing/2014/main" id="{1D2C3340-D473-46F8-AFAE-F95B956A34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109786" cy="528001"/>
        </a:xfrm>
        <a:prstGeom prst="rect">
          <a:avLst/>
        </a:prstGeom>
      </xdr:spPr>
    </xdr:pic>
    <xdr:clientData/>
  </xdr:twoCellAnchor>
  <xdr:twoCellAnchor editAs="oneCell">
    <xdr:from>
      <xdr:col>9</xdr:col>
      <xdr:colOff>7144</xdr:colOff>
      <xdr:row>11</xdr:row>
      <xdr:rowOff>30956</xdr:rowOff>
    </xdr:from>
    <xdr:to>
      <xdr:col>11</xdr:col>
      <xdr:colOff>383381</xdr:colOff>
      <xdr:row>18</xdr:row>
      <xdr:rowOff>166687</xdr:rowOff>
    </xdr:to>
    <mc:AlternateContent xmlns:mc="http://schemas.openxmlformats.org/markup-compatibility/2006" xmlns:a14="http://schemas.microsoft.com/office/drawing/2010/main">
      <mc:Choice Requires="a14">
        <xdr:graphicFrame macro="">
          <xdr:nvGraphicFramePr>
            <xdr:cNvPr id="6" name="CDS 1">
              <a:extLst>
                <a:ext uri="{FF2B5EF4-FFF2-40B4-BE49-F238E27FC236}">
                  <a16:creationId xmlns:a16="http://schemas.microsoft.com/office/drawing/2014/main" id="{50C45F9D-EBAA-4A4D-A34F-84EC66B4DEB8}"/>
                </a:ext>
              </a:extLst>
            </xdr:cNvPr>
            <xdr:cNvGraphicFramePr/>
          </xdr:nvGraphicFramePr>
          <xdr:xfrm>
            <a:off x="0" y="0"/>
            <a:ext cx="0" cy="0"/>
          </xdr:xfrm>
          <a:graphic>
            <a:graphicData uri="http://schemas.microsoft.com/office/drawing/2010/slicer">
              <sle:slicer xmlns:sle="http://schemas.microsoft.com/office/drawing/2010/slicer" name="CDS 1"/>
            </a:graphicData>
          </a:graphic>
        </xdr:graphicFrame>
      </mc:Choice>
      <mc:Fallback xmlns="">
        <xdr:sp macro="" textlink="">
          <xdr:nvSpPr>
            <xdr:cNvPr id="0" name=""/>
            <xdr:cNvSpPr>
              <a:spLocks noTextEdit="1"/>
            </xdr:cNvSpPr>
          </xdr:nvSpPr>
          <xdr:spPr>
            <a:xfrm>
              <a:off x="11945144" y="2179373"/>
              <a:ext cx="1815570" cy="1469231"/>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152400</xdr:colOff>
      <xdr:row>4</xdr:row>
      <xdr:rowOff>9526</xdr:rowOff>
    </xdr:from>
    <xdr:to>
      <xdr:col>2</xdr:col>
      <xdr:colOff>457200</xdr:colOff>
      <xdr:row>13</xdr:row>
      <xdr:rowOff>95250</xdr:rowOff>
    </xdr:to>
    <mc:AlternateContent xmlns:mc="http://schemas.openxmlformats.org/markup-compatibility/2006" xmlns:a14="http://schemas.microsoft.com/office/drawing/2010/main">
      <mc:Choice Requires="a14">
        <xdr:graphicFrame macro="">
          <xdr:nvGraphicFramePr>
            <xdr:cNvPr id="7" name="APE">
              <a:extLst>
                <a:ext uri="{FF2B5EF4-FFF2-40B4-BE49-F238E27FC236}">
                  <a16:creationId xmlns:a16="http://schemas.microsoft.com/office/drawing/2014/main" id="{79806841-F671-4AC5-92A7-D4122E996588}"/>
                </a:ext>
              </a:extLst>
            </xdr:cNvPr>
            <xdr:cNvGraphicFramePr/>
          </xdr:nvGraphicFramePr>
          <xdr:xfrm>
            <a:off x="0" y="0"/>
            <a:ext cx="0" cy="0"/>
          </xdr:xfrm>
          <a:graphic>
            <a:graphicData uri="http://schemas.microsoft.com/office/drawing/2010/slicer">
              <sle:slicer xmlns:sle="http://schemas.microsoft.com/office/drawing/2010/slicer" name="APE"/>
            </a:graphicData>
          </a:graphic>
        </xdr:graphicFrame>
      </mc:Choice>
      <mc:Fallback xmlns="">
        <xdr:sp macro="" textlink="">
          <xdr:nvSpPr>
            <xdr:cNvPr id="0" name=""/>
            <xdr:cNvSpPr>
              <a:spLocks noTextEdit="1"/>
            </xdr:cNvSpPr>
          </xdr:nvSpPr>
          <xdr:spPr>
            <a:xfrm>
              <a:off x="152400" y="824443"/>
              <a:ext cx="1828800" cy="180022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21432</xdr:colOff>
      <xdr:row>3</xdr:row>
      <xdr:rowOff>188121</xdr:rowOff>
    </xdr:from>
    <xdr:to>
      <xdr:col>11</xdr:col>
      <xdr:colOff>397669</xdr:colOff>
      <xdr:row>10</xdr:row>
      <xdr:rowOff>35721</xdr:rowOff>
    </xdr:to>
    <mc:AlternateContent xmlns:mc="http://schemas.openxmlformats.org/markup-compatibility/2006" xmlns:a14="http://schemas.microsoft.com/office/drawing/2010/main">
      <mc:Choice Requires="a14">
        <xdr:graphicFrame macro="">
          <xdr:nvGraphicFramePr>
            <xdr:cNvPr id="8" name="Origen APE">
              <a:extLst>
                <a:ext uri="{FF2B5EF4-FFF2-40B4-BE49-F238E27FC236}">
                  <a16:creationId xmlns:a16="http://schemas.microsoft.com/office/drawing/2014/main" id="{3A82419D-6A72-46C9-95BE-63887105F9B0}"/>
                </a:ext>
              </a:extLst>
            </xdr:cNvPr>
            <xdr:cNvGraphicFramePr/>
          </xdr:nvGraphicFramePr>
          <xdr:xfrm>
            <a:off x="0" y="0"/>
            <a:ext cx="0" cy="0"/>
          </xdr:xfrm>
          <a:graphic>
            <a:graphicData uri="http://schemas.microsoft.com/office/drawing/2010/slicer">
              <sle:slicer xmlns:sle="http://schemas.microsoft.com/office/drawing/2010/slicer" name="Origen APE"/>
            </a:graphicData>
          </a:graphic>
        </xdr:graphicFrame>
      </mc:Choice>
      <mc:Fallback xmlns="">
        <xdr:sp macro="" textlink="">
          <xdr:nvSpPr>
            <xdr:cNvPr id="0" name=""/>
            <xdr:cNvSpPr>
              <a:spLocks noTextEdit="1"/>
            </xdr:cNvSpPr>
          </xdr:nvSpPr>
          <xdr:spPr>
            <a:xfrm>
              <a:off x="11959432" y="812538"/>
              <a:ext cx="1815570" cy="11811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xdr:col>
      <xdr:colOff>609600</xdr:colOff>
      <xdr:row>4</xdr:row>
      <xdr:rowOff>9525</xdr:rowOff>
    </xdr:from>
    <xdr:to>
      <xdr:col>4</xdr:col>
      <xdr:colOff>311150</xdr:colOff>
      <xdr:row>17</xdr:row>
      <xdr:rowOff>57150</xdr:rowOff>
    </xdr:to>
    <mc:AlternateContent xmlns:mc="http://schemas.openxmlformats.org/markup-compatibility/2006" xmlns:a14="http://schemas.microsoft.com/office/drawing/2010/main">
      <mc:Choice Requires="a14">
        <xdr:graphicFrame macro="">
          <xdr:nvGraphicFramePr>
            <xdr:cNvPr id="9" name="Fase 1">
              <a:extLst>
                <a:ext uri="{FF2B5EF4-FFF2-40B4-BE49-F238E27FC236}">
                  <a16:creationId xmlns:a16="http://schemas.microsoft.com/office/drawing/2014/main" id="{1A34A09C-B5BA-437C-B91D-B521C46592EB}"/>
                </a:ext>
              </a:extLst>
            </xdr:cNvPr>
            <xdr:cNvGraphicFramePr/>
          </xdr:nvGraphicFramePr>
          <xdr:xfrm>
            <a:off x="0" y="0"/>
            <a:ext cx="0" cy="0"/>
          </xdr:xfrm>
          <a:graphic>
            <a:graphicData uri="http://schemas.microsoft.com/office/drawing/2010/slicer">
              <sle:slicer xmlns:sle="http://schemas.microsoft.com/office/drawing/2010/slicer" name="Fase 1"/>
            </a:graphicData>
          </a:graphic>
        </xdr:graphicFrame>
      </mc:Choice>
      <mc:Fallback xmlns="">
        <xdr:sp macro="" textlink="">
          <xdr:nvSpPr>
            <xdr:cNvPr id="0" name=""/>
            <xdr:cNvSpPr>
              <a:spLocks noTextEdit="1"/>
            </xdr:cNvSpPr>
          </xdr:nvSpPr>
          <xdr:spPr>
            <a:xfrm>
              <a:off x="2133600" y="824442"/>
              <a:ext cx="1828800" cy="25241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152400</xdr:colOff>
      <xdr:row>14</xdr:row>
      <xdr:rowOff>2117</xdr:rowOff>
    </xdr:from>
    <xdr:to>
      <xdr:col>2</xdr:col>
      <xdr:colOff>457200</xdr:colOff>
      <xdr:row>24</xdr:row>
      <xdr:rowOff>41276</xdr:rowOff>
    </xdr:to>
    <mc:AlternateContent xmlns:mc="http://schemas.openxmlformats.org/markup-compatibility/2006" xmlns:a14="http://schemas.microsoft.com/office/drawing/2010/main">
      <mc:Choice Requires="a14">
        <xdr:graphicFrame macro="">
          <xdr:nvGraphicFramePr>
            <xdr:cNvPr id="10" name="Portafolio 1">
              <a:extLst>
                <a:ext uri="{FF2B5EF4-FFF2-40B4-BE49-F238E27FC236}">
                  <a16:creationId xmlns:a16="http://schemas.microsoft.com/office/drawing/2014/main" id="{1A128988-7882-4138-9907-166D4A924CA8}"/>
                </a:ext>
              </a:extLst>
            </xdr:cNvPr>
            <xdr:cNvGraphicFramePr/>
          </xdr:nvGraphicFramePr>
          <xdr:xfrm>
            <a:off x="0" y="0"/>
            <a:ext cx="0" cy="0"/>
          </xdr:xfrm>
          <a:graphic>
            <a:graphicData uri="http://schemas.microsoft.com/office/drawing/2010/slicer">
              <sle:slicer xmlns:sle="http://schemas.microsoft.com/office/drawing/2010/slicer" name="Portafolio 1"/>
            </a:graphicData>
          </a:graphic>
        </xdr:graphicFrame>
      </mc:Choice>
      <mc:Fallback xmlns="">
        <xdr:sp macro="" textlink="">
          <xdr:nvSpPr>
            <xdr:cNvPr id="0" name=""/>
            <xdr:cNvSpPr>
              <a:spLocks noTextEdit="1"/>
            </xdr:cNvSpPr>
          </xdr:nvSpPr>
          <xdr:spPr>
            <a:xfrm>
              <a:off x="152400" y="2722034"/>
              <a:ext cx="1828800" cy="20288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4</xdr:col>
      <xdr:colOff>508264</xdr:colOff>
      <xdr:row>4</xdr:row>
      <xdr:rowOff>19315</xdr:rowOff>
    </xdr:from>
    <xdr:to>
      <xdr:col>8</xdr:col>
      <xdr:colOff>1158875</xdr:colOff>
      <xdr:row>24</xdr:row>
      <xdr:rowOff>1323</xdr:rowOff>
    </xdr:to>
    <mc:AlternateContent xmlns:mc="http://schemas.openxmlformats.org/markup-compatibility/2006" xmlns:a14="http://schemas.microsoft.com/office/drawing/2010/main">
      <mc:Choice Requires="a14">
        <xdr:graphicFrame macro="">
          <xdr:nvGraphicFramePr>
            <xdr:cNvPr id="11" name="Nombre">
              <a:extLst>
                <a:ext uri="{FF2B5EF4-FFF2-40B4-BE49-F238E27FC236}">
                  <a16:creationId xmlns:a16="http://schemas.microsoft.com/office/drawing/2014/main" id="{DBEC271A-2E8E-46AC-BEBB-7AC13101C1D4}"/>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159514" y="834232"/>
              <a:ext cx="7614444" cy="387667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ano Roa" refreshedDate="44095.568359259261" createdVersion="6" refreshedVersion="6" minRefreshableVersion="3" recordCount="392" xr:uid="{17970033-2EE0-4007-B56D-3D86DFC4A66A}">
  <cacheSource type="worksheet">
    <worksheetSource name="=ds"/>
  </cacheSource>
  <cacheFields count="55">
    <cacheField name="Iniciativa" numFmtId="0">
      <sharedItems containsMixedTypes="1" containsNumber="1" containsInteger="1" minValue="23" maxValue="111196"/>
    </cacheField>
    <cacheField name="Fecha de creación de iniciativa" numFmtId="0">
      <sharedItems containsNonDate="0" containsDate="1" containsString="0" containsBlank="1" minDate="2014-01-07T00:00:00" maxDate="2020-09-14T16:28:53"/>
    </cacheField>
    <cacheField name="Nombre" numFmtId="0">
      <sharedItems count="413">
        <s v="SJur-Donatarias: Reingeniería del proceso de Donatarias"/>
        <s v="MAT-IDC-RFC_Ampliado: Restricción de consultas en módulos de RFC ampliado, por medio de SISE."/>
        <s v="SAC_SAIMYP_Generación de Marbetes Electrónicos"/>
        <s v="FIS/Fiscalización Integral"/>
        <s v="SJUR: Mejoras en los procesos relacionados a los módulos Oficialía de Partes, Juicios civiles y mercantiles y Asuntos penales."/>
        <s v="DYC_MAT-DyC_Crear casos de compensación"/>
        <s v="TI Servicio de Datos Económicos"/>
        <s v="SJur: Consulta y Descarga de documentos de RRL y CAL"/>
        <s v="CZA_MAT-CBZ:Emisión diferentes formatos de pagos,confirmación transacciones virtuales,movimientos contab y rectificación contab"/>
        <s v="AGS: Innovación del Proceso Compra Pago y Control Presupuestal para Recursos PEF"/>
        <s v="AGS: Automatizar el proceso de asignación de título de autorización "/>
        <s v="RC-Desarrollar sistema para consolidar recaudación de diferentes Esquemas de Pago y Cuentadantes "/>
        <s v="FISC-SUII: Modificar los aplicativos de los módulos del SUII. "/>
        <s v="MATCE_MATCE-Reconocimiento No Intrusivo- Actualizar criterios"/>
        <s v="FIR_SIREFE_Consumo de información histórica bajo demanda."/>
        <s v="MAT-NyV: Notificación Electrónica para Otros Organismos de Gobierno."/>
        <s v="MAT-CO Actualización de criterios para administración y emisión de multas."/>
        <s v="CESO- REINGENIERÍA DE LA SISTEMA INTEGRAL DE CONTABILIDAD ADUANERA,SICA, FASE II"/>
        <s v="AGS -FSCM: Sistema de asignación y donación de bienes por el SAT"/>
        <s v="SAC_SICODTAB_Mejoras a la app Verificador SAT"/>
        <s v="CESO_Sistema de solicitudes de validación de información y documentales de operaciones de comercio exterior."/>
        <s v="CO-MATCO_ Consideración de documentos obligaciones DIOT para Requerimiento acumulado y Requerimiento multa"/>
        <s v="CE-D Sistema de Importación e Internación Temporal de Vehículos, Casas rodantes y Embarcaciones (SIITVCE)"/>
        <s v="​NyV Buzon Tributario Incorporar dentro de Buzon Tributario la funcionalidad de TBT, a efecto de que el contribuyente pueda ingresar documentos de diversas indoles."/>
        <s v="CESO-Robustecimiento para la Infraestructura a la VUCEM."/>
        <s v="IDC_RFC_AMPLIADO_. Modificar el WS de Inscripción al RFC de las SAS para obtener el contrato social."/>
        <s v="MAT-IDC-RFC- Generación de regla de negocio para avisos de cambio de domicilio de contribuyentes suspendidos."/>
        <s v="MAT-IDC-RFC Inscripción de Personas Físicas Extranjeras sin Actividad Económica y con Residencia en los Estados Unidos Mexicanos"/>
        <s v="FIR_PKI_Seguimiento de Reingeniería PKI"/>
        <s v="Integración de SOLCEDI en CERTISAT (WEB y CRM) - Reingeniería de CERTISAT"/>
        <s v="RFC_Ampliado Aplicar pruebas de vulnerabilidad a Padrón de Importadores."/>
        <s v="SAC_SICODTAB_ Generación Automática de códigos para impresión en cajetillas de cigarros."/>
        <s v="CE SO: Mecanismo para compartir información del COMALEP"/>
        <s v="DYC_MAT-DyC_Evaluación situación actual Embajadas"/>
        <s v="SAAPA TM:Creación repositorio para recepción información marítima desde VUCEM análisis riesgo información anticipada"/>
        <s v="Crear repositorio para recepción de información ferroviaria desde VUCEM para análisis de riesgo información anticipada"/>
        <s v="DyP_IPP - Mejoras al Módulo de descargas de acuses del IDE."/>
        <s v="SIC_SIPRE_Reportes del sistema Procedimientos de Evaluación"/>
        <s v="DyC_ INSUMOS_SAD _Integración del Tablero de Indicadores de DyP y DyC con el Portal de empleado MAT "/>
        <s v="CZA_MAT-CBZ_Implementar pistas de auditoría en el MAT-Cobranza, adicionales a las establecidas por seguridad."/>
        <s v="CESO_IMPI_REINGENIERIA (Migración de Información Histórica del IMPI-Legado)"/>
        <s v="CE- SOIA: Incorporar la información de la línea de captura"/>
        <s v="RC_ CONTABILIDAD NEPE_ Actualización del Procesos de Sustitutivas."/>
        <s v="RFCAmpleado_MAT-PI: MODIFICACIÓN_HIDROCARBUROS"/>
        <s v="MAT IDC RFC - Incorporar la Administración del Padrón de Contribuyentes de Bebidas Alcohólicas en RFC Ampliado."/>
        <s v="CE_Tráfico Aéreo: Crear un repositorio para la recepción de información aérea proveniente de la Ventanilla Digital (VUCEM)  para análisis de riesgo de información anticipada."/>
        <s v="CED_Envío de alertas del Sistema CPED a la base de datos que alimenta MATCE"/>
        <s v="RFC Ampliado_MAT-PI: Actualizar el rol líder y los Grupos de Atención del Padrón de Importadores."/>
        <s v="CZA_MAT-CBZ: Construcción de Web Service de Cobranza y Gestor de métodos y vistas para entrega de información de MAT Cobranza a los aplicativos  que ,lo requieran"/>
        <s v="CZA_MAT-CBZ: Registro, control y seguimiento de convenios de parcialidades en MAT.Cobranza artículo 66 y 66a"/>
        <s v="SJUR:Se requiere de una herramienta tecnológica que permita controlar y dar seguimiento al proceso relacionado con el módulo de Amparo vs Actos"/>
        <s v="SJUR: Se requiere de una herramienta tecnológica que permita controlar y dar seguimiento a los procesos relacionados con los módulos de Juicios de Nulidad y Lesividad"/>
        <s v="SJUR: Se requiere de una herramienta tecnológica que permita controlar y dar seguimiento a los procesos relacionados con el módulo Recursos Administrativos"/>
        <s v="SJUR: Mejoras en los procesos relacionado al módulo de Generalidades y Mantenimiento"/>
        <s v="RFC Ampliado MAT_Asignación rol Exportador, generación de reportes y actualización de catálogos (Fase 1)"/>
        <s v="SJUR-RRL y CAL: Actualizar el calendario de días inhábiles para el año 2018 y 2019"/>
        <s v="MATCE_MATCE-SA_Nueva selección automatizada"/>
        <s v="Sistema de Captura de Declaración por Excedente de Dinero "/>
        <s v="DYC_MAT-DyC_Agregar opciones al sistema"/>
        <s v="AGAFF Sistema Validador de Reportes, Controles Volumétricos de Estaciones de Servicio de Combustible"/>
        <s v="FIS:FEB- Reasignar Ordenes"/>
        <s v="DYC_MAT-DyC_Devolución expedita de IVA Fase 2"/>
        <s v="AGS -Automatizar los procesos de Lo Contencioso de Recursos y Servicios (Juicios de Nulidad, Amparo  y Ordinario Civil)"/>
        <s v="AGS: Automatizar los procesos de Medidas Disciplinarias y Sanciones"/>
        <s v="AGS: Automatizar el proceso de Juicios Laborales"/>
        <s v="MATCE_MATCE-SA_Automatizar proceso de baja en Gestión de Operadores"/>
        <s v="NYV Buzon Tributario: Servicio de Envío Masivo de Mensajes de Interés"/>
        <s v="CESO_SISTEMA CPED_Incorporar un canal comunicación bidireccional SEPOMEX y SAT para intercambio de mensajes"/>
        <s v="MATCE_MATCE-SA_Incorporar arribo de Tránsitos "/>
        <s v="MATCE_MAT-REC_Actualizar validaciones a Reconocimiento Aduanero"/>
        <s v="MATCE_MATCE-SA_Actualizar criterios en parametrización"/>
        <s v="CZA_MAT-CBZ_Registro Contable bajas operativas ASF"/>
        <s v="SAC_SAT_Móvil_Incorporar Factura Electrónica 3.3"/>
        <s v="Fisc. Implemetar el proceso de Intercambio de información con autoridades fiscales extranjeras"/>
        <s v="AR-SIAVO: Actualización de los Modelos de riesgo e incorporación de nuevas funcionalidades a la solución (SIAVO III)"/>
        <s v="SAC_CERTISAT_Integración de Certisat WEB en Buzón Tributario"/>
        <s v="FIS_SIMA: Modificar funcionalidad de la Tarjeta de Control de Orden, adicionar actividad, campos de seguimiento y consultas, e inhabilitar interfaz con Buzón Tributario"/>
        <s v="SAC_SICODTAB_Contador de Códigos"/>
        <s v="Proceso y Control  de Seguimiento Internacional"/>
        <s v="CZA_MAT-CBZ: Requerimiento de modificaciones a diferentes módulos, identificadas en el periodo de estabilización."/>
        <s v="CZA_MAT-CBZ: Ajustes a la mecánica de la determinación de la fecha de vigencia de los saldos calculados por la herramienta de cálculo"/>
        <s v="CZA_MAT-CBZ: Ajustes al simulador de cálculos."/>
        <s v="SIISEF_Sistema de intercambio de Información SAT - EF"/>
        <s v="SJUR_RRL_CAL_AUJ Mejoras que apoyen la Operación de Negocio"/>
        <s v="CEPD_VOCE_Incorporar reglas de negocio en operaciones de despacho a domicilio a la exportación."/>
        <s v="CZA_MAT-CBZ: Ajustes a MAT.Cobranza para utilizar días inhábiles diferenciados."/>
        <s v="MAT_DyC.Consulta de Información SIR y SIOS"/>
        <s v="CED_VOCE_Eliminar error en validación de importación de autos nuevos"/>
        <s v="CED_VOCE_Actualizar los criterios de validación del estado del domicilio fiscal en la Importación"/>
        <s v="CEPD_VOCE_Almacenes Generales de Deposito"/>
        <s v="CEPD_VOCE_Regulaciones y Restricciones No Arancelarias (RRNA) y tasas con preferencias arancelarias."/>
        <s v="CEPD_VOCE_Modificar el cálculo de la base gravable de IVA."/>
        <s v="Plataforma del Ciclo Tributario"/>
        <s v="CZA_MAT-CBZ_Consulta de Resoluciones para su mejor visualización, exportación e impresión"/>
        <s v="WS Sector Primario – Incorporar validaciones al Web Service de sector primario"/>
        <s v="CED_VOCE_Actualizar los criterios de validación para el cierre de consolidados con identificador AV|2 "/>
        <s v="CE-SO: Cargador de Información de Pedimentos"/>
        <s v="SAC_Certisat Empleado_Bloqueo y desbloqueo usuarios VIP"/>
        <s v="Infraestructura de Servidores para servicios AUTONORMA, Comunicación Institucional y Capacitación SAT (Institucionalización)"/>
        <s v="CZA_SUBASTASAT-Mejoras Parte 2.Reportes y ajuste a datos de la Subasta y Actas"/>
        <s v="MATCE_MATCE - CRP_Consulta de Pedimentos"/>
        <s v="Transición del mantenimiento y soporte del aplicativo Subcontratación."/>
        <s v="CE-SO_TCO_PITA Fuentes de insumo para tableros de carga BI"/>
        <s v="AGS-FSCM:Incluir para algunas ctas bancarias conciliaciones automáticas y automatizar reporte conciliación general"/>
        <s v="TI_Desarrollo de guía de operación para la “Institucionalización de Aplicativos”."/>
        <s v="CZA_MAT-CBZ: Reingeniería de la aplicación MAT Cobranza Módulo Resoluciones Traslado"/>
        <s v="MAT - RFC Ampliado: Simplificar matriz de roles IdC"/>
        <s v="CZA_MAT-IIB: Intercambio de información con la Banca."/>
        <s v="CEPD_VOCE_Precio unitario en permisos C1"/>
        <s v="CZA_CREDFIS: Nuevo Servicio en Motor Traductor para la entrega de sección de línea de captura."/>
        <s v="CED_SA-Autorización de Copias Simples"/>
        <s v="MAT_PISE. Incorporar la nueva figura de Representantes legales en operaciones de Comercio Exterior"/>
        <s v="MAT_RFC Ampliado: Actualización de reglas y adecuación de funcionalidades para la Disolución y Liquidación simplificada de Socieda"/>
        <s v="DyP_IPP_Formulario JS Atención de Vulnerabilidades"/>
        <s v="DyP_IPP-Servicio DyP/Docs Digitales_Actualizar funcionalidades para Certificación Declaraciones y Pagos"/>
        <s v="TI_Sistema de Consulta de Personas Políticamente Expuestas (CPEPS)"/>
        <s v="FIR_PKI-SAT_Lista de Certificados Revocados"/>
        <s v="FIS_COVOL_Validador en tres lenguajes de programación del esquema de JSON"/>
        <s v="Fiscalización Integral"/>
        <s v="CED_VOCE_ Actualizar criterios de validación en la rectificación de tránsitos"/>
        <s v="DYC_ MAT-DyC_Solicitud de declaraciones, compensaciones y acreditamientos_proceso automático por goteo"/>
        <s v="TI_AP3_ Modelado de Procesos de DyP (Declaración provisional)"/>
        <s v="DyP: Crear declaración informativa transaccional de partes relacionadas."/>
        <s v="AR_BTCE_Tablero registro de bitácora para mensajes de tráficos Marítimo, Ferroviario y Aéreo (REB)"/>
        <s v="CZA_MAT-CBZ: Desaplicación de pagos de resoluciones"/>
        <s v="POC - Data Lake"/>
        <s v="DyP_DD Documentos Digitales: DeclaraNOT en línea, incorporación de funcionalidades y cambios en el aplicativo."/>
        <s v="POC-Factura Electrónica en plataforma de Nube de AWS"/>
        <s v="POC-Migración de Mainframe a la plataforma de AWS"/>
        <s v="AGRS – Donación de bienes muebles de propiedad federal en uso del SAT"/>
        <s v="FIS_FEB_Incorporación de las Entidades Federativas al Sistema de Fiscalización Básica"/>
        <s v="Mitigación de Vulnerabilidades en Web Services para consulta de pedimentos."/>
        <s v="Gobierno de Microservicios"/>
        <s v="DyC-MAT-SAD: Actualización MAT-Sistema de Devoluciones Automáticas-Ejercicio 2019"/>
        <s v="DyP.- Nueva herramienta para la declaración anual de PM 2019 régimen general."/>
        <s v="SCCCyG: Actualización del Sistema de Control de Cuentas de Créditos y Garantías"/>
        <s v="Implementar en INTRASAT micrositio de Seguridad y Salud en el Trabajo"/>
        <s v="Factura electrónica - Actualizar los servicios gratuitos de generación de CFDI (MegaPAC y  Factura Fácil)"/>
        <s v="SIC_ Interfaz con diferentes fuentes de información."/>
        <s v="MATCE_DODA QR_Validación del número de serie"/>
        <s v="DyP_LDA_Declaración Anual PM_Generar análisis en la nueva herramienta, flujos y funcionalidades 2019"/>
        <s v="DyP_LDA_Declaración Anual Personas Físicas 2019_Generar análisis aplicativo, sus flujos y funcionalidades."/>
        <s v="DyP LDA Declaración Anual PF_Mejoras a procesos y aplicativo de la declaración Anual de Personas Físicas para el Ejercicio 2019."/>
        <s v="DyP_LDA_Crear la Declaración del ISR del residente en el extranjero con ingresos obtenidos en territorio nacional"/>
        <s v="CZA_MAT_CBZ_Depuración de Multas de CO con estatus inactivas 17004."/>
        <s v="CZA_SUBASTASAT-Mejoras Parte 3.reconvocatorias y confirmación, directorio de ADR's,postores."/>
        <s v="CED_VOCE_Actualizar criterios de validación aplicables a la cantidad UMT"/>
        <s v="CED_VOCE_Actualizar criterios de validación en pedimentos de rectificación para la verificación de vehículos usados"/>
        <s v="DyP_IPP_PPS_ Actualizar DWH con información del Perfil del Aplicativo Mis Cuentas."/>
        <s v="MAT-RFC - IDC: Masivo de CURP, documentos de Identidad y fecha de inicio de operaciones."/>
        <s v="DYP_ DECLARACIONES PROVISIONALES_ Actualización del Procesos de Sustitutivas. "/>
        <s v="TI_Sistema para administración de responsivas de aplicaciones"/>
        <s v="TI-Kukulkán: Nuevo servidor de Identidades"/>
        <s v="C.E. – Pre despacho – SAAI- Replica de información del representante legal de VUCEM"/>
        <s v="DYP_DA_Actualización de las declaraciones anuales de personas morales."/>
        <s v="TI_Actualización tecnológica de interacción de RFC Ampliado con MAT Cobranza"/>
        <s v="TI_RFC_DWH-MAT_Generar modelo enriquecido del RFC en DWH, e implementar mejoras en RFC Ampliado"/>
        <s v="TI_Factura electrónica-Realizar la documentación de Especificación Funcional de los servicios gratuitos para generación de CFDI"/>
        <s v="TI_32D MAT_Migración Web Services DWH"/>
        <s v="DYC_MAT-DyC_Validaciones de MORSA_en DWH"/>
        <s v="RFCAmpliado_MAT-PI: ValidaciónReqBas/Notificación_Tramites_PI"/>
        <s v="SC_CONFA_CFDI: Implementar mejoras al aplicativo Conciliador de factura"/>
        <s v="DyC-MAT-SAD: Solicitud de sumarizado de CFDI de: Nómina, Actividad profesional, Arrendamiento y Mixto – Ejercicio 2019"/>
        <s v="CEPD_VOCE_Control de las claves de pedimentos exigidas en registros de descargo (512) en pedimentos A4"/>
        <s v="CESO_FMP-CE_ Incorporar el Depósito Referenciado en documentos del despacho aduanero  vía postal  SEPOMEX"/>
        <s v="MATCO32D_Actualizar Regla y Aclaración por Subdeclaración"/>
        <s v="DyP_DD_ETR_Exchange on Tax Rulings"/>
        <s v="TI_Diseño y modelado de flujos de operación para Gobierno de Datos"/>
        <s v="MAT-IDC-RFC Ampliado_Documentación de reglas (AS IS) en creación de relaciones y roles a través diversos canales"/>
        <s v="CED_Administrador de catálogos mejoras"/>
        <s v="DyP_IPP-Incluir Canal y Medio de Pago que bancos envían a SAT. Monitores DYP. Mejora LC 4.0"/>
        <s v="TI_32D MAT_Actualización consumo CFDI"/>
        <s v="MATCE-MATCE-PITA_Enviar información a Solución de Resiliencia"/>
        <s v="MATCE_MATCE-SA_Asociación COVE - Pedimento"/>
        <s v="CESO_INAMI_ Actualización de catálogos y sus reglas aplicadas en la Declaración "/>
        <s v="MATCE_MATCE DODA-QR_Integración de pedimentos virtuales "/>
        <s v="CESO_CPITV Incluir la Consulta de Autorización de Importación Temporal de Embarcaciones (CAITE). "/>
        <s v="SAC_SAPS: Sistema de Atencion a Planteamientos de Síndicos y Coordinaciones Nacionales de Síndicos"/>
        <s v="TI_Actualización tecnológica de la aplicación Tipo de Cambio"/>
        <s v="MATCE_MATCE-SA_ Modular DODA QR de operaciones virtuales"/>
        <s v="Automatizar el proceso de asignación de títulos de autorización para empresas extranjeras"/>
        <s v="RyS-AGS-FSCM: Nueva Consulta resguardos pendientes de firma y ajustes en baja de instrumentales"/>
        <s v="MAT – IDC_- RFC Reformas Fiscales 2020 (FASE1)."/>
        <s v="DyP_IPP_ Crear las declaraciones para el pago de los derechos de Minería."/>
        <s v="SAAI- Actualizar funcionalidad al Manifiesto Único Ferroviario (MUF). "/>
        <s v="SAC_SAT Móvil_Integración de información en DWH para el nuevo SAT Móvil"/>
        <s v="TI_DWH-Explotación-Contabilidad Electrónica"/>
        <s v="CEPD_SAORS_Realizar modificaciones al sistema para obtener la información de las bases de datos del SAAI"/>
        <s v="SJUR-RRL y CAL: Actualizar el calendario de días inhábiles para el segundo periodo vacacional del año 2019. "/>
        <s v="SaC_Nómina RIF_ Actualizar el aplicativo para la generación de Recibo de nómina 2020."/>
        <s v="TI_Atención a hallazgos de vulnerabilidad encontrados en el Padrón del RFC"/>
        <s v="DyP_DD_FATCA Actualización aplicativa 2020"/>
        <s v="TI_CERTISAT WEB_Actualización tecnológica para habilitar soluciones nativas de nube"/>
        <s v="LCO_Carga masiva de registros en el aplicativo para la administración de contribuyentes cancelados"/>
        <s v="TI_Transición del mantenimiento y soporte del aplicativo Sistema de Presentación de Documentos-SIPRED"/>
        <s v="TI_CZA_MAT-CBZ_Mejoras al proceso de intercambio de información con ARCA"/>
        <s v="AGRS-AGS-HRMS:  Publicar estado de proceso de convocatorias de Oficiales de Comercio Exterior e Impuestos Internos"/>
        <s v="SAC_Actualización de infraestructura "/>
        <s v="Aprovisionamiento SICOBI"/>
        <s v="DyP: Job de Pagos PF 2019 "/>
        <s v="CESO_FMP-CE_ Incorporar al Depósito Referenciado el pago de DPA’s "/>
        <s v="MAT_CONTRASEÑA: Estados de Contraseña"/>
        <s v="DYP_IPP-Actualizar formulario Impuesto por actividad exploración y extracción hidrocarburos (clave 0901)"/>
        <s v="FE_RECEPCION CFDI_ Desarrollar el complemento Hidrocarburos y Petrolíferos"/>
        <s v="DyP_NEPE_Actualización de conceptos de DPAs  en el NEPE y SISPR"/>
        <s v="FE_PORTAL_PRIVADO_CONSULTA CFDI_Actualizar Servicio Público de Verificación de Folios de CFDI "/>
        <s v="SAC_INE nueva validacion versión  2.1"/>
        <s v="DyP-Crear la Declaración del ISR del residente en el extranjero con ingresos obtenidos en territorio nacional"/>
        <s v="e.firma: Reconocimiento transfronterizo certificados elec con listas de confianza_Alianza del Pacífico"/>
        <s v="MAT-RFC - IDC: Mejoras Fase II OLA I"/>
        <s v="DyP: Replica de tablas anuales para consumo masivo "/>
        <s v="DYC_MAT-DyC_Devoluciones extemporáneas "/>
        <s v="CZA_ARCA_Actualización de la Base de Datos"/>
        <s v="CE_Calculadora de contribuciones de Comercio Exterior"/>
        <s v="TI_Plan y mitigación de hallazgos de vulnerabilidad encontrados en Aplicativo MAT-RFC"/>
        <s v="ECU: Incorporar nuevas reglas de cumplimiento en la Estructura de Cumplimiento."/>
        <s v="e.Firma_APE3_Actualizar consulta verificación integridad y autoría documentos elec, extraer inf de sellado"/>
        <s v="MAT-CO_Agregar fecha de vigencia del certificado de firma electrónica"/>
        <s v="CESO_INAMI_Incorporar a DRCE la Declaración de Pasajeros y Excedente de Franquicia "/>
        <s v="Continuidad operativa de Derechos Productos y Aprovechamientos"/>
        <s v="RC_DWH_Proceso contable_ Base de Datos Contable de recaudación Grandes Contrib, Hidrocarburos y resto"/>
        <s v="DyP_DD_FATCA-CRS_Actualización de Reglas de Validación 2020"/>
        <s v="SAC_SAT Móvil: Nueva aplicación"/>
        <s v="DWH_Proceso contable_ Reportes de Recaudación para el H. Congreso de la Unión, Ejercicio Fiscal 2020."/>
        <s v="DYP_IPP Creación formularios de Plataformas Digitales para entero de retenciones de ISR e IVA, y pago definitivo de ISR e IVA"/>
        <s v="Replica SAT-VUCEM para el intercambio de información con la APEC"/>
        <s v="FIS_FEB_Envío de fechas de vigencia del certificado para documentos administrativos"/>
        <s v="DyP_Actualizar sumarizado de comprobantes nómina y visores de nómina del trabajador y retenedor 2020"/>
        <s v="TI_R32D_Sistema de Reportes de incidencias de la opinión de cumplimiento (SRIOC)"/>
        <s v="Recepción y Explotación de Información de Controles Volumétricos"/>
        <s v="SubastaSAT_inclusión del Esquema de MultiPagos BBVA"/>
        <s v="CED_SAAI_Incorporar reglas de negocio para depurar información de pedimentos"/>
        <s v="MAT_MATCE_SA Manifiesto Único Ferroviario "/>
        <s v="CESO-SICA. – Incluir mecanismo para validación de ejecución de proceso de carga de archivos."/>
        <s v="MAT RFC Ampliado: Actualizar resultados validación para Disolución y Liquidación simplif Sociedads Mercantiles"/>
        <s v="Re-Arquitectura del proceso de Explotación de Factura Electrónica v2.0"/>
        <s v="CZA_ MAT- CBZ Baja de resoluciones pagadas de ISR anual de Personas Físicas del ejercicio 2018."/>
        <s v="Modelo de Valuación de la Cartera de Créditos Fiscales "/>
        <s v="CE-SO:SOIA: Modificar el proceso de descarga del archivo de registro 001 y consulta de cartas cupo."/>
        <s v="TI_Actualización Tecnológica de JUPITER"/>
        <s v="CE_Moduladores y Verificadores: Actualizar la información de las 49 aduanas del país en DWH para su consumo."/>
        <s v="CE_COVEs: Actualizar los Comprobantes de Valor Electrónico de la VUCEM al DWH para su consumo."/>
        <s v="DyP_DD_CBC _Actualización de esquema XML de CbC Versión 2.0"/>
        <s v="TI_AP3_Modelado de Procesos de Buzón Tributario"/>
        <s v="Inclusión del Padrón de Exportadores Sectorial en MAT (Fase II) "/>
        <s v="CE_SO_ SISTEMA CPED _Incorporación de la gestión de alertas con SIRA y conexión con MAT_CE y P"/>
        <s v="DyP Mejoras al proceso y desdoble del Json en el DWH para el Ejercicio 2019 Personas Físicas"/>
        <s v="DWH - Caída de información de las declaraciones para el pago de los derechos de Minería."/>
        <s v="SAC-SI-Respuesta y Cierre automático Actividades Vulnerabilidades"/>
        <s v="CEPD_VOCE_Permitir declarar y validar en el pedimento los decrementables"/>
        <s v="TI_Actualización al esquema de procesamiento de Notificaciones fuera de horario"/>
        <s v="DyP_IPP_PPS Actualizar Mis cuentas en diversas funcionalidades."/>
        <s v="TI_CS-GC-PM_Control de Saldos"/>
        <s v="DyP_IPP_ Crear las declaraciones para el pago de los derechos de Minería"/>
        <s v="DyP_Declarción Anual Personas Fís_Implementar mejoras criterios proceso clasific deduc personales Anual 2020"/>
        <s v="IDC–MAT–RFC Ampliado: Act. de Oblig. fiscales en el Cuest. de Oblig. para PF con ing. a través de plataformas"/>
        <s v="12_615_RES_Servicio Validador de Autenticidad de Documentos para Donatarias "/>
        <s v="TI_ Integración de SOLCEDI en CERTISAT (WEB y CRM) - Reingeniería de CERTISAT"/>
        <s v="TI_FIR_SIREFE_Consumo de información histórica bajo demanda"/>
        <s v="Extracción y réplica de la información de Marbetes y Precintos al DWH"/>
        <s v="SAT: Integración y administración de la normatividad del SAT para su uso interno y externo."/>
        <s v="DyP_DD_DPARTES_ Actualizar esquema XML (Ver. 2.0), Declar Inform Partes Relacionadas, F76-A País por País"/>
        <s v="DyP_DD_DPARTES F76-A Crear consulta para identificar RFC de present forma conjunta declaración Maestra"/>
        <s v="CED_SICOSEM_Actualizar suplencia en actas de muestreo y oficios emitidos por SICOSEM"/>
        <s v="FIR: Renovación  de e.firma a partir de la autorización de SAT ID (Certisat WEB)"/>
        <s v="FIR: Renovación de e.firma a partir de la autorización de SAT ID (Certisat CRM)"/>
        <s v="FIR: Renovación de e.firma a partir de la autorización de SAT ID (WS Acuses)"/>
        <s v="FIR: Renovación de e.firma a partir de la autorización de SAT ID (PKI)"/>
        <s v="TI_CESO_Transición del sistema RBMAMC: Reingeniería Base Marcaria de Aduanas"/>
        <s v="Actualización de logotipos - PI"/>
        <s v="Contraseña Actualización de logos en Generación y actualización de contraseña"/>
        <s v="Actualización de logotipos – e.firma portable"/>
        <s v="TI_Construcción de un Servicio Web para la obtención de la CIF"/>
        <s v="MAT-RFC Ampliado Cambio de Fecha de inicio vigencia de domicilios fiscales"/>
        <s v="MAT-RFC Ampliado Cambio de Fecha fin de vigencia de localidades y colonias."/>
        <s v="SAT ID ​Institucionalización "/>
        <s v="Actualización de Logotipos - Bienvenido a México "/>
        <s v="Fis – SECREFI: Integración de gDOC con SECREFI WEB"/>
        <s v="DYP_IPP - DyP. - Actualizar Matrices de Compensación 2019 y 2020, permita la Compensación del Pago de lo Indebido en conceptos IVA"/>
        <s v=" FIS_Papeles de Trabajo y  actualización de cédulas de Papeles de Trabajo  "/>
        <s v="DyP_IPP_PPS Implementar vigencia del formulario de ISR plataformas tecnológicas."/>
        <s v="Actualización de logotipos institucionales - CertiSAT CRM"/>
        <s v="AGA - ACPA Servidor Virtual "/>
        <s v="SAC_MAT BUZÓN Medios de Contacto Obligatorios"/>
        <s v="SAC_SorteoBuenFin-Consumo Servicios Web para validaciones RFC, opinión cumplimiento y medios de contacto"/>
        <s v="RFC Ampliado_MAT-PI: Actualizar el rol Líder y del grupo de atención del Padrón de Importadores."/>
        <s v="Factura Electrónica_Actualización Tecnológica-Cambiar repositorio de almacenamiento esquemas comprobación fisc"/>
        <s v="Actualización de Logotipos - Bienvenido a México IOS"/>
        <s v="Reingeniería del Sistema de Control de Bienes (SICOBI)"/>
        <s v="CE SO: SICA Legado – Incorporación de tasa global para mensajería y paquetería."/>
        <s v="AGS – FSCM-Boletos de avión interface con Viáticos y Pasajes /Conciliación de boletos de avión comprados."/>
        <s v="DyP_DD_FATCA-CRS_Actualización del esquema en el DHW"/>
        <s v="DyP - Actualizar la Declaración Informativa de Regímenes Fiscales Preferentes"/>
        <s v="PE_MAT_Modificar contextos de aplicaciones: Seguridad.war-Contribuyente, Seguridad.war-Empleado y SAMSLO.war"/>
        <s v="MAT RFC Ampliado: Act. del Cuestionario PF. Asig. de Obg. 579 (Plataformas opción pagos provisionales)"/>
        <s v="SAC_SAIMYP_Recuperación de Contraseña de archivos con folios de Marbetes Electrónicos."/>
        <s v="SAC_SORTEO BUEN FIN 2020 PARTICIPANTES-GANADORES"/>
        <s v="SAC_CitaSAT: Actualización de información en los módulos de citas del Servicio de Administración Tributaria."/>
        <s v="CEPD_VOCE_CCUPO_Modificación de criterios aplicables a operaciones  de régimen de depósito fiscal. "/>
        <s v="SIC_SIPRE_Atención de Quejas y Denuncias AGSC"/>
        <s v="DWH - Actualizar la Declaración Informativa de Regímenes Fiscales Preferentes"/>
        <s v="AGSC_conexión con el IDC e institucionalizar aplicativo con el proceso de mejores prácticas."/>
        <s v="CEPD_VOCE_Número de Contenedores en el Manifiesto Marítimo"/>
        <s v="MAT-RFC Ampliado: Actualización del Cuestionario PF, actualización RN0788"/>
        <s v="FE_Exclusion de RFCs en la generación de la LRFC."/>
        <s v="CEPD_CCUPO_VOCE_Incorporar la validación del campo subdivisión para pedimentos complementarios y cartas cupo."/>
        <s v="DyP.- Actualizar la nueva Declaración Anual de Personas Morales ejercicio 2020"/>
        <s v="DyP.- Actualizar el resto de los formularios de la Anual de Personas Morales ejercicio 2020"/>
        <s v="DyP - Declaración informativa para proporcionar los datos de contribuyentes a los que se les comercializó esquema reportable"/>
        <s v="DyP - Declaración informativa para revelar esquemas reportables generalizados y personalizados."/>
        <s v="DyP - Constancia de esquema no reportable y de existencia de impedimento legal"/>
        <s v="SAAPA TA- Generar número de acuse e incorporar filtros en reportes de información aérea."/>
        <s v="Reingenería SAORS"/>
        <s v="Monitor Lotes de Pago Enviados y Recibidos en los Diferentes Servicios"/>
        <s v="SAIE III: Servicio de Acreditación de Identidad y Enrolamiento para la Firma Electrónica Avanzada - III"/>
        <s v="Diseño de los servicios de la infraestructura aplicativa"/>
        <s v="IntraSAT: Implementar un Administrador de Contenidos"/>
        <s v="SAT-Móvil: Implementar el servicio de Maratón del conocimiento"/>
        <s v="CE: Sistema de Registro de Base Marcaria de Aduanas: Reingeniería del sistema"/>
        <s v="Nuevo modelo de administración de servicios (NMAS)"/>
        <s v="MAT IDC: Crear la conexión para la consulta de información, entre SCT y el SAT, mediante el Web Services de IDC."/>
        <s v="C.E. Alertas en Importaciones para fracciones sensibles."/>
        <s v="CE: SO: Intercambio de Información con Sectores de Comercio Exterior."/>
        <s v="CITASAT - Desarrollo e implementación de reingenieria"/>
        <s v="Liberación de aplicaciones integrando el desarrollo seguro (Iniciativa Estratégica AGCTI)"/>
        <s v="IDC-RFC Ampliado portal contribuyente. Aplicar lineamientos gráficos de GOB.MX - Mejora continua"/>
        <s v="DyP_DD Documentos Digitales: Crear la F33 Declaración Informativa Múltiple del IEPS (MULTI-IEPS)."/>
        <s v="CESO-SIAVO. Sistema de Investigación para Auditoria de Verificación de Origen"/>
        <s v="CESO - DATA MART - Creación de Consultas de Pedimento Históricos y Públicos."/>
        <s v="CE- SO: Laboratorio de Investigación para Seguridad Nacional - CPED."/>
        <s v="DyP_DD: Crear la Declaración Informativa de Partes Relacionadas 76-A LISR"/>
        <s v="FISC: Expediente Fiscal Único (EFU)"/>
        <s v="TI:Estrategia, planes y procedimientos para la continuidad operativa (EPPCO)"/>
        <s v="MAT/RFC: Restringir el acceso a la liga Servicios Internos SAT"/>
        <s v="CEPD-VOCE: Número de Contenedores en el Manifiesto Marítimo"/>
        <s v="GRAI: Gobierno y Racionalización de Activos de Información"/>
        <s v="C.E. - Soporte a la Operación: SCCCyG 693 – Implementación del módulo SAGI Sistema de Administración de Garantía IMMEX"/>
        <s v="Autenticación de identidad a través de biometría e identificación del Instituto Nacional Electoral INE"/>
        <s v="CESO: Intercambio de información para el trámite de Copias Certificadas VUCEM - SAAI"/>
        <s v="DyP realizar mejoras a mi Contabilidad, Incorporación de Personas Físicas, Declaración Anual para Personas Morales y Rediseño del RIF"/>
        <s v="CEPD_Incorporar validaciones y fuentes de información para verificar la situación del contribuyente a fin de otorgar la autorización en el padrón de importadores/exportadores."/>
        <s v="FIR_PKI – SAT_Lista de Certificados Revocados"/>
        <s v="Servicio de Captcha o CAPTCHA"/>
        <s v="TI_Termómetro de la Economía Nacional (TEN)"/>
        <s v="DyP_IPP_MiPyMES_Convertir el servicio de Pago Directo (SAT-BANCOS), en un servicio de DyP para ser utilizado por cualquier declaración o formato de pago que se requiera."/>
        <s v="FIR_OCSP_ Habilitar un esquema de monitoreo de la exposición del servicio a terceros."/>
        <s v="SAC_CITASAT– Incorporación al Modelo de Riesgo en el Sistema de CITAS."/>
        <s v="TI_Aprovisionamiento de Recursos de Aseguramiento de Calidad para soluciones Plataforma .NET y Java"/>
        <s v="CED-SAAI-Balanza Comercial-Conectividad SENER"/>
        <s v="TI_Servicio de identidad en Nube Híbrida (SINH)"/>
        <s v="SAC_Servidor Virtual"/>
        <s v="FE_RECEPCION CFDI_ Actualizar los servicios de CFDI para la implementación del complemento Único Vehicular"/>
        <s v="RyS_CAyAS_Control de acceso y asistencia del SAT"/>
        <s v="SAC_CITASAT_Mejoras en agenda de citas"/>
        <s v="DYP_IPP_JS-DyP Implementación de una plataforma unificada funcional y tecnológica para los procesos de declaraciones y pagos (Provisionales, Anuales e Informativas)"/>
        <s v="CESO_Servicio para Dictamen de Imágenes de Revisión no Intrusiva (SDI). Transmisión y Almacenamiento"/>
        <s v="TI_Implementación tecnológica del Sistema de Monitoreo Integral de la Plataforma de Identidades."/>
        <s v="DYP_PPI_ Declaraciones Provisionales_Mejoras a Mi Contabilidad PF"/>
        <s v="AGR_Servidor_Virtual_ADR4"/>
        <s v="Sistemas integrales de operación – Servidor Virtual"/>
        <s v="AGGC_ACCEGC_Servidor_Virtual"/>
        <s v="AR_TECE_ Creación del Tablero Ejecutivo de Comercio Exterior"/>
        <s v="CESO_Mantener la seguridad, disponibilidad, continuidad, capacidad de almacenamiento y vigilancia institucional del aplicativo SAEEP de la ACIA"/>
        <s v="CESO_Mantener la seguridad, disponibilidad, continuidad, capacidad de almacenamiento y vigilancia institucional del aplicativo MARIE de la ACIA."/>
        <s v="AGA_Manzanillo_Servidor_Virtual"/>
        <s v="DYP_IPP_ DPA’s-PR. - Integrar a las diferentes Dependencias al consumo de las funcionalidades de línea de captura y consulta de pago del aplicativo DPAs."/>
        <s v="DyP_DD_DPARTES_ Actualización de la Declaración Informativa de Partes Relacionadas, Artículo 76 A LISR, País por País del Grupo Empresarial Multinacional"/>
        <s v="AGP_Servidor_Virtual_SIVAD"/>
        <s v="AGP_Servidor_Virtual_MOGAS"/>
        <s v="DyP LDA Declaración Anual PF Preparación de los Visores de Nómina, Deducciones personales y Pagos provisionales."/>
        <s v="Continuidad de PITA"/>
        <s v="Continuidad de VUCEM"/>
        <s v="Desarrollo del Modelo de Administración de Riesgos (MARIE)"/>
        <s v="Evaluación de Integridad"/>
        <s v="Evaluación Integral del Desempeño"/>
        <s v="Expediente Electrónico (Celestia)_x000a_    Scanners para digitalización de piezas _x000a_    (Se prevé una alta demanda en la reapertura de los tribunales)"/>
        <s v="Migración de la arquitectura de factura electrónica "/>
        <s v="FE_RECEPCION_CFDI_Desarrollar nuevo Complemento Carta Porte versión 1.0 para el Comprobante Fiscal Digital por Internet."/>
        <s v="Portal Entes Públicos - Descarga de CFDIs para Autoridades Fiscalizadoras"/>
        <s v="RECEPCION CFDI- Incorporar las validaciones provenientes de los estándares técnicos y las contenidas en el documento Especificaciones para la descarga y consulta de la lista LCO."/>
        <s v="Información de Importaciones y Exportaciones  México-USA (Falcon Dartts)"/>
        <s v="Modelo de Riesgo IMMEX – Fase 1"/>
        <s v="Modernización Jurídica"/>
        <s v="SAT Sign_x000a_    Firma segura de documentos con diversas instancias del Poder Judicial_x000a_    Firma segura de documentos internos del SAT "/>
        <s v="Sistema de dictaminación de imágenes"/>
        <s v="Modelos de Riesgo para Subprogramas de Fiscalización – Fase 1"/>
        <s v="Unificar los formatos de todas las imágenes generadas por los equipos de revisión no intrusiva de distintos fabricantes."/>
        <s v="Prellenado declaraciones provisionales"/>
        <s v="Reingeniería RFC _x000a_     Padrón de Importadores_x000a_        WS RFC"/>
        <s v="Canal Remoto de Servicios Tributarios 2_x000a_     Implementación técnica del nuevo contrato"/>
        <s v="Declaración Anual Personas Fisicas 2020"/>
        <s v="RyS AGRS: Mejoras al sistema de control de parque vehicular del SAT" u="1"/>
        <s v="Esquemas Reportables" u="1"/>
        <s v="Buzón tributario" u="1"/>
        <s v="MAT-RFC - IDC: Actualizar la tabla alterna CURP." u="1"/>
        <s v="CZA_SUBASTASAT-Mejoras Parte 1.Cancelación de subastas y actualización de los documentos " u="1"/>
        <s v="Reingeniería CERTISAT" u="1"/>
        <s v="MAT–RFC Ampliado: Actualización del Cuestionario PF." u="1"/>
        <s v="Control de Gestión" u="1"/>
        <s v="Declaración Anual Personas Físicas 2020" u="1"/>
        <s v="|" u="1"/>
        <s v="CRP: Visualizar campo de factura electrónica" u="1"/>
        <s v="Institucionalizar parcialmente la aplicación SICACE (Sistema de Control de Auditoría de Comercio Exterior)-AGACE" u="1"/>
        <s v="Apoyo al proceso y aplicativo del Buen Fin" u="1"/>
        <s v="Actualización de logotipos institucionales - RFC Ampliado" u="1"/>
        <s v="Declaración Anual Personas Morales 2020" u="1"/>
        <s v="CEP_CCUPO_VOCE_Incorporar la validación del campo subdivisión para pedimentos complementarios y cartas cupo." u="1"/>
        <e v="#N/A" u="1"/>
        <s v="AGS-FSCM:  Mantenimiento al módulo de Boletos de Avión" u="1"/>
        <s v="Cubo Estadístico Aduanero" u="1"/>
        <s v="Optimización de los Servicios de Factura" u="1"/>
        <s v="Poner a disposición algunas fuentes producto de intercambios de Información (ej. IMSS)" u="1"/>
        <s v="NyV_APE1_Actualizacion de la consulta de verificación de integridad y autoría de documentos electrónicos" u="1"/>
      </sharedItems>
    </cacheField>
    <cacheField name="Tema" numFmtId="0">
      <sharedItems containsBlank="1" count="91">
        <s v="Donatarias - Reingeniería"/>
        <m/>
        <s v="Modernización Jurídica: JUPITER"/>
        <s v="Nuevo tema de Negocio"/>
        <s v="Cobranza - Emisión de formatos para pago"/>
        <s v="Compra Pago"/>
        <s v="Contabilidad y pagos"/>
        <s v="SIREFE - Reingeniería"/>
        <s v="Buzón tributario"/>
        <s v="Reingeniería - SICA Contabilidad"/>
        <s v="PKI"/>
        <s v="CertiSAT - Reingeniería"/>
        <s v="Intercambio de información"/>
        <s v="Reporte SIPRE"/>
        <s v="Cobranza"/>
        <s v="RFC"/>
        <s v="Factura - Optimización de los Servicios"/>
        <s v="Proceso y Control de Seguimiento Internacional (PROCSI)"/>
        <s v="SubastaSAT"/>
        <s v="Controles Volumétricos"/>
        <s v="Fiscalización Integral  "/>
        <s v="Factura Electrónica -Gestión de Factura (Consulta, descarga, verificación)"/>
        <s v="Fiscalización Electrónica Básica"/>
        <s v="SCCCyG – Actualización"/>
        <s v="Interfaz con diferentes fuentes de información"/>
        <s v="Declaración Anual Personas Físicas 2020"/>
        <s v="Declaración Anual Personas Morales 2020"/>
        <s v="Reingeniería - RFC Padrón de Importadores"/>
        <s v="Factura Electrónica - Servicio gratuito SAT (MegaPAC)"/>
        <s v="Mejoras a la Opinión de cumplimiento del contribuyente (32D)"/>
        <s v="Actualización MORSA y Control de Saldos - Devoluciones y compensaciones"/>
        <s v="Depósito referenciado"/>
        <s v="Compromisos Internacionales / Fiscalización"/>
        <s v="Declaración de Derechos de Minería"/>
        <s v="SAT Móvil"/>
        <s v="Contabilidad Electrónica"/>
        <s v="Caso SAC"/>
        <s v="Declaraciones Provisionales - Prellenado"/>
        <s v="DPA"/>
        <s v="Plataformas Digitales"/>
        <s v="Actualización MORSA y Control de Saldos"/>
        <s v="Reingeniería - RFC"/>
        <s v="SAT ID"/>
        <s v="Papeles de trabajo"/>
        <s v="Apoyo al proceso y aplicativo del Buen Fin"/>
        <s v="Sistema de Control de Bienes (SICOBI)"/>
        <s v="Viáticos y Pasajes"/>
        <s v="Marbetes"/>
        <s v="Sorteo del Buen Fin"/>
        <s v="CITASAT"/>
        <s v="Esquemas Reportables"/>
        <s v="Control de Acceso y Asistencia CAyAS"/>
        <s v="Continuidad de PITA"/>
        <s v="Continuidad de VUCEM"/>
        <s v="Desarrollo del Modelod de Riesgo MARIE"/>
        <s v="Evaluación de Integridad"/>
        <s v="Evaluación Integral del Desempeño"/>
        <s v="Expediente electrónico (Celestia)"/>
        <s v="Factura - Migración de la arquitectura"/>
        <s v="Información de Importaciones y Exportaciones  México-USA (Falcon Dartts)"/>
        <s v="Modelo de Riesgo IMMEX"/>
        <s v="Modernización Jurídica"/>
        <s v="SAT Sign"/>
        <s v="Servicio de Dictaminación de imágenes"/>
        <s v="Subprogramas de Fiscalización"/>
        <s v="Unificar imágenes revisión no intrusiva"/>
        <s v="Canal Remoto de Servicios Tributarios 2 - Implementación técnica del nuevo contrato"/>
        <s v="SIREFE – Artículo 17 H" u="1"/>
        <s v="Reingeniería RFC - Padrón de Importadores" u="1"/>
        <s v="RFC - Reingeniería" u="1"/>
        <s v="Reingeniería CertiSAT" u="1"/>
        <s v="Factura Electrónica" u="1"/>
        <s v="Control de Gestión" u="1"/>
        <s v="Modelos de Riesgo para Subprogramas de Fiscalización – Fase 1" u="1"/>
        <s v="Sistema de dictaminación de imágenes" u="1"/>
        <s v="Reingeniería RFC - WS RFC" u="1"/>
        <s v="Pago Referenciado" u="1"/>
        <s v="Papeles de Trabajo – fase 2" u="1"/>
        <s v="Contabilidad ( SICA)" u="1"/>
        <s v="Cobranza - Pagos" u="1"/>
        <s v="Reingeniería - Donatarias" u="1"/>
        <s v="SCCCyG – Nueva Funcionalidad" u="1"/>
        <s v="Migración de la arquitectura de factura electrónica " u="1"/>
        <s v="Reingeniería RFC" u="1"/>
        <s v="Reingeniería - CertiSAT" u="1"/>
        <s v="Reingeniería Donatarias" u="1"/>
        <s v="Modelo de Riesgo IMMEX – Fase 1" u="1"/>
        <s v="Expediente Electrónico (Celestia) - Scanners para digitalización de piezas" u="1"/>
        <s v="Interfaz de consulta con diferentes fuentes de información (SIPRE, AGS Humanos y PREVE – Programa Rector de Evaluación Estratégica de la Confiabilidad)" u="1"/>
        <s v="Optimización de los Servicios de Factura" u="1"/>
        <s v="Poner a disposición algunas fuentes producto de intercambios de Información (ej. IMSS)" u="1"/>
      </sharedItems>
    </cacheField>
    <cacheField name="Caso de negocio" numFmtId="0">
      <sharedItems containsBlank="1" containsMixedTypes="1" containsNumber="1" containsInteger="1" minValue="0" maxValue="0" count="53">
        <s v="Reingeniería - Donatarias"/>
        <m/>
        <s v="Emisión de formatos para pago y de transacciones virtuales a través del MAT.Cobranza​"/>
        <s v="Ciclo de Compra-Pago"/>
        <s v="Reingeniería SIREFE, inclusión del Art. 17H Bis del Código Fiscal de la Federación."/>
        <s v="Reingeniería - SICA Contabilidad"/>
        <s v="Buzón tributario"/>
        <s v="Reingeniería CertiSAT"/>
        <s v="Poner a Disposición algunas fuentes producto de intercambio de Información"/>
        <s v="Reporte SIPRE"/>
        <s v="Corregir problemática existente de aplicación y desaplicación de pagos en MAT.Cobranza.​"/>
        <s v="Reingeniería del Registro Federal de Contribuyentes (RFC)​"/>
        <n v="0"/>
        <s v="Factura - Optimización de los Servicios"/>
        <s v="Sistema de Intercambio de Información SAT – Entidades Federativas (SIISEF)​"/>
        <s v="SubastaSAT"/>
        <s v="Información Bancaria –  MAT Cobranza – Fase III"/>
        <s v="Fiscalización Electrónica Básica"/>
        <s v="SCCCyG – Actualización"/>
        <s v="Interfaz con diferentes fuentes de información"/>
        <s v="Actualización MORSA y Control de Saldos - Devoluciones y compensaciones"/>
        <s v="Depósito referenciado de Comercio Exterior - MUPEA"/>
        <s v="Implementación de la reforma fiscal 2020 del artículo 32-D del CFF"/>
        <s v="Compromisos Internacionales / Fiscalización"/>
        <s v="Actualización de SAT Móvil"/>
        <s v="Pago de Derechos Productos y Aprovechamientos con Línea de Captura.​"/>
        <s v="mplementación de la reforma fiscal 2020 del artículo 32-D del CFF, respecto a la opinión del cumplimiento de obligaciones fiscales"/>
        <s v="Recepción y Explotación de Información de Controles Volumétricos"/>
        <s v="Declaración de Derechos de Minería"/>
        <s v="Control de saldos (Proyecto Transversal)​"/>
        <s v="Actualización de la Declaración Anual de Personas físicas 2020.​"/>
        <s v="Reingeniería SIREFE, inclusión del Art. 17H Bis del Código Fiscal de la Federación.​"/>
        <s v="Papeles de trabajo"/>
        <s v="Sistema de Control de Bienes (SICOBI)"/>
        <s v="Viáticos y Pasajes"/>
        <s v="Sorteo del Buen Fin"/>
        <s v="Mejoras y reformas fiscales 2020 a la Nueva Declaración Anual de Personas Morales"/>
        <s v="Esquemas Reportables"/>
        <s v="Continuidad de PITA"/>
        <s v="Continuidad de VUCEM"/>
        <s v="Desarrollo del Modelo de Riesgo MARIE"/>
        <s v="Evaluación de Integridad"/>
        <s v="Evaluación Integral del Desempeño"/>
        <s v="Expediente electrónico (Celestia)"/>
        <s v="Factura - Migración de la arquitectura"/>
        <s v="Información de Importaciones y Exportaciones  México-USA (Falcon Dartts)"/>
        <s v="Modelo de Riesgo IMMEX - Fase 1"/>
        <s v="Modernización Jurídica"/>
        <s v="SAT Sign"/>
        <s v="Servicio de Dictaminación de imágenes SDI-II"/>
        <s v="Subprogramas de Fiscalización - Fase 1"/>
        <s v="Unificar imágenes revisión no intrusiva"/>
        <s v="Pendiente - Declaraciones Provisionales - Prellenado"/>
      </sharedItems>
    </cacheField>
    <cacheField name="Generales involucradas - CN" numFmtId="0">
      <sharedItems containsBlank="1" containsMixedTypes="1" containsNumber="1" containsInteger="1" minValue="0" maxValue="0"/>
    </cacheField>
    <cacheField name="Portafolio" numFmtId="0">
      <sharedItems containsBlank="1" count="28">
        <s v="1 - Prioritario"/>
        <s v="5 - Revisar"/>
        <s v="4 - Continúa"/>
        <s v="6 - Cancelar"/>
        <s v="2 - Continuidad Operativa"/>
        <s v="9 - Cancelado"/>
        <s v="8 - Cierre"/>
        <s v="7 - Infraestructura"/>
        <s v="3 - Mejora autorizada"/>
        <m u="1"/>
        <s v="Continuar" u="1"/>
        <s v="Cancelado" u="1"/>
        <s v="Revisar" u="1"/>
        <s v="Pendiente" u="1"/>
        <s v="CO" u="1"/>
        <s v="Cierre" u="1"/>
        <s v="Req. Infraestructura" u="1"/>
        <s v="Infraestructura" u="1"/>
        <e v="#N/A" u="1"/>
        <s v="Mejora autorizada" u="1"/>
        <s v="Continúa - CA" u="1"/>
        <s v="Prioritario - reactivar" u="1"/>
        <s v="Cerrado" u="1"/>
        <s v="Continuidad Operativa" u="1"/>
        <s v="Cancelar" u="1"/>
        <s v="Prioritario" u="1"/>
        <s v="Continúa" u="1"/>
        <s v="Cerrar" u="1"/>
      </sharedItems>
    </cacheField>
    <cacheField name="Descripción" numFmtId="0">
      <sharedItems containsBlank="1" longText="1"/>
    </cacheField>
    <cacheField name="Administración General" numFmtId="0">
      <sharedItems containsBlank="1" count="13">
        <s v="AGSC"/>
        <s v="AGAFF"/>
        <s v="AGJ"/>
        <s v="AGCTI"/>
        <s v="AGR"/>
        <s v="AGRS"/>
        <s v="AGP"/>
        <s v="AGA"/>
        <s v="AGE"/>
        <s v="AGGC"/>
        <s v="AGACE"/>
        <m u="1"/>
        <e v="#N/A" u="1"/>
      </sharedItems>
    </cacheField>
    <cacheField name="Origen PM" numFmtId="0">
      <sharedItems containsBlank="1" count="8">
        <s v="IDS"/>
        <s v="SN"/>
        <s v="Pendiente"/>
        <s v="TT"/>
        <m/>
        <s v="PPMC"/>
        <s v="PMO" u="1"/>
        <s v="SAT" u="1"/>
      </sharedItems>
    </cacheField>
    <cacheField name="Administrador de proyecto (PM)" numFmtId="0">
      <sharedItems containsBlank="1" count="65">
        <s v="Roberto RodrÍguez Morales"/>
        <s v="Christian Alejandro Nolasco Palacios"/>
        <s v="Ernesto Rafael Aboytes Mondragón"/>
        <s v="Miguel Ángel González Guagnelli"/>
        <s v="Karina Lucio García"/>
        <s v="Carlos Manuel Ortega Polanco"/>
        <s v="José Luis Vences Mendoza"/>
        <s v="Arturo Valencia Rueda"/>
        <s v="Margarita Canseco Flores"/>
        <e v="#N/A"/>
        <s v="René Pérez Velázquez"/>
        <s v="Beatriz Belem Stein Carrillo"/>
        <s v="Héctor Garduño Garduño"/>
        <s v="Edgar Alfonso Reyes Pérez"/>
        <s v="Félix Juan Ramírez Velasco"/>
        <s v="María de los Ángeles Ávila Vázquez"/>
        <s v="Sandra Elizabeth Cuevas Sánchez"/>
        <s v="Nohemí Alejandra Mandujano Teutli"/>
        <s v="José Alberto Romero Rodríguez"/>
        <s v="Gabriel Alejandro Flores Pineda"/>
        <s v="Elizabeth Del Valle Beltrán"/>
        <s v="Mario Santos Aldama"/>
        <s v="Roberto BenjamÍn Monroy Vargas"/>
        <s v="Sonia Oliva Caballero Aquino"/>
        <s v="Luis Alfredo Torres Arreguín"/>
        <s v="Ignacio Buendia Romero"/>
        <s v="José Luis Zarate López"/>
        <s v="Silvia Nagheli Márquez Solís"/>
        <s v="José Vicente Vázquez Chávez"/>
        <s v="Irving Adrián García Zepeda"/>
        <s v="Jaime Garrido Ruiz"/>
        <s v="Juan Carlos Lass Bernal"/>
        <s v="Alejandra Rebeca González Pantoja"/>
        <s v="Mauricio Martínez Puerto"/>
        <s v="Daniel Enrique Vázquez Carmona"/>
        <s v=""/>
        <s v="María Elena Ventura Ibarra"/>
        <s v="José Luis Rodríguez González"/>
        <s v="Manuel Vargas Esponiza"/>
        <s v="Santa Isabel Villanueva Hernández"/>
        <s v="María Nereida Ruvalcaba León"/>
        <s v="Óscar Gabriel Rivera Murillo"/>
        <s v="Elizabeth Ruíz López; Miguel Cañizo Espinoza; Emma Perez Tohen"/>
        <s v="Manuel Vargas Espinosa"/>
        <s v="Raul Hernandez Coronel"/>
        <s v="Ingrid Bernal Campuzano"/>
        <s v="Jose Torres Silva"/>
        <s v="Estela Sanchez Gonzalez"/>
        <s v="Jose Antonio Vazquez Acosta"/>
        <s v="Sergio Campoamor Roldan"/>
        <s v="Ricardo Ramiro Romero Razo"/>
        <s v="Salvador Escoto Salazar"/>
        <s v="Edgar Duran Garcia; Salvador Escoto Salazar"/>
        <s v="Israel Becerril Sierra"/>
        <s v="Alejandro Torres Martínez"/>
        <s v="Martín Solis Niño"/>
        <s v="Roberto Monroy Vargas"/>
        <m/>
        <s v="Israel Becerril Sierra; Daniel Esquivel Herrera" u="1"/>
        <s v="Abel González Cancela" u="1"/>
        <s v="Pendiente" u="1"/>
        <s v="Jose Alberto Romero Rodriguez" u="1"/>
        <s v="Elizabeth del Valle Beltran" u="1"/>
        <s v="Sonia Caballero Aquino" u="1"/>
        <s v="Felix Ramirez Velasco" u="1"/>
      </sharedItems>
    </cacheField>
    <cacheField name="Propuesta Origen PM" numFmtId="0">
      <sharedItems containsBlank="1" count="5">
        <s v="IDS"/>
        <s v="SN"/>
        <m/>
        <s v="TT"/>
        <s v="DMA"/>
      </sharedItems>
    </cacheField>
    <cacheField name="Propuesta pm único" numFmtId="0">
      <sharedItems containsString="0" containsBlank="1" containsNumber="1" containsInteger="1" minValue="1" maxValue="1"/>
    </cacheField>
    <cacheField name="Propuesta PM" numFmtId="0">
      <sharedItems containsBlank="1" count="63">
        <s v="Roberto RodrÍguez Morales"/>
        <s v="Christian Alejandro Nolasco Palacios"/>
        <s v="Ernesto Rafael Aboytes Mondragón"/>
        <s v="Miguel Ángel González Guagnelli"/>
        <s v="Víctor Cruz Leyva"/>
        <s v="Carlos Manuel Ortega Polanco"/>
        <s v="José Luis Vences Mendoza"/>
        <s v="Arturo Valencia Rueda"/>
        <s v="Margarita Canseco Flores"/>
        <m/>
        <s v="René Pérez Velázquez"/>
        <s v="Beatriz Belem Stein Carrillo"/>
        <s v="María Elena Ventura Ibarra"/>
        <s v="Ana Claudia Escorza Espino"/>
        <s v="Edgar Alfonso Reyes Pérez"/>
        <s v="Félix Juan Ramírez Velasco"/>
        <s v="María de los Ángeles Ávila Vázquez"/>
        <s v="Sandra Elizabeth Cuevas Sánchez"/>
        <s v="Juan Carlos Lass Bernal"/>
        <s v="José Alberto Romero Rodríguez"/>
        <s v="Manuel Vargas Espinosa"/>
        <s v="Luis Alfredo Torres Arreguín"/>
        <s v="Elizabeth Del Valle Beltrán"/>
        <s v="Mario Santos Aldama"/>
        <s v="Roberto BenjamÍn Monroy Vargas"/>
        <s v="Santa Isabel Villanueva Hernández"/>
        <s v="Sonia Oliva Caballero Aquino"/>
        <s v="Héctor Garduño Garduño"/>
        <s v="José Vicente Vázquez Chávez"/>
        <s v="Silvia Nagheli Márquez Solís"/>
        <s v="Irving Adrián García Zepeda"/>
        <s v="Jaime Garrido Ruiz"/>
        <s v="Alejandra Rebeca González Pantoja"/>
        <s v="Mauricio Martínez Puerto"/>
        <s v="Homero Ángel García Merino"/>
        <s v="Roberto Benjamin Mon"/>
        <s v="Gabriel Alejandro Flores Pineda"/>
        <s v="Oscar Gabriel Rivera Murillo"/>
        <s v="María Nereida Ruvalcaba León"/>
        <s v="Sandra"/>
        <s v="Oscar Grabriel Rivera Murillo"/>
        <s v="Gabriel Flores Pidena"/>
        <s v="Silvia"/>
        <s v="Jose Alberto Romero Rodríguez" u="1"/>
        <s v="Luis Torres" u="1"/>
        <s v="Jaime Garrido Ruíz" u="1"/>
        <s v="Sandra Cuevas" u="1"/>
        <s v="Óscar Gabriel Rivera Murillo" u="1"/>
        <s v="Pendiente" u="1"/>
        <s v="Elizabeth del Valle Beltran" u="1"/>
        <s v="José Luis Zarate López" u="1"/>
        <s v="Edgar Reyes" u="1"/>
        <s v="Arturo Valencia" u="1"/>
        <s v="Daniel Enrique Vázquez Carmona" u="1"/>
        <s v="Vacante 1" u="1"/>
        <s v="Manuel Vargas Esponiza" u="1"/>
        <s v="Nereida Ruvalcaba" u="1"/>
        <s v="Santa Isabel Villanueva Hernandez" u="1"/>
        <s v="Roberto Rodríguez" u="1"/>
        <s v="Ernesto Aboytes" u="1"/>
        <s v="Mauricio" u="1"/>
        <s v="Irving García" u="1"/>
        <s v="Ignacio Buendia Romero" u="1"/>
      </sharedItems>
    </cacheField>
    <cacheField name="Esfuerzo de PM" numFmtId="0">
      <sharedItems containsString="0" containsBlank="1" containsNumber="1" minValue="0" maxValue="9695.8004999999994"/>
    </cacheField>
    <cacheField name="Complejidad PM" numFmtId="0">
      <sharedItems containsBlank="1" count="5">
        <s v="Alta"/>
        <s v="Baja"/>
        <s v="Media"/>
        <m/>
        <s v="Muy alta"/>
      </sharedItems>
    </cacheField>
    <cacheField name="comp" numFmtId="0">
      <sharedItems containsString="0" containsBlank="1" containsNumber="1" containsInteger="1" minValue="0" maxValue="1"/>
    </cacheField>
    <cacheField name="Fase" numFmtId="0">
      <sharedItems containsBlank="1" count="24">
        <s v="D. Desarrollo"/>
        <s v="F. Pruebas de Usuario"/>
        <s v="A.1 Especificación Funcional"/>
        <s v="E. Pruebas de Integración Aplicativa"/>
        <s v="3. Ejecución"/>
        <s v="B. Arquitectura"/>
        <s v="0. Captación"/>
        <s v="1. Primera estimación"/>
        <s v="J. Estabilización"/>
        <s v="K. Cierre"/>
        <s v="1. Sin Estimación"/>
        <s v="A.2 En estimación por finalización de EF"/>
        <s v="I. Liberación"/>
        <s v="2. Planeación"/>
        <s v="C. Ambientación"/>
        <s v="2. Carga de Plan de Trabajo"/>
        <s v="E.1 Pruebas Funcionales"/>
        <s v="4. Cierre"/>
        <s v="0. PPMC"/>
        <s v="0. Por ingresar"/>
        <m u="1"/>
        <s v="A. Especificación Funcional" u="1"/>
        <s v="G. Prueba de Vulnerabilidad" u="1"/>
        <e v="#N/A" u="1"/>
      </sharedItems>
    </cacheField>
    <cacheField name="Dependencia 1" numFmtId="0">
      <sharedItems containsBlank="1" containsMixedTypes="1" containsNumber="1" containsInteger="1" minValue="587" maxValue="1619"/>
    </cacheField>
    <cacheField name="Dependencia 2" numFmtId="0">
      <sharedItems containsBlank="1"/>
    </cacheField>
    <cacheField name="Participa Testing" numFmtId="0">
      <sharedItems containsBlank="1"/>
    </cacheField>
    <cacheField name="% avance" numFmtId="0">
      <sharedItems containsBlank="1" containsMixedTypes="1" containsNumber="1" minValue="0" maxValue="1"/>
    </cacheField>
    <cacheField name="Estado" numFmtId="0">
      <sharedItems containsBlank="1" count="7">
        <s v="Activo"/>
        <s v="Detenido con CCRS"/>
        <s v="Detenido"/>
        <s v="Por ingresar"/>
        <m/>
        <e v="#N/A" u="1"/>
        <s v="Iniciativa Aprobada" u="1"/>
      </sharedItems>
    </cacheField>
    <cacheField name="Programa" numFmtId="0">
      <sharedItems containsBlank="1"/>
    </cacheField>
    <cacheField name="Clasificación" numFmtId="0">
      <sharedItems containsBlank="1" containsMixedTypes="1" containsNumber="1" containsInteger="1" minValue="0" maxValue="0"/>
    </cacheField>
    <cacheField name="Servicio de negocio" numFmtId="0">
      <sharedItems containsBlank="1"/>
    </cacheField>
    <cacheField name="Tipo de proyecto" numFmtId="0">
      <sharedItems containsBlank="1"/>
    </cacheField>
    <cacheField name="Aplicativo" numFmtId="0">
      <sharedItems containsBlank="1"/>
    </cacheField>
    <cacheField name="Nombre app" numFmtId="0">
      <sharedItems containsBlank="1"/>
    </cacheField>
    <cacheField name="CDS" numFmtId="0">
      <sharedItems containsBlank="1" count="33">
        <s v="SYE SOFTWARE - PLANMEDIA MEX S.A. DE C.V"/>
        <s v="Fábrica Interna - ACSMC"/>
        <s v="SAS"/>
        <s v="Fábrica Interna - AMCI"/>
        <s v="Fábrica Interna - ACTT"/>
        <s v="Fábrica Interna - AGA"/>
        <s v="Fábrica Interna"/>
        <s v="Microsoft"/>
        <s v="Microsoft - Operaciones"/>
        <s v="No Aplica"/>
        <s v="Fábrica Interna - APE 5"/>
        <s v="Fábrica Interna - AGR"/>
        <s v="Fábrica Interna - ACMII ASI"/>
        <s v="Fábrica Interna - ACDMA"/>
        <m/>
        <s v="PPMC"/>
        <s v="" u="1"/>
        <s v="SYE SOTWARE" u="1"/>
        <s v="Fábrica Interna Central de Seguridad Monitoreo y Control" u="1"/>
        <s v="Consorcio SYE Software / Planet Media CDS-3" u="1"/>
        <s v="Consorcio SYE Software / Planet Media - CDS-1" u="1"/>
        <s v="Consorcio SYE Software / Planet Media CDS-2" u="1"/>
        <s v="Fábrica Interna- AGA" u="1"/>
        <s v="Fábrica Interna AMCI" u="1"/>
        <s v="Consorcio SYE Software / Planet Media CDS-1" u="1"/>
        <s v="Fábrica Interna ACTT" u="1"/>
        <s v="Interna - ACSMC" u="1"/>
        <s v="SAS Institute" u="1"/>
        <e v="#N/A" u="1"/>
        <s v="Fábrica Interna  - ACID" u="1"/>
        <s v="Consorcio SYE Software / Planet Media" u="1"/>
        <s v="Fábrica Interna APE 5" u="1"/>
        <s v="Fábrica Interna TT" u="1"/>
      </sharedItems>
    </cacheField>
    <cacheField name="Tipo de unidad" numFmtId="0">
      <sharedItems containsBlank="1" count="9">
        <s v="Unidades de Desarrollo (UD-X)"/>
        <s v="No Aplica"/>
        <m/>
        <s v="Unidades de Soporte a la Operación (USO)"/>
        <s v="Pendiente"/>
        <e v="#N/A"/>
        <s v="Servicios SAS"/>
        <s v="Unidades de Soporte Proactivo (USP)"/>
        <s v="" u="1"/>
      </sharedItems>
    </cacheField>
    <cacheField name="Unidades" numFmtId="0">
      <sharedItems containsBlank="1" containsMixedTypes="1" containsNumber="1" minValue="0" maxValue="64638.67"/>
    </cacheField>
    <cacheField name="Presupuesto de horas" numFmtId="0">
      <sharedItems containsBlank="1" containsMixedTypes="1" containsNumber="1" minValue="0" maxValue="64638.67"/>
    </cacheField>
    <cacheField name="Costo" numFmtId="0">
      <sharedItems containsString="0" containsBlank="1" containsNumber="1" minValue="0" maxValue="6821399.3300000001"/>
    </cacheField>
    <cacheField name="Presupuesto de costo" numFmtId="0">
      <sharedItems containsBlank="1" containsMixedTypes="1" containsNumber="1" minValue="0" maxValue="14802255.43"/>
    </cacheField>
    <cacheField name="Costo cancelar estimado agosto" numFmtId="0">
      <sharedItems containsBlank="1" containsMixedTypes="1" containsNumber="1" minValue="0" maxValue="4178645.44"/>
    </cacheField>
    <cacheField name="Owner" numFmtId="0">
      <sharedItems containsBlank="1"/>
    </cacheField>
    <cacheField name="Líder de proyecto" numFmtId="0">
      <sharedItems containsBlank="1" count="28">
        <s v="Diana Maribel Velazquez Barroso"/>
        <s v="Ignacio Trujillo Hernandez"/>
        <s v="Ingrid Bernal Campuzano"/>
        <s v="Ricardo Ramiro Romero Razo"/>
        <s v="Carlos Manuel Ortega Polanco"/>
        <s v="Enrique Teodoro Olvera Olvera"/>
        <s v="Jose Ignacio Perez Garcia"/>
        <s v="Homero Angel Garcia Merino"/>
        <s v="David Colin Garcia"/>
        <s v="Oscar Fernández Pallares"/>
        <s v="José Vicente Vázquez Chávez"/>
        <s v="Israel Becerril Sierra"/>
        <s v="Carlos Gerardo Malanche Flores"/>
        <s v="Joaquin Tabares Muñoz"/>
        <s v="Alejandro Federico Tejeda Muñoz"/>
        <s v="Irma Patricia Guzman Miranda"/>
        <s v="Victor Quintero Marmol Gonzalez"/>
        <s v="Edgar Alejandro Ugalde Ramos"/>
        <s v="Eloy Rodarte Castillo"/>
        <s v="Hector Gomez Vera"/>
        <s v="Sergio Campoamor Roldan"/>
        <s v="Salvador Escoto Salazar"/>
        <s v="Héctor Hernández Rodríguez"/>
        <s v="Alejandro Torres Martínez"/>
        <s v="Por ingresar"/>
        <m/>
        <s v="Ricardo Romero Razo" u="1"/>
        <s v="Diana Velazquez Barroso" u="1"/>
      </sharedItems>
    </cacheField>
    <cacheField name="Grupo Líder" numFmtId="0">
      <sharedItems containsBlank="1" count="3">
        <s v="ACSN"/>
        <s v="TI"/>
        <m/>
      </sharedItems>
    </cacheField>
    <cacheField name="Origen Líder" numFmtId="0">
      <sharedItems containsBlank="1"/>
    </cacheField>
    <cacheField name="ID Estimación" numFmtId="0">
      <sharedItems containsString="0" containsBlank="1" containsNumber="1" containsInteger="1" minValue="0" maxValue="1264"/>
    </cacheField>
    <cacheField name="Técnica de estimacion" numFmtId="0">
      <sharedItems containsBlank="1" containsMixedTypes="1" containsNumber="1" containsInteger="1" minValue="0" maxValue="0" count="9">
        <s v="Alto Nivel"/>
        <s v="COSMIC"/>
        <e v="#N/A"/>
        <m/>
        <s v="Juicio de Expertos"/>
        <s v="Otro (Establecido por el SAT)"/>
        <s v="Selecciona una opción"/>
        <s v="Estimador Microsoft (OSE)"/>
        <n v="0"/>
      </sharedItems>
    </cacheField>
    <cacheField name="Tipo de proyecto2" numFmtId="0">
      <sharedItems containsBlank="1"/>
    </cacheField>
    <cacheField name="Grupo APE" numFmtId="0">
      <sharedItems containsBlank="1" count="6">
        <s v="ACDMA"/>
        <s v="ACSMC"/>
        <s v="TI"/>
        <s v="ACMII"/>
        <s v="AGA"/>
        <m/>
      </sharedItems>
    </cacheField>
    <cacheField name="Origen APE" numFmtId="0">
      <sharedItems containsBlank="1" count="11">
        <s v="ACDMA"/>
        <s v="ACSMC"/>
        <s v="No aplica"/>
        <s v="ACMII"/>
        <s v="AGA"/>
        <s v="ACPT"/>
        <s v="ACTT"/>
        <s v="Pendiente"/>
        <s v="ACOST"/>
        <m/>
        <s v="PPMC"/>
      </sharedItems>
    </cacheField>
    <cacheField name="APE" numFmtId="0">
      <sharedItems containsBlank="1" containsMixedTypes="1" containsNumber="1" containsInteger="1" minValue="0" maxValue="0" count="24">
        <s v="Alejandro Granados Lujano"/>
        <s v="Jose Ignacio Perez Garcia"/>
        <s v="Alejandro Federico Tejeda Muñoz"/>
        <s v="No aplica"/>
        <s v="Irma Patricia Guzman Miranda"/>
        <s v="Oscar Fernandez Pallares"/>
        <s v="Homero Angel Garcia Merino"/>
        <s v="Victor Alfredo Milchorena Gonzalez"/>
        <s v="Arnulfo Meléndez Valdes"/>
        <s v="Joaquin Tabares Muñoz"/>
        <s v="Jose Carlos Angel Lara Reyes"/>
        <s v="Blanca Estela Silva Pita"/>
        <s v="Luis Fernando Ruiz Guerra"/>
        <s v="Carlos Gerardo Malanche Flores"/>
        <s v="Cesar Gonzalez Cantellano"/>
        <s v="Jesus Guerrero Mendoza"/>
        <s v="Jose Rafael Guzman Mejia"/>
        <s v="José Vicente Vázquez Chávez"/>
        <s v="Carlos Roberto Gonzalez Reyes"/>
        <s v="Gerardo Antonio Gutierrez Azcue"/>
        <n v="0"/>
        <s v="PPMC"/>
        <s v="Pendiente"/>
        <m/>
      </sharedItems>
    </cacheField>
    <cacheField name="RAPE" numFmtId="0">
      <sharedItems containsBlank="1" containsMixedTypes="1" containsNumber="1" containsInteger="1" minValue="0" maxValue="0"/>
    </cacheField>
    <cacheField name="Start" numFmtId="14">
      <sharedItems containsBlank="1"/>
    </cacheField>
    <cacheField name="Actual Start" numFmtId="14">
      <sharedItems containsBlank="1"/>
    </cacheField>
    <cacheField name="Finish" numFmtId="14">
      <sharedItems containsBlank="1"/>
    </cacheField>
    <cacheField name="Actual Finish" numFmtId="14">
      <sharedItems containsBlank="1"/>
    </cacheField>
    <cacheField name="Año Finish" numFmtId="0">
      <sharedItems containsString="0" containsBlank="1" containsNumber="1" containsInteger="1" minValue="1900" maxValue="2021" count="6">
        <n v="2020"/>
        <n v="2019"/>
        <n v="2018"/>
        <n v="2021"/>
        <m/>
        <n v="1900" u="1"/>
      </sharedItems>
    </cacheField>
    <cacheField name="Mes Finish" numFmtId="0">
      <sharedItems containsString="0" containsBlank="1" containsNumber="1" containsInteger="1" minValue="1" maxValue="12" count="13">
        <n v="8"/>
        <n v="1"/>
        <n v="11"/>
        <n v="6"/>
        <n v="12"/>
        <n v="9"/>
        <n v="10"/>
        <n v="3"/>
        <m/>
        <n v="7"/>
        <n v="4"/>
        <n v="5"/>
        <n v="2"/>
      </sharedItems>
    </cacheField>
    <cacheField name="Universo" numFmtId="0">
      <sharedItems containsBlank="1" count="9">
        <s v="Proyecto"/>
        <s v="Iniciativa"/>
        <s v="Primera Estimación"/>
        <s v="Sin estimación"/>
        <s v="Por ingresar"/>
        <m u="1"/>
        <s v="Estimación pendiente" u="1"/>
        <s v="Estimación" u="1"/>
        <s v="Captación" u="1"/>
      </sharedItems>
    </cacheField>
    <cacheField name="Herramienta" numFmtId="0">
      <sharedItems count="3">
        <s v="POL"/>
        <s v="PPMC"/>
        <s v="Por ingresar"/>
      </sharedItems>
    </cacheField>
  </cacheFields>
  <extLst>
    <ext xmlns:x14="http://schemas.microsoft.com/office/spreadsheetml/2009/9/main" uri="{725AE2AE-9491-48be-B2B4-4EB974FC3084}">
      <x14:pivotCacheDefinition pivotCacheId="19937023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ano Roa" refreshedDate="44095.568363310187" createdVersion="6" refreshedVersion="6" minRefreshableVersion="3" recordCount="392" xr:uid="{2FED9E74-9DF5-401A-8AFE-E0D0D07C4A04}">
  <cacheSource type="worksheet">
    <worksheetSource name="ds"/>
  </cacheSource>
  <cacheFields count="55">
    <cacheField name="Iniciativa" numFmtId="0">
      <sharedItems containsMixedTypes="1" containsNumber="1" containsInteger="1" minValue="23" maxValue="111196"/>
    </cacheField>
    <cacheField name="Fecha de creación de iniciativa" numFmtId="0">
      <sharedItems containsNonDate="0" containsDate="1" containsString="0" containsBlank="1" minDate="2014-01-07T00:00:00" maxDate="2020-09-14T16:28:53"/>
    </cacheField>
    <cacheField name="Nombre" numFmtId="0">
      <sharedItems/>
    </cacheField>
    <cacheField name="Tema" numFmtId="0">
      <sharedItems containsBlank="1"/>
    </cacheField>
    <cacheField name="Caso de negocio" numFmtId="0">
      <sharedItems containsBlank="1" containsMixedTypes="1" containsNumber="1" containsInteger="1" minValue="0" maxValue="0"/>
    </cacheField>
    <cacheField name="Generales involucradas - CN" numFmtId="0">
      <sharedItems containsBlank="1" containsMixedTypes="1" containsNumber="1" containsInteger="1" minValue="0" maxValue="0"/>
    </cacheField>
    <cacheField name="Portafolio" numFmtId="0">
      <sharedItems containsBlank="1" count="10">
        <s v="1 - Prioritario"/>
        <s v="5 - Revisar"/>
        <s v="4 - Continúa"/>
        <s v="6 - Cancelar"/>
        <s v="2 - Continuidad Operativa"/>
        <s v="9 - Cancelado"/>
        <s v="8 - Cierre"/>
        <s v="7 - Infraestructura"/>
        <s v="3 - Mejora autorizada"/>
        <m u="1"/>
      </sharedItems>
    </cacheField>
    <cacheField name="Descripción" numFmtId="0">
      <sharedItems containsBlank="1" longText="1"/>
    </cacheField>
    <cacheField name="Administración General" numFmtId="0">
      <sharedItems/>
    </cacheField>
    <cacheField name="Origen PM" numFmtId="0">
      <sharedItems containsBlank="1"/>
    </cacheField>
    <cacheField name="Administrador de proyecto (PM)" numFmtId="0">
      <sharedItems containsBlank="1"/>
    </cacheField>
    <cacheField name="Propuesta Origen PM" numFmtId="0">
      <sharedItems containsBlank="1"/>
    </cacheField>
    <cacheField name="Propuesta pm único" numFmtId="0">
      <sharedItems containsString="0" containsBlank="1" containsNumber="1" containsInteger="1" minValue="1" maxValue="1"/>
    </cacheField>
    <cacheField name="Propuesta PM" numFmtId="0">
      <sharedItems containsBlank="1"/>
    </cacheField>
    <cacheField name="Esfuerzo de PM" numFmtId="0">
      <sharedItems containsString="0" containsBlank="1" containsNumber="1" minValue="0" maxValue="9695.8004999999994"/>
    </cacheField>
    <cacheField name="Complejidad PM" numFmtId="0">
      <sharedItems containsBlank="1"/>
    </cacheField>
    <cacheField name="comp" numFmtId="0">
      <sharedItems containsString="0" containsBlank="1" containsNumber="1" containsInteger="1" minValue="0" maxValue="1"/>
    </cacheField>
    <cacheField name="Fase" numFmtId="0">
      <sharedItems/>
    </cacheField>
    <cacheField name="Dependencia 1" numFmtId="0">
      <sharedItems containsBlank="1" containsMixedTypes="1" containsNumber="1" containsInteger="1" minValue="587" maxValue="1619"/>
    </cacheField>
    <cacheField name="Dependencia 2" numFmtId="0">
      <sharedItems containsBlank="1"/>
    </cacheField>
    <cacheField name="Participa Testing" numFmtId="0">
      <sharedItems containsBlank="1"/>
    </cacheField>
    <cacheField name="% avance" numFmtId="0">
      <sharedItems containsBlank="1" containsMixedTypes="1" containsNumber="1" minValue="0" maxValue="1"/>
    </cacheField>
    <cacheField name="Estado" numFmtId="0">
      <sharedItems containsBlank="1"/>
    </cacheField>
    <cacheField name="Programa" numFmtId="0">
      <sharedItems containsBlank="1"/>
    </cacheField>
    <cacheField name="Clasificación" numFmtId="0">
      <sharedItems containsBlank="1" containsMixedTypes="1" containsNumber="1" containsInteger="1" minValue="0" maxValue="0"/>
    </cacheField>
    <cacheField name="Servicio de negocio" numFmtId="0">
      <sharedItems containsBlank="1"/>
    </cacheField>
    <cacheField name="Tipo de proyecto" numFmtId="0">
      <sharedItems containsBlank="1"/>
    </cacheField>
    <cacheField name="Aplicativo" numFmtId="0">
      <sharedItems containsBlank="1"/>
    </cacheField>
    <cacheField name="Nombre app" numFmtId="0">
      <sharedItems containsBlank="1"/>
    </cacheField>
    <cacheField name="CDS" numFmtId="0">
      <sharedItems containsBlank="1" count="18">
        <s v="SYE SOFTWARE - PLANMEDIA MEX S.A. DE C.V"/>
        <s v="Fábrica Interna - ACSMC"/>
        <s v="SAS"/>
        <s v="Fábrica Interna - AMCI"/>
        <s v="Fábrica Interna - ACTT"/>
        <s v="Fábrica Interna - AGA"/>
        <s v="Fábrica Interna"/>
        <s v="Microsoft"/>
        <s v="Microsoft - Operaciones"/>
        <s v="No Aplica"/>
        <s v="Fábrica Interna - APE 5"/>
        <s v="Fábrica Interna - AGR"/>
        <s v="Fábrica Interna - ACMII ASI"/>
        <s v="Fábrica Interna - ACDMA"/>
        <m/>
        <s v="PPMC"/>
        <e v="#N/A" u="1"/>
        <s v="Consorcio SYE Software / Planet Media" u="1"/>
      </sharedItems>
    </cacheField>
    <cacheField name="Tipo de unidad" numFmtId="0">
      <sharedItems containsBlank="1"/>
    </cacheField>
    <cacheField name="Unidades" numFmtId="0">
      <sharedItems containsBlank="1" containsMixedTypes="1" containsNumber="1" minValue="0" maxValue="64638.67"/>
    </cacheField>
    <cacheField name="Presupuesto de horas" numFmtId="0">
      <sharedItems containsBlank="1" containsMixedTypes="1" containsNumber="1" minValue="0" maxValue="64638.67"/>
    </cacheField>
    <cacheField name="Costo" numFmtId="0">
      <sharedItems containsString="0" containsBlank="1" containsNumber="1" minValue="0" maxValue="6821399.3300000001"/>
    </cacheField>
    <cacheField name="Presupuesto de costo" numFmtId="0">
      <sharedItems containsBlank="1" containsMixedTypes="1" containsNumber="1" minValue="0" maxValue="14802255.43"/>
    </cacheField>
    <cacheField name="Costo cancelar estimado agosto" numFmtId="0">
      <sharedItems containsBlank="1" containsMixedTypes="1" containsNumber="1" minValue="0" maxValue="4178645.44"/>
    </cacheField>
    <cacheField name="Owner" numFmtId="0">
      <sharedItems containsBlank="1"/>
    </cacheField>
    <cacheField name="Líder de proyecto" numFmtId="0">
      <sharedItems containsBlank="1"/>
    </cacheField>
    <cacheField name="Grupo Líder" numFmtId="0">
      <sharedItems containsBlank="1"/>
    </cacheField>
    <cacheField name="Origen Líder" numFmtId="0">
      <sharedItems containsBlank="1"/>
    </cacheField>
    <cacheField name="ID Estimación" numFmtId="0">
      <sharedItems containsString="0" containsBlank="1" containsNumber="1" containsInteger="1" minValue="0" maxValue="1264"/>
    </cacheField>
    <cacheField name="Técnica de estimacion" numFmtId="0">
      <sharedItems containsBlank="1" containsMixedTypes="1" containsNumber="1" containsInteger="1" minValue="0" maxValue="0"/>
    </cacheField>
    <cacheField name="Tipo de proyecto2" numFmtId="0">
      <sharedItems containsBlank="1"/>
    </cacheField>
    <cacheField name="Grupo APE" numFmtId="0">
      <sharedItems containsBlank="1"/>
    </cacheField>
    <cacheField name="Origen APE" numFmtId="0">
      <sharedItems containsBlank="1" count="11">
        <s v="ACDMA"/>
        <s v="ACSMC"/>
        <s v="No aplica"/>
        <s v="ACMII"/>
        <s v="AGA"/>
        <s v="ACPT"/>
        <s v="ACTT"/>
        <s v="Pendiente"/>
        <s v="ACOST"/>
        <m/>
        <s v="PPMC"/>
      </sharedItems>
    </cacheField>
    <cacheField name="APE" numFmtId="0">
      <sharedItems containsBlank="1" containsMixedTypes="1" containsNumber="1" containsInteger="1" minValue="0" maxValue="0" count="24">
        <s v="Alejandro Granados Lujano"/>
        <s v="Jose Ignacio Perez Garcia"/>
        <s v="Alejandro Federico Tejeda Muñoz"/>
        <s v="No aplica"/>
        <s v="Irma Patricia Guzman Miranda"/>
        <s v="Oscar Fernandez Pallares"/>
        <s v="Homero Angel Garcia Merino"/>
        <s v="Victor Alfredo Milchorena Gonzalez"/>
        <s v="Arnulfo Meléndez Valdes"/>
        <s v="Joaquin Tabares Muñoz"/>
        <s v="Jose Carlos Angel Lara Reyes"/>
        <s v="Blanca Estela Silva Pita"/>
        <s v="Luis Fernando Ruiz Guerra"/>
        <s v="Carlos Gerardo Malanche Flores"/>
        <s v="Cesar Gonzalez Cantellano"/>
        <s v="Jesus Guerrero Mendoza"/>
        <s v="Jose Rafael Guzman Mejia"/>
        <s v="José Vicente Vázquez Chávez"/>
        <s v="Carlos Roberto Gonzalez Reyes"/>
        <s v="Gerardo Antonio Gutierrez Azcue"/>
        <n v="0"/>
        <s v="PPMC"/>
        <s v="Pendiente"/>
        <m/>
      </sharedItems>
    </cacheField>
    <cacheField name="RAPE" numFmtId="0">
      <sharedItems containsBlank="1" containsMixedTypes="1" containsNumber="1" containsInteger="1" minValue="0" maxValue="0"/>
    </cacheField>
    <cacheField name="Start" numFmtId="14">
      <sharedItems containsBlank="1"/>
    </cacheField>
    <cacheField name="Actual Start" numFmtId="14">
      <sharedItems containsBlank="1"/>
    </cacheField>
    <cacheField name="Finish" numFmtId="14">
      <sharedItems containsBlank="1"/>
    </cacheField>
    <cacheField name="Actual Finish" numFmtId="14">
      <sharedItems containsBlank="1"/>
    </cacheField>
    <cacheField name="Año Finish" numFmtId="0">
      <sharedItems containsString="0" containsBlank="1" containsNumber="1" containsInteger="1" minValue="2018" maxValue="2021"/>
    </cacheField>
    <cacheField name="Mes Finish" numFmtId="0">
      <sharedItems containsString="0" containsBlank="1" containsNumber="1" containsInteger="1" minValue="1" maxValue="12"/>
    </cacheField>
    <cacheField name="Universo" numFmtId="0">
      <sharedItems/>
    </cacheField>
    <cacheField name="Herramienta"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
  <r>
    <n v="23"/>
    <d v="2018-03-26T12:48:18"/>
    <x v="0"/>
    <x v="0"/>
    <x v="0"/>
    <s v="AGJ"/>
    <x v="0"/>
    <s v="Se requiere implementar una solución que permita el registro de solicitudes_x000a_ en materia de autorización para recibir donativos deducibles, así como _x000a_la emisión, firma y notificación de las resoluciones correspondientes _x000a_del trámite._x000a__x000a_Establecer un canal de comunicación para la actualización y _x000a_visualización de un expediente electrónico para la actualización de las _x000a_promociones registradas, así como el estatus de los contribuyentes _x000a_promoventes._x000a__x000a_Asimismo, permitir registrar los informes de transparencia; respecto del_x000a_ Módulo de Administración se debe permitir actualizar a través de _x000a_catálogos los campos que contemplen el formato de registro de la _x000a_información."/>
    <x v="0"/>
    <x v="0"/>
    <x v="0"/>
    <x v="0"/>
    <m/>
    <x v="0"/>
    <n v="2200.9499999999998"/>
    <x v="0"/>
    <n v="1"/>
    <x v="0"/>
    <s v="Ninguna"/>
    <s v="Ninguna"/>
    <s v="SI"/>
    <n v="0.45"/>
    <x v="0"/>
    <s v="No aplica"/>
    <s v="Continuidad operativa"/>
    <s v="Servicios al Contribuyente"/>
    <s v="Proyecto"/>
    <s v="2235 - Transparencias Donatarias"/>
    <s v="Transparencias Donatarias"/>
    <x v="0"/>
    <x v="0"/>
    <n v="44758"/>
    <n v="14673"/>
    <n v="3036927"/>
    <n v="10249620.93"/>
    <e v="#N/A"/>
    <s v="Jaime Garrido Ruíz"/>
    <x v="0"/>
    <x v="0"/>
    <s v="ACSN"/>
    <n v="1199"/>
    <x v="0"/>
    <s v="Desarrollo de Software"/>
    <x v="0"/>
    <x v="0"/>
    <x v="0"/>
    <s v="Jorge Alberto De Flon Gonzalez"/>
    <s v="11/02/2019"/>
    <s v="11/02/2019"/>
    <s v="07/08/2020"/>
    <s v=""/>
    <x v="0"/>
    <x v="0"/>
    <x v="0"/>
    <x v="0"/>
  </r>
  <r>
    <n v="27"/>
    <d v="2018-03-26T15:38:53"/>
    <x v="1"/>
    <x v="1"/>
    <x v="1"/>
    <m/>
    <x v="1"/>
    <s v="De acuerdo a los lineamientos de seguridad y confidencialidad de la información_x000a_aplicables a las bases de datos y sistemas, se indica que se restringen las_x000a_consultas no autorizadas a través de los sistemas institucionales del SAT, a los_x000a_contribuyentes clasificados como Personas políticamente Expuestas, dicho_x000a_mecanismo no ha sido implementado en RFC_x000a_ampliado (Visor Tributario)."/>
    <x v="0"/>
    <x v="1"/>
    <x v="1"/>
    <x v="1"/>
    <m/>
    <x v="1"/>
    <n v="165.15"/>
    <x v="1"/>
    <n v="1"/>
    <x v="0"/>
    <s v="CCRS"/>
    <s v="Ninguna"/>
    <m/>
    <n v="0.43"/>
    <x v="1"/>
    <s v="No aplica"/>
    <s v="Fiscalización"/>
    <s v="Identificación del Contribuyente"/>
    <s v="Proyecto"/>
    <s v="700 - RFC Ampliado"/>
    <s v="RFC Ampliado"/>
    <x v="0"/>
    <x v="0"/>
    <n v="881"/>
    <n v="1101"/>
    <n v="201772"/>
    <n v="201772"/>
    <e v="#N/A"/>
    <s v="Christian Alejandro Nolasco Palacios"/>
    <x v="1"/>
    <x v="0"/>
    <s v="ACSN"/>
    <n v="225"/>
    <x v="1"/>
    <s v="Desarrollo de Software"/>
    <x v="1"/>
    <x v="1"/>
    <x v="1"/>
    <s v="Araceli Gandara Bautista"/>
    <s v="23/08/2018"/>
    <s v="23/08/2018"/>
    <s v="31/01/2019"/>
    <s v=""/>
    <x v="1"/>
    <x v="1"/>
    <x v="0"/>
    <x v="0"/>
  </r>
  <r>
    <n v="37"/>
    <d v="2018-03-26T16:33:25"/>
    <x v="2"/>
    <x v="1"/>
    <x v="1"/>
    <m/>
    <x v="2"/>
    <s v="Facilitar a los contribuyentes del sector de bebidas alcohólicas, ​la entrega de marbetes_x000a_electrónicos a través del portal del SAT."/>
    <x v="0"/>
    <x v="0"/>
    <x v="2"/>
    <x v="0"/>
    <m/>
    <x v="2"/>
    <n v="343.65"/>
    <x v="1"/>
    <n v="1"/>
    <x v="1"/>
    <s v="Ninguna"/>
    <s v="Ninguna"/>
    <s v="SI"/>
    <n v="0.96"/>
    <x v="0"/>
    <s v="No aplica"/>
    <s v="Facilitar el cumplimiento"/>
    <s v="Servicios al Contribuyente"/>
    <s v="Mantenimiento"/>
    <s v="685.1 - Sistema Automatizado Integral de Marbetes y Precintos"/>
    <s v="Sistema Automatizado Integral de Marbetes y Precintos"/>
    <x v="0"/>
    <x v="0"/>
    <n v="2062"/>
    <n v="2291"/>
    <n v="472185"/>
    <n v="472185"/>
    <e v="#N/A"/>
    <s v="Felix Juan Ramírez Velasco"/>
    <x v="1"/>
    <x v="0"/>
    <s v="ACSN"/>
    <n v="83"/>
    <x v="0"/>
    <s v="Desarrollo de Software"/>
    <x v="1"/>
    <x v="1"/>
    <x v="1"/>
    <s v="Erika Adriana Ruiz Mendoza"/>
    <s v="02/03/2018"/>
    <s v="02/03/2018"/>
    <s v="04/11/2020"/>
    <s v=""/>
    <x v="0"/>
    <x v="2"/>
    <x v="0"/>
    <x v="0"/>
  </r>
  <r>
    <n v="39"/>
    <d v="2018-03-26T16:47:09"/>
    <x v="3"/>
    <x v="1"/>
    <x v="1"/>
    <m/>
    <x v="2"/>
    <s v="Con la finalidad de complementar las funcionalidades del aplicativo de Auditorias Electronica de Comercio Exterior, el cuál da la posibilidad de realizar actos de fiscalización, así como el envío de cartas invitación a través de medios electronicos. ​"/>
    <x v="1"/>
    <x v="0"/>
    <x v="3"/>
    <x v="0"/>
    <m/>
    <x v="3"/>
    <n v="745.94550000000004"/>
    <x v="2"/>
    <n v="1"/>
    <x v="0"/>
    <n v="884"/>
    <s v="Ninguna"/>
    <m/>
    <n v="0.4"/>
    <x v="2"/>
    <s v="No aplica"/>
    <s v="Fiscalización"/>
    <s v="Fiscalización"/>
    <s v="Proyecto"/>
    <s v="691 - Fiscalización Integral"/>
    <s v="Fiscalización Integral"/>
    <x v="0"/>
    <x v="0"/>
    <n v="4972.97"/>
    <n v="4972.97"/>
    <n v="1138810"/>
    <n v="1138810"/>
    <e v="#N/A"/>
    <s v="Santa Isabel Villanueva Hernandez"/>
    <x v="2"/>
    <x v="0"/>
    <s v="ACSN"/>
    <n v="193"/>
    <x v="1"/>
    <s v="Desarrollo de Software"/>
    <x v="0"/>
    <x v="0"/>
    <x v="2"/>
    <s v="Raúl Quiroz Sosa"/>
    <s v="19/07/2018"/>
    <s v="19/07/2018"/>
    <s v="29/01/2020"/>
    <s v=""/>
    <x v="0"/>
    <x v="1"/>
    <x v="0"/>
    <x v="0"/>
  </r>
  <r>
    <n v="42"/>
    <d v="2018-04-03T18:39:21"/>
    <x v="4"/>
    <x v="2"/>
    <x v="1"/>
    <m/>
    <x v="3"/>
    <s v="Generar una solución integral que contribuya en la_x000a_disposición de un modelo operativo y un esquema simplificado y funcional, alineándose cada uno de los procesos_x000a_relacionados a las nuevas condiciones y requerimientos que demandan tanto el_x000a_marco operativo como tecnológico actualmente; robusteciendo el esquema de operación en cada uno de los procesos_x000a_mencionados de forma sistémica._x000a__x000a_Tipo_x000a_Servicio ;Nuevo desarrollo;_x000a__x000a_Prioridad_x000a_;Alta;_x000a__x000a_Orden_x000a_de ejecución ;UNO; _x000a__x000a_Clasificación_x000a_;Continuidad Operativa;_x000a__x000a_"/>
    <x v="2"/>
    <x v="0"/>
    <x v="0"/>
    <x v="0"/>
    <n v="1"/>
    <x v="0"/>
    <n v="3105.6"/>
    <x v="0"/>
    <n v="1"/>
    <x v="2"/>
    <m/>
    <m/>
    <m/>
    <n v="0.68"/>
    <x v="0"/>
    <s v="Modernización Jurídica"/>
    <s v="Continuidad operativa"/>
    <s v="Servicios Jurídicos"/>
    <s v="Proyecto"/>
    <s v="1005 - Juicios Mercantiles"/>
    <s v="Juicios Mercantiles"/>
    <x v="0"/>
    <x v="0"/>
    <n v="20704"/>
    <n v="20704"/>
    <n v="4741216"/>
    <n v="4741216"/>
    <n v="4178645.44"/>
    <s v="Jaime Garrido Ruíz"/>
    <x v="0"/>
    <x v="0"/>
    <s v="ACSN"/>
    <n v="304"/>
    <x v="0"/>
    <s v="Desarrollo de Software"/>
    <x v="0"/>
    <x v="0"/>
    <x v="0"/>
    <s v="Jorge Alberto De Flon Gonzalez"/>
    <s v="12/12/2018"/>
    <s v="12/12/2018"/>
    <s v="03/06/2020"/>
    <s v=""/>
    <x v="0"/>
    <x v="3"/>
    <x v="0"/>
    <x v="0"/>
  </r>
  <r>
    <n v="50"/>
    <d v="2018-04-05T17:15:34"/>
    <x v="5"/>
    <x v="1"/>
    <x v="1"/>
    <m/>
    <x v="2"/>
    <s v="Extraer_x000d__x000a_de Declaraciones y Pagos la información correspondiente a las compensaciones,_x000d__x000a_tanto de declaraciones normales como complementarias para registrarla en MAT_x000d__x000a_Devoluciones y Compensaciones."/>
    <x v="1"/>
    <x v="0"/>
    <x v="4"/>
    <x v="1"/>
    <m/>
    <x v="4"/>
    <n v="2011.8150000000001"/>
    <x v="0"/>
    <n v="0"/>
    <x v="3"/>
    <n v="905"/>
    <s v="Ninguna"/>
    <m/>
    <n v="0"/>
    <x v="0"/>
    <s v="No aplica"/>
    <s v="Fiscalización"/>
    <s v="Devoluciones y Compensaciones"/>
    <s v="Desarrollo"/>
    <s v="641 - Modelo de Administración Tributaria Devoluciones y Compensaciones"/>
    <s v="Modelo de Administración Tributaria Devoluciones y Compensaciones"/>
    <x v="0"/>
    <x v="0"/>
    <n v="13412"/>
    <n v="13412.1"/>
    <n v="3072370.9"/>
    <n v="3072370.9"/>
    <e v="#N/A"/>
    <s v="Víctor Cruz Leyva"/>
    <x v="3"/>
    <x v="0"/>
    <s v="ACSN"/>
    <n v="729"/>
    <x v="1"/>
    <s v="Desarrollo de Software"/>
    <x v="0"/>
    <x v="0"/>
    <x v="2"/>
    <s v="Jose Guadalupe Rodriguez Martinez"/>
    <s v="16/05/2018"/>
    <s v="16/05/2018"/>
    <s v="18/12/2020"/>
    <s v=""/>
    <x v="0"/>
    <x v="4"/>
    <x v="0"/>
    <x v="0"/>
  </r>
  <r>
    <n v="52"/>
    <d v="2018-04-06T12:44:16"/>
    <x v="6"/>
    <x v="3"/>
    <x v="1"/>
    <m/>
    <x v="3"/>
    <s v="Existe un área de oportunidad para implementar estadísticos basados en la información de los CFDIs, con la que cuenta el SAT, las cuales permitan tomar decisiones en diferentes ámbitos. En este sentido, la información estadística generada puede ser usada tanto por usuarios del SAT como por usuarios externos, lo cual permita dar un mayor beneficio de la información recibida a través de los esquemas de facturación."/>
    <x v="3"/>
    <x v="1"/>
    <x v="5"/>
    <x v="1"/>
    <n v="1"/>
    <x v="5"/>
    <n v="0"/>
    <x v="1"/>
    <n v="1"/>
    <x v="4"/>
    <m/>
    <m/>
    <m/>
    <n v="0.91"/>
    <x v="0"/>
    <s v="No aplica"/>
    <s v="Soporte a la operación del SAT"/>
    <s v="Factura Electrónica"/>
    <s v="Proyecto TI"/>
    <s v="2075.1 - Documentum/Captiva - Servicios de Digitalización Solución Integral Servicios al Contribuyente"/>
    <s v="Documentum/Captiva - Servicios de Digitalización Solución Integral Servicios al Contribuyente"/>
    <x v="1"/>
    <x v="1"/>
    <s v=""/>
    <s v=""/>
    <n v="0"/>
    <s v=""/>
    <e v="#N/A"/>
    <s v="Carlos Manuel Ortega Polanco"/>
    <x v="4"/>
    <x v="0"/>
    <s v="ACSN"/>
    <n v="0"/>
    <x v="2"/>
    <s v="Proyecto Tecnológico"/>
    <x v="2"/>
    <x v="2"/>
    <x v="3"/>
    <s v=""/>
    <s v="02/02/2018"/>
    <s v="02/02/2018"/>
    <s v="14/11/2018"/>
    <s v=""/>
    <x v="2"/>
    <x v="2"/>
    <x v="0"/>
    <x v="0"/>
  </r>
  <r>
    <n v="62"/>
    <d v="2018-04-11T13:21:24"/>
    <x v="7"/>
    <x v="1"/>
    <x v="1"/>
    <m/>
    <x v="2"/>
    <s v="En RRL y CAL permitir el descargo de los documentos_x000a_electrónicosque adjunto el contribuyente y empleado, por medio de la opción de Consultas de los asuntos en estado procesal concluidos y remitidos."/>
    <x v="2"/>
    <x v="0"/>
    <x v="0"/>
    <x v="0"/>
    <m/>
    <x v="0"/>
    <n v="188.07749999999999"/>
    <x v="1"/>
    <n v="1"/>
    <x v="1"/>
    <s v="675 - UAT paralelo"/>
    <s v="Ninguna"/>
    <m/>
    <n v="0"/>
    <x v="0"/>
    <s v="No aplica"/>
    <s v="Continuidad operativa"/>
    <s v="Servicios Jurídicos"/>
    <s v="Mantenimiento"/>
    <s v="639 - Recurso de Revocación en Línea"/>
    <s v="Recurso de Revocación en Línea"/>
    <x v="0"/>
    <x v="0"/>
    <n v="1003.08"/>
    <n v="1253.8499999999999"/>
    <n v="287159.13"/>
    <n v="229705.32"/>
    <e v="#N/A"/>
    <s v="Jaime Garrido Ruíz"/>
    <x v="0"/>
    <x v="0"/>
    <s v="ACSN"/>
    <n v="740"/>
    <x v="1"/>
    <s v="Desarrollo de Software"/>
    <x v="0"/>
    <x v="0"/>
    <x v="0"/>
    <s v="Jorge Alberto De Flon Gonzalez"/>
    <s v="28/05/2018"/>
    <s v=""/>
    <s v="09/09/2020"/>
    <s v=""/>
    <x v="0"/>
    <x v="5"/>
    <x v="0"/>
    <x v="0"/>
  </r>
  <r>
    <n v="99"/>
    <d v="2018-05-09T11:24:48"/>
    <x v="8"/>
    <x v="4"/>
    <x v="2"/>
    <s v="AGR"/>
    <x v="0"/>
    <s v="Se requiere la implementación en MAT-Cobranza de las funcionalidades para la generación de formatos para pago, entre otros los siguientes&amp;#58;Formatos para pago en efectivo con Línea de Captura, Formato de Confirmación de transacciones virtuales y Formato de confirmación de Movimientos contables.Disponer de un solo aplicativo, que permita administrar y ofrecer de forma integral la emisión de las líneas de captura, así como la confirmación de pagos virtuales y movimientos"/>
    <x v="4"/>
    <x v="1"/>
    <x v="6"/>
    <x v="1"/>
    <m/>
    <x v="6"/>
    <n v="603.91499999999996"/>
    <x v="2"/>
    <n v="1"/>
    <x v="0"/>
    <s v="815 - tren de liberación"/>
    <s v="Ninguna"/>
    <m/>
    <n v="0.59"/>
    <x v="0"/>
    <s v="No aplica"/>
    <s v="Fiscalización"/>
    <s v="Cobranza"/>
    <s v="Proyecto"/>
    <s v="666 - Modelo de Administración Tributaria de Cobranza"/>
    <s v="Modelo de Administración Tributaria de Cobranza"/>
    <x v="0"/>
    <x v="0"/>
    <n v="4026.1"/>
    <n v="4026.1"/>
    <n v="921976.9"/>
    <n v="921976.9"/>
    <e v="#N/A"/>
    <s v="José Luis Vences Mendoza"/>
    <x v="3"/>
    <x v="0"/>
    <s v="ACSN"/>
    <n v="343"/>
    <x v="1"/>
    <s v="Desarrollo de Software"/>
    <x v="0"/>
    <x v="0"/>
    <x v="4"/>
    <s v="Jose Luis Avila Vazquez"/>
    <s v="01/08/2018"/>
    <s v="01/08/2018"/>
    <s v="14/01/2020"/>
    <s v=""/>
    <x v="0"/>
    <x v="1"/>
    <x v="0"/>
    <x v="0"/>
  </r>
  <r>
    <n v="107"/>
    <d v="2018-05-10T10:54:48"/>
    <x v="9"/>
    <x v="5"/>
    <x v="3"/>
    <s v="AGRS"/>
    <x v="0"/>
    <s v="​Se requiere establecer claramente la vinculación de_x000d__x000a_los procesos que forman parte del ejercicio del gasto público, a fin de_x000d__x000a_mantener la transparencia en la rendición de cuentas. "/>
    <x v="5"/>
    <x v="0"/>
    <x v="7"/>
    <x v="0"/>
    <n v="1"/>
    <x v="7"/>
    <n v="2765.6969999999997"/>
    <x v="0"/>
    <n v="1"/>
    <x v="0"/>
    <s v="Ninguna"/>
    <s v="Ninguna"/>
    <m/>
    <n v="0.91"/>
    <x v="0"/>
    <s v="Compra Pago"/>
    <s v="Continuidad operativa"/>
    <s v="Recursos y Servicios"/>
    <s v="Desarrollo"/>
    <s v="299 - AGS-FSCM Solución Integral"/>
    <s v="AGS-FSCM Solución Integral"/>
    <x v="0"/>
    <x v="0"/>
    <n v="18437.98"/>
    <n v="18437.98"/>
    <n v="4222297.42"/>
    <n v="4222297.42"/>
    <e v="#N/A"/>
    <s v="Margarita Canseco Flores"/>
    <x v="0"/>
    <x v="0"/>
    <s v="ACSN"/>
    <n v="595"/>
    <x v="1"/>
    <s v="Desarrollo de Software"/>
    <x v="0"/>
    <x v="0"/>
    <x v="0"/>
    <s v="Francisco Porfirio Lopez Vazquez"/>
    <s v="23/07/2018"/>
    <s v="23/07/2018"/>
    <s v="22/10/2020"/>
    <s v=""/>
    <x v="0"/>
    <x v="6"/>
    <x v="0"/>
    <x v="0"/>
  </r>
  <r>
    <n v="124"/>
    <d v="2018-05-16T12:12:15"/>
    <x v="10"/>
    <x v="1"/>
    <x v="1"/>
    <m/>
    <x v="3"/>
    <s v="Automatizarel proceso de comunicación, notificación y asignación de los _x000a_Titulos de Autorizacion a Proveedores que participan en licitaciones del _x000a_SAT."/>
    <x v="5"/>
    <x v="1"/>
    <x v="8"/>
    <x v="1"/>
    <n v="1"/>
    <x v="8"/>
    <n v="3038.1"/>
    <x v="0"/>
    <n v="1"/>
    <x v="5"/>
    <m/>
    <m/>
    <s v="SI"/>
    <n v="0.54"/>
    <x v="0"/>
    <s v="No aplica"/>
    <s v="Continuidad operativa"/>
    <s v="Recursos y Servicios"/>
    <s v="Mantenimiento"/>
    <s v="934 - Títulos de Autorización para Procesos de Contratación con Fideicomisos"/>
    <s v="Títulos de Autorización para Procesos de Contratación con Fideicomisos"/>
    <x v="0"/>
    <x v="0"/>
    <n v="20254"/>
    <n v="20254"/>
    <n v="2658484"/>
    <n v="4638166"/>
    <n v="878810.4"/>
    <s v="Margarita Canseco Flores"/>
    <x v="0"/>
    <x v="0"/>
    <s v="ACSN"/>
    <n v="1068"/>
    <x v="1"/>
    <s v="Desarrollo de Software"/>
    <x v="0"/>
    <x v="0"/>
    <x v="0"/>
    <s v="Carlos Alberto Rosas Torres"/>
    <s v="31/07/2018"/>
    <s v="31/07/2018"/>
    <s v="16/03/2021"/>
    <s v=""/>
    <x v="3"/>
    <x v="7"/>
    <x v="0"/>
    <x v="0"/>
  </r>
  <r>
    <n v="152"/>
    <d v="2018-05-23T18:43:45"/>
    <x v="11"/>
    <x v="6"/>
    <x v="1"/>
    <m/>
    <x v="3"/>
    <s v="​Se requiere contar con un Sistema Informático que permita registrar y consolidar_x000a_la Recaudación de los diferentes Esquemas de Pago y Cuentadantes, y que además_x000a_permita obtener productos estadísticos y contables, para su envío a la Unidad_x000a_de Contabilidad Gubernamental y áreas correspondientes."/>
    <x v="6"/>
    <x v="1"/>
    <x v="9"/>
    <x v="2"/>
    <m/>
    <x v="9"/>
    <m/>
    <x v="3"/>
    <m/>
    <x v="6"/>
    <m/>
    <m/>
    <m/>
    <e v="#N/A"/>
    <x v="0"/>
    <s v="No aplica"/>
    <m/>
    <s v="Registro Contable"/>
    <s v="Proyecto"/>
    <s v="986 - Consolidación de la Recaudación"/>
    <s v="Consolidación de la Recaudación"/>
    <x v="0"/>
    <x v="2"/>
    <m/>
    <m/>
    <m/>
    <m/>
    <e v="#N/A"/>
    <s v="Elizabeth Del Valle Beltran"/>
    <x v="3"/>
    <x v="0"/>
    <s v="ACSN"/>
    <m/>
    <x v="3"/>
    <m/>
    <x v="0"/>
    <x v="0"/>
    <x v="5"/>
    <s v="Ricardo Tejeda De la Cruz"/>
    <m/>
    <m/>
    <m/>
    <m/>
    <x v="4"/>
    <x v="8"/>
    <x v="1"/>
    <x v="0"/>
  </r>
  <r>
    <n v="175"/>
    <d v="2018-05-31T19:25:53"/>
    <x v="12"/>
    <x v="1"/>
    <x v="1"/>
    <m/>
    <x v="2"/>
    <s v="Es necesaria una opción para rechazar o cancelar las propuestas que_x000a_por diversas causas ya no es procedente emitir acto alguno, ocasionando que se_x000a_queden rezagadas con un estatus incorrecto dentro del Módulo de Control y_x000a_Seguimiento de Propuestas"/>
    <x v="1"/>
    <x v="0"/>
    <x v="10"/>
    <x v="0"/>
    <n v="1"/>
    <x v="10"/>
    <n v="1918.8135"/>
    <x v="0"/>
    <n v="1"/>
    <x v="0"/>
    <s v="Ninguna"/>
    <s v="Ninguna"/>
    <m/>
    <n v="0.77"/>
    <x v="0"/>
    <s v="No aplica"/>
    <s v="Fiscalización"/>
    <s v="Fiscalización"/>
    <s v="Mantenimiento"/>
    <s v="2 - Sistema Único de Información Integral"/>
    <s v="Sistema Único de Información Integral"/>
    <x v="0"/>
    <x v="0"/>
    <n v="12792.09"/>
    <n v="12792.09"/>
    <n v="3668303"/>
    <n v="3512061.51"/>
    <e v="#N/A"/>
    <s v="Santa Isabel Villanueva Hernandez"/>
    <x v="2"/>
    <x v="0"/>
    <s v="ACSN"/>
    <n v="865"/>
    <x v="1"/>
    <s v="Desarrollo de Software"/>
    <x v="0"/>
    <x v="0"/>
    <x v="2"/>
    <s v="Raúl Quiroz Sosa"/>
    <s v="12/07/2018"/>
    <s v="12/07/2018"/>
    <s v="27/01/2021"/>
    <s v=""/>
    <x v="3"/>
    <x v="1"/>
    <x v="0"/>
    <x v="0"/>
  </r>
  <r>
    <n v="186"/>
    <d v="2018-06-05T13:30:43"/>
    <x v="13"/>
    <x v="1"/>
    <x v="1"/>
    <m/>
    <x v="1"/>
    <s v="Actualizar_x000a_criterios en MATCE para generar, procesar y transmitir los eventos mediante_x000a_mensajes XML al proveedor de RNI"/>
    <x v="7"/>
    <x v="1"/>
    <x v="11"/>
    <x v="1"/>
    <m/>
    <x v="11"/>
    <n v="717.15"/>
    <x v="2"/>
    <n v="1"/>
    <x v="1"/>
    <s v="Contrato RNI"/>
    <s v="MOVEX"/>
    <m/>
    <n v="0.74"/>
    <x v="0"/>
    <s v="No aplica"/>
    <s v="Continuidad operativa"/>
    <s v="MAT - Comercio Exterior"/>
    <s v="Mantenimiento"/>
    <s v="933 - MATCE - Reconocimiento no Intrusivo"/>
    <s v="MATCE - Reconocimiento no Intrusivo"/>
    <x v="0"/>
    <x v="0"/>
    <n v="4781"/>
    <n v="4781"/>
    <n v="1094849"/>
    <n v="1094849"/>
    <n v="974415.61"/>
    <s v="Beatriz Belem Stein Carrillo"/>
    <x v="2"/>
    <x v="0"/>
    <s v="ACSN"/>
    <n v="607"/>
    <x v="1"/>
    <s v="Desarrollo de Software"/>
    <x v="0"/>
    <x v="0"/>
    <x v="6"/>
    <s v="Jose Salvador Parra Correa"/>
    <s v="31/01/2019"/>
    <s v="31/01/2019"/>
    <s v="28/10/2020"/>
    <s v=""/>
    <x v="0"/>
    <x v="6"/>
    <x v="0"/>
    <x v="0"/>
  </r>
  <r>
    <n v="237"/>
    <d v="2018-06-21T17:43:53"/>
    <x v="14"/>
    <x v="7"/>
    <x v="4"/>
    <s v="AGAFF"/>
    <x v="0"/>
    <s v="Se requiere realizar adecuaciones a la Reingeniería de SIREFE, reemplazando la solicitud_x000a_de migración de la información que se genera en los procesos del aplicativo_x000a_SIREFE, a la nueva base de datos de dicha Reingeniería, lo anterior, con la_x000a_finalidad de realizar el consumo de la información histórica bajo demanda.​"/>
    <x v="1"/>
    <x v="2"/>
    <x v="9"/>
    <x v="2"/>
    <m/>
    <x v="9"/>
    <m/>
    <x v="3"/>
    <m/>
    <x v="7"/>
    <m/>
    <m/>
    <m/>
    <m/>
    <x v="0"/>
    <s v="No aplica"/>
    <m/>
    <s v="Servicios al Contribuyente"/>
    <s v="Mantenimiento"/>
    <s v="642 - Sistema de Revocación con Firma Electrónica"/>
    <s v="Sistema de Revocación con Firma Electrónica"/>
    <x v="0"/>
    <x v="2"/>
    <m/>
    <m/>
    <m/>
    <m/>
    <e v="#N/A"/>
    <s v="Felix Juan Ramirez Velasco"/>
    <x v="1"/>
    <x v="0"/>
    <s v="ACSN"/>
    <m/>
    <x v="3"/>
    <m/>
    <x v="1"/>
    <x v="1"/>
    <x v="1"/>
    <s v="Daniel Esquivel Herrera"/>
    <m/>
    <m/>
    <m/>
    <m/>
    <x v="4"/>
    <x v="8"/>
    <x v="2"/>
    <x v="0"/>
  </r>
  <r>
    <n v="238"/>
    <d v="2018-06-22T13:44:56"/>
    <x v="15"/>
    <x v="8"/>
    <x v="1"/>
    <m/>
    <x v="3"/>
    <s v="Integrar a la notificación electrónica que se procesa mediante el buzón tributario, a los_x000a_organismos gubernamentales que así lo soliciten, a fin de que realicen la_x000a_notificación de actos administrativos; los cuales deberán estar apegados a las_x000a_reglas de operación del SAT. Esto facilitará la comunicación ente los_x000a_contribuyentes, agremiados o grupos de interés para estos organismos. El_x000a_beneficio esperado a mediano plazo, es el ahorro en el proceso de notificación_x000a_de actos administrativos o asuntos de interés de cada organización y ampliar la capacidad de notificación.​La iniciativa nació con el proyecto PPMC_x000a_104367, el avance del proyecto de la Notificación de Terceros es del 80%, el cual está desarrollado en MAT-NyV, para continuar el proyecto,se genera el presentePoL con ID 238, retomando en lafasedesarrollo,para construirla integración conel modelo de seguridad que la ACSMC determine para el manejo de cuentas y roles de instituciones externas._x000a__x000a__x000a__x000a__x000a__x000a__x000a__x000a__x000a_Tipo de_x000a_Servicio_x000a_;Mantenimiento;_x000a__x000a_Prioridad_x000a_;ALTA;_x000a__x000a_Orden de_x000a_Ejecución “UNO”_x000a__x000a_Clasificación_x000a_“Críticos 2018”_x000a__x000a_"/>
    <x v="4"/>
    <x v="0"/>
    <x v="2"/>
    <x v="1"/>
    <m/>
    <x v="12"/>
    <n v="648.375"/>
    <x v="2"/>
    <n v="0"/>
    <x v="0"/>
    <s v="Ninguna"/>
    <s v="Ninguna"/>
    <m/>
    <n v="0.66"/>
    <x v="2"/>
    <s v="No aplica"/>
    <s v="Legal"/>
    <s v="Notificación y Verificación"/>
    <s v="Mantenimiento"/>
    <s v="687 - Modelo de Administración Tributaria Notificación y Verificación"/>
    <s v="Modelo de Administración Tributaria Notificación y Verificación"/>
    <x v="0"/>
    <x v="0"/>
    <n v="4322.5"/>
    <n v="4322.5"/>
    <n v="989852.5"/>
    <n v="989852.5"/>
    <n v="600552.5"/>
    <s v="María Elena Ventura Ibarra"/>
    <x v="4"/>
    <x v="0"/>
    <s v="ACSN"/>
    <n v="781"/>
    <x v="1"/>
    <s v="Desarrollo de Software"/>
    <x v="0"/>
    <x v="0"/>
    <x v="5"/>
    <s v="Alejandro Dominguez Subias"/>
    <s v="22/01/2019"/>
    <s v="22/01/2019"/>
    <s v="03/07/2020"/>
    <s v=""/>
    <x v="0"/>
    <x v="9"/>
    <x v="0"/>
    <x v="0"/>
  </r>
  <r>
    <n v="240"/>
    <d v="2018-06-22T15:43:24"/>
    <x v="16"/>
    <x v="1"/>
    <x v="1"/>
    <m/>
    <x v="2"/>
    <s v="Actualmente el aplicativo no está preparado para la emisión de multas con los nuevos_x000a_criterios que se publicaron en la Resolución Miscelánea Fiscal 2018."/>
    <x v="4"/>
    <x v="0"/>
    <x v="12"/>
    <x v="1"/>
    <n v="1"/>
    <x v="13"/>
    <n v="503.87999999999994"/>
    <x v="2"/>
    <n v="0"/>
    <x v="1"/>
    <s v="Ninguna"/>
    <s v="Ninguna"/>
    <m/>
    <n v="0.93"/>
    <x v="0"/>
    <s v="No aplica"/>
    <s v="Fiscalización"/>
    <s v="Control de Obligaciones"/>
    <s v="Mantenimiento"/>
    <s v="698 - MAT - Control de Obligaciones"/>
    <s v="MAT - Control de Obligaciones"/>
    <x v="0"/>
    <x v="0"/>
    <n v="3023.28"/>
    <n v="3359.2"/>
    <n v="692331.12"/>
    <n v="692331.12"/>
    <e v="#N/A"/>
    <s v="Ana Claudia Escorza Espino"/>
    <x v="4"/>
    <x v="0"/>
    <s v="ACSN"/>
    <n v="686"/>
    <x v="1"/>
    <s v="Desarrollo de Software"/>
    <x v="0"/>
    <x v="0"/>
    <x v="5"/>
    <s v="Alejandro Dominguez Subias"/>
    <s v="10/08/2018"/>
    <s v="10/08/2018"/>
    <s v="13/10/2020"/>
    <s v=""/>
    <x v="0"/>
    <x v="6"/>
    <x v="0"/>
    <x v="0"/>
  </r>
  <r>
    <n v="250"/>
    <d v="2018-06-28T13:53:34"/>
    <x v="17"/>
    <x v="9"/>
    <x v="5"/>
    <s v="AGA"/>
    <x v="0"/>
    <s v="Actualmente el Sistema Integral de Contabilidad_x000a_Aduanera (SICA) en funcionamiento, está desarrollado en una plataforma 4GL con_x000a_bases de datos que dejarán de tener soporte durante el 2017. Adicionalmente, la_x000a_aplicación actual implica para el usuario de negocio la necesidad de realizar_x000a_procesos manuales para la entrega mensual de información al Centro de Registro_x000a_Contable del SAT y a la TESOFE.La recepción de información se realiza actualmente por_x000a_canales no seguros. Por otra parte, se debe considerar el contenido de las_x000a_Reglas de Carácter General para la Recepción de Información de Declaraciones_x000a_Fiscales y la Recaudación de Recursos Federales por parte de las Instituciones_x000a_de Crédito publicado por la Tesorería de la Federación publicado en el DOF del_x000a_22 de diciembre de 2016, las cuales contemplan el pago referenciado_x000a_transaccional mediante el uso de la línea de captura para el pago de pedimentos_x000a_de manera electrónica, por lo que los procesos para integración, validación,_x000a_generación contable y reportes deben ajustarse para contemplar esta nueva modalidad. ​Fase II de la Reingeniería.La fase I de la Reingeniería contempla la Recepción y Confronta de información de líneas de captura recibidas por los bancos. Iniciativa 30"/>
    <x v="7"/>
    <x v="0"/>
    <x v="13"/>
    <x v="0"/>
    <n v="1"/>
    <x v="14"/>
    <n v="2251.4775"/>
    <x v="0"/>
    <n v="1"/>
    <x v="5"/>
    <m/>
    <m/>
    <m/>
    <n v="0.48"/>
    <x v="0"/>
    <s v="No aplica"/>
    <s v="Continuidad operativa"/>
    <s v="Comercio Exterior - Soporte a la Operación"/>
    <s v="Mantenimiento"/>
    <s v="978 - Sistema Integral de Contabilidad Aduanera"/>
    <s v="Sistema Integral de Contabilidad Aduanera"/>
    <x v="0"/>
    <x v="0"/>
    <n v="15009.85"/>
    <n v="15009.85"/>
    <n v="1508134.46"/>
    <n v="3437255.65"/>
    <e v="#N/A"/>
    <s v="Mario Santos Aldama"/>
    <x v="2"/>
    <x v="0"/>
    <s v="ACSN"/>
    <n v="328"/>
    <x v="1"/>
    <s v="Desarrollo de Software"/>
    <x v="0"/>
    <x v="0"/>
    <x v="6"/>
    <s v="Jazmin Aide Gaytan Fernandez"/>
    <s v="10/08/2018"/>
    <s v="10/08/2018"/>
    <s v="13/07/2021"/>
    <s v=""/>
    <x v="3"/>
    <x v="9"/>
    <x v="0"/>
    <x v="0"/>
  </r>
  <r>
    <n v="252"/>
    <d v="2018-06-28T18:20:55"/>
    <x v="18"/>
    <x v="1"/>
    <x v="1"/>
    <m/>
    <x v="2"/>
    <s v="Desarrollar una herramienta que permita tener el control de las mercancías que pasan a_x000a_propiedad del SAT y que por su naturaleza son no transferibles al SAE, mismas_x000a_que podrán ser donadas o asignadas a Donatarias autorizadas Sector Privado, y_x000a_(o) entidades del Sector Público mediante esta herramienta que será el medio_x000a_por el cual se podrá realizar la solicitud y asignación de los bienes. "/>
    <x v="5"/>
    <x v="0"/>
    <x v="7"/>
    <x v="0"/>
    <m/>
    <x v="7"/>
    <n v="745.76099999999997"/>
    <x v="2"/>
    <n v="1"/>
    <x v="3"/>
    <s v="SENHA"/>
    <s v="Ninguna"/>
    <m/>
    <n v="0.63"/>
    <x v="0"/>
    <s v="No aplica"/>
    <s v="Continuidad operativa"/>
    <s v="Recursos y Servicios"/>
    <s v="Proyecto"/>
    <s v="945 - Sistema de Asignación y Donación de Bienes por el SAT"/>
    <s v="Sistema de Asignación y Donación de Bienes por el SAT"/>
    <x v="0"/>
    <x v="0"/>
    <n v="4574.0600000000004"/>
    <n v="4971.74"/>
    <n v="1047464.32"/>
    <n v="1047459.74"/>
    <e v="#N/A"/>
    <s v="Margarita Canseco Flores"/>
    <x v="0"/>
    <x v="0"/>
    <s v="ACSN"/>
    <n v="966"/>
    <x v="4"/>
    <s v="Desarrollo de Software"/>
    <x v="0"/>
    <x v="0"/>
    <x v="0"/>
    <s v="Carlos Alberto Rosas Torres"/>
    <s v="19/10/2018"/>
    <s v="19/10/2018"/>
    <s v="08/10/2020"/>
    <s v=""/>
    <x v="0"/>
    <x v="6"/>
    <x v="0"/>
    <x v="0"/>
  </r>
  <r>
    <n v="254"/>
    <d v="2018-06-29T10:31:16"/>
    <x v="19"/>
    <x v="1"/>
    <x v="1"/>
    <m/>
    <x v="2"/>
    <s v="Implementar los criterios de Lenguaje Ciudadano que establece la Unidad de Gobierno_x000a_Digital, así como realizar modificaciones en la información que muestra al_x000a_realizar la consulta de un código de puntos. Por último, incorporar la opción_x000a_de Quejas y Denuncias dentro de la app y el Validador.​​"/>
    <x v="0"/>
    <x v="1"/>
    <x v="14"/>
    <x v="1"/>
    <m/>
    <x v="15"/>
    <n v="332.02499999999998"/>
    <x v="1"/>
    <n v="1"/>
    <x v="0"/>
    <s v="Ninguna"/>
    <s v="Ninguna"/>
    <s v="SI"/>
    <n v="0.71"/>
    <x v="0"/>
    <s v="No aplica"/>
    <s v="Fiscalización"/>
    <s v="Servicios al Contribuyente"/>
    <s v="Mantenimiento"/>
    <s v="805 - Servicios de Movilidad"/>
    <s v="Servicios de Movilidad"/>
    <x v="0"/>
    <x v="0"/>
    <n v="1992.15"/>
    <n v="2213.5"/>
    <n v="410582"/>
    <n v="456202.35"/>
    <e v="#N/A"/>
    <s v="Zeltzin Stephanie Piña Marquez"/>
    <x v="1"/>
    <x v="0"/>
    <s v="ACSN"/>
    <n v="885"/>
    <x v="1"/>
    <s v="Desarrollo de Software"/>
    <x v="1"/>
    <x v="1"/>
    <x v="1"/>
    <s v="Domingo Joel Ramirez Navarrete"/>
    <s v="17/09/2018"/>
    <s v="17/09/2018"/>
    <s v="17/09/2020"/>
    <s v=""/>
    <x v="0"/>
    <x v="5"/>
    <x v="0"/>
    <x v="0"/>
  </r>
  <r>
    <n v="256"/>
    <d v="2018-07-03T12:52:51"/>
    <x v="20"/>
    <x v="1"/>
    <x v="1"/>
    <m/>
    <x v="1"/>
    <s v="La Administración de Investigación Aduanera “3”_x000a_requiere disminuir de manera considerable los tiempos de entrega y recepción de_x000a_las solicitudes de validación de información y documentales de operaciones de_x000a_comercio exterior; derivado de ellos,surge la necesidad de contar con un_x000a_sistemaque le permita tener el control y seguimiento sobre las_x000a_solicitudesy documentales que reciben de parte dealgunasdependencias externas y áreas internas del SAT; así como, reducir de_x000a_manera considerable los tiempos y costos del envío de las solicitudes a los_x000a_Embajadas/Consulados y recepción de las respuesta emitidas por éstos._x000a__x000a__x000a__x000a__x000a_"/>
    <x v="7"/>
    <x v="1"/>
    <x v="15"/>
    <x v="1"/>
    <n v="1"/>
    <x v="16"/>
    <n v="2180.4899999999998"/>
    <x v="0"/>
    <n v="1"/>
    <x v="5"/>
    <m/>
    <m/>
    <m/>
    <n v="0.39"/>
    <x v="0"/>
    <s v="No aplica"/>
    <s v="Continuidad operativa"/>
    <s v="Comercio Exterior - Soporte a la Operación"/>
    <s v="Desarrollo"/>
    <s v="990 - Solicitud de validación de Información y documentación que acompaña a las operaciones de Comercio Exterior"/>
    <s v="Solicitud de validación de Información y documentación que acompaña a las operaciones de Comercio Exterior"/>
    <x v="0"/>
    <x v="0"/>
    <n v="14536.6"/>
    <n v="14536.6"/>
    <n v="3328881.4"/>
    <n v="3328881.4"/>
    <n v="1031953.2340000001"/>
    <s v="María de los Angeles Ávila Vázquez"/>
    <x v="5"/>
    <x v="0"/>
    <s v="ACSN"/>
    <n v="1079"/>
    <x v="1"/>
    <s v="Desarrollo de Software"/>
    <x v="0"/>
    <x v="0"/>
    <x v="6"/>
    <s v="Francisco Lopez Guadarrama"/>
    <s v="05/09/2018"/>
    <s v="05/09/2018"/>
    <s v="02/06/2021"/>
    <s v=""/>
    <x v="3"/>
    <x v="3"/>
    <x v="0"/>
    <x v="0"/>
  </r>
  <r>
    <n v="258"/>
    <d v="2018-07-04T10:38:46"/>
    <x v="21"/>
    <x v="1"/>
    <x v="1"/>
    <m/>
    <x v="4"/>
    <s v="Actualmente_x000a_el aplicativo no está preparado para la emisión de documentos de tipo_x000a_requerimiento acumulado o Requerimiento multa_x000a_para obligaciones DIOT, por lo_x000a_que se limita la presencia fiscal."/>
    <x v="4"/>
    <x v="0"/>
    <x v="12"/>
    <x v="1"/>
    <m/>
    <x v="13"/>
    <n v="585.03750000000002"/>
    <x v="2"/>
    <n v="0"/>
    <x v="0"/>
    <s v="240 - Tren de liberación"/>
    <s v="Ninguna"/>
    <m/>
    <n v="0.87"/>
    <x v="0"/>
    <s v="No aplica"/>
    <s v="Fiscalización"/>
    <s v="Control de Obligaciones"/>
    <s v="Mantenimiento"/>
    <s v="698 - MAT - Control de Obligaciones"/>
    <s v="MAT - Control de Obligaciones"/>
    <x v="0"/>
    <x v="0"/>
    <n v="3532.22"/>
    <n v="3900.25"/>
    <n v="758509.83"/>
    <n v="808878.38"/>
    <e v="#N/A"/>
    <s v="Ana Claudia Escorza Espino"/>
    <x v="4"/>
    <x v="0"/>
    <s v="ACSN"/>
    <n v="1228"/>
    <x v="0"/>
    <s v="Desarrollo de Software"/>
    <x v="0"/>
    <x v="0"/>
    <x v="5"/>
    <s v="Alejandro Dominguez Subias"/>
    <s v="07/01/2019"/>
    <s v="07/01/2019"/>
    <s v="29/09/2020"/>
    <s v=""/>
    <x v="0"/>
    <x v="5"/>
    <x v="0"/>
    <x v="0"/>
  </r>
  <r>
    <n v="276"/>
    <d v="2018-07-17T12:11:39"/>
    <x v="22"/>
    <x v="1"/>
    <x v="1"/>
    <m/>
    <x v="1"/>
    <s v="Situación ActualSe cuenta con una aplicación elaborada por la AOA3 donde se consulta la información de los permisos de importación temporal deVehículos, Embarcaciones, Casas de Rodantes, Vehículos Fronterizos y Solo Sonora. Actualmente Banjercito entrega la información de la siguiente maneraEn un disco se guardan 11 archivos ZIP que en su contenido alberga 23 archivos .txt, y otro archivo suelto .txt, entregándose dos veces por semana.Comentado lo anterior,surge la necesidad de levantar la iniciativa.Iniciativa&amp;#58;Desarrollar unSistema (Sistema de Importación e Internación Temporal de Vehículos, Casas rodantes y Embarcaciones (SIITVCE)) que se alimente de manera automatizada de la información que BANJERCITO entregadiariamente al SAT,información referente a permisos de importación temporal de vehículos, embarcaciones, casas de Rodantes, vehículos Fronterizos y solo Sonora; de tal forma, queésta pueda ser consultadapor las Aduanas y AGACE.El sistema podrá realizar consultas por&amp;#58;Número de permiso, oSerie del vehículo, oNo. doc. identificación, oNombre del importador, oVehículo anexo (Digitar los 4 últimos números de la serie)Cada una de las consultas arrojará como resultado la misma información; cabe señalar que el sistema emitirá reportes y contará con una sección de documentos que podrán ser consultados por los usuarios."/>
    <x v="7"/>
    <x v="1"/>
    <x v="15"/>
    <x v="1"/>
    <m/>
    <x v="16"/>
    <n v="626.32499999999993"/>
    <x v="2"/>
    <n v="1"/>
    <x v="5"/>
    <m/>
    <m/>
    <m/>
    <n v="0.15"/>
    <x v="1"/>
    <s v="No aplica"/>
    <s v="Continuidad operativa"/>
    <s v="Comercio Exterior - Despacho"/>
    <s v="Proyecto"/>
    <s v="989 - Sistema de Importación e Internación Temporal de Vehículos, Casas Rodantes y Embarcaciones"/>
    <s v="Sistema de Importación e Internación Temporal de Vehículos, Casas Rodantes y Embarcaciones"/>
    <x v="0"/>
    <x v="0"/>
    <n v="3750.75"/>
    <n v="4175.5"/>
    <n v="860571"/>
    <n v="860570.55"/>
    <n v="197856"/>
    <s v="María de los Angeles Ávila Vázquez"/>
    <x v="5"/>
    <x v="0"/>
    <s v="ACSN"/>
    <n v="475"/>
    <x v="0"/>
    <s v="Desarrollo de Software"/>
    <x v="0"/>
    <x v="0"/>
    <x v="6"/>
    <s v="Juan Rivas Cruz"/>
    <s v="08/11/2018"/>
    <s v="08/11/2018"/>
    <s v="07/11/2019"/>
    <s v=""/>
    <x v="1"/>
    <x v="2"/>
    <x v="0"/>
    <x v="0"/>
  </r>
  <r>
    <n v="287"/>
    <d v="2018-07-30T13:20:43"/>
    <x v="23"/>
    <x v="8"/>
    <x v="6"/>
    <s v="TRANSVERSAL (AGAFF, AGR, AGJ)"/>
    <x v="0"/>
    <s v="​NyV Buzon Tributario Incorporar dentro de Buzon Tributario la funcionalidad de TBT, a efecto de que el contribuyente pueda ingresar documentos de diversas indoles."/>
    <x v="4"/>
    <x v="0"/>
    <x v="2"/>
    <x v="0"/>
    <m/>
    <x v="2"/>
    <n v="198.97799999999998"/>
    <x v="1"/>
    <n v="1"/>
    <x v="1"/>
    <s v="Ninguna"/>
    <s v="Ninguna"/>
    <s v="SI"/>
    <n v="0.76"/>
    <x v="0"/>
    <s v="No aplica"/>
    <s v="Facilitar el cumplimiento"/>
    <s v="Servicios al Contribuyente"/>
    <s v="Desarrollo"/>
    <s v="980 - Buzón Tributario Ver. 2.0"/>
    <s v="Buzón Tributario Ver. 2.0"/>
    <x v="0"/>
    <x v="0"/>
    <n v="1193.8599999999999"/>
    <n v="1326.52"/>
    <n v="273393.94"/>
    <n v="273393.94"/>
    <e v="#N/A"/>
    <s v="María Elena Ventura Ibarra"/>
    <x v="4"/>
    <x v="0"/>
    <s v="ACSN"/>
    <n v="838"/>
    <x v="1"/>
    <s v="Desarrollo de Software"/>
    <x v="0"/>
    <x v="0"/>
    <x v="2"/>
    <s v="Raúl Quiroz Sosa"/>
    <s v="26/10/2018"/>
    <s v="26/10/2018"/>
    <s v="29/12/2020"/>
    <s v=""/>
    <x v="0"/>
    <x v="4"/>
    <x v="0"/>
    <x v="0"/>
  </r>
  <r>
    <n v="294"/>
    <d v="2018-07-31T10:29:24"/>
    <x v="24"/>
    <x v="1"/>
    <x v="1"/>
    <m/>
    <x v="2"/>
    <s v="Robustecer la infraestructura de VUCEM, de tal forma que soporte la consultas que se reciben a diario, sin que se degrade el servicio.La infraestructura que la AGCTI proponga, deberá tener la capacidad de atender la totalidad de las peticiones que se reciben; considerando que éstas pueden incrementarse en un 100 % durante el 2018.Para mayor contexto, se detalla lo siguiente&amp;#58;La consulta de pedimentos a través de Ventanilla Única de Comercio Exterior Mexicana (VUCEM) es un servicio agregado que se obtiene directamente de los servidores del SAT. En la consulta de pedimentos, la VUCEM funciona como plataforma de enlace entre el SAT y los usuarios que requieren obtener la información correspondiente a sus operaciones en archivo digital de manera cómoda, fácil, ágil y gratuita. Con dicho servicio los usuarios de comercio exterior, a través de VUCEM, pueden generar diversas consultas como son&amp;#58;Consultar Pedimento CompletoConsultar PartidaConsultar Remesas Consultar Estatus de Pedimento Listado de Pedimento. Los usuarios que tienen acceso a la consulta de pedimentos en VUCEM son&amp;#58;Importadores/Exportadores (persona física o persona moral).-Podrán ver la información de los pedimentos que fueron validados con su RFC.Agente Aduanal, Almacén General de Depósito. - Podrán ver la información de los pedimentos que fueron validados con su patente, en el caso de Almacenes Generales de Depósito también podrán visualizar los pedimentos que tengan declarados el identificador AG y su patente.Empresas de sistemas que ofrecen el servicio. - Ofrecen el servicio de descarga de información para el manejo de expediente electrónico"/>
    <x v="7"/>
    <x v="0"/>
    <x v="13"/>
    <x v="0"/>
    <m/>
    <x v="14"/>
    <n v="331.95"/>
    <x v="1"/>
    <n v="1"/>
    <x v="8"/>
    <m/>
    <m/>
    <m/>
    <n v="0.93"/>
    <x v="0"/>
    <s v="No aplica"/>
    <s v="Continuidad operativa"/>
    <s v="Comercio Exterior - Soporte a la Operación"/>
    <s v="Mantenimiento"/>
    <s v="457 - Centro de Procesamiento Electrónico de Datos"/>
    <s v="Centro de Procesamiento Electrónico de Datos"/>
    <x v="0"/>
    <x v="0"/>
    <n v="1991.7"/>
    <n v="2213"/>
    <n v="456099"/>
    <n v="456099.3"/>
    <n v="456099.3"/>
    <s v="Mario Santos Aldama"/>
    <x v="2"/>
    <x v="0"/>
    <s v="ACSN"/>
    <n v="306"/>
    <x v="0"/>
    <s v="Desarrollo de Software"/>
    <x v="0"/>
    <x v="0"/>
    <x v="6"/>
    <s v="Jazmin Aide Gaytan Fernandez"/>
    <s v="27/06/2018"/>
    <s v="27/06/2018"/>
    <s v="22/10/2020"/>
    <s v=""/>
    <x v="0"/>
    <x v="6"/>
    <x v="0"/>
    <x v="0"/>
  </r>
  <r>
    <n v="304"/>
    <d v="2018-08-07T18:30:55"/>
    <x v="25"/>
    <x v="1"/>
    <x v="1"/>
    <m/>
    <x v="3"/>
    <s v="Obtener correctamente las actas constitutivas o contratos sociales de las empresas SAS que se constituyen a través del portal Tu empresa de SE y habilitar la consulta del citado documento en el mismo trámite de Inscripción registrado en MAT RFC. La iniciativa es creada para dar continuidad en POL a las actividades pendientes del proyecto registrado en la herramienta PPMC con folio 103488.La documentación que se adjunta es la correspondiente a la registrada en la herramienta PPMC. "/>
    <x v="0"/>
    <x v="1"/>
    <x v="1"/>
    <x v="1"/>
    <m/>
    <x v="1"/>
    <n v="23.213999999999999"/>
    <x v="1"/>
    <n v="1"/>
    <x v="0"/>
    <s v="CCRS"/>
    <s v="Ninguna"/>
    <m/>
    <n v="0.25"/>
    <x v="2"/>
    <s v="No aplica"/>
    <s v="Continuidad operativa"/>
    <s v="Identificación del Contribuyente"/>
    <s v="Mantenimiento"/>
    <s v="700 - RFC Ampliado"/>
    <s v="RFC Ampliado"/>
    <x v="0"/>
    <x v="3"/>
    <n v="0"/>
    <n v="154.76"/>
    <n v="35495"/>
    <n v="35495"/>
    <n v="0"/>
    <s v="Christian Alejandro Nolasco Palacios"/>
    <x v="1"/>
    <x v="0"/>
    <s v="ACSN"/>
    <n v="287"/>
    <x v="0"/>
    <s v="Desarrollo de Software"/>
    <x v="1"/>
    <x v="1"/>
    <x v="1"/>
    <s v="Araceli Gandara Bautista"/>
    <s v="22/06/2018"/>
    <s v="22/06/2018"/>
    <s v="23/11/2018"/>
    <s v=""/>
    <x v="2"/>
    <x v="2"/>
    <x v="0"/>
    <x v="0"/>
  </r>
  <r>
    <n v="323"/>
    <d v="2018-08-14T16:41:32"/>
    <x v="26"/>
    <x v="1"/>
    <x v="1"/>
    <m/>
    <x v="3"/>
    <s v="Incorporar una regla de negocio para el trámite_x000a_de actualización de cambio de domicilios para contribuyentes suspendidos que_x000a_presenten avisos de cambio de domicilio posterior a su aviso de suspensión"/>
    <x v="0"/>
    <x v="1"/>
    <x v="9"/>
    <x v="2"/>
    <m/>
    <x v="9"/>
    <m/>
    <x v="3"/>
    <m/>
    <x v="6"/>
    <m/>
    <m/>
    <m/>
    <e v="#N/A"/>
    <x v="2"/>
    <s v="No aplica"/>
    <m/>
    <s v="Identificación del Contribuyente"/>
    <s v="Mantenimiento"/>
    <s v="700 - RFC Ampliado"/>
    <s v="RFC Ampliado"/>
    <x v="0"/>
    <x v="2"/>
    <m/>
    <m/>
    <m/>
    <m/>
    <e v="#N/A"/>
    <s v="Christian Alejandro Nolasco Palacios"/>
    <x v="1"/>
    <x v="0"/>
    <s v="ACSN"/>
    <m/>
    <x v="3"/>
    <m/>
    <x v="1"/>
    <x v="1"/>
    <x v="1"/>
    <s v="Araceli Gandara Bautista"/>
    <m/>
    <m/>
    <m/>
    <m/>
    <x v="4"/>
    <x v="8"/>
    <x v="1"/>
    <x v="0"/>
  </r>
  <r>
    <n v="324"/>
    <d v="2018-08-14T16:45:57"/>
    <x v="27"/>
    <x v="1"/>
    <x v="1"/>
    <m/>
    <x v="3"/>
    <s v="_x000a__x000a_Actualmente las_x000a_solicitudes de inscripción al RFC en el aplicativo MAT – RFC no considera la_x000a_ruta de inscripción para contribuyentes con las siguientes características&amp;#58;• Tipo_x000a_de PersonaPersona Física Extranjera.• Fuente_x000a_de IngresosSin fuente de ingresos en territorio nacional.• País_x000a_de residencia fiscalEstados Unidos Mexicanos."/>
    <x v="0"/>
    <x v="1"/>
    <x v="9"/>
    <x v="2"/>
    <m/>
    <x v="9"/>
    <m/>
    <x v="3"/>
    <m/>
    <x v="6"/>
    <m/>
    <m/>
    <m/>
    <e v="#N/A"/>
    <x v="0"/>
    <s v="No aplica"/>
    <m/>
    <s v="Identificación del Contribuyente"/>
    <s v="Desarrollo"/>
    <s v="700 - RFC Ampliado"/>
    <s v="RFC Ampliado"/>
    <x v="0"/>
    <x v="2"/>
    <m/>
    <m/>
    <m/>
    <m/>
    <e v="#N/A"/>
    <s v="Christian Alejandro Nolasco Palacios"/>
    <x v="1"/>
    <x v="0"/>
    <s v="ACSN"/>
    <m/>
    <x v="3"/>
    <m/>
    <x v="1"/>
    <x v="1"/>
    <x v="1"/>
    <s v="Araceli Gandara Bautista"/>
    <m/>
    <m/>
    <m/>
    <m/>
    <x v="4"/>
    <x v="8"/>
    <x v="1"/>
    <x v="0"/>
  </r>
  <r>
    <n v="326"/>
    <d v="2018-08-15T10:33:41"/>
    <x v="28"/>
    <x v="10"/>
    <x v="7"/>
    <s v="AGSC"/>
    <x v="0"/>
    <s v="Se_x000a_requiere acompañamiento en la ambientación de los equipos seleccionados para la_x000a_reingeniería de la Infraestructura de Llave Publica del SAT, las pruebas a_x000a_todos los componentes internos de la PKI como crones, procedimientos_x000a_almacenados, etc., así como las pruebas correspondientes a las aplicaciones_x000a_satélite de la PKI que se ven impactadas, que se conforman por&amp;#58;1._x000a_Autoridad_x000a_Registradora2._x000a_Autoridad_x000a_Certificadora3._x000a_Certifica4._x000a_CertiSAT_x000a_Contribuyente (Web)5._x000a_CertiSAT_x000a_Empleado (CRM)6._x000a_CertiSAT_x000a_Empleado (Ventanilla)7._x000a_Sistema_x000a_de Revocación con Firma Electrónica 1.0 y 2.0 (SIREFE)8._x000a_Módulo_x000a_de Administración del Expediente de Firma Electrónica (MAEFIEL) 9._x000a_Autoridad_x000a_Registradora de Aplicaciones (ARA)10. Online Certificate Status Protocol (OCSP)11. Servicio Web de Acuses12. Servicios Web de Terceros_x000a_(SAS de SE y Consulta de Certificados de SCJN)_x000a__x000a_Recuperación de_x000a_Certificados​"/>
    <x v="3"/>
    <x v="0"/>
    <x v="16"/>
    <x v="0"/>
    <m/>
    <x v="17"/>
    <n v="448.34999999999997"/>
    <x v="2"/>
    <n v="1"/>
    <x v="2"/>
    <m/>
    <m/>
    <m/>
    <n v="1"/>
    <x v="0"/>
    <s v="PKI"/>
    <s v="Continuidad operativa"/>
    <s v="e.Firma"/>
    <s v="Proyecto"/>
    <s v="830 - Reingeniería PKI"/>
    <s v="Reingeniería PKI"/>
    <x v="0"/>
    <x v="0"/>
    <n v="2989"/>
    <n v="2989"/>
    <n v="684481"/>
    <n v="684481"/>
    <e v="#N/A"/>
    <s v="Sandra Elizabeth Cuevas Sánchez"/>
    <x v="6"/>
    <x v="1"/>
    <s v="ACSMC"/>
    <n v="980"/>
    <x v="0"/>
    <s v="Desarrollo de Software"/>
    <x v="1"/>
    <x v="1"/>
    <x v="1"/>
    <s v="Daniel Esquivel Herrera"/>
    <s v="12/03/2020"/>
    <s v="12/03/2020"/>
    <s v="15/04/2020"/>
    <s v="15/04/2020"/>
    <x v="0"/>
    <x v="10"/>
    <x v="0"/>
    <x v="0"/>
  </r>
  <r>
    <n v="327"/>
    <d v="2018-08-15T13:28:20"/>
    <x v="29"/>
    <x v="11"/>
    <x v="7"/>
    <s v="AGSC"/>
    <x v="0"/>
    <s v="Implementar medidas de simplificación en los aplicativos relacionados con el proceso de generación y renovación del certificado de Firma Electrónica Avanzada (Fiel), a través de la reingeniería del CertiSAT-CRM y CertiSAT-WEB, incluyendo en estos las funcionalidades de SOLCEDI como según corresponda)."/>
    <x v="0"/>
    <x v="1"/>
    <x v="14"/>
    <x v="1"/>
    <m/>
    <x v="15"/>
    <n v="0"/>
    <x v="1"/>
    <n v="1"/>
    <x v="0"/>
    <m/>
    <m/>
    <m/>
    <n v="0"/>
    <x v="0"/>
    <s v="CertiSAT - Reingeniería"/>
    <s v="Facilitar el cumplimiento"/>
    <s v="e.Firma"/>
    <s v="Desarrollo"/>
    <s v="2079 - Certificación SAT (Ventanilla y WEB)"/>
    <s v="Certificación SAT (Ventanilla y WEB)"/>
    <x v="0"/>
    <x v="4"/>
    <s v=""/>
    <s v=""/>
    <n v="105564.42"/>
    <s v=""/>
    <e v="#N/A"/>
    <s v="Felix Juan Ramirez Velasco"/>
    <x v="1"/>
    <x v="0"/>
    <s v="ACSN"/>
    <n v="0"/>
    <x v="2"/>
    <s v="Desarrollo de Software"/>
    <x v="1"/>
    <x v="1"/>
    <x v="1"/>
    <s v="Daniel Esquivel Herrera"/>
    <s v="30/06/2020"/>
    <s v=""/>
    <s v="30/06/2020"/>
    <s v=""/>
    <x v="0"/>
    <x v="3"/>
    <x v="0"/>
    <x v="0"/>
  </r>
  <r>
    <n v="337"/>
    <d v="2018-08-20T10:38:46"/>
    <x v="30"/>
    <x v="1"/>
    <x v="1"/>
    <m/>
    <x v="2"/>
    <s v="La Secretaría de la Función Pública, solicita se_x000a_realice el análisis de vulnerabilidad estático y dinámico de acuerdo a lo_x000a_establecido en el ACUERDO por el que se modifican las políticas y disposiciones_x000a_para la Estrategia Digital Nacional, en materia de tecnologías de la_x000a_información y comunicaciones, y en la de seguridad de la información, cada vez_x000a_que se realiza una puesta en producción o cada seis meses, a partir de la_x000a_primera fecha de entrega registrada.RN001 Se requiere se apliquen las pruebas de vulnerabilidad estáticas y dinámicas. RN002 Se deberá contar con algún reporte o documento comprobatorio del resultado de las pruebas.RN003 Solventar las posibles vulnerabilidades, en caso de existir, derivado del resultado obtenido en la RN001."/>
    <x v="7"/>
    <x v="1"/>
    <x v="9"/>
    <x v="2"/>
    <m/>
    <x v="9"/>
    <m/>
    <x v="3"/>
    <m/>
    <x v="6"/>
    <m/>
    <m/>
    <m/>
    <e v="#N/A"/>
    <x v="0"/>
    <s v="No aplica"/>
    <m/>
    <s v="Identificación del Contribuyente"/>
    <s v="Proyecto TI"/>
    <s v="700 - RFC Ampliado"/>
    <s v="RFC Ampliado"/>
    <x v="0"/>
    <x v="2"/>
    <m/>
    <m/>
    <m/>
    <m/>
    <e v="#N/A"/>
    <s v="Christian Alejandro Nolasco Palacios"/>
    <x v="1"/>
    <x v="0"/>
    <s v="ACSN"/>
    <m/>
    <x v="3"/>
    <m/>
    <x v="1"/>
    <x v="1"/>
    <x v="1"/>
    <s v="Araceli Gandara Bautista"/>
    <m/>
    <m/>
    <m/>
    <m/>
    <x v="4"/>
    <x v="8"/>
    <x v="1"/>
    <x v="0"/>
  </r>
  <r>
    <n v="339"/>
    <d v="2018-08-20T13:24:28"/>
    <x v="31"/>
    <x v="1"/>
    <x v="1"/>
    <m/>
    <x v="2"/>
    <s v="Implementar el cierre de entrega de códigos_x000a_correspondiente al ejercicio en curso y la generación automática de códigos_x000a_nuevos para los próximos ejercicios."/>
    <x v="0"/>
    <x v="1"/>
    <x v="14"/>
    <x v="1"/>
    <m/>
    <x v="15"/>
    <n v="617.69550000000004"/>
    <x v="2"/>
    <n v="1"/>
    <x v="3"/>
    <s v="Ninguna"/>
    <s v="Ninguna"/>
    <s v="SI"/>
    <n v="0.71"/>
    <x v="0"/>
    <s v="No aplica"/>
    <s v="Facilitar el cumplimiento"/>
    <s v="Servicios al Contribuyente"/>
    <s v="Proyecto"/>
    <s v="710 - Sistema de Códigos de Tabacos"/>
    <s v="Sistema de Códigos de Tabacos"/>
    <x v="0"/>
    <x v="0"/>
    <n v="4117.97"/>
    <n v="4117.97"/>
    <n v="943015.13"/>
    <n v="943015.13"/>
    <e v="#N/A"/>
    <s v="Felix Juan Ramírez Velasco"/>
    <x v="1"/>
    <x v="0"/>
    <s v="ACSN"/>
    <n v="709"/>
    <x v="1"/>
    <s v="Desarrollo de Software"/>
    <x v="1"/>
    <x v="1"/>
    <x v="1"/>
    <s v="Erika Adriana Ruiz Mendoza"/>
    <s v="16/10/2018"/>
    <s v="16/10/2018"/>
    <s v="10/06/2020"/>
    <s v=""/>
    <x v="0"/>
    <x v="3"/>
    <x v="0"/>
    <x v="0"/>
  </r>
  <r>
    <n v="343"/>
    <d v="2018-08-23T16:30:25"/>
    <x v="32"/>
    <x v="1"/>
    <x v="1"/>
    <m/>
    <x v="1"/>
    <s v="Dentro_x000a_de los mecanismos multilaterales de cooperación de los que México forma parte,_x000a_se encuentra el CONVENIO MULTILATERAL SOBRE COOPERACIÓN Y ASISTENCIA MUTUA_x000a_ENTRE LAS DIRECCIONES NACIONALES DE ADUANAS DE AMÉRICA LATINA, ESPAÑA Y_x000a_PORTUGAL(COMALEP) del cual además funge como Secretaría Permanente. Bajo este_x000a_concepto, la Administración General de Aduanas solicita el apoyo para generar_x000a_una herramienta que permita el intercambio de información que se genere entre_x000a_los países miembros, básicamente documentos en Word que plasman los acuerdos_x000a_que dentro del grupo se proponen y que son editados por los usuarios_x000a_autorizados de cada país.A continuación se listan lasnecesidades que se identifican&amp;#58;Crear_x000a_un repositorio en el que accederán usuarios internos y externos al SAT.Se requiere de un área de trabajo en el que la Administración General de Aduanas del SAT (México)ubicará archivos quepodreanser editados por los miembros participantes, pero no eliminarlos.Se deberán cosiderarpistas de auditoria para identificar el origen de los movimientos de usuarios y contraseñas para el acceso.Así mismo, se requiere de un espacio en el quela AGA del SAT Méxicoincorporarálos documentos finales; éstossólo podrán ser consultados y descargados, pero nuncaeditados."/>
    <x v="7"/>
    <x v="1"/>
    <x v="15"/>
    <x v="1"/>
    <m/>
    <x v="16"/>
    <n v="581.68649999999991"/>
    <x v="2"/>
    <n v="1"/>
    <x v="5"/>
    <m/>
    <m/>
    <m/>
    <n v="0.44"/>
    <x v="0"/>
    <s v="No aplica"/>
    <s v="Continuidad operativa"/>
    <s v="Comercio Exterior - Soporte a la Operación"/>
    <s v="Proyecto"/>
    <s v="819 - Convenio Multilateral de Aduanas de América Latina, España y Portugal"/>
    <s v="Convenio Multilateral de Aduanas de América Latina, España y Portugal"/>
    <x v="0"/>
    <x v="0"/>
    <n v="3490.1"/>
    <n v="3877.91"/>
    <n v="548226"/>
    <n v="799232.9"/>
    <n v="204249.5197"/>
    <s v="María de los Angeles Ávila Vázquez"/>
    <x v="5"/>
    <x v="0"/>
    <s v="ACSN"/>
    <n v="1143"/>
    <x v="1"/>
    <s v="Desarrollo de Software"/>
    <x v="0"/>
    <x v="0"/>
    <x v="6"/>
    <s v="Juan Rivas Cruz"/>
    <s v="25/01/2019"/>
    <s v="25/01/2019"/>
    <s v="07/04/2021"/>
    <s v=""/>
    <x v="3"/>
    <x v="10"/>
    <x v="0"/>
    <x v="0"/>
  </r>
  <r>
    <n v="355"/>
    <d v="2018-08-31T10:07:03"/>
    <x v="33"/>
    <x v="12"/>
    <x v="8"/>
    <s v="AGAFF"/>
    <x v="0"/>
    <s v="_x000d__x000a__x000d__x000a_Realizar_x000d__x000a_el análisis de la situación actual del proyecto de Embajadas y darle_x000d__x000a_continuidad hasta su liberación a producción._x000d__x000a__x000d__x000a_"/>
    <x v="1"/>
    <x v="0"/>
    <x v="17"/>
    <x v="0"/>
    <m/>
    <x v="18"/>
    <n v="909.61500000000001"/>
    <x v="2"/>
    <n v="0"/>
    <x v="3"/>
    <s v="Ninguna"/>
    <s v="Ninguna"/>
    <m/>
    <n v="0.84"/>
    <x v="0"/>
    <s v="No aplica"/>
    <s v="Continuidad operativa"/>
    <s v="Devoluciones y Compensaciones"/>
    <s v="Mantenimiento"/>
    <s v="641 - Modelo de Administración Tributaria Devoluciones y Compensaciones"/>
    <s v="Modelo de Administración Tributaria Devoluciones y Compensaciones"/>
    <x v="0"/>
    <x v="0"/>
    <n v="6064.1"/>
    <n v="6064.1"/>
    <n v="1388678.9"/>
    <n v="1388678.9"/>
    <e v="#N/A"/>
    <s v="Víctor Cruz Leyva"/>
    <x v="3"/>
    <x v="0"/>
    <s v="ACSN"/>
    <n v="1011"/>
    <x v="1"/>
    <s v="Desarrollo de Software"/>
    <x v="0"/>
    <x v="0"/>
    <x v="2"/>
    <s v="Jose Guadalupe Rodriguez Martinez"/>
    <s v="29/01/2019"/>
    <s v="29/01/2019"/>
    <s v="09/09/2020"/>
    <s v=""/>
    <x v="0"/>
    <x v="5"/>
    <x v="0"/>
    <x v="0"/>
  </r>
  <r>
    <n v="357"/>
    <d v="2018-08-31T15:31:58"/>
    <x v="34"/>
    <x v="1"/>
    <x v="1"/>
    <m/>
    <x v="2"/>
    <s v="Se requiere retomar el requerimiento PPMC 99962 SAAPA TMCreación del repositorio para la recepción de información marítima desde VUCEM para análisis de riesgo de información anticipada, paraque el usuariodel área de negocio delCPED cuenta con la funcionalidad parala transmisión de información marítima delas líneas navieras que esemanada desdela VUCEM y su posterior consulta.El alcance de este requerimiento esa partir de las fases Diseño Técnico ElaboraciónPruebas La información que enviarán a la VUCEM las líneas navieras será aquella que se encuentre soportada por el documento de Lineamientos ; 309    SECURITY ILING; proporcionado por el área usuaria y sobre el cual se validará la estructura ya obligatoriedad ya mencionada."/>
    <x v="7"/>
    <x v="1"/>
    <x v="18"/>
    <x v="1"/>
    <m/>
    <x v="19"/>
    <n v="126"/>
    <x v="1"/>
    <n v="1"/>
    <x v="3"/>
    <m/>
    <m/>
    <s v="SI"/>
    <n v="0.99"/>
    <x v="0"/>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x v="3"/>
    <n v="672"/>
    <n v="840"/>
    <n v="153851"/>
    <n v="153851"/>
    <e v="#N/A"/>
    <s v="Jose Alberto Romero Rodriguez"/>
    <x v="5"/>
    <x v="0"/>
    <s v="ACSN"/>
    <n v="565"/>
    <x v="1"/>
    <s v="Desarrollo de Software"/>
    <x v="1"/>
    <x v="1"/>
    <x v="7"/>
    <s v="Carlos Moreno Garcia"/>
    <s v="17/10/2018"/>
    <s v="17/10/2018"/>
    <s v="24/08/2020"/>
    <s v=""/>
    <x v="0"/>
    <x v="0"/>
    <x v="0"/>
    <x v="0"/>
  </r>
  <r>
    <n v="360"/>
    <d v="2018-09-05T14:08:00"/>
    <x v="35"/>
    <x v="1"/>
    <x v="1"/>
    <m/>
    <x v="2"/>
    <s v="_x000a__x000a_Se requiere retomar el requerimiento PPMC 102064 Repositorio Tráfico FerroviarioCrear un repositorio para la recepción de información ferroviaria desde VUCEM para análisis de riesgo de información anticipada, paraque el usuariodel área de negocio delCPED cuenta con la funcionalidad parala transmisión de información ferroviaria de las empresas y íneas ferroviariade este ramo yesemanada desdela VUCEMpara su posterior consulta.La información que envían a la VUCEM las líneas ferroviarias es aquella que se encuentre soportadas por los documentos de Lineamientos “309  Manifest.pdf”, “350  Status Information.pdf” y “358   Information.pdf; proporcionados por la VUCEM y sobre los cuales se validará la estructura y obligatoriedad ya mencionada.La información que deberá retransmitirse por la VUCEM es la siguiente&amp;#58;Documento de transporteE-DespachoLista de intercambioBloqueo GamaIncidenciascuyo detallese incorpora a la presente iniciativa como archivos adjuntos.NOTAInteligencia analítica solicita a ASN;1; que &amp;#58;;Debido a que ya concluyó el contrato de IBM, quien estaba atendiendo los requerimientos de tráfico aéreo, así como los de recepción de información marítima y ferroviaria, solicito de tu apoyo para gestionar lo necesario a fin de que los requerimientos puedan atenderse por parte de la nueva fábrica de ACDMA5. Esto con el fin de entregar ésta información a la Administración Central de Procesamiento Electrónico Aduanero lo antes posible.;El alcance de este requerimiento esa partir de las fases Diseño Técnico ElaboraciónPruebas_x000a__x000a_"/>
    <x v="7"/>
    <x v="1"/>
    <x v="18"/>
    <x v="1"/>
    <m/>
    <x v="19"/>
    <n v="139.94999999999999"/>
    <x v="1"/>
    <n v="1"/>
    <x v="1"/>
    <m/>
    <m/>
    <s v="SI"/>
    <n v="0.88"/>
    <x v="0"/>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x v="0"/>
    <n v="746"/>
    <n v="933"/>
    <n v="170907"/>
    <n v="170907"/>
    <e v="#N/A"/>
    <s v="Jose Alberto Romero Rodriguez"/>
    <x v="5"/>
    <x v="0"/>
    <s v="ACSN"/>
    <n v="671"/>
    <x v="1"/>
    <s v="Desarrollo de Software"/>
    <x v="1"/>
    <x v="1"/>
    <x v="7"/>
    <s v="Carlos Moreno Garcia"/>
    <s v="22/04/2019"/>
    <s v="22/04/2019"/>
    <s v="11/10/2019"/>
    <s v=""/>
    <x v="1"/>
    <x v="6"/>
    <x v="0"/>
    <x v="0"/>
  </r>
  <r>
    <n v="363"/>
    <d v="2018-09-05T17:18:23"/>
    <x v="36"/>
    <x v="1"/>
    <x v="1"/>
    <m/>
    <x v="2"/>
    <s v="Actualmente en producción no se cuenta con la totalidad de la información que garantice un control efectivo de la recepción de la Declaración informativa de los Depósitos en Efectivo en el MONITOR y en el Módulo de Descarga de ACUSES. Por lo que se requiere actualizar el aplicativo IDE Tradicional por el IDE WEB para la recepcion de las declaraciones del IDE y la entrega oportuna de los acuses correspondientes.RN001Módulo de descarga de Acuses de Declaraciones Informativas Mensuales y Anuales del IDE presentadas por contingencia.Consideraciones&amp;#58;- Se solicita incorporar la opción del RFC como búsqueda de Instituciones Financieras.- El catálogo de Instituciones Financieras contenga la clave CASFIM.- El resultado de la búsqueda de acueses muestre el nombre de la declaración, nombre del Acuse, Estatus de Aceptado o Rechazado, periodo, ejercicio, Folio de recepción y en caso de Rechazo una Liga ;Detalle; que muestre el motivo del rechazo.RN002Monitor de Declaraciones Informativas Anuales y Mensuales del IDE.Consideraciones&amp;#58;- Se solicitaincorporar enConsulta y en Bitácora de declaracionesTodas, Aceptadas y Rechazadas, el Periodo y el Ejercicio de la declaración.- Se solicita en todos los Reportes que se emiten en la Consulta y en Bitácora de declaracionesTodas, Aceptadas y Rechazadas, agregar los campos de Periodo y Ejercicio de la declaración.RN003Es necesario que el aplicativo cumpla con lo siguiente&amp;#58;- Al momento de encriptar la declaración que se va a enviar a traves de la página del Internet del SAT, la aplicación deberá permitir la captura tanto de la claave CIEC o de la clave FIEL.- Dicha aplicación permitirá el uso de la clave FIEL que será obligatoria condicionada con excepción de los supuestos en que el contribuyente no cuente con esta o la misma no se encuetre vigente.RN004Para lo anterior, se requiere de un servicio que verifique si el Contribuyente cuenta con la clave FIEL vigente, haciendo la consulta correspondiente en la base de datos.Consideraciones&amp;#58;- Si la declaración fue encriptada con la clave CIEC y dicho servicio verifica que el Contribuyente cuenta con la clave FIEL vigente, se rechazará la declaración, indicando en el aviso respectivo el motivo del rechazo e indicar al Contribuyente que debe encriptar su declaración con su clave FIEL.- En elsupuesto de que el servicio determine que el Contribuyente no cuenta con la clave FIEL, aceptará la declaración.- Así mismola aplicación deberá proporcionar el Acuse de Recibido (este se emite al momento de hacer el envío de la declaración), así como el Acuse con Sello Digital y Cadena Original mediante correo electrónico y deberá permitir la Reimpresión de Acuses.- Servicio de Monitoreo para darseguimiento al proceso de recepción de las declaraciones.- Visualización en la Consulta de Transacciones del Contribuyente en la página del SAT.- La información deberá depositarse en en un repositorio (BD) para su consulta y deberá reflejarse en la CUN WEB por lo que AGCTI asignará las claves informáticas respectivas para su vizaulizacion en la misma.- La aplicación no debe permitir la presentación de declaraciones de periodos que aún no estén vencidos o sean posteriores a la fecha de presentación.- El sistema deberá contar con un Módulo de Generación de Estadisticas de Recepción de las declaraciones.- El proceso de la Recepción de las Declaraciones del IDE, no debe afectar la recepción de otras declaraciones que estén recibiéndose por el mismo medio.​"/>
    <x v="4"/>
    <x v="0"/>
    <x v="19"/>
    <x v="1"/>
    <m/>
    <x v="20"/>
    <n v="370.5"/>
    <x v="1"/>
    <n v="0"/>
    <x v="1"/>
    <s v="Ninguna"/>
    <s v="Ninguna"/>
    <m/>
    <n v="0.84"/>
    <x v="0"/>
    <s v="No aplica"/>
    <s v="Facilitar el cumplimiento"/>
    <s v="Declaraciones y Pagos (Informativas y Pagos Provisionales)"/>
    <s v="Mantenimiento"/>
    <s v="382 - Declaración Informativa Mensual y Anual del Impuesto a los Depósitos en Efectivo"/>
    <s v="Declaración Informativa Mensual y Anual del Impuesto a los Depósitos en Efectivo"/>
    <x v="0"/>
    <x v="0"/>
    <n v="2223"/>
    <n v="2470"/>
    <n v="509067"/>
    <n v="509067"/>
    <e v="#N/A"/>
    <s v="Manuel Vargas Espinosa"/>
    <x v="3"/>
    <x v="0"/>
    <s v="ACSN"/>
    <n v="611"/>
    <x v="1"/>
    <s v="Desarrollo de Software"/>
    <x v="0"/>
    <x v="0"/>
    <x v="5"/>
    <s v="Ignacio Ramon Ruiz Casillas"/>
    <s v="11/02/2019"/>
    <s v="11/02/2019"/>
    <s v="10/11/2020"/>
    <s v=""/>
    <x v="0"/>
    <x v="2"/>
    <x v="0"/>
    <x v="0"/>
  </r>
  <r>
    <n v="368"/>
    <d v="2018-09-07T17:08:32"/>
    <x v="37"/>
    <x v="13"/>
    <x v="9"/>
    <s v="AGE"/>
    <x v="0"/>
    <s v="En relación con el_x000a_Requerimiento de Servicio con ID PPMC 100489_x000a_“AGESIPREAtención de Requerimientos de mejora”, puesto que las RN021_x000a_y RN042 no se atendieron, se realiza la presente iniciativa para el desarrollo_x000a_de los Reportes del módulo de Quejas y Denuncias de SIPRE que permita a las_x000a_áreas usuarias analizar y explotar la información registrada en el sistema.Tipo de servicio ​;Mantenimiento;Prioridad ;ALTA;Orden de Ejecución ;UNO;Clasificación ;Críticos 2018;"/>
    <x v="8"/>
    <x v="0"/>
    <x v="0"/>
    <x v="0"/>
    <m/>
    <x v="0"/>
    <n v="224.86049999999997"/>
    <x v="1"/>
    <n v="1"/>
    <x v="9"/>
    <s v="Ninguna"/>
    <s v="Ninguna"/>
    <m/>
    <n v="0.99"/>
    <x v="0"/>
    <s v="No aplica"/>
    <s v="Continuidad operativa"/>
    <s v="Servicios Internos de Control"/>
    <s v="Mantenimiento"/>
    <s v="439 - Sistema de Procedimientos de Evaluación"/>
    <s v="Sistema de Procedimientos de Evaluación"/>
    <x v="0"/>
    <x v="0"/>
    <n v="1199.25"/>
    <n v="1499.07"/>
    <n v="274628.25"/>
    <n v="274628.25"/>
    <e v="#N/A"/>
    <s v="Jaime Garrido Ruíz"/>
    <x v="0"/>
    <x v="0"/>
    <s v="ACSN"/>
    <n v="763"/>
    <x v="1"/>
    <s v="Desarrollo de Software"/>
    <x v="0"/>
    <x v="0"/>
    <x v="0"/>
    <s v="Josefina Aguilar Onofre"/>
    <s v="31/12/2018"/>
    <s v="31/12/2018"/>
    <s v="22/07/2020"/>
    <s v=""/>
    <x v="0"/>
    <x v="9"/>
    <x v="0"/>
    <x v="0"/>
  </r>
  <r>
    <n v="371"/>
    <d v="2018-09-11T17:55:12"/>
    <x v="38"/>
    <x v="1"/>
    <x v="1"/>
    <m/>
    <x v="5"/>
    <s v="_x000a__x000a__x000a__x000a__x000a__x000d__x000a_E6904A50968B4383902F6CF28A73FD60 .ExternalClass p.MsoNormal, E6904A50968B4383902F6CF28A73FD60 .ExternalClass li.MsoNormal, E6904A50968B4383902F6CF28A73FD60 .ExternalClass div.MsoNormal {_x000a_margin-top:0cm;_x000a_margin-right:0cm;_x000a_margin-bottom:8.0pt;_x000a_margin-left:0cm;_x000a_line-height:107%;_x000a_font-size:11.0pt;_x000a_font-family:&quot;Calibri&quot;,sans-serif;_x000a_}_x000a__x000a_E6904A50968B4383902F6CF28A73FD60 .ExternalClass .MsoChpDefault {_x000a_font-family:&quot;Calibri&quot;,sans-serif;_x000a_}_x000a__x000a_E6904A50968B4383902F6CF28A73FD60 .ExternalClass .MsoPapDefault {_x000a_margin-bottom:8.0pt;_x000a_line-height:107%;_x000a_}_x000a__x000a_E6904A50968B4383902F6CF28A73FD60 .ExternalClass div.WordSection1 {_x000a_}_x000a__x000a__x000a__x000a__x000a__x000a__x000a_El alcance de este mantenimiento_x000a_integra el acceso al “Tablero de indicadores de Declaraciones y Pagos (DyP) y_x000a_Devoluciones y Compensaciones (DyC)” desdeelPortal de empleado del_x000a_MAT (Modelo de Administración Tributaria)."/>
    <x v="1"/>
    <x v="1"/>
    <x v="9"/>
    <x v="2"/>
    <m/>
    <x v="9"/>
    <m/>
    <x v="3"/>
    <m/>
    <x v="10"/>
    <m/>
    <m/>
    <m/>
    <e v="#N/A"/>
    <x v="0"/>
    <s v="No aplica"/>
    <m/>
    <s v="Devoluciones y Compensaciones"/>
    <s v="Desarrollo"/>
    <s v="893 - Generación de Insumos para MAT-SAD"/>
    <s v="Generación de Insumos para MAT-SAD"/>
    <x v="0"/>
    <x v="2"/>
    <m/>
    <m/>
    <m/>
    <m/>
    <e v="#N/A"/>
    <s v="Victor Cruz Leyva"/>
    <x v="3"/>
    <x v="0"/>
    <s v="ACSN"/>
    <m/>
    <x v="3"/>
    <m/>
    <x v="3"/>
    <x v="3"/>
    <x v="8"/>
    <s v="Erik Humberto Campos Esqueda"/>
    <m/>
    <m/>
    <m/>
    <m/>
    <x v="4"/>
    <x v="8"/>
    <x v="3"/>
    <x v="0"/>
  </r>
  <r>
    <n v="376"/>
    <d v="2018-09-18T16:23:04"/>
    <x v="39"/>
    <x v="14"/>
    <x v="10"/>
    <s v="AGR"/>
    <x v="0"/>
    <s v="Implementar una solución que permita el registro de pistas de auditoría en el MAT-Cobranza, adicionales a las establecidas por seguridad en la información."/>
    <x v="4"/>
    <x v="1"/>
    <x v="9"/>
    <x v="0"/>
    <m/>
    <x v="21"/>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380"/>
    <d v="2018-09-19T10:46:12"/>
    <x v="40"/>
    <x v="1"/>
    <x v="1"/>
    <m/>
    <x v="1"/>
    <s v="_x000a__x000a_Desarrollar_x000a_el proceso automatizado de migración de la información contenida en el sistema_x000a_legado del IMPI a la base de datos en la plataforma MATCE como parte del nuevo_x000a_sistema resultado de la reingeniería._x000a__x000a_Desarrollar la vista_x000a_para el empleado con la finalidad de apoyar la operación en las aduanas"/>
    <x v="7"/>
    <x v="1"/>
    <x v="9"/>
    <x v="2"/>
    <m/>
    <x v="9"/>
    <m/>
    <x v="3"/>
    <m/>
    <x v="10"/>
    <m/>
    <m/>
    <m/>
    <e v="#N/A"/>
    <x v="0"/>
    <s v="No aplica"/>
    <m/>
    <s v="Comercio Exterior - Despacho"/>
    <s v="Proyecto"/>
    <s v="412 - Instituto Mexicano de la Propiedad Intelectual"/>
    <s v="Instituto Mexicano de la Propiedad Intelectual"/>
    <x v="0"/>
    <x v="5"/>
    <m/>
    <m/>
    <m/>
    <m/>
    <e v="#N/A"/>
    <s v="Mario Santos Aldama"/>
    <x v="2"/>
    <x v="0"/>
    <s v="ACSN"/>
    <m/>
    <x v="3"/>
    <m/>
    <x v="0"/>
    <x v="0"/>
    <x v="6"/>
    <s v="Francisco Lopez Guadarrama"/>
    <m/>
    <m/>
    <m/>
    <m/>
    <x v="4"/>
    <x v="8"/>
    <x v="3"/>
    <x v="0"/>
  </r>
  <r>
    <n v="381"/>
    <d v="2018-09-19T11:11:09"/>
    <x v="41"/>
    <x v="1"/>
    <x v="1"/>
    <m/>
    <x v="2"/>
    <s v="Incorporar en el Sistema de Operación Integral_x000d__x000a_Aduanera (SOIA), una consulta que le permita al contribuyente visualizar la_x000d__x000a_situación de pago de la línea de captura de comercio exterior."/>
    <x v="7"/>
    <x v="1"/>
    <x v="15"/>
    <x v="1"/>
    <m/>
    <x v="16"/>
    <n v="429.71249999999998"/>
    <x v="2"/>
    <n v="1"/>
    <x v="0"/>
    <s v="Ninguna"/>
    <s v="Ninguna"/>
    <m/>
    <n v="0.32"/>
    <x v="0"/>
    <s v="No aplica"/>
    <s v="Continuidad operativa"/>
    <s v="Comercio Exterior - Soporte a la Operación"/>
    <s v="Mantenimiento"/>
    <s v="212 - Sistema de Operación Integral Aduanera"/>
    <s v="Sistema de Operación Integral Aduanera"/>
    <x v="0"/>
    <x v="0"/>
    <n v="2291.8000000000002"/>
    <n v="2864.75"/>
    <n v="524817.62"/>
    <n v="524822.19999999995"/>
    <e v="#N/A"/>
    <s v="María de los Angeles Ávila Vázquez"/>
    <x v="5"/>
    <x v="0"/>
    <s v="ACSN"/>
    <n v="886"/>
    <x v="1"/>
    <s v="Desarrollo de Software"/>
    <x v="0"/>
    <x v="0"/>
    <x v="6"/>
    <s v="Francisco Lopez Guadarrama"/>
    <s v="22/05/2019"/>
    <s v="22/05/2019"/>
    <s v="07/01/2020"/>
    <s v=""/>
    <x v="0"/>
    <x v="1"/>
    <x v="0"/>
    <x v="0"/>
  </r>
  <r>
    <n v="382"/>
    <d v="2018-09-19T12:24:52"/>
    <x v="42"/>
    <x v="6"/>
    <x v="1"/>
    <m/>
    <x v="2"/>
    <s v="Se solicita se actualice el proceso de Sustitutivas para que se permita procesar de manera automática las complementarias que su Inmediata Anterior No se encuentra pagada. Asimismo, se requiere actualizar los reportes de Sustitutivas;Relación de Complementarias Sustitutivas; y ;Resultado del Proceso (Antes y Después);, y los Reportes de ;Relación de Transacciones Complementarias; y ;Reporte de Operaciones Complementarias; del proceso anterior. de igual manera se requiere contemplar en el proceso automático, las complementarias que son registradas en la B.D. contable antes que su inmediata anterior.​"/>
    <x v="6"/>
    <x v="1"/>
    <x v="20"/>
    <x v="1"/>
    <m/>
    <x v="22"/>
    <n v="54"/>
    <x v="1"/>
    <n v="1"/>
    <x v="2"/>
    <m/>
    <m/>
    <m/>
    <n v="0.85"/>
    <x v="0"/>
    <s v="No aplica"/>
    <s v="Continuidad operativa"/>
    <s v="Registro Contable"/>
    <s v="Mantenimiento"/>
    <s v="81 - Contabilidad del Nuevo Esquema de Pagos Electrónicos."/>
    <s v="Contabilidad del Nuevo Esquema de Pagos Electrónicos."/>
    <x v="0"/>
    <x v="0"/>
    <n v="360"/>
    <n v="360"/>
    <n v="884250"/>
    <n v="82440"/>
    <e v="#N/A"/>
    <s v="Elizabeth Del Valle Beltran"/>
    <x v="3"/>
    <x v="0"/>
    <s v="ACSN"/>
    <n v="629"/>
    <x v="0"/>
    <s v="Desarrollo de Software"/>
    <x v="0"/>
    <x v="0"/>
    <x v="5"/>
    <s v="Ricardo Tejeda De la Cruz"/>
    <s v="12/08/2020"/>
    <s v="12/08/2020"/>
    <s v="22/09/2020"/>
    <s v=""/>
    <x v="0"/>
    <x v="5"/>
    <x v="0"/>
    <x v="0"/>
  </r>
  <r>
    <n v="384"/>
    <d v="2018-09-20T11:06:38"/>
    <x v="43"/>
    <x v="1"/>
    <x v="1"/>
    <m/>
    <x v="3"/>
    <s v="Se requiere incorporar en el PISE los sectores 17,18,19 y 20 por medio de fracciones arancelarias, así mismo incorporar campos en el reporte de consultas que ingresan al grupo de importadores "/>
    <x v="0"/>
    <x v="1"/>
    <x v="1"/>
    <x v="1"/>
    <m/>
    <x v="1"/>
    <n v="46.949999999999996"/>
    <x v="1"/>
    <n v="1"/>
    <x v="11"/>
    <m/>
    <m/>
    <m/>
    <n v="1"/>
    <x v="0"/>
    <s v="No aplica"/>
    <s v="Continuidad operativa"/>
    <s v="Servicios al Contribuyente"/>
    <s v="Desarrollo"/>
    <s v="700 - RFC Ampliado"/>
    <s v="RFC Ampliado"/>
    <x v="0"/>
    <x v="0"/>
    <n v="313"/>
    <n v="313"/>
    <n v="71677"/>
    <n v="71677"/>
    <n v="71677"/>
    <s v="Christian Alejandro Nolasco Palacios"/>
    <x v="1"/>
    <x v="0"/>
    <s v="ACSN"/>
    <n v="1066"/>
    <x v="0"/>
    <s v="Desarrollo de Software"/>
    <x v="0"/>
    <x v="0"/>
    <x v="6"/>
    <s v="Juan Rivas Cruz"/>
    <s v="30/03/2020"/>
    <s v="30/03/2020"/>
    <s v="18/06/2020"/>
    <s v="18/06/2020"/>
    <x v="0"/>
    <x v="3"/>
    <x v="0"/>
    <x v="0"/>
  </r>
  <r>
    <n v="385"/>
    <d v="2018-09-20T11:31:22"/>
    <x v="44"/>
    <x v="15"/>
    <x v="11"/>
    <s v="AGSC"/>
    <x v="3"/>
    <s v="_x000a__x000a_Contar_x000a_con una herramienta institucional que permita recibir_x000a_y procesar las solicitudes de inscripción, actualización y baja en el Padrón de_x000a_Contribuyentes de Bebidas Alcohólicas, presentadas por los contribuyentes, vía_x000a_internet, así como la generación correcta de las constancias de_x000a_Inscripción, actualización, rechazo, o baja, que contenga un número de_x000a_identificador; así como el seguimiento a los contribuyentes ya inscritos que se_x000a_identifiquen para baja en dicho padrón."/>
    <x v="0"/>
    <x v="1"/>
    <x v="9"/>
    <x v="2"/>
    <m/>
    <x v="9"/>
    <m/>
    <x v="3"/>
    <m/>
    <x v="6"/>
    <m/>
    <m/>
    <m/>
    <e v="#N/A"/>
    <x v="2"/>
    <s v="No aplica"/>
    <m/>
    <s v="Servicios al Contribuyente"/>
    <s v="Proyecto"/>
    <s v="700 - RFC Ampliado"/>
    <s v="RFC Ampliado"/>
    <x v="0"/>
    <x v="2"/>
    <m/>
    <m/>
    <m/>
    <m/>
    <e v="#N/A"/>
    <s v="Christian Alejandro Nolasco Palacios"/>
    <x v="1"/>
    <x v="0"/>
    <s v="ACSN"/>
    <m/>
    <x v="3"/>
    <m/>
    <x v="1"/>
    <x v="1"/>
    <x v="1"/>
    <s v="Araceli Gandara Bautista"/>
    <m/>
    <m/>
    <m/>
    <m/>
    <x v="4"/>
    <x v="8"/>
    <x v="1"/>
    <x v="0"/>
  </r>
  <r>
    <n v="391"/>
    <d v="2018-10-01T11:02:23"/>
    <x v="45"/>
    <x v="1"/>
    <x v="1"/>
    <m/>
    <x v="1"/>
    <s v="_x000a__x000a__x000a__x000a__x000a__x000a_Contar_x000a_con los manifiestos y guías aéreas tal cual son transmitidas por las Aéreo líneas_x000a_a través de la VUCEM a un repositorio en el Centro de Datos de Querétaro, a fin_x000a_de llevar a cabo análisis de riesgo oportunamente de las mercancías que_x000a_ingresan al país.."/>
    <x v="7"/>
    <x v="1"/>
    <x v="9"/>
    <x v="2"/>
    <m/>
    <x v="9"/>
    <m/>
    <x v="3"/>
    <m/>
    <x v="7"/>
    <m/>
    <m/>
    <m/>
    <e v="#N/A"/>
    <x v="0"/>
    <s v="No aplica"/>
    <m/>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x v="5"/>
    <m/>
    <m/>
    <m/>
    <m/>
    <e v="#N/A"/>
    <s v="Jose Alberto Romero Rodriguez"/>
    <x v="7"/>
    <x v="1"/>
    <s v="ACDMA"/>
    <m/>
    <x v="3"/>
    <m/>
    <x v="1"/>
    <x v="1"/>
    <x v="7"/>
    <s v="Carlos Moreno Garcia"/>
    <m/>
    <m/>
    <m/>
    <m/>
    <x v="4"/>
    <x v="8"/>
    <x v="2"/>
    <x v="0"/>
  </r>
  <r>
    <n v="402"/>
    <d v="2018-10-10T12:34:12"/>
    <x v="46"/>
    <x v="1"/>
    <x v="1"/>
    <m/>
    <x v="1"/>
    <s v="Se deberá desarrollar un componente dentro del SISTEMA CPED que permita transmitir y asignar el reconocimiento aduanero a las mercancías alertadas, con base a los criterios establecidos en el Layout que fue definido en la reingeniería de la parametrización del MATCE.Consideraciones&amp;#58;La asignación de los criterios de alerta ocurrirá cuando el analista CPED obtenga los insumos pertinentes que el SISTEMA CPED ha determinado de riesgo y sea necesario emitir una alerta. Por tanto, cuando el Analista CPED guarde este análisis, SISTEMA CPED deberá crear el registro para que se guarde en MATCE parametrización.Los campos que serán transferidos para consumo de MATCE parametrización serán en principio aquellos que son obligatorios para el guardado del registro en el módulo de parametrización.Desarrollar dentro del sistema CPED una consulta que permita visualizar la asignación de un rojo. Incluir en el sistema CPED una funcionalidad de desistimiento de la alerta, para el caso en el que se identifique que la alerta emitida por el sistema de SISTEMA CPED no cumple con los criterios suficientes, deberá omitir la asignación de la causa de rojo, respetando la jerarquía del modelo de riesgo.Contar con una funcionalidad para registrar en una bitácora de eventos que realicen los usuarios del SISTEMA CPED en la transmisión de eventos y pueda ser consultada esta información bajo demanda por la herramienta institucional.Contar con una funcionalidad que permita manejar contingencias en el servicio de comunicaciones para que en caso de una falla breve en las transmisiones, se verifique si hay registros en proceso de envío y éstos sean persistidos automáticamente tan pronto se reestablezca el servicio.Consideraciones generalesConsiderar el requerimiento no funcional que mantenga la integridad de la información para las solicitudes emitidas a MATCE-Parametrización y el no repudio de la información.​​"/>
    <x v="7"/>
    <x v="1"/>
    <x v="9"/>
    <x v="2"/>
    <m/>
    <x v="9"/>
    <m/>
    <x v="3"/>
    <m/>
    <x v="10"/>
    <m/>
    <m/>
    <m/>
    <e v="#N/A"/>
    <x v="0"/>
    <s v="No aplica"/>
    <m/>
    <s v="Comercio Exterior - Despacho"/>
    <s v="Proyecto"/>
    <s v="993 - SISTEMA CPED"/>
    <s v="SISTEMA CPED"/>
    <x v="2"/>
    <x v="5"/>
    <m/>
    <m/>
    <m/>
    <m/>
    <e v="#N/A"/>
    <s v="Maria de los Angeles Avila Vazquez"/>
    <x v="5"/>
    <x v="0"/>
    <s v="ACSN"/>
    <m/>
    <x v="3"/>
    <m/>
    <x v="1"/>
    <x v="1"/>
    <x v="7"/>
    <s v="Carlos Moreno Garcia"/>
    <m/>
    <m/>
    <m/>
    <m/>
    <x v="4"/>
    <x v="8"/>
    <x v="3"/>
    <x v="0"/>
  </r>
  <r>
    <n v="414"/>
    <d v="2018-10-22T18:38:30"/>
    <x v="47"/>
    <x v="15"/>
    <x v="1"/>
    <m/>
    <x v="1"/>
    <s v="​Se_x000a_requiere realizar el cambio de rol líder de grupo, así como el alta y baja de_x000a_usuarios en los grupos de atención del PISE conforme_x000a_a lo especificado en el excel Asignación_Gpos_AOP4_02022017.xlsx"/>
    <x v="0"/>
    <x v="1"/>
    <x v="9"/>
    <x v="2"/>
    <m/>
    <x v="9"/>
    <m/>
    <x v="3"/>
    <m/>
    <x v="6"/>
    <m/>
    <m/>
    <m/>
    <e v="#N/A"/>
    <x v="2"/>
    <s v="No aplica"/>
    <s v="Continuidad operativa"/>
    <s v="Servicios al Contribuyente"/>
    <s v="Desarrollo"/>
    <s v="700 - RFC Ampliado"/>
    <s v="RFC Ampliado"/>
    <x v="0"/>
    <x v="2"/>
    <m/>
    <m/>
    <m/>
    <m/>
    <e v="#N/A"/>
    <s v="Christian Alejandro Nolasco Palacios"/>
    <x v="1"/>
    <x v="0"/>
    <s v="ACSN"/>
    <m/>
    <x v="3"/>
    <m/>
    <x v="1"/>
    <x v="1"/>
    <x v="1"/>
    <s v="Araceli Gandara Bautista"/>
    <m/>
    <m/>
    <m/>
    <m/>
    <x v="4"/>
    <x v="8"/>
    <x v="1"/>
    <x v="0"/>
  </r>
  <r>
    <n v="424"/>
    <d v="2018-10-26T14:26:27"/>
    <x v="48"/>
    <x v="14"/>
    <x v="12"/>
    <n v="0"/>
    <x v="3"/>
    <s v="A raíz de la liberación del MAT.Cobranza a nivel nacional desde el mes de mayo de 2016, se hace necesario que la información de los deudores y sus adeudos puedan ser suministrados en línea a los diversos aplicativos que lo requieran directamente desde éste.Algunos aplicativos que actualmente utilizan la información de los adeudos es proporcionada por ARCA (como aplicativo intermedio), son los siguientes&amp;#58;Créditos Firmes y exigibles. Para la emisión de la opinión del cumplimiento.Portal del contribuyente. Para la emisión de los formatos para pago de los adeudos activos del contribuyente.Buzón tributario. Para los trámites a realizar respecto de los adeudos de un contribuyente.Lo anterior ocasiona que la información de los adeudos que se entregan a los contribuyentes no está actualizada, incidiendo en una, mala imagen del SAT, adicionalmente a los procesos que se ven afectados por ello."/>
    <x v="4"/>
    <x v="1"/>
    <x v="9"/>
    <x v="2"/>
    <m/>
    <x v="9"/>
    <m/>
    <x v="3"/>
    <m/>
    <x v="6"/>
    <m/>
    <m/>
    <m/>
    <e v="#N/A"/>
    <x v="2"/>
    <s v="No aplica"/>
    <m/>
    <s v="Cobranza"/>
    <s v="Proyecto"/>
    <s v="666 - Modelo de Administración Tributaria de Cobranza"/>
    <s v="Modelo de Administración Tributaria de Cobranza"/>
    <x v="0"/>
    <x v="2"/>
    <m/>
    <m/>
    <m/>
    <m/>
    <e v="#N/A"/>
    <s v="Jose Luis Vences Mendoza"/>
    <x v="3"/>
    <x v="0"/>
    <s v="ACSN"/>
    <m/>
    <x v="3"/>
    <m/>
    <x v="0"/>
    <x v="0"/>
    <x v="4"/>
    <s v="Jose Luis Avila Vazquez"/>
    <m/>
    <m/>
    <m/>
    <m/>
    <x v="4"/>
    <x v="8"/>
    <x v="1"/>
    <x v="0"/>
  </r>
  <r>
    <n v="427"/>
    <d v="2018-10-26T14:45:41"/>
    <x v="49"/>
    <x v="1"/>
    <x v="1"/>
    <m/>
    <x v="3"/>
    <s v="Es necesario incorporar como parte de las funcionalidades del nuevo sistema de cobranza, el registro y seguimiento automático de los diversos convenios que actualmente existen, en sus distintasn modalidades entre las que se encuentran&amp;#58;1.- Pago en parcialidades2.- Pago diferido.3.- Flexibles.4.- Condonación.5.- Reducción.Esta iniciativa es complemento del programa de Convenios, del cual solo se ha atendido lo referente a pago en parcialidades para el ISR anual de personas físicas."/>
    <x v="4"/>
    <x v="1"/>
    <x v="9"/>
    <x v="2"/>
    <m/>
    <x v="9"/>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435"/>
    <d v="2018-11-06T12:41:01"/>
    <x v="50"/>
    <x v="2"/>
    <x v="1"/>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
    <x v="2"/>
    <x v="0"/>
    <x v="0"/>
    <x v="0"/>
    <m/>
    <x v="0"/>
    <n v="1095.825"/>
    <x v="0"/>
    <n v="1"/>
    <x v="2"/>
    <m/>
    <m/>
    <m/>
    <n v="0.81"/>
    <x v="0"/>
    <s v="Modernización Jurídica"/>
    <s v="Continuidad operativa"/>
    <s v="Servicios Jurídicos"/>
    <s v="Proyecto"/>
    <s v="1015 - Amparo contra actos"/>
    <s v="Amparo contra actos"/>
    <x v="0"/>
    <x v="0"/>
    <n v="7305.5"/>
    <n v="7305.5"/>
    <n v="1672960"/>
    <n v="1672959.5"/>
    <n v="1308570.1199999999"/>
    <s v="Jaime Garrido Ruíz"/>
    <x v="0"/>
    <x v="0"/>
    <s v="ACSN"/>
    <n v="473"/>
    <x v="0"/>
    <s v="Desarrollo de Software"/>
    <x v="0"/>
    <x v="0"/>
    <x v="0"/>
    <s v="Jorge Alberto De Flon Gonzalez"/>
    <s v="28/01/2019"/>
    <s v="28/01/2019"/>
    <s v="29/04/2020"/>
    <s v=""/>
    <x v="0"/>
    <x v="10"/>
    <x v="0"/>
    <x v="0"/>
  </r>
  <r>
    <n v="436"/>
    <d v="2018-11-06T12:48:11"/>
    <x v="51"/>
    <x v="2"/>
    <x v="1"/>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x v="2"/>
    <x v="0"/>
    <x v="0"/>
    <x v="0"/>
    <m/>
    <x v="0"/>
    <n v="624.07949999999994"/>
    <x v="2"/>
    <n v="1"/>
    <x v="2"/>
    <m/>
    <m/>
    <m/>
    <n v="0"/>
    <x v="0"/>
    <s v="Modernización Jurídica"/>
    <s v="Continuidad operativa"/>
    <s v="Servicios Jurídicos"/>
    <s v="Proyecto"/>
    <s v="1008 - Juicios De Nulidad y Lesividad"/>
    <s v="Juicios De Nulidad y Lesividad"/>
    <x v="0"/>
    <x v="0"/>
    <n v="4160.53"/>
    <n v="4160.53"/>
    <n v="3844917"/>
    <n v="952761.37"/>
    <n v="952759.08000000007"/>
    <s v="Jaime Garrido Ruíz"/>
    <x v="0"/>
    <x v="0"/>
    <s v="ACSN"/>
    <n v="1221"/>
    <x v="0"/>
    <s v="Desarrollo de Software"/>
    <x v="0"/>
    <x v="0"/>
    <x v="0"/>
    <s v="Jorge Alberto De Flon Gonzalez"/>
    <s v="01/02/2019"/>
    <s v=""/>
    <s v="13/12/2019"/>
    <s v=""/>
    <x v="1"/>
    <x v="4"/>
    <x v="0"/>
    <x v="0"/>
  </r>
  <r>
    <n v="437"/>
    <d v="2018-11-06T12:53:37"/>
    <x v="52"/>
    <x v="2"/>
    <x v="1"/>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x v="2"/>
    <x v="0"/>
    <x v="0"/>
    <x v="0"/>
    <m/>
    <x v="0"/>
    <n v="669.31500000000005"/>
    <x v="2"/>
    <n v="1"/>
    <x v="2"/>
    <m/>
    <m/>
    <m/>
    <n v="0"/>
    <x v="0"/>
    <s v="Modernización Jurídica"/>
    <s v="Continuidad operativa"/>
    <s v="Servicios Jurídicos"/>
    <s v="Proyecto"/>
    <s v="1019 - Recursos de Revocacion"/>
    <s v="Recursos de Revocacion"/>
    <x v="0"/>
    <x v="0"/>
    <n v="4143.3900000000003"/>
    <n v="4462.1000000000004"/>
    <n v="2674777"/>
    <n v="948836.31"/>
    <n v="729841.32"/>
    <s v="Roberto Rodríguez Morales"/>
    <x v="0"/>
    <x v="0"/>
    <s v="ACSN"/>
    <n v="1222"/>
    <x v="0"/>
    <s v="Desarrollo de Software"/>
    <x v="0"/>
    <x v="0"/>
    <x v="0"/>
    <s v="Jorge Alberto De Flon Gonzalez"/>
    <s v="31/01/2019"/>
    <s v=""/>
    <s v="27/01/2020"/>
    <s v=""/>
    <x v="0"/>
    <x v="1"/>
    <x v="0"/>
    <x v="0"/>
  </r>
  <r>
    <n v="438"/>
    <d v="2018-11-06T12:59:21"/>
    <x v="53"/>
    <x v="2"/>
    <x v="1"/>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x v="2"/>
    <x v="1"/>
    <x v="9"/>
    <x v="2"/>
    <m/>
    <x v="9"/>
    <m/>
    <x v="3"/>
    <m/>
    <x v="7"/>
    <m/>
    <m/>
    <m/>
    <e v="#N/A"/>
    <x v="0"/>
    <s v="Modernización Jurídica"/>
    <m/>
    <s v="Servicios Jurídicos"/>
    <s v="Proyecto"/>
    <s v="1016 - Generalidades Juridico"/>
    <s v="Generalidades Juridico"/>
    <x v="0"/>
    <x v="2"/>
    <m/>
    <m/>
    <m/>
    <m/>
    <e v="#N/A"/>
    <s v="Jaime Garrido Ruiz"/>
    <x v="0"/>
    <x v="0"/>
    <s v="ACSN"/>
    <m/>
    <x v="3"/>
    <m/>
    <x v="0"/>
    <x v="0"/>
    <x v="0"/>
    <s v="Jorge Alberto De Flon Gonzalez"/>
    <m/>
    <m/>
    <m/>
    <m/>
    <x v="4"/>
    <x v="8"/>
    <x v="2"/>
    <x v="0"/>
  </r>
  <r>
    <n v="451"/>
    <d v="2018-11-21T13:16:08"/>
    <x v="54"/>
    <x v="1"/>
    <x v="1"/>
    <m/>
    <x v="1"/>
    <s v="RN001- Se requiere que el sistema pueda asignar, dar de baja o reactivar uno o más roles de los sectores específicos del Padrón de Exportadores Sectorial, conforme a lo que el contribuyente solicite.Alcohol, alcohol desnaturalizado y mieles incristalizables.Cerveza.Tequila.Bebidas alcohólicas fermentadas (vinos).Bebidas alcohólicas destiladas (licores).Cigarros y tabacos labrados.Bebidas energetizantes, así como concentrados polvos y jarabes para preparar bebidas energetizantes.Minerales de hierro y sus concentrados.Oro, plata y cobre.Plásticos.Caucho.Madera.Vidrio.Hierro y Acero.Aluminio.Reglas de validación del estado del contribuyente para asignar el rol&amp;#58;Estado del RFCActivo o ReactivadoEl estado general del Domicilio Fiscal del contribuyente NO debe estar en alguno de los siguientes valores3, No Localizado.Régimen601, 603, 609, 612, 617, 622, 623, 624.El contribuyente debe tener 18 años o más cumplidos.Validar que el contribuyente estar en estado ;positivo; en el cumplimiento de obligaciones fiscales (32-D).Estatus del Buzón Tributario deberá encontrarse ;validado;.Para la asignación de roles referidos para los sectores que a continuación se enlistan, se deberá validar el cumplimiento de los requisitos respectivos&amp;#58;Sector 8&amp;#58;Autorizaciones y aclaraciones.Sector 9&amp;#58;Autorizaciones y aclaraciones.Relación de clientes y proveedores.*** Para el caso de exportación de las fracciones arancelarias 7404.00.01, 7404.00.02, 7404.00.99, además se deberá cumplir con los siguientes requisitos&amp;#58;Relación de socios, accionistas y representantes legales.Relación de bodegas y sucursales.Relación de asalariados.Información del uso industrial de la mercancía a exportar.Relación de transportistas.​Sectores 10, 11, 12, 13, 14 y 15.Relación de socios, accionistas y representantes legales.Relación de bodegas y sucursales.Relación de asalariados.Información del uso industrial de la mercancía a exportar.Relación de clientes y proveedores.Relación de transportistas.Autorizaciones y aclaraciones.RN002 Generar reportes&amp;#58;1.Detalle por contribuyente – (3_Detalle por Contribuyente)•Clave Sector•Descripción del Sector•Fecha de movimiento•Estado de movimiento•Usuario (que realizó el movimiento)2.Detalle por fracción (1_Detalle por Fracción)•Clave sector•Descripción del sector•Fecha de movimiento•Estado de fracción•Usuario (que realizó el movimiento)3.Contribuyentes por Sector (2_Contribuyentes por Sector)•RFC•Nombre o Razón Social•Fecha de movimiento•Usuario (que realizó el movimiento)4.Fracciones por Sector (1_Fracciones por Sector)•Fracción•Fecha de movimiento•Usuario (que realizó el movimiento)5.Movimiento de Sectores (1_Movimiento de Fracción)•Clave del sector•Descripción del sector •Fecha de movimiento•Estado de movimiento•Usuario (que realizó el movimiento)6.Movimiento de fracciones (2_Reporte total de Sectores_Periodo)•Clave de sector•Descripción del sector•Fecha de movimiento•Estado de la fracción•Usuario (que realizó el movimiento)7.Reporte total de Sectores (2_Reporte total de Sectores_Periodo)•Clave del sector•Descripción del sector•Estado del sector•Altas por contribuyente•Altas por fracción•Bajas por contribuyente•Bajas por fracción8.Reporte mensual de movimientos de contribuyentes con registro en el Padrón de Importadores (histórico) (4_Reporte mensual_histórico)•RFC•Nombre o razón social•Clave de movimiento•Fecha de movimiento•Usuario (que realizó el movimiento)9.Reporte de movimientos realizados el día anterior en el Padrón de Importadores. (4_Reporte de movimientos_día anterior)•RFC Nombre o razón socialRN003 Mantenimiento de catálogo para Importadores y Exportadores&amp;#58;1.Sectores•Clave sector•Descripción•Fecha inicio•Fecha fin2.Fracciones•Clave fracción•Descripción del Sector•Fecha inicio•Fecha fin3.Requisitos•Descripción del requisitoSe deberá establecer una relación entre Sector y Fracción.RN004 Consulta&amp;#58;Por Contribuyente.•Sector•Fechas de movimientoEstadoRN005 - Migrar información de los registros de Exportadores.Activos, reactivados y suspendidos.Movimientos históricos por contribuyente.Son datos vigentes del contribuyente.ConsideracionesSerá necesario se proporcione antes de la migración a la nueva plataforma,el histórico de todos los movimientos (Importadores, Importadores de Sectores y Exportadores de Sectores), con el finde identificar los registros válidos e inválidos para dicho proceso, así como también contar con el respaldo correspondiente (se sugiere se proporcione en archivo de texto).RN006 - Estado del contribuyente&amp;#58;•Activo.•Suspendido.•ReactivadoEstado por Sector&amp;#58;•Habilitado•BajaSon los estados que guarda el sistema."/>
    <x v="0"/>
    <x v="1"/>
    <x v="9"/>
    <x v="2"/>
    <m/>
    <x v="9"/>
    <m/>
    <x v="3"/>
    <m/>
    <x v="10"/>
    <m/>
    <m/>
    <m/>
    <e v="#N/A"/>
    <x v="0"/>
    <s v="No aplica"/>
    <s v="Continuidad operativa"/>
    <s v="Servicios al Contribuyente"/>
    <s v="Desarrollo"/>
    <s v="700 - RFC Ampliado"/>
    <s v="RFC Ampliado"/>
    <x v="0"/>
    <x v="2"/>
    <m/>
    <m/>
    <m/>
    <m/>
    <e v="#N/A"/>
    <s v="Christian Alejandro Nolasco Palacios"/>
    <x v="1"/>
    <x v="0"/>
    <s v="ACSN"/>
    <m/>
    <x v="3"/>
    <m/>
    <x v="1"/>
    <x v="1"/>
    <x v="1"/>
    <s v="Araceli Gandara Bautista"/>
    <m/>
    <m/>
    <m/>
    <m/>
    <x v="4"/>
    <x v="8"/>
    <x v="3"/>
    <x v="0"/>
  </r>
  <r>
    <n v="488"/>
    <d v="2018-12-19T18:31:35"/>
    <x v="55"/>
    <x v="1"/>
    <x v="1"/>
    <m/>
    <x v="1"/>
    <s v="_x000a__x000a__x000a__x000a_Se requiere modificar en los aplicativos&amp;#58;_x000a_Recursos de Revocación en Línea (RRL) y Consultas y Autorizaciones en Línea_x000a_Portal Contribuyente en el catálogo de los días inhábiles para Diciembre de 2018_x000a_y algunos del año 2019._x000a__x000a_Con la finalidad de que no se contemplen en_x000a_el conteo de los plazos legales para la atención de asuntos ingresados por el_x000a_Contribuyente, de los días conforme a la siguiente tabla&amp;#58;_x000a__x000a_"/>
    <x v="2"/>
    <x v="1"/>
    <x v="9"/>
    <x v="2"/>
    <m/>
    <x v="9"/>
    <m/>
    <x v="3"/>
    <m/>
    <x v="7"/>
    <m/>
    <m/>
    <m/>
    <e v="#N/A"/>
    <x v="0"/>
    <s v="No aplica"/>
    <m/>
    <s v="Servicios Jurídicos"/>
    <s v="Desarrollo"/>
    <s v="639 - Recurso de Revocación en Línea"/>
    <s v="Recurso de Revocación en Línea"/>
    <x v="0"/>
    <x v="2"/>
    <m/>
    <m/>
    <m/>
    <m/>
    <e v="#N/A"/>
    <s v="Jaime Garrido Ruiz"/>
    <x v="0"/>
    <x v="0"/>
    <s v="ACSN"/>
    <m/>
    <x v="3"/>
    <m/>
    <x v="0"/>
    <x v="0"/>
    <x v="0"/>
    <s v="Jorge Alberto De Flon Gonzalez"/>
    <m/>
    <m/>
    <m/>
    <m/>
    <x v="4"/>
    <x v="8"/>
    <x v="2"/>
    <x v="0"/>
  </r>
  <r>
    <n v="495"/>
    <d v="2018-12-27T12:45:25"/>
    <x v="56"/>
    <x v="1"/>
    <x v="1"/>
    <m/>
    <x v="3"/>
    <s v="Dar continuidad con la nueva seleccón automatizada que incluye tránsitos, copias simples, y la generación del nuevo semaforo correspondientes a los PPMCs 90218 y 100527, 93279, 100271 mismos que se encuentran en etapa de pruebas funcionales."/>
    <x v="7"/>
    <x v="1"/>
    <x v="9"/>
    <x v="2"/>
    <m/>
    <x v="9"/>
    <m/>
    <x v="3"/>
    <m/>
    <x v="6"/>
    <m/>
    <m/>
    <m/>
    <e v="#N/A"/>
    <x v="2"/>
    <s v="No aplica"/>
    <m/>
    <s v="MAT - Comercio Exterior"/>
    <s v="Mantenimiento"/>
    <s v="621 - MATCE - Selección Automatizada"/>
    <s v="MATCE - Selección Automatizada"/>
    <x v="0"/>
    <x v="5"/>
    <m/>
    <m/>
    <m/>
    <m/>
    <e v="#N/A"/>
    <s v="Beatriz Belem Stein Carrillo"/>
    <x v="2"/>
    <x v="0"/>
    <s v="ACSN"/>
    <m/>
    <x v="3"/>
    <m/>
    <x v="0"/>
    <x v="0"/>
    <x v="6"/>
    <s v="Graciela Hernandez Cortes"/>
    <m/>
    <m/>
    <m/>
    <m/>
    <x v="4"/>
    <x v="8"/>
    <x v="1"/>
    <x v="0"/>
  </r>
  <r>
    <n v="509"/>
    <d v="2019-01-04T13:00:13"/>
    <x v="57"/>
    <x v="1"/>
    <x v="1"/>
    <m/>
    <x v="1"/>
    <s v="Crear un sistema que facilite a pasajeros, empresas de traslado y custodia de valores, importadores o exportadores y empresas de mensajeria, cumplir con la oblligación de presentar la declaración de cantidades de efectivo, en cheques nacionales o extranjeros, órdenes de pago o cualquier otro documento por cobrar o una combinación de ellos, superiores oequivalentes en la moneda o monedas de que se trate, a diez mil dolares de losEstados Unidos de América. "/>
    <x v="7"/>
    <x v="1"/>
    <x v="21"/>
    <x v="1"/>
    <n v="1"/>
    <x v="23"/>
    <n v="1682.07"/>
    <x v="0"/>
    <n v="1"/>
    <x v="5"/>
    <m/>
    <m/>
    <m/>
    <n v="0.08"/>
    <x v="0"/>
    <s v="No aplica"/>
    <s v="Continuidad operativa"/>
    <s v="Comercio Exterior - Soporte a la Operación"/>
    <s v="Proyecto"/>
    <s v="1027 - Reingeniería del Sistema de Captura de Declaraciones de Excedentes de Dinero"/>
    <s v="Reingeniería del Sistema de Captura de Declaraciones de Excedentes de Dinero"/>
    <x v="0"/>
    <x v="0"/>
    <n v="11213.8"/>
    <n v="11213.8"/>
    <n v="2567960.2000000002"/>
    <n v="2567960.2000000002"/>
    <n v="293413.12"/>
    <s v="Mario Santos Aldama"/>
    <x v="2"/>
    <x v="0"/>
    <s v="ACSN"/>
    <n v="641"/>
    <x v="1"/>
    <s v="Desarrollo de Software"/>
    <x v="0"/>
    <x v="0"/>
    <x v="6"/>
    <s v="Juan Rivas Cruz"/>
    <s v="31/01/2019"/>
    <s v="31/01/2019"/>
    <s v="27/10/2020"/>
    <s v=""/>
    <x v="0"/>
    <x v="6"/>
    <x v="0"/>
    <x v="0"/>
  </r>
  <r>
    <n v="515"/>
    <d v="2019-01-11T12:29:37"/>
    <x v="58"/>
    <x v="1"/>
    <x v="1"/>
    <m/>
    <x v="2"/>
    <s v="_x000a__x000a_Es_x000a_necesario agregar una serie de opciones al sistema MAT Devoluciones y_x000a_Compensaciones, a fin de facilitar la operación de la aplicación._x000a__x000a_"/>
    <x v="1"/>
    <x v="0"/>
    <x v="17"/>
    <x v="1"/>
    <m/>
    <x v="4"/>
    <n v="2206.1624999999999"/>
    <x v="0"/>
    <n v="0"/>
    <x v="1"/>
    <s v="Ninguna"/>
    <s v="Ninguna"/>
    <m/>
    <n v="0.92"/>
    <x v="0"/>
    <s v="No aplica"/>
    <s v="Continuidad operativa"/>
    <s v="Devoluciones y Compensaciones"/>
    <s v="Mantenimiento"/>
    <s v="641 - Modelo de Administración Tributaria Devoluciones y Compensaciones"/>
    <s v="Modelo de Administración Tributaria Devoluciones y Compensaciones"/>
    <x v="0"/>
    <x v="0"/>
    <n v="14707.75"/>
    <n v="14707.75"/>
    <n v="3368074.75"/>
    <n v="3368074.75"/>
    <e v="#N/A"/>
    <s v="Víctor Cruz Leyva"/>
    <x v="3"/>
    <x v="0"/>
    <s v="ACSN"/>
    <n v="1158"/>
    <x v="1"/>
    <s v="Desarrollo de Software"/>
    <x v="0"/>
    <x v="0"/>
    <x v="2"/>
    <s v="Jose Guadalupe Rodriguez Martinez"/>
    <s v="23/08/2019"/>
    <s v="23/08/2019"/>
    <s v="10/08/2020"/>
    <s v=""/>
    <x v="0"/>
    <x v="0"/>
    <x v="0"/>
    <x v="0"/>
  </r>
  <r>
    <n v="516"/>
    <d v="2019-01-14T13:59:27"/>
    <x v="59"/>
    <x v="1"/>
    <x v="1"/>
    <m/>
    <x v="2"/>
    <s v="_x000a__x000a_La_x000a_recepción de los archivos de controles volumétricos emitidos por los_x000a_permisionarios, se recibe en formato txt y xml mediante los validadores versión_x000a_1, versión 1.1 y versión 1.2._x000a__x000a__x000a__x000a_Con_x000a_el objetivo de aumentar la calidad de la información proporcionada y para poder_x000a_permitirle al personal auditor verificar el cumplimiento de los contribuyentes_x000a_(enajenación de combustible al público en general) es necesario el desarrollo_x000a_de una herramienta que permita poder procesar la información, dar formato y_x000a_emitir reportes._x000a__x000a__x000a__x000a_Riesgos&amp;#58;_x000a__x000a__x000a_El_x000a_formato actual no permite la lectura. Se tiene que solicitar al contribuyente_x000a_emitirlo en la versión 1."/>
    <x v="1"/>
    <x v="0"/>
    <x v="3"/>
    <x v="0"/>
    <m/>
    <x v="3"/>
    <n v="1204.125"/>
    <x v="0"/>
    <n v="1"/>
    <x v="1"/>
    <s v="Ninguna"/>
    <s v="Ninguna"/>
    <m/>
    <n v="0.9"/>
    <x v="0"/>
    <s v="No aplica"/>
    <s v="Fiscalización"/>
    <s v="Devoluciones y Compensaciones"/>
    <s v="Proyecto"/>
    <s v="1026 - Controles Volumétricos de Estaciones de Servicio de Combustible"/>
    <s v="Controles Volumétricos de Estaciones de Servicio de Combustible"/>
    <x v="0"/>
    <x v="0"/>
    <n v="8027.5"/>
    <n v="8027.5"/>
    <n v="1838297.5"/>
    <n v="1838297.5"/>
    <e v="#N/A"/>
    <s v="Santa Isabel Villanueva Hernandez"/>
    <x v="2"/>
    <x v="0"/>
    <s v="ACSN"/>
    <n v="651"/>
    <x v="1"/>
    <s v="Desarrollo de Software"/>
    <x v="0"/>
    <x v="0"/>
    <x v="2"/>
    <s v="Raúl Quiroz Sosa"/>
    <s v="11/02/2019"/>
    <s v="11/02/2019"/>
    <s v="09/11/2020"/>
    <s v=""/>
    <x v="0"/>
    <x v="2"/>
    <x v="0"/>
    <x v="0"/>
  </r>
  <r>
    <n v="520"/>
    <d v="2019-01-18T12:44:24"/>
    <x v="60"/>
    <x v="1"/>
    <x v="1"/>
    <m/>
    <x v="6"/>
    <s v="No se cuenta con un módulo que permita a las ADAF´s reasignar las órdenes_x000a_a otra ADAF´s para su seguimiento y conclusión en el aplicativo Fiscalización_x000a_Electrónica Básica."/>
    <x v="1"/>
    <x v="0"/>
    <x v="10"/>
    <x v="0"/>
    <m/>
    <x v="10"/>
    <n v="22.229999999999997"/>
    <x v="1"/>
    <n v="1"/>
    <x v="9"/>
    <m/>
    <m/>
    <m/>
    <n v="0.99"/>
    <x v="0"/>
    <s v="No aplica"/>
    <s v="Fiscalización"/>
    <s v="Fiscalización"/>
    <s v="Modelos de Riesgo"/>
    <s v="942 - Fiscalización Electrónica BáSíca"/>
    <s v="Fiscalización Electrónica BáSíca"/>
    <x v="0"/>
    <x v="3"/>
    <n v="0"/>
    <n v="148.19999999999999"/>
    <n v="0"/>
    <n v="0"/>
    <e v="#N/A"/>
    <s v="Mario Santos Aldama"/>
    <x v="2"/>
    <x v="0"/>
    <s v="ACSN"/>
    <n v="626"/>
    <x v="1"/>
    <s v="Desarrollo de Software"/>
    <x v="0"/>
    <x v="0"/>
    <x v="2"/>
    <s v="Raúl Quiroz Sosa"/>
    <s v="14/02/2019"/>
    <s v="14/02/2019"/>
    <s v="28/09/2020"/>
    <s v=""/>
    <x v="0"/>
    <x v="5"/>
    <x v="0"/>
    <x v="0"/>
  </r>
  <r>
    <n v="537"/>
    <d v="2019-01-29T17:04:18"/>
    <x v="61"/>
    <x v="1"/>
    <x v="1"/>
    <m/>
    <x v="2"/>
    <s v="_x000a__x000a_Devolver_x000a_los saldos a favor de IVA a los contribuyentes que tienen facilidades_x000a_administrativas, dentro de los plazos establecidos normativamente._x000a__x000a_"/>
    <x v="1"/>
    <x v="0"/>
    <x v="17"/>
    <x v="1"/>
    <m/>
    <x v="4"/>
    <n v="1296.93"/>
    <x v="0"/>
    <n v="0"/>
    <x v="3"/>
    <s v="1074 - UAT en paralelo"/>
    <s v="Ninguna"/>
    <m/>
    <n v="0.36"/>
    <x v="0"/>
    <s v="No aplica"/>
    <s v="Fiscalización"/>
    <s v="Devoluciones y Compensaciones"/>
    <s v="Mantenimiento"/>
    <s v="641 - Modelo de Administración Tributaria Devoluciones y Compensaciones"/>
    <s v="Modelo de Administración Tributaria Devoluciones y Compensaciones"/>
    <x v="0"/>
    <x v="0"/>
    <n v="8646.2000000000007"/>
    <n v="8646.2000000000007"/>
    <n v="1979979.8"/>
    <n v="1979979.8"/>
    <e v="#N/A"/>
    <s v="Víctor Cruz Leyva"/>
    <x v="3"/>
    <x v="0"/>
    <s v="ACSN"/>
    <n v="1015"/>
    <x v="1"/>
    <s v="Desarrollo de Software"/>
    <x v="0"/>
    <x v="0"/>
    <x v="2"/>
    <s v="Jose Guadalupe Rodríguez Martínez"/>
    <s v="10/06/2019"/>
    <s v="10/06/2019"/>
    <s v="30/11/2020"/>
    <s v=""/>
    <x v="0"/>
    <x v="2"/>
    <x v="0"/>
    <x v="0"/>
  </r>
  <r>
    <n v="539"/>
    <d v="2019-01-30T12:55:11"/>
    <x v="62"/>
    <x v="1"/>
    <x v="1"/>
    <m/>
    <x v="3"/>
    <s v="Esta iniciativa tiene su origen en el PPMC ;97918 AGSCrear un módulo para el seguimiento de los juicios laborales y las sanciones generadas a partir de las solicitudes de las Unidades Administrativas; la cual se quedó con el siguiente estatus por módulo&amp;#58;Juicios de NulidadPruebas de Aceptación de Usuario concluidas, con Oficio de Aceptación de Pruebas de Usuario firmado.Juicio de AmparoEspecificación Funcional firmada, y pruebas de Usuario concluidas, sin Oficio de Aceptación de Pruebas de Usuario firmado.Juicio Ordinario CivilEspecificación Funcional firmada y pruebas de usuario concluidas, sin Oficio de Aceptación de Pruebas de Usuario firmado.Pendientes para atenderse en esta iniciativa de POL, por móduloJuicios de NulidadLiberación enproducción y acompañamiento al usuario en la implementación.Juicio de AmparoInstalación del Catálogo de Salas y Tribunales y la instalación de la solución y acompañamientoen la implementación en producción.Juicio Ordinario CivilInstalación del Catálogo de Salas y Tribunales y la instalación de la solución y acompañamientoen la implementación en producción."/>
    <x v="5"/>
    <x v="1"/>
    <x v="9"/>
    <x v="2"/>
    <m/>
    <x v="9"/>
    <m/>
    <x v="3"/>
    <m/>
    <x v="6"/>
    <m/>
    <m/>
    <m/>
    <e v="#N/A"/>
    <x v="2"/>
    <s v="No aplica"/>
    <m/>
    <s v="Recursos y Servicios"/>
    <s v="Mantenimiento"/>
    <s v="297 - AGS-HRMS Solución Integral"/>
    <s v="AGS-HRMS Solución Integral"/>
    <x v="3"/>
    <x v="2"/>
    <m/>
    <m/>
    <m/>
    <m/>
    <e v="#N/A"/>
    <s v="Margarita Canseco Flores"/>
    <x v="0"/>
    <x v="0"/>
    <s v="ACSN"/>
    <m/>
    <x v="3"/>
    <m/>
    <x v="0"/>
    <x v="0"/>
    <x v="0"/>
    <s v="Julio Arreola Garcia"/>
    <m/>
    <m/>
    <m/>
    <m/>
    <x v="4"/>
    <x v="8"/>
    <x v="1"/>
    <x v="0"/>
  </r>
  <r>
    <n v="541"/>
    <d v="2019-01-30T13:12:47"/>
    <x v="63"/>
    <x v="1"/>
    <x v="1"/>
    <m/>
    <x v="3"/>
    <s v="​Esta iniciativa tiene su origen en el PPMC ;97918 AGSCrear un módulo para el seguimiento de los juicios laborales y las sanciones generadas a partir de las solicitudes de las Unidades Administrativas; la cual se quedó con el siguiente estatus por módulo&amp;#58;Medidas DisciplinariasEspecificación Funcional firmada, Pruebas de Aceptación de Usuario concluidas, identificándose la necesidad de incorporar nuevas funcionalidades. SancionesEspecificación Funcional sin firma, Pruebas de Aceptación de Usuario concluidas, identificandose la necesidad de algunas correcciones de forma en algunas pantallas.Pendientes para atenderse en esta iniciativa de POL, por móduloMedidas DisciplinariasDefinir, especificar y construir las nuevas funcionalidades identificadas, liberación de la solución y acompañamiento en su implementación.SancionesFormalizar la Especificación Funcional,liberación de la solución y acompañamiento en su implementación."/>
    <x v="5"/>
    <x v="1"/>
    <x v="9"/>
    <x v="2"/>
    <m/>
    <x v="9"/>
    <m/>
    <x v="3"/>
    <m/>
    <x v="6"/>
    <m/>
    <m/>
    <m/>
    <e v="#N/A"/>
    <x v="2"/>
    <s v="No aplica"/>
    <m/>
    <s v="Recursos y Servicios"/>
    <s v="Mantenimiento"/>
    <s v="297 - AGS-HRMS Solución Integral"/>
    <s v="AGS-HRMS Solución Integral"/>
    <x v="3"/>
    <x v="2"/>
    <m/>
    <m/>
    <m/>
    <m/>
    <e v="#N/A"/>
    <s v="Margarita Canseco Flores"/>
    <x v="0"/>
    <x v="0"/>
    <s v="ACSN"/>
    <m/>
    <x v="3"/>
    <m/>
    <x v="0"/>
    <x v="0"/>
    <x v="0"/>
    <s v="Julio Arreola Garcia"/>
    <m/>
    <m/>
    <m/>
    <m/>
    <x v="4"/>
    <x v="8"/>
    <x v="1"/>
    <x v="0"/>
  </r>
  <r>
    <n v="542"/>
    <d v="2019-01-30T13:43:14"/>
    <x v="64"/>
    <x v="1"/>
    <x v="1"/>
    <m/>
    <x v="3"/>
    <s v="​Esta iniciativa tiene su origen en el PPMC ;97918 AGSCrear un módulo para el seguimiento de los juicios laborales y las sanciones generadas a partir de las solicitudes de las Unidades Administrativas; la cual se quedó con el siguiente estatus&amp;#58;Especificación Funcional formalizada, Pruebas de Aceptación de Usuario concluidas, quedando pendiente la retroalimentación de 2 de las 3 administraciones participantes en el proceso. Se identificó la posible necesidad de incorporar nuevas funcionalidades derivadas de cambios en la normatividad. Pendiente para esta iniciativa de POLLa definición, especificación funcional y construcción de las nuevas funcionalidades, carga histórica de Juicios Laborales, pruebas funcionales y de aceptación de usuario, instalación de la solución y acompañamientoen la_x000d__x000a_implementación en producción._x000d__x000a__x000d__x000a_"/>
    <x v="5"/>
    <x v="1"/>
    <x v="9"/>
    <x v="2"/>
    <m/>
    <x v="9"/>
    <m/>
    <x v="3"/>
    <m/>
    <x v="6"/>
    <m/>
    <m/>
    <m/>
    <e v="#N/A"/>
    <x v="2"/>
    <s v="No aplica"/>
    <m/>
    <s v="Recursos y Servicios"/>
    <s v="Mantenimiento"/>
    <s v="297 - AGS-HRMS Solución Integral"/>
    <s v="AGS-HRMS Solución Integral"/>
    <x v="3"/>
    <x v="2"/>
    <m/>
    <m/>
    <m/>
    <m/>
    <e v="#N/A"/>
    <s v="Margarita Canseco Flores"/>
    <x v="0"/>
    <x v="0"/>
    <s v="ACSN"/>
    <m/>
    <x v="3"/>
    <m/>
    <x v="0"/>
    <x v="0"/>
    <x v="0"/>
    <s v="Julio Arreola Garcia"/>
    <m/>
    <m/>
    <m/>
    <m/>
    <x v="4"/>
    <x v="8"/>
    <x v="1"/>
    <x v="0"/>
  </r>
  <r>
    <n v="559"/>
    <d v="2019-02-11T18:50:06"/>
    <x v="65"/>
    <x v="1"/>
    <x v="1"/>
    <m/>
    <x v="2"/>
    <s v="Automatizar_x000a_el proceso de baja de usuarios del sistema MATCE a fin de mantener la base de_x000a_datos actualizada y alineada a la base de datos de recursos humanos."/>
    <x v="7"/>
    <x v="1"/>
    <x v="11"/>
    <x v="1"/>
    <m/>
    <x v="11"/>
    <n v="319.48500000000001"/>
    <x v="1"/>
    <n v="1"/>
    <x v="3"/>
    <n v="587"/>
    <s v="Ninguna"/>
    <m/>
    <n v="0.81"/>
    <x v="0"/>
    <s v="No aplica"/>
    <s v="Continuidad operativa"/>
    <s v="MAT - Comercio Exterior"/>
    <s v="Mantenimiento"/>
    <s v="621 - MATCE - Selección Automatizada"/>
    <s v="MATCE - Selección Automatizada"/>
    <x v="0"/>
    <x v="0"/>
    <n v="1916.91"/>
    <n v="2129.9"/>
    <n v="438972"/>
    <n v="438972.39"/>
    <e v="#N/A"/>
    <s v="Beatriz Belem Stein Carrillo"/>
    <x v="2"/>
    <x v="0"/>
    <s v="ACSN"/>
    <n v="624"/>
    <x v="1"/>
    <s v="Desarrollo de Software"/>
    <x v="0"/>
    <x v="0"/>
    <x v="6"/>
    <s v="Graciela Hernandez Cortes"/>
    <s v="03/04/2019"/>
    <s v="03/04/2019"/>
    <s v="19/11/2020"/>
    <s v=""/>
    <x v="0"/>
    <x v="2"/>
    <x v="0"/>
    <x v="0"/>
  </r>
  <r>
    <n v="562"/>
    <d v="2019-02-13T11:11:53"/>
    <x v="66"/>
    <x v="8"/>
    <x v="6"/>
    <s v="TRANSVERSAL (AGAFF, AGR, AGJ)"/>
    <x v="0"/>
    <s v="Implementar_x000a_el servicio de mensajes de Interés masivo en Buzón Tributario, fungiendo la AGR_x000a_como supervisor y administrador del aplicativo. La solución incluye desde la administración_x000a_de catálogos en donde se pueden crear/editar Autoridades Internas o Externas_x000a_usuarias del servicio, así como la creación/edición de plantillas, mismas que_x000a_pueden configurarse para que tengan archivos adjuntos fijos o personalizados._x000a_Para el envío masivo se hace uso de las plantillas, las cuales, de acuerdo a_x000a_sus características, son sujetas a diversas validaciones, entre ellas, que el_x000a_contribuyente se encuentre activo en el Buzón Tributario y que no se encuentre_x000a_amparado. Para el caso de autoridades externas se identifica si tienen contrato_x000a_con algún proveedor de mensajería SMS de tal suerte que es posible diferenciar_x000a_los costos de dichos envíos, o, en su caso, no enviar mensajes a contribuyentes_x000a_con medio de contacto teléfono celular. Las plantillas de los mensajes pueden_x000a_incluir textos, imágenes (logos), tablas incrustadas, adjuntos personalizados o_x000a_fijos, los cuales traen enlaces hacia equipos internos o externos del SAT._x000a_Finalmente, el aplicativo cuenta con un módulo de consultas para la correcta_x000a_toma de decisiones"/>
    <x v="4"/>
    <x v="0"/>
    <x v="2"/>
    <x v="0"/>
    <n v="1"/>
    <x v="2"/>
    <n v="1065.1499999999999"/>
    <x v="0"/>
    <n v="1"/>
    <x v="11"/>
    <m/>
    <m/>
    <m/>
    <n v="1"/>
    <x v="0"/>
    <s v="No aplica"/>
    <s v="Continuidad operativa"/>
    <s v="Servicios al Contribuyente"/>
    <s v="Proyecto"/>
    <s v="704 - Buzón Tributario"/>
    <s v="Buzón Tributario"/>
    <x v="0"/>
    <x v="0"/>
    <n v="7101"/>
    <n v="7101"/>
    <n v="1626186"/>
    <n v="1626186"/>
    <e v="#N/A"/>
    <s v="María Elena Ventura Ibarra"/>
    <x v="4"/>
    <x v="0"/>
    <s v="ACSN"/>
    <n v="599"/>
    <x v="0"/>
    <s v="Desarrollo de Software"/>
    <x v="0"/>
    <x v="0"/>
    <x v="2"/>
    <s v="Raúl Quiroz Sosa"/>
    <s v="14/05/2019"/>
    <s v="14/05/2019"/>
    <s v="08/09/2020"/>
    <s v="08/09/2020"/>
    <x v="0"/>
    <x v="5"/>
    <x v="0"/>
    <x v="0"/>
  </r>
  <r>
    <n v="563"/>
    <d v="2019-02-13T13:09:09"/>
    <x v="67"/>
    <x v="1"/>
    <x v="1"/>
    <m/>
    <x v="2"/>
    <s v="Crear un mecanismo que almacene en un repositorio la información recibida por SEPOMEX, con una estructura de mensajes; para su análisis de riesgo.Crear un protocolo de comunicación a través del cual SEPOMEX proporcione al SAT información respecto a los mensajes que debe compartir electrónicamente. Consideraciones&amp;#58;Crear un mecanismo/canal seguro que permita a SEPOMEX transmitir información SAT.SEPOMEX debe notificar el total de registros transmitidosEl SAT deberá emitir a SEPOMEX un acuse de recepción de la totalidad de la información cuando la recepción sea satisfactoria o el total de la recepción no coincida con el total enviado por SEPOMEX.Se requiere Bitácora de los eventos registrados.La recepción y transformación de los mensajes estará basada en la siguiente estructura normado por la Unión Postal Universal (UPU)&amp;#58;Consecutivo de la solicitud Fecha y Hora de registroTipo de solicitudNúmero de Guía Número de registros enviadosLa respuesta transmitida por el SAT contendrá los siguientes datos&amp;#58;Consecutivo de la solicitudCódigo de respuestaCódigo de error Descripción del código de error.Total de registros recibidosSolicitud de re-envío en caso de error.Contar con una funcionalidad que permita manejar contingencias en caso de fallas en la comunicación del servicio y verificar la integridad de los mensajes enviados por el SAT y los recibido de SEPOMEX.Permitir el monitoreo y consultas de trazabilidad de los mensajes recibidos y emitidos.​"/>
    <x v="7"/>
    <x v="0"/>
    <x v="3"/>
    <x v="0"/>
    <m/>
    <x v="3"/>
    <n v="1777.5"/>
    <x v="0"/>
    <n v="1"/>
    <x v="0"/>
    <s v="Ninguna"/>
    <s v="Ninguna"/>
    <m/>
    <n v="0.66"/>
    <x v="0"/>
    <s v="No aplica"/>
    <s v="Continuidad operativa"/>
    <s v="Comercio Exterior - Soporte a la Operación"/>
    <s v="Proyecto"/>
    <s v="3002 - Intercambio de mensajes con SEPOMEX"/>
    <s v="Intercambio de mensajes con SEPOMEX"/>
    <x v="0"/>
    <x v="0"/>
    <n v="11850"/>
    <n v="11850"/>
    <n v="2713650"/>
    <n v="2713650"/>
    <e v="#N/A"/>
    <s v="María de los Angeles Ávila Vázquez"/>
    <x v="5"/>
    <x v="0"/>
    <s v="ACSN"/>
    <n v="847"/>
    <x v="1"/>
    <s v="Desarrollo de Software"/>
    <x v="0"/>
    <x v="0"/>
    <x v="6"/>
    <s v="Jorge Ricardo Ramos Hernandez"/>
    <s v="29/03/2019"/>
    <s v="29/03/2019"/>
    <s v="02/08/2021"/>
    <s v=""/>
    <x v="3"/>
    <x v="0"/>
    <x v="0"/>
    <x v="0"/>
  </r>
  <r>
    <n v="583"/>
    <d v="2019-02-26T10:20:35"/>
    <x v="68"/>
    <x v="1"/>
    <x v="1"/>
    <m/>
    <x v="2"/>
    <s v="Implementar_x000a_la actualización del módulo para el arribo de tránsitos, con la finalidad de_x000a_migrar el esquema de tránsitos en MATCE."/>
    <x v="7"/>
    <x v="1"/>
    <x v="11"/>
    <x v="1"/>
    <m/>
    <x v="11"/>
    <n v="996.64499999999998"/>
    <x v="2"/>
    <n v="1"/>
    <x v="0"/>
    <m/>
    <m/>
    <m/>
    <n v="0.61"/>
    <x v="0"/>
    <s v="No aplica"/>
    <s v="Continuidad operativa"/>
    <s v="MAT - Comercio Exterior"/>
    <s v="Mantenimiento"/>
    <s v="621 - MATCE - Selección Automatizada"/>
    <s v="MATCE - Selección Automatizada"/>
    <x v="0"/>
    <x v="0"/>
    <n v="6644.3"/>
    <n v="6644.3"/>
    <n v="1521544.7"/>
    <n v="1521544.7"/>
    <n v="628960.86600000004"/>
    <s v="Beatriz Belem Stein Carrillo"/>
    <x v="2"/>
    <x v="0"/>
    <s v="ACSN"/>
    <n v="1060"/>
    <x v="1"/>
    <s v="Desarrollo de Software"/>
    <x v="0"/>
    <x v="0"/>
    <x v="6"/>
    <s v="Graciela Hernandez Cortes"/>
    <s v="29/07/2019"/>
    <s v="29/07/2019"/>
    <s v="07/01/2021"/>
    <s v=""/>
    <x v="3"/>
    <x v="1"/>
    <x v="0"/>
    <x v="0"/>
  </r>
  <r>
    <n v="586"/>
    <d v="2019-02-26T12:02:39"/>
    <x v="69"/>
    <x v="1"/>
    <x v="1"/>
    <m/>
    <x v="3"/>
    <s v="Continuar_x000a_con las pruebas del aplicativo reconocimiento aduanero y así mismo poder solventar_x000a_los hallazgos o mejoras encontradas durante el ciclo de pruebas.​"/>
    <x v="7"/>
    <x v="0"/>
    <x v="13"/>
    <x v="0"/>
    <m/>
    <x v="14"/>
    <n v="712.30949999999996"/>
    <x v="2"/>
    <n v="1"/>
    <x v="0"/>
    <s v="755- Tren de liberaciones"/>
    <s v="Ninguna"/>
    <m/>
    <n v="0.64"/>
    <x v="0"/>
    <s v="No aplica"/>
    <s v="Continuidad operativa"/>
    <s v="MAT - Comercio Exterior"/>
    <s v="Mantenimiento"/>
    <s v="925 - MATCE - Reconocimiento Aduanero"/>
    <s v="MATCE - Reconocimiento Aduanero"/>
    <x v="0"/>
    <x v="0"/>
    <n v="4784.7299999999996"/>
    <n v="4748.7299999999996"/>
    <n v="1095703.1200000001"/>
    <n v="1095703.17"/>
    <n v="613593.77520000003"/>
    <s v="Beatriz Belem Stein Carrillo"/>
    <x v="2"/>
    <x v="0"/>
    <s v="ACSN"/>
    <n v="867"/>
    <x v="1"/>
    <s v="Desarrollo de Software"/>
    <x v="0"/>
    <x v="0"/>
    <x v="6"/>
    <s v="Jose Salvador Parra Correa"/>
    <s v="09/12/2019"/>
    <s v="09/12/2019"/>
    <s v="17/11/2020"/>
    <s v=""/>
    <x v="0"/>
    <x v="2"/>
    <x v="0"/>
    <x v="0"/>
  </r>
  <r>
    <n v="587"/>
    <d v="2019-02-26T13:17:56"/>
    <x v="70"/>
    <x v="1"/>
    <x v="1"/>
    <m/>
    <x v="2"/>
    <s v="Se_x000a_requiere continuar con el desarrollo e implementación de la funcionalidad de parametrización, así_x000a_como la corrección de errores e incorporación de nuevas funcionalidades."/>
    <x v="7"/>
    <x v="1"/>
    <x v="11"/>
    <x v="1"/>
    <n v="1"/>
    <x v="11"/>
    <n v="1965.9375"/>
    <x v="0"/>
    <n v="1"/>
    <x v="1"/>
    <s v="Ninguna"/>
    <s v="Ninguna"/>
    <m/>
    <n v="0.98"/>
    <x v="0"/>
    <s v="No aplica"/>
    <s v="Continuidad operativa"/>
    <s v="MAT - Comercio Exterior"/>
    <s v="Mantenimiento"/>
    <s v="621 - MATCE - Selección Automatizada"/>
    <s v="MATCE - Selección Automatizada"/>
    <x v="0"/>
    <x v="0"/>
    <n v="13106.25"/>
    <n v="13106.25"/>
    <n v="3001331.25"/>
    <n v="3001331.25"/>
    <e v="#N/A"/>
    <s v="Beatriz Belem Stein Carrillo"/>
    <x v="2"/>
    <x v="0"/>
    <s v="ACSN"/>
    <n v="801"/>
    <x v="1"/>
    <s v="Desarrollo de Software"/>
    <x v="0"/>
    <x v="0"/>
    <x v="6"/>
    <s v="Graciela Hernandez Cortes"/>
    <s v="05/06/2019"/>
    <s v="05/06/2019"/>
    <s v="09/10/2020"/>
    <s v=""/>
    <x v="0"/>
    <x v="6"/>
    <x v="0"/>
    <x v="0"/>
  </r>
  <r>
    <n v="590"/>
    <d v="2019-02-27T12:00:14"/>
    <x v="71"/>
    <x v="14"/>
    <x v="10"/>
    <s v="AGR"/>
    <x v="0"/>
    <s v="_x000a__x000a_Realizar el proceso de registro_x000a_contable a través del aplicativo MAT Cobranza, de los movimientos de baja de_x000a_conceptos operados por las Administraciones Desconcentradas de Recaudación_x000a_(ADR) de los créditos cuya situación de baja haya sido clasificada por las_x000a_administraciones centrales de la AGR como operativas, para diferenciarlas contablemente_x000a_del resto de las bajas consideradas como definitivas, para el control contable_x000a_de los adeudos_x000a__x000a_"/>
    <x v="4"/>
    <x v="1"/>
    <x v="6"/>
    <x v="1"/>
    <m/>
    <x v="6"/>
    <n v="133.38"/>
    <x v="1"/>
    <n v="1"/>
    <x v="3"/>
    <s v="99 -Tren de liberación"/>
    <s v="815- Tren de liberaciones"/>
    <m/>
    <n v="0.48"/>
    <x v="2"/>
    <s v="No aplica"/>
    <s v="Continuidad operativa"/>
    <s v="Cobranza"/>
    <s v="Proyecto"/>
    <s v="666 - Modelo de Administración Tributaria de Cobranza"/>
    <s v="Modelo de Administración Tributaria de Cobranza"/>
    <x v="0"/>
    <x v="0"/>
    <n v="711.36"/>
    <n v="889.2"/>
    <n v="162901"/>
    <n v="162901.44"/>
    <e v="#N/A"/>
    <s v="José Luis Vences Mendoza"/>
    <x v="3"/>
    <x v="0"/>
    <s v="ACSN"/>
    <n v="749"/>
    <x v="1"/>
    <s v="Desarrollo de Software"/>
    <x v="0"/>
    <x v="0"/>
    <x v="4"/>
    <s v="Jose Luis Avila Vazquez"/>
    <s v="17/05/2019"/>
    <s v="17/05/2019"/>
    <s v="11/12/2019"/>
    <s v=""/>
    <x v="1"/>
    <x v="4"/>
    <x v="0"/>
    <x v="0"/>
  </r>
  <r>
    <n v="603"/>
    <d v="2019-03-04T13:11:15"/>
    <x v="72"/>
    <x v="16"/>
    <x v="13"/>
    <s v="AGSC"/>
    <x v="0"/>
    <s v="Implementar un servicio de Factura Electrónica móvil que permita expedir comprobantes fiscales digitales. (CFDI 3.3)​"/>
    <x v="0"/>
    <x v="1"/>
    <x v="22"/>
    <x v="1"/>
    <m/>
    <x v="24"/>
    <n v="362.58749999999998"/>
    <x v="1"/>
    <n v="1"/>
    <x v="11"/>
    <m/>
    <m/>
    <m/>
    <n v="0.62"/>
    <x v="1"/>
    <s v="No aplica"/>
    <s v="Facilitar el cumplimiento"/>
    <s v="Servicios al Contribuyente"/>
    <s v="Proyecto"/>
    <s v="944.1 - SAT-Móvil: Re-ingeniería del servicio de Factura Electrónica Móvil"/>
    <s v="SAT-Móvil: Re-ingeniería del servicio de Factura Electrónica Móvil"/>
    <x v="4"/>
    <x v="0"/>
    <n v="2417.25"/>
    <n v="2417.25"/>
    <n v="539443.85"/>
    <n v="553550.25"/>
    <e v="#N/A"/>
    <s v="Roberto Benjamín Monroy Vargas"/>
    <x v="0"/>
    <x v="0"/>
    <s v="ACSN"/>
    <n v="1073"/>
    <x v="0"/>
    <s v="Desarrollo de Software"/>
    <x v="1"/>
    <x v="1"/>
    <x v="1"/>
    <s v="Erika Adriana Ruiz Mendoza"/>
    <s v="21/10/2019"/>
    <s v="21/10/2019"/>
    <s v="17/06/2021"/>
    <s v=""/>
    <x v="3"/>
    <x v="3"/>
    <x v="0"/>
    <x v="0"/>
  </r>
  <r>
    <n v="606"/>
    <d v="2019-03-06T18:27:17"/>
    <x v="73"/>
    <x v="17"/>
    <x v="1"/>
    <m/>
    <x v="1"/>
    <s v="Contar con una herramienta que permita el control y seguimiento de intercambio de información con autoridades fiscales extranjeras, con las que México tiene celebrados acuerdos en materia fiscal."/>
    <x v="9"/>
    <x v="0"/>
    <x v="3"/>
    <x v="1"/>
    <m/>
    <x v="25"/>
    <n v="1365.8775000000001"/>
    <x v="0"/>
    <n v="0"/>
    <x v="2"/>
    <m/>
    <m/>
    <m/>
    <n v="0.41"/>
    <x v="1"/>
    <s v="No aplica"/>
    <s v="Continuidad operativa"/>
    <s v="Fiscalización"/>
    <s v="Proyecto"/>
    <s v="988 - Intercambio de información con autoridades fiscales extranjeras"/>
    <s v="Intercambio de información con autoridades fiscales extranjeras"/>
    <x v="0"/>
    <x v="0"/>
    <n v="9105.85"/>
    <n v="9105.85"/>
    <n v="2085136.65"/>
    <n v="2085136.65"/>
    <n v="395079.96"/>
    <s v="Santa Isabel Villanueva Hernandez"/>
    <x v="2"/>
    <x v="0"/>
    <s v="ACSN"/>
    <n v="810"/>
    <x v="0"/>
    <s v="Desarrollo de Software"/>
    <x v="0"/>
    <x v="0"/>
    <x v="2"/>
    <s v="Raúl Quiroz Sosa"/>
    <s v="11/04/2019"/>
    <s v="11/04/2019"/>
    <s v="06/05/2020"/>
    <s v=""/>
    <x v="0"/>
    <x v="11"/>
    <x v="0"/>
    <x v="0"/>
  </r>
  <r>
    <n v="607"/>
    <d v="2019-03-06T19:00:14"/>
    <x v="74"/>
    <x v="1"/>
    <x v="1"/>
    <m/>
    <x v="2"/>
    <s v="Se_x000a_requiere llevar a cabo el reentrenamiento de los modelos de riesgo que integran_x000a_la solución SIAVO, agregando variables y adecuando funcionalidades en cada uno_x000a_de los productos que actualmente la integran (Datamart, Tableros y Modelos de_x000a_análisis de vínculos). "/>
    <x v="10"/>
    <x v="1"/>
    <x v="18"/>
    <x v="1"/>
    <n v="1"/>
    <x v="19"/>
    <n v="418.5"/>
    <x v="2"/>
    <n v="1"/>
    <x v="2"/>
    <m/>
    <m/>
    <m/>
    <n v="0.56999999999999995"/>
    <x v="0"/>
    <s v="No aplica"/>
    <s v="Fiscalización"/>
    <s v="Administración del Riesgo"/>
    <s v="Modelos Analíticos"/>
    <s v="994 - Sistema de Investigación para Auditoria de Verificación de Origen"/>
    <s v="Sistema de Investigación para Auditoria de Verificación de Origen"/>
    <x v="2"/>
    <x v="6"/>
    <n v="2790"/>
    <n v="2790"/>
    <n v="3208500"/>
    <n v="3208500"/>
    <e v="#N/A"/>
    <s v="Jose Alberto Romero Rodriguez"/>
    <x v="5"/>
    <x v="0"/>
    <s v="ACSN"/>
    <n v="619"/>
    <x v="4"/>
    <s v="Modelos de Riesgo"/>
    <x v="1"/>
    <x v="1"/>
    <x v="7"/>
    <s v="Carlos Moreno Garcia"/>
    <s v="13/03/2019"/>
    <s v="13/03/2019"/>
    <s v="11/02/2020"/>
    <s v=""/>
    <x v="0"/>
    <x v="12"/>
    <x v="0"/>
    <x v="0"/>
  </r>
  <r>
    <n v="621"/>
    <d v="2019-03-11T14:06:05"/>
    <x v="75"/>
    <x v="11"/>
    <x v="7"/>
    <s v="AGSC"/>
    <x v="0"/>
    <s v="Incorporar las opciones de Certisat WEB en el_x000a_Buzón Tributario, con el fin lograr mayor cobertura a partir de los trámites y_x000a_servicios relacionados a la e.firma por este medio."/>
    <x v="0"/>
    <x v="1"/>
    <x v="14"/>
    <x v="1"/>
    <m/>
    <x v="15"/>
    <n v="182.54249999999999"/>
    <x v="1"/>
    <n v="1"/>
    <x v="3"/>
    <n v="1619"/>
    <s v="Ninguna"/>
    <m/>
    <n v="0.95"/>
    <x v="0"/>
    <s v="No aplica"/>
    <s v="Legal"/>
    <s v="e.Firma"/>
    <s v="Proyecto"/>
    <s v="2079 - Certificación SAT (Ventanilla y WEB)"/>
    <s v="Certificación SAT (Ventanilla y WEB)"/>
    <x v="0"/>
    <x v="0"/>
    <n v="973.56"/>
    <n v="1216.95"/>
    <n v="222945.24"/>
    <n v="222945.24"/>
    <e v="#N/A"/>
    <s v="Felix Juan Ramírez Velasco"/>
    <x v="1"/>
    <x v="0"/>
    <s v="ACSN"/>
    <n v="836"/>
    <x v="1"/>
    <s v="Desarrollo de Software"/>
    <x v="1"/>
    <x v="1"/>
    <x v="1"/>
    <s v="Araceli Gandara Bautista"/>
    <s v="29/04/2019"/>
    <s v="29/04/2019"/>
    <s v="10/12/2019"/>
    <s v=""/>
    <x v="1"/>
    <x v="4"/>
    <x v="0"/>
    <x v="0"/>
  </r>
  <r>
    <n v="630"/>
    <d v="2019-03-15T10:30:42"/>
    <x v="76"/>
    <x v="1"/>
    <x v="1"/>
    <m/>
    <x v="2"/>
    <s v="Crear_x000a_consultas que permitan extraer información de los comités_x000a_asociados a las revisiones y de las revisiones suspendidas por acuerdo_x000a_conclusivo y su respectivo seguimiento, a fin de contar con los elementos_x000a_necesarios para disminuir los tiempos de análisis para la toma de decisiones."/>
    <x v="1"/>
    <x v="0"/>
    <x v="10"/>
    <x v="0"/>
    <m/>
    <x v="10"/>
    <n v="826.21500000000003"/>
    <x v="2"/>
    <n v="1"/>
    <x v="1"/>
    <s v="Ninguna"/>
    <s v="Ninguna"/>
    <m/>
    <n v="0.94"/>
    <x v="0"/>
    <s v="No aplica"/>
    <s v="Fiscalización"/>
    <s v="Fiscalización"/>
    <s v="Desarrollo"/>
    <s v="53 - Sistema de Monitoreo de Auditoria"/>
    <s v="Sistema de Monitoreo de Auditoria"/>
    <x v="0"/>
    <x v="0"/>
    <n v="5508.1"/>
    <n v="5508.1"/>
    <n v="1261354.8999999999"/>
    <n v="1261354.8999999999"/>
    <e v="#N/A"/>
    <s v="Mario Santos Aldama"/>
    <x v="2"/>
    <x v="0"/>
    <s v="ACSN"/>
    <n v="827"/>
    <x v="1"/>
    <s v="Desarrollo de Software"/>
    <x v="0"/>
    <x v="0"/>
    <x v="2"/>
    <s v="Raúl Quiroz Sosa"/>
    <s v="17/04/2019"/>
    <s v="17/04/2019"/>
    <s v="19/10/2020"/>
    <s v=""/>
    <x v="0"/>
    <x v="6"/>
    <x v="0"/>
    <x v="0"/>
  </r>
  <r>
    <n v="652"/>
    <d v="2019-03-25T15:36:07"/>
    <x v="77"/>
    <x v="1"/>
    <x v="1"/>
    <m/>
    <x v="2"/>
    <s v="_x000a__x000a_Actualmente, no se tiene un conteo de las lecturas_x000a_realizadas a los códigos de seguridad impresos en las cajetillas de cigarros a_x000a_través de la aplicación móvil Verificador SAT, por lo cual, se requiere desarrollar_x000a_un contador, el cual​registredichaslecturas._x000a__x000a_"/>
    <x v="0"/>
    <x v="1"/>
    <x v="14"/>
    <x v="1"/>
    <m/>
    <x v="15"/>
    <n v="182.82599999999999"/>
    <x v="1"/>
    <n v="1"/>
    <x v="0"/>
    <s v="Ninguna"/>
    <s v="Ninguna"/>
    <s v="SI"/>
    <n v="0.54"/>
    <x v="0"/>
    <s v="No aplica"/>
    <s v="Continuidad operativa"/>
    <s v="Servicios al Contribuyente"/>
    <s v="Proyecto"/>
    <s v="710 - Sistema de Códigos de Tabacos"/>
    <s v="Sistema de Códigos de Tabacos"/>
    <x v="0"/>
    <x v="0"/>
    <n v="975.84"/>
    <n v="1218.8399999999999"/>
    <n v="223536.97"/>
    <n v="223467.36"/>
    <e v="#N/A"/>
    <s v="Zeltzin Stephanie Piña Marquez"/>
    <x v="1"/>
    <x v="0"/>
    <s v="ACSN"/>
    <n v="1042"/>
    <x v="1"/>
    <s v="Desarrollo de Software"/>
    <x v="1"/>
    <x v="1"/>
    <x v="1"/>
    <s v="Erika Adriana Ruiz Mendoza"/>
    <s v="27/05/2019"/>
    <s v="27/05/2019"/>
    <s v="11/08/2020"/>
    <s v=""/>
    <x v="0"/>
    <x v="0"/>
    <x v="0"/>
    <x v="0"/>
  </r>
  <r>
    <n v="667"/>
    <d v="2019-03-29T11:52:32"/>
    <x v="78"/>
    <x v="1"/>
    <x v="1"/>
    <m/>
    <x v="2"/>
    <s v="Contar con una base de datos actualizada y evitar la captura de la información en Access.Evitar la pérdida o robo de información ya que no es una base de datos controlada por la AGCTI.RiesgosEvitar los procesos manuales que puedan provocar errores en la operación"/>
    <x v="9"/>
    <x v="0"/>
    <x v="10"/>
    <x v="0"/>
    <m/>
    <x v="10"/>
    <n v="591.79499999999996"/>
    <x v="2"/>
    <n v="1"/>
    <x v="3"/>
    <m/>
    <m/>
    <m/>
    <n v="0.74"/>
    <x v="0"/>
    <s v="No aplica"/>
    <s v="Continuidad operativa"/>
    <s v="Fiscalización"/>
    <s v="Desarrollo"/>
    <s v="3001 - Proceso y Control  de Seguimiento Internacional"/>
    <s v="Proceso y Control  de Seguimiento Internacional"/>
    <x v="0"/>
    <x v="0"/>
    <n v="3550.76"/>
    <n v="3945.3"/>
    <n v="809416.53"/>
    <n v="813124.04"/>
    <e v="#N/A"/>
    <s v="Mario Santos Aldama"/>
    <x v="2"/>
    <x v="0"/>
    <s v="ACSN"/>
    <n v="812"/>
    <x v="1"/>
    <s v="Desarrollo de Software"/>
    <x v="3"/>
    <x v="3"/>
    <x v="9"/>
    <s v="Erik Humberto Campos Esqueda"/>
    <s v="06/06/2019"/>
    <s v="06/06/2019"/>
    <s v="22/12/2020"/>
    <s v=""/>
    <x v="0"/>
    <x v="4"/>
    <x v="0"/>
    <x v="0"/>
  </r>
  <r>
    <n v="670"/>
    <d v="2019-03-29T18:13:35"/>
    <x v="79"/>
    <x v="1"/>
    <x v="1"/>
    <m/>
    <x v="3"/>
    <s v="Incorporar modificaciones menores a la funcionalidad de MAT Cobranza, que apoyen al correcto desempeño de las ADR´s.RN01 Modificaciones a Reportes del Gestor de procesos.RN02 Validación de la Fecha de periodo de remate.RN03 Modificaciones a la Herramienta de Cálculo."/>
    <x v="4"/>
    <x v="1"/>
    <x v="9"/>
    <x v="2"/>
    <m/>
    <x v="9"/>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671"/>
    <d v="2019-03-29T18:33:45"/>
    <x v="80"/>
    <x v="1"/>
    <x v="1"/>
    <m/>
    <x v="4"/>
    <s v="El  a través de la Herramienta de Cálculo, deberá calcular de manera correcta la fecha de vigencia de los saldos actualizados de los adeudos fiscales, atendiendo a la fecha de publicación del INPC y la fecha en quees solicitado el saldo.Adicionalmente, la Herramienta de Cálculo deberá entregar la marca que permita al aplicativo (incluso externo como sería ARCA y Portal) o componente del propio  que invoque a la Herramienta de Cálculo para informar al contribuyente o usuario del sistema, que en ese momento no es posible realizar el cálculo de la fecha de vigencia de los saldos, por cualquiera de los siguientes motivos&amp;#58;Que al momento de solicitar el saldo, la fecha en que se solicite el saldo no permita determinar la fecha de vigencia, atendiendo a que no ha sido publicado el INPC.Que al momento de solicitar el saldo, el valor del INPC no haya sido capturado en el sistema."/>
    <x v="4"/>
    <x v="1"/>
    <x v="9"/>
    <x v="2"/>
    <m/>
    <x v="9"/>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672"/>
    <d v="2019-03-29T18:44:08"/>
    <x v="81"/>
    <x v="1"/>
    <x v="1"/>
    <m/>
    <x v="3"/>
    <s v="Realizar los ajustes necesarios al simulador de cálculos que permitan utilizar tasas de recargos diferenciadas, incluyendo la que se utilice para los convenios de reducción, señalamiento de multas fiscales y no fiscales para el proceso de actualización, así como el cálculo de pagos a plazos y diferido."/>
    <x v="4"/>
    <x v="1"/>
    <x v="9"/>
    <x v="2"/>
    <m/>
    <x v="9"/>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674"/>
    <d v="2019-04-01T16:01:28"/>
    <x v="82"/>
    <x v="12"/>
    <x v="14"/>
    <s v="AGR"/>
    <x v="0"/>
    <s v="Crear_x000a_un repositorio de información mediante el cual se pueda intercambiar_x000a_documentación con las entidades federativas, así como gestionar cuentas de acceso_x000a_a los diferentes aplicativos del SAT. "/>
    <x v="4"/>
    <x v="0"/>
    <x v="4"/>
    <x v="0"/>
    <n v="1"/>
    <x v="18"/>
    <n v="1510.2"/>
    <x v="0"/>
    <n v="0"/>
    <x v="11"/>
    <m/>
    <m/>
    <m/>
    <n v="0.83"/>
    <x v="0"/>
    <s v="No aplica"/>
    <s v="Soporte a la operación del SAT"/>
    <s v="Entidades Federativas"/>
    <s v="Proyecto"/>
    <s v="813 - Sistema de intercambio de Información SAT - EF"/>
    <s v="Sistema de intercambio de Información SAT - EF"/>
    <x v="0"/>
    <x v="0"/>
    <n v="10068"/>
    <n v="10068"/>
    <n v="2305522"/>
    <n v="2305522"/>
    <e v="#N/A"/>
    <s v="Víctor Cruz Leyva"/>
    <x v="3"/>
    <x v="0"/>
    <s v="ACSN"/>
    <n v="819"/>
    <x v="0"/>
    <s v="Desarrollo de Software"/>
    <x v="0"/>
    <x v="0"/>
    <x v="2"/>
    <s v="Jose Guadalupe Rodriguez Martinez"/>
    <s v="03/06/2019"/>
    <s v="03/06/2019"/>
    <s v="22/04/2021"/>
    <s v=""/>
    <x v="3"/>
    <x v="10"/>
    <x v="0"/>
    <x v="0"/>
  </r>
  <r>
    <n v="675"/>
    <d v="2019-04-01T18:46:58"/>
    <x v="83"/>
    <x v="1"/>
    <x v="1"/>
    <m/>
    <x v="2"/>
    <s v="Actualmente los asuntos no llegan a la bandeja de los administradores o abogados para su atención dentro del MAT Jurídico, estos errores se presentan en los aplicativos RRL, CAL y AUJ de manera recurrente en la comunicación con el gestor de procesos IBM BPM, los cuales no se pueden no se pueden solventar de raíz al ser problemas inherentes de la comunicación entre dos sistemas.Derivado de lo anterior, origina&amp;#58;Una falta de atención de un requerimiento por parte del Contribuyente ya que no se visualiza en el sistema la solicitud correspondiente; Perdida de asuntos al momento queson turnados de un Administradora los abogados, ya que se quedan en un estado indefinido;No visualización de suntos por parte de los abogados sobre la consulta en su bandeja de tareas pendientes;Perdidad de asuntos en el Módulo de AUJ al momento que son reasignados de un abogado a otro yPerdida de asuntos al momento que son remitidos de un área interna a otra, ya que se quedan en un estado indefinido; "/>
    <x v="2"/>
    <x v="0"/>
    <x v="0"/>
    <x v="0"/>
    <m/>
    <x v="0"/>
    <n v="2608.7999999999997"/>
    <x v="0"/>
    <n v="1"/>
    <x v="1"/>
    <s v="62- UAT en paralelo"/>
    <s v="Ninguna"/>
    <m/>
    <n v="0.88"/>
    <x v="0"/>
    <s v="No aplica"/>
    <s v="Continuidad operativa"/>
    <s v="Servicios Jurídicos"/>
    <s v="Mantenimiento"/>
    <s v="639 - Recurso de Revocación en Línea"/>
    <s v="Recurso de Revocación en Línea"/>
    <x v="0"/>
    <x v="0"/>
    <n v="17392"/>
    <n v="17392"/>
    <n v="3982697"/>
    <n v="3982697"/>
    <e v="#N/A"/>
    <s v="Jaime Garrido Ruíz"/>
    <x v="0"/>
    <x v="0"/>
    <s v="ACSN"/>
    <n v="705"/>
    <x v="0"/>
    <s v="Desarrollo de Software"/>
    <x v="0"/>
    <x v="0"/>
    <x v="0"/>
    <s v="Jorge Alberto De Flon Gonzalez"/>
    <s v="24/07/2019"/>
    <s v="24/07/2019"/>
    <s v="30/03/2020"/>
    <s v=""/>
    <x v="0"/>
    <x v="7"/>
    <x v="0"/>
    <x v="0"/>
  </r>
  <r>
    <n v="681"/>
    <d v="2019-04-02T17:39:36"/>
    <x v="84"/>
    <x v="1"/>
    <x v="1"/>
    <m/>
    <x v="1"/>
    <s v="Incorporar criterios _x000a_de validación en operaciones de exportación que cuentan con el beneficio y la _x000a_autorización de la aduana al despacho a domicilio a la exportación, verificando _x000a_las autorizaciones que se registren desde la VUCEM (Ventanilla Única de Comercio _x000a_Exterior Mexicana)."/>
    <x v="7"/>
    <x v="1"/>
    <x v="9"/>
    <x v="2"/>
    <m/>
    <x v="9"/>
    <m/>
    <x v="3"/>
    <m/>
    <x v="10"/>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3"/>
    <x v="0"/>
  </r>
  <r>
    <n v="685"/>
    <d v="2019-04-02T17:45:24"/>
    <x v="85"/>
    <x v="1"/>
    <x v="1"/>
    <m/>
    <x v="3"/>
    <s v="_x000d__x000a__x000d__x000a_Las_x000d__x000a_Administraciones Desconcentradas de Recaudación al ser las encargadas del_x000d__x000a_control y cobro de los créditos fiscales, determinados tanto por autoridades_x000d__x000a_internas como autoridades externas, requieren computar plazos para determinar_x000d__x000a_la firmeza de los créditos fiscales y proceder a su cobro. Para ello se hace necesario_x000d__x000a_contar con un catálogo que indique los días inhábiles que no cuentan para el_x000d__x000a_cómputo de tales plazos, incluyendo aquellos días que se consideren inhábiles_x000d__x000a_por zonas, es decir, por ADR, Estado o Municipio.Riesgo&amp;#58;El_x000d__x000a_no contar con una funcionalidad de días inhábiles diferenciados a nivel estatal,_x000d__x000a_genera inconsistencias o cobros indebidos a los contribuyentes.Beneficio&amp;#58;Determinar_x000d__x000a_con certeza con base en el cálculo de días hábiles&amp;#58;La aplicación de los_x000d__x000a_descuentos de las Multas, y en su caso, la baja automática con motivo del pago,_x000d__x000a_y para algunos casos, la consideración del vencimiento de la fecha de vigencia_x000d__x000a_en los días señalados para convenios, documentos de gestión y formatos para_x000d__x000a_pago previamente emitidos._x000d__x000a__x000d__x000a_"/>
    <x v="4"/>
    <x v="1"/>
    <x v="9"/>
    <x v="2"/>
    <m/>
    <x v="9"/>
    <m/>
    <x v="3"/>
    <m/>
    <x v="6"/>
    <m/>
    <m/>
    <m/>
    <e v="#N/A"/>
    <x v="2"/>
    <s v="No aplica"/>
    <m/>
    <s v="Cobranza"/>
    <s v="Mantenimiento"/>
    <s v="666 - Modelo de Administración Tributaria de Cobranza"/>
    <s v="Modelo de Administración Tributaria de Cobranza"/>
    <x v="0"/>
    <x v="2"/>
    <m/>
    <m/>
    <m/>
    <m/>
    <e v="#N/A"/>
    <s v="Jose Luis Vences Mendoza"/>
    <x v="3"/>
    <x v="0"/>
    <s v="ACSN"/>
    <m/>
    <x v="3"/>
    <m/>
    <x v="0"/>
    <x v="0"/>
    <x v="4"/>
    <s v="Jose Luis Avila Vazquez"/>
    <m/>
    <m/>
    <m/>
    <m/>
    <x v="4"/>
    <x v="8"/>
    <x v="1"/>
    <x v="0"/>
  </r>
  <r>
    <n v="686"/>
    <d v="2019-04-03T13:42:54"/>
    <x v="86"/>
    <x v="1"/>
    <x v="1"/>
    <m/>
    <x v="2"/>
    <s v="_x000d__x000a__x000d__x000a_Se requiere implementar en el aplicativo MAT-DyC en la ruta Consulta&amp;gt;&amp;gt;Consulta SIR una vista para consultar la información almacenada en SIR."/>
    <x v="1"/>
    <x v="0"/>
    <x v="4"/>
    <x v="0"/>
    <m/>
    <x v="18"/>
    <n v="1145.0174999999999"/>
    <x v="0"/>
    <n v="0"/>
    <x v="3"/>
    <m/>
    <m/>
    <m/>
    <n v="0"/>
    <x v="0"/>
    <s v="No aplica"/>
    <s v="Continuidad operativa"/>
    <s v="Devoluciones y Compensaciones"/>
    <s v="Mantenimiento"/>
    <s v="641 - Modelo de Administración Tributaria Devoluciones y Compensaciones"/>
    <s v="Modelo de Administración Tributaria Devoluciones y Compensaciones"/>
    <x v="0"/>
    <x v="0"/>
    <n v="7633.45"/>
    <n v="7633.45"/>
    <n v="916329.6"/>
    <n v="1748060.05"/>
    <e v="#N/A"/>
    <s v="Víctor Cruz Leyva"/>
    <x v="3"/>
    <x v="0"/>
    <s v="ACSN"/>
    <n v="1207"/>
    <x v="1"/>
    <s v="Desarrollo de Software"/>
    <x v="0"/>
    <x v="0"/>
    <x v="2"/>
    <s v="Jose Guadalupe Rodriguez Martinez"/>
    <s v="16/12/2019"/>
    <s v=""/>
    <s v="22/10/2020"/>
    <s v=""/>
    <x v="0"/>
    <x v="6"/>
    <x v="0"/>
    <x v="0"/>
  </r>
  <r>
    <n v="688"/>
    <d v="2019-04-03T17:56:49"/>
    <x v="87"/>
    <x v="1"/>
    <x v="1"/>
    <m/>
    <x v="1"/>
    <s v="Actualmente el sistema envía _x000a_el error 551 16 3 3 53 “FRACCIÓN DE AUTO NUEVO NO PERMITIDA PARA LA CLAVE DE _x000a_DOCUMENTO DECLARADO” cuando se declara una fracción del cs_fracc_esp 57 en una _x000a_clave de documento diferente a A1 con identificador VN, se requiere modificar _x000a_esta validación para que sólo permita operaciones A1 con VN cuando las _x000a_fracciones se encuentren en dicho catálogo, pero no restringir a que se usen en _x000a_otras claves de documento, sin afectar otras validaciones"/>
    <x v="7"/>
    <x v="1"/>
    <x v="9"/>
    <x v="2"/>
    <m/>
    <x v="9"/>
    <m/>
    <x v="3"/>
    <m/>
    <x v="10"/>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3"/>
    <x v="0"/>
  </r>
  <r>
    <n v="695"/>
    <d v="2019-04-05T16:49:27"/>
    <x v="88"/>
    <x v="1"/>
    <x v="1"/>
    <m/>
    <x v="2"/>
    <s v="Modificar el VOCE a _x000a_fin de que se verifique el estado del domicilio fiscal en operaciones de _x000a_importación, el sistema deberá verificar si la validación del domicilio se _x000a_encuentra activa y vigente a la fecha en que se realiza la validación, en caso _x000a_afirmativo se deberá verificar el estado del domicilio con los estados válidos _x000a_de acuerdo a las validaciones existentes en operaciones de exportación"/>
    <x v="7"/>
    <x v="1"/>
    <x v="23"/>
    <x v="1"/>
    <m/>
    <x v="26"/>
    <n v="18"/>
    <x v="1"/>
    <n v="1"/>
    <x v="0"/>
    <m/>
    <m/>
    <m/>
    <n v="0.83"/>
    <x v="0"/>
    <s v="No aplica"/>
    <s v="No Aplica"/>
    <s v="Comercio Exterior - Pre-Despacho"/>
    <s v="Mantenimiento"/>
    <s v="217 - Validador de Operaciones de Comercio Exterior"/>
    <s v="Validador de Operaciones de Comercio Exterior"/>
    <x v="5"/>
    <x v="1"/>
    <n v="0"/>
    <n v="120"/>
    <n v="0"/>
    <n v="0"/>
    <e v="#N/A"/>
    <s v="Sonia Oliva Caballero Aquino"/>
    <x v="5"/>
    <x v="0"/>
    <s v="ACSN"/>
    <n v="1132"/>
    <x v="5"/>
    <s v="Desarrollo de Software"/>
    <x v="4"/>
    <x v="4"/>
    <x v="10"/>
    <s v="Angel Alberto Vazquez Chavez"/>
    <s v="05/04/2019"/>
    <s v="05/04/2019"/>
    <s v="23/06/2020"/>
    <s v=""/>
    <x v="0"/>
    <x v="3"/>
    <x v="0"/>
    <x v="0"/>
  </r>
  <r>
    <n v="720"/>
    <d v="2019-04-16T10:47:02"/>
    <x v="89"/>
    <x v="1"/>
    <x v="1"/>
    <m/>
    <x v="1"/>
    <s v="_x000a__x000a_Aplicar una actualización de_x000a_reglas al proceso de cartas cupo para el tema de almacenes generales de depósito, derivado a la_x000a_operación de los mismos, para facilitar y controlar de mejor manera las_x000a_mercancías que ingresan al régimen de depósito fiscal._x000a__x000a_"/>
    <x v="7"/>
    <x v="1"/>
    <x v="9"/>
    <x v="2"/>
    <m/>
    <x v="9"/>
    <m/>
    <x v="3"/>
    <m/>
    <x v="10"/>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3"/>
    <x v="0"/>
  </r>
  <r>
    <n v="725"/>
    <d v="2019-04-16T12:05:59"/>
    <x v="90"/>
    <x v="1"/>
    <x v="1"/>
    <m/>
    <x v="1"/>
    <s v="_x000a__x000a_Es necesario evitar los errores de_x000a_validación de pedimentos de importación y exportación que implique la_x000a_declaración de fracciones arancelarias de nueva creación de mercancías sujetas_x000a_a la aplicación de regulaciones y restricciones no arancelarias, esto derivado_x000a_de la actualización de las disposiciones legales en materia de comercio_x000a_exterior._x000a__x000a_"/>
    <x v="7"/>
    <x v="1"/>
    <x v="9"/>
    <x v="2"/>
    <m/>
    <x v="9"/>
    <m/>
    <x v="3"/>
    <m/>
    <x v="10"/>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3"/>
    <x v="0"/>
  </r>
  <r>
    <n v="728"/>
    <d v="2019-04-16T12:56:14"/>
    <x v="91"/>
    <x v="1"/>
    <x v="1"/>
    <m/>
    <x v="1"/>
    <s v="_x000a__x000a_Se requiere_x000a_modificar el Validador de Operaciones de Comercio Exterior (VOCE) en el cálculo_x000a_de la base gravable de IVA._x000a__x000a_"/>
    <x v="7"/>
    <x v="1"/>
    <x v="23"/>
    <x v="1"/>
    <m/>
    <x v="26"/>
    <n v="75.599999999999994"/>
    <x v="1"/>
    <n v="1"/>
    <x v="0"/>
    <m/>
    <m/>
    <m/>
    <n v="0.69"/>
    <x v="0"/>
    <s v="No aplica"/>
    <s v="Continuidad operativa"/>
    <s v="Comercio Exterior - Pre-Despacho"/>
    <s v="Mantenimiento"/>
    <s v="217 - Validador de Operaciones de Comercio Exterior"/>
    <s v="Validador de Operaciones de Comercio Exterior"/>
    <x v="5"/>
    <x v="1"/>
    <n v="0"/>
    <n v="504"/>
    <n v="0"/>
    <n v="0"/>
    <e v="#N/A"/>
    <s v="Sonia Oliva Caballero Aquino"/>
    <x v="5"/>
    <x v="0"/>
    <s v="ACSN"/>
    <n v="911"/>
    <x v="5"/>
    <s v="Desarrollo de Software"/>
    <x v="4"/>
    <x v="4"/>
    <x v="11"/>
    <s v="Angel Alberto Vazquez Chavez"/>
    <s v="31/08/2018"/>
    <s v="31/08/2018"/>
    <s v="05/03/2020"/>
    <s v=""/>
    <x v="0"/>
    <x v="7"/>
    <x v="0"/>
    <x v="0"/>
  </r>
  <r>
    <n v="733"/>
    <d v="2019-04-17T13:01:04"/>
    <x v="92"/>
    <x v="1"/>
    <x v="1"/>
    <m/>
    <x v="2"/>
    <s v="Contar con información oportuna y_x000a_ centralizada de diferentes fuentes para la construcción de modelos de _x000a_riesgo e información que respondan a los temas prioritariosdel SATy _x000a_deotras instituciones, soportado poruna arquitecturae infraestructura_x000a_ escalable que permita eluso de contenedores, un desarrolloágil y una _x000a_eficiente capacidad de procesamiento,que asegure la compatibilidad de _x000a_las herramientas y la seguridad en la información centralizada; así _x000a_comoun repositorio de datosunificadoy estandarizado sobre un sistema de archivos distribuido que permitauna consulta eficiente y gestionadadela información. "/>
    <x v="6"/>
    <x v="0"/>
    <x v="12"/>
    <x v="0"/>
    <m/>
    <x v="27"/>
    <n v="0"/>
    <x v="1"/>
    <n v="1"/>
    <x v="4"/>
    <m/>
    <m/>
    <m/>
    <n v="0.88"/>
    <x v="0"/>
    <s v="No aplica"/>
    <s v="Recaudación"/>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hector.garduno@satcam.com.mx"/>
    <x v="8"/>
    <x v="1"/>
    <s v="ACMR"/>
    <n v="0"/>
    <x v="2"/>
    <s v="Proyecto Tecnológico"/>
    <x v="3"/>
    <x v="3"/>
    <x v="9"/>
    <s v="Hugo Saavedra Fernandez"/>
    <s v="30/05/2019"/>
    <s v="30/05/2019"/>
    <s v="12/10/2020"/>
    <s v=""/>
    <x v="0"/>
    <x v="6"/>
    <x v="0"/>
    <x v="0"/>
  </r>
  <r>
    <n v="740"/>
    <d v="2019-04-24T14:18:07"/>
    <x v="93"/>
    <x v="14"/>
    <x v="10"/>
    <s v="AGR"/>
    <x v="0"/>
    <s v="_x000a__x000a_Actualmente_x000a_en MAT Cobranza al visualizar la consulta de los adeudos de los contribuyentes_x000a_en el apartado de ver conceptos, nos muestra número de crédito (en su caso), en_x000a_la primera columna, el concepto, el tipo de impuesto, tipo de multa, periodo y_x000a_ejercicio, importe determinado y situación(es) vigente(s) como columnas también._x000a__x000a__x000a__x000a_Sin_x000a_embargo, no se pueden ver en primer plano todas las columnas señaladas en el_x000a_párrafo anterior, sino que, mediante barra de desplazamiento, para todos los_x000a_casos, se tiene que utilizar para la visualización de las últimas columnas,_x000a_perdiéndose de vista la información del concepto o accesorio del que se trata._x000a__x000a__x000a__x000a_De_x000a_igual forma, tanto para el caso de las resoluciones a cargo de un deudor, como_x000a_el detalle de cada resolución, la información de éstas, no se pueden imprimir (PDF)_x000a_ni exportar a un archivo de Excel para su uso operativo."/>
    <x v="4"/>
    <x v="1"/>
    <x v="6"/>
    <x v="1"/>
    <m/>
    <x v="6"/>
    <n v="51.016500000000001"/>
    <x v="1"/>
    <n v="1"/>
    <x v="12"/>
    <s v="428 - Tren de liberación"/>
    <s v="Ninguna"/>
    <m/>
    <n v="0.9"/>
    <x v="0"/>
    <s v="No aplica"/>
    <s v="Continuidad operativa"/>
    <s v="Cobranza"/>
    <s v="Mantenimiento"/>
    <s v="666 - Modelo de Administración Tributaria de Cobranza"/>
    <s v="Modelo de Administración Tributaria de Cobranza"/>
    <x v="0"/>
    <x v="3"/>
    <n v="340.11"/>
    <n v="340.11"/>
    <n v="77860"/>
    <n v="77860"/>
    <e v="#N/A"/>
    <s v="José Luis Vences Mendoza"/>
    <x v="3"/>
    <x v="0"/>
    <s v="ACSN"/>
    <n v="659"/>
    <x v="4"/>
    <s v="Desarrollo de Software"/>
    <x v="0"/>
    <x v="0"/>
    <x v="4"/>
    <s v="Jose Luis Avila Vazquez"/>
    <s v="23/05/2019"/>
    <s v="23/05/2019"/>
    <s v="28/09/2020"/>
    <s v=""/>
    <x v="0"/>
    <x v="5"/>
    <x v="0"/>
    <x v="0"/>
  </r>
  <r>
    <n v="743"/>
    <d v="2019-04-24T16:43:52"/>
    <x v="94"/>
    <x v="16"/>
    <x v="13"/>
    <s v="AGSC"/>
    <x v="0"/>
    <s v="Se requiere actualizar el Web Service del Sector_x000a_Primario para integrar validaciones de obligaciones contenidas en la LCO y_x000a_L-RFC en una sola herramienta que utilicen los Proveedores de Certificación de_x000a_CFDI, así como eliminar los roles que se habilitan a los contribuyentes para_x000a_que puedan facturar a través del adquirente."/>
    <x v="0"/>
    <x v="1"/>
    <x v="9"/>
    <x v="2"/>
    <m/>
    <x v="9"/>
    <m/>
    <x v="3"/>
    <m/>
    <x v="7"/>
    <m/>
    <m/>
    <m/>
    <e v="#N/A"/>
    <x v="0"/>
    <s v="No aplica"/>
    <m/>
    <s v="Factura Electrónica"/>
    <s v="Proyecto"/>
    <s v="58 - Sistema Integral de Comprobantes"/>
    <s v="Sistema Integral de Comprobantes"/>
    <x v="0"/>
    <x v="2"/>
    <m/>
    <m/>
    <m/>
    <m/>
    <e v="#N/A"/>
    <s v="Roberto Benjamin Monroy Vargas"/>
    <x v="0"/>
    <x v="0"/>
    <s v="ACSN"/>
    <m/>
    <x v="3"/>
    <m/>
    <x v="1"/>
    <x v="1"/>
    <x v="1"/>
    <s v="Erika Adriana Ruiz Mendoza"/>
    <m/>
    <m/>
    <m/>
    <m/>
    <x v="4"/>
    <x v="8"/>
    <x v="2"/>
    <x v="0"/>
  </r>
  <r>
    <n v="746"/>
    <d v="2019-04-25T13:50:00"/>
    <x v="95"/>
    <x v="1"/>
    <x v="1"/>
    <m/>
    <x v="1"/>
    <s v="​Se requiere modificar la validación del cierre de consolidados en los que se declare el identificador AV|2 a fin de que verifique que la fecha de entrada declarada sea igual o posterior a la fecha de apertura del previo y anterior a la fecha de pago del pedimento."/>
    <x v="7"/>
    <x v="1"/>
    <x v="9"/>
    <x v="2"/>
    <m/>
    <x v="9"/>
    <m/>
    <x v="3"/>
    <m/>
    <x v="6"/>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1"/>
    <x v="0"/>
  </r>
  <r>
    <n v="755"/>
    <d v="2019-04-29T10:45:50"/>
    <x v="96"/>
    <x v="3"/>
    <x v="1"/>
    <m/>
    <x v="2"/>
    <s v="​Crear un esquema que permita obtener informacion de pedimentos y no pedimentos desde tablas de aplicaciones legadas a fin de incorporarlas a Bases de datos del MAT CE a fin de contar con información que permita contar con todo el universo de Contabilidad Aduanera. "/>
    <x v="7"/>
    <x v="0"/>
    <x v="13"/>
    <x v="0"/>
    <m/>
    <x v="14"/>
    <n v="1252.05"/>
    <x v="0"/>
    <n v="1"/>
    <x v="12"/>
    <s v="Ninguna"/>
    <s v="Ninguna"/>
    <m/>
    <n v="0.95"/>
    <x v="0"/>
    <s v="No aplica"/>
    <s v="Continuidad operativa"/>
    <s v="Comercio Exterior - Soporte a la Operación"/>
    <s v="Mantenimiento"/>
    <s v="879 - Cargador de Pedimentos"/>
    <s v="Cargador de Pedimentos"/>
    <x v="0"/>
    <x v="0"/>
    <n v="8347"/>
    <n v="8347"/>
    <n v="1838183"/>
    <n v="1911463"/>
    <e v="#N/A"/>
    <s v="Mario Santos Aldama"/>
    <x v="2"/>
    <x v="0"/>
    <s v="ACSN"/>
    <n v="652"/>
    <x v="0"/>
    <s v="Desarrollo de_Software"/>
    <x v="0"/>
    <x v="0"/>
    <x v="6"/>
    <s v="Jose Salvador Parra Correa"/>
    <s v="04/03/2019"/>
    <s v="04/03/2019"/>
    <s v="04/12/2020"/>
    <s v=""/>
    <x v="0"/>
    <x v="4"/>
    <x v="0"/>
    <x v="0"/>
  </r>
  <r>
    <n v="766"/>
    <d v="2019-05-02T17:06:18"/>
    <x v="97"/>
    <x v="1"/>
    <x v="1"/>
    <m/>
    <x v="2"/>
    <s v="​Derivado de la reingenieria de Certisat CRM, se debe considerar la incorporación del módulo de bloqueo y desbloqueo de usuarios VIP."/>
    <x v="0"/>
    <x v="1"/>
    <x v="14"/>
    <x v="1"/>
    <n v="1"/>
    <x v="15"/>
    <n v="775.00949999999989"/>
    <x v="2"/>
    <n v="1"/>
    <x v="3"/>
    <n v="1619"/>
    <s v="Ninguna"/>
    <m/>
    <n v="0.82"/>
    <x v="0"/>
    <s v="No aplica"/>
    <s v="Continuidad operativa"/>
    <s v="e.Firma"/>
    <s v="Proyecto"/>
    <s v="2079 - Certificación SAT (Ventanilla y WEB)"/>
    <s v="Certificación SAT (Ventanilla y WEB)"/>
    <x v="0"/>
    <x v="0"/>
    <n v="5166.7299999999996"/>
    <n v="5166.7299999999996"/>
    <n v="1183181"/>
    <n v="1183181.17"/>
    <e v="#N/A"/>
    <s v="Felix Juan Ramírez Velasco"/>
    <x v="1"/>
    <x v="0"/>
    <s v="ACSN"/>
    <n v="689"/>
    <x v="1"/>
    <s v="Desarrollo de Software"/>
    <x v="1"/>
    <x v="1"/>
    <x v="1"/>
    <s v="Daniel Esquivel Herrera"/>
    <s v="23/05/2019"/>
    <s v="23/05/2019"/>
    <s v="21/01/2020"/>
    <s v=""/>
    <x v="0"/>
    <x v="1"/>
    <x v="0"/>
    <x v="0"/>
  </r>
  <r>
    <n v="768"/>
    <d v="2019-05-02T19:10:16"/>
    <x v="98"/>
    <x v="1"/>
    <x v="1"/>
    <m/>
    <x v="7"/>
    <s v="​Infraestructura obsoleta que soporta aplicativos de uso para todo el SAT. AutonormaPone a disposición del SAT normativa para la operación de sus procesosComunicación InstitucionalDifusión de temas relevantes que apoyan las funciones de los empleadosAplicativos que soportan la capacitación que proporciona el SAT tanto de manera interna como externa"/>
    <x v="5"/>
    <x v="1"/>
    <x v="8"/>
    <x v="1"/>
    <m/>
    <x v="8"/>
    <n v="0"/>
    <x v="1"/>
    <n v="1"/>
    <x v="13"/>
    <m/>
    <m/>
    <m/>
    <n v="0"/>
    <x v="0"/>
    <s v="No aplica"/>
    <s v="Soporte a la operación del SAT"/>
    <s v="Recursos y Servicios"/>
    <s v="Tecnológico"/>
    <s v="2075.1 - Documentum/Captiva - Servicios de Digitalización Solución Integral Servicios al Contribuyente"/>
    <s v="Documentum/Captiva - Servicios de Digitalización Solución Integral Servicios al Contribuyente"/>
    <x v="1"/>
    <x v="1"/>
    <s v=""/>
    <s v=""/>
    <n v="0"/>
    <s v=""/>
    <e v="#N/A"/>
    <s v="Margarita Canseco Flores"/>
    <x v="0"/>
    <x v="0"/>
    <s v="ACSN"/>
    <n v="0"/>
    <x v="2"/>
    <s v="Proyecto Tecnológico"/>
    <x v="2"/>
    <x v="5"/>
    <x v="12"/>
    <s v=""/>
    <s v="10/03/2020"/>
    <s v=""/>
    <s v="10/03/2020"/>
    <s v=""/>
    <x v="0"/>
    <x v="7"/>
    <x v="0"/>
    <x v="0"/>
  </r>
  <r>
    <n v="770"/>
    <d v="2019-05-03T15:12:06"/>
    <x v="99"/>
    <x v="18"/>
    <x v="15"/>
    <s v="AGR"/>
    <x v="0"/>
    <s v="​Los_x000a_campos que se tienen en el registro de bienes no son los suficientes para dar a_x000a_conocer a los postores información que necesita conocer."/>
    <x v="4"/>
    <x v="0"/>
    <x v="24"/>
    <x v="0"/>
    <m/>
    <x v="21"/>
    <n v="822.51149999999996"/>
    <x v="2"/>
    <n v="1"/>
    <x v="3"/>
    <s v="513 - Tren de liberaciones"/>
    <s v="Ninguna"/>
    <s v="SI"/>
    <n v="0.75"/>
    <x v="0"/>
    <s v="No aplica"/>
    <s v="Continuidad operativa"/>
    <s v="Cobranza"/>
    <s v="Mantenimiento"/>
    <s v="787 - SubastaSAT Nueva Versión"/>
    <s v="SubastaSAT Nueva Versión"/>
    <x v="0"/>
    <x v="0"/>
    <n v="5483.41"/>
    <n v="5483.41"/>
    <n v="1255700.8899999999"/>
    <n v="1255700.8899999999"/>
    <e v="#N/A"/>
    <s v="José Luis Vences Mendoza"/>
    <x v="3"/>
    <x v="0"/>
    <s v="ACSN"/>
    <n v="846"/>
    <x v="1"/>
    <s v="Desarrollo de Software"/>
    <x v="0"/>
    <x v="0"/>
    <x v="4"/>
    <s v="Jose Luis Avila Vazquez"/>
    <s v="05/07/2019"/>
    <s v="05/07/2019"/>
    <s v="14/12/2020"/>
    <s v=""/>
    <x v="0"/>
    <x v="4"/>
    <x v="0"/>
    <x v="0"/>
  </r>
  <r>
    <n v="771"/>
    <d v="2019-05-06T10:29:04"/>
    <x v="100"/>
    <x v="1"/>
    <x v="1"/>
    <m/>
    <x v="2"/>
    <s v="​Contar_x000a_con la consulta de pedimentos en MATCE._x000a_La cual, a través de un servicio parametrizable por el usuario, realice_x000a_la consulta de información en el Sistema de Automatización Aduanero Integral_x000a_(SAAI), o en el Modelo de Administración Tributaria de Comercio Exterior (MATCE)._x000a_"/>
    <x v="7"/>
    <x v="1"/>
    <x v="11"/>
    <x v="1"/>
    <m/>
    <x v="11"/>
    <n v="845.98050000000001"/>
    <x v="2"/>
    <n v="1"/>
    <x v="3"/>
    <s v="Ninguna"/>
    <s v="Ninguna"/>
    <m/>
    <n v="0.97"/>
    <x v="0"/>
    <s v="No aplica"/>
    <s v="Continuidad operativa"/>
    <s v="MAT - Comercio Exterior"/>
    <s v="Proyecto"/>
    <s v="1030 - MATCE-Consulta Remota de Pedimentos"/>
    <s v="MATCE-Consulta Remota de Pedimentos"/>
    <x v="6"/>
    <x v="1"/>
    <n v="0"/>
    <n v="5639.87"/>
    <n v="0"/>
    <n v="0"/>
    <e v="#N/A"/>
    <s v="Beatriz Belem Stein Carrillo"/>
    <x v="2"/>
    <x v="0"/>
    <s v="ACSN"/>
    <n v="727"/>
    <x v="4"/>
    <s v="Desarrollo de Software"/>
    <x v="0"/>
    <x v="0"/>
    <x v="6"/>
    <s v="Graciela Hernandez Cortes"/>
    <s v="01/03/2019"/>
    <s v="01/03/2019"/>
    <s v="20/07/2020"/>
    <s v=""/>
    <x v="0"/>
    <x v="9"/>
    <x v="0"/>
    <x v="0"/>
  </r>
  <r>
    <n v="775"/>
    <d v="2019-05-06T18:03:59"/>
    <x v="101"/>
    <x v="3"/>
    <x v="1"/>
    <m/>
    <x v="1"/>
    <s v="_x000d__x000a__x000d__x000a_El CDS tome el mantenimiento y soporte del_x000d__x000a_aplicativo de Subcontratación."/>
    <x v="3"/>
    <x v="1"/>
    <x v="9"/>
    <x v="2"/>
    <m/>
    <x v="9"/>
    <m/>
    <x v="3"/>
    <m/>
    <x v="7"/>
    <m/>
    <m/>
    <m/>
    <e v="#N/A"/>
    <x v="0"/>
    <s v="No aplica"/>
    <m/>
    <s v="Servicios al Contribuyente"/>
    <s v="Requerimiento Técnico"/>
    <s v="962 - Cumplimiento Obligaciones Fiscales en materia Subcontratación laboral"/>
    <s v="Cumplimiento Obligaciones Fiscales en materia Subcontratación laboral"/>
    <x v="7"/>
    <x v="2"/>
    <m/>
    <m/>
    <m/>
    <m/>
    <e v="#N/A"/>
    <s v="Alfredo Reyes Luna"/>
    <x v="9"/>
    <x v="1"/>
    <s v="ACDMA"/>
    <m/>
    <x v="3"/>
    <m/>
    <x v="0"/>
    <x v="0"/>
    <x v="5"/>
    <s v="Ignacio Ramon Ruiz Casillas"/>
    <m/>
    <m/>
    <m/>
    <m/>
    <x v="4"/>
    <x v="8"/>
    <x v="2"/>
    <x v="0"/>
  </r>
  <r>
    <n v="777"/>
    <d v="2019-05-07T14:27:05"/>
    <x v="102"/>
    <x v="1"/>
    <x v="1"/>
    <m/>
    <x v="2"/>
    <s v="Actualmente en la Administración Central de Modernización Aduanera (ACMA) de la Administración General de Aduanas (AGA) se tiene la responsabilidad de emitir información ejecutiva relacionada a operaciones de comercio exterior a nivel nacional y por cada punto táctico que permita la visibilidad a la alta dirección de la relevancia en eventos propios que permitan transparencia en los objetivos estratégicos por lo que se requiere la automatización de un modelo de información de temas de comercio exterior y que se pueda consumir esta información por los colaboradores de la ACMA y áreas involucradas. Se requiere integrar en esta iniciativa la información de operaciones de comercio exterior que se recaba en los distintos procesos automatizados institucionales de forma que se conjunten uniformemente conforme a la trazabilidad de los eventos.Para lograrlo, serequiere contemplar los siguientes puntos&amp;#58;1.-Realizar la extracción de información transaccional diaria correspondiente los temasde negocio que se detallan en el RN01 del RES.2.-Contar_x000a_con la información histórica de 3 años anteriores y la actual que se esté_x000a_generando.3.-Generación_x000a_de un modelo de inteligencia de negocio que contenga la integración de las_x000a_fuentes que se enlistan en el RN01 del RES4.-Contar_x000a_con el acceso a la información mediante herramientas institucionales para su_x000a_autoconsumoEl riesgo de no contar con esta solución es inherente a la operación aduanera y podría incurrir la institución en omisiones importantes en temas de Seguridad Nacional.​​"/>
    <x v="7"/>
    <x v="1"/>
    <x v="15"/>
    <x v="1"/>
    <m/>
    <x v="16"/>
    <n v="1318.98"/>
    <x v="0"/>
    <n v="1"/>
    <x v="9"/>
    <m/>
    <m/>
    <m/>
    <n v="0.99"/>
    <x v="0"/>
    <s v="No aplica"/>
    <s v="Continuidad operativa"/>
    <s v="Comercio Exterior - Soporte a la Operación"/>
    <s v="Proyecto"/>
    <s v="746 - Carga Diaria de Comercio Exterior"/>
    <s v="Carga Diaria de Comercio Exterior"/>
    <x v="0"/>
    <x v="0"/>
    <n v="8793.2000000000007"/>
    <n v="8793.2000000000007"/>
    <n v="2013642.8"/>
    <n v="2013642.8"/>
    <e v="#N/A"/>
    <s v="María de los Angeles Ávila Vázquez"/>
    <x v="5"/>
    <x v="0"/>
    <s v="ACSN"/>
    <n v="971"/>
    <x v="1"/>
    <s v="Desarrollo de Software"/>
    <x v="1"/>
    <x v="1"/>
    <x v="7"/>
    <s v="David Muñoz Olivares"/>
    <s v="08/07/2019"/>
    <s v="08/07/2019"/>
    <s v="17/09/2020"/>
    <s v=""/>
    <x v="0"/>
    <x v="5"/>
    <x v="0"/>
    <x v="0"/>
  </r>
  <r>
    <n v="784"/>
    <d v="2019-05-08T20:10:17"/>
    <x v="103"/>
    <x v="1"/>
    <x v="1"/>
    <m/>
    <x v="2"/>
    <s v="​Se requiere agregar a la funcionalidad nativa de Peoplesoft que hace el componente ;Conciliación Semimanual; elementos que permitan que aumente su grado de automatización y que pueda generar el reporte de conciliación bancaria - contable que se le pide mensualmente a la Administración de Recursos Financieros ;2;, de la AGRS."/>
    <x v="5"/>
    <x v="1"/>
    <x v="8"/>
    <x v="0"/>
    <m/>
    <x v="7"/>
    <n v="1596.855"/>
    <x v="0"/>
    <n v="0"/>
    <x v="0"/>
    <m/>
    <m/>
    <m/>
    <n v="0.56000000000000005"/>
    <x v="0"/>
    <s v="No aplica"/>
    <s v="Continuidad operativa"/>
    <s v="Recursos y Servicios"/>
    <s v="Desarrollo"/>
    <s v="299 - AGS-FSCM Solución Integral"/>
    <s v="AGS-FSCM Solución Integral"/>
    <x v="0"/>
    <x v="0"/>
    <n v="10645.7"/>
    <n v="10645.7"/>
    <n v="2437865.2999999998"/>
    <n v="2437865.2999999998"/>
    <n v="2177583.8999999994"/>
    <s v="Margarita Canseco Flores"/>
    <x v="0"/>
    <x v="0"/>
    <s v="ACSN"/>
    <n v="1133"/>
    <x v="1"/>
    <s v="Desarrollo de Software"/>
    <x v="0"/>
    <x v="0"/>
    <x v="0"/>
    <s v="Francisco Porfirio Lopez Vazquez"/>
    <s v="02/03/2020"/>
    <s v="02/03/2020"/>
    <s v="29/09/2020"/>
    <s v=""/>
    <x v="0"/>
    <x v="5"/>
    <x v="0"/>
    <x v="0"/>
  </r>
  <r>
    <n v="792"/>
    <d v="2019-05-13T12:46:33"/>
    <x v="104"/>
    <x v="3"/>
    <x v="1"/>
    <m/>
    <x v="2"/>
    <s v="​Implementar_x000a_una guía de operación que indique las actividades, reglas de negocio,_x000a_involucrados, artefactos y mejores prácticas necesarios para institucionalizar_x000a_los aplicativos desarrollados y operados por las áreas de negocio, dando como resultado_x000a_que la AGCTI pueda mantener el control de la seguridad, arquitectura,_x000a_infraestructura y la continuidad de la operación."/>
    <x v="3"/>
    <x v="1"/>
    <x v="25"/>
    <x v="1"/>
    <m/>
    <x v="19"/>
    <n v="0"/>
    <x v="1"/>
    <n v="0"/>
    <x v="4"/>
    <m/>
    <m/>
    <m/>
    <n v="0.84"/>
    <x v="0"/>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Jose Alberto Romero Rodriguez"/>
    <x v="5"/>
    <x v="0"/>
    <s v="ACSN"/>
    <n v="0"/>
    <x v="2"/>
    <s v="Proyecto Tecnológico"/>
    <x v="2"/>
    <x v="2"/>
    <x v="3"/>
    <s v=""/>
    <s v="10/06/2019"/>
    <s v="10/06/2019"/>
    <s v="01/04/2020"/>
    <s v=""/>
    <x v="0"/>
    <x v="10"/>
    <x v="0"/>
    <x v="0"/>
  </r>
  <r>
    <n v="800"/>
    <d v="2019-05-15T18:20:00"/>
    <x v="105"/>
    <x v="3"/>
    <x v="1"/>
    <m/>
    <x v="2"/>
    <s v="​Desacoplar en la aplicación MAT Cobranza el módulo ;Resoluciones - Traslado; del war monolítico ;MAT-Cobranza.war;.Actualizar el Front End y Back End a las versiones más recientes alineado el marco tecnológico actual. "/>
    <x v="3"/>
    <x v="0"/>
    <x v="24"/>
    <x v="0"/>
    <n v="1"/>
    <x v="21"/>
    <n v="1928.6144999999999"/>
    <x v="0"/>
    <n v="1"/>
    <x v="1"/>
    <s v="1077 - UAT en paralelo"/>
    <s v="Ninguna"/>
    <s v="SI"/>
    <n v="0.94"/>
    <x v="0"/>
    <s v="No aplica"/>
    <s v="Continuidad operativa"/>
    <s v="Cobranza"/>
    <s v="Requerimiento Técnico"/>
    <s v="666 - Modelo de Administración Tributaria de Cobranza"/>
    <s v="Modelo de Administración Tributaria de Cobranza"/>
    <x v="0"/>
    <x v="0"/>
    <n v="12857.43"/>
    <n v="12857.43"/>
    <n v="2944310.47"/>
    <n v="2944310.47"/>
    <e v="#N/A"/>
    <s v="Luis Alfredo Torres Arreguín"/>
    <x v="10"/>
    <x v="1"/>
    <s v="ACTT"/>
    <n v="1086"/>
    <x v="0"/>
    <s v="Desarrollo de_Software"/>
    <x v="0"/>
    <x v="0"/>
    <x v="4"/>
    <s v="Jose Luis Avila Vazquez"/>
    <s v="08/07/2019"/>
    <s v="08/07/2019"/>
    <s v="13/10/2020"/>
    <s v=""/>
    <x v="0"/>
    <x v="6"/>
    <x v="0"/>
    <x v="0"/>
  </r>
  <r>
    <n v="806"/>
    <d v="2019-05-16T17:58:29"/>
    <x v="106"/>
    <x v="15"/>
    <x v="11"/>
    <s v="AGSC"/>
    <x v="0"/>
    <s v="​Segmentar el acceso a las funcionalidades por medio de los roles del Servicio de IdC en MAT RFC, generando nuevos roles con alcance recortado"/>
    <x v="0"/>
    <x v="1"/>
    <x v="9"/>
    <x v="2"/>
    <m/>
    <x v="9"/>
    <m/>
    <x v="3"/>
    <m/>
    <x v="6"/>
    <m/>
    <m/>
    <m/>
    <e v="#N/A"/>
    <x v="2"/>
    <s v="No aplica"/>
    <m/>
    <s v="Identificación del Contribuyente"/>
    <s v="Mantenimiento"/>
    <s v="700 - RFC Ampliado"/>
    <s v="RFC Ampliado"/>
    <x v="0"/>
    <x v="2"/>
    <m/>
    <m/>
    <m/>
    <m/>
    <e v="#N/A"/>
    <s v="Christian Alejandro Nolasco Palacios"/>
    <x v="1"/>
    <x v="0"/>
    <s v="ACSN"/>
    <m/>
    <x v="3"/>
    <m/>
    <x v="1"/>
    <x v="1"/>
    <x v="1"/>
    <s v="Araceli Gandara Bautista"/>
    <m/>
    <m/>
    <m/>
    <m/>
    <x v="4"/>
    <x v="8"/>
    <x v="1"/>
    <x v="0"/>
  </r>
  <r>
    <n v="807"/>
    <d v="2019-05-17T17:52:05"/>
    <x v="107"/>
    <x v="4"/>
    <x v="16"/>
    <s v="AGR"/>
    <x v="0"/>
    <s v="​Se requiere la atención y soporte para la continuidad del proyectoCobranza – Intercambio de información con la Banca. (PPMC 91605), que por el término del contrato con el SDMA 4 no se logró su liberación a producción.​ Considerando el requerimiento inicial y los controles de cambio autorizados durante el periodo en que fue atendido por el anterior CDS.Se deberá asociar los siguientes paquetes a la iniciativa&amp;#58;CobranzaCZCC17524PR1CZCC17361PRBCZCC17361BD_Portal empleadoTTCC17415PECTTCC17415CBD"/>
    <x v="4"/>
    <x v="1"/>
    <x v="6"/>
    <x v="1"/>
    <n v="1"/>
    <x v="6"/>
    <n v="742.39650000000006"/>
    <x v="2"/>
    <n v="1"/>
    <x v="1"/>
    <s v="Ninguna"/>
    <s v="Ninguna"/>
    <m/>
    <n v="0.92"/>
    <x v="0"/>
    <s v="No aplica"/>
    <s v="Fiscalización"/>
    <s v="Cobranza"/>
    <s v="Mantenimiento"/>
    <s v="1029 - Intercambio de información con la banca"/>
    <s v="Intercambio de información con la banca"/>
    <x v="0"/>
    <x v="0"/>
    <n v="4949.3100000000004"/>
    <n v="4949.3100000000004"/>
    <n v="1133391.99"/>
    <n v="1133391.99"/>
    <e v="#N/A"/>
    <s v="José Luis Vences Mendoza"/>
    <x v="3"/>
    <x v="0"/>
    <s v="ACSN"/>
    <n v="1040"/>
    <x v="1"/>
    <s v="Desarrollo de Software"/>
    <x v="0"/>
    <x v="0"/>
    <x v="4"/>
    <s v="Jose Luis Avila Vazquez"/>
    <s v="22/07/2019"/>
    <s v="22/07/2019"/>
    <s v="22/10/2020"/>
    <s v=""/>
    <x v="0"/>
    <x v="6"/>
    <x v="0"/>
    <x v="0"/>
  </r>
  <r>
    <n v="811"/>
    <d v="2019-05-21T17:20:23"/>
    <x v="108"/>
    <x v="1"/>
    <x v="1"/>
    <m/>
    <x v="2"/>
    <s v="Se_x000d__x000a_requiere modificar el Validador de Operaciones de Comercio Exterior (VOCE),_x000d__x000a_respecto a la validación de los datos declarados en el campo de Valor Comercial_x000d__x000a_y Unidad de Medida Comercialización permisos C1._x000d__x000a__x000d__x000a_"/>
    <x v="7"/>
    <x v="1"/>
    <x v="9"/>
    <x v="2"/>
    <m/>
    <x v="9"/>
    <m/>
    <x v="3"/>
    <m/>
    <x v="6"/>
    <m/>
    <m/>
    <m/>
    <e v="#N/A"/>
    <x v="2"/>
    <s v="No aplica"/>
    <m/>
    <s v="Comercio Exterior - Pre-Despacho"/>
    <s v="Desarrollo"/>
    <s v="217 - Validador de Operaciones de Comercio Exterior"/>
    <s v="Validador de Operaciones de Comercio Exterior"/>
    <x v="5"/>
    <x v="2"/>
    <m/>
    <m/>
    <m/>
    <m/>
    <e v="#N/A"/>
    <s v="Sonia Oliva Caballero Aquino"/>
    <x v="5"/>
    <x v="0"/>
    <s v="ACSN"/>
    <m/>
    <x v="3"/>
    <m/>
    <x v="4"/>
    <x v="4"/>
    <x v="10"/>
    <s v="Angel Alberto Vazquez Chavez"/>
    <m/>
    <m/>
    <m/>
    <m/>
    <x v="4"/>
    <x v="8"/>
    <x v="1"/>
    <x v="0"/>
  </r>
  <r>
    <n v="815"/>
    <d v="2019-05-23T11:23:07"/>
    <x v="109"/>
    <x v="3"/>
    <x v="1"/>
    <m/>
    <x v="2"/>
    <s v="Habilitar_x000a_funcionalidad al Motor Traductor (MT) para que, dependiendo de un nuevo método,_x000a_se permita a los diversos aplicativos, por una parte, continuar utilizando la_x000a_actual petición al MT para la generación y entrega del formato para pago con LC_x000a_en formato PDF y su XML, y por otra parte, utilizar una nueva petición, la cual_x000a_identifique el MT para la generación y_x000a_entrega, en formato PNG, de la sección de Línea de Captura, el Código de_x000a_barras, el código QR, el número del documento o folio y la fecha de emisión,_x000a_así como el XML correspondiente._x000a__x000a_"/>
    <x v="4"/>
    <x v="1"/>
    <x v="6"/>
    <x v="1"/>
    <m/>
    <x v="6"/>
    <n v="51.245999999999995"/>
    <x v="1"/>
    <n v="1"/>
    <x v="3"/>
    <s v="SENHA"/>
    <s v="Ninguna"/>
    <m/>
    <n v="0.59"/>
    <x v="0"/>
    <s v="No aplica"/>
    <s v="Continuidad operativa"/>
    <s v="Cobranza"/>
    <s v="Mantenimiento"/>
    <s v="644 - Créditos Fiscales"/>
    <s v="Créditos Fiscales"/>
    <x v="0"/>
    <x v="3"/>
    <n v="0"/>
    <n v="341.64"/>
    <n v="78318"/>
    <n v="78318"/>
    <e v="#N/A"/>
    <s v="José Luis Vences Mendoza"/>
    <x v="3"/>
    <x v="0"/>
    <s v="ACSN"/>
    <n v="699"/>
    <x v="1"/>
    <s v="Desarrollo de Software"/>
    <x v="0"/>
    <x v="0"/>
    <x v="4"/>
    <s v="Jose Luis Avila Vazquez"/>
    <s v="07/06/2019"/>
    <s v="07/06/2019"/>
    <s v="10/07/2020"/>
    <s v=""/>
    <x v="0"/>
    <x v="9"/>
    <x v="0"/>
    <x v="0"/>
  </r>
  <r>
    <n v="829"/>
    <d v="2019-05-29T12:41:24"/>
    <x v="110"/>
    <x v="1"/>
    <x v="1"/>
    <m/>
    <x v="2"/>
    <s v="​Poder_x000a_controlar los plazos y niveles de tolerancia de los pedimentos Copias Simples_x000a_Extemporáneas"/>
    <x v="7"/>
    <x v="1"/>
    <x v="11"/>
    <x v="1"/>
    <m/>
    <x v="11"/>
    <n v="99.3"/>
    <x v="1"/>
    <n v="1"/>
    <x v="0"/>
    <m/>
    <m/>
    <m/>
    <n v="0.73"/>
    <x v="0"/>
    <s v="No aplica"/>
    <s v="Continuidad operativa"/>
    <s v="Comercio Exterior - Despacho"/>
    <s v="Mantenimiento"/>
    <s v="196 - Selección Automatizada"/>
    <s v="Selección Automatizada"/>
    <x v="5"/>
    <x v="3"/>
    <n v="0"/>
    <n v="662"/>
    <n v="0"/>
    <n v="0"/>
    <e v="#N/A"/>
    <s v="Beatriz Belem Stein Carrillo"/>
    <x v="2"/>
    <x v="0"/>
    <s v="ACSN"/>
    <n v="756"/>
    <x v="6"/>
    <s v="Desarrollo de Software"/>
    <x v="4"/>
    <x v="4"/>
    <x v="11"/>
    <s v="Marco Antonio Aguilar Ruiz"/>
    <s v="01/07/2019"/>
    <s v="01/07/2019"/>
    <s v="11/01/2021"/>
    <s v=""/>
    <x v="3"/>
    <x v="1"/>
    <x v="0"/>
    <x v="0"/>
  </r>
  <r>
    <n v="841"/>
    <d v="2019-06-03T13:09:51"/>
    <x v="111"/>
    <x v="1"/>
    <x v="1"/>
    <m/>
    <x v="3"/>
    <s v="Permitir que en las solicitudes de importadores (inscripción, reinscripción y aumento disminución de encargos conferidos) se dede alta el registro de representantes legales, para lo cual requeriremos de manera muy general&amp;#58;Actualizar textos enencabezados, etiquetas, instrucciones de los formularios, acuses, notificaciones y consultas.Aumentar la mascarilla del campo número de patente.Modificar el flujo de evaluación de encargosPara mayor detalle del requerimiento, favor de remitirse al RES fornalizado los días27 y 28de octubre de 2015. La iniciativa se desglosa en 5RN's.Se anexa RESen el share point."/>
    <x v="0"/>
    <x v="1"/>
    <x v="9"/>
    <x v="2"/>
    <m/>
    <x v="9"/>
    <m/>
    <x v="3"/>
    <m/>
    <x v="10"/>
    <m/>
    <m/>
    <m/>
    <e v="#N/A"/>
    <x v="0"/>
    <s v="No aplica"/>
    <s v="Continuidad operativa"/>
    <s v="Servicios al Contribuyente"/>
    <s v="Desarrollo"/>
    <s v="700 - RFC Ampliado"/>
    <s v="RFC Ampliado"/>
    <x v="0"/>
    <x v="2"/>
    <m/>
    <m/>
    <m/>
    <m/>
    <e v="#N/A"/>
    <s v="Christian Alejandro Nolasco Palacios"/>
    <x v="1"/>
    <x v="0"/>
    <s v="ACSN"/>
    <m/>
    <x v="3"/>
    <m/>
    <x v="1"/>
    <x v="1"/>
    <x v="1"/>
    <s v="Araceli Gandara Bautista"/>
    <m/>
    <m/>
    <m/>
    <m/>
    <x v="4"/>
    <x v="8"/>
    <x v="3"/>
    <x v="0"/>
  </r>
  <r>
    <n v="851"/>
    <d v="2019-06-06T15:55:01"/>
    <x v="112"/>
    <x v="1"/>
    <x v="1"/>
    <m/>
    <x v="3"/>
    <s v="​Se requiere actualizar la reglas y adecuar_x000a_funcionalidades en el servicio de validación de requisitos para la Disolución y_x000a_Liquidación simplificada de Sociedades Mercantiles."/>
    <x v="0"/>
    <x v="1"/>
    <x v="1"/>
    <x v="1"/>
    <m/>
    <x v="1"/>
    <n v="65.55"/>
    <x v="1"/>
    <n v="1"/>
    <x v="2"/>
    <m/>
    <m/>
    <m/>
    <n v="0.45"/>
    <x v="0"/>
    <s v="No aplica"/>
    <s v="Facilitar el cumplimiento"/>
    <s v="Identificación del Contribuyente"/>
    <s v="Mantenimiento"/>
    <s v="700 - RFC Ampliado"/>
    <s v="RFC Ampliado"/>
    <x v="0"/>
    <x v="0"/>
    <n v="437"/>
    <n v="437"/>
    <n v="100073"/>
    <n v="100073"/>
    <n v="0"/>
    <s v="Christian Alejandro Nolasco Palacios"/>
    <x v="1"/>
    <x v="0"/>
    <s v="ACSN"/>
    <n v="921"/>
    <x v="0"/>
    <s v="Desarrollo de Software"/>
    <x v="1"/>
    <x v="1"/>
    <x v="1"/>
    <s v="Araceli Gandara Bautista"/>
    <s v="05/02/2020"/>
    <s v="05/02/2020"/>
    <s v="12/03/2020"/>
    <s v=""/>
    <x v="0"/>
    <x v="7"/>
    <x v="0"/>
    <x v="0"/>
  </r>
  <r>
    <n v="862"/>
    <d v="2019-06-11T18:50:01"/>
    <x v="113"/>
    <x v="3"/>
    <x v="1"/>
    <m/>
    <x v="2"/>
    <s v="Dar cumplimineto a la atención de las vulnerabilidades detectadas en las pruebas Estáticas y Dinámicas realizadas el 09/05/2019."/>
    <x v="3"/>
    <x v="0"/>
    <x v="19"/>
    <x v="1"/>
    <n v="1"/>
    <x v="20"/>
    <n v="1019.1719999999999"/>
    <x v="0"/>
    <n v="0"/>
    <x v="0"/>
    <s v="1079 - Tren de liberación"/>
    <s v="DyP - Microsoft"/>
    <m/>
    <n v="0.5"/>
    <x v="2"/>
    <s v="No aplica"/>
    <s v="Continuidad operativa"/>
    <s v="Declaraciones y Pagos (Informativas y Pagos Provisionales)"/>
    <s v="Requerimiento Técnico"/>
    <s v="936 - Formulario (JAVA Script)"/>
    <s v="Formulario (JAVA Script)"/>
    <x v="0"/>
    <x v="0"/>
    <n v="6782.48"/>
    <n v="6794.48"/>
    <n v="1544381"/>
    <n v="1544381.92"/>
    <e v="#N/A"/>
    <s v="Manuel Vargas Espinosa"/>
    <x v="3"/>
    <x v="0"/>
    <s v="ACSN"/>
    <n v="900"/>
    <x v="4"/>
    <s v="Desarrollo de Software"/>
    <x v="0"/>
    <x v="0"/>
    <x v="5"/>
    <s v="Ignacio Ramon Ruiz Casillas"/>
    <s v="22/07/2019"/>
    <s v="22/07/2019"/>
    <s v="13/12/2019"/>
    <s v=""/>
    <x v="1"/>
    <x v="4"/>
    <x v="0"/>
    <x v="0"/>
  </r>
  <r>
    <n v="868"/>
    <d v="2019-06-13T17:13:31"/>
    <x v="114"/>
    <x v="1"/>
    <x v="1"/>
    <m/>
    <x v="2"/>
    <s v="​Implementar Firmado Electrónico para Certificacion en el Servicio de Declaraciones y pagos y Documentos Digitales para Perfil Local y Perfil Central, permita firmar de manera electrónica mediante el empleo de la e-firma de los funcionarios autorizados conforme a las reglas de negocio."/>
    <x v="4"/>
    <x v="0"/>
    <x v="19"/>
    <x v="1"/>
    <m/>
    <x v="20"/>
    <n v="9695.8004999999994"/>
    <x v="4"/>
    <n v="0"/>
    <x v="11"/>
    <m/>
    <m/>
    <m/>
    <n v="0.77"/>
    <x v="0"/>
    <s v="No aplica"/>
    <s v="Continuidad operativa"/>
    <s v="Declaraciones y Pagos (Informativas y Pagos Provisionales)"/>
    <s v="Mantenimiento"/>
    <s v="478 - Pagos referenciados"/>
    <s v="Pagos referenciados"/>
    <x v="0"/>
    <x v="0"/>
    <n v="64638.67"/>
    <n v="64638.67"/>
    <n v="2639536.44"/>
    <n v="14802255.43"/>
    <e v="#N/A"/>
    <s v="Manuel Vargas Espinosa"/>
    <x v="3"/>
    <x v="0"/>
    <s v="ACSN"/>
    <n v="1115"/>
    <x v="1"/>
    <s v="Desarrollo de Software"/>
    <x v="3"/>
    <x v="3"/>
    <x v="9"/>
    <s v="Francisco Aguilar Rodriguez"/>
    <s v="09/01/2020"/>
    <s v="09/01/2020"/>
    <s v="30/11/2020"/>
    <s v=""/>
    <x v="0"/>
    <x v="2"/>
    <x v="0"/>
    <x v="0"/>
  </r>
  <r>
    <n v="874"/>
    <d v="2019-06-17T12:36:37"/>
    <x v="115"/>
    <x v="1"/>
    <x v="1"/>
    <m/>
    <x v="6"/>
    <s v="​Desarrollar_x000a_una solución aplicativa que permita identificar y consultar a las personas_x000a_políticamente expuestas (PEPS) desde el Portal de Prevención de Lavado de_x000a_Dinero del SAT, emitiendo por medio de un acuse al solicitante el estatus de la_x000a_consulta (positiva o negativa)."/>
    <x v="1"/>
    <x v="1"/>
    <x v="26"/>
    <x v="1"/>
    <m/>
    <x v="19"/>
    <n v="168"/>
    <x v="1"/>
    <n v="0"/>
    <x v="9"/>
    <s v="Ninguna"/>
    <s v="Ninguna"/>
    <s v="SI"/>
    <n v="0.98"/>
    <x v="0"/>
    <s v="No aplica"/>
    <s v="Continuidad operativa"/>
    <s v="Transversales de TI"/>
    <s v="Proyecto"/>
    <s v="630 - Portal de Operaciones Vulnerables"/>
    <s v="Portal de Operaciones Vulnerables"/>
    <x v="3"/>
    <x v="1"/>
    <n v="0"/>
    <n v="1120"/>
    <n v="0"/>
    <n v="0"/>
    <e v="#N/A"/>
    <s v="Jose Luis Zarate Lopez"/>
    <x v="5"/>
    <x v="0"/>
    <s v="ACSN"/>
    <n v="762"/>
    <x v="4"/>
    <s v="Desarrollo de Software"/>
    <x v="0"/>
    <x v="0"/>
    <x v="0"/>
    <s v="Angel Ricardo Guzman Lopez"/>
    <s v="19/06/2019"/>
    <s v="19/06/2019"/>
    <s v="21/05/2020"/>
    <s v=""/>
    <x v="0"/>
    <x v="11"/>
    <x v="0"/>
    <x v="0"/>
  </r>
  <r>
    <n v="876"/>
    <d v="2019-06-17T16:59:43"/>
    <x v="116"/>
    <x v="10"/>
    <x v="1"/>
    <m/>
    <x v="2"/>
    <s v="​Garantizar la disponibilidad de la Lista de Certificados de e.firma para los usuarios que la requieran.Se requiere mejorar el proceso de generación y publicación de la Lista de Certificados Revocados, conforme al estándar ISO 21188&amp;#58;2006 (https&amp;#58;//www.iso.org/standard/35707.html) y como acción alternativa a la consulta de estatus de certificados bajo el protocolo de Estado de un Certificado En Línea."/>
    <x v="3"/>
    <x v="1"/>
    <x v="9"/>
    <x v="2"/>
    <m/>
    <x v="9"/>
    <m/>
    <x v="3"/>
    <m/>
    <x v="10"/>
    <m/>
    <m/>
    <m/>
    <e v="#N/A"/>
    <x v="0"/>
    <s v="No aplica"/>
    <m/>
    <s v="e.Firma"/>
    <s v="Requerimiento Técnico"/>
    <s v="2082 - PKI-SAT (Public Key Infraestructure - SAT)"/>
    <s v="PKI-SAT (Public Key Infraestructure - SAT)"/>
    <x v="0"/>
    <x v="2"/>
    <m/>
    <m/>
    <m/>
    <m/>
    <e v="#N/A"/>
    <s v="Israel Becerril Sierra"/>
    <x v="11"/>
    <x v="1"/>
    <s v="ACSMC"/>
    <m/>
    <x v="3"/>
    <m/>
    <x v="1"/>
    <x v="1"/>
    <x v="1"/>
    <s v="Daniel Esquivel Herrera"/>
    <m/>
    <m/>
    <m/>
    <m/>
    <x v="4"/>
    <x v="8"/>
    <x v="3"/>
    <x v="0"/>
  </r>
  <r>
    <n v="878"/>
    <d v="2019-06-18T12:50:58"/>
    <x v="117"/>
    <x v="19"/>
    <x v="1"/>
    <m/>
    <x v="2"/>
    <s v="​Desarrollar los códigos fuentes de validación bajo el esquema de tres lenguajes de programación informática (.net, java y javascript), para validar los JSON de la información del aplicativo de controles volumétricos en materia de hidrocarburos, señalado en la normatividad citada."/>
    <x v="3"/>
    <x v="1"/>
    <x v="9"/>
    <x v="2"/>
    <m/>
    <x v="9"/>
    <m/>
    <x v="3"/>
    <m/>
    <x v="7"/>
    <m/>
    <m/>
    <m/>
    <e v="#N/A"/>
    <x v="0"/>
    <s v="No aplica"/>
    <m/>
    <s v="Fiscalización"/>
    <s v="Requerimiento Técnico"/>
    <s v="1026 - Controles Volumétricos de Estaciones de Servicio de Combustible"/>
    <s v="Controles Volumétricos de Estaciones de Servicio de Combustible"/>
    <x v="0"/>
    <x v="2"/>
    <m/>
    <m/>
    <m/>
    <m/>
    <e v="#N/A"/>
    <s v="Victor Milchorena"/>
    <x v="12"/>
    <x v="1"/>
    <s v="ACSMC"/>
    <m/>
    <x v="3"/>
    <m/>
    <x v="0"/>
    <x v="0"/>
    <x v="2"/>
    <s v="Raúl Quiroz Sosa"/>
    <m/>
    <m/>
    <m/>
    <m/>
    <x v="4"/>
    <x v="8"/>
    <x v="2"/>
    <x v="0"/>
  </r>
  <r>
    <n v="884"/>
    <d v="2019-06-19T10:34:08"/>
    <x v="118"/>
    <x v="20"/>
    <x v="1"/>
    <m/>
    <x v="2"/>
    <s v="​Derivado a las solitud por parte de AGAFF, AGACE y_x000a_AGGC se generó una Solicitud de Cambio (CC) para eliminar e integrar nuevas_x000a_funcionalidades al aplicativo de Fiscalización Integral."/>
    <x v="1"/>
    <x v="0"/>
    <x v="3"/>
    <x v="0"/>
    <n v="1"/>
    <x v="3"/>
    <n v="4468.1655000000001"/>
    <x v="0"/>
    <n v="1"/>
    <x v="3"/>
    <s v="Ninguna"/>
    <s v="Ninguna"/>
    <s v="SI"/>
    <n v="0.53"/>
    <x v="0"/>
    <s v="No aplica"/>
    <s v="Fiscalización"/>
    <s v="Fiscalización"/>
    <s v="Proyecto"/>
    <s v="691 - Fiscalización Integral"/>
    <s v="Fiscalización Integral"/>
    <x v="0"/>
    <x v="0"/>
    <n v="29787.77"/>
    <n v="29787.77"/>
    <n v="6821399.3300000001"/>
    <n v="6821399.3300000001"/>
    <e v="#N/A"/>
    <s v="Santa Isabel Villanueva Hernandez"/>
    <x v="2"/>
    <x v="0"/>
    <s v="ACSN"/>
    <n v="932"/>
    <x v="1"/>
    <s v="Desarrollo de Software"/>
    <x v="0"/>
    <x v="0"/>
    <x v="2"/>
    <s v="Raúl Quiroz Sosa"/>
    <s v="14/02/2019"/>
    <s v="14/02/2019"/>
    <s v="31/05/2021"/>
    <s v=""/>
    <x v="3"/>
    <x v="11"/>
    <x v="0"/>
    <x v="0"/>
  </r>
  <r>
    <n v="892"/>
    <d v="2019-06-24T11:18:24"/>
    <x v="119"/>
    <x v="1"/>
    <x v="1"/>
    <m/>
    <x v="1"/>
    <s v="​Actualizar_x000d__x000a_la información de plazos en la rectificación de pedimentos de tránsito así como_x000d__x000a_permitir la declaración de la misma aduana (inicio y arribo) "/>
    <x v="7"/>
    <x v="1"/>
    <x v="9"/>
    <x v="2"/>
    <m/>
    <x v="9"/>
    <m/>
    <x v="3"/>
    <m/>
    <x v="6"/>
    <m/>
    <m/>
    <m/>
    <e v="#N/A"/>
    <x v="2"/>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1"/>
    <x v="0"/>
  </r>
  <r>
    <n v="905"/>
    <d v="2019-06-25T15:11:52"/>
    <x v="120"/>
    <x v="1"/>
    <x v="1"/>
    <m/>
    <x v="2"/>
    <s v="​Se solicita se genere un proceso automático para extraccion diaria de información de las Declaraciones, Compensaciones y Acreditamientos recibidos en DyP, a día cerrado; asimismo se dseberán hacer adecuaciones a la fase I."/>
    <x v="1"/>
    <x v="0"/>
    <x v="4"/>
    <x v="1"/>
    <m/>
    <x v="4"/>
    <n v="606.56700000000001"/>
    <x v="2"/>
    <n v="0"/>
    <x v="1"/>
    <m/>
    <m/>
    <m/>
    <n v="0.68"/>
    <x v="0"/>
    <s v="No aplica"/>
    <s v="Fiscalización"/>
    <s v="Devoluciones y Compensaciones"/>
    <s v="Desarrollo"/>
    <s v="991 - Proyecto ETL generación de insumos del proceso de control de compensaciones"/>
    <s v="Proyecto ETL generación de insumos del proceso de control de compensaciones"/>
    <x v="0"/>
    <x v="0"/>
    <n v="3737.5"/>
    <n v="4043.78"/>
    <n v="631243.07999999996"/>
    <n v="855887.5"/>
    <e v="#N/A"/>
    <s v="Víctor Cruz Leyva"/>
    <x v="3"/>
    <x v="0"/>
    <s v="ACSN"/>
    <n v="1152"/>
    <x v="1"/>
    <s v="Desarrollo de Software"/>
    <x v="1"/>
    <x v="1"/>
    <x v="13"/>
    <s v="Patricia Ortega Vega"/>
    <s v="29/08/2019"/>
    <s v="29/08/2019"/>
    <s v="02/10/2020"/>
    <s v=""/>
    <x v="0"/>
    <x v="6"/>
    <x v="0"/>
    <x v="0"/>
  </r>
  <r>
    <n v="917"/>
    <d v="2019-07-03T11:16:22"/>
    <x v="121"/>
    <x v="3"/>
    <x v="1"/>
    <m/>
    <x v="6"/>
    <s v="Creación del Modelado de Contexto, Modelado de Negocio y Diagrama_x000a_de Flujo de información del servicio Declaraciones (Declaraciones Provisionales)_x000a__x000a__x000a_"/>
    <x v="3"/>
    <x v="1"/>
    <x v="20"/>
    <x v="1"/>
    <m/>
    <x v="22"/>
    <n v="0"/>
    <x v="1"/>
    <n v="1"/>
    <x v="4"/>
    <m/>
    <m/>
    <m/>
    <n v="0.99"/>
    <x v="0"/>
    <s v="No aplica"/>
    <s v="Estratégico"/>
    <s v="Transversales de TI"/>
    <s v="Requerimiento Técnico"/>
    <s v="2075.1 - Documentum/Captiva - Servicios de Digitalización Solución Integral Servicios al Contribuyente"/>
    <s v="Documentum/Captiva - Servicios de Digitalización Solución Integral Servicios al Contribuyente"/>
    <x v="1"/>
    <x v="1"/>
    <s v=""/>
    <s v=""/>
    <n v="0"/>
    <s v=""/>
    <e v="#N/A"/>
    <s v="Elizabeth del Valle Beltran"/>
    <x v="3"/>
    <x v="0"/>
    <s v="ACSN"/>
    <n v="0"/>
    <x v="2"/>
    <s v="Proyecto Tecnológico"/>
    <x v="2"/>
    <x v="2"/>
    <x v="3"/>
    <s v=""/>
    <s v="19/06/2019"/>
    <s v="19/06/2019"/>
    <s v="29/11/2019"/>
    <s v=""/>
    <x v="1"/>
    <x v="2"/>
    <x v="0"/>
    <x v="0"/>
  </r>
  <r>
    <n v="919"/>
    <d v="2019-07-04T10:29:57"/>
    <x v="122"/>
    <x v="1"/>
    <x v="1"/>
    <m/>
    <x v="6"/>
    <s v="​Derivado de la necesidad de proporcionar a loc ontribuyentes medios actualizados y de simplificación administrativa."/>
    <x v="4"/>
    <x v="0"/>
    <x v="27"/>
    <x v="1"/>
    <m/>
    <x v="20"/>
    <n v="270"/>
    <x v="1"/>
    <n v="0"/>
    <x v="11"/>
    <m/>
    <m/>
    <m/>
    <n v="1"/>
    <x v="1"/>
    <s v="No aplica"/>
    <s v="Facilitar el cumplimiento"/>
    <s v="Declaraciones y Pagos (Documentos Digitales)"/>
    <s v="Proyecto"/>
    <s v="977 - Declaración Informativa Transaccional de Partes Relacionadas"/>
    <s v="Declaración Informativa Transaccional de Partes Relacionadas"/>
    <x v="0"/>
    <x v="0"/>
    <n v="1800"/>
    <n v="1800"/>
    <n v="412200"/>
    <n v="412200"/>
    <e v="#N/A"/>
    <s v="Manuel Vargas Espinosa"/>
    <x v="3"/>
    <x v="0"/>
    <s v="ACSN"/>
    <n v="818"/>
    <x v="0"/>
    <s v="Desarrollo de Software"/>
    <x v="0"/>
    <x v="0"/>
    <x v="5"/>
    <s v="Nallely Jusselyn Rivera Arzola"/>
    <s v="28/10/2019"/>
    <s v="28/10/2019"/>
    <s v="28/01/2020"/>
    <s v="28/01/2020"/>
    <x v="0"/>
    <x v="1"/>
    <x v="0"/>
    <x v="0"/>
  </r>
  <r>
    <n v="923"/>
    <d v="2019-07-04T18:23:14"/>
    <x v="123"/>
    <x v="1"/>
    <x v="1"/>
    <m/>
    <x v="1"/>
    <s v="​Implementar una aplicación de ;Registro de Eventos de Bitácora; (REB) en línea que muestre los diversos eventos y estatus durante la recepción de los mensajes de tráficos que serán replicados y los cuales contendrán la información de manifiestos y documentos delos diferentes tráficos (Marítimo, Aéreo y Ferroviario)"/>
    <x v="7"/>
    <x v="1"/>
    <x v="18"/>
    <x v="1"/>
    <m/>
    <x v="19"/>
    <n v="185.25"/>
    <x v="1"/>
    <n v="1"/>
    <x v="2"/>
    <m/>
    <m/>
    <s v="SI"/>
    <n v="0.4"/>
    <x v="1"/>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x v="0"/>
    <n v="988"/>
    <n v="1235"/>
    <n v="226252"/>
    <n v="226252"/>
    <n v="42868.799999999996"/>
    <s v="Jose Alberto Romero Rodriguez"/>
    <x v="5"/>
    <x v="0"/>
    <s v="ACSN"/>
    <n v="840"/>
    <x v="0"/>
    <s v="Desarrollo de Software"/>
    <x v="1"/>
    <x v="1"/>
    <x v="7"/>
    <s v="Carlos Moreno Garcia"/>
    <s v="17/09/2019"/>
    <s v="17/09/2019"/>
    <s v="23/03/2020"/>
    <s v=""/>
    <x v="0"/>
    <x v="7"/>
    <x v="0"/>
    <x v="0"/>
  </r>
  <r>
    <n v="924"/>
    <d v="2019-06-07T00:00:00"/>
    <x v="124"/>
    <x v="3"/>
    <x v="1"/>
    <m/>
    <x v="6"/>
    <s v="_x000a__x000a_La ADR de México 2 necesita reactivar las resoluciones_x000a_que fueron dadas de baja por la aplicación de un pago automático, del RFCCUL060824G23, sin embargo, en el componente de desaplicación de pagos,_x000a_sale error y no puede hacerlo. _x000a__x000a__x000a__x000a_Ahora bien, como el pago tiene involucradas varias_x000a_resoluciones la ADR no puede optar por dar de baja las resoluciones e_x000a_inventariar otras, por tal motivo se solicita la desaplicación del pago._x000a_Todas las resoluciones están integradas por únicamente una multa y es el_x000a_único pago aplicado a las resoluciones._x000a__x000a_"/>
    <x v="4"/>
    <x v="1"/>
    <x v="9"/>
    <x v="2"/>
    <m/>
    <x v="9"/>
    <m/>
    <x v="3"/>
    <m/>
    <x v="10"/>
    <m/>
    <m/>
    <m/>
    <e v="#N/A"/>
    <x v="0"/>
    <m/>
    <m/>
    <m/>
    <m/>
    <s v="666 - Modelo de Administración Tributaria de Cobranza"/>
    <s v="Modelo de Administración Tributaria de Cobranza"/>
    <x v="0"/>
    <x v="5"/>
    <e v="#N/A"/>
    <e v="#N/A"/>
    <m/>
    <e v="#N/A"/>
    <e v="#N/A"/>
    <s v="Jose Luis Vences Mendoza"/>
    <x v="3"/>
    <x v="0"/>
    <s v="ACSN"/>
    <m/>
    <x v="3"/>
    <m/>
    <x v="0"/>
    <x v="0"/>
    <x v="4"/>
    <s v="Jose Luis Avila Vazquez"/>
    <m/>
    <m/>
    <m/>
    <m/>
    <x v="4"/>
    <x v="8"/>
    <x v="3"/>
    <x v="0"/>
  </r>
  <r>
    <n v="932"/>
    <d v="2019-07-08T14:16:46"/>
    <x v="125"/>
    <x v="3"/>
    <x v="1"/>
    <m/>
    <x v="1"/>
    <s v="​Obtener información para evaluar los beneficios del modelo de arquitectura Data Lake que habiliten el manejo adecuado de la metadata, ciclo de vida del dato, gobierno del dato y consumo del mismo."/>
    <x v="3"/>
    <x v="3"/>
    <x v="28"/>
    <x v="3"/>
    <n v="1"/>
    <x v="28"/>
    <n v="0"/>
    <x v="1"/>
    <n v="1"/>
    <x v="4"/>
    <m/>
    <m/>
    <m/>
    <n v="0.03"/>
    <x v="2"/>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José Vicente Vázquez Chávez"/>
    <x v="10"/>
    <x v="1"/>
    <s v="ACTT"/>
    <n v="0"/>
    <x v="2"/>
    <s v="Proyecto Tecnológico"/>
    <x v="2"/>
    <x v="2"/>
    <x v="3"/>
    <s v=""/>
    <s v="01/08/2019"/>
    <s v="01/08/2019"/>
    <s v="15/01/2020"/>
    <s v=""/>
    <x v="0"/>
    <x v="1"/>
    <x v="0"/>
    <x v="0"/>
  </r>
  <r>
    <n v="934"/>
    <d v="2019-07-09T11:34:22"/>
    <x v="126"/>
    <x v="1"/>
    <x v="1"/>
    <m/>
    <x v="2"/>
    <s v="Derivado de la detección de nuevas necesidades de negocio respecto a la funcionalidad del aplicativo DeclaraNOT en línea se requiere realizar algunos ajustes e inclusión de funcionalidades.Incorporar funcionalidades y cambios al formulariovalidaciones de campos, apartados y acuse.El detalle de los cambios se encuentran en el RES adjunto."/>
    <x v="4"/>
    <x v="0"/>
    <x v="27"/>
    <x v="0"/>
    <m/>
    <x v="29"/>
    <n v="687.61500000000001"/>
    <x v="2"/>
    <n v="1"/>
    <x v="1"/>
    <s v="Ninguna"/>
    <s v="Ninguna"/>
    <m/>
    <n v="0.95"/>
    <x v="0"/>
    <s v="No aplica"/>
    <s v="Legal"/>
    <s v="Declaraciones y Pagos (Documentos Digitales)"/>
    <s v="Mantenimiento"/>
    <s v="969 - DeclaraNOT en Línea"/>
    <s v="DeclaraNOT en Línea"/>
    <x v="0"/>
    <x v="0"/>
    <n v="4584.1000000000004"/>
    <n v="4584.1000000000004"/>
    <n v="1049758.8999999999"/>
    <n v="1049758.8999999999"/>
    <e v="#N/A"/>
    <s v="Elizabeth del Valle Beltran"/>
    <x v="3"/>
    <x v="0"/>
    <s v="ACSN"/>
    <n v="1082"/>
    <x v="1"/>
    <s v="Desarrollo de Software"/>
    <x v="0"/>
    <x v="0"/>
    <x v="5"/>
    <s v="Ignacio Ramon Ruiz Casillas"/>
    <s v="30/12/2019"/>
    <s v="30/12/2019"/>
    <s v="19/10/2020"/>
    <s v=""/>
    <x v="0"/>
    <x v="6"/>
    <x v="0"/>
    <x v="0"/>
  </r>
  <r>
    <n v="935"/>
    <d v="2019-07-09T11:41:03"/>
    <x v="127"/>
    <x v="21"/>
    <x v="1"/>
    <m/>
    <x v="1"/>
    <s v="​Realizar una evaluación de la solución de factura electrónica en la plataforma de nube de AWS, con el fin de determinar si se producen ahorros en costos al utilizar una tecnología distinta a la actual, debido a que se plantean nuevos retos y necesidades de negocio, que van desde soportar un mayor volumen de recepción de CFDIs con validaciones adicionales de negocio, hasta implantar un servicio de consulta y explotación de datos de CFDIs más eficiente.- Implementar la recepción de comprobantes fiscales digitales (CFDI) en su versión actual 3.3 en una plataforma basada en la nube de AWS.- Desdoble de comprobantes CFDI.- Explotación de datos de CFDI."/>
    <x v="3"/>
    <x v="0"/>
    <x v="29"/>
    <x v="0"/>
    <m/>
    <x v="30"/>
    <n v="0"/>
    <x v="1"/>
    <n v="1"/>
    <x v="13"/>
    <m/>
    <m/>
    <m/>
    <n v="0.74"/>
    <x v="0"/>
    <s v="No aplica"/>
    <s v="Soporte a la operación del SAT"/>
    <s v="Transversales de TI"/>
    <s v="Proyecto Tecnológico"/>
    <s v="3052 - Recepción Extemporanea de CFDI´s"/>
    <s v="Recepción Extemporanea de CFDI´s"/>
    <x v="4"/>
    <x v="1"/>
    <s v=""/>
    <s v=""/>
    <n v="0"/>
    <s v=""/>
    <e v="#N/A"/>
    <s v="irving.garcia"/>
    <x v="10"/>
    <x v="1"/>
    <s v="ACTT"/>
    <n v="0"/>
    <x v="2"/>
    <s v="Proyecto Tecnológico"/>
    <x v="1"/>
    <x v="1"/>
    <x v="7"/>
    <s v="Victor Alfredo Milchorena Gonzalez"/>
    <s v="05/12/2019"/>
    <s v="05/12/2019"/>
    <s v="30/09/2020"/>
    <s v=""/>
    <x v="0"/>
    <x v="5"/>
    <x v="0"/>
    <x v="0"/>
  </r>
  <r>
    <n v="936"/>
    <d v="2019-07-09T11:53:45"/>
    <x v="128"/>
    <x v="3"/>
    <x v="1"/>
    <m/>
    <x v="1"/>
    <s v="​Realizar una evaluación de las aplicaciones hospedadas en el Mainframe para identificar las aplicaciones candidatas a migrar, utilizando el método propuesto por AWS, con el fin de determinar si se producen ahorros en costos al utilizar una tecnología distinta a la actual.Lo anterior, debido a que la infraestructura de Mainframe es un equipo de IBM de gran tamaño y capacidad, cuya operación resulta demasiado onerosa y hace que la operación del área de Servicios de Información del SAT dependa de actualizaciones de hardware y de licencias de softwaremuy costosas."/>
    <x v="3"/>
    <x v="3"/>
    <x v="28"/>
    <x v="3"/>
    <m/>
    <x v="28"/>
    <n v="0"/>
    <x v="1"/>
    <n v="1"/>
    <x v="4"/>
    <m/>
    <m/>
    <m/>
    <n v="0.04"/>
    <x v="2"/>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José Vicente Vázquez Chávez"/>
    <x v="10"/>
    <x v="1"/>
    <s v="ACTT"/>
    <n v="0"/>
    <x v="2"/>
    <s v="Proyecto Tecnológico"/>
    <x v="2"/>
    <x v="2"/>
    <x v="3"/>
    <s v=""/>
    <s v="01/08/2019"/>
    <s v="01/08/2019"/>
    <s v="27/12/2019"/>
    <s v=""/>
    <x v="1"/>
    <x v="4"/>
    <x v="0"/>
    <x v="0"/>
  </r>
  <r>
    <n v="942"/>
    <d v="2019-07-11T12:52:27"/>
    <x v="129"/>
    <x v="1"/>
    <x v="1"/>
    <m/>
    <x v="2"/>
    <s v="​Desarrollar_x000a_una herramienta que permita controlar la gestión de solicitudes de bienes_x000a_muebles del SAT que, por su naturaleza, podrán ser donados a las Donatarias autorizadas_x000a_del Sector Privado, y (o) entidades del Sector Público. El alcance debe_x000a_considerar desde el registro de la solicituddonde el donatario solicitante_x000a_pueda visualizar los bienes en forma remota, seleccione bienes enlistados, el_x000a_sistema muestre requisitos de acuerdo al perfil del solicitante y firme la_x000a_solicitud. Adicionalmente considere funcionalidades para el seguimiento de la_x000a_gestiónEl solicitante podrá conocer el estado de su requerimiento, así como_x000a_la ACRM podrá dar el seguimiento administrativo. El sistema también podrá_x000a_permitir el registro de resultado de la revisión inicial por parte del SAT,_x000a_emitir la documentación relacionada y enviar notificación al solicitante sobre_x000a_el resultado. Asimismo, debe considerarse funcionalidad para registro de_x000a_información relacionada con el dictamen como es la emisión de documentación y_x000a_notificar resultado del subcomité al solicitante. Flujos de aprobación de la_x000a_Jefatura del SAT y en su caso funcionalidad para registro de aprobación del_x000a_INDAABIN. Funcionalidad para disparar la notificación al solicitante a efecto_x000a_de comunicar la logística de entrega-recepción y formalización de la donación_x000a_generando la documentación asociada"/>
    <x v="5"/>
    <x v="1"/>
    <x v="8"/>
    <x v="0"/>
    <m/>
    <x v="7"/>
    <n v="1304.1599999999999"/>
    <x v="0"/>
    <n v="0"/>
    <x v="14"/>
    <m/>
    <m/>
    <m/>
    <n v="0.65"/>
    <x v="0"/>
    <s v="No aplica"/>
    <s v="Continuidad operativa"/>
    <s v="Recursos y Servicios"/>
    <s v="Proyecto"/>
    <s v="945 - Sistema de Asignación y Donación de Bienes por el SAT"/>
    <s v="Sistema de Asignación y Donación de Bienes por el SAT"/>
    <x v="0"/>
    <x v="0"/>
    <n v="8694.4"/>
    <n v="8694.4"/>
    <n v="598264.79"/>
    <n v="1991017.6"/>
    <n v="724730.40639999998"/>
    <s v="Margarita Canseco Flores"/>
    <x v="0"/>
    <x v="0"/>
    <s v="ACSN"/>
    <n v="1107"/>
    <x v="1"/>
    <s v="Desarrollo de Software"/>
    <x v="0"/>
    <x v="0"/>
    <x v="0"/>
    <s v="Carlos Alberto Rosas Torres"/>
    <s v="08/08/2019"/>
    <s v="08/08/2019"/>
    <s v="16/12/2020"/>
    <s v=""/>
    <x v="0"/>
    <x v="4"/>
    <x v="0"/>
    <x v="0"/>
  </r>
  <r>
    <n v="951"/>
    <d v="2019-07-12T20:29:23"/>
    <x v="130"/>
    <x v="22"/>
    <x v="17"/>
    <s v="AGAFF"/>
    <x v="1"/>
    <s v="_x000a__x000a_Incorporar a Fiscalización Electrónica_x000a_Básica a las Entidades Federativas para que puedan ejercer facultades de_x000a_comprobación en términos de los Artículos 42, Fracc IV y 53B del CFF._x000a__x000a_"/>
    <x v="1"/>
    <x v="0"/>
    <x v="3"/>
    <x v="0"/>
    <m/>
    <x v="3"/>
    <n v="848.66699999999992"/>
    <x v="2"/>
    <n v="1"/>
    <x v="2"/>
    <m/>
    <m/>
    <m/>
    <n v="0.99"/>
    <x v="0"/>
    <s v="No aplica"/>
    <s v="Fiscalización"/>
    <s v="Fiscalización"/>
    <s v="Mantenimiento"/>
    <s v="942 - Fiscalización Electrónica BáSíca"/>
    <s v="Fiscalización Electrónica BáSíca"/>
    <x v="0"/>
    <x v="0"/>
    <n v="5657.78"/>
    <n v="5657.78"/>
    <n v="1295631.6200000001"/>
    <n v="1295631.6200000001"/>
    <n v="245488"/>
    <s v="Santa Isabel Villanueva Hernandez"/>
    <x v="2"/>
    <x v="0"/>
    <s v="ACSN"/>
    <n v="807"/>
    <x v="0"/>
    <s v="Desarrollo de Software"/>
    <x v="0"/>
    <x v="0"/>
    <x v="2"/>
    <s v="Raúl Quiroz Sosa"/>
    <s v="30/09/2019"/>
    <s v="30/09/2019"/>
    <s v="13/03/2020"/>
    <s v=""/>
    <x v="0"/>
    <x v="7"/>
    <x v="0"/>
    <x v="0"/>
  </r>
  <r>
    <n v="965"/>
    <d v="2019-07-19T17:21:43"/>
    <x v="131"/>
    <x v="3"/>
    <x v="1"/>
    <m/>
    <x v="2"/>
    <s v="​Derivado_x000a_de la actualización del esquema de consumo de los servicios de consulta de_x000a_pedimentos atendido con el POL ID 294.- CESO-Robustecimiento para la_x000a_Infraestructura a la VUCEM, se identificaron vulnerabilidades que deben ser mitigadas_x000a_a la brevedad ya que pueden presentar un riesgo y transformarse en fraudes o_x000a_pérdida del servicio de TIC y de negocio donde pueden generar pérdidas de_x000a_ingresos o afectación al SAT._x000a__x000a_"/>
    <x v="3"/>
    <x v="1"/>
    <x v="21"/>
    <x v="1"/>
    <m/>
    <x v="23"/>
    <n v="91.23"/>
    <x v="1"/>
    <n v="1"/>
    <x v="0"/>
    <s v="294 - Tren liberación"/>
    <s v="Ninguna"/>
    <m/>
    <n v="0.15"/>
    <x v="0"/>
    <s v="No aplica"/>
    <s v="Continuidad operativa"/>
    <s v="Comercio Exterior - Soporte a la Operación"/>
    <s v="Proyecto"/>
    <s v="457 - Centro de Procesamiento Electrónico de Datos"/>
    <s v="Centro de Procesamiento Electrónico de Datos"/>
    <x v="0"/>
    <x v="0"/>
    <n v="486.56"/>
    <n v="608.20000000000005"/>
    <n v="111422.24"/>
    <n v="111422.24"/>
    <e v="#N/A"/>
    <s v="Mario Santos Aldama"/>
    <x v="2"/>
    <x v="0"/>
    <s v="ACSN"/>
    <n v="795"/>
    <x v="1"/>
    <s v="Desarrollo de Software"/>
    <x v="0"/>
    <x v="0"/>
    <x v="6"/>
    <s v="Francisco Lopez Guadarrama"/>
    <s v="08/08/2019"/>
    <s v="08/08/2019"/>
    <s v="02/10/2019"/>
    <s v=""/>
    <x v="1"/>
    <x v="6"/>
    <x v="0"/>
    <x v="0"/>
  </r>
  <r>
    <n v="972"/>
    <d v="2019-07-22T13:36:07"/>
    <x v="132"/>
    <x v="3"/>
    <x v="1"/>
    <m/>
    <x v="1"/>
    <s v="_x000a__x000a_Creación_x000a_del Modelo de Gobierno de Micro servicios. _x000a__x000a_Definición_x000a_del proceso para gestionar un Gobierno de Microservicios._x000a__x000a_Definición_x000a_de roles y responsabilidades para gestionar un Gobierno de Micro servicios._x000a__x000a_Definición_x000a_del Software y Herramientas._x000a__x000a_Creación_x000a_del “Ambientes de Openshift”._x000a__x000a_Creación_x000a_de repositorio de imagen para contenedor, a fin de poder cubrir dos etapas de_x000a_DevOpsContinuous Integration y Continuous Delivery (CI/CD) a crearse en_x000a_repositorio de versiones._x000a__x000a_Contar_x000a_con las herramientas de automatización para el control de las aplicaciones que_x000a_se instalarán hacia contenedores, mediante las dos etapas de DevOpsContinuous_x000a_Integration y Continuous Delivery (CI/CD)._x000a__x000a_Estas herramientas se_x000a_instalarán en contenedores en Openshift y poder orquestar la compilación,_x000a_calidad de código, pruebas funcionales y no funcionales, así como el despliegue_x000a_de cada aplicativo."/>
    <x v="3"/>
    <x v="0"/>
    <x v="29"/>
    <x v="0"/>
    <m/>
    <x v="30"/>
    <n v="0"/>
    <x v="1"/>
    <n v="1"/>
    <x v="4"/>
    <m/>
    <m/>
    <m/>
    <n v="0.99"/>
    <x v="0"/>
    <s v="No aplica"/>
    <s v="Continuidad operativa"/>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irving.garcia"/>
    <x v="10"/>
    <x v="1"/>
    <s v="ACTT"/>
    <n v="0"/>
    <x v="2"/>
    <s v="Proyecto Tecnológico"/>
    <x v="2"/>
    <x v="2"/>
    <x v="3"/>
    <s v=""/>
    <s v="20/08/2019"/>
    <s v="20/08/2019"/>
    <s v="18/09/2020"/>
    <s v=""/>
    <x v="0"/>
    <x v="5"/>
    <x v="0"/>
    <x v="0"/>
  </r>
  <r>
    <n v="981"/>
    <d v="2019-07-26T09:16:37"/>
    <x v="133"/>
    <x v="1"/>
    <x v="1"/>
    <m/>
    <x v="2"/>
    <s v="​Implementar en MAT-SAD y su correlación con_x000d__x000a_MAT-DyClas mejoras que fueron detectadas durante el periodo de declaracionesdel ejercicio 2018, los cuales deberan de verse reflejadosen el periodo correspondiente al ejercicio 2019."/>
    <x v="1"/>
    <x v="0"/>
    <x v="17"/>
    <x v="1"/>
    <n v="1"/>
    <x v="4"/>
    <n v="2655.93"/>
    <x v="0"/>
    <n v="0"/>
    <x v="1"/>
    <s v="Ninguna"/>
    <s v="Ninguna"/>
    <m/>
    <n v="0.95"/>
    <x v="0"/>
    <s v="No aplica"/>
    <s v="Facilitar el cumplimiento"/>
    <s v="Devoluciones y Compensaciones"/>
    <s v="Mantenimiento"/>
    <s v="843 - MAT- Sistema de Devoluciones Automáticas"/>
    <s v="MAT- Sistema de Devoluciones Automáticas"/>
    <x v="0"/>
    <x v="0"/>
    <n v="17706.2"/>
    <n v="17706.2"/>
    <n v="3506906"/>
    <n v="4054719.8"/>
    <e v="#N/A"/>
    <s v="Víctor Cruz Leyva"/>
    <x v="3"/>
    <x v="0"/>
    <s v="ACSN"/>
    <n v="1142"/>
    <x v="1"/>
    <s v="Desarrollo de Software"/>
    <x v="0"/>
    <x v="0"/>
    <x v="2"/>
    <s v="Jose Guadalupe Rodriguez Martinez"/>
    <s v="04/11/2019"/>
    <s v="04/11/2019"/>
    <s v="09/09/2020"/>
    <s v=""/>
    <x v="0"/>
    <x v="5"/>
    <x v="0"/>
    <x v="0"/>
  </r>
  <r>
    <n v="992"/>
    <d v="2019-07-31T10:37:50"/>
    <x v="134"/>
    <x v="1"/>
    <x v="1"/>
    <m/>
    <x v="6"/>
    <s v="​Se requiere_x000a_desarrollar una nueva herramienta tecnológica para la Declaración Anual de PM,_x000a_Régimen General, Bajo el concepto de pre llenado de información y con un modelo sencillo para_x000a_su operación por el contribuyente."/>
    <x v="4"/>
    <x v="0"/>
    <x v="27"/>
    <x v="1"/>
    <m/>
    <x v="20"/>
    <n v="1206.75"/>
    <x v="0"/>
    <n v="0"/>
    <x v="9"/>
    <m/>
    <m/>
    <m/>
    <n v="0.99"/>
    <x v="0"/>
    <s v="No aplica"/>
    <s v="Recaudación"/>
    <s v="Declaraciones y Pagos (Legados y Declaraciones Anuales)"/>
    <s v="Proyecto"/>
    <s v="881.1 - Declaración Anual Personas Morales"/>
    <s v="Declaración Anual Personas Morales"/>
    <x v="8"/>
    <x v="7"/>
    <n v="5826"/>
    <n v="8045"/>
    <n v="692415"/>
    <n v="786510"/>
    <e v="#N/A"/>
    <s v="Manuel Vargas Espinosa"/>
    <x v="3"/>
    <x v="0"/>
    <s v="ACSN"/>
    <n v="1047"/>
    <x v="7"/>
    <s v="Desarrollo de Software"/>
    <x v="0"/>
    <x v="0"/>
    <x v="5"/>
    <s v="Ignacio Ramon Ruiz Casillas"/>
    <s v="13/09/2019"/>
    <s v="13/09/2019"/>
    <s v="23/09/2020"/>
    <s v=""/>
    <x v="0"/>
    <x v="5"/>
    <x v="0"/>
    <x v="0"/>
  </r>
  <r>
    <n v="1002"/>
    <d v="2019-08-05T11:18:48"/>
    <x v="135"/>
    <x v="23"/>
    <x v="18"/>
    <s v="AGACE"/>
    <x v="0"/>
    <s v="A través de este POL, se darácontinuidad a la atención delos defectos identificados por negocio durante las pruebas UAT que se llevaron a cabo en mayo del presente,correspondientes alPPMC 92382.-SCCCyGActualización del Sistema de Control de Cuentas de Créditos y Garantías.Se anexa archivo en Word;Resultados de las pruebas 15052019;, que contiene el detalle de los defectos pormitigar."/>
    <x v="10"/>
    <x v="1"/>
    <x v="21"/>
    <x v="1"/>
    <m/>
    <x v="23"/>
    <n v="390.03"/>
    <x v="1"/>
    <n v="1"/>
    <x v="0"/>
    <s v="Ninguna"/>
    <s v="Ninguna"/>
    <m/>
    <n v="0.1"/>
    <x v="0"/>
    <s v="SCCCyG – Actualización"/>
    <s v="Continuidad operativa"/>
    <s v="Comercio Exterior - Soporte a la Operación"/>
    <s v="Desarrollo"/>
    <s v="693 - Sistema de Control de Cuentas de Créditos y Garantías"/>
    <s v="Sistema de Control de Cuentas de Créditos y Garantías"/>
    <x v="0"/>
    <x v="0"/>
    <n v="2128.96"/>
    <n v="2600.1999999999998"/>
    <n v="386995.04"/>
    <n v="487531.84"/>
    <e v="#N/A"/>
    <s v="Mario Santos Aldama"/>
    <x v="2"/>
    <x v="0"/>
    <s v="ACSN"/>
    <n v="1144"/>
    <x v="1"/>
    <s v="Desarrollo de Software"/>
    <x v="0"/>
    <x v="0"/>
    <x v="6"/>
    <s v="Jazmin Aide Gaytan Fernandez"/>
    <s v="15/08/2019"/>
    <s v="15/08/2019"/>
    <s v="26/02/2021"/>
    <s v=""/>
    <x v="3"/>
    <x v="12"/>
    <x v="0"/>
    <x v="0"/>
  </r>
  <r>
    <n v="1019"/>
    <d v="2019-08-13T18:50:21"/>
    <x v="136"/>
    <x v="1"/>
    <x v="1"/>
    <m/>
    <x v="1"/>
    <s v="_x000d__x000a__x000d__x000a_Implementar el micrositio de la Comisión Central de_x000d__x000a_Seguridad y Salud en el Trabajo, vinculado al INTRASAT con información que_x000d__x000a_pueda ser actualizada a través de los dueños del mismo. _x000d__x000a__x000d__x000a_Desarrollar_x000d__x000a_un sistema para el registro de formularios sobre información que se reporta al_x000d__x000a_ISSSTE, incluyendo reportes y estadísticas para difusión dentro de la comunidad_x000d__x000a_e informes relativos del sector salud._x000d__x000a__x000d__x000a_Tanto_x000d__x000a_el sitio como el sistema deberán tener un alcance de cobertura nacional._x000d__x000a__x000d__x000a_"/>
    <x v="5"/>
    <x v="1"/>
    <x v="8"/>
    <x v="1"/>
    <m/>
    <x v="8"/>
    <n v="0"/>
    <x v="1"/>
    <n v="1"/>
    <x v="0"/>
    <m/>
    <m/>
    <m/>
    <n v="0.71"/>
    <x v="0"/>
    <s v="No aplica"/>
    <s v="Compromiso con otras Instituciones"/>
    <s v="Recursos y Servicios"/>
    <s v="Desarrollo"/>
    <s v="0 - No Aplica"/>
    <s v="No Aplica"/>
    <x v="9"/>
    <x v="1"/>
    <s v=""/>
    <s v=""/>
    <n v="0"/>
    <n v="0"/>
    <e v="#N/A"/>
    <s v="Margarita Canseco Flores"/>
    <x v="0"/>
    <x v="0"/>
    <s v="ACSN"/>
    <n v="0"/>
    <x v="2"/>
    <s v="Desarrollo de Software"/>
    <x v="0"/>
    <x v="0"/>
    <x v="0"/>
    <s v="Carlos Alberto Rosas Torres"/>
    <s v="14/08/2019"/>
    <s v="14/08/2019"/>
    <s v="20/10/2020"/>
    <s v=""/>
    <x v="0"/>
    <x v="6"/>
    <x v="0"/>
    <x v="0"/>
  </r>
  <r>
    <n v="1020"/>
    <d v="2019-08-14T08:51:44"/>
    <x v="137"/>
    <x v="16"/>
    <x v="13"/>
    <s v="AGSC"/>
    <x v="0"/>
    <s v="​Se requiere complementar característitcas o funcionalidades de los servicios gratuitos de Factura Electrónica, en los que se consideran los siguientes&amp;#58;- Integrar la funcionalidad de Factura fácil en MegaPAC- Mejoras de funcionalidad general - Pre llenado de datos generales - Simplificación de captura en los conceptos- Simplificación de firmado de la factura"/>
    <x v="0"/>
    <x v="1"/>
    <x v="9"/>
    <x v="2"/>
    <m/>
    <x v="9"/>
    <m/>
    <x v="3"/>
    <m/>
    <x v="10"/>
    <m/>
    <m/>
    <m/>
    <e v="#N/A"/>
    <x v="0"/>
    <s v="Factura - Optimización de los Servicios"/>
    <m/>
    <s v="Factura Electrónica"/>
    <s v="Mantenimiento"/>
    <s v="611 - Portal Privado del Contribuyente - Servicio de Generación de Factura Electrónica"/>
    <s v="Portal Privado del Contribuyente - Servicio de Generación de Factura Electrónica"/>
    <x v="7"/>
    <x v="2"/>
    <m/>
    <m/>
    <m/>
    <m/>
    <e v="#N/A"/>
    <s v="Roberto Benjamin Monroy Vargas"/>
    <x v="0"/>
    <x v="0"/>
    <s v="ACSN"/>
    <m/>
    <x v="3"/>
    <m/>
    <x v="1"/>
    <x v="1"/>
    <x v="1"/>
    <s v="Erika Adriana Ruiz Mendoza"/>
    <m/>
    <m/>
    <m/>
    <m/>
    <x v="4"/>
    <x v="8"/>
    <x v="3"/>
    <x v="0"/>
  </r>
  <r>
    <n v="1023"/>
    <d v="2019-08-14T19:32:25"/>
    <x v="138"/>
    <x v="24"/>
    <x v="19"/>
    <s v="AGE"/>
    <x v="0"/>
    <s v="​Actualmente_x000a_la información que es utilizada de insumo para la generación de un índice_x000a_integral de riesgo institucional se actualiza de manera semimanual debido a los_x000a_continuos cambios en las plataformas de datos institucionales que originaron se_x000a_perdiera la conexión con el repositorio de SAS, lo que vulnera el proceso de_x000a_integración de la información dada la volumetría de la misma y poniendo en_x000a_riesgo su confidencialidad y su disponibilidad, lo que implica que la_x000a_identificación de conductas ilícitas y/o acciones de mejora no sean oportunas,_x000a_comprometiendo la información mediante las cuales se basan las estrategias_x000a_institucionales de combate a la corrupción y mejora de procesos, por lo que se_x000a_requiere que las fuentes se integren de manera automática para optimizar el_x000a_proceso de análisis de riesgos institucionales y garantizar su veracidad."/>
    <x v="8"/>
    <x v="1"/>
    <x v="30"/>
    <x v="1"/>
    <n v="1"/>
    <x v="31"/>
    <n v="231.89999999999998"/>
    <x v="1"/>
    <n v="1"/>
    <x v="0"/>
    <m/>
    <m/>
    <m/>
    <n v="0.89"/>
    <x v="0"/>
    <s v="No aplica"/>
    <s v="No Aplica"/>
    <s v="Servicios Internos de Control"/>
    <s v="Mantenimiento"/>
    <s v="752 - Modelo de Administración de Riesgo Corrupción"/>
    <s v="Modelo de Administración de Riesgo Corrupción"/>
    <x v="6"/>
    <x v="1"/>
    <n v="0"/>
    <n v="1546"/>
    <n v="0"/>
    <n v="0"/>
    <e v="#N/A"/>
    <s v="Jaime Garrido Ruíz"/>
    <x v="0"/>
    <x v="0"/>
    <s v="ACSN"/>
    <n v="1105"/>
    <x v="8"/>
    <s v="Desarrollo de Software"/>
    <x v="3"/>
    <x v="3"/>
    <x v="14"/>
    <s v="Marco Antonio Ruiz Martinez"/>
    <s v="09/08/2019"/>
    <s v="09/08/2019"/>
    <s v="03/07/2020"/>
    <s v=""/>
    <x v="0"/>
    <x v="9"/>
    <x v="0"/>
    <x v="0"/>
  </r>
  <r>
    <n v="1024"/>
    <d v="2019-08-15T09:11:20"/>
    <x v="139"/>
    <x v="1"/>
    <x v="1"/>
    <m/>
    <x v="2"/>
    <s v="​Permitir_x000a_la validación del número de serie al momento de ingresar_x000a_los datos en el portal del contribuyente para generar un Documento de Operación_x000a_del Despacho Aduanero (DODA) o un número de integración por medio del Proyecto_x000a_de Integración de Tecnología Aduanera_x000a_(PITA), para los pedimentos con clave T3 y T7."/>
    <x v="7"/>
    <x v="0"/>
    <x v="13"/>
    <x v="0"/>
    <m/>
    <x v="14"/>
    <n v="469.53899999999999"/>
    <x v="2"/>
    <n v="1"/>
    <x v="3"/>
    <s v="524- tren de liberaciones"/>
    <s v="Ninguna"/>
    <m/>
    <n v="0.89"/>
    <x v="0"/>
    <s v="No aplica"/>
    <s v="Continuidad operativa"/>
    <s v="MAT - Comercio Exterior"/>
    <s v="Mantenimiento"/>
    <s v="919 - MATCE - Documento de Operación de Despacho Aduanero QR Portal"/>
    <s v="MATCE - Documento de Operación de Despacho Aduanero QR Portal"/>
    <x v="0"/>
    <x v="0"/>
    <n v="2817.23"/>
    <n v="3130.26"/>
    <n v="645145.67000000004"/>
    <n v="645145.67000000004"/>
    <e v="#N/A"/>
    <s v="Beatriz Belem Stein Carrillo"/>
    <x v="2"/>
    <x v="0"/>
    <s v="ACSN"/>
    <n v="955"/>
    <x v="1"/>
    <s v="Desarrollo de Software"/>
    <x v="0"/>
    <x v="0"/>
    <x v="6"/>
    <s v="Graciela Hernandez Cortes"/>
    <s v="09/09/2019"/>
    <s v="09/09/2019"/>
    <s v="21/10/2020"/>
    <s v=""/>
    <x v="0"/>
    <x v="6"/>
    <x v="0"/>
    <x v="0"/>
  </r>
  <r>
    <n v="1025"/>
    <d v="2019-08-15T11:34:52"/>
    <x v="140"/>
    <x v="1"/>
    <x v="1"/>
    <m/>
    <x v="6"/>
    <s v="Llevar a cabo las tareas pertinentes, con el fin de generar análisis para la nueva herramienta de la declaración anual PM 2019 Régimen General,flujos y funcionalidades."/>
    <x v="4"/>
    <x v="0"/>
    <x v="27"/>
    <x v="0"/>
    <m/>
    <x v="29"/>
    <n v="538.79999999999995"/>
    <x v="2"/>
    <n v="1"/>
    <x v="9"/>
    <m/>
    <m/>
    <m/>
    <n v="0.94"/>
    <x v="0"/>
    <s v="No aplica"/>
    <s v="Soporte a la operación del SAT"/>
    <s v="Declaraciones y Pagos (Legados y Declaraciones Anuales)"/>
    <s v="Desarrollo"/>
    <s v="881 - Declaración Anual Personas Morales"/>
    <s v="Declaración Anual Personas Morales"/>
    <x v="0"/>
    <x v="0"/>
    <n v="3232.8"/>
    <n v="3592"/>
    <n v="207360"/>
    <n v="740311.2"/>
    <e v="#N/A"/>
    <s v="Manuel Vargas Espinosa"/>
    <x v="3"/>
    <x v="0"/>
    <s v="ACSN"/>
    <n v="824"/>
    <x v="0"/>
    <s v="Desarrollo de Software"/>
    <x v="0"/>
    <x v="0"/>
    <x v="5"/>
    <s v="Ignacio Ramon Ruiz Casillas"/>
    <s v="23/09/2019"/>
    <s v="23/09/2019"/>
    <s v="23/10/2020"/>
    <m/>
    <x v="0"/>
    <x v="6"/>
    <x v="0"/>
    <x v="0"/>
  </r>
  <r>
    <n v="1026"/>
    <d v="2019-08-15T11:45:25"/>
    <x v="141"/>
    <x v="25"/>
    <x v="1"/>
    <m/>
    <x v="6"/>
    <s v="​Generar la documentación diseño funcional del aplicativo, flujos y funcionalidades de la nueva herramienta de PF 2019 "/>
    <x v="3"/>
    <x v="0"/>
    <x v="27"/>
    <x v="1"/>
    <m/>
    <x v="20"/>
    <n v="586.19999999999993"/>
    <x v="2"/>
    <n v="0"/>
    <x v="2"/>
    <m/>
    <m/>
    <m/>
    <n v="0.91"/>
    <x v="0"/>
    <s v="No aplica"/>
    <s v="Soporte a la operación del SAT"/>
    <s v="Declaraciones y Pagos (Legados y Declaraciones Anuales)"/>
    <s v="Proyecto"/>
    <s v="880 - Declaración Anual Personas Físicas"/>
    <s v="Declaración Anual Personas Físicas"/>
    <x v="0"/>
    <x v="0"/>
    <n v="3517.2"/>
    <n v="3908"/>
    <m/>
    <n v="805438.8"/>
    <e v="#N/A"/>
    <s v="Manuel Vargas Espinosa"/>
    <x v="3"/>
    <x v="0"/>
    <s v="ACSN"/>
    <n v="845"/>
    <x v="0"/>
    <s v="Desarrollo de Software"/>
    <x v="0"/>
    <x v="0"/>
    <x v="5"/>
    <s v="Ignacio Ramon Ruiz Casillas"/>
    <s v="23/09/2019"/>
    <s v="23/09/2019"/>
    <s v="05/11/2020"/>
    <s v=""/>
    <x v="0"/>
    <x v="2"/>
    <x v="0"/>
    <x v="0"/>
  </r>
  <r>
    <n v="1027"/>
    <d v="2019-08-15T12:03:19"/>
    <x v="142"/>
    <x v="1"/>
    <x v="1"/>
    <m/>
    <x v="6"/>
    <s v="​Ajustes al aplicativo, flujos y funcionalidades declaración anual personas físicas del Ejercicio 2019."/>
    <x v="4"/>
    <x v="0"/>
    <x v="27"/>
    <x v="1"/>
    <m/>
    <x v="20"/>
    <n v="1481.25"/>
    <x v="0"/>
    <n v="0"/>
    <x v="9"/>
    <s v="Ninguna"/>
    <s v="Ninguna"/>
    <m/>
    <n v="0.93"/>
    <x v="0"/>
    <s v="No aplica"/>
    <s v="Facilitar el cumplimiento"/>
    <s v="Declaraciones y Pagos (Legados y Declaraciones Anuales)"/>
    <s v="Desarrollo"/>
    <s v="880.1 - Declaración Anual Personas Físicas"/>
    <s v="Declaración Anual Personas Físicas"/>
    <x v="8"/>
    <x v="7"/>
    <n v="6975"/>
    <n v="9875"/>
    <n v="884250"/>
    <n v="941625"/>
    <e v="#N/A"/>
    <s v="Manuel Vargas Espinosa"/>
    <x v="3"/>
    <x v="0"/>
    <s v="ACSN"/>
    <n v="1191"/>
    <x v="7"/>
    <s v="Desarrollo de Software"/>
    <x v="0"/>
    <x v="0"/>
    <x v="5"/>
    <s v="Ignacio Ramon Ruiz Casillas"/>
    <s v="02/10/2019"/>
    <s v="02/10/2019"/>
    <s v="25/09/2020"/>
    <s v=""/>
    <x v="0"/>
    <x v="5"/>
    <x v="0"/>
    <x v="0"/>
  </r>
  <r>
    <n v="1033"/>
    <d v="2019-08-19T09:21:51"/>
    <x v="143"/>
    <x v="1"/>
    <x v="1"/>
    <m/>
    <x v="6"/>
    <s v="​Crear la declaración que le facilitará al residente _x000d__x000a_en el extranjero, la determinación y pago del impuesto derivado del ingreso _x000d__x000a_obtenido en territorio nacional."/>
    <x v="4"/>
    <x v="0"/>
    <x v="27"/>
    <x v="1"/>
    <m/>
    <x v="20"/>
    <n v="294.83699999999999"/>
    <x v="1"/>
    <n v="0"/>
    <x v="11"/>
    <m/>
    <m/>
    <m/>
    <n v="1"/>
    <x v="1"/>
    <s v="No aplica"/>
    <s v="Recaudación"/>
    <s v="Declaraciones y Pagos (Informativas y Pagos Provisionales)"/>
    <s v="Proyecto"/>
    <s v="958 - Declaración de Pago del ISR de residentes en el extranjero con ingresos obtenidos en territorio nacional."/>
    <s v="Declaración de Pago del ISR de residentes en el extranjero con ingresos obtenidos en territorio nacional."/>
    <x v="0"/>
    <x v="0"/>
    <n v="1965.58"/>
    <n v="1965.58"/>
    <n v="450117.82"/>
    <n v="450117.82"/>
    <e v="#N/A"/>
    <s v="Manuel Vargas Espinosa"/>
    <x v="3"/>
    <x v="0"/>
    <s v="ACSN"/>
    <n v="842"/>
    <x v="0"/>
    <s v="Desarrollo de Software"/>
    <x v="0"/>
    <x v="0"/>
    <x v="5"/>
    <s v="Ignacio Ramon Ruiz Casillas"/>
    <s v="28/10/2019"/>
    <s v="28/10/2019"/>
    <s v="03/07/2020"/>
    <s v="03/07/2020"/>
    <x v="0"/>
    <x v="9"/>
    <x v="0"/>
    <x v="0"/>
  </r>
  <r>
    <n v="1037"/>
    <d v="2019-08-20T17:02:54"/>
    <x v="144"/>
    <x v="1"/>
    <x v="1"/>
    <m/>
    <x v="2"/>
    <s v="​Derivado de la convivencia entre el MAT.Control de_x000a_Obligaciones y el MAT.Cobranza para el registro automático y masivo de las_x000a_resoluciones determinantes por Multas derivadas de las diversas vigilancias de_x000a_control de obligaciones, se detectó que existen resoluciones que se enviaron y_x000a_registraron más de una vez en MAT.Cobranza, y de las cuales el usuario ya_x000a_activó alguna de ellas, quedando las demás con estatus inactivas (17004),_x000a_mismas que conforme a lo acordado entre la ACPVC y la ACCPyG deben ser_x000a_depuradas de la base de datos del MAT.Cobranza. "/>
    <x v="4"/>
    <x v="1"/>
    <x v="6"/>
    <x v="1"/>
    <m/>
    <x v="6"/>
    <n v="198.28200000000001"/>
    <x v="1"/>
    <n v="1"/>
    <x v="3"/>
    <s v="Pruebas con el usuario NUEVO"/>
    <s v="Ninguna"/>
    <m/>
    <n v="0.75"/>
    <x v="0"/>
    <s v="No aplica"/>
    <s v="Continuidad operativa"/>
    <s v="Cobranza"/>
    <s v="Mantenimiento"/>
    <s v="666 - Modelo de Administración Tributaria de Cobranza"/>
    <s v="Modelo de Administración Tributaria de Cobranza"/>
    <x v="0"/>
    <x v="0"/>
    <n v="1057.5"/>
    <n v="1321.88"/>
    <n v="242167.5"/>
    <n v="242167.5"/>
    <e v="#N/A"/>
    <s v="José Luis Vences Mendoza"/>
    <x v="3"/>
    <x v="0"/>
    <s v="ACSN"/>
    <n v="868"/>
    <x v="4"/>
    <s v="Desarrollo de Software"/>
    <x v="0"/>
    <x v="0"/>
    <x v="4"/>
    <s v="Jose Luis Avila Vazquez"/>
    <s v="16/10/2019"/>
    <s v="16/10/2019"/>
    <s v="28/09/2020"/>
    <s v=""/>
    <x v="0"/>
    <x v="5"/>
    <x v="0"/>
    <x v="0"/>
  </r>
  <r>
    <n v="1054"/>
    <d v="2019-08-27T15:51:53"/>
    <x v="145"/>
    <x v="3"/>
    <x v="1"/>
    <m/>
    <x v="6"/>
    <s v="​El sistema de forma automática genera nuevamente la convocatoria cuando el postor ganador es incumplido.Actualmente el sistema solo permite el registro de dos subadministradores y de un jefe de departamento.el sistema no cuenta con una opción que permita actualizar los datos de los postores."/>
    <x v="4"/>
    <x v="0"/>
    <x v="24"/>
    <x v="0"/>
    <m/>
    <x v="21"/>
    <n v="352.8"/>
    <x v="1"/>
    <n v="1"/>
    <x v="2"/>
    <m/>
    <m/>
    <m/>
    <n v="1"/>
    <x v="0"/>
    <s v="No aplica"/>
    <s v="Continuidad operativa"/>
    <s v="Cobranza"/>
    <s v="Mantenimiento"/>
    <s v="787 - SubastaSAT Nueva Versión"/>
    <s v="SubastaSAT Nueva Versión"/>
    <x v="0"/>
    <x v="0"/>
    <n v="2352"/>
    <n v="2352"/>
    <n v="538608"/>
    <n v="538608"/>
    <e v="#N/A"/>
    <s v="José Luis Vences Mendoza"/>
    <x v="3"/>
    <x v="0"/>
    <s v="ACSN"/>
    <n v="952"/>
    <x v="0"/>
    <s v="Desarrollo de Software"/>
    <x v="0"/>
    <x v="0"/>
    <x v="4"/>
    <s v="Jose Luis Avila Vazquez"/>
    <s v="06/01/2020"/>
    <s v="06/01/2020"/>
    <s v="25/08/2020"/>
    <s v="25/08/2020"/>
    <x v="0"/>
    <x v="0"/>
    <x v="0"/>
    <x v="0"/>
  </r>
  <r>
    <n v="1056"/>
    <d v="2019-08-28T11:46:15"/>
    <x v="146"/>
    <x v="1"/>
    <x v="1"/>
    <m/>
    <x v="1"/>
    <s v="​Actualizar los criterios de validación en pedimentos sujeros a verificación de las cantidades de mercancía."/>
    <x v="7"/>
    <x v="1"/>
    <x v="9"/>
    <x v="2"/>
    <m/>
    <x v="9"/>
    <m/>
    <x v="3"/>
    <m/>
    <x v="6"/>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1"/>
    <x v="0"/>
  </r>
  <r>
    <n v="1057"/>
    <d v="2019-08-28T11:57:03"/>
    <x v="147"/>
    <x v="1"/>
    <x v="1"/>
    <m/>
    <x v="1"/>
    <s v="​Actualizar los criterios de validación en VOCE para la verificación del año modelo de vehículos usados en pedimentos de rectificación."/>
    <x v="7"/>
    <x v="1"/>
    <x v="9"/>
    <x v="2"/>
    <m/>
    <x v="9"/>
    <m/>
    <x v="3"/>
    <m/>
    <x v="6"/>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1"/>
    <x v="0"/>
  </r>
  <r>
    <n v="1058"/>
    <d v="2019-08-29T10:38:29"/>
    <x v="148"/>
    <x v="1"/>
    <x v="1"/>
    <m/>
    <x v="4"/>
    <s v="Extracción de datosSe solicita extraer todos los datos del Perfil de la base de datos de Mis cuentas que corresponden a declaraciones de RIF normales y complementarias presentadas a partir de 2014.Información a considerarDicha información del Perfil de las Declaraciones de RIF normales y complementarias presentada en Mis Cuentas, deberá ser integrada al DWH, conforme al Anexo “Perfil de Mis Cuentas”."/>
    <x v="0"/>
    <x v="0"/>
    <x v="27"/>
    <x v="1"/>
    <m/>
    <x v="22"/>
    <n v="326.92950000000002"/>
    <x v="1"/>
    <n v="0"/>
    <x v="3"/>
    <m/>
    <m/>
    <m/>
    <n v="0.51"/>
    <x v="0"/>
    <s v="No aplica"/>
    <s v="Continuidad operativa"/>
    <s v="Declaraciones y Pagos (Informativas y Pagos Provisionales)"/>
    <s v="Desarrollo"/>
    <s v="1000 - MAT-Régimen de incorporación Fiscal se agregara mis cuentas"/>
    <s v="MAT-Régimen de incorporación Fiscal se agregara mis cuentas"/>
    <x v="0"/>
    <x v="0"/>
    <n v="1961.57"/>
    <n v="2179.5300000000002"/>
    <n v="449201.13"/>
    <n v="449201.13"/>
    <e v="#N/A"/>
    <s v="Elizabeth del Valle Beltran"/>
    <x v="3"/>
    <x v="0"/>
    <s v="ACSN"/>
    <n v="1153"/>
    <x v="1"/>
    <s v="Desarrollo de Software"/>
    <x v="3"/>
    <x v="3"/>
    <x v="9"/>
    <s v="Francisco Aguilar Rodriguez"/>
    <s v="03/04/2020"/>
    <s v="03/04/2020"/>
    <s v="03/11/2020"/>
    <s v=""/>
    <x v="0"/>
    <x v="2"/>
    <x v="0"/>
    <x v="0"/>
  </r>
  <r>
    <n v="1060"/>
    <d v="2019-08-30T09:46:17"/>
    <x v="149"/>
    <x v="1"/>
    <x v="1"/>
    <m/>
    <x v="2"/>
    <s v="​Actualmente el MAT - RFC no cuenta con una_x000a_funcionalidad que permita actualizar en forma masiva los datos de Identidad,_x000a_fecha de inicio de operaciones, así como la información relacionada a los_x000a_Documentos probatorios de los contribuyentes."/>
    <x v="0"/>
    <x v="0"/>
    <x v="31"/>
    <x v="0"/>
    <m/>
    <x v="27"/>
    <n v="241.28249999999997"/>
    <x v="1"/>
    <n v="0"/>
    <x v="1"/>
    <s v="Ninguna"/>
    <s v="Ninguna"/>
    <m/>
    <n v="0.79"/>
    <x v="0"/>
    <s v="No aplica"/>
    <s v="Continuidad operativa"/>
    <s v="Identificación del Contribuyente"/>
    <s v="Mantenimiento"/>
    <s v="700 - RFC Ampliado"/>
    <s v="RFC Ampliado"/>
    <x v="0"/>
    <x v="0"/>
    <n v="1447.69"/>
    <n v="1608.55"/>
    <n v="331521.01"/>
    <n v="331521.01"/>
    <e v="#N/A"/>
    <s v="Christian Alejandro Nolasco Palacios"/>
    <x v="1"/>
    <x v="0"/>
    <s v="ACSN"/>
    <n v="1075"/>
    <x v="1"/>
    <s v="Desarrollo de Software"/>
    <x v="1"/>
    <x v="1"/>
    <x v="1"/>
    <s v="Araceli Gandara Bautista"/>
    <s v="21/10/2019"/>
    <s v="21/10/2019"/>
    <s v="20/10/2020"/>
    <s v=""/>
    <x v="0"/>
    <x v="6"/>
    <x v="0"/>
    <x v="0"/>
  </r>
  <r>
    <n v="1062"/>
    <d v="2019-08-30T13:57:04"/>
    <x v="150"/>
    <x v="1"/>
    <x v="1"/>
    <m/>
    <x v="8"/>
    <s v="Crear un servicio que permita al Registro contableobtenerinformacíon de declaraciones No pagadas dentro de Declaraciones y Pagos, que permita al proceso de Sustitutivas procesar de manera automática las declaraciones complementarias en la cualsu Inmediata No ha sido pagada, para realizar su registro en la contabilidad como declaración normal."/>
    <x v="6"/>
    <x v="1"/>
    <x v="20"/>
    <x v="1"/>
    <n v="1"/>
    <x v="22"/>
    <n v="110.7"/>
    <x v="1"/>
    <n v="1"/>
    <x v="3"/>
    <m/>
    <m/>
    <m/>
    <n v="0.87"/>
    <x v="0"/>
    <s v="No aplica"/>
    <s v="Continuidad operativa"/>
    <s v="Declaraciones y Pagos (Informativas y Pagos Provisionales)"/>
    <s v="Mantenimiento"/>
    <s v="2280 - Declaraciones Provisionales"/>
    <s v="Declaraciones Provisionales"/>
    <x v="7"/>
    <x v="7"/>
    <n v="523"/>
    <n v="738"/>
    <n v="105564.42"/>
    <n v="70605"/>
    <e v="#N/A"/>
    <s v="Elizabeth Del Valle Beltran"/>
    <x v="3"/>
    <x v="0"/>
    <s v="ACSN"/>
    <n v="1224"/>
    <x v="7"/>
    <s v="Desarrollo de Software"/>
    <x v="0"/>
    <x v="0"/>
    <x v="5"/>
    <s v="Ignacio Ramon Ruiz Casillas"/>
    <s v="19/05/2020"/>
    <s v="19/05/2020"/>
    <s v="03/09/2020"/>
    <s v=""/>
    <x v="0"/>
    <x v="5"/>
    <x v="0"/>
    <x v="0"/>
  </r>
  <r>
    <n v="1066"/>
    <d v="2019-09-04T10:27:16"/>
    <x v="151"/>
    <x v="3"/>
    <x v="1"/>
    <m/>
    <x v="1"/>
    <s v="​Optimizar el proceso de solicitud de accesos a los sistemas institucionales, permitiendo tener mejor control en la generación, homologación, almacenamiento y firma de responsivas.Funcionalidades generales&amp;#58;Registrar solicitud por aplicaciónAprobar la solicitud mediante firma electrónicaGenerar responsiva"/>
    <x v="3"/>
    <x v="1"/>
    <x v="9"/>
    <x v="2"/>
    <m/>
    <x v="9"/>
    <m/>
    <x v="3"/>
    <m/>
    <x v="10"/>
    <m/>
    <m/>
    <m/>
    <e v="#N/A"/>
    <x v="0"/>
    <s v="No aplica"/>
    <m/>
    <s v="Transversales de TI"/>
    <s v="Requerimiento Técnico"/>
    <s v="3020 - Sistema para administración de responsivas de aplicaciones"/>
    <s v="Sistema para administración de responsivas de aplicaciones"/>
    <x v="1"/>
    <x v="2"/>
    <m/>
    <m/>
    <m/>
    <m/>
    <e v="#N/A"/>
    <s v="Carlos Gerardo Malanche Flores"/>
    <x v="12"/>
    <x v="1"/>
    <s v="ACSMC"/>
    <m/>
    <x v="3"/>
    <m/>
    <x v="1"/>
    <x v="1"/>
    <x v="13"/>
    <s v="Felipa Arias Mendez"/>
    <m/>
    <m/>
    <m/>
    <m/>
    <x v="4"/>
    <x v="8"/>
    <x v="3"/>
    <x v="0"/>
  </r>
  <r>
    <n v="1071"/>
    <d v="2019-09-05T13:12:25"/>
    <x v="152"/>
    <x v="3"/>
    <x v="1"/>
    <m/>
    <x v="2"/>
    <s v="​Cambiar la infraestructura actual de directorios activos de MicroFocus/Novell por una solución de código abierto hecha en casa, así como de la unificación con la Firma Electrónica (FIEL), aprovechando dicha unificación para hacer una completa renovación de la criptografía como medio medio de autenticación y definición de una identidad digital a nivel federal.Lo anterior, debido a queel contrato de MII4 que administra las identidades en el SAT, tiene un largo historial de adjudicaciones directas y se busca moverlo a una licitación por medio de soluciones de software libres de licencias."/>
    <x v="3"/>
    <x v="0"/>
    <x v="32"/>
    <x v="0"/>
    <n v="1"/>
    <x v="32"/>
    <n v="0"/>
    <x v="1"/>
    <n v="1"/>
    <x v="0"/>
    <m/>
    <m/>
    <m/>
    <n v="0.47"/>
    <x v="0"/>
    <s v="No aplica"/>
    <s v="Estratégico"/>
    <s v="Transversales de TI"/>
    <s v="Proyecto Tecnológico"/>
    <s v="2075.1 - Documentum/Captiva - Servicios de Digitalización Solución Integral Servicios al Contribuyente"/>
    <s v="Documentum/Captiva - Servicios de Digitalización Solución Integral Servicios al Contribuyente"/>
    <x v="1"/>
    <x v="1"/>
    <s v=""/>
    <s v=""/>
    <n v="0"/>
    <n v="0"/>
    <e v="#N/A"/>
    <s v="Carlos Gerardo Malanche Flores"/>
    <x v="12"/>
    <x v="1"/>
    <s v="ACSMC"/>
    <n v="0"/>
    <x v="2"/>
    <s v="Desarrollo de Software"/>
    <x v="1"/>
    <x v="1"/>
    <x v="13"/>
    <s v="Carlos Gerardo Malanche Flores"/>
    <s v="02/09/2019"/>
    <s v="02/09/2019"/>
    <s v="23/12/2020"/>
    <s v=""/>
    <x v="0"/>
    <x v="4"/>
    <x v="0"/>
    <x v="0"/>
  </r>
  <r>
    <n v="1074"/>
    <d v="2019-09-05T14:30:38"/>
    <x v="153"/>
    <x v="1"/>
    <x v="1"/>
    <m/>
    <x v="1"/>
    <s v="Derivado de la implementación de la figura de representante legal para_x000a_el despacho de mercancía, señalado en la ley aduanera, se requiere modificar el_x000a_esquema de recepción de información de éstos que realizan su trámite a través_x000a_de la VUCEM a fin de que se almacenen en el SAAI (Sistema Automatizado Aduanero_x000a_Integral) y permitir la validación de beneficios tanto del aplicativo legado_x000a_como del MATCE (Modelo de Administración Tributaria de Comercio Exterior)"/>
    <x v="7"/>
    <x v="1"/>
    <x v="9"/>
    <x v="2"/>
    <m/>
    <x v="9"/>
    <m/>
    <x v="3"/>
    <m/>
    <x v="6"/>
    <m/>
    <m/>
    <m/>
    <e v="#N/A"/>
    <x v="2"/>
    <s v="No aplica"/>
    <m/>
    <s v="Comercio Exterior - Soporte a la Operación"/>
    <s v="Proyecto"/>
    <s v="175 - Despacho Aduanero"/>
    <s v="Despacho Aduanero"/>
    <x v="0"/>
    <x v="2"/>
    <m/>
    <m/>
    <m/>
    <m/>
    <e v="#N/A"/>
    <s v="Maria de los Angeles Avila Vazquez"/>
    <x v="5"/>
    <x v="0"/>
    <s v="ACSN"/>
    <m/>
    <x v="3"/>
    <m/>
    <x v="0"/>
    <x v="0"/>
    <x v="6"/>
    <s v="Juan Rivas Cruz"/>
    <m/>
    <m/>
    <m/>
    <m/>
    <x v="4"/>
    <x v="8"/>
    <x v="1"/>
    <x v="0"/>
  </r>
  <r>
    <n v="1076"/>
    <d v="2019-09-06T15:28:51"/>
    <x v="154"/>
    <x v="26"/>
    <x v="1"/>
    <m/>
    <x v="6"/>
    <s v="​Realizar las actualizaciones a los formularios de personas morales aplicables para el ejercicio 2019 a presentarse a mas tardar el 31 de Marzo del 2020"/>
    <x v="4"/>
    <x v="0"/>
    <x v="27"/>
    <x v="1"/>
    <m/>
    <x v="20"/>
    <n v="285"/>
    <x v="1"/>
    <n v="0"/>
    <x v="9"/>
    <m/>
    <m/>
    <m/>
    <n v="0.99"/>
    <x v="0"/>
    <s v="No aplica"/>
    <s v="Recaudación"/>
    <s v="Declaraciones y Pagos (Legados y Declaraciones Anuales)"/>
    <s v="Proyecto"/>
    <s v="881.1 - Declaración Anual Personas Morales"/>
    <s v="Declaración Anual Personas Morales"/>
    <x v="8"/>
    <x v="0"/>
    <n v="1330"/>
    <n v="1900"/>
    <n v="179550"/>
    <n v="179550"/>
    <e v="#N/A"/>
    <s v="Manuel Vargas Espinosa"/>
    <x v="3"/>
    <x v="0"/>
    <s v="ACSN"/>
    <n v="880"/>
    <x v="7"/>
    <s v="Desarrollo de Software"/>
    <x v="0"/>
    <x v="0"/>
    <x v="5"/>
    <s v="Ignacio Ramon Ruiz Casillas"/>
    <s v="07/11/2019"/>
    <s v="07/11/2019"/>
    <s v="24/09/2020"/>
    <s v=""/>
    <x v="0"/>
    <x v="5"/>
    <x v="0"/>
    <x v="0"/>
  </r>
  <r>
    <n v="1077"/>
    <d v="2019-09-06T15:54:11"/>
    <x v="155"/>
    <x v="3"/>
    <x v="1"/>
    <m/>
    <x v="2"/>
    <s v="​Actualización tecnológica de la interfaz de RFC Ampliado y MAT Cobranza para la funcionalidad de traslados. Actualmente RFC Ampliado interactúa con la funcionalidad de traslados de MAT Cobranza, registrando en una tabla compartida los RFC que hayan reportado un cambio de domicilio que implique el traslado de la local de adscripción; MAT Cobranza lee dichos registros en un horario específico y, una vez que recuperó la información de los traslados, actualiza la tabla para indicar los registros procesados. La reingeniería de la funcionalidad de traslados busca desacoplar dicha funcionalidad, tanto del lado de MAT Cobranza, como de RFC Ampliado, robusteciendo ambos sistemas y enfocarlos a un esquema de servicios."/>
    <x v="3"/>
    <x v="0"/>
    <x v="24"/>
    <x v="0"/>
    <m/>
    <x v="21"/>
    <n v="210.54"/>
    <x v="1"/>
    <n v="1"/>
    <x v="3"/>
    <s v="800 - tren de liberaciones"/>
    <s v="Ninguna"/>
    <m/>
    <n v="0.74"/>
    <x v="0"/>
    <s v="No aplica"/>
    <s v="Continuidad operativa"/>
    <s v="Transversales de TI"/>
    <s v="Requerimiento Técnico"/>
    <s v="700 - RFC Ampliado"/>
    <s v="RFC Ampliado"/>
    <x v="0"/>
    <x v="0"/>
    <n v="1122.9000000000001"/>
    <n v="1403.6"/>
    <n v="266235.40000000002"/>
    <n v="257144.1"/>
    <e v="#N/A"/>
    <s v="Luis Alfredo Torres Arreguín"/>
    <x v="10"/>
    <x v="1"/>
    <s v="ACTT"/>
    <n v="1100"/>
    <x v="1"/>
    <s v="Desarrollo de_Software"/>
    <x v="1"/>
    <x v="1"/>
    <x v="1"/>
    <s v="Araceli Gandara Bautista"/>
    <s v="14/10/2019"/>
    <s v="14/10/2019"/>
    <s v="16/10/2020"/>
    <s v=""/>
    <x v="0"/>
    <x v="6"/>
    <x v="0"/>
    <x v="0"/>
  </r>
  <r>
    <n v="1094"/>
    <d v="2019-09-11T16:58:08"/>
    <x v="156"/>
    <x v="27"/>
    <x v="1"/>
    <m/>
    <x v="1"/>
    <s v="Implementar un mecanismo de Calidad de Datos que permita identificar las diferentes incosistencias que actualmente tienen los datos de RFC Ampliado y que son utilizados por distintos consumidores de información al interior del SAT y por fuentes externas, realizando una serie de actividades en tres fases, descritas enel documento ;Requerimiento de Servicios;, anexo a esta iniciativa."/>
    <x v="3"/>
    <x v="0"/>
    <x v="33"/>
    <x v="0"/>
    <m/>
    <x v="33"/>
    <n v="0"/>
    <x v="1"/>
    <n v="1"/>
    <x v="5"/>
    <m/>
    <m/>
    <m/>
    <n v="0.83"/>
    <x v="0"/>
    <s v="No aplica"/>
    <s v="Soporte a la operación del SAT"/>
    <s v="Transversales de TI"/>
    <s v="Requerimiento Técnico"/>
    <s v="675.1 - DWH-Identificación del Contribuyente (V2)"/>
    <s v="DWH-Identificación del Contribuyente (V2)"/>
    <x v="0"/>
    <x v="0"/>
    <s v=""/>
    <s v=""/>
    <n v="0"/>
    <n v="0"/>
    <n v="0"/>
    <s v="Mauricio Martinez"/>
    <x v="13"/>
    <x v="1"/>
    <s v="ACMII"/>
    <n v="0"/>
    <x v="2"/>
    <s v="Servicios de Información"/>
    <x v="3"/>
    <x v="3"/>
    <x v="9"/>
    <s v="Erik Humberto Campos Esqueda"/>
    <s v="07/10/2019"/>
    <s v="07/10/2019"/>
    <s v="16/07/2020"/>
    <s v=""/>
    <x v="0"/>
    <x v="9"/>
    <x v="0"/>
    <x v="0"/>
  </r>
  <r>
    <n v="1104"/>
    <d v="2019-09-13T16:47:12"/>
    <x v="157"/>
    <x v="28"/>
    <x v="1"/>
    <m/>
    <x v="3"/>
    <s v="​Se requiere la generación de documentación de especificación funcional para los aplicativos gratuitos para la generación de factura;MEGAPAC y Factura Fácil Mis Cuentas, donde se identifiquen los flujos de los procesos, servicios, componentes, roles y reglas de negocio propios del aplicativo."/>
    <x v="3"/>
    <x v="1"/>
    <x v="9"/>
    <x v="2"/>
    <m/>
    <x v="9"/>
    <m/>
    <x v="3"/>
    <m/>
    <x v="10"/>
    <m/>
    <m/>
    <m/>
    <e v="#N/A"/>
    <x v="0"/>
    <s v="No aplica"/>
    <m/>
    <s v="Transversales de TI"/>
    <s v="Requerimiento Técnico"/>
    <s v="611.1 - Portal Privado del Contribuyente - Servicio de Generación de Factura Electrónica"/>
    <s v="Portal Privado del Contribuyente - Servicio de Generación de Factura Electrónica"/>
    <x v="0"/>
    <x v="2"/>
    <m/>
    <m/>
    <m/>
    <m/>
    <e v="#N/A"/>
    <s v="Roberto Benjamín Monroy Vargas"/>
    <x v="0"/>
    <x v="0"/>
    <s v="ACSN"/>
    <m/>
    <x v="3"/>
    <m/>
    <x v="1"/>
    <x v="1"/>
    <x v="1"/>
    <s v="Erika Adriana Ruiz Mendoza"/>
    <m/>
    <m/>
    <m/>
    <m/>
    <x v="4"/>
    <x v="8"/>
    <x v="3"/>
    <x v="0"/>
  </r>
  <r>
    <n v="1113"/>
    <d v="2019-09-19T13:34:15"/>
    <x v="158"/>
    <x v="29"/>
    <x v="1"/>
    <m/>
    <x v="1"/>
    <s v="​El Web Service del 32DMAT ;Reporte de Opinión de Cumplimiento; se debe migrar a la versión 8.5 de WAS, dentro de la plataforma mainframe, para contar con la infraestructura y soporte necesario que respalden de manera óptima la operación de dicho aplicativo.El Reporte de Opinión de cumplimiento actualmente utiliza un componente que se encuentra desarrollado en WAS 7; este servidor de aplicaciones ya no tendrá soporte por parte de IBM a partir de septiembre de 2019."/>
    <x v="3"/>
    <x v="0"/>
    <x v="33"/>
    <x v="0"/>
    <m/>
    <x v="33"/>
    <n v="453.15"/>
    <x v="2"/>
    <n v="1"/>
    <x v="3"/>
    <m/>
    <m/>
    <m/>
    <n v="0.92"/>
    <x v="0"/>
    <s v="No aplica"/>
    <s v="Soporte a la operación del SAT"/>
    <s v="Transversales de TI"/>
    <s v="Requerimiento Técnico"/>
    <s v="627 - Opinión del Cumplimiento del Contribuyente"/>
    <s v="Opinión del Cumplimiento del Contribuyente"/>
    <x v="0"/>
    <x v="0"/>
    <n v="2718"/>
    <n v="3021"/>
    <n v="622628.1"/>
    <n v="622628.1"/>
    <n v="557088.30000000005"/>
    <s v="Mauricio Martinez"/>
    <x v="13"/>
    <x v="1"/>
    <s v="ACMII"/>
    <n v="947"/>
    <x v="1"/>
    <s v="Servicios de Información"/>
    <x v="3"/>
    <x v="3"/>
    <x v="9"/>
    <s v="Jesus Guerrero Mendoza"/>
    <s v="13/11/2019"/>
    <s v="13/11/2019"/>
    <s v="01/07/2020"/>
    <s v=""/>
    <x v="0"/>
    <x v="9"/>
    <x v="0"/>
    <x v="0"/>
  </r>
  <r>
    <n v="1123"/>
    <d v="2019-09-24T11:47:24"/>
    <x v="159"/>
    <x v="30"/>
    <x v="20"/>
    <s v="TRANSVERSAL (AGGC)"/>
    <x v="2"/>
    <s v="​Validar automáticamente los saldos a favor de IVA que promueven los contribuyentes para facilitar el dictamen de las solicitudes, a fin de resolverlas dentro de los plazos establecidos normativamente."/>
    <x v="1"/>
    <x v="0"/>
    <x v="17"/>
    <x v="1"/>
    <m/>
    <x v="4"/>
    <n v="488.7"/>
    <x v="2"/>
    <n v="0"/>
    <x v="11"/>
    <m/>
    <m/>
    <m/>
    <n v="1"/>
    <x v="0"/>
    <s v="No aplica"/>
    <s v="No Aplica"/>
    <s v="Devoluciones y Compensaciones"/>
    <s v="Mantenimiento"/>
    <s v="1002 - Modelo de Administración Tributaria Devoluciones y Compensaciones"/>
    <s v="Modelo de Administración Tributaria Devoluciones y Compensaciones"/>
    <x v="0"/>
    <x v="0"/>
    <n v="3258"/>
    <n v="3258"/>
    <n v="207360"/>
    <n v="746082"/>
    <e v="#N/A"/>
    <s v="Victor Cruz Leyva"/>
    <x v="3"/>
    <x v="0"/>
    <s v="ACSN"/>
    <n v="1074"/>
    <x v="0"/>
    <s v="Desarrollo de Software"/>
    <x v="3"/>
    <x v="3"/>
    <x v="9"/>
    <s v="Francisco Aguilar Rodriguez"/>
    <s v="08/07/2020"/>
    <s v="08/07/2020"/>
    <s v="07/08/2020"/>
    <m/>
    <x v="0"/>
    <x v="0"/>
    <x v="0"/>
    <x v="0"/>
  </r>
  <r>
    <n v="1125"/>
    <d v="2019-09-25T12:45:52"/>
    <x v="160"/>
    <x v="1"/>
    <x v="1"/>
    <m/>
    <x v="3"/>
    <s v="_x000a__x000a_Implementar_x000a_en el aplicativo MAT-PI diversas funcionalidades que permitan agilizar y_x000a_facilitar la operación de los trámites de inscripción, actualización de_x000a_sectores específicos, suspensión y reinscripción en el Padrón de Importadores y_x000a_Padrón de Importadores de Sectores Específicos._x000a__x000a_"/>
    <x v="0"/>
    <x v="1"/>
    <x v="9"/>
    <x v="2"/>
    <m/>
    <x v="9"/>
    <m/>
    <x v="3"/>
    <m/>
    <x v="6"/>
    <m/>
    <m/>
    <m/>
    <e v="#N/A"/>
    <x v="2"/>
    <s v="No aplica"/>
    <s v="Continuidad operativa"/>
    <s v="Servicios al Contribuyente"/>
    <s v="Desarrollo"/>
    <s v="700 - RFC Ampliado"/>
    <s v="RFC Ampliado"/>
    <x v="0"/>
    <x v="2"/>
    <m/>
    <m/>
    <m/>
    <m/>
    <e v="#N/A"/>
    <s v="Christian Alejandro Nolasco Palacios"/>
    <x v="1"/>
    <x v="0"/>
    <s v="ACSN"/>
    <m/>
    <x v="3"/>
    <m/>
    <x v="1"/>
    <x v="1"/>
    <x v="1"/>
    <s v="Araceli Gandara Bautista"/>
    <m/>
    <m/>
    <m/>
    <m/>
    <x v="4"/>
    <x v="8"/>
    <x v="1"/>
    <x v="0"/>
  </r>
  <r>
    <n v="1131"/>
    <d v="2019-09-26T12:45:29"/>
    <x v="161"/>
    <x v="1"/>
    <x v="1"/>
    <m/>
    <x v="2"/>
    <s v="​Actualizar el aplicativo Conciliador de factura, con la finalidad de permitir a los Contribuyentes proporcionar mayor información a los empleados del SAT (quienes fungen como intermediaros) para llevar a cabo el proceso de conciliación entre emisor y receptor."/>
    <x v="0"/>
    <x v="1"/>
    <x v="22"/>
    <x v="1"/>
    <n v="1"/>
    <x v="24"/>
    <n v="474.38699999999994"/>
    <x v="2"/>
    <n v="1"/>
    <x v="5"/>
    <m/>
    <m/>
    <s v="SI"/>
    <n v="0.79"/>
    <x v="1"/>
    <s v="No aplica"/>
    <s v="Continuidad operativa"/>
    <s v="Servicios al Contribuyente"/>
    <s v="Desarrollo"/>
    <s v="3005.1 - Conciliador de factura"/>
    <s v="Conciliador de factura"/>
    <x v="3"/>
    <x v="0"/>
    <n v="3162.58"/>
    <n v="3162.58"/>
    <n v="70896.11"/>
    <n v="0"/>
    <e v="#N/A"/>
    <s v="Roberto Benjamín Monroy Vargas"/>
    <x v="0"/>
    <x v="0"/>
    <s v="ACSN"/>
    <n v="1172"/>
    <x v="4"/>
    <s v="Desarrollo de Software"/>
    <x v="0"/>
    <x v="0"/>
    <x v="0"/>
    <s v="Josefina Aguilar Onofre"/>
    <s v="11/10/2019"/>
    <s v="11/10/2019"/>
    <s v="09/02/2021"/>
    <s v=""/>
    <x v="3"/>
    <x v="12"/>
    <x v="0"/>
    <x v="0"/>
  </r>
  <r>
    <n v="1142"/>
    <d v="2019-10-02T18:27:01"/>
    <x v="162"/>
    <x v="1"/>
    <x v="1"/>
    <m/>
    <x v="2"/>
    <s v="​Proporcionar_x000a_a INSUMOS_SAD (Generación de Insumos para_x000a_MAT-SAD) información proveniente del_x000a_sumarizado anual del ejercicio 2019 de CFDI´s de Nómina V1.2, Servicios_x000a_profesionales, Arrendamiento y Mixto V3.3, así como las actualizaciones correspondientes_x000a_de cada precarga, con el objetivo de que proporcione a MAT-SAD (Sistema de Devoluciones_x000a_Automáticas) información_x000a_transformada para procesar los trámites de devolución automática del ISR con_x000a_Tipo proceso Normal."/>
    <x v="1"/>
    <x v="0"/>
    <x v="17"/>
    <x v="1"/>
    <m/>
    <x v="4"/>
    <n v="0"/>
    <x v="1"/>
    <n v="0"/>
    <x v="9"/>
    <m/>
    <m/>
    <m/>
    <n v="1"/>
    <x v="0"/>
    <s v="Prioritarios"/>
    <s v="Facilitar el cumplimiento"/>
    <s v="Devoluciones y Compensaciones"/>
    <s v="Desarrollo"/>
    <s v="893.1 - Precarga de Factura para Devoluciones"/>
    <s v="Precarga de Factura para Devoluciones"/>
    <x v="7"/>
    <x v="7"/>
    <n v="1525"/>
    <s v=""/>
    <n v="205875"/>
    <n v="205875"/>
    <e v="#N/A"/>
    <s v="Víctor Cruz Leyva"/>
    <x v="3"/>
    <x v="0"/>
    <s v="ACSN"/>
    <n v="1117"/>
    <x v="7"/>
    <s v="Desarrollo de Software"/>
    <x v="3"/>
    <x v="3"/>
    <x v="9"/>
    <s v="Francisco Aguilar Rodriguez"/>
    <s v="09/01/2020"/>
    <s v="09/01/2020"/>
    <s v="30/04/2020"/>
    <s v="30/04/2020"/>
    <x v="0"/>
    <x v="10"/>
    <x v="0"/>
    <x v="0"/>
  </r>
  <r>
    <n v="1144"/>
    <d v="2019-10-03T13:45:29"/>
    <x v="163"/>
    <x v="1"/>
    <x v="1"/>
    <m/>
    <x v="1"/>
    <s v="​Actualmente el Validador de Operaciones de Comercio_x000d__x000a_Exterior (VOCE) no cuenta con un control para ingresar las claves de pedimentos_x000d__x000a_exigidas en registros de descargo (512) en pedimentos A4"/>
    <x v="7"/>
    <x v="1"/>
    <x v="9"/>
    <x v="2"/>
    <m/>
    <x v="9"/>
    <m/>
    <x v="3"/>
    <m/>
    <x v="6"/>
    <m/>
    <m/>
    <m/>
    <e v="#N/A"/>
    <x v="0"/>
    <s v="No aplica"/>
    <m/>
    <s v="Comercio Exterior - Pre-Despacho"/>
    <s v="Mantenimiento"/>
    <s v="217 - Validador de Operaciones de Comercio Exterior"/>
    <s v="Validador de Operaciones de Comercio Exterior"/>
    <x v="5"/>
    <x v="2"/>
    <m/>
    <m/>
    <m/>
    <m/>
    <e v="#N/A"/>
    <s v="Sonia Oliva Caballero Aquino"/>
    <x v="5"/>
    <x v="0"/>
    <s v="ACSN"/>
    <m/>
    <x v="3"/>
    <m/>
    <x v="4"/>
    <x v="4"/>
    <x v="10"/>
    <s v="Angel Alberto Vazquez Chavez"/>
    <m/>
    <m/>
    <m/>
    <m/>
    <x v="4"/>
    <x v="8"/>
    <x v="1"/>
    <x v="0"/>
  </r>
  <r>
    <n v="1150"/>
    <d v="2019-10-07T11:18:22"/>
    <x v="164"/>
    <x v="31"/>
    <x v="21"/>
    <s v="AGA"/>
    <x v="0"/>
    <s v="​Incorporar_x000a_en el Portal de Empleado una opción que permita el llenado de información de la_x000a_mercancía que llega a la aduana a través del Servicio Postal Mexicano (SEPOMEX),_x000a_a fin de implementar el formato de Línea de captura que permita el cobro de_x000a_contribuciones a través del esquema de Depósito Referenciado de Comercio_x000a_Exterior DRCE."/>
    <x v="7"/>
    <x v="0"/>
    <x v="13"/>
    <x v="1"/>
    <m/>
    <x v="26"/>
    <n v="783"/>
    <x v="2"/>
    <n v="0"/>
    <x v="0"/>
    <m/>
    <m/>
    <m/>
    <n v="0.69"/>
    <x v="0"/>
    <s v="No aplica"/>
    <s v="Continuidad operativa"/>
    <s v="MAT - Comercio Exterior"/>
    <s v="Mantenimiento"/>
    <s v="930 - MATCE - Formulario Múltiple de Pago"/>
    <s v="MATCE - Formulario Múltiple de Pago"/>
    <x v="0"/>
    <x v="0"/>
    <n v="5220"/>
    <n v="5220"/>
    <n v="1199044"/>
    <n v="1195380"/>
    <e v="#N/A"/>
    <s v="Sonia Oliva Caballero Aquino"/>
    <x v="5"/>
    <x v="0"/>
    <s v="ACSN"/>
    <n v="1076"/>
    <x v="1"/>
    <s v="Desarrollo de Software"/>
    <x v="0"/>
    <x v="0"/>
    <x v="6"/>
    <s v="Jorge Ricardo Ramos Hernandez"/>
    <s v="27/01/2020"/>
    <s v="27/01/2020"/>
    <s v="10/12/2020"/>
    <s v=""/>
    <x v="0"/>
    <x v="4"/>
    <x v="0"/>
    <x v="0"/>
  </r>
  <r>
    <n v="1163"/>
    <d v="2019-10-15T17:25:40"/>
    <x v="165"/>
    <x v="29"/>
    <x v="22"/>
    <s v="AGR"/>
    <x v="0"/>
    <s v="​Se_x000a_requiere actualizar la regla y la aclaración para la validación de_x000a_subdeclaración en el Reporte de Opinión de cumplimiento."/>
    <x v="4"/>
    <x v="0"/>
    <x v="12"/>
    <x v="0"/>
    <n v="1"/>
    <x v="27"/>
    <n v="173.1"/>
    <x v="1"/>
    <n v="1"/>
    <x v="2"/>
    <m/>
    <m/>
    <m/>
    <n v="0.37"/>
    <x v="0"/>
    <s v="No aplica"/>
    <s v="Fiscalización"/>
    <s v="Control de Obligaciones"/>
    <s v="Desarrollo"/>
    <s v="627 - Opinión del Cumplimiento del Contribuyente"/>
    <s v="Opinión del Cumplimiento del Contribuyente"/>
    <x v="0"/>
    <x v="7"/>
    <n v="2844"/>
    <n v="1154"/>
    <n v="177246"/>
    <n v="492416"/>
    <e v="#N/A"/>
    <s v="Ana Claudia Escorza Espino"/>
    <x v="4"/>
    <x v="0"/>
    <s v="ACSN"/>
    <n v="1169"/>
    <x v="7"/>
    <s v="Desarrollo de Software"/>
    <x v="3"/>
    <x v="3"/>
    <x v="9"/>
    <s v="Erik Humberto Campos Esqueda"/>
    <s v="19/11/2019"/>
    <s v="19/11/2019"/>
    <s v="21/12/2020"/>
    <s v=""/>
    <x v="0"/>
    <x v="4"/>
    <x v="0"/>
    <x v="0"/>
  </r>
  <r>
    <n v="1164"/>
    <d v="2019-10-16T21:10:58"/>
    <x v="166"/>
    <x v="32"/>
    <x v="23"/>
    <m/>
    <x v="0"/>
    <s v="​Se necesita contar con una herramineta tecnológica que permita el intercambio automático de TaxRulings entre México y las Jurisdicciones de la OCDE.​"/>
    <x v="9"/>
    <x v="0"/>
    <x v="3"/>
    <x v="0"/>
    <m/>
    <x v="3"/>
    <n v="1294.8225"/>
    <x v="0"/>
    <n v="1"/>
    <x v="3"/>
    <m/>
    <m/>
    <m/>
    <n v="0.7"/>
    <x v="0"/>
    <s v="No aplica"/>
    <s v="Fiscalización"/>
    <s v="Declaraciones y Pagos (Documentos Digitales)"/>
    <s v="Desarrollo"/>
    <s v="3028 - Exchange on Tax Rulings"/>
    <s v="Exchange on Tax Rulings"/>
    <x v="0"/>
    <x v="0"/>
    <n v="8632.15"/>
    <n v="8632.15"/>
    <n v="479068"/>
    <n v="1976762.35"/>
    <e v="#N/A"/>
    <s v="Santa Isabel Villanueva Hernandez"/>
    <x v="2"/>
    <x v="0"/>
    <s v="ACSN"/>
    <n v="1145"/>
    <x v="1"/>
    <s v="Desarrollo de Software"/>
    <x v="0"/>
    <x v="0"/>
    <x v="5"/>
    <s v="Ignacio Ramon Ruiz Casillas"/>
    <s v="27/12/2019"/>
    <s v="27/12/2019"/>
    <s v="01/12/2020"/>
    <s v=""/>
    <x v="0"/>
    <x v="4"/>
    <x v="0"/>
    <x v="0"/>
  </r>
  <r>
    <n v="1165"/>
    <d v="2019-10-17T11:14:20"/>
    <x v="167"/>
    <x v="3"/>
    <x v="1"/>
    <m/>
    <x v="1"/>
    <s v="​Proponer un modelo de referencia integral que defina los procesos de administración, mejora y aprovechamiento de la información en la AGCTI. Estos procesos permitirán un mejor manejo de la informacióndisponible en los sistemas actuales, mediante adecuada gestión de la disponibilidad, integridad, usabilidad y seguridad de los datos. El modelo propuesto contemplará&amp;#58;Diagnóstico inicial para determinar el estado actualDefinición del marco de gobiernoDiseño de los mecanismos de gobierno (procesos, políticas, puntos de control, estructuras, roles y responsabilidades)"/>
    <x v="3"/>
    <x v="0"/>
    <x v="34"/>
    <x v="4"/>
    <n v="1"/>
    <x v="34"/>
    <n v="0"/>
    <x v="1"/>
    <n v="0"/>
    <x v="4"/>
    <m/>
    <m/>
    <m/>
    <n v="0.81"/>
    <x v="0"/>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x v="1"/>
    <s v=""/>
    <s v=""/>
    <n v="0"/>
    <s v=""/>
    <e v="#N/A"/>
    <s v="daniel.vazquez"/>
    <x v="7"/>
    <x v="1"/>
    <s v="ACDMA"/>
    <n v="0"/>
    <x v="2"/>
    <s v="Proyecto Tecnológico"/>
    <x v="2"/>
    <x v="2"/>
    <x v="3"/>
    <s v=""/>
    <s v="30/09/2019"/>
    <s v="30/09/2019"/>
    <s v="02/10/2020"/>
    <s v=""/>
    <x v="0"/>
    <x v="6"/>
    <x v="0"/>
    <x v="0"/>
  </r>
  <r>
    <n v="1172"/>
    <d v="2019-10-18T16:27:37"/>
    <x v="168"/>
    <x v="3"/>
    <x v="1"/>
    <m/>
    <x v="6"/>
    <s v="​Documentar las reglas con las que actualmente opera el Visor Tributario en la asignación de relaciones y roles a través de los canales de atenciónAutoservicio-Portal de Contribuyente y Ventanilla y/o autoridad-Portal de Empleado, con base enla codificación de la aplicación."/>
    <x v="3"/>
    <x v="0"/>
    <x v="2"/>
    <x v="1"/>
    <m/>
    <x v="1"/>
    <n v="146.69999999999999"/>
    <x v="1"/>
    <n v="0"/>
    <x v="4"/>
    <m/>
    <m/>
    <m/>
    <n v="0.71"/>
    <x v="0"/>
    <s v="No aplica"/>
    <s v="Facilitar el cumplimiento"/>
    <s v="Transversales de TI"/>
    <s v="Requerimiento Técnico"/>
    <s v="700 - RFC Ampliado"/>
    <s v="RFC Ampliado"/>
    <x v="0"/>
    <x v="0"/>
    <n v="782.4"/>
    <n v="978"/>
    <n v="179169.6"/>
    <n v="179169.6"/>
    <e v="#N/A"/>
    <s v="Christian Alejandro Nolasco Palacios"/>
    <x v="1"/>
    <x v="0"/>
    <s v="ACSN"/>
    <n v="922"/>
    <x v="0"/>
    <s v="Proyecto Tecnológico"/>
    <x v="1"/>
    <x v="1"/>
    <x v="1"/>
    <s v="Araceli Gandara Bautista"/>
    <s v="31/12/2019"/>
    <s v="31/12/2019"/>
    <s v="19/10/2020"/>
    <s v=""/>
    <x v="0"/>
    <x v="6"/>
    <x v="0"/>
    <x v="0"/>
  </r>
  <r>
    <n v="1182"/>
    <d v="2019-10-25T13:25:20"/>
    <x v="169"/>
    <x v="1"/>
    <x v="1"/>
    <m/>
    <x v="1"/>
    <s v="​El administrador de catálogos que actualmente está en producción no cumple con todas las funcionalidades que el usuario requiere, por lo cual se incorporarán las reglas de negocio al “Administrador de Catálogos” a fin de homologar en solo aplicativo los controles de información agrupada (catálogos) a fin de ir migrando de manera paulatina las funcionalidades de sistemas legados a una plataforma e infraestructura MAT."/>
    <x v="7"/>
    <x v="1"/>
    <x v="23"/>
    <x v="1"/>
    <n v="1"/>
    <x v="26"/>
    <n v="603.91499999999996"/>
    <x v="2"/>
    <n v="1"/>
    <x v="5"/>
    <m/>
    <m/>
    <m/>
    <n v="0.19"/>
    <x v="0"/>
    <s v="No aplica"/>
    <s v="Continuidad operativa"/>
    <s v="MAT - Comercio Exterior"/>
    <s v="Mantenimiento"/>
    <s v="3925 - MATCE - Administrador de Catálogos"/>
    <s v="MATCE - Administrador de Catálogos"/>
    <x v="0"/>
    <x v="0"/>
    <n v="4026.1"/>
    <n v="4026.1"/>
    <n v="305944"/>
    <n v="921976.9"/>
    <n v="305944"/>
    <s v="Sonia Oliva Caballero Aquino"/>
    <x v="5"/>
    <x v="0"/>
    <s v="ACSN"/>
    <n v="1155"/>
    <x v="1"/>
    <s v="Desarrollo de Software"/>
    <x v="0"/>
    <x v="0"/>
    <x v="6"/>
    <s v="Jose Salvador Parra Correa"/>
    <s v="15/01/2020"/>
    <s v="15/01/2020"/>
    <s v="15/10/2021"/>
    <s v=""/>
    <x v="3"/>
    <x v="6"/>
    <x v="0"/>
    <x v="0"/>
  </r>
  <r>
    <n v="1184"/>
    <d v="2019-10-28T16:04:53"/>
    <x v="170"/>
    <x v="1"/>
    <x v="1"/>
    <m/>
    <x v="3"/>
    <s v="​Cambio de Alcance 111202, viene del PPMC 110215 DyP_LDA DYP Implementar mejoras a la Línea de Captura ver. 4.0 Donde se indica&amp;#58;Derivado de la necesidad de continuar y completar la atención del PPMC 110215 ;DYP_LDA-DyP Implementar mejoras a la Línea de Captura ver. 4.0; se requiere&amp;#58;Incluir el ;Canal; y ;Medio de Pago; que son enviados por el Banco hacia el SAT en los siguientes monitores de Pagos y ConsultasDeclaraciones Pagadas - ProvisionalesDeclaraciones Pagadas – AnualesDetalle de pagos por bancoLíneas Pagadas por OrigenUtilizar el documento ;AjustesMonitores_DYP-LC04.docx;, ya que también se debe agregar el ;Canal; y ;Medio de Pago; en las opciones de Exportación de Excel y PDF en los casos que aplique en DyP y Anuales"/>
    <x v="4"/>
    <x v="1"/>
    <x v="9"/>
    <x v="2"/>
    <m/>
    <x v="9"/>
    <m/>
    <x v="3"/>
    <m/>
    <x v="6"/>
    <m/>
    <m/>
    <m/>
    <e v="#N/A"/>
    <x v="0"/>
    <s v="No aplica"/>
    <m/>
    <s v="Declaraciones y Pagos (Informativas y Pagos Provisionales)"/>
    <s v="Mantenimiento"/>
    <s v="2280 - Declaraciones Provisionales"/>
    <s v="Declaraciones Provisionales"/>
    <x v="7"/>
    <x v="2"/>
    <m/>
    <m/>
    <m/>
    <m/>
    <e v="#N/A"/>
    <s v="Elizabeth Del Valle Beltran"/>
    <x v="3"/>
    <x v="0"/>
    <s v="ACSN"/>
    <m/>
    <x v="3"/>
    <m/>
    <x v="0"/>
    <x v="0"/>
    <x v="5"/>
    <s v="Ignacio Ramon Ruiz Casillas"/>
    <m/>
    <m/>
    <m/>
    <m/>
    <x v="4"/>
    <x v="8"/>
    <x v="1"/>
    <x v="0"/>
  </r>
  <r>
    <n v="1185"/>
    <d v="2019-10-29T12:03:40"/>
    <x v="171"/>
    <x v="29"/>
    <x v="1"/>
    <m/>
    <x v="1"/>
    <s v="​El 32DMAT ;Reporte de Opinión de Cumpliiento; actualmente consulta el web service de los CFDIs mediante un componente broker, que utiliza tecnología SOAP. Dicho web service se está actualizando para que ahora sea consumido con tecnología RES en lugar de SOAP; a su vez, se requiereactualizar el componente Broker que utiliza el aplicativo R32D para cosultar las facturas de los contribuyentes, para la funcionalidad de subdeclarar ingresos."/>
    <x v="3"/>
    <x v="0"/>
    <x v="33"/>
    <x v="0"/>
    <m/>
    <x v="33"/>
    <n v="318.79500000000002"/>
    <x v="1"/>
    <n v="1"/>
    <x v="3"/>
    <m/>
    <m/>
    <m/>
    <n v="0.63"/>
    <x v="0"/>
    <s v="No aplica"/>
    <s v="Continuidad operativa"/>
    <s v="Transversales de TI"/>
    <s v="Requerimiento Técnico"/>
    <s v="627 - Opinión del Cumplimiento del Contribuyente"/>
    <s v="Opinión del Cumplimiento del Contribuyente"/>
    <x v="0"/>
    <x v="0"/>
    <n v="1912.77"/>
    <n v="2125.3000000000002"/>
    <n v="438024.33"/>
    <n v="438024.33"/>
    <n v="260695.89"/>
    <s v="Mauricio Martinez"/>
    <x v="13"/>
    <x v="1"/>
    <s v="ACMII"/>
    <n v="1084"/>
    <x v="1"/>
    <s v="Servicios de Información"/>
    <x v="3"/>
    <x v="3"/>
    <x v="9"/>
    <s v="Huberto Gonzalez Chavez"/>
    <s v="13/11/2019"/>
    <s v="13/11/2019"/>
    <s v="16/06/2020"/>
    <s v=""/>
    <x v="0"/>
    <x v="3"/>
    <x v="0"/>
    <x v="0"/>
  </r>
  <r>
    <n v="1191"/>
    <d v="2019-10-31T19:17:30"/>
    <x v="172"/>
    <x v="1"/>
    <x v="1"/>
    <m/>
    <x v="2"/>
    <s v="​Realizar la petición y respuesta, de la_x000a_activación del MSA y del mensaje de salida a la Solución de Resiliencia_x000a_PITA, a fin de disponer de un mecanismo alterno que garantice la_x000a_continuidad de los servicios y aplicaciones asociadas con el despacho aduanero_x000a_de carga, ante un posible escenario que comprometa la operación de la Solución_x000a_PITA, derivado de pérdida de comunicación con el Centro de Datos de CPED."/>
    <x v="7"/>
    <x v="0"/>
    <x v="13"/>
    <x v="0"/>
    <m/>
    <x v="14"/>
    <n v="234.51300000000001"/>
    <x v="1"/>
    <n v="1"/>
    <x v="5"/>
    <m/>
    <m/>
    <m/>
    <n v="0.34"/>
    <x v="0"/>
    <s v="No aplica"/>
    <s v="Compromiso con otras Instituciones"/>
    <s v="MAT - Comercio Exterior"/>
    <s v="Mantenimiento"/>
    <s v="931 - MATCE - PITA"/>
    <s v="MATCE - PITA"/>
    <x v="0"/>
    <x v="0"/>
    <n v="1407.08"/>
    <n v="1563.42"/>
    <n v="124576"/>
    <n v="322221.32"/>
    <n v="80608"/>
    <s v="Beatriz Belem Stein Carrillo"/>
    <x v="2"/>
    <x v="0"/>
    <s v="ACSN"/>
    <n v="1162"/>
    <x v="1"/>
    <s v="Desarrollo de Software"/>
    <x v="0"/>
    <x v="0"/>
    <x v="6"/>
    <s v="Graciela Hernandez Cortes"/>
    <s v="27/03/2020"/>
    <s v="27/03/2020"/>
    <s v="31/12/2020"/>
    <s v=""/>
    <x v="0"/>
    <x v="4"/>
    <x v="0"/>
    <x v="0"/>
  </r>
  <r>
    <n v="1192"/>
    <d v="2019-10-31T19:22:25"/>
    <x v="173"/>
    <x v="1"/>
    <x v="1"/>
    <m/>
    <x v="2"/>
    <s v="Mostrar_x000a_en MATCE Selección un mensaje en el cual se indique no sólo la causa de_x000a_investigación cuando se module un Previo de consolidado y éste traiga un COVE_x000a_que ya haya sido utilizado previamente con otro pedimento, sino que además_x000a_muestre cual es el pedimento al que está asociado a dicho COVE. "/>
    <x v="7"/>
    <x v="0"/>
    <x v="13"/>
    <x v="0"/>
    <m/>
    <x v="14"/>
    <n v="29.639999999999997"/>
    <x v="1"/>
    <n v="1"/>
    <x v="3"/>
    <s v="587- Tren de liberaciones"/>
    <s v="559- Tren de liberaciones"/>
    <m/>
    <n v="0.45"/>
    <x v="0"/>
    <s v="No aplica"/>
    <s v="Continuidad operativa"/>
    <s v="MAT - Comercio Exterior"/>
    <s v="Mantenimiento"/>
    <s v="621 - MATCE - Selección Automatizada"/>
    <s v="MATCE - Selección Automatizada"/>
    <x v="0"/>
    <x v="0"/>
    <n v="0"/>
    <n v="197.6"/>
    <n v="0"/>
    <n v="0"/>
    <e v="#N/A"/>
    <s v="Beatriz Belem Stein Carrillo"/>
    <x v="2"/>
    <x v="0"/>
    <s v="ACSN"/>
    <n v="1009"/>
    <x v="1"/>
    <s v="Desarrollo de Software"/>
    <x v="0"/>
    <x v="0"/>
    <x v="6"/>
    <s v="Graciela Hernandez Cortes"/>
    <s v="09/12/2019"/>
    <s v="09/12/2019"/>
    <s v="21/12/2020"/>
    <s v=""/>
    <x v="0"/>
    <x v="4"/>
    <x v="0"/>
    <x v="0"/>
  </r>
  <r>
    <n v="1193"/>
    <d v="2019-11-01T10:12:04"/>
    <x v="174"/>
    <x v="1"/>
    <x v="1"/>
    <m/>
    <x v="1"/>
    <s v="_x000a__x000a_Actualizar_x000a_la Declaración de pasajeros procedentes del extranjero en la sección Datos de_x000a_Identificación, para cambiar el orden de los catálogos, y con estos las reglas asociadas_x000a_a los mismos._x000a__x000a_"/>
    <x v="7"/>
    <x v="0"/>
    <x v="13"/>
    <x v="1"/>
    <m/>
    <x v="26"/>
    <n v="290.21249999999998"/>
    <x v="1"/>
    <n v="0"/>
    <x v="5"/>
    <m/>
    <m/>
    <m/>
    <n v="0.12"/>
    <x v="1"/>
    <s v="No aplica"/>
    <s v="Continuidad operativa"/>
    <s v="Comercio Exterior - Soporte a la Operación"/>
    <s v="Mantenimiento"/>
    <s v="646 - Declaración de Pasajeros y Excedente de Franquicia"/>
    <s v="Declaración de Pasajeros y Excedente de Franquicia"/>
    <x v="0"/>
    <x v="0"/>
    <n v="1741.26"/>
    <n v="1934.75"/>
    <n v="398748.54"/>
    <n v="398748.54"/>
    <n v="65581.02"/>
    <s v="Sonia Oliva Caballero Aquino"/>
    <x v="5"/>
    <x v="0"/>
    <s v="ACSN"/>
    <n v="1072"/>
    <x v="1"/>
    <s v="Desarrollo de Software"/>
    <x v="0"/>
    <x v="0"/>
    <x v="6"/>
    <s v="Jazmin Aide Gaytan Fernandez"/>
    <s v="27/01/2020"/>
    <s v="27/01/2020"/>
    <s v="07/01/2021"/>
    <s v=""/>
    <x v="3"/>
    <x v="1"/>
    <x v="0"/>
    <x v="0"/>
  </r>
  <r>
    <n v="1195"/>
    <d v="2019-11-01T17:24:31"/>
    <x v="175"/>
    <x v="1"/>
    <x v="1"/>
    <m/>
    <x v="2"/>
    <s v="​Permitir_x000a_generar el número de integración en el Portal y en el Web Service de DODA QR y_x000a_PITA de los pedimentos virtuales en los que se validó un cierre del_x000a_consolidado, considerando se haya declarado “vacío” el identificador “Pedimento_x000a_Consolidado” y el identificador con la clave del pedimento virtual."/>
    <x v="7"/>
    <x v="1"/>
    <x v="11"/>
    <x v="1"/>
    <m/>
    <x v="11"/>
    <n v="117.678"/>
    <x v="1"/>
    <n v="1"/>
    <x v="3"/>
    <m/>
    <m/>
    <m/>
    <n v="0.73"/>
    <x v="0"/>
    <s v="No aplica"/>
    <s v="Continuidad operativa"/>
    <s v="MAT - Comercio Exterior"/>
    <s v="Mantenimiento"/>
    <s v="919 - MATCE - Documento de Operación de Despacho Aduanero QR Portal"/>
    <s v="MATCE - Documento de Operación de Despacho Aduanero QR Portal"/>
    <x v="0"/>
    <x v="0"/>
    <n v="627.61"/>
    <n v="784.52"/>
    <n v="76944"/>
    <n v="143722.69"/>
    <n v="64675.210500000008"/>
    <s v="Beatriz Belem Stein Carrillo"/>
    <x v="2"/>
    <x v="0"/>
    <s v="ACSN"/>
    <n v="1166"/>
    <x v="1"/>
    <s v="Desarrollo de Software"/>
    <x v="0"/>
    <x v="0"/>
    <x v="6"/>
    <s v="Graciela Hernandez Cortes"/>
    <s v="18/03/2020"/>
    <s v="18/03/2020"/>
    <s v="12/11/2020"/>
    <s v=""/>
    <x v="0"/>
    <x v="2"/>
    <x v="0"/>
    <x v="0"/>
  </r>
  <r>
    <n v="1200"/>
    <d v="2019-11-05T19:44:37"/>
    <x v="176"/>
    <x v="1"/>
    <x v="1"/>
    <m/>
    <x v="1"/>
    <s v="​Implementar en la Consulta de Permisos de Importación Temporal de Vehículos (CPITV), una consulta que permita conocer al contribuyente la vigencia que guardan las autorizaciones de importación temporal de sus Embarcaciones."/>
    <x v="7"/>
    <x v="1"/>
    <x v="15"/>
    <x v="1"/>
    <m/>
    <x v="16"/>
    <n v="72"/>
    <x v="1"/>
    <n v="1"/>
    <x v="2"/>
    <m/>
    <m/>
    <m/>
    <n v="0.78"/>
    <x v="0"/>
    <s v="No aplica"/>
    <s v="Continuidad operativa"/>
    <s v="Comercio Exterior - Soporte a la Operación"/>
    <s v="Proyecto"/>
    <s v="593 - Consulta de Permisos de Importación Temporal de Vehículos - Consulta de Autorizaciones de Importación Temporal de Embarcaciones"/>
    <s v="Consulta de Permisos de Importación Temporal de Vehículos - Consulta de Autorizaciones de Importación Temporal de Embarcaciones"/>
    <x v="0"/>
    <x v="0"/>
    <n v="480"/>
    <n v="480"/>
    <n v="69616"/>
    <n v="109920"/>
    <n v="69616"/>
    <s v="María de los Angeles Ávila Vázquez"/>
    <x v="5"/>
    <x v="0"/>
    <s v="ACSN"/>
    <n v="1216"/>
    <x v="0"/>
    <s v="Desarrollo de Software"/>
    <x v="0"/>
    <x v="0"/>
    <x v="6"/>
    <s v="Jazmin Aide Gaytan Fernandez"/>
    <s v="27/01/2020"/>
    <s v="27/01/2020"/>
    <s v="19/10/2020"/>
    <s v=""/>
    <x v="0"/>
    <x v="6"/>
    <x v="0"/>
    <x v="0"/>
  </r>
  <r>
    <n v="1204"/>
    <d v="2019-11-07T13:29:59"/>
    <x v="177"/>
    <x v="1"/>
    <x v="1"/>
    <m/>
    <x v="3"/>
    <s v="La Administración Central de Apoyo Juridico de Servicios al Contribuyente (ACAJSC) actualmente cuenta con el aplicativo SAPSA, el cual reside en el servicio de aduanas y el cual se encuentra obsoleto y cuenta con muchas limitantes, por ello surge la necesidad de generar un aplicativo en plataforma MAT que cumpla con las expectativas del Negocio."/>
    <x v="0"/>
    <x v="1"/>
    <x v="9"/>
    <x v="2"/>
    <m/>
    <x v="9"/>
    <m/>
    <x v="3"/>
    <m/>
    <x v="6"/>
    <m/>
    <m/>
    <m/>
    <e v="#N/A"/>
    <x v="0"/>
    <s v="No aplica"/>
    <s v="Facilitar el cumplimiento"/>
    <s v="Servicios al Contribuyente"/>
    <s v="Desarrollo"/>
    <s v="194 - Sistema de Atención a planteamiento de Síndicos de Contribuyentes"/>
    <s v="Sistema de Atención a planteamiento de Síndicos de Contribuyentes"/>
    <x v="0"/>
    <x v="2"/>
    <m/>
    <m/>
    <m/>
    <m/>
    <e v="#N/A"/>
    <s v="Oscar Gabriel Rivera Murillo"/>
    <x v="1"/>
    <x v="0"/>
    <s v="ACSN"/>
    <m/>
    <x v="3"/>
    <m/>
    <x v="0"/>
    <x v="0"/>
    <x v="6"/>
    <s v="Jazmin Aide Gaytan Fernandez"/>
    <m/>
    <m/>
    <m/>
    <m/>
    <x v="4"/>
    <x v="8"/>
    <x v="1"/>
    <x v="0"/>
  </r>
  <r>
    <n v="1212"/>
    <d v="2019-11-11T17:29:18"/>
    <x v="178"/>
    <x v="3"/>
    <x v="1"/>
    <m/>
    <x v="1"/>
    <s v="​Integración del aplicativo Tipo de Cambio al ciclo de vida de microservicios en contenedores sobre la infraestructura SENHA, considerando que los servicios actuales de extracción, actualización y persistencia de datos serán reemplazados por microservicios.Lo anterior, derivado de que la aplicaciónTipo de Cambio es un aplicativo legado, construido en .NET, por lo que, al ser un aplicativo satélite con funcionalidades simples de consulta y carga de información, es candidato para ser integrado al ciclo de vida de microservicios en contenedores sobre la infraestructura SENHA."/>
    <x v="3"/>
    <x v="1"/>
    <x v="9"/>
    <x v="2"/>
    <m/>
    <x v="9"/>
    <m/>
    <x v="3"/>
    <m/>
    <x v="10"/>
    <m/>
    <m/>
    <m/>
    <e v="#N/A"/>
    <x v="0"/>
    <s v="No aplica"/>
    <m/>
    <s v="Transversales de TI"/>
    <s v="Requerimiento Técnico"/>
    <s v="868.1 - Tipo de Cambio"/>
    <s v="Tipo de Cambio"/>
    <x v="10"/>
    <x v="2"/>
    <m/>
    <m/>
    <m/>
    <m/>
    <e v="#N/A"/>
    <s v="Homero Angel Garcia Merino"/>
    <x v="7"/>
    <x v="1"/>
    <s v="ACDMA"/>
    <m/>
    <x v="3"/>
    <m/>
    <x v="0"/>
    <x v="0"/>
    <x v="6"/>
    <s v="Francisco Lopez Guadarrama"/>
    <m/>
    <m/>
    <m/>
    <m/>
    <x v="4"/>
    <x v="8"/>
    <x v="3"/>
    <x v="0"/>
  </r>
  <r>
    <n v="1214"/>
    <d v="2019-11-12T17:37:36"/>
    <x v="179"/>
    <x v="1"/>
    <x v="1"/>
    <m/>
    <x v="2"/>
    <s v="Permitir activar el MSA para DODAS que_x000a_tengan integradas operaciones con pedimentos virtuales (V1, V5, etc. Conforme_x000a_al anexo 22 apéndice 2 de las RGCE)._x000a__x000a_"/>
    <x v="7"/>
    <x v="1"/>
    <x v="11"/>
    <x v="1"/>
    <m/>
    <x v="11"/>
    <n v="18.524999999999999"/>
    <x v="1"/>
    <n v="1"/>
    <x v="3"/>
    <m/>
    <m/>
    <m/>
    <n v="0.24"/>
    <x v="0"/>
    <s v="No aplica"/>
    <s v="No Aplica"/>
    <s v="MAT - Comercio Exterior"/>
    <s v="Mantenimiento"/>
    <s v="621 - MATCE - Selección Automatizada"/>
    <s v="MATCE - Selección Automatizada"/>
    <x v="0"/>
    <x v="3"/>
    <n v="0"/>
    <n v="123.5"/>
    <n v="34922.5"/>
    <n v="0"/>
    <n v="0"/>
    <s v="Beatriz Belem Stein Carrillo"/>
    <x v="2"/>
    <x v="0"/>
    <s v="ACSN"/>
    <n v="1175"/>
    <x v="1"/>
    <s v="Desarrollo de Software"/>
    <x v="0"/>
    <x v="0"/>
    <x v="6"/>
    <s v="Graciela Hernandez Cortes"/>
    <s v="16/04/2020"/>
    <s v="16/04/2020"/>
    <s v="26/01/2021"/>
    <s v=""/>
    <x v="3"/>
    <x v="1"/>
    <x v="0"/>
    <x v="0"/>
  </r>
  <r>
    <n v="1215"/>
    <d v="2019-11-13T15:37:16"/>
    <x v="180"/>
    <x v="1"/>
    <x v="1"/>
    <m/>
    <x v="3"/>
    <s v="_x000d__x000a__x000d__x000a_Integrar_x000d__x000a_la funcionalidad para la solicitud y seguimiento de títulos de autorización_x000d__x000a_para empresas extranjerasRegistro de la empresa, solicitud de título de_x000d__x000a_autorización, notificación de prevención, solicitud de prórroga, solicitud de actualización_x000d__x000a_del título de autorización. Además, automatizar para esta modalidad de_x000d__x000a_empresas, la gestión interna del SAT para la cancelación y extinción de los_x000d__x000a_títulos de acuerdo a la normativa aplicable en la materia._x000d__x000a__x000d__x000a__x000d__x000a__x000d__x000a_Adicionalmente tanto_x000d__x000a_para empresa nacional como extrajera se requiere integrar interfaces con los_x000d__x000a_sistemas de “Declaraciones y pagos”, “Dictamen fiscal” para la consulta de_x000d__x000a_información relacionada con el estado de las empresas (ejemploliquidación,_x000d__x000a_paraíso fiscal) que gestionen ante el SAT algún título de autorización. "/>
    <x v="5"/>
    <x v="0"/>
    <x v="7"/>
    <x v="0"/>
    <m/>
    <x v="7"/>
    <n v="102"/>
    <x v="1"/>
    <n v="1"/>
    <x v="11"/>
    <m/>
    <m/>
    <s v="SI"/>
    <n v="0.14000000000000001"/>
    <x v="0"/>
    <s v="No aplica"/>
    <s v="Continuidad operativa"/>
    <s v="Recursos y Servicios"/>
    <s v="Proyecto"/>
    <s v="934 - Títulos de Autorización para Procesos de Contratación con Fideicomisos"/>
    <s v="Títulos de Autorización para Procesos de Contratación con Fideicomisos"/>
    <x v="0"/>
    <x v="0"/>
    <n v="680"/>
    <n v="680"/>
    <n v="155720"/>
    <n v="155720"/>
    <n v="651605.76000000001"/>
    <s v="Margarita Canseco Flores"/>
    <x v="0"/>
    <x v="0"/>
    <s v="ACSN"/>
    <n v="1006"/>
    <x v="0"/>
    <s v="Desarrollo de Software"/>
    <x v="0"/>
    <x v="0"/>
    <x v="0"/>
    <s v="Carlos Alberto Rosas Torres"/>
    <s v="23/01/2020"/>
    <s v="23/01/2020"/>
    <s v="25/03/2021"/>
    <s v=""/>
    <x v="3"/>
    <x v="7"/>
    <x v="0"/>
    <x v="0"/>
  </r>
  <r>
    <n v="1216"/>
    <d v="2019-11-13T17:05:33"/>
    <x v="181"/>
    <x v="1"/>
    <x v="1"/>
    <m/>
    <x v="2"/>
    <s v="_x000a__x000a_Contar_x000a_con una herramienta de consulta que le permita a la AORS6 facilitar el control_x000a_de los bienes muebles pendientes de firma para la toma de decisiones._x000a__x000a__x000a__x000a_Realizar ajustes_x000a_relacionados con el proceso de bajas instrumentales que le permitan a la ARM4 fortalecer_x000a_su control"/>
    <x v="5"/>
    <x v="1"/>
    <x v="8"/>
    <x v="1"/>
    <m/>
    <x v="8"/>
    <n v="403.84649999999999"/>
    <x v="2"/>
    <n v="1"/>
    <x v="1"/>
    <s v="Ninguna"/>
    <s v="Ninguna"/>
    <m/>
    <n v="0.7"/>
    <x v="0"/>
    <s v="No aplica"/>
    <s v="Continuidad operativa"/>
    <s v="Recursos y Servicios"/>
    <s v="Proyecto"/>
    <s v="299 - AGS-FSCM Solución Integral"/>
    <s v="AGS-FSCM Solución Integral"/>
    <x v="0"/>
    <x v="0"/>
    <n v="2423.08"/>
    <n v="2692.31"/>
    <n v="554883.03"/>
    <n v="554885.31999999995"/>
    <e v="#N/A"/>
    <s v="Margarita Canseco Flores"/>
    <x v="0"/>
    <x v="0"/>
    <s v="ACSN"/>
    <n v="1067"/>
    <x v="1"/>
    <s v="Desarrollo de Software"/>
    <x v="0"/>
    <x v="0"/>
    <x v="0"/>
    <s v="Francisco Porfirio Lopez Vazquez"/>
    <s v="02/01/2020"/>
    <s v="02/01/2020"/>
    <s v="21/09/2020"/>
    <s v=""/>
    <x v="0"/>
    <x v="5"/>
    <x v="0"/>
    <x v="0"/>
  </r>
  <r>
    <n v="1220"/>
    <d v="2019-11-15T14:35:05"/>
    <x v="182"/>
    <x v="1"/>
    <x v="1"/>
    <m/>
    <x v="2"/>
    <s v="_x000a__x000a_Implementar_x000a_las adecuaciones en el MAT – RFC Ampliado, mismas que permitirán operar las solicitudes_x000a_de inscripción y los avisos de actualización en el MAT – RFC Ampliado derivado de la_x000a_Reforma Fiscal 2020._x000a__x000a_"/>
    <x v="0"/>
    <x v="0"/>
    <x v="31"/>
    <x v="1"/>
    <n v="1"/>
    <x v="1"/>
    <n v="454.488"/>
    <x v="2"/>
    <n v="0"/>
    <x v="3"/>
    <n v="1313"/>
    <s v="1572 y CC"/>
    <m/>
    <n v="0.8"/>
    <x v="2"/>
    <s v="Reformas 2020"/>
    <s v="Recaudación"/>
    <s v="Identificación del Contribuyente"/>
    <s v="Mantenimiento"/>
    <s v="700 - RFC Ampliado"/>
    <s v="RFC Ampliado"/>
    <x v="0"/>
    <x v="0"/>
    <n v="2726.92"/>
    <n v="3029.92"/>
    <n v="624469.26"/>
    <n v="624466.51"/>
    <e v="#N/A"/>
    <s v="Christian Alejandro Nolasco Palacios"/>
    <x v="1"/>
    <x v="0"/>
    <s v="ACSN"/>
    <n v="958"/>
    <x v="0"/>
    <s v="Desarrollo de Software"/>
    <x v="1"/>
    <x v="1"/>
    <x v="1"/>
    <s v="Araceli Gandara Bautista"/>
    <s v="09/12/2019"/>
    <s v="09/12/2019"/>
    <s v="03/06/2020"/>
    <s v=""/>
    <x v="0"/>
    <x v="3"/>
    <x v="0"/>
    <x v="0"/>
  </r>
  <r>
    <n v="1230"/>
    <d v="2019-11-22T13:13:24"/>
    <x v="183"/>
    <x v="33"/>
    <x v="1"/>
    <m/>
    <x v="6"/>
    <s v="​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
    <x v="4"/>
    <x v="0"/>
    <x v="27"/>
    <x v="1"/>
    <m/>
    <x v="22"/>
    <n v="285"/>
    <x v="1"/>
    <n v="0"/>
    <x v="2"/>
    <m/>
    <m/>
    <m/>
    <n v="0.72"/>
    <x v="0"/>
    <s v="Derechos Mineros"/>
    <s v="Facilitar el cumplimiento"/>
    <s v="Declaraciones y Pagos (Informativas y Pagos Provisionales)"/>
    <s v="Proyecto"/>
    <s v="936 - Formulario (JAVA Script)"/>
    <s v="Formulario (JAVA Script)"/>
    <x v="0"/>
    <x v="0"/>
    <n v="1900"/>
    <n v="1900"/>
    <n v="435100"/>
    <n v="435100"/>
    <e v="#N/A"/>
    <s v="Elizabeth del Valle Beltran"/>
    <x v="3"/>
    <x v="0"/>
    <s v="ACSN"/>
    <n v="962"/>
    <x v="0"/>
    <s v="Desarrollo de Software"/>
    <x v="0"/>
    <x v="0"/>
    <x v="5"/>
    <s v="Nallely Jusselyn Rivera Arzola"/>
    <s v="09/01/2020"/>
    <s v="09/01/2020"/>
    <s v="29/10/2020"/>
    <s v=""/>
    <x v="0"/>
    <x v="6"/>
    <x v="0"/>
    <x v="0"/>
  </r>
  <r>
    <n v="1247"/>
    <d v="2019-11-29T19:36:23"/>
    <x v="184"/>
    <x v="1"/>
    <x v="1"/>
    <m/>
    <x v="2"/>
    <s v="_x000a__x000a__x000a_Se requiere actualizar el Manifiesto_x000a_Único Ferroviario para que se otorgue selección automatizada con los mensajes_x000a_XML de cualquier tipo de pedimento, incluyendo operaciones definitivas y_x000a_tránsitos para evitar que se presenten incidentes._x000a__x000a__x000a__x000a_"/>
    <x v="7"/>
    <x v="1"/>
    <x v="15"/>
    <x v="1"/>
    <m/>
    <x v="16"/>
    <n v="24"/>
    <x v="1"/>
    <n v="1"/>
    <x v="0"/>
    <m/>
    <m/>
    <m/>
    <n v="0.81"/>
    <x v="0"/>
    <s v="No aplica"/>
    <s v="Continuidad operativa"/>
    <s v="Comercio Exterior - Despacho"/>
    <s v="Desarrollo"/>
    <s v="896 - Manifiesto Único Ferroviario"/>
    <s v="Manifiesto Único Ferroviario"/>
    <x v="5"/>
    <x v="1"/>
    <s v=""/>
    <n v="160"/>
    <n v="884250"/>
    <s v=""/>
    <e v="#N/A"/>
    <s v="Maria de los Angeles Avila Vazquez"/>
    <x v="5"/>
    <x v="0"/>
    <s v="ACSN"/>
    <n v="1198"/>
    <x v="5"/>
    <s v="Desarrollo de Software"/>
    <x v="4"/>
    <x v="4"/>
    <x v="10"/>
    <s v="Angel Alberto Vazquez Chavez"/>
    <s v="13/03/2020"/>
    <s v="13/03/2020"/>
    <s v="29/09/2020"/>
    <s v=""/>
    <x v="0"/>
    <x v="5"/>
    <x v="0"/>
    <x v="0"/>
  </r>
  <r>
    <n v="1253"/>
    <d v="2019-12-03T13:08:37"/>
    <x v="185"/>
    <x v="34"/>
    <x v="24"/>
    <s v="AGSC"/>
    <x v="0"/>
    <s v="​Se requiere integrar una fuente de información_x000d__x000a_con datos del Contribuyente a partir de diferentes fuentes de información para_x000d__x000a_que la nueva aplicación Sat Móvil, pueda consumirla de manera oportuna cuando_x000d__x000a_se requiera."/>
    <x v="0"/>
    <x v="1"/>
    <x v="14"/>
    <x v="1"/>
    <m/>
    <x v="15"/>
    <n v="637.25999999999988"/>
    <x v="2"/>
    <n v="1"/>
    <x v="0"/>
    <m/>
    <m/>
    <m/>
    <n v="0.88"/>
    <x v="0"/>
    <s v="No aplica"/>
    <s v="Continuidad operativa"/>
    <s v="Portales Móviles"/>
    <s v="Proyecto"/>
    <s v="802.1 - SAT Móvil"/>
    <s v="SAT Móvil"/>
    <x v="0"/>
    <x v="0"/>
    <n v="4248.3999999999996"/>
    <n v="4248.3999999999996"/>
    <n v="972883.6"/>
    <n v="972883.6"/>
    <e v="#N/A"/>
    <s v="Zeltzin Stephanie Piña Marquez"/>
    <x v="1"/>
    <x v="0"/>
    <s v="ACSN"/>
    <n v="1134"/>
    <x v="1"/>
    <s v="Desarrollo de Software"/>
    <x v="3"/>
    <x v="3"/>
    <x v="9"/>
    <s v="Erik Humberto Campos Esqueda"/>
    <s v="24/01/2020"/>
    <s v="24/01/2020"/>
    <s v="18/09/2020"/>
    <s v=""/>
    <x v="0"/>
    <x v="5"/>
    <x v="0"/>
    <x v="0"/>
  </r>
  <r>
    <n v="1256"/>
    <d v="2019-12-03T17:34:02"/>
    <x v="186"/>
    <x v="35"/>
    <x v="1"/>
    <m/>
    <x v="1"/>
    <s v="​Integrar en un modelo de información soportado por plataformas No SQL. los datos correspondientes a todas las versiones existentes de Contabilidad Electrónica, desde la 1.1 y hasta la versión 1.3, así como de los metadatos y cancelaciones,debido a lo siguiente&amp;#58;a) Contenido parcial Contabilidad Electrónica.- El proceso actual de integración de Contabilidad Electrónica sólo contempla la versión 1.1b) La tecnología utilizada es HDI.- Las herramientas que utiliza el proceso actual corresponden a la versión de Hadoop y HDFS tradicional"/>
    <x v="3"/>
    <x v="0"/>
    <x v="33"/>
    <x v="0"/>
    <m/>
    <x v="33"/>
    <n v="0"/>
    <x v="1"/>
    <n v="1"/>
    <x v="0"/>
    <m/>
    <m/>
    <m/>
    <n v="0.98"/>
    <x v="0"/>
    <s v="No aplica"/>
    <s v="Continuidad operativa"/>
    <s v="Transversales de TI"/>
    <s v="Servicios de Información"/>
    <s v="748.1 - Contabilidad Electrónica"/>
    <s v="Contabilidad Electrónica"/>
    <x v="7"/>
    <x v="7"/>
    <n v="2869"/>
    <n v="0"/>
    <n v="387315"/>
    <n v="387315"/>
    <s v="$387,315.00 USD"/>
    <s v="Joaquin Tabares Muñoz"/>
    <x v="13"/>
    <x v="1"/>
    <s v="ACMII"/>
    <n v="1092"/>
    <x v="7"/>
    <s v="Desarrollo de Software"/>
    <x v="3"/>
    <x v="3"/>
    <x v="9"/>
    <s v="Jesus Guerrero Mendoza"/>
    <s v="06/04/2020"/>
    <s v="06/04/2020"/>
    <s v="21/08/2020"/>
    <s v=""/>
    <x v="0"/>
    <x v="0"/>
    <x v="0"/>
    <x v="0"/>
  </r>
  <r>
    <n v="1258"/>
    <d v="2019-12-04T11:36:45"/>
    <x v="187"/>
    <x v="1"/>
    <x v="1"/>
    <m/>
    <x v="1"/>
    <s v="Modificar el SAORS (Sistema de Análisis de Operaciones de Riesgo Subvaluadas) para que la información que actualmente envía el prevalidador se obtenga de las bases de datos del SAAI aplicando las reglas de negocio existentes. "/>
    <x v="7"/>
    <x v="1"/>
    <x v="23"/>
    <x v="1"/>
    <m/>
    <x v="26"/>
    <n v="342.447"/>
    <x v="1"/>
    <n v="1"/>
    <x v="0"/>
    <m/>
    <m/>
    <m/>
    <n v="0.87"/>
    <x v="0"/>
    <s v="No aplica"/>
    <s v="Continuidad operativa"/>
    <s v="Comercio Exterior - Pre-Despacho"/>
    <s v="Mantenimiento"/>
    <s v="450 - Sistema de Análisis de Operaciones de Riesgo por Subvaluación"/>
    <s v="Sistema de Análisis de Operaciones de Riesgo por Subvaluación"/>
    <x v="0"/>
    <x v="0"/>
    <n v="2282.98"/>
    <n v="2282.98"/>
    <n v="522802.42"/>
    <n v="522802.42"/>
    <n v="339821.57300000003"/>
    <s v="Sonia Oliva Caballero Aquino"/>
    <x v="5"/>
    <x v="0"/>
    <s v="ACSN"/>
    <n v="1090"/>
    <x v="1"/>
    <s v="Desarrollo de Software"/>
    <x v="0"/>
    <x v="0"/>
    <x v="6"/>
    <s v="Francisco Lopez Guadarrama"/>
    <s v="10/02/2020"/>
    <s v="10/02/2020"/>
    <s v="19/10/2020"/>
    <s v=""/>
    <x v="0"/>
    <x v="6"/>
    <x v="0"/>
    <x v="0"/>
  </r>
  <r>
    <n v="1259"/>
    <d v="2019-12-04T11:40:49"/>
    <x v="188"/>
    <x v="1"/>
    <x v="1"/>
    <m/>
    <x v="6"/>
    <s v="​Actualizar los sistemas RRL y CAL para incluir los días inhábiles para el segundo periodo vacacional del 2019."/>
    <x v="2"/>
    <x v="1"/>
    <x v="9"/>
    <x v="2"/>
    <m/>
    <x v="9"/>
    <m/>
    <x v="3"/>
    <m/>
    <x v="10"/>
    <m/>
    <m/>
    <m/>
    <e v="#N/A"/>
    <x v="0"/>
    <s v="No aplica"/>
    <m/>
    <s v="Servicios Jurídicos"/>
    <s v="Servicio"/>
    <s v="639 - Recurso de Revocación en Línea"/>
    <s v="Recurso de Revocación en Línea"/>
    <x v="0"/>
    <x v="2"/>
    <m/>
    <m/>
    <m/>
    <m/>
    <e v="#N/A"/>
    <s v="Jaime Garrido Ruiz"/>
    <x v="0"/>
    <x v="0"/>
    <s v="ACSN"/>
    <m/>
    <x v="3"/>
    <m/>
    <x v="0"/>
    <x v="0"/>
    <x v="0"/>
    <s v="Jorge Alberto De Flon Gonzalez"/>
    <m/>
    <m/>
    <m/>
    <m/>
    <x v="4"/>
    <x v="8"/>
    <x v="3"/>
    <x v="0"/>
  </r>
  <r>
    <n v="1260"/>
    <d v="2019-12-04T15:46:34"/>
    <x v="189"/>
    <x v="1"/>
    <x v="1"/>
    <m/>
    <x v="6"/>
    <s v="​Actualizar el aplicativo Nómina-Mis cuentas, a fin depermitir la continuidad operación vigente con respecto al ejercicio 2020, considerando la actualización de las Tarifas y Salarios Mínimos, así como, la identificación de los contribuyentes que cumplan con las características para facturaren dicho aplicativo, a través del consumo de la Matriz de acceso que utiliza Factura fácil de Mis cuentas."/>
    <x v="0"/>
    <x v="0"/>
    <x v="3"/>
    <x v="1"/>
    <m/>
    <x v="24"/>
    <n v="0"/>
    <x v="1"/>
    <n v="0"/>
    <x v="9"/>
    <m/>
    <m/>
    <m/>
    <n v="0.53"/>
    <x v="0"/>
    <s v="Reformas 2020"/>
    <s v="Continuidad operativa"/>
    <s v="Servicios al Contribuyente"/>
    <s v="Mantenimiento"/>
    <s v="733 - Nómina RIF"/>
    <s v="Nómina RIF"/>
    <x v="0"/>
    <x v="0"/>
    <s v=""/>
    <s v=""/>
    <n v="0"/>
    <n v="0"/>
    <e v="#N/A"/>
    <s v="Roberto Benjamín Monroy Vargas"/>
    <x v="0"/>
    <x v="0"/>
    <s v="ACSN"/>
    <n v="0"/>
    <x v="2"/>
    <s v="Desarrollo de Software"/>
    <x v="0"/>
    <x v="0"/>
    <x v="0"/>
    <s v="Carlos Alberto Rosas Torres"/>
    <s v="02/12/2019"/>
    <s v="02/12/2019"/>
    <s v="02/10/2020"/>
    <s v=""/>
    <x v="0"/>
    <x v="6"/>
    <x v="0"/>
    <x v="0"/>
  </r>
  <r>
    <n v="1261"/>
    <d v="2019-12-04T18:16:38"/>
    <x v="190"/>
    <x v="3"/>
    <x v="1"/>
    <m/>
    <x v="2"/>
    <s v="​Atender_x000a_los hallazgos encontrados al código del Padrón de MAT RFC, reportados a través de las Atentas Notas_x000a_G.102.06.01.00.00.19-116 y G.102.06.01.00.00.19.121, derivado de las pruebas de vulnerabilidad estáticas realizadas al aplicativo el 16 de octubre y 1 de noviembre de 2019."/>
    <x v="3"/>
    <x v="1"/>
    <x v="9"/>
    <x v="2"/>
    <m/>
    <x v="9"/>
    <m/>
    <x v="3"/>
    <m/>
    <x v="7"/>
    <m/>
    <m/>
    <m/>
    <e v="#N/A"/>
    <x v="0"/>
    <s v="No aplica"/>
    <m/>
    <s v="Transversales de TI"/>
    <s v="Requerimiento Técnico"/>
    <s v="700 - RFC Ampliado"/>
    <s v="RFC Ampliado"/>
    <x v="0"/>
    <x v="2"/>
    <m/>
    <m/>
    <m/>
    <m/>
    <e v="#N/A"/>
    <s v="Araceli Gándara Bautista"/>
    <x v="6"/>
    <x v="1"/>
    <s v="ACSMC"/>
    <m/>
    <x v="3"/>
    <m/>
    <x v="1"/>
    <x v="1"/>
    <x v="1"/>
    <s v="Araceli Gandara Bautista"/>
    <m/>
    <m/>
    <m/>
    <m/>
    <x v="4"/>
    <x v="8"/>
    <x v="2"/>
    <x v="0"/>
  </r>
  <r>
    <n v="1267"/>
    <d v="2019-12-09T10:41:55"/>
    <x v="191"/>
    <x v="32"/>
    <x v="23"/>
    <m/>
    <x v="0"/>
    <s v="​Es_x000d__x000a_necesaria la actualización del sistema FATCA para aplicar las mejoras de_x000d__x000a_algunos procesos que se han modificado, lo cual impacta en varias reglas de_x000d__x000a_negocio aplicadas hoy en día."/>
    <x v="9"/>
    <x v="0"/>
    <x v="10"/>
    <x v="0"/>
    <m/>
    <x v="10"/>
    <n v="1842.4634999999998"/>
    <x v="0"/>
    <n v="1"/>
    <x v="0"/>
    <s v="Ninguna"/>
    <s v="Ninguna"/>
    <s v="SI"/>
    <n v="0.79"/>
    <x v="0"/>
    <s v="No aplica"/>
    <s v="Fiscalización"/>
    <s v="Declaraciones y Pagos (Documentos Digitales)"/>
    <s v="Desarrollo"/>
    <s v="781 - FATCA"/>
    <s v="FATCA"/>
    <x v="0"/>
    <x v="0"/>
    <n v="12283.09"/>
    <n v="12283.09"/>
    <n v="1343153.7"/>
    <n v="2812827.61"/>
    <e v="#N/A"/>
    <s v="Santa Isabel Villanueva Hernandez"/>
    <x v="2"/>
    <x v="0"/>
    <s v="ACSN"/>
    <n v="1091"/>
    <x v="1"/>
    <s v="Desarrollo de Software"/>
    <x v="0"/>
    <x v="0"/>
    <x v="5"/>
    <s v="Ignacio Ramon Ruiz Casillas"/>
    <s v="26/02/2020"/>
    <s v="26/02/2020"/>
    <s v="06/11/2020"/>
    <s v=""/>
    <x v="0"/>
    <x v="2"/>
    <x v="0"/>
    <x v="0"/>
  </r>
  <r>
    <n v="1268"/>
    <d v="2019-12-09T16:12:22"/>
    <x v="192"/>
    <x v="10"/>
    <x v="1"/>
    <m/>
    <x v="1"/>
    <s v="​Derivado de la estrategia de Modernización de la Infraestructura de Llave Pública (PKI), se debe realizar actualización tecnológica del aplicativo CertiSAT WEB para habilitar la solución bajo arquitectura cloud native, debiendo incluir la funcionalidad solicitada en el último requerimiento de negocio, a través del POL 621, donde se considera la integración de CertiSAT WEB dentro de Buzón Tributario. Así mismo, se habilita una capa de servicios que permite el desacoplamiento con la infraestructura de PKI para la validación de reglas de negocio en las operaciones asociadas al aplicativo CertiSAT WEB."/>
    <x v="3"/>
    <x v="0"/>
    <x v="16"/>
    <x v="0"/>
    <n v="1"/>
    <x v="17"/>
    <n v="615.12"/>
    <x v="2"/>
    <n v="1"/>
    <x v="2"/>
    <m/>
    <m/>
    <m/>
    <n v="0.99"/>
    <x v="0"/>
    <s v="No aplica"/>
    <s v="Continuidad operativa"/>
    <s v="Transversales de TI"/>
    <s v="Requerimiento Técnico"/>
    <s v="2079 - Certificación SAT (Ventanilla y WEB)"/>
    <s v="Certificación SAT (Ventanilla y WEB)"/>
    <x v="0"/>
    <x v="0"/>
    <n v="4100.8"/>
    <n v="4100.8"/>
    <n v="939083.2"/>
    <n v="939083.2"/>
    <n v="169034.976"/>
    <s v="Sandra Elizabeth Cuevas Sánchez"/>
    <x v="10"/>
    <x v="1"/>
    <s v="ACTT"/>
    <n v="964"/>
    <x v="0"/>
    <s v="Desarrollo de_Software"/>
    <x v="1"/>
    <x v="1"/>
    <x v="1"/>
    <s v="Daniel Esquivel Herrera"/>
    <s v="20/01/2020"/>
    <s v="20/01/2020"/>
    <s v="06/03/2020"/>
    <s v=""/>
    <x v="0"/>
    <x v="7"/>
    <x v="0"/>
    <x v="0"/>
  </r>
  <r>
    <n v="1275"/>
    <d v="2019-12-11T13:45:15"/>
    <x v="193"/>
    <x v="1"/>
    <x v="1"/>
    <m/>
    <x v="2"/>
    <s v="​Derivado de la solicitud de negocio de incluir mayor funcionalidad al aplicativo generado a través del PPMC- 107873 FE_CFDI_Incluir la validación del ;Estado del contribuyente en el RFC; en el proceso de generación de la LCO, con el objetivo de eliminar la dependencia que existía con el equipo de la ASI y así permitir a la AGSC la administración de las listas de contribuyentes cancelados; dado que en el alcance del requerimiento antes mencionado no se tenía considerado la carga masiva y con relación al resultado de las pruebas ejecutadas por el usuario, se requiere incluir un apartado de carga masiva de registros y ajustar el formato de fecha y hora que se está devolviendo el aplicativo. ​"/>
    <x v="0"/>
    <x v="0"/>
    <x v="33"/>
    <x v="0"/>
    <m/>
    <x v="33"/>
    <n v="579.75"/>
    <x v="2"/>
    <n v="1"/>
    <x v="1"/>
    <m/>
    <m/>
    <m/>
    <n v="0.99"/>
    <x v="0"/>
    <s v="No aplica"/>
    <s v="Legal"/>
    <s v="Servicios al Contribuyente"/>
    <s v="Mantenimiento"/>
    <s v="3014 - Administración de Catálogos LCO"/>
    <s v="Administración de Catálogos LCO"/>
    <x v="0"/>
    <x v="0"/>
    <n v="3478.5"/>
    <n v="3865"/>
    <n v="796576.5"/>
    <n v="796576.5"/>
    <e v="#N/A"/>
    <s v="Roberto Benjamín Monroy Vargas"/>
    <x v="0"/>
    <x v="0"/>
    <s v="ACSN"/>
    <n v="1135"/>
    <x v="0"/>
    <s v="Desarrollo de Software"/>
    <x v="3"/>
    <x v="3"/>
    <x v="9"/>
    <s v="Jesus Guerrero Mendoza"/>
    <s v="27/11/2019"/>
    <s v="27/11/2019"/>
    <s v="14/09/2020"/>
    <s v=""/>
    <x v="0"/>
    <x v="5"/>
    <x v="0"/>
    <x v="0"/>
  </r>
  <r>
    <n v="1277"/>
    <d v="2019-12-11T18:04:04"/>
    <x v="194"/>
    <x v="3"/>
    <x v="1"/>
    <m/>
    <x v="1"/>
    <s v="​Se requiere que el CDS tome el mantenimiento y soporte del aplicativo&amp;#58;Sistema de Presentación de Documentos (SIPRED), derivado de la necesidad de continuidad de soporte y mantenimiento del aplicativo Contabilidad Electrónica, a través del Centro de Desarrollo del Contrato de SDMA5."/>
    <x v="3"/>
    <x v="1"/>
    <x v="35"/>
    <x v="2"/>
    <m/>
    <x v="9"/>
    <n v="432.45"/>
    <x v="1"/>
    <m/>
    <x v="15"/>
    <m/>
    <m/>
    <m/>
    <n v="0"/>
    <x v="0"/>
    <s v="No aplica"/>
    <n v="0"/>
    <s v="Transversales de TI"/>
    <s v="Requerimiento Técnico"/>
    <s v="408 - Sistema de Presentación de Documentos"/>
    <s v="Sistema de Presentación de Documentos"/>
    <x v="0"/>
    <x v="0"/>
    <n v="2883"/>
    <n v="2883"/>
    <n v="3036927"/>
    <n v="660207"/>
    <e v="#N/A"/>
    <s v="Alejandro Federico Tejeda Muñoz"/>
    <x v="14"/>
    <x v="1"/>
    <s v="ACDMA"/>
    <n v="973"/>
    <x v="5"/>
    <s v="Desarrollo de_Software"/>
    <x v="0"/>
    <x v="0"/>
    <x v="2"/>
    <s v="Raúl Quiroz Sosa"/>
    <s v="25/08/2020"/>
    <s v=""/>
    <s v="25/08/2020"/>
    <s v=""/>
    <x v="0"/>
    <x v="0"/>
    <x v="0"/>
    <x v="0"/>
  </r>
  <r>
    <n v="1279"/>
    <d v="2019-12-13T13:35:21"/>
    <x v="195"/>
    <x v="3"/>
    <x v="1"/>
    <m/>
    <x v="2"/>
    <s v="​Reconstruir el proceso de intercambio de información entre ARCA y MAT Cobranza, de manera que la actuálización de las tablas de convivencia se realice de manera oportuna.Actualmente ARCA consulta dichas tablas de MAT Cobranza para reconocer los documentos que debe emitir para procesos de notificación y requerimiento de pago y embargo, y en diversos momentos actualiza los estatus en la tabla CBZ_CnnActoAdmin e, igualmente, ARCA alimenta las tablas de convivencia con los resultados de HNVU para ser procesados en MAT.Debido al crecimiento de las tablas de ambas bases de datos, estos procesos se han vuelto sumamente lentos, causando que la información en ambos sistemas esté desactualizad, y se requiere la reconstrucción de los procesos de convivencia."/>
    <x v="3"/>
    <x v="0"/>
    <x v="24"/>
    <x v="0"/>
    <m/>
    <x v="21"/>
    <n v="246.14400000000001"/>
    <x v="1"/>
    <n v="1"/>
    <x v="3"/>
    <m/>
    <m/>
    <m/>
    <n v="0.69"/>
    <x v="0"/>
    <s v="No aplica"/>
    <s v="Soporte a la operación del SAT"/>
    <s v="Transversales de TI"/>
    <s v="Requerimiento Técnico"/>
    <s v="666 - Modelo de Administración Tributaria de Cobranza"/>
    <s v="Modelo de Administración Tributaria de Cobranza"/>
    <x v="0"/>
    <x v="0"/>
    <n v="1476.86"/>
    <n v="1640.96"/>
    <n v="155720"/>
    <n v="338201.94"/>
    <e v="#N/A"/>
    <s v="Luis Alfredo Torres Arreguín"/>
    <x v="15"/>
    <x v="1"/>
    <s v="ACDMA"/>
    <n v="1185"/>
    <x v="1"/>
    <s v="Desarrollo de_Software"/>
    <x v="0"/>
    <x v="0"/>
    <x v="4"/>
    <s v="Jose Luis Avila Vazquez"/>
    <s v="04/02/2020"/>
    <s v="04/02/2020"/>
    <s v="28/10/2020"/>
    <s v=""/>
    <x v="0"/>
    <x v="6"/>
    <x v="0"/>
    <x v="0"/>
  </r>
  <r>
    <n v="1288"/>
    <d v="2019-12-18T12:23:18"/>
    <x v="196"/>
    <x v="1"/>
    <x v="1"/>
    <m/>
    <x v="2"/>
    <s v="Reforzar la transparencia y comunicación en el proceso de contratación de oficiales de comercio exterior y de impuestos internos al brindar el estado que guardan los trámites efectuados por aspirantes a los puestos de oficiales de comercio exterior y de impuestos internos"/>
    <x v="5"/>
    <x v="1"/>
    <x v="9"/>
    <x v="2"/>
    <m/>
    <x v="9"/>
    <m/>
    <x v="3"/>
    <m/>
    <x v="6"/>
    <m/>
    <m/>
    <m/>
    <e v="#N/A"/>
    <x v="0"/>
    <s v="No aplica"/>
    <s v="Soporte a la operación del SAT"/>
    <s v="Recursos y Servicios"/>
    <s v="Desarrollo"/>
    <s v="299 - AGS-FSCM Solución Integral"/>
    <s v="AGS-FSCM Solución Integral"/>
    <x v="0"/>
    <x v="2"/>
    <m/>
    <m/>
    <m/>
    <m/>
    <e v="#N/A"/>
    <s v="Margarita Canseco Flores"/>
    <x v="0"/>
    <x v="0"/>
    <s v="ACSN"/>
    <m/>
    <x v="3"/>
    <m/>
    <x v="0"/>
    <x v="0"/>
    <x v="0"/>
    <s v="Francisco Porfirio Lopez Vazquez"/>
    <m/>
    <m/>
    <m/>
    <m/>
    <x v="4"/>
    <x v="8"/>
    <x v="1"/>
    <x v="0"/>
  </r>
  <r>
    <n v="1290"/>
    <d v="2019-12-19T14:04:00"/>
    <x v="197"/>
    <x v="36"/>
    <x v="1"/>
    <m/>
    <x v="7"/>
    <s v="​El área de la Coordinación Nacional de las Administraciones Desconcentradas de Servicios al Contribuyente, solicita infraestructura para resguardar la información que se entrega por cada Administración Desconcentrada y se integre en los aplicativos que se utilizan para generar y publicar todo tipo de reportes informativos al interior de las áreas de servicio. En dicha infraestructura se pretende resguardar el sitio intraSAT de la AGSC, incluyendo aplicativos internos (RAE, Plantilla de personal, INAI, Semáforo, Inscripción de personas morales, problemática de declaraciones anuales) y un sitio FTP para transferencia de información interna"/>
    <x v="3"/>
    <x v="1"/>
    <x v="9"/>
    <x v="2"/>
    <m/>
    <x v="9"/>
    <m/>
    <x v="3"/>
    <m/>
    <x v="6"/>
    <m/>
    <m/>
    <m/>
    <e v="#N/A"/>
    <x v="0"/>
    <s v="No aplica"/>
    <m/>
    <s v="Servicios al Contribuyente"/>
    <s v="Proyecto Tecnológico"/>
    <s v="0 - No Aplica"/>
    <s v="No Aplica"/>
    <x v="9"/>
    <x v="2"/>
    <m/>
    <m/>
    <m/>
    <m/>
    <e v="#N/A"/>
    <s v="Felix Juan Ramirez Velasco"/>
    <x v="1"/>
    <x v="0"/>
    <s v="ACSN"/>
    <m/>
    <x v="3"/>
    <m/>
    <x v="2"/>
    <x v="2"/>
    <x v="3"/>
    <n v="0"/>
    <m/>
    <m/>
    <m/>
    <m/>
    <x v="4"/>
    <x v="8"/>
    <x v="1"/>
    <x v="0"/>
  </r>
  <r>
    <n v="1294"/>
    <d v="2019-12-20T12:33:06"/>
    <x v="198"/>
    <x v="1"/>
    <x v="1"/>
    <m/>
    <x v="7"/>
    <s v="​Derivado de_x000d__x000a_la necesidad de mantener la continuidad operativa del Sistema de Control de_x000d__x000a_Bienes (SICOBI) en la Administración General de Recursos y Servicios (AGRS), es_x000d__x000a_necesario realizar la actualización tecnológica de la infraestructura en donde_x000d__x000a_actualmente reside dicho sistema._x000d__x000a__x000d__x000a_"/>
    <x v="5"/>
    <x v="1"/>
    <x v="9"/>
    <x v="2"/>
    <m/>
    <x v="9"/>
    <m/>
    <x v="3"/>
    <m/>
    <x v="6"/>
    <m/>
    <m/>
    <m/>
    <e v="#N/A"/>
    <x v="0"/>
    <s v="No aplica"/>
    <m/>
    <s v="Recursos y Servicios"/>
    <s v="Requerimiento Técnico"/>
    <s v="0 - No Aplica"/>
    <s v="No Aplica"/>
    <x v="9"/>
    <x v="2"/>
    <m/>
    <m/>
    <m/>
    <m/>
    <e v="#N/A"/>
    <s v="Margarita Canseco Flores"/>
    <x v="0"/>
    <x v="0"/>
    <s v="ACSN"/>
    <m/>
    <x v="3"/>
    <m/>
    <x v="2"/>
    <x v="2"/>
    <x v="3"/>
    <n v="0"/>
    <m/>
    <m/>
    <m/>
    <m/>
    <x v="4"/>
    <x v="8"/>
    <x v="1"/>
    <x v="0"/>
  </r>
  <r>
    <n v="1295"/>
    <d v="2019-12-20T14:12:42"/>
    <x v="199"/>
    <x v="37"/>
    <x v="1"/>
    <m/>
    <x v="1"/>
    <s v="Derivado_x000a_de la necesidad de proporcionar a los contribuyentes medios actualizados y de_x000a_simplificación administrativa que faciliten el cumplimiento de sus obligaciones_x000a_fiscales, así como para proporcionar a la autoridad fiscal información completa_x000a_y real, la AGGC solicita crear un Job de pagos para la Declaración Anual de_x000a_Personas Físicas 2019 _x000a__x000a_"/>
    <x v="3"/>
    <x v="1"/>
    <x v="9"/>
    <x v="2"/>
    <m/>
    <x v="9"/>
    <m/>
    <x v="3"/>
    <m/>
    <x v="6"/>
    <m/>
    <m/>
    <m/>
    <e v="#N/A"/>
    <x v="0"/>
    <s v="No aplica"/>
    <s v="Soporte a la operación del SAT"/>
    <s v="Declaraciones y Pagos (Informativas y Pagos Provisionales)"/>
    <s v="Requerimiento Técnico"/>
    <s v="467.1 - DWH-Declaración Anual"/>
    <s v="DWH-Declaración Anual"/>
    <x v="0"/>
    <x v="2"/>
    <m/>
    <m/>
    <m/>
    <m/>
    <e v="#N/A"/>
    <s v="Francisco Aguilar Rodriguez"/>
    <x v="13"/>
    <x v="1"/>
    <s v="ACMII"/>
    <m/>
    <x v="3"/>
    <m/>
    <x v="3"/>
    <x v="3"/>
    <x v="9"/>
    <s v="Francisco Aguilar Rodriguez"/>
    <m/>
    <m/>
    <m/>
    <m/>
    <x v="4"/>
    <x v="8"/>
    <x v="1"/>
    <x v="0"/>
  </r>
  <r>
    <n v="1298"/>
    <d v="2019-12-22T17:34:34"/>
    <x v="200"/>
    <x v="31"/>
    <x v="21"/>
    <s v="AGA"/>
    <x v="0"/>
    <s v="_x000a__x000a_Incorporar_x000a_en el Portal de Aduanas mediante el Modulo Único de Pago Electrónico Aduanero (MUPEA)_x000a_una opción que permita el llenado de información para el pago de los Derechos,_x000a_Productos y Aprovechamientos (DPA’s) de trámites tanto para personas físicas y_x000a_morales, a fin de implementar el formato con el nuevo esquema de Línea de_x000a_captura que permita el cobro de contribuciones a través del esquema de Depósito_x000a_Referenciado de Comercio Exterior (DRCE) considerando los aplicativos que lo_x000a_conforman (Consultas, transmisión a TESOFE y SICA)._x000a__x000a_"/>
    <x v="7"/>
    <x v="1"/>
    <x v="23"/>
    <x v="1"/>
    <m/>
    <x v="26"/>
    <n v="98.399999999999991"/>
    <x v="1"/>
    <n v="1"/>
    <x v="11"/>
    <m/>
    <m/>
    <m/>
    <n v="1"/>
    <x v="0"/>
    <s v="Depósito referenciado"/>
    <s v="Recaudación"/>
    <s v="Comercio Exterior - Soporte a la Operación"/>
    <s v="Proyecto"/>
    <s v="930 - MATCE - Formulario Múltiple de Pago"/>
    <s v="MATCE - Formulario Múltiple de Pago"/>
    <x v="0"/>
    <x v="0"/>
    <n v="656"/>
    <n v="656"/>
    <n v="150224"/>
    <n v="150224"/>
    <e v="#N/A"/>
    <s v="Sonia Oliva Caballero Aquino"/>
    <x v="5"/>
    <x v="0"/>
    <s v="ACSN"/>
    <n v="1037"/>
    <x v="0"/>
    <s v="Desarrollo de Software"/>
    <x v="0"/>
    <x v="0"/>
    <x v="6"/>
    <s v="Jorge Ricardo Ramos Hernandez"/>
    <s v="01/04/2020"/>
    <s v="01/04/2020"/>
    <s v="10/06/2020"/>
    <s v="10/06/2020"/>
    <x v="0"/>
    <x v="3"/>
    <x v="0"/>
    <x v="0"/>
  </r>
  <r>
    <n v="1299"/>
    <d v="2019-12-24T12:58:22"/>
    <x v="201"/>
    <x v="1"/>
    <x v="1"/>
    <m/>
    <x v="1"/>
    <s v="Actualmente no existe una base de datos homologada con las diferentes fuentes que alimentan contraseña, por tal motivo se requiere&amp;#58;Tener una Base de datos integra para poder generar reportes íntegros y confiables.Se requiere establecer los estado de la contraseña (Activo, Suspendido, Bloqueado e Inactivo) "/>
    <x v="0"/>
    <x v="0"/>
    <x v="12"/>
    <x v="0"/>
    <m/>
    <x v="27"/>
    <n v="234.45"/>
    <x v="1"/>
    <n v="1"/>
    <x v="2"/>
    <m/>
    <m/>
    <m/>
    <n v="0.55000000000000004"/>
    <x v="0"/>
    <s v="No aplica"/>
    <s v="Continuidad operativa"/>
    <s v="Servicios al Contribuyente"/>
    <s v="Proyecto"/>
    <s v="744 - Contraseña"/>
    <s v="Contraseña"/>
    <x v="0"/>
    <x v="0"/>
    <n v="1563"/>
    <n v="1563"/>
    <n v="357927"/>
    <n v="357927"/>
    <n v="357927"/>
    <s v="Oscar Gabriel Rivera Murillo"/>
    <x v="1"/>
    <x v="0"/>
    <s v="ACSN"/>
    <n v="1023"/>
    <x v="0"/>
    <s v="Desarrollo de Software"/>
    <x v="1"/>
    <x v="1"/>
    <x v="1"/>
    <s v="Daniel Esquivel Herrera"/>
    <s v="04/03/2020"/>
    <s v="04/03/2020"/>
    <s v="01/10/2020"/>
    <s v=""/>
    <x v="0"/>
    <x v="6"/>
    <x v="0"/>
    <x v="0"/>
  </r>
  <r>
    <n v="1303"/>
    <d v="2020-01-02T19:02:39"/>
    <x v="202"/>
    <x v="1"/>
    <x v="1"/>
    <m/>
    <x v="6"/>
    <s v="​Modificar el aplicativo en el servicio de DyP, para que el formulario de Impuestos por la actividad exploración y extracción de hidrocarburos (Clave DyP 0901), permita la presentación de declaraciones Normales y Complementarias por cada ;Número de contrato;."/>
    <x v="4"/>
    <x v="0"/>
    <x v="27"/>
    <x v="1"/>
    <m/>
    <x v="20"/>
    <n v="323.09999999999997"/>
    <x v="1"/>
    <n v="0"/>
    <x v="9"/>
    <s v="1079- Tren de liberación"/>
    <s v="Ninguna"/>
    <m/>
    <n v="0.81"/>
    <x v="0"/>
    <s v="No aplica"/>
    <s v="No Aplica"/>
    <s v="Declaraciones y Pagos (Informativas y Pagos Provisionales)"/>
    <s v="Mantenimiento"/>
    <s v="2280 - Declaraciones Provisionales"/>
    <s v="Declaraciones Provisionales"/>
    <x v="7"/>
    <x v="7"/>
    <n v="1536"/>
    <n v="2154"/>
    <n v="207360"/>
    <n v="207360"/>
    <e v="#N/A"/>
    <s v="Manuel Vargas Espinosa"/>
    <x v="3"/>
    <x v="0"/>
    <s v="ACSN"/>
    <n v="1193"/>
    <x v="7"/>
    <s v="Desarrollo de Software"/>
    <x v="0"/>
    <x v="0"/>
    <x v="5"/>
    <s v="Ignacio Ramon Ruiz Casillas"/>
    <s v="11/05/2020"/>
    <s v="11/05/2020"/>
    <s v="16/10/2020"/>
    <s v=""/>
    <x v="0"/>
    <x v="6"/>
    <x v="0"/>
    <x v="0"/>
  </r>
  <r>
    <n v="1308"/>
    <d v="2020-01-06T12:25:48"/>
    <x v="203"/>
    <x v="16"/>
    <x v="13"/>
    <s v="AGSC"/>
    <x v="0"/>
    <s v="A solicitud de la Administración General de Hidrocarburos (AGH) y para dar cumplimiento a la reforma del artículo 28, apartado B del código Fiscal de la Federación (CFF), publicada en el Diario Oficial de la Federación (DOF) el 25 de junio de 2018, en la cual se establece la obligación de llevar controles a las personas que fabriquen, produzcan, procesen, transporten, almacenen (incluyendo almacenamiento para usos propios), distribuyan o enajenen cualquier tipo de hidrocarburo o petrolífero, en donde a través de equipos y programas informáticos deberán llevar controles volumétricos, así como dictámenes emitidos por un laboratorio de prueba o ensayo, que determine el tipo de hidrocarburo o petrolífero de que se trate, y el octanaje en el caso de gasolina, por lo cual se considera conveniente la creación de un nuevo complemento de CFDI en el cual se haga referencia al tipo y composición de los hidrocarburos o petrolíferos amparados en el comprobante respectivo, así como algunos elementos esenciales del dictamen de calidad respectivo, ello con la finalidad de que la autoridad pueda verificar que los hidrocarburos o petrolíferos que ampara el CFDI, correspondan a los registros que en materia de controles volumétricos deben llevar las personas obligadas a ello.​​Riesgos&amp;#58;En caso de no implementar la solución, se estaría dejando de cumplir con lo establecido en el Artículo 28, apartado B del código Fiscal de la Federación (CFF)."/>
    <x v="0"/>
    <x v="1"/>
    <x v="9"/>
    <x v="1"/>
    <m/>
    <x v="35"/>
    <m/>
    <x v="3"/>
    <m/>
    <x v="6"/>
    <m/>
    <m/>
    <m/>
    <e v="#N/A"/>
    <x v="0"/>
    <s v="Factura - Optimización de los Servicios"/>
    <s v="Continuidad operativa"/>
    <s v="Fiscalización"/>
    <s v="Desarrollo"/>
    <s v="637 - Desdoble de Factura Electrónica"/>
    <s v="Desdoble de Factura Electrónica"/>
    <x v="7"/>
    <x v="2"/>
    <m/>
    <m/>
    <m/>
    <m/>
    <e v="#N/A"/>
    <s v="Roberto Benjamin Monroy Vargas"/>
    <x v="0"/>
    <x v="0"/>
    <s v="ACSN"/>
    <m/>
    <x v="3"/>
    <m/>
    <x v="3"/>
    <x v="3"/>
    <x v="15"/>
    <s v="Francisco Aguilar Rodriguez"/>
    <m/>
    <m/>
    <m/>
    <m/>
    <x v="4"/>
    <x v="8"/>
    <x v="1"/>
    <x v="0"/>
  </r>
  <r>
    <n v="1319"/>
    <d v="2020-01-10T13:07:26"/>
    <x v="204"/>
    <x v="38"/>
    <x v="25"/>
    <s v="AGR"/>
    <x v="0"/>
    <s v="Derivados de la reforma fiscal 2020 ala Ley Federal deDerechos, así como necesidades operativas, serequiere que losconceptos de pago identificados en la matrizde claves informáticas y contables,se registren en los procesos de DPAs y uno para créditos fiscales, en la base de datos DyP Pagos y NEPE SISPR."/>
    <x v="4"/>
    <x v="0"/>
    <x v="19"/>
    <x v="0"/>
    <n v="1"/>
    <x v="36"/>
    <n v="65.7"/>
    <x v="1"/>
    <n v="1"/>
    <x v="1"/>
    <s v="Ninguna"/>
    <s v="Ninguna"/>
    <m/>
    <n v="0.82"/>
    <x v="0"/>
    <s v="DPA"/>
    <s v="Continuidad operativa"/>
    <s v="Declaraciones y Pagos (Legados y Declaraciones Anuales)"/>
    <s v="Mantenimiento"/>
    <s v="105 - Nuevo Esquema de Pagos Electrónicos"/>
    <s v="Nuevo Esquema de Pagos Electrónicos"/>
    <x v="0"/>
    <x v="3"/>
    <s v=""/>
    <n v="438"/>
    <n v="0"/>
    <n v="0"/>
    <e v="#N/A"/>
    <s v="Elizabeth del Valle Beltran"/>
    <x v="3"/>
    <x v="0"/>
    <s v="ACSN"/>
    <n v="1007"/>
    <x v="0"/>
    <s v="Desarrollo de Software"/>
    <x v="0"/>
    <x v="0"/>
    <x v="5"/>
    <s v="Ricardo Tejeda De la Cruz"/>
    <s v="24/01/2020"/>
    <s v="24/01/2020"/>
    <s v="14/10/2020"/>
    <s v=""/>
    <x v="0"/>
    <x v="6"/>
    <x v="0"/>
    <x v="0"/>
  </r>
  <r>
    <n v="1320"/>
    <d v="2020-01-10T14:56:49"/>
    <x v="205"/>
    <x v="16"/>
    <x v="13"/>
    <s v="AGSC"/>
    <x v="0"/>
    <s v="​Realizar las modificaciones en los servicios, Uno a Uno y Masivo-Web Service, para que el Servicio de Verificación de Comprobantes Fiscales Digitales por Internet (CFDI) detecte si el RFC emisor está publicado en la lista de EFOS (Empresas Facturadoras de Operaciones Simuladas) definitivos (art. 69-B del CFF.). Al detectar un RFC emisor en el listado de EFOS se debe mostrar un mensaje de advertencia."/>
    <x v="0"/>
    <x v="1"/>
    <x v="9"/>
    <x v="1"/>
    <m/>
    <x v="35"/>
    <m/>
    <x v="3"/>
    <m/>
    <x v="6"/>
    <m/>
    <m/>
    <m/>
    <e v="#N/A"/>
    <x v="0"/>
    <s v="No aplica"/>
    <m/>
    <s v="Factura Electrónica"/>
    <s v="Mantenimiento"/>
    <s v="612 - Portal Privado del Contribuyente - Consulta de CFDI's"/>
    <s v="Portal Privado del Contribuyente - Consulta de CFDI's"/>
    <x v="8"/>
    <x v="2"/>
    <m/>
    <m/>
    <m/>
    <m/>
    <e v="#N/A"/>
    <s v="Roberto Benjamin Monroy Vargas"/>
    <x v="0"/>
    <x v="0"/>
    <s v="ACSN"/>
    <m/>
    <x v="3"/>
    <m/>
    <x v="1"/>
    <x v="1"/>
    <x v="1"/>
    <s v="Erika Adriana Ruiz Mendoza"/>
    <m/>
    <m/>
    <m/>
    <m/>
    <x v="4"/>
    <x v="8"/>
    <x v="1"/>
    <x v="0"/>
  </r>
  <r>
    <n v="1335"/>
    <d v="2020-01-17T15:55:45"/>
    <x v="206"/>
    <x v="1"/>
    <x v="1"/>
    <m/>
    <x v="1"/>
    <s v="​Actualmente_x000a_el Servicio de Verificación de los datos de la Credencial para votar (SVCV v_x000a_2.0) valida el estatus de ciudadano, realiza la comparación de huellas 1&amp;#58;1 y si_x000a_existe un error en datos, regresa un código de respuesta global esto se debe_x000a_homologar a las adecuaciones realizadas por el Instituto Nacional Electoral_x000a_(INE) version 2.1"/>
    <x v="0"/>
    <x v="0"/>
    <x v="12"/>
    <x v="1"/>
    <m/>
    <x v="37"/>
    <n v="42"/>
    <x v="1"/>
    <n v="0"/>
    <x v="2"/>
    <m/>
    <m/>
    <m/>
    <n v="0.67"/>
    <x v="0"/>
    <s v="No aplica"/>
    <s v="Continuidad operativa"/>
    <s v="Servicios al Contribuyente"/>
    <s v="Mantenimiento"/>
    <s v="744 - Contraseña"/>
    <s v="Contraseña"/>
    <x v="0"/>
    <x v="0"/>
    <n v="280"/>
    <n v="280"/>
    <n v="64120"/>
    <n v="64120"/>
    <n v="0"/>
    <s v="Oscar Gabriel Rivera Murillo"/>
    <x v="1"/>
    <x v="0"/>
    <s v="ACSN"/>
    <n v="1063"/>
    <x v="0"/>
    <s v="Desarrollo de Software"/>
    <x v="1"/>
    <x v="1"/>
    <x v="1"/>
    <s v="Daniel Esquivel Herrera"/>
    <s v="19/03/2020"/>
    <s v="19/03/2020"/>
    <s v="12/10/2020"/>
    <s v=""/>
    <x v="0"/>
    <x v="6"/>
    <x v="0"/>
    <x v="0"/>
  </r>
  <r>
    <n v="1340"/>
    <d v="2020-01-21T17:43:36"/>
    <x v="207"/>
    <x v="1"/>
    <x v="1"/>
    <m/>
    <x v="2"/>
    <s v="Se requiere que los nuevos conceptos de pago identificados en la matriz de claves informaticas y contables, sean validados y recibidos por el NEPE, asignandoles sus respectivas claves informaticas y contables."/>
    <x v="4"/>
    <x v="0"/>
    <x v="27"/>
    <x v="1"/>
    <m/>
    <x v="22"/>
    <n v="109.5"/>
    <x v="1"/>
    <n v="0"/>
    <x v="1"/>
    <n v="1033"/>
    <s v="Ninguna"/>
    <m/>
    <n v="0.39"/>
    <x v="2"/>
    <s v="Pago referenciado"/>
    <s v="No Aplica"/>
    <s v="Declaraciones y Pagos (Legados y Declaraciones Anuales)"/>
    <s v="Mantenimiento"/>
    <s v="105 - Nuevo Esquema de Pagos Electrónicos"/>
    <s v="Nuevo Esquema de Pagos Electrónicos"/>
    <x v="0"/>
    <x v="0"/>
    <n v="584"/>
    <n v="730"/>
    <n v="133736"/>
    <n v="133736"/>
    <e v="#N/A"/>
    <s v="Elizabeth del Valle Beltran"/>
    <x v="3"/>
    <x v="0"/>
    <s v="ACSN"/>
    <n v="1080"/>
    <x v="0"/>
    <s v="Desarrollo de Software"/>
    <x v="0"/>
    <x v="0"/>
    <x v="5"/>
    <s v="Ricardo Tejeda De la Cruz"/>
    <s v="13/04/2020"/>
    <s v="13/04/2020"/>
    <s v="10/06/2020"/>
    <s v=""/>
    <x v="0"/>
    <x v="3"/>
    <x v="0"/>
    <x v="0"/>
  </r>
  <r>
    <n v="1341"/>
    <d v="2020-01-22T14:04:30"/>
    <x v="208"/>
    <x v="1"/>
    <x v="1"/>
    <m/>
    <x v="4"/>
    <s v="La Red de Gobierno Electrónico de América Latina y el_x000a_Caribe (GEALC) tiene en su plan de trabajo de 2019, el objetivo de Generar_x000a_capacidades y apoyar la instrumentación de la firma electrónica transfronteriza_x000a_y los servicios digitales transfronterizos, para acelerar su adopción regional,_x000a_fortaleciendo las transacciones electrónicas confiables y seguras como impulso_x000a_a la economía digital y el gobierno digital en un marco de integración, en base_x000a_al modelo colaborativo definido por los países de la Red GEALC como bien_x000a_público regionalSe requiere la Generación de la lista de confianza de prestadores_x000a_de servicio que permita a los distintos países_x000a_de la Alianza Pacífico facilitar la identificación y firma electrónica_x000a_transfronterizaPublicación de Contenido de la_x000a_Lista mencionada, en el Portal del SAT_x000a__x000a_Se requiere una solución_x000a_que permita recibir la lista de prestadores de servicios de la Secretaría de_x000a_Economía en formato XML, para ser integradas en la lista de confianza.​"/>
    <x v="0"/>
    <x v="0"/>
    <x v="16"/>
    <x v="0"/>
    <m/>
    <x v="17"/>
    <n v="144.6"/>
    <x v="1"/>
    <n v="1"/>
    <x v="11"/>
    <m/>
    <m/>
    <m/>
    <n v="1"/>
    <x v="0"/>
    <s v="No aplica"/>
    <s v="Legal"/>
    <s v="e.Firma"/>
    <s v="Proyecto"/>
    <s v="3031 - Reconocimiento Transfronterizo de Certificados Electrónicos en Base a Listas de Confianza"/>
    <s v="Reconocimiento Transfronterizo de Certificados Electrónicos en Base a Listas de Confianza"/>
    <x v="0"/>
    <x v="0"/>
    <n v="964"/>
    <n v="964"/>
    <n v="220756"/>
    <n v="220756"/>
    <e v="#N/A"/>
    <s v="Felix Juan Ramírez Velasco"/>
    <x v="1"/>
    <x v="0"/>
    <s v="ACSN"/>
    <n v="1030"/>
    <x v="0"/>
    <s v="Desarrollo de Software"/>
    <x v="1"/>
    <x v="1"/>
    <x v="1"/>
    <s v="Daniel Esquivel Herrera"/>
    <s v="27/02/2020"/>
    <s v="27/02/2020"/>
    <s v="05/08/2020"/>
    <s v="05/08/2020"/>
    <x v="0"/>
    <x v="0"/>
    <x v="0"/>
    <x v="0"/>
  </r>
  <r>
    <n v="1342"/>
    <d v="2020-01-22T18:13:36"/>
    <x v="209"/>
    <x v="1"/>
    <x v="1"/>
    <m/>
    <x v="3"/>
    <s v="​Actualmente los tramites en la Fase II OLA I no se_x000a_encuentran homologados, por lo que se requiere se realicen modificaciones a_x000a_dichos tramites previo a su liberación en producción.RN001XAgregar las siguientes leyendas en la Vista Preliminar en los trámites de la Fase II Ola 1&amp;#58;Nombre del contribuyente o representante legal&amp;#58;Declaro bajo protesta de decir verdad que los datos contenidos en esta forma oficial son ciertos.Documento de identificación&amp;#58;Firma de quien recibe el documento&amp;#58;Fecha y hora de recepción&amp;#58;Firma o huella digital del contribuyente o bien del representante legal quien manifiesta bajo protesta de decir verdad, que a esta fecha el mandato con el que se ostenta no le ha sido modificado o revocado.*Estas leyendas no aplican para el trámite de Descargo de Verificación de Domicilio.RN002XIncluir el paso de Datos de ubicación y el formulario de domicilio, en los siguientes trámites&amp;#58;Apertura de la Sucesión. Agregar en el Paso 3. Datos de ubicación.Cancelación por Cese Total de Operaciones. Agregar en el Paso 4. Datos de ubicaciónCancelación por Defunción. Agregar en el Paso 3. Datos de ubicación.Cancelación por Fusión de la Sociedad. Agregar en el Paso 4. Datos de ubicación.Cancelación por Liquidación del Activo. Agregar en el Paso 4. Datos de ubicación.Inicio de Liquidación. Agregar en el Paso 4. Datos de ubicación.Suspensión por Defunción. Agregar en el Paso 3. Datos de ubicación.Liquidación de la sucesión. Agregar en el Paso 3. Datos de ubicación.IMPORTANTEEn cada uno de los trámites se deberá incluir el botón de NUEVO DOMICILIO, a efectos de que el usuario pueda manifestar un nuevo registro de domicilio.Este apartado deberá de incluir el listado de los domicilios de documentos y fiscales que existan, para el contribuyente que pueda seleccionar uno de los domicilios en su trámite. Si el domicilio seleccionado presenta información inconsistente o faltante se deberá abrir el formulario de datos de ubicación señalando los campos inconsistentes o faltantes.Se deberá incluir la obligatoriedad de los medios de contacto en los trámites de la segunda fase de RFC ampliado. Se deberá de proporcionar un correo electrónico y al menos un número telefónico, el cual puede ser fijo o móvil.La captura del campo Teléfono Móvil deberá actualizarse en el formulario para permitir la captura de números telefónicos de 10 dígitos.RN003XActualizar los Acuses de movimientos de los trámites con las leyendas solicitadas en el POL 31 ;MAT-RFC AmpliadoIncorporar la leyenda de quejas y denuncias para el OIC a los acuses de Inscripción al RFC.;&amp;#58;Declaro bajo protesta de decir verdad y conocedor de las penas en que incurren las personas que declaran con falsedad en los términos de lo dispuesto por el artículo 247, fracción I del Código Penal Federal, en relación con el artículo 110 fracción II del Código Fiscal de la Federación, manifiesto que todos los datos asentados en esta forma oficial son verídicos y exactos.Sus datos personales son incorporados y protegidos en los sistemas del SAT, de conformidad con los Lineamientos de Protección de Datos Personales y con diversas disposiciones fiscales y legales sobre confidencialidad y protección de datos, a fin de ejercer las facultades conferidas a la autoridad fiscal.;La corrupción tiene consecuencias ¡denúnciala! Si conoces algún posible acto de corrupción o delito presenta una queja o denuncia a través dewww.sat.gob.mx, denuncias@sat.gob.mx, desde México01 (55) 8852 2222, desde el extranjero1 844 28 73 803, SAT móvil o www.gob.mx/sfp;. ImportanteEstas leyendas no aplican para el trámite de Descargo de Verificación de Domicilio.RN004XModificar la leyenda que aparece en el paso de Documentos probatorios para el trámite de Cancelación por duplicidadDice;No hay documentos probatorios;Debe Decir;Este trámite no requiere de documentos probatorios;RN005XEn el trámite de Descargo de Verificación, cuando se busque un contribuyente con situación Cancelado en el RFC se mostrará el mensajeMSG121 El movimiento no podrá ser operado derivado de que el contribuyente se encuentra Cancelado.RN006XEn los trámites de cancelación del RFC por Cese Total de Operaciones, Fusión de la Sociedad y Liquidación del Activo, se deberán de dar de baja las obligaciones 42 Pago provisional trimestral de ISR de personas morales por inicio de segundo ejercicio. Régimen General y 44 Pago provisional mensual de ISR personas morales régimen general, conforme a lo siguienteSi las obligaciones se encuentran vigentes con fecha de inicio de vigencia posterior a la presentación del trámite ambas obligaciones se deberán de dar de baja con las mismas fechas de alta.Si las obligaciones se encuentran vigentes con fecha de inicio de vigencia anterior al momento de la presentación del trámite ambas obligaciones se deberán de dar de baja con la fecha de presentación del trámite.La baja de las obligaciones deberá mostrarse en la vista preliminar del cuestionario y del trámite.RN007XEn el trámite de Suspensión por defunción se deberá validar que la fecha de año de registro sea igual o mayor a la fecha de Defunción, en caso de no cumplirse se enviará el mensaje;La fecha de registro no puede ser menor a la fecha de defunción;.RN008XActualizar los logotipos institucionales en los encabezados y pie de página en los acuses de los trámites de la Fase II Ola 1, conforme a los logotipos vigentes&amp;#58;Imágenes actualesImportanteLas imágenes vigentes se encuentran publicadas en la siguiente ruta del INTRASATInicio &amp;gt; Secciones &amp;gt; Documentos y Lineamientos &amp;gt; Lineamientos gráficos &amp;gt; Descargas &amp;gt; Logotipos.RN009XModificar la RN_RFC_020, a fin de excluir la validación de las relaciones 20039 (Patrón PM – Asalariado) y la 20228 (Retenedor Plat Tec-Prestador de Servicios Plat Tec) y así evitar consumir el tiempo del trámite en la consulta de relaciones que se realiza a la Base de datos del MAT.ImportanteEs necesario corregir la regla RN_RFC_020 para permitir operar trámites de contribuyentes que cuentan con más de 500 relaciones.RN010XEn el trámite de Cancelación por duplicidad modificar la leyenda que aparece en el paso de Datos de la cancelación. Cuando se busca el mismo RFC con el que se crea el trámite y este no está duplicado, actualizar el mensaje de error conforme a lo siguiente&amp;#58;Dice;No se han encontrado resultados de búsqueda;Debe Decir;El RFC no se encuentra duplicado;RN011XCorregir el catálogo de Tipo de inmueble en el Paso 3. Descargo de Verificación. Conforme a lo siguiente&amp;#58;Las opciones de Casa Habitación y Hospitales y Atención Médica se encuentran registradas sin acento y con un carácter especial.También se debe visualizar los textos completos de las opciones de Tipo de inmueble, por ejemploHospitales y Atención Médica. RN012XModificar el catálogo de relaciones para asignar los roles correctamente, conforme a lo siguiente&amp;#58;El trámite de Cancelación por Fusión genera la relación 20096 REP LEGAL-FUSIÓN DE LA SOC PM, los roles con los que se realiza esta relación se deberá actualizar conforme a lo siguienteAsigna los roles​Debe asignar los roles​Contribuyente 1Contribuyente 2Contribuyente 1Contribuyente 2300155- CONTRIBUYENTE PF300055- CONTRIBUYENTE PM300317- REPRESENTANTE LEGAL300055- CONTRIBUYENTE PMEl trámite de Liquidación de la sucesión genera la relación 20098 REP LEGAL-LIQ DE LA SUC PF. los roles con los que se realiza esta relación se deberá actualizar conforme a lo siguienteAsigna​Debe asignar​Contribuyente 1Contribuyente 2Contribuyente 1Contribuyente 2300155- CONTRIBUYENTE PF300155- CONTRIBUYENTE PF300317- REPRESENTANTE LEGAL300155- CONTRIBUYENTE PFEn caso de que los contribuyentes ya cuentan con estos roles con fecha anterior, no se deberá asignar.RN013XModificar la vista previa y el acuse para los tramites de Inicio de liquidación, Cancelación por liquidación total del activo y cancelación por cese total de operaciones por cambio de residencia fiscal. Cuando el tramite sea por cambio de residencia fiscal, se deberá señalar en el Tipo de Movimiento, Identificación del AvisoEjemplo Acuse&amp;#58;Ejemplo Vista previaRN014XModificar las reglas de Negocio RN_RFC_061, RN_RFC_062, RN_RFC_078 y RN_RFC_079, para que los trámites relacionados operen correctamenteRN_RFC_061.- Habilitar la validación para considerar la asignación de regímenes fiscales combinados.RN_RFC_062.- Implementar validaciones para el régimen de Actividades Agrícolas, Ganaderas, Silvícolas y Pesqueras PF y PM.RN_RFC_078.- Implementar validaciones para el régimen de Actividades Agrícolas, Ganaderas, Silvícolas y Pesqueras PF y PM.RN_RFC_079.- Excluir el Régimen de las actividades agrícolas, ganaderas, silvícolas y pesqueras del listado de regímenes inválidos para la presentación del Trámite.ImportanteLas actualizaciones a las reglas se encuentra señaladas en el documento ;Actualización de reglas fase 2.docx;RN015XIncorporar mensaje en el trámite de Descargo de verificación. - Cuando el usuario seleccione la opción NO en la pregunta ¿Los datos corresponden al domicilio verificado?Se deberá mostrar la pregunta ¿Desea cancelar el tramite?&amp;#58;Si el usuario elije la opción SÍ el trámite es cancelado. Sí el usuario elije la opción NO el usuario continúa con la captura del trámite."/>
    <x v="0"/>
    <x v="0"/>
    <x v="2"/>
    <x v="1"/>
    <m/>
    <x v="1"/>
    <n v="136.79999999999998"/>
    <x v="1"/>
    <n v="0"/>
    <x v="2"/>
    <m/>
    <m/>
    <m/>
    <n v="0.4"/>
    <x v="0"/>
    <s v="No aplica"/>
    <s v="Continuidad operativa"/>
    <s v="Identificación del Contribuyente"/>
    <s v="Mantenimiento"/>
    <s v="700 - RFC Ampliado"/>
    <s v="RFC Ampliado"/>
    <x v="0"/>
    <x v="0"/>
    <n v="912"/>
    <n v="912"/>
    <n v="208848"/>
    <n v="208848"/>
    <n v="208848"/>
    <s v="Christian Alejandro Nolasco Palacios"/>
    <x v="1"/>
    <x v="0"/>
    <s v="ACSN"/>
    <n v="1058"/>
    <x v="0"/>
    <s v="Desarrollo de Software"/>
    <x v="1"/>
    <x v="1"/>
    <x v="1"/>
    <s v="Araceli Gandara Bautista"/>
    <s v="17/03/2020"/>
    <s v="17/03/2020"/>
    <s v="19/10/2020"/>
    <s v=""/>
    <x v="0"/>
    <x v="6"/>
    <x v="0"/>
    <x v="0"/>
  </r>
  <r>
    <n v="1344"/>
    <d v="2020-01-23T16:21:18"/>
    <x v="210"/>
    <x v="37"/>
    <x v="1"/>
    <m/>
    <x v="1"/>
    <s v="​Se_x000a_requiere actualizar las réplicas de las tablas de consumo masivo de las_x000a_Declaraciones Anuales y provisionales de PF y PM"/>
    <x v="3"/>
    <x v="1"/>
    <x v="9"/>
    <x v="2"/>
    <m/>
    <x v="9"/>
    <m/>
    <x v="3"/>
    <m/>
    <x v="6"/>
    <m/>
    <m/>
    <m/>
    <e v="#N/A"/>
    <x v="0"/>
    <s v="No aplica"/>
    <s v="Soporte a la operación del SAT"/>
    <s v="Declaraciones y Pagos (Informativas y Pagos Provisionales)"/>
    <s v="Requerimiento Técnico"/>
    <s v="467 - DWH-Declaración Anual"/>
    <s v="DWH-Declaración Anual"/>
    <x v="0"/>
    <x v="2"/>
    <m/>
    <m/>
    <m/>
    <m/>
    <e v="#N/A"/>
    <s v="Francisco Aguilar Rodriguez"/>
    <x v="13"/>
    <x v="1"/>
    <s v="ACMII"/>
    <m/>
    <x v="3"/>
    <m/>
    <x v="3"/>
    <x v="3"/>
    <x v="8"/>
    <s v="Erik Humberto Campos Esqueda"/>
    <m/>
    <m/>
    <m/>
    <m/>
    <x v="4"/>
    <x v="8"/>
    <x v="1"/>
    <x v="0"/>
  </r>
  <r>
    <n v="1352"/>
    <d v="2020-01-28T15:25:42"/>
    <x v="211"/>
    <x v="1"/>
    <x v="1"/>
    <m/>
    <x v="2"/>
    <s v="Devido a que la aplicación SIVAD dejo de operar, hoy no tenemos forma de procesar de una forma eficiente las declaraciones con saldo a favor que son realizadas por el contribuyente."/>
    <x v="1"/>
    <x v="0"/>
    <x v="4"/>
    <x v="0"/>
    <m/>
    <x v="18"/>
    <n v="1589.4449999999999"/>
    <x v="0"/>
    <n v="0"/>
    <x v="0"/>
    <m/>
    <m/>
    <m/>
    <n v="0.78"/>
    <x v="0"/>
    <s v="No aplica"/>
    <s v="Continuidad operativa"/>
    <s v="Devoluciones y Compensaciones"/>
    <s v="Desarrollo"/>
    <s v="843 - MAT- Sistema de Devoluciones Automáticas"/>
    <s v="MAT- Sistema de Devoluciones Automáticas"/>
    <x v="0"/>
    <x v="0"/>
    <n v="10596.3"/>
    <n v="10596.3"/>
    <n v="938945.8"/>
    <n v="2426552.7000000002"/>
    <e v="#N/A"/>
    <s v="Víctor Cruz Leyva"/>
    <x v="3"/>
    <x v="0"/>
    <s v="ACSN"/>
    <n v="1219"/>
    <x v="1"/>
    <s v="Desarrollo de Software"/>
    <x v="0"/>
    <x v="0"/>
    <x v="2"/>
    <s v="Jose Guadalupe Rodriguez Martinez"/>
    <s v="01/04/2020"/>
    <s v="01/04/2020"/>
    <s v="03/11/2020"/>
    <s v=""/>
    <x v="0"/>
    <x v="2"/>
    <x v="0"/>
    <x v="0"/>
  </r>
  <r>
    <n v="1359"/>
    <d v="2020-01-30T10:45:10"/>
    <x v="212"/>
    <x v="1"/>
    <x v="1"/>
    <m/>
    <x v="4"/>
    <s v="Se requiere de una solución que permita la correcta explotación de la información de la base de datos de ARCA, dicha solución deberá contar o permitir&amp;#58;La correcta administración de la base de datos de ARCA en un manejador acorde a la necesidad, de acuerdo a lo requerido por el área de Operaciones.Que se migre la base de datos a una versión actualizada, o nueva preferentemente en SQL Server, acorde a los estándares dictados por la AGCTI en este sentido.Proveer la infraestructura adecuada de acuerdo a las definiciones de los puntos 1 y 2, en los ambientes necesarios para su prueba y puesta en producción.La comunicación ininterrumpida y en línea con los componentes que explotan su información, como es el caso del aplicativo ARCA, su conexión con el extractor de MAT-Cobranza, los clientes de ARCA y la administración actual del personal de desarrollo de la AGR."/>
    <x v="4"/>
    <x v="1"/>
    <x v="9"/>
    <x v="2"/>
    <m/>
    <x v="9"/>
    <m/>
    <x v="3"/>
    <m/>
    <x v="6"/>
    <m/>
    <m/>
    <m/>
    <e v="#N/A"/>
    <x v="0"/>
    <s v="No aplica"/>
    <m/>
    <s v="Cobranza"/>
    <s v="Mantenimiento"/>
    <s v="3008 - Sistema de Automatización para la Recuperación de la Cartera"/>
    <s v="Sistema de Automatización para la Recuperación de la Cartera"/>
    <x v="11"/>
    <x v="2"/>
    <m/>
    <m/>
    <m/>
    <m/>
    <e v="#N/A"/>
    <s v="Jose Luis Vences Mendoza"/>
    <x v="3"/>
    <x v="0"/>
    <s v="ACSN"/>
    <m/>
    <x v="3"/>
    <m/>
    <x v="4"/>
    <x v="4"/>
    <x v="16"/>
    <s v="Oscar Cruz Bazan"/>
    <m/>
    <m/>
    <m/>
    <m/>
    <x v="4"/>
    <x v="8"/>
    <x v="1"/>
    <x v="0"/>
  </r>
  <r>
    <n v="1367"/>
    <d v="2020-01-31T11:56:13"/>
    <x v="213"/>
    <x v="1"/>
    <x v="1"/>
    <m/>
    <x v="2"/>
    <s v="​Desarrollar un servicio web que consuma VUCEM y que realice el calculo de contribuciones a pagar de comercio exterior"/>
    <x v="7"/>
    <x v="1"/>
    <x v="23"/>
    <x v="1"/>
    <m/>
    <x v="26"/>
    <n v="7.1999999999999993"/>
    <x v="1"/>
    <n v="1"/>
    <x v="0"/>
    <m/>
    <m/>
    <m/>
    <n v="0.88"/>
    <x v="0"/>
    <s v="No aplica"/>
    <s v="Soporte a la operación del SAT"/>
    <s v="Comercio Exterior - Pre-Despacho"/>
    <s v="Mantenimiento"/>
    <s v="217 - Validador de Operaciones de Comercio Exterior"/>
    <s v="Validador de Operaciones de Comercio Exterior"/>
    <x v="5"/>
    <x v="1"/>
    <n v="0"/>
    <n v="48"/>
    <n v="105564.42"/>
    <n v="0"/>
    <e v="#N/A"/>
    <s v="Sonia Oliva Caballero Aquino"/>
    <x v="5"/>
    <x v="0"/>
    <s v="ACSN"/>
    <n v="1226"/>
    <x v="5"/>
    <s v="Desarrollo de Software"/>
    <x v="4"/>
    <x v="4"/>
    <x v="10"/>
    <s v="Angel Alberto Vazquez Chavez"/>
    <s v="21/01/2020"/>
    <s v="21/01/2020"/>
    <s v="31/08/2020"/>
    <s v=""/>
    <x v="0"/>
    <x v="0"/>
    <x v="0"/>
    <x v="0"/>
  </r>
  <r>
    <n v="1368"/>
    <d v="2020-02-05T10:43:43"/>
    <x v="214"/>
    <x v="3"/>
    <x v="1"/>
    <m/>
    <x v="2"/>
    <s v="​Elaborar un plan y mitigar los hallazgos encontrados en el aplicativo MAT RFC, reportados por la ACSMC el 15 de enero de 2020, a través de la Atenta Nota AAS.2020.001, mismas que se ejecutaron en tres fases, listadas a continuación&amp;#58;1a FaseSe identificaron 0 vulnerabilidades de riesgo alto, 4 de riesgo medio, 0 de riesgo bajo y 0 de riesgo informativo, con un total de 5 ocurrencias.2a. FaseSe identificaron 0 vulnerabilidades de riesgo alto, 5 de riesgo medio, 0 de riesgo bajo y 0 de riesgo informativo, con un total de 8 ocurrencias.3a. FaseSe identificaron 0 vulnerabilidades de riesgo alto, 4 de riesgo medio, 1 de riesgo bajo y 0 de riesgo informativo, con un total de 6 ocurrencias (5 ocurrencias medias y 1 ocurrencia baja)."/>
    <x v="3"/>
    <x v="0"/>
    <x v="29"/>
    <x v="0"/>
    <m/>
    <x v="30"/>
    <n v="163.95899999999997"/>
    <x v="1"/>
    <n v="1"/>
    <x v="3"/>
    <n v="1220"/>
    <s v="Ninguna"/>
    <m/>
    <n v="0.73"/>
    <x v="0"/>
    <s v="No aplica"/>
    <s v="Continuidad operativa"/>
    <s v="Transversales de TI"/>
    <s v="Requerimiento Técnico"/>
    <s v="700 - RFC Ampliado"/>
    <s v="RFC Ampliado"/>
    <x v="0"/>
    <x v="0"/>
    <n v="874.44"/>
    <n v="1093.06"/>
    <n v="200246.76"/>
    <n v="200246.76"/>
    <e v="#N/A"/>
    <s v="irving.garcia"/>
    <x v="11"/>
    <x v="1"/>
    <s v="ACSMC"/>
    <n v="1130"/>
    <x v="1"/>
    <s v="Desarrollo de_Software"/>
    <x v="1"/>
    <x v="1"/>
    <x v="1"/>
    <s v="Araceli Gandara Bautista"/>
    <s v="12/03/2020"/>
    <s v="12/03/2020"/>
    <s v="18/09/2020"/>
    <s v=""/>
    <x v="0"/>
    <x v="5"/>
    <x v="0"/>
    <x v="0"/>
  </r>
  <r>
    <n v="1373"/>
    <d v="2020-02-06T17:00:26"/>
    <x v="215"/>
    <x v="1"/>
    <x v="1"/>
    <m/>
    <x v="2"/>
    <s v="​Se requiere aplicar en la Estructura de cumplimiento (ECU) de control de obligaciones las_x000a_reglas para marcar el cumplimiento de las obligaciones de provisionales,_x000a_definitivas e informativas."/>
    <x v="4"/>
    <x v="0"/>
    <x v="12"/>
    <x v="0"/>
    <m/>
    <x v="2"/>
    <n v="426.07499999999999"/>
    <x v="2"/>
    <n v="0"/>
    <x v="0"/>
    <m/>
    <m/>
    <m/>
    <n v="0.75"/>
    <x v="0"/>
    <s v="Plataformas Digitales"/>
    <s v="Fiscalización"/>
    <s v="Control de Obligaciones"/>
    <s v="Mantenimiento"/>
    <s v="623 - Estructura de Cumplimiento"/>
    <s v="Estructura de Cumplimiento"/>
    <x v="0"/>
    <x v="0"/>
    <n v="2556.4499999999998"/>
    <n v="2840.5"/>
    <n v="136632.85"/>
    <n v="650474.5"/>
    <e v="#N/A"/>
    <s v="Ana Claudia Escorza Espino"/>
    <x v="4"/>
    <x v="0"/>
    <s v="ACSN"/>
    <n v="1202"/>
    <x v="1"/>
    <s v="Desarrollo de Software"/>
    <x v="3"/>
    <x v="3"/>
    <x v="9"/>
    <s v="Erik Humberto Campos Esqueda"/>
    <s v="13/03/2020"/>
    <s v="13/03/2020"/>
    <s v="11/11/2020"/>
    <s v=""/>
    <x v="0"/>
    <x v="2"/>
    <x v="0"/>
    <x v="0"/>
  </r>
  <r>
    <n v="1381"/>
    <d v="2020-02-11T17:56:32"/>
    <x v="216"/>
    <x v="1"/>
    <x v="1"/>
    <m/>
    <x v="2"/>
    <s v="​Actualmente al realizar la consulta de integridad y autoría de documentos firmados electrónicamente en el portal del SAT, no muestra la fecha inicial de la vigencia del certificado que utilizó el funcionario competente para firmar electrónicamente el acto administrativo, por lo que se requiere integrar un método en la selladora en el que se obtengan los siguientes datos, Fecha inicial, fecha final, así como la cadena original, el número de serie y el certificado que ampara el sello digital con el que se firmó el documento (Acuse y/o Constancias de Notificación) a fin de evitar impugnaciones de cualquier acto administrativo con firma de funcionarios del SAT o del sello digital."/>
    <x v="4"/>
    <x v="1"/>
    <x v="36"/>
    <x v="1"/>
    <m/>
    <x v="12"/>
    <n v="59.55"/>
    <x v="1"/>
    <n v="1"/>
    <x v="9"/>
    <s v="1380- UAT en paralelo"/>
    <s v="Ninguna"/>
    <m/>
    <n v="0.98"/>
    <x v="0"/>
    <s v="No aplica"/>
    <s v="Continuidad operativa"/>
    <s v="e.Firma"/>
    <s v="Mantenimiento"/>
    <s v="798 - Selladora y Selladora WEB"/>
    <s v="Selladora y Selladora WEB"/>
    <x v="0"/>
    <x v="3"/>
    <n v="0"/>
    <n v="397"/>
    <n v="0"/>
    <n v="0"/>
    <e v="#N/A"/>
    <s v="María Elena Ventura Ibarra"/>
    <x v="4"/>
    <x v="0"/>
    <s v="ACSN"/>
    <n v="1103"/>
    <x v="1"/>
    <s v="Desarrollo de Software"/>
    <x v="1"/>
    <x v="1"/>
    <x v="1"/>
    <s v="Daniel Esquivel Herrera"/>
    <s v="18/03/2020"/>
    <s v="18/03/2020"/>
    <s v="20/08/2020"/>
    <s v=""/>
    <x v="0"/>
    <x v="0"/>
    <x v="0"/>
    <x v="0"/>
  </r>
  <r>
    <n v="1382"/>
    <d v="2020-02-12T16:58:51"/>
    <x v="217"/>
    <x v="1"/>
    <x v="1"/>
    <m/>
    <x v="4"/>
    <s v="Se requiere considerar la fecha de fin de vigencia de la firma electronica del fucnionario competente que realizo el proceso de aprobación de documentos derivados de la vigilancia de cumplimiento de obligaciones fiscales."/>
    <x v="4"/>
    <x v="1"/>
    <x v="9"/>
    <x v="2"/>
    <m/>
    <x v="9"/>
    <m/>
    <x v="3"/>
    <m/>
    <x v="6"/>
    <m/>
    <m/>
    <m/>
    <e v="#N/A"/>
    <x v="0"/>
    <s v="No aplica"/>
    <m/>
    <s v="Control de Obligaciones"/>
    <s v="Mantenimiento"/>
    <s v="698 - MAT - Control de Obligaciones"/>
    <s v="MAT - Control de Obligaciones"/>
    <x v="0"/>
    <x v="2"/>
    <m/>
    <m/>
    <m/>
    <m/>
    <e v="#N/A"/>
    <s v="Ana Claudia Escorza Espino"/>
    <x v="4"/>
    <x v="0"/>
    <s v="ACSN"/>
    <m/>
    <x v="3"/>
    <m/>
    <x v="0"/>
    <x v="0"/>
    <x v="5"/>
    <s v="Alejandro Dominguez Subias"/>
    <m/>
    <m/>
    <m/>
    <m/>
    <x v="4"/>
    <x v="8"/>
    <x v="1"/>
    <x v="0"/>
  </r>
  <r>
    <n v="1386"/>
    <d v="2020-02-14T11:55:54"/>
    <x v="218"/>
    <x v="31"/>
    <x v="21"/>
    <s v="AGA"/>
    <x v="0"/>
    <s v="​Incorporar_x000a_al esquema de Depósito Referenciado de_x000a_Comercio Exterior, la Declaración de Pasajeros y el Excedente de Franquicia de_x000a_Pasajeros a través de una opción publica para el pasajero para su declaración y_x000a_una opción en el portal de empleados para la autoridad para generar la_x000a_declaración o el formato de pago de línea de captura por excedente de_x000a_franquicia."/>
    <x v="7"/>
    <x v="1"/>
    <x v="23"/>
    <x v="1"/>
    <m/>
    <x v="26"/>
    <n v="551.76300000000003"/>
    <x v="2"/>
    <n v="1"/>
    <x v="5"/>
    <m/>
    <m/>
    <m/>
    <n v="0.21"/>
    <x v="0"/>
    <s v="Depósito referenciado"/>
    <s v="Recaudación"/>
    <s v="Comercio Exterior - Soporte a la Operación"/>
    <s v="Mantenimiento"/>
    <s v="646 - Declaración de Pasajeros y Excedente de Franquicia"/>
    <s v="Declaración de Pasajeros y Excedente de Franquicia"/>
    <x v="0"/>
    <x v="0"/>
    <n v="3310.55"/>
    <n v="3678.42"/>
    <n v="92516"/>
    <n v="758115.95"/>
    <e v="#N/A"/>
    <s v="Sonia Oliva Caballero Aquino"/>
    <x v="5"/>
    <x v="0"/>
    <s v="ACSN"/>
    <n v="1179"/>
    <x v="1"/>
    <s v="Desarrollo de Software"/>
    <x v="0"/>
    <x v="0"/>
    <x v="6"/>
    <s v="Jazmin Aide Gaytan Fernandez"/>
    <s v="03/04/2020"/>
    <s v="03/04/2020"/>
    <s v="26/08/2021"/>
    <s v=""/>
    <x v="3"/>
    <x v="0"/>
    <x v="0"/>
    <x v="0"/>
  </r>
  <r>
    <n v="1391"/>
    <d v="2020-02-18T12:14:33"/>
    <x v="219"/>
    <x v="37"/>
    <x v="1"/>
    <m/>
    <x v="1"/>
    <s v="​Continuidad operativa de Derechos Productos y Aprovechamientos"/>
    <x v="3"/>
    <x v="0"/>
    <x v="29"/>
    <x v="0"/>
    <n v="1"/>
    <x v="30"/>
    <n v="862.5"/>
    <x v="2"/>
    <n v="1"/>
    <x v="0"/>
    <m/>
    <m/>
    <m/>
    <n v="0.86"/>
    <x v="0"/>
    <s v="No aplica"/>
    <s v="Continuidad operativa"/>
    <s v="Declaraciones y Pagos (Informativas y Pagos Provisionales)"/>
    <s v="Desarrollo"/>
    <s v="960.1 - Derechos, Productos y Aprovechamientos a través de Pago Referenciado"/>
    <s v="Derechos, Productos y Aprovechamientos a través de Pago Referenciado"/>
    <x v="0"/>
    <x v="0"/>
    <n v="5750"/>
    <n v="5750"/>
    <n v="218097.31"/>
    <n v="1316750"/>
    <n v="1178145.46"/>
    <s v="Oscar Fernández Pallares"/>
    <x v="9"/>
    <x v="1"/>
    <s v="ACDMA"/>
    <n v="1126"/>
    <x v="1"/>
    <s v="Desarrollo de Software"/>
    <x v="0"/>
    <x v="0"/>
    <x v="5"/>
    <s v="Ricardo Tejeda De la Cruz"/>
    <s v="03/03/2020"/>
    <s v="03/03/2020"/>
    <s v="18/09/2020"/>
    <s v=""/>
    <x v="0"/>
    <x v="5"/>
    <x v="0"/>
    <x v="0"/>
  </r>
  <r>
    <n v="1397"/>
    <d v="2020-02-19T13:47:45"/>
    <x v="220"/>
    <x v="1"/>
    <x v="1"/>
    <m/>
    <x v="2"/>
    <s v="​Se_x000a_requiere actualizar los criterios contables para la generación de la Base de_x000a_Datos Contable mensual, con cifras brutas y netas de recaudación de Grandes Contribuyentes,_x000a_Hidrocarburos y resto (otros) de acuerdo con lo establecido en la Ley de_x000a_Ingresos de la Federación, Ley Federal de Derechos y de las diversas disposiciones_x000a_fiscales para el ejercicio fiscal 2020. Debe ser entregada mensualmente, y de_x000a_manera preliminar y definitiva. "/>
    <x v="6"/>
    <x v="0"/>
    <x v="37"/>
    <x v="1"/>
    <m/>
    <x v="22"/>
    <n v="108"/>
    <x v="1"/>
    <n v="0"/>
    <x v="0"/>
    <m/>
    <m/>
    <m/>
    <n v="0.66"/>
    <x v="0"/>
    <s v="No aplica"/>
    <s v="Continuidad operativa"/>
    <s v="Declaraciones y Pagos (Legados y Declaraciones Anuales)"/>
    <s v="Desarrollo"/>
    <s v="485.1 - DWH-Proceso Contable"/>
    <s v="DWH-Proceso Contable"/>
    <x v="6"/>
    <x v="1"/>
    <n v="0"/>
    <n v="720"/>
    <n v="0"/>
    <n v="0"/>
    <e v="#N/A"/>
    <s v="Elizabeth Del Valle Beltran"/>
    <x v="3"/>
    <x v="0"/>
    <s v="ACSN"/>
    <n v="1146"/>
    <x v="8"/>
    <s v="Desarrollo de Software"/>
    <x v="3"/>
    <x v="3"/>
    <x v="9"/>
    <s v="Francisco Aguilar Rodriguez"/>
    <s v="27/02/2020"/>
    <s v="27/02/2020"/>
    <s v="27/01/2021"/>
    <s v=""/>
    <x v="3"/>
    <x v="1"/>
    <x v="0"/>
    <x v="0"/>
  </r>
  <r>
    <n v="1401"/>
    <d v="2020-02-20T12:16:34"/>
    <x v="221"/>
    <x v="32"/>
    <x v="23"/>
    <m/>
    <x v="0"/>
    <s v="​Derivado_x000d__x000a_de la firma del Acuerdo Multilateral entre Autoridades Competentes sobre el_x000d__x000a_Intercambio Automático de Información de Cuentas Financieras promovido por la_x000d__x000a_Organización para la Cooperación y el Desarrollo Económico OCDE, México recibe_x000d__x000a_información sobre cuentas financieras CRS."/>
    <x v="9"/>
    <x v="0"/>
    <x v="10"/>
    <x v="0"/>
    <m/>
    <x v="10"/>
    <n v="1141.7099999999998"/>
    <x v="0"/>
    <n v="1"/>
    <x v="1"/>
    <s v="1267 - Tren de liberaciones"/>
    <s v="1164 - Tren de liberaciones"/>
    <s v="SI"/>
    <n v="0.46"/>
    <x v="0"/>
    <s v="No aplica"/>
    <s v="Continuidad operativa"/>
    <s v="Declaraciones y Pagos (Documentos Digitales)"/>
    <s v="Desarrollo"/>
    <s v="914 - FATCA-CRS"/>
    <s v="FATCA-CRS"/>
    <x v="0"/>
    <x v="0"/>
    <n v="7611.4"/>
    <n v="7611.4"/>
    <n v="1070185.7"/>
    <n v="1743010.6"/>
    <e v="#N/A"/>
    <s v="Santa Isabel Villanueva Hernandez"/>
    <x v="2"/>
    <x v="0"/>
    <s v="ACSN"/>
    <n v="1230"/>
    <x v="1"/>
    <s v="Desarrollo de Software"/>
    <x v="0"/>
    <x v="0"/>
    <x v="5"/>
    <s v="Ignacio Ramon Ruiz Casillas"/>
    <s v="06/04/2020"/>
    <s v="06/04/2020"/>
    <s v="03/03/2021"/>
    <s v=""/>
    <x v="3"/>
    <x v="7"/>
    <x v="0"/>
    <x v="0"/>
  </r>
  <r>
    <n v="1406"/>
    <d v="2020-02-21T16:19:40"/>
    <x v="222"/>
    <x v="34"/>
    <x v="24"/>
    <s v="AGSC"/>
    <x v="0"/>
    <s v="​Desarrollar, liberar y actualizar una nueva aplicación para dispositivos móviles denominada “SAT Móvil” para las plataformas Android y IOS. Adicional, se requiere un visor de la actividad del nuevo “SAT Móvil” a través del desarrollo de un aplicativo web denominado “Administrador SAT Móvil”."/>
    <x v="0"/>
    <x v="1"/>
    <x v="9"/>
    <x v="2"/>
    <m/>
    <x v="9"/>
    <m/>
    <x v="3"/>
    <m/>
    <x v="10"/>
    <m/>
    <m/>
    <m/>
    <e v="#N/A"/>
    <x v="0"/>
    <s v="No aplica"/>
    <m/>
    <s v="Portales Móviles"/>
    <s v="Proyecto"/>
    <s v="802.2 - SAT Móvil"/>
    <s v="SAT Móvil"/>
    <x v="4"/>
    <x v="2"/>
    <m/>
    <m/>
    <m/>
    <m/>
    <e v="#N/A"/>
    <s v="Felix Juan Ramirez Velasco"/>
    <x v="1"/>
    <x v="0"/>
    <s v="ACSN"/>
    <m/>
    <x v="3"/>
    <m/>
    <x v="2"/>
    <x v="6"/>
    <x v="17"/>
    <s v="Omar Gabriel Mondragon Ramirez"/>
    <m/>
    <m/>
    <m/>
    <m/>
    <x v="4"/>
    <x v="8"/>
    <x v="3"/>
    <x v="0"/>
  </r>
  <r>
    <n v="1427"/>
    <d v="2020-03-03T14:05:51"/>
    <x v="223"/>
    <x v="1"/>
    <x v="1"/>
    <m/>
    <x v="2"/>
    <s v="_x000a__x000a_Derivado_x000a_de la actualización a la Ley de Ingresos de la Federación, Ley Federal de_x000a_Derechos y las diversas Disposiciones Fiscales aplicables para el Ejercicio_x000a_Fiscal de 2020, se requiere actualizar los criterios para la generación de los_x000a_informes de recaudación que se rinden al Honorable Congreso de la Unión._x000a__x000a_​"/>
    <x v="6"/>
    <x v="0"/>
    <x v="37"/>
    <x v="1"/>
    <m/>
    <x v="22"/>
    <n v="109.5"/>
    <x v="1"/>
    <n v="0"/>
    <x v="0"/>
    <m/>
    <m/>
    <m/>
    <n v="0.7"/>
    <x v="0"/>
    <s v="No aplica"/>
    <s v="Continuidad operativa"/>
    <s v="Registro Contable"/>
    <s v="Servicios de Información"/>
    <s v="485.1 - DWH-Proceso Contable"/>
    <s v="DWH-Proceso Contable"/>
    <x v="6"/>
    <x v="1"/>
    <n v="0"/>
    <n v="730"/>
    <n v="0"/>
    <n v="0"/>
    <e v="#N/A"/>
    <s v="Elizabeth Del Valle Beltran"/>
    <x v="3"/>
    <x v="0"/>
    <s v="ACSN"/>
    <n v="1127"/>
    <x v="8"/>
    <s v="Desarrollo de Software"/>
    <x v="3"/>
    <x v="3"/>
    <x v="9"/>
    <s v="Francisco Aguilar Rodriguez"/>
    <s v="27/02/2020"/>
    <s v="27/02/2020"/>
    <s v="28/01/2021"/>
    <s v=""/>
    <x v="3"/>
    <x v="1"/>
    <x v="0"/>
    <x v="0"/>
  </r>
  <r>
    <n v="1436"/>
    <d v="2020-03-06T17:54:48"/>
    <x v="224"/>
    <x v="39"/>
    <x v="1"/>
    <m/>
    <x v="2"/>
    <s v="Creación de los nuevos formularios para Plataformas Digitales para el entero de retenciones de ISR e IVA, para el pago definitivo de ISR, IVA, IVA PM sin intermediarios, así como la actualización de la Declaración Informativa. Esto derivado de las Reformas Fiscales para 2020 en los Artículos 113 A al 113 C de la Ley del ISR y Artículos 1 A BIS, 18 B al 18 M de la Ley del IVA._x000a__x000a__x000a__x000a_Nuevos formularios y actulizacion de Informativa&amp;#58;Entero de retenciones de ISREntero de retenciones de IVAPago definitivo de ISRPago definitivo de IVAIVA PM sin intermediariosActualización de la Declaración Informativa."/>
    <x v="4"/>
    <x v="1"/>
    <x v="38"/>
    <x v="1"/>
    <m/>
    <x v="20"/>
    <n v="0"/>
    <x v="1"/>
    <n v="0"/>
    <x v="12"/>
    <s v="Ninguna"/>
    <s v="Ninguna"/>
    <s v="SI"/>
    <n v="0"/>
    <x v="0"/>
    <s v="Plataformas Digitales"/>
    <s v="Recaudación"/>
    <s v="Declaraciones y Pagos (Informativas y Pagos Provisionales)"/>
    <s v="Desarrollo"/>
    <s v="2280 - Declaraciones Provisionales"/>
    <s v="Declaraciones Provisionales"/>
    <x v="7"/>
    <x v="7"/>
    <s v=""/>
    <s v=""/>
    <n v="0"/>
    <n v="0"/>
    <e v="#N/A"/>
    <s v="Manuel Vargas Espinosa"/>
    <x v="3"/>
    <x v="0"/>
    <s v="ACSN"/>
    <n v="0"/>
    <x v="2"/>
    <s v="Desarrollo de Software"/>
    <x v="0"/>
    <x v="0"/>
    <x v="5"/>
    <s v="Ignacio Ramon Ruiz Casillas"/>
    <s v="25/05/2020"/>
    <s v=""/>
    <s v="25/05/2020"/>
    <s v=""/>
    <x v="0"/>
    <x v="11"/>
    <x v="0"/>
    <x v="0"/>
  </r>
  <r>
    <n v="1459"/>
    <d v="2020-03-12T19:07:19"/>
    <x v="225"/>
    <x v="1"/>
    <x v="1"/>
    <m/>
    <x v="2"/>
    <s v="​Como_x000a_parte de los acuerdos de colaboración entre México y los países de la “Alianza_x000a_del Pacífico”, es necesario identificar la, información de las operaciones de_x000a_Comercio Exterior entre México, Chile, Colombia y Perú, para su posterior envío_x000a_a los países citados."/>
    <x v="7"/>
    <x v="1"/>
    <x v="21"/>
    <x v="1"/>
    <m/>
    <x v="23"/>
    <n v="28.799999999999997"/>
    <x v="1"/>
    <n v="1"/>
    <x v="1"/>
    <m/>
    <m/>
    <m/>
    <n v="0.83"/>
    <x v="0"/>
    <s v="No aplica"/>
    <s v="Acuerdos nacionales e internacionales"/>
    <s v="Comercio Exterior - Despacho"/>
    <s v="Desarrollo"/>
    <s v="217 - Validador de Operaciones de Comercio Exterior"/>
    <s v="Validador de Operaciones de Comercio Exterior"/>
    <x v="5"/>
    <x v="1"/>
    <n v="0"/>
    <n v="192"/>
    <n v="884250"/>
    <n v="0"/>
    <e v="#N/A"/>
    <s v="Mario Santos Aldama"/>
    <x v="2"/>
    <x v="0"/>
    <s v="ACSN"/>
    <n v="1223"/>
    <x v="5"/>
    <s v="Desarrollo de Software"/>
    <x v="4"/>
    <x v="4"/>
    <x v="10"/>
    <s v="Angel Alberto Vazquez Chavez"/>
    <s v="25/02/2020"/>
    <s v="25/02/2020"/>
    <s v="28/10/2020"/>
    <s v=""/>
    <x v="0"/>
    <x v="6"/>
    <x v="0"/>
    <x v="0"/>
  </r>
  <r>
    <n v="1461"/>
    <d v="2020-03-13T11:55:07"/>
    <x v="226"/>
    <x v="1"/>
    <x v="1"/>
    <m/>
    <x v="4"/>
    <s v="_x000a__x000a_Atendiendo a los cambios solicitados por el servicio_x000a_de Notificación y Verificación y con el objetivo de alinear el aplicativo para_x000a_su uso, se hace necesaria la Notificación y Verificación de la vigencia del_x000a_certificado que utilizó el funcionario competente, para firmar electrónicamente_x000a_los documentos._x000a__x000a_"/>
    <x v="1"/>
    <x v="1"/>
    <x v="39"/>
    <x v="1"/>
    <m/>
    <x v="25"/>
    <n v="92.455500000000001"/>
    <x v="1"/>
    <n v="1"/>
    <x v="11"/>
    <m/>
    <m/>
    <m/>
    <n v="0.59"/>
    <x v="0"/>
    <s v="Prioritarios"/>
    <s v="Fiscalización"/>
    <s v="Fiscalización"/>
    <s v="Desarrollo"/>
    <s v="942 - Fiscalización Electrónica BáSíca"/>
    <s v="Fiscalización Electrónica BáSíca"/>
    <x v="0"/>
    <x v="0"/>
    <n v="493.09"/>
    <n v="616.37"/>
    <n v="13740"/>
    <n v="112917.61"/>
    <e v="#N/A"/>
    <s v="Santa Isabel Villanueva Hernandez"/>
    <x v="2"/>
    <x v="0"/>
    <s v="ACSN"/>
    <n v="1171"/>
    <x v="1"/>
    <s v="Desarrollo de Software"/>
    <x v="0"/>
    <x v="0"/>
    <x v="2"/>
    <s v="Raúl Quiroz Sosa"/>
    <s v="11/05/2020"/>
    <s v="11/05/2020"/>
    <s v="20/10/2020"/>
    <s v=""/>
    <x v="0"/>
    <x v="6"/>
    <x v="0"/>
    <x v="0"/>
  </r>
  <r>
    <n v="1464"/>
    <d v="2020-03-13T13:59:29"/>
    <x v="227"/>
    <x v="1"/>
    <x v="1"/>
    <m/>
    <x v="2"/>
    <s v="Actualizar la información con el ejercicio 2020 para anticipar los procesos del prellenado de las declaraciones, así como incluir las reformas realizadas a la guía de comprobantes de nómina."/>
    <x v="4"/>
    <x v="1"/>
    <x v="9"/>
    <x v="2"/>
    <m/>
    <x v="9"/>
    <m/>
    <x v="3"/>
    <m/>
    <x v="10"/>
    <m/>
    <m/>
    <m/>
    <e v="#N/A"/>
    <x v="0"/>
    <s v="Reformas 2020"/>
    <s v="Recaudación"/>
    <s v="Declaraciones y Pagos (Legados y Declaraciones Anuales)"/>
    <s v="Servicios de Información"/>
    <s v="880 - Declaración Anual Personas Físicas"/>
    <s v="Declaración Anual Personas Físicas"/>
    <x v="0"/>
    <x v="2"/>
    <m/>
    <m/>
    <m/>
    <m/>
    <e v="#N/A"/>
    <s v="Manuel Vargas Espinosa"/>
    <x v="3"/>
    <x v="0"/>
    <s v="ACSN"/>
    <m/>
    <x v="3"/>
    <m/>
    <x v="0"/>
    <x v="0"/>
    <x v="5"/>
    <s v="Ignacio Ramon Ruiz Casillas"/>
    <m/>
    <m/>
    <m/>
    <m/>
    <x v="4"/>
    <x v="8"/>
    <x v="3"/>
    <x v="0"/>
  </r>
  <r>
    <n v="1465"/>
    <d v="2020-03-13T16:00:40"/>
    <x v="228"/>
    <x v="29"/>
    <x v="26"/>
    <s v="AGR"/>
    <x v="0"/>
    <s v="Actualmente no se cuenta con un aplicativo que permita la atención de manera rápida y eficaz de las aclaraciones de cumplimiento. Derivado de esto, se tienen retrasos e impactos en los procesos de los diferentes aplicativos que consumen la evaluación de cumplimiento de obligaciones fiscales, ya sea para la calificación y emisión del reporte de cumplimiento y/o para el seguimiento a las vigilancia , pudiendo generar en éstasactos punitivos."/>
    <x v="3"/>
    <x v="0"/>
    <x v="33"/>
    <x v="0"/>
    <n v="1"/>
    <x v="33"/>
    <n v="632.9849999999999"/>
    <x v="2"/>
    <n v="1"/>
    <x v="5"/>
    <m/>
    <m/>
    <m/>
    <n v="0.14000000000000001"/>
    <x v="0"/>
    <s v="Mejoras a la Opinión de cumplimiento del contribuyente (32D)"/>
    <s v="Facilitar el cumplimiento"/>
    <s v="Transversales de TI"/>
    <s v="Tecnológico"/>
    <s v="3046 - Sistema de Reportes de Incidencias de la Opinión de Cumplimiento"/>
    <s v="Sistema de Reportes de Incidencias de la Opinión de Cumplimiento"/>
    <x v="0"/>
    <x v="0"/>
    <n v="4219.8999999999996"/>
    <n v="4219.8999999999996"/>
    <n v="195795"/>
    <n v="966357.1"/>
    <e v="#N/A"/>
    <s v="Joaquin Tabares Muñoz"/>
    <x v="13"/>
    <x v="1"/>
    <s v="ACMII"/>
    <n v="1220"/>
    <x v="1"/>
    <s v="Desarrollo de Software"/>
    <x v="3"/>
    <x v="3"/>
    <x v="9"/>
    <s v="Erik Humberto Campos Esqueda"/>
    <s v="04/06/2020"/>
    <s v="04/06/2020"/>
    <s v="11/12/2020"/>
    <s v=""/>
    <x v="0"/>
    <x v="4"/>
    <x v="0"/>
    <x v="0"/>
  </r>
  <r>
    <n v="1466"/>
    <d v="2020-03-17T11:00:49"/>
    <x v="229"/>
    <x v="19"/>
    <x v="27"/>
    <s v="AGGC"/>
    <x v="0"/>
    <s v="_x000a__x000a_Es un compromiso institucional derivado de la reforma de_x000a_2018 al CFF, que contempla que los integrantes de la cadena de valor de los_x000a_hidrocarburos cumplan con sus obligaciones fiscales y que la autoridad cuente_x000a_con las herramientas necesarias para combatir el mercado ilícito de_x000a_combustibles, particularmente de gasolinas y diésel, así como tener un mayor_x000a_control sobre los hidrocarburos y petrolíferos que se importan, transportan,_x000a_almacenan, distribuyen o comercializan en territorio nacional, al permitir_x000a_vincular sus volúmenes registrados por equipos de medición con facturas de_x000a_compra y venta._x000a__x000a_"/>
    <x v="9"/>
    <x v="1"/>
    <x v="9"/>
    <x v="2"/>
    <m/>
    <x v="9"/>
    <m/>
    <x v="3"/>
    <m/>
    <x v="7"/>
    <m/>
    <m/>
    <m/>
    <e v="#N/A"/>
    <x v="0"/>
    <s v="Controles Volumétricos"/>
    <s v="Fiscalización"/>
    <s v="Fiscalización"/>
    <s v="Desarrollo"/>
    <s v="3043 - DWH-Recepción y desdoble de Reportes de Controles Volumetricos"/>
    <s v="DWH-Recepción y desdoble de Reportes de Controles Volumetricos"/>
    <x v="9"/>
    <x v="2"/>
    <m/>
    <m/>
    <m/>
    <m/>
    <e v="#N/A"/>
    <s v="Santa Isabel Villanueva Hernandez"/>
    <x v="2"/>
    <x v="0"/>
    <s v="ACSN"/>
    <m/>
    <x v="3"/>
    <m/>
    <x v="3"/>
    <x v="3"/>
    <x v="15"/>
    <s v="Francisco Aguilar Rodriguez"/>
    <m/>
    <m/>
    <m/>
    <m/>
    <x v="4"/>
    <x v="8"/>
    <x v="2"/>
    <x v="0"/>
  </r>
  <r>
    <n v="1467"/>
    <d v="2020-03-17T13:32:26"/>
    <x v="230"/>
    <x v="18"/>
    <x v="15"/>
    <s v="AGR"/>
    <x v="0"/>
    <s v="Actualmente el sistema SubastaSAT, para la recepción de los pagos realizados en las subastas, colabora en conjunto con la Institución bancaria Scotiabanck, esto implica lo siguiente&amp;#58;Los postores interesados requieren tener exclusivamente una cuenta con Scotiaback para poder realizar el pago de forma electrónica, esto limita considerablemente el número de postores y las alternativas de pago.La transferencia electrónica está limitada a un monto especifico, causando con ello muchas inconsistencias que se tienen que estar resolviendo día a día de forma manual y en varias de las ocasiones por la premura en los tiempos no se logra concretar el fincamiento del remate aun y cuando haya un postor interesado.El portal bancario de Scotiabanck, desde hace un par de años ha presentado errores en su operación, mismas que les han sido reportadas, (a través de oficios, correos, llamadas y reuniones) sin embargo no otorgan una solución de fondo, ni es interés del banco solventarlas, lo que ocasiona muchas problemáticas que al final se traducen que no se lleven a cabo las subastas de forma correcta y por consecuencia la falta de venta de los bienes embargados, e incremento en las adjudicaciones a favor del fisco y un elevado costo en la operación (administración y guarda de los bienes). Derivado de las limitantes y problemáticas antes citadas, es que no se le puede realizar mayor publicidad a las subastas para incrementar la recuperación de los créditos fiscales. Estas dificultades, desincentiva la participación de postores en las subastas, y como se mencionó anteriormente incrementan las adjudicaciones al fisco federal lo que, a su vez, disminuye el ingreso a través de la venta de los bienes subastados."/>
    <x v="4"/>
    <x v="0"/>
    <x v="24"/>
    <x v="0"/>
    <m/>
    <x v="21"/>
    <n v="182.4"/>
    <x v="1"/>
    <n v="1"/>
    <x v="2"/>
    <m/>
    <m/>
    <m/>
    <n v="0.81"/>
    <x v="0"/>
    <s v="SubastaSAT"/>
    <s v="Recaudación"/>
    <s v="Cobranza"/>
    <s v="Desarrollo"/>
    <s v="787 - SubastaSAT Nueva Versión"/>
    <s v="SubastaSAT Nueva Versión"/>
    <x v="0"/>
    <x v="0"/>
    <n v="1216"/>
    <n v="1216"/>
    <n v="278464"/>
    <n v="278464"/>
    <e v="#N/A"/>
    <s v="José Luis Vences Mendoza"/>
    <x v="3"/>
    <x v="0"/>
    <s v="ACSN"/>
    <n v="1118"/>
    <x v="0"/>
    <s v="Desarrollo de Software"/>
    <x v="0"/>
    <x v="0"/>
    <x v="4"/>
    <s v="Jose Luis Avila Vazquez"/>
    <s v="26/05/2020"/>
    <s v="26/05/2020"/>
    <s v="21/09/2020"/>
    <s v=""/>
    <x v="0"/>
    <x v="5"/>
    <x v="0"/>
    <x v="0"/>
  </r>
  <r>
    <n v="1476"/>
    <d v="2020-03-23T18:55:13"/>
    <x v="231"/>
    <x v="1"/>
    <x v="1"/>
    <m/>
    <x v="2"/>
    <s v="Para evitar demoras en la validación de pedimentos, se Incorporarán reglas de negocio y un control en el Sistema de Control de Catálogos (SICOCA) para depurar información de pedimentos de acuerdo a parámetros para eliminar el escenario ;EL NUMERO DE PEDIMENTO YA FUE VALIDADO CON ANTERIORIDAD” y no impactar el proceso del despacho de las mercancía."/>
    <x v="7"/>
    <x v="1"/>
    <x v="23"/>
    <x v="1"/>
    <m/>
    <x v="26"/>
    <n v="120.73349999999999"/>
    <x v="1"/>
    <n v="1"/>
    <x v="16"/>
    <m/>
    <m/>
    <m/>
    <n v="0.67"/>
    <x v="0"/>
    <s v="No aplica"/>
    <s v="Continuidad operativa"/>
    <s v="Comercio Exterior - Despacho"/>
    <s v="Desarrollo"/>
    <s v="175 - Despacho Aduanero"/>
    <s v="Despacho Aduanero"/>
    <x v="0"/>
    <x v="0"/>
    <n v="643.91"/>
    <n v="804.89"/>
    <n v="147455.84"/>
    <n v="147455.84"/>
    <e v="#N/A"/>
    <s v="Sonia Oliva Caballero Aquino"/>
    <x v="5"/>
    <x v="0"/>
    <s v="ACSN"/>
    <n v="1124"/>
    <x v="1"/>
    <s v="Desarrollo de Software"/>
    <x v="0"/>
    <x v="0"/>
    <x v="6"/>
    <s v="Juan Rivas Cruz"/>
    <s v="02/06/2020"/>
    <s v="02/06/2020"/>
    <s v="28/09/2020"/>
    <s v=""/>
    <x v="0"/>
    <x v="5"/>
    <x v="0"/>
    <x v="0"/>
  </r>
  <r>
    <n v="1477"/>
    <d v="2020-03-24T11:38:54"/>
    <x v="232"/>
    <x v="1"/>
    <x v="1"/>
    <m/>
    <x v="1"/>
    <s v="Crear_x000a_un esquema que permita activar el Mecanismo de Selección Automatizada para_x000a_procesar las peticiones provenientes de las operaciones del Manifiesto Único Ferroviario, considerando_x000a_la generación del Documento de Operación para Despacho Aduanero así como para las operaciones de importación una_x000a_pre-selección y una selección y para las operaciones de exportación únicamente una selección, por lo que se requiere quitar esa dependencia y_x000a_realizar todo el proceso de Selección en MATCE y de esta forma ir eliminando el_x000a_Legado._x000a__x000a_"/>
    <x v="7"/>
    <x v="1"/>
    <x v="11"/>
    <x v="1"/>
    <m/>
    <x v="11"/>
    <n v="94.8"/>
    <x v="1"/>
    <n v="1"/>
    <x v="2"/>
    <m/>
    <m/>
    <m/>
    <n v="0.26"/>
    <x v="0"/>
    <s v="No aplica"/>
    <s v="No Aplica"/>
    <s v="MAT - Comercio Exterior"/>
    <s v="Desarrollo"/>
    <s v="621 - MATCE - Selección Automatizada"/>
    <s v="MATCE - Selección Automatizada"/>
    <x v="0"/>
    <x v="0"/>
    <n v="632"/>
    <n v="632"/>
    <n v="207360"/>
    <n v="144728"/>
    <n v="31840.16"/>
    <s v="Beatriz Belem Stein Carrillo"/>
    <x v="2"/>
    <x v="0"/>
    <s v="ACSN"/>
    <n v="1154"/>
    <x v="0"/>
    <s v="Desarrollo de Software"/>
    <x v="0"/>
    <x v="0"/>
    <x v="6"/>
    <s v="Graciela Hernandez Cortes"/>
    <s v="20/07/2020"/>
    <s v="20/07/2020"/>
    <s v="04/11/2020"/>
    <m/>
    <x v="0"/>
    <x v="2"/>
    <x v="0"/>
    <x v="0"/>
  </r>
  <r>
    <n v="1482"/>
    <d v="2020-03-26T13:50:17"/>
    <x v="233"/>
    <x v="9"/>
    <x v="5"/>
    <s v="AGA"/>
    <x v="0"/>
    <s v="_x000a__x000a__x000a__x000a__x000a__x000a_​A fin de evitar la multiplicidad de procesos de carga en el tablero de ;Confronta; de SICA se requiere implementar un aviso para el usuario a fin de evitar que se ejecute el proceso varias veces y se deshabilite el boton de proceso, así como no permitir que se habilite el boton de ;Descargar acuse; hasta que se concluya dicho proceso de carga."/>
    <x v="7"/>
    <x v="1"/>
    <x v="21"/>
    <x v="1"/>
    <m/>
    <x v="23"/>
    <n v="94.905000000000001"/>
    <x v="1"/>
    <n v="1"/>
    <x v="2"/>
    <m/>
    <m/>
    <m/>
    <n v="0.16"/>
    <x v="0"/>
    <s v="Reingeniería - SICA Contabilidad"/>
    <s v="Continuidad operativa"/>
    <s v="Comercio Exterior - Soporte a la Operación"/>
    <s v="Desarrollo"/>
    <s v="978 - Sistema Integral de Contabilidad Aduanera"/>
    <s v="Sistema Integral de Contabilidad Aduanera"/>
    <x v="0"/>
    <x v="0"/>
    <n v="506.16"/>
    <n v="632.70000000000005"/>
    <n v="25648"/>
    <n v="115910.64"/>
    <n v="25648"/>
    <s v="Mario Santos Aldama"/>
    <x v="2"/>
    <x v="0"/>
    <s v="ACSN"/>
    <n v="1214"/>
    <x v="1"/>
    <s v="Desarrollo de Software"/>
    <x v="0"/>
    <x v="0"/>
    <x v="6"/>
    <s v="Jazmin Aide Gaytan Fernandez"/>
    <s v="26/05/2020"/>
    <s v="26/05/2020"/>
    <s v="08/12/2020"/>
    <s v=""/>
    <x v="0"/>
    <x v="4"/>
    <x v="0"/>
    <x v="0"/>
  </r>
  <r>
    <n v="1484"/>
    <d v="2020-03-27T10:05:22"/>
    <x v="234"/>
    <x v="1"/>
    <x v="1"/>
    <m/>
    <x v="2"/>
    <s v="Se deberá actualizar la interpretación del web service del 32D para emitir un resultado correcto a la Secretaria de Economía cuando el contribuyente se encuentra en situación Suspendido. "/>
    <x v="0"/>
    <x v="0"/>
    <x v="31"/>
    <x v="0"/>
    <m/>
    <x v="27"/>
    <n v="92.561999999999998"/>
    <x v="1"/>
    <n v="0"/>
    <x v="3"/>
    <m/>
    <m/>
    <m/>
    <n v="0.5"/>
    <x v="0"/>
    <s v="No aplica"/>
    <s v="Compromiso con otras Instituciones"/>
    <s v="Identificación del Contribuyente"/>
    <s v="Desarrollo"/>
    <s v="700 - RFC Ampliado"/>
    <s v="RFC Ampliado"/>
    <x v="0"/>
    <x v="0"/>
    <n v="493.66"/>
    <n v="617.08000000000004"/>
    <n v="25648"/>
    <n v="113048.14"/>
    <e v="#N/A"/>
    <s v="Christian Alejandro Nolasco Palacios"/>
    <x v="1"/>
    <x v="0"/>
    <s v="ACSN"/>
    <n v="1163"/>
    <x v="0"/>
    <s v="Desarrollo de Software"/>
    <x v="1"/>
    <x v="1"/>
    <x v="1"/>
    <s v="Araceli Gandara Bautista"/>
    <s v="11/05/2020"/>
    <s v="11/05/2020"/>
    <s v="06/10/2020"/>
    <s v=""/>
    <x v="0"/>
    <x v="6"/>
    <x v="0"/>
    <x v="0"/>
  </r>
  <r>
    <n v="1485"/>
    <d v="2020-03-27T10:10:53"/>
    <x v="235"/>
    <x v="21"/>
    <x v="1"/>
    <m/>
    <x v="2"/>
    <s v="El proceso actual de Explotación de Factura Electrónica cuenta con componentes que no están alineados a componentes de arquitecturas que utilicen software libre y que maximicen el consumo de información de factura electrónica y procesos relacionados a esta información. Adicional se busca refactorizar los componentes que utilizan la información de la Factura Electrónica para mejorar la respuesta en los procesos de extracción y consumo de datos con el fin de disminuir los costos de la plataforma de las soluciones que soportan estos servicios.​"/>
    <x v="3"/>
    <x v="0"/>
    <x v="33"/>
    <x v="0"/>
    <m/>
    <x v="33"/>
    <n v="0"/>
    <x v="1"/>
    <n v="1"/>
    <x v="1"/>
    <m/>
    <m/>
    <m/>
    <n v="0.81"/>
    <x v="0"/>
    <s v="No aplica"/>
    <s v="Continuidad operativa"/>
    <s v="Factura Electrónica"/>
    <s v="Desarrollo"/>
    <s v="637 - Desdoble de Factura Electrónica"/>
    <s v="Desdoble de Factura Electrónica"/>
    <x v="7"/>
    <x v="7"/>
    <n v="4875"/>
    <n v="0"/>
    <n v="0"/>
    <n v="658125"/>
    <e v="#N/A"/>
    <s v="Joaquin Tabares Muñoz"/>
    <x v="13"/>
    <x v="1"/>
    <s v="ACMII"/>
    <n v="1093"/>
    <x v="7"/>
    <s v="Desarrollo de Software"/>
    <x v="3"/>
    <x v="3"/>
    <x v="9"/>
    <s v="Jesus Guerrero Mendoza"/>
    <s v="01/04/2020"/>
    <s v="01/04/2020"/>
    <s v="20/10/2020"/>
    <s v=""/>
    <x v="0"/>
    <x v="6"/>
    <x v="0"/>
    <x v="0"/>
  </r>
  <r>
    <n v="1486"/>
    <d v="2020-03-27T11:54:35"/>
    <x v="236"/>
    <x v="1"/>
    <x v="1"/>
    <m/>
    <x v="2"/>
    <s v="_x000d__x000a__x000d__x000a__x000d__x000a__x000d__x000a_Actualizar los créditos con convenio de las personas físicas_x000d__x000a_a fin de emitir de manera correcta la opinión del cumplimiento y los reportes_x000d__x000a_que se envían al Buró de Crédito_x000d__x000a__x000d__x000a_"/>
    <x v="4"/>
    <x v="0"/>
    <x v="37"/>
    <x v="1"/>
    <m/>
    <x v="6"/>
    <n v="59.188499999999991"/>
    <x v="1"/>
    <n v="0"/>
    <x v="3"/>
    <s v="Ninguna"/>
    <s v="Ninguna"/>
    <m/>
    <n v="0.55000000000000004"/>
    <x v="0"/>
    <s v="No aplica"/>
    <s v="No Aplica"/>
    <s v="Cobranza"/>
    <s v="Desarrollo"/>
    <s v="666 - Modelo de Administración Tributaria de Cobranza"/>
    <s v="Modelo de Administración Tributaria de Cobranza"/>
    <x v="0"/>
    <x v="0"/>
    <n v="0"/>
    <n v="394.59"/>
    <n v="0"/>
    <n v="0"/>
    <e v="#N/A"/>
    <s v="José Luis Vences Mendoza"/>
    <x v="3"/>
    <x v="0"/>
    <s v="ACSN"/>
    <n v="1121"/>
    <x v="4"/>
    <s v="Desarrollo de Software"/>
    <x v="0"/>
    <x v="0"/>
    <x v="4"/>
    <s v="Jose Luis Avila Vazquez"/>
    <s v="25/05/2020"/>
    <s v="25/05/2020"/>
    <s v="20/08/2020"/>
    <s v=""/>
    <x v="0"/>
    <x v="0"/>
    <x v="0"/>
    <x v="0"/>
  </r>
  <r>
    <n v="1488"/>
    <d v="2020-03-27T16:02:12"/>
    <x v="237"/>
    <x v="1"/>
    <x v="1"/>
    <m/>
    <x v="3"/>
    <s v="Derivado_x000a_  del problema detectado de no contar con una valuación de la cartera de_x000a_  créditos, de acuerdo con lo establecido en el RISAT, se elaboró un modelo de_x000a_  riesgo durante el primer semestre de 2019, entregándose los resultados_x000a_  correspondientes."/>
    <x v="4"/>
    <x v="1"/>
    <x v="9"/>
    <x v="2"/>
    <m/>
    <x v="9"/>
    <m/>
    <x v="3"/>
    <m/>
    <x v="6"/>
    <m/>
    <m/>
    <m/>
    <e v="#N/A"/>
    <x v="0"/>
    <s v="No aplica"/>
    <s v="Recaudación"/>
    <s v="Cobranza"/>
    <s v="Modelos de Riesgo"/>
    <s v="0 - No Aplica"/>
    <s v="No Aplica"/>
    <x v="9"/>
    <x v="2"/>
    <m/>
    <m/>
    <m/>
    <m/>
    <e v="#N/A"/>
    <s v="Lorenzo Lopez Aguilar"/>
    <x v="16"/>
    <x v="1"/>
    <s v="ACMR"/>
    <m/>
    <x v="3"/>
    <m/>
    <x v="2"/>
    <x v="7"/>
    <x v="3"/>
    <n v="0"/>
    <m/>
    <m/>
    <m/>
    <m/>
    <x v="4"/>
    <x v="8"/>
    <x v="1"/>
    <x v="0"/>
  </r>
  <r>
    <n v="1491"/>
    <d v="2020-03-30T14:15:09"/>
    <x v="238"/>
    <x v="1"/>
    <x v="1"/>
    <m/>
    <x v="1"/>
    <s v="​Con la entrada en vigor del nuevo esquema de Pago Referenciado, se actualizó el catálogo de claves de bancos, que es usado para nombrar el archivo tipo 001 descargable de SOIA, sin embargo el proceso de descarga debe utilizar el catalogo vigente de instituciones bancarias para homologar el uso de las claves de bancos. "/>
    <x v="7"/>
    <x v="1"/>
    <x v="15"/>
    <x v="1"/>
    <m/>
    <x v="16"/>
    <n v="97.53"/>
    <x v="1"/>
    <n v="1"/>
    <x v="0"/>
    <m/>
    <m/>
    <m/>
    <n v="0.47"/>
    <x v="0"/>
    <s v="No aplica"/>
    <s v="Continuidad operativa"/>
    <s v="Comercio Exterior - Soporte a la Operación"/>
    <s v="Desarrollo"/>
    <s v="212 - Sistema de Operación Integral Aduanera"/>
    <s v="Sistema de Operación Integral Aduanera"/>
    <x v="0"/>
    <x v="0"/>
    <n v="520.16"/>
    <n v="650.20000000000005"/>
    <n v="131144"/>
    <n v="119116.64"/>
    <n v="28396"/>
    <s v="María de los Angeles Ávila Vázquez"/>
    <x v="5"/>
    <x v="0"/>
    <s v="ACSN"/>
    <n v="1212"/>
    <x v="1"/>
    <s v="Desarrollo de Software"/>
    <x v="0"/>
    <x v="0"/>
    <x v="6"/>
    <s v="Francisco Lopez Guadarrama"/>
    <s v="25/05/2020"/>
    <s v="25/05/2020"/>
    <s v="02/12/2020"/>
    <s v=""/>
    <x v="0"/>
    <x v="4"/>
    <x v="0"/>
    <x v="0"/>
  </r>
  <r>
    <n v="1492"/>
    <d v="2020-03-31T12:53:23"/>
    <x v="239"/>
    <x v="3"/>
    <x v="1"/>
    <m/>
    <x v="4"/>
    <s v="​Se ha presentado desde antes del 18 de febrero del 2020 en el ambiente productivo, intermitencia en todos los módulos del sistema JUPITER (aplicaciones Web y Cliente-Servidor) en las Administraciones Desconcentradas Jurídicas (ADJ’s) que están integradas en las bases de datos JUPITERCEN11 Y JUPITERCEN15, impidiendo también que el personal de la Administración Central de Operación de Jurídica (ACOJ) realice consultas de SQL para la atención de incidencias de las ADJ’s referidas, lo que ha afectado la continuidad operativa de negocio de la AGJ.Actualmente no se ha identificado la causa de la problemática por los equipos de soporte (Operaciones, Comunicaciones y CDS), aunado a que los equipos que forman parte de las instancias de bases de datos del aplicativo JUPITER bajo Windows 2003 no se encuentran bajo el soporte de T-System SSO4 Legados lo que ha dificultado el seguimiento de su revisión y solución.Por lo anterior, es necesario proporcionar una alternativa de solución para que se reestablezca la operación del Negocio asegurando su estabilidad y continuidad con el objetivo de eficientar la operación y mantenimiento de las aplicaciones, con ventajas en la disponibilidad del servicio."/>
    <x v="3"/>
    <x v="1"/>
    <x v="9"/>
    <x v="2"/>
    <m/>
    <x v="9"/>
    <m/>
    <x v="3"/>
    <m/>
    <x v="7"/>
    <m/>
    <m/>
    <m/>
    <e v="#N/A"/>
    <x v="0"/>
    <s v="No aplica"/>
    <s v="Continuidad operativa"/>
    <s v="Transversales de TI"/>
    <s v="Desarrollo"/>
    <s v="250 - JUPITER Mantenimiento"/>
    <s v="JUPITER Mantenimiento"/>
    <x v="0"/>
    <x v="2"/>
    <m/>
    <m/>
    <m/>
    <m/>
    <e v="#N/A"/>
    <s v="Jaime Garrido Ruiz"/>
    <x v="0"/>
    <x v="0"/>
    <s v="ACSN"/>
    <m/>
    <x v="3"/>
    <m/>
    <x v="0"/>
    <x v="0"/>
    <x v="0"/>
    <s v="Jorge Alberto De Flon Gonzalez"/>
    <m/>
    <m/>
    <m/>
    <m/>
    <x v="4"/>
    <x v="8"/>
    <x v="2"/>
    <x v="0"/>
  </r>
  <r>
    <n v="1500"/>
    <d v="2020-04-03T14:56:22"/>
    <x v="240"/>
    <x v="1"/>
    <x v="1"/>
    <m/>
    <x v="1"/>
    <s v="_x000a__x000a_La_x000a_Administración Central de Procesamiento Electrónico de Datos Aduaneros (ACPED) requiere_x000a_contar con la información de los Moduladores y de Verificadores de las 49 aduanas_x000a_del país, con la finalidad de integrarla a otras fuentes de información con las_x000a_que ya cuenta para obtener a partir de ello, la identificación de_x000a_comportamientos atípicos u otros indicadores de riesgo._x000a__x000a__x000a__x000a_El riesgo de no_x000a_contar con ésta información radica en la falta oportunidad para identificar_x000a_actos de corrupción en la entrada de mercancías al país."/>
    <x v="7"/>
    <x v="1"/>
    <x v="9"/>
    <x v="2"/>
    <m/>
    <x v="9"/>
    <m/>
    <x v="3"/>
    <m/>
    <x v="6"/>
    <m/>
    <m/>
    <m/>
    <e v="#N/A"/>
    <x v="0"/>
    <s v="No aplica"/>
    <s v="Soporte a la operación del SAT"/>
    <s v="Comercio Exterior - Soporte a la Operación"/>
    <s v="Servicios de Información"/>
    <s v="0 - No Aplica"/>
    <s v="No Aplica"/>
    <x v="9"/>
    <x v="2"/>
    <m/>
    <m/>
    <m/>
    <m/>
    <e v="#N/A"/>
    <s v="Jose Alberto Romero Rodriguez"/>
    <x v="5"/>
    <x v="0"/>
    <s v="ACSN"/>
    <m/>
    <x v="3"/>
    <m/>
    <x v="2"/>
    <x v="2"/>
    <x v="3"/>
    <n v="0"/>
    <m/>
    <m/>
    <m/>
    <m/>
    <x v="4"/>
    <x v="8"/>
    <x v="1"/>
    <x v="0"/>
  </r>
  <r>
    <n v="1501"/>
    <d v="2020-04-03T15:16:51"/>
    <x v="241"/>
    <x v="1"/>
    <x v="1"/>
    <m/>
    <x v="1"/>
    <s v="_x000a__x000a_La_x000a_Administración Central de Procesamiento Electrónico de Datos Aduaneros (ACPED) requiere_x000a_contar con la información de los Comprobante de Valor Electrónico (COVE´s) de_x000a_la VUCEM, con la finalidad de integrarla a otras fuentes de_x000a_información con las que ya cuenta para obtener a partir de ello, la_x000a_identificación de comportamientos atípicos u otros indicadores de riesgo._x000a__x000a__x000a__x000a_El_x000a_riesgo de no contar con ésta información radica en la falta oportunidad para_x000a_identificar actos de corrupción en la entrada de mercancías al país. _x000a__x000a_"/>
    <x v="7"/>
    <x v="1"/>
    <x v="9"/>
    <x v="2"/>
    <m/>
    <x v="9"/>
    <m/>
    <x v="3"/>
    <m/>
    <x v="6"/>
    <m/>
    <m/>
    <m/>
    <e v="#N/A"/>
    <x v="0"/>
    <s v="No aplica"/>
    <s v="Fiscalización"/>
    <s v="Comercio Exterior - Soporte a la Operación"/>
    <s v="Servicios de Información"/>
    <s v="3049 - CE_COVEs: Actualizar los Comprobantes de Valor Electrónico de la VUCEM al DWH para su consumo."/>
    <s v="CE_COVEs: Actualizar los Comprobantes de Valor Electrónico de la VUCEM al DWH para su consumo."/>
    <x v="0"/>
    <x v="2"/>
    <m/>
    <m/>
    <m/>
    <m/>
    <e v="#N/A"/>
    <s v="Jose Alberto Romero Rodriguez"/>
    <x v="5"/>
    <x v="0"/>
    <s v="ACSN"/>
    <m/>
    <x v="3"/>
    <m/>
    <x v="1"/>
    <x v="1"/>
    <x v="7"/>
    <s v="David Muñoz Olivares"/>
    <m/>
    <m/>
    <m/>
    <m/>
    <x v="4"/>
    <x v="8"/>
    <x v="1"/>
    <x v="0"/>
  </r>
  <r>
    <n v="1507"/>
    <d v="2020-04-06T15:50:04"/>
    <x v="242"/>
    <x v="32"/>
    <x v="23"/>
    <m/>
    <x v="0"/>
    <s v="_x000d__x000a__x000d__x000a_Derivado de los compromisos internacionales establecidos con la OCDE y las Jusrisdicciones con la que se tiene acuerdo, es necesario actualizar en el aplicativo CBC,_x000d__x000a_ya que actualmente recibe información correspondiente al esquema XML de CbC Versión_x000d__x000a_1.1.y se debe recibir información conforme a las_x000d__x000a_validaciones del esquema XML de CbC_x000d__x000a_Versión 2.0, a partir del 01 de enero de 2021._x000d__x000a__x000d__x000a_"/>
    <x v="9"/>
    <x v="1"/>
    <x v="39"/>
    <x v="1"/>
    <n v="1"/>
    <x v="25"/>
    <n v="128.85"/>
    <x v="1"/>
    <n v="1"/>
    <x v="2"/>
    <m/>
    <m/>
    <m/>
    <n v="0.27"/>
    <x v="0"/>
    <s v="No aplica"/>
    <s v="Acuerdos nacionales e internacionales"/>
    <s v="Declaraciones y Pagos (Documentos Digitales)"/>
    <s v="Desarrollo"/>
    <s v="979 - País por País"/>
    <s v="País por País"/>
    <x v="0"/>
    <x v="0"/>
    <n v="859"/>
    <n v="859"/>
    <n v="196711"/>
    <n v="196711"/>
    <e v="#N/A"/>
    <s v="Santa Isabel Villanueva Hernandez"/>
    <x v="2"/>
    <x v="0"/>
    <s v="ACSN"/>
    <n v="1137"/>
    <x v="0"/>
    <s v="Desarrollo de Software"/>
    <x v="0"/>
    <x v="0"/>
    <x v="5"/>
    <s v="Ignacio Ramon Ruiz Casillas"/>
    <s v="10/06/2020"/>
    <s v="10/06/2020"/>
    <s v="29/03/2021"/>
    <s v=""/>
    <x v="3"/>
    <x v="7"/>
    <x v="0"/>
    <x v="0"/>
  </r>
  <r>
    <n v="1512"/>
    <d v="2020-04-13T10:55:26"/>
    <x v="243"/>
    <x v="8"/>
    <x v="6"/>
    <s v="TRANSVERSAL (AGAFF, AGR, AGJ)"/>
    <x v="0"/>
    <s v="_x000a__x000a_Derivado_x000a_de que actualmente no se cuenta con un diagrama de procesos de los servicios_x000a_que integran Buzón Tributario, se requiere generar, con_x000a_la finalidad de tener elementos para las mejoras que solicita el área usuaria. _x000a__x000a__x000a__x000a_Esta_x000a_información permitirá identificar fácilmente la operación “AS IS” y dará una mayor_x000a_visibilidad a la AGCTI y al negocio, con la finalidad de que posteriormente se_x000a_puedan realizar mejoras a los procesos. _x000a__x000a_"/>
    <x v="3"/>
    <x v="1"/>
    <x v="36"/>
    <x v="1"/>
    <m/>
    <x v="12"/>
    <n v="0"/>
    <x v="1"/>
    <n v="1"/>
    <x v="17"/>
    <m/>
    <m/>
    <m/>
    <n v="0.97"/>
    <x v="0"/>
    <s v="No aplica"/>
    <s v="No Aplica"/>
    <s v="Transversales de TI"/>
    <s v="Tecnológico"/>
    <s v="0 - No Aplica"/>
    <s v="No Aplica"/>
    <x v="9"/>
    <x v="1"/>
    <n v="0"/>
    <n v="0"/>
    <n v="0"/>
    <n v="0"/>
    <e v="#N/A"/>
    <s v="María Elena Ventura Ibarra"/>
    <x v="4"/>
    <x v="0"/>
    <s v="ACSN"/>
    <n v="0"/>
    <x v="2"/>
    <s v="Proyecto Tecnológico"/>
    <x v="2"/>
    <x v="2"/>
    <x v="3"/>
    <n v="0"/>
    <s v="01/04/2020"/>
    <s v="01/04/2020"/>
    <s v="02/09/2020"/>
    <m/>
    <x v="0"/>
    <x v="5"/>
    <x v="0"/>
    <x v="0"/>
  </r>
  <r>
    <n v="1523"/>
    <d v="2020-04-20T10:39:50"/>
    <x v="244"/>
    <x v="1"/>
    <x v="1"/>
    <m/>
    <x v="3"/>
    <s v="Se pretende modernizar el legado visual y dar de baja donde se registra al contribuyente del padrón de exportadores Fase IEs crear un aplicativo meramente con las funcionalidades básicas para que pueda continuar la operación Fase IISe desarrolló el aplicativo completo donde a través del cual se realicen los trámites para el registro y control de contribuyentes que solicitan su inscripción en el padrón de exportadores sectorial."/>
    <x v="0"/>
    <x v="1"/>
    <x v="9"/>
    <x v="2"/>
    <m/>
    <x v="9"/>
    <m/>
    <x v="3"/>
    <m/>
    <x v="6"/>
    <m/>
    <m/>
    <m/>
    <e v="#N/A"/>
    <x v="2"/>
    <s v="No aplica"/>
    <s v="Continuidad operativa"/>
    <s v="Servicios al Contribuyente"/>
    <s v="Desarrollo"/>
    <s v="700 - RFC Ampliado"/>
    <s v="RFC Ampliado"/>
    <x v="0"/>
    <x v="2"/>
    <m/>
    <m/>
    <m/>
    <m/>
    <e v="#N/A"/>
    <s v="Christian Alejandro Nolasco Palacios"/>
    <x v="1"/>
    <x v="0"/>
    <s v="ACSN"/>
    <m/>
    <x v="3"/>
    <m/>
    <x v="1"/>
    <x v="1"/>
    <x v="1"/>
    <s v="Araceli Gandara Bautista"/>
    <m/>
    <m/>
    <m/>
    <m/>
    <x v="4"/>
    <x v="8"/>
    <x v="1"/>
    <x v="0"/>
  </r>
  <r>
    <n v="1524"/>
    <d v="2020-04-20T12:11:04"/>
    <x v="245"/>
    <x v="1"/>
    <x v="1"/>
    <m/>
    <x v="1"/>
    <s v="Se requiere crear un proceso automatizado, que asegure el seguimiento cabal a las medidas de control, que fueron emitidas hacia las aduanas para la inspección de mercancías identificadas con probabilidad de riesgo en materia de comercio exterior"/>
    <x v="7"/>
    <x v="1"/>
    <x v="9"/>
    <x v="2"/>
    <m/>
    <x v="9"/>
    <m/>
    <x v="3"/>
    <m/>
    <x v="6"/>
    <m/>
    <m/>
    <m/>
    <e v="#N/A"/>
    <x v="2"/>
    <s v="No aplica"/>
    <s v="Continuidad operativa"/>
    <s v="Comercio Exterior - Soporte a la Operación"/>
    <s v="Desarrollo"/>
    <s v="993 - SISTEMA CPED"/>
    <s v="SISTEMA CPED"/>
    <x v="2"/>
    <x v="2"/>
    <m/>
    <m/>
    <m/>
    <m/>
    <e v="#N/A"/>
    <s v="Maria de los Angeles Avila Vazquez"/>
    <x v="5"/>
    <x v="0"/>
    <s v="ACSN"/>
    <m/>
    <x v="3"/>
    <m/>
    <x v="1"/>
    <x v="1"/>
    <x v="7"/>
    <s v="Carlos Moreno Garcia"/>
    <m/>
    <m/>
    <m/>
    <m/>
    <x v="4"/>
    <x v="8"/>
    <x v="1"/>
    <x v="0"/>
  </r>
  <r>
    <n v="1527"/>
    <d v="2020-04-21T14:57:56"/>
    <x v="246"/>
    <x v="25"/>
    <x v="1"/>
    <m/>
    <x v="1"/>
    <s v="​Incorporar_x000a_mejoras a los procesos involucrados y al aplicativo de la declaración anual de_x000a_personas físicas para el ejercicio 2019."/>
    <x v="3"/>
    <x v="1"/>
    <x v="9"/>
    <x v="2"/>
    <m/>
    <x v="9"/>
    <m/>
    <x v="3"/>
    <m/>
    <x v="10"/>
    <m/>
    <m/>
    <m/>
    <e v="#N/A"/>
    <x v="0"/>
    <s v="No aplica"/>
    <s v="Soporte a la operación del SAT"/>
    <s v="Declaraciones y Pagos (Legados y Declaraciones Anuales)"/>
    <s v="Servicios de Información"/>
    <s v="467.1 - DWH-Declaración Anual"/>
    <s v="DWH-Declaración Anual"/>
    <x v="7"/>
    <x v="2"/>
    <m/>
    <m/>
    <m/>
    <m/>
    <e v="#N/A"/>
    <s v="Ricardo Romero Razo"/>
    <x v="9"/>
    <x v="1"/>
    <s v="ACDMA"/>
    <m/>
    <x v="3"/>
    <m/>
    <x v="3"/>
    <x v="3"/>
    <x v="9"/>
    <s v="Francisco Aguilar Rodriguez"/>
    <m/>
    <m/>
    <m/>
    <m/>
    <x v="4"/>
    <x v="8"/>
    <x v="3"/>
    <x v="0"/>
  </r>
  <r>
    <n v="1531"/>
    <d v="2020-04-22T13:30:28"/>
    <x v="247"/>
    <x v="33"/>
    <x v="28"/>
    <s v="AGGC"/>
    <x v="0"/>
    <s v="Se genera esta iniciativa para la atención a la caída del DWH del nuevo aplicativo,declaraciones para el pago de derechos de minería. Se adjunta el RES de la iniciativa original del proyecto POL-1230.Con esta iniciativa solo se atenderá lo correspondiente al DWH&amp;#58;RN01, 1.4. Recepción y registro de las declaraciones. Se deberá garantizar que todas las declaraciones (incluyendo normales y complementarias), que se presenten a través de esta aplicación, sean enviadas para su correcta recepción y registro total en las siguientes bases de datos para su posterior consumo por las áreas usuariasData Ware House (DWH)Pagos"/>
    <x v="4"/>
    <x v="0"/>
    <x v="27"/>
    <x v="0"/>
    <n v="1"/>
    <x v="29"/>
    <n v="229.71"/>
    <x v="1"/>
    <n v="1"/>
    <x v="3"/>
    <m/>
    <m/>
    <m/>
    <n v="0.47"/>
    <x v="0"/>
    <s v="Derechos Mineros"/>
    <s v="Recaudación"/>
    <s v="Declaraciones y Pagos (Informativas y Pagos Provisionales)"/>
    <s v="Servicios de Información"/>
    <s v="999 - Declaración Informativa Múltiple"/>
    <s v="Declaración Informativa Múltiple"/>
    <x v="0"/>
    <x v="0"/>
    <n v="1378.26"/>
    <n v="1531.4"/>
    <n v="105564.42"/>
    <n v="315621.53999999998"/>
    <e v="#N/A"/>
    <s v="Elizabeth del Valle Beltran"/>
    <x v="3"/>
    <x v="0"/>
    <s v="ACSN"/>
    <n v="1204"/>
    <x v="1"/>
    <s v="Desarrollo de Software"/>
    <x v="3"/>
    <x v="3"/>
    <x v="9"/>
    <s v="Francisco Aguilar Rodriguez"/>
    <s v="08/06/2020"/>
    <s v="08/06/2020"/>
    <s v="12/11/2020"/>
    <s v=""/>
    <x v="0"/>
    <x v="2"/>
    <x v="0"/>
    <x v="0"/>
  </r>
  <r>
    <n v="1538"/>
    <d v="2020-04-27T17:20:31"/>
    <x v="248"/>
    <x v="1"/>
    <x v="1"/>
    <m/>
    <x v="2"/>
    <s v="​Se tiene un total de 38,387 casos SAC pendientres de atención y que fueron recibidos en su mayoría en el mes de octubre 2019, siendo éstos aclaraciones que los contribuyentes presentaron, derivado que el área responsable de actividades vulnerables de AGAFF realizó el envió cd 192906 cartas invitación ára que revisaran su actividad económica de conformidad con el articulo 17 de la ley Federal para la prevención e identificación de operaciones con recursos de procedencia ilícita."/>
    <x v="0"/>
    <x v="0"/>
    <x v="12"/>
    <x v="0"/>
    <m/>
    <x v="27"/>
    <n v="39.39"/>
    <x v="1"/>
    <n v="1"/>
    <x v="9"/>
    <s v="Ninguna"/>
    <s v="Ninguna"/>
    <m/>
    <n v="0.99"/>
    <x v="0"/>
    <s v="No aplica"/>
    <s v="Legal"/>
    <s v="Servicios al Contribuyente"/>
    <s v="Desarrollo"/>
    <s v="2055 - Solución Integral Servicios al Contribuyente"/>
    <s v="Solución Integral Servicios al Contribuyente"/>
    <x v="0"/>
    <x v="3"/>
    <n v="0"/>
    <n v="262.60000000000002"/>
    <n v="0"/>
    <n v="0"/>
    <e v="#N/A"/>
    <s v="Oscar Gabriel Rivera Murillo"/>
    <x v="1"/>
    <x v="0"/>
    <s v="ACSN"/>
    <n v="1176"/>
    <x v="1"/>
    <s v="Desarrollo de Software"/>
    <x v="1"/>
    <x v="1"/>
    <x v="1"/>
    <s v="Araceli Gandara Bautista"/>
    <s v="04/06/2020"/>
    <s v="04/06/2020"/>
    <s v="21/09/2020"/>
    <s v=""/>
    <x v="0"/>
    <x v="5"/>
    <x v="0"/>
    <x v="0"/>
  </r>
  <r>
    <n v="1544"/>
    <d v="2020-04-29T12:03:00"/>
    <x v="249"/>
    <x v="1"/>
    <x v="1"/>
    <m/>
    <x v="1"/>
    <s v="​Se han identificado operaciones de comerciio exterior en donde no se realiza la declaración de decrementables en los pedimentos, tales comoimporte por Fletes, Importe por Primas de Seguros, Importe por Carga, entre otros, ocasionando posible evación de impuestos. Por tal motivo se incorporará en el archivo de validacion el campo para la declaracción de decrementables, así como la validación correspondiente en le Validador de Operacones de Comercio Exterior (VOCE)"/>
    <x v="7"/>
    <x v="1"/>
    <x v="23"/>
    <x v="1"/>
    <m/>
    <x v="26"/>
    <n v="25.2"/>
    <x v="1"/>
    <n v="1"/>
    <x v="16"/>
    <m/>
    <m/>
    <m/>
    <n v="0.77"/>
    <x v="0"/>
    <s v="No aplica"/>
    <s v="Continuidad operativa"/>
    <s v="Comercio Exterior - Pre-Despacho"/>
    <s v="Desarrollo"/>
    <s v="217 - Validador de Operaciones de Comercio Exterior"/>
    <s v="Validador de Operaciones de Comercio Exterior"/>
    <x v="5"/>
    <x v="1"/>
    <n v="0"/>
    <n v="168"/>
    <n v="884250"/>
    <n v="0"/>
    <e v="#N/A"/>
    <s v="Sonia Oliva Caballero Aquino"/>
    <x v="5"/>
    <x v="0"/>
    <s v="ACSN"/>
    <n v="1244"/>
    <x v="5"/>
    <s v="Desarrollo de Software"/>
    <x v="4"/>
    <x v="4"/>
    <x v="10"/>
    <s v="Angel Alberto Vazquez Chavez"/>
    <s v="29/04/2020"/>
    <s v="29/04/2020"/>
    <s v="07/10/2020"/>
    <s v=""/>
    <x v="0"/>
    <x v="6"/>
    <x v="0"/>
    <x v="0"/>
  </r>
  <r>
    <n v="1551"/>
    <d v="2020-05-04T12:54:23"/>
    <x v="250"/>
    <x v="3"/>
    <x v="1"/>
    <m/>
    <x v="2"/>
    <s v="​Actualmente_x000a_se están recibiendo en NyV, fuera de horario hábil, volúmenes superiores a los_x000a_30,000 trámites; mismos que tardan en procesarse y diligenciarse a los contribuyentes_x000a_alrededor de 7 días; esto debido a que el servicio de notificación electrónica_x000a_no fue diseñado para operar de forma paralela y trabaja las notificaciones una_x000a_a una, se utiliza un solo hilo para procesar las transacciones."/>
    <x v="3"/>
    <x v="0"/>
    <x v="37"/>
    <x v="1"/>
    <m/>
    <x v="12"/>
    <n v="410.48699999999997"/>
    <x v="2"/>
    <n v="0"/>
    <x v="3"/>
    <s v="1380- Tren de liberación"/>
    <s v="Ninguna"/>
    <m/>
    <n v="0.72"/>
    <x v="0"/>
    <s v="No aplica"/>
    <s v="Continuidad operativa"/>
    <s v="Transversales de TI"/>
    <s v="Tecnológico"/>
    <s v="687 - Modelo de Administración Tributaria Notificación y Verificación"/>
    <s v="Modelo de Administración Tributaria Notificación y Verificación"/>
    <x v="0"/>
    <x v="0"/>
    <n v="2462.92"/>
    <n v="2736.58"/>
    <n v="564008.68000000005"/>
    <n v="564008.68000000005"/>
    <e v="#N/A"/>
    <s v="Oscar Fernández Pallares"/>
    <x v="9"/>
    <x v="1"/>
    <s v="ACDMA"/>
    <n v="1139"/>
    <x v="0"/>
    <s v="Desarrollo de Software"/>
    <x v="0"/>
    <x v="0"/>
    <x v="5"/>
    <s v="Alejandro Dominguez Subias"/>
    <s v="01/06/2020"/>
    <s v="01/06/2020"/>
    <s v="09/09/2020"/>
    <s v=""/>
    <x v="0"/>
    <x v="5"/>
    <x v="0"/>
    <x v="0"/>
  </r>
  <r>
    <n v="1552"/>
    <d v="2020-05-04T13:13:52"/>
    <x v="251"/>
    <x v="1"/>
    <x v="1"/>
    <m/>
    <x v="4"/>
    <s v="Actualmente los contribuyentes del régimen RIF-Mis cuentas no permite presentar declaraciones complementarias cuando el contribuyente dejo de ser RIF, así como falta de validaciones relacionadas con el ROL y diferentes funcionalidades propias del funcionamiento actual, para lo cual, se_x000d__x000a_requiere actualizar las funcionalidades de Mis cuentas, tanto del Perfil como_x000d__x000a_de la Declaración RIF para llevar un control de las obligaciones fiscales, así_x000d__x000a_como de los beneficios de reducción de impuestos que pueden aplicar los RIF._x000d__x000a__x000d__x000a_​"/>
    <x v="0"/>
    <x v="0"/>
    <x v="19"/>
    <x v="1"/>
    <m/>
    <x v="22"/>
    <n v="38.6175"/>
    <x v="1"/>
    <n v="0"/>
    <x v="2"/>
    <m/>
    <m/>
    <m/>
    <n v="0.18"/>
    <x v="0"/>
    <s v="No aplica"/>
    <s v="Facilitar el cumplimiento"/>
    <s v="Declaraciones y Pagos (Informativas y Pagos Provisionales)"/>
    <s v="Desarrollo"/>
    <s v="645 - Pago Provisional Simplificado"/>
    <s v="Pago Provisional Simplificado"/>
    <x v="0"/>
    <x v="0"/>
    <n v="257.45"/>
    <n v="257.45"/>
    <n v="58956.05"/>
    <n v="58956.05"/>
    <e v="#N/A"/>
    <s v="Elizabeth del Valle Beltran"/>
    <x v="3"/>
    <x v="0"/>
    <s v="ACSN"/>
    <n v="1147"/>
    <x v="0"/>
    <s v="Desarrollo de Software"/>
    <x v="0"/>
    <x v="0"/>
    <x v="5"/>
    <s v="Nallely Jusselyn Rivera Arzola"/>
    <s v="02/06/2020"/>
    <s v="02/06/2020"/>
    <s v="18/12/2020"/>
    <s v=""/>
    <x v="0"/>
    <x v="4"/>
    <x v="0"/>
    <x v="0"/>
  </r>
  <r>
    <n v="1559"/>
    <d v="2020-05-08T10:47:26"/>
    <x v="252"/>
    <x v="40"/>
    <x v="29"/>
    <s v="AGGC"/>
    <x v="0"/>
    <s v="_x000d__x000a__x000d__x000a_Se_x000d__x000a_han hecho esfuerzos para tener un control de los saldos a favor de IVA, que_x000d__x000a_contemple las 3 formas de recuperación (acreditamiento, compensanción y devolución); uno de ellos es MAT DyC, mismo que_x000d__x000a_opera desde enero de 2016, sin que a la fecha se haya logrado mantener un_x000d__x000a_control de saldos de punta a punta en IVA._x000d__x000a__x000d__x000a_Debido_x000d__x000a_a la relevancia de los montos de saldos a favor de IVA, se requiere de una_x000d__x000a_herramienta tecnológica que controle los saldos a favor de IVA, en su ciclo_x000d__x000a_completo."/>
    <x v="3"/>
    <x v="1"/>
    <x v="9"/>
    <x v="2"/>
    <m/>
    <x v="9"/>
    <m/>
    <x v="3"/>
    <m/>
    <x v="10"/>
    <m/>
    <m/>
    <m/>
    <e v="#N/A"/>
    <x v="0"/>
    <s v="Actualización MORSA y Control de Saldos"/>
    <s v="Recaudación"/>
    <s v="Transversales de TI"/>
    <s v="Tecnológico"/>
    <s v="3047 - DWH-Control de Saldos"/>
    <s v="DWH-Control de Saldos"/>
    <x v="12"/>
    <x v="2"/>
    <m/>
    <m/>
    <m/>
    <m/>
    <e v="#N/A"/>
    <s v="Oscar Fernández Pallares"/>
    <x v="9"/>
    <x v="1"/>
    <s v="ACDMA"/>
    <m/>
    <x v="3"/>
    <e v="#N/A"/>
    <x v="3"/>
    <x v="3"/>
    <x v="9"/>
    <s v="Gricel Noemi Lozada Zarate"/>
    <e v="#N/A"/>
    <e v="#N/A"/>
    <e v="#N/A"/>
    <e v="#N/A"/>
    <x v="4"/>
    <x v="8"/>
    <x v="3"/>
    <x v="0"/>
  </r>
  <r>
    <n v="1566"/>
    <d v="2020-05-11T17:21:11"/>
    <x v="253"/>
    <x v="33"/>
    <x v="28"/>
    <s v="AGGC"/>
    <x v="0"/>
    <s v="​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amp;#58;-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_x000d__x000a__x000d__x000a_NotaSe genera esta iniciativa para la asignación_x000d__x000a_a fabrica interna y atención a partir de la etapa de desarrollo._x000d__x000a__x000d__x000a_"/>
    <x v="4"/>
    <x v="0"/>
    <x v="27"/>
    <x v="0"/>
    <m/>
    <x v="29"/>
    <n v="348.9"/>
    <x v="1"/>
    <n v="1"/>
    <x v="1"/>
    <s v="Microsoft - Pagos"/>
    <s v="Ninguna"/>
    <s v="SI"/>
    <n v="0.53"/>
    <x v="0"/>
    <s v="Derechos Mineros"/>
    <s v="Recaudación"/>
    <s v="Declaraciones y Pagos (Informativas y Pagos Provisionales)"/>
    <s v="Desarrollo"/>
    <s v="3045 - Crear las declaraciones para el pago de los derechos de Minería"/>
    <s v="Crear las declaraciones para el pago de los derechos de Minería"/>
    <x v="13"/>
    <x v="1"/>
    <n v="0"/>
    <n v="2326"/>
    <n v="0"/>
    <n v="0"/>
    <e v="#N/A"/>
    <s v="Elizabeth del Valle Beltran"/>
    <x v="3"/>
    <x v="0"/>
    <s v="ACSN"/>
    <n v="1149"/>
    <x v="0"/>
    <s v="Desarrollo de Software"/>
    <x v="0"/>
    <x v="0"/>
    <x v="5"/>
    <s v="Nallely Jusselyn Rivera Arzola"/>
    <s v="23/03/2020"/>
    <s v="23/03/2020"/>
    <s v="29/10/2020"/>
    <s v=""/>
    <x v="0"/>
    <x v="6"/>
    <x v="0"/>
    <x v="0"/>
  </r>
  <r>
    <n v="1571"/>
    <d v="2020-05-13T13:59:43"/>
    <x v="254"/>
    <x v="25"/>
    <x v="30"/>
    <s v="AGR"/>
    <x v="0"/>
    <s v="​Derivado de que se requieren llevar a cabomejoras en los criterios para el proceso de clasificación de deducciones personales enla Declaración Anual de Personas Físicas 2020, es necesario se lleven a cabo las tareas pertinentes, con el fin de facilitar el cumplimiento de las oblligaciones en tiempo y forma de los Contribuyentes y aaumentar la Recaudación."/>
    <x v="4"/>
    <x v="1"/>
    <x v="9"/>
    <x v="2"/>
    <m/>
    <x v="9"/>
    <m/>
    <x v="3"/>
    <m/>
    <x v="7"/>
    <m/>
    <m/>
    <m/>
    <e v="#N/A"/>
    <x v="0"/>
    <s v="Declaración Anual Personas Físicas 2020"/>
    <s v="Recaudación"/>
    <s v="Declaraciones y Pagos (Legados y Declaraciones Anuales)"/>
    <s v="Desarrollo"/>
    <s v="499.1 - DWH-Prellenado DECLARASAT"/>
    <s v="DWH-Prellenado DECLARASAT"/>
    <x v="7"/>
    <x v="2"/>
    <m/>
    <m/>
    <m/>
    <m/>
    <e v="#N/A"/>
    <s v="Manuel Vargas Espinosa"/>
    <x v="3"/>
    <x v="0"/>
    <s v="ACSN"/>
    <m/>
    <x v="3"/>
    <m/>
    <x v="3"/>
    <x v="3"/>
    <x v="9"/>
    <s v="Francisco Aguilar Rodriguez"/>
    <m/>
    <m/>
    <m/>
    <m/>
    <x v="4"/>
    <x v="8"/>
    <x v="2"/>
    <x v="0"/>
  </r>
  <r>
    <n v="1572"/>
    <d v="2020-05-14T09:49:28"/>
    <x v="255"/>
    <x v="39"/>
    <x v="1"/>
    <m/>
    <x v="2"/>
    <s v="Actualmente no se cuenta con la funcionalidad para que los contribuyentes que tienen ingresos a través de plataformas tecnológicas y que optan por el esquema de retención de impuestos “Pagos definitivos” y no considera la asignación de la obligación fiscal “IVA personas físicas plataformas tecnológicas pago definitivo” (Clave 839) y Pago definitivo mensual de ISR por actividades empresariales. Régimen de Actividades Empresariales a través de Plataformas tecnológicas. (clave obligación 835). Por lo que, al no asignar las nuevas obligaciones fiscales se interrumpe el ciclo tributario impidiendo al contribuyente cumplir con sus obligaciones fiscales y afectando la recaudación fiscal."/>
    <x v="0"/>
    <x v="0"/>
    <x v="31"/>
    <x v="0"/>
    <m/>
    <x v="27"/>
    <n v="353.08499999999998"/>
    <x v="1"/>
    <n v="0"/>
    <x v="12"/>
    <n v="1313"/>
    <s v="CC"/>
    <s v="SI"/>
    <n v="0.97"/>
    <x v="0"/>
    <s v="Reformas 2020"/>
    <s v="Legal"/>
    <s v="Identificación del Contribuyente"/>
    <s v="Desarrollo"/>
    <s v="700 - RFC Ampliado"/>
    <s v="RFC Ampliado"/>
    <x v="0"/>
    <x v="0"/>
    <n v="2118.5"/>
    <n v="2353.9"/>
    <n v="314989.5"/>
    <n v="485136.5"/>
    <e v="#N/A"/>
    <s v="Christian Alejandro Nolasco Palacios"/>
    <x v="1"/>
    <x v="0"/>
    <s v="ACSN"/>
    <n v="1225"/>
    <x v="0"/>
    <s v="Desarrollo de Software"/>
    <x v="1"/>
    <x v="1"/>
    <x v="1"/>
    <s v="Araceli Gandara Bautista"/>
    <s v="01/06/2020"/>
    <s v="01/06/2020"/>
    <s v="15/09/2020"/>
    <s v=""/>
    <x v="0"/>
    <x v="5"/>
    <x v="0"/>
    <x v="0"/>
  </r>
  <r>
    <n v="1576"/>
    <d v="2020-05-15T18:33:13"/>
    <x v="256"/>
    <x v="0"/>
    <x v="0"/>
    <s v="AGJ"/>
    <x v="0"/>
    <s v="​Derivado de la próxima liberación del Informe de Transparencia de Donatarias y a fin de asegurar quelos contribiyentesque den cuimplimento con su obligación, cuenten con el servicio validador de autenticidad de documentos institucional a fin de permitirles verificar la legitimidad de los acuses generados/ emitidos por los servicios aplicativos que conforman la Reingeniería de Donatarias."/>
    <x v="0"/>
    <x v="0"/>
    <x v="0"/>
    <x v="0"/>
    <m/>
    <x v="0"/>
    <n v="21.599999999999998"/>
    <x v="1"/>
    <n v="1"/>
    <x v="2"/>
    <m/>
    <m/>
    <m/>
    <n v="1"/>
    <x v="0"/>
    <s v="Donatarias - Reingeniería"/>
    <s v="No Aplica"/>
    <s v="Servicios al Contribuyente"/>
    <s v="Desarrollo"/>
    <s v="615 - Verificador de Autenticidad de Documentos"/>
    <s v="Verificador de Autenticidad de Documentos"/>
    <x v="0"/>
    <x v="0"/>
    <n v="144"/>
    <n v="144"/>
    <n v="884250"/>
    <n v="32976"/>
    <e v="#N/A"/>
    <s v="Jaime Garrido Ruiz"/>
    <x v="0"/>
    <x v="0"/>
    <s v="ACSN"/>
    <n v="1211"/>
    <x v="0"/>
    <s v="Desarrollo de Software"/>
    <x v="0"/>
    <x v="0"/>
    <x v="5"/>
    <s v="Alejandro Dominguez Subias"/>
    <s v="03/08/2020"/>
    <s v="03/08/2020"/>
    <s v="26/08/2020"/>
    <s v="26/08/2020"/>
    <x v="0"/>
    <x v="0"/>
    <x v="0"/>
    <x v="0"/>
  </r>
  <r>
    <n v="1578"/>
    <d v="2020-05-18T11:40:39"/>
    <x v="257"/>
    <x v="41"/>
    <x v="7"/>
    <s v="AGSC"/>
    <x v="0"/>
    <s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
    <x v="3"/>
    <x v="1"/>
    <x v="16"/>
    <x v="0"/>
    <m/>
    <x v="17"/>
    <n v="107.55"/>
    <x v="1"/>
    <m/>
    <x v="15"/>
    <m/>
    <m/>
    <m/>
    <n v="0"/>
    <x v="0"/>
    <s v="No aplica"/>
    <s v="Soporte a la operación del SAT"/>
    <s v="Transversales de TI"/>
    <s v="Desarrollo"/>
    <s v="2079 - Certificación SAT (Ventanilla y WEB)"/>
    <s v="Certificación SAT (Ventanilla y WEB)"/>
    <x v="0"/>
    <x v="0"/>
    <n v="717"/>
    <n v="717"/>
    <n v="3036927"/>
    <n v="164193"/>
    <e v="#N/A"/>
    <s v="José Vicente Vázquez Chávez"/>
    <x v="10"/>
    <x v="1"/>
    <s v="ACTT"/>
    <n v="1239"/>
    <x v="0"/>
    <s v="Desarrollo de Software"/>
    <x v="1"/>
    <x v="1"/>
    <x v="1"/>
    <s v="Daniel Esquivel Herrera"/>
    <s v="21/09/2020"/>
    <s v=""/>
    <s v="21/09/2020"/>
    <s v=""/>
    <x v="0"/>
    <x v="5"/>
    <x v="0"/>
    <x v="0"/>
  </r>
  <r>
    <n v="1579"/>
    <d v="2020-05-18T11:52:12"/>
    <x v="258"/>
    <x v="41"/>
    <x v="31"/>
    <s v="AGAFF"/>
    <x v="0"/>
    <s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
    <x v="3"/>
    <x v="1"/>
    <x v="16"/>
    <x v="0"/>
    <m/>
    <x v="17"/>
    <n v="72.599999999999994"/>
    <x v="1"/>
    <m/>
    <x v="15"/>
    <m/>
    <m/>
    <m/>
    <n v="0"/>
    <x v="0"/>
    <s v="No aplica"/>
    <s v="Soporte a la operación del SAT"/>
    <s v="Transversales de TI"/>
    <s v="Desarrollo"/>
    <s v="642 - Sistema de Revocación con Firma Electrónica"/>
    <s v="Sistema de Revocación con Firma Electrónica"/>
    <x v="0"/>
    <x v="0"/>
    <n v="484"/>
    <n v="484"/>
    <n v="3036927"/>
    <n v="110836"/>
    <e v="#N/A"/>
    <s v="José Vicente Vázquez Chávez"/>
    <x v="10"/>
    <x v="1"/>
    <s v="ACTT"/>
    <n v="1240"/>
    <x v="0"/>
    <s v="Desarrollo de Software"/>
    <x v="1"/>
    <x v="1"/>
    <x v="1"/>
    <s v="Daniel Esquivel Herrera"/>
    <s v="21/09/2020"/>
    <s v=""/>
    <s v="21/09/2020"/>
    <s v=""/>
    <x v="0"/>
    <x v="5"/>
    <x v="0"/>
    <x v="0"/>
  </r>
  <r>
    <n v="1589"/>
    <d v="2020-05-22T12:52:32"/>
    <x v="259"/>
    <x v="1"/>
    <x v="1"/>
    <m/>
    <x v="3"/>
    <s v="Se requiere realizar consultas puntuales de información de las solicitudes que realizan los contribuyentes del sector de bebidas alcohólicas, así como la relación que conlleve al (os) marbetes y/o precintos a nivel nacional con otros servicios."/>
    <x v="0"/>
    <x v="1"/>
    <x v="9"/>
    <x v="2"/>
    <m/>
    <x v="9"/>
    <m/>
    <x v="3"/>
    <m/>
    <x v="10"/>
    <m/>
    <m/>
    <m/>
    <e v="#N/A"/>
    <x v="0"/>
    <s v="No aplica"/>
    <e v="#N/A"/>
    <s v="Servicios al Contribuyente"/>
    <s v="Servicios de Información"/>
    <s v="685.1 - Sistema Automatizado Integral de Marbetes y Precintos"/>
    <s v="Sistema Automatizado Integral de Marbetes y Precintos"/>
    <x v="0"/>
    <x v="2"/>
    <m/>
    <m/>
    <m/>
    <m/>
    <e v="#N/A"/>
    <s v="Felix Juan Ramirez Velasco"/>
    <x v="1"/>
    <x v="0"/>
    <s v="ACSN"/>
    <m/>
    <x v="3"/>
    <m/>
    <x v="1"/>
    <x v="1"/>
    <x v="1"/>
    <s v="Erika Adriana Ruiz Mendoza"/>
    <m/>
    <m/>
    <m/>
    <m/>
    <x v="4"/>
    <x v="8"/>
    <x v="3"/>
    <x v="0"/>
  </r>
  <r>
    <n v="1591"/>
    <d v="2020-05-22T15:23:55"/>
    <x v="260"/>
    <x v="1"/>
    <x v="1"/>
    <m/>
    <x v="1"/>
    <s v="​La_x000a_consulta de normatividad interna y externa que usan las áreas del SAT y los_x000a_contribuyentes se obtiene de los diferentes medios de consulta (Normateca, SUN,_x000a_Condor, etc.) lo cual dificulta la consulta de las leyes, reglamentos, códigos,_x000a_resolución miscelánea fiscal y demás ordenamientos; así como el identificar la_x000a_normatividad vigente. Por lo que es necesario generar una herramienta que integre la información de todas las Administraciones Generales del SAT y público en general."/>
    <x v="2"/>
    <x v="1"/>
    <x v="9"/>
    <x v="2"/>
    <m/>
    <x v="9"/>
    <m/>
    <x v="3"/>
    <m/>
    <x v="6"/>
    <m/>
    <m/>
    <m/>
    <e v="#N/A"/>
    <x v="0"/>
    <s v="No aplica"/>
    <s v="Legal"/>
    <s v="Servicios Jurídicos"/>
    <s v="Desarrollo"/>
    <s v="3010 - Normatividad Institucional"/>
    <s v="Normatividad Institucional"/>
    <x v="3"/>
    <x v="2"/>
    <m/>
    <m/>
    <m/>
    <m/>
    <e v="#N/A"/>
    <s v="Jaime Garrido Ruiz"/>
    <x v="0"/>
    <x v="0"/>
    <s v="ACSN"/>
    <m/>
    <x v="3"/>
    <m/>
    <x v="0"/>
    <x v="0"/>
    <x v="0"/>
    <s v="Carlos Alberto Rosas Torres"/>
    <m/>
    <m/>
    <m/>
    <m/>
    <x v="4"/>
    <x v="8"/>
    <x v="1"/>
    <x v="0"/>
  </r>
  <r>
    <n v="1599"/>
    <d v="2020-05-26T18:07:41"/>
    <x v="261"/>
    <x v="1"/>
    <x v="1"/>
    <m/>
    <x v="4"/>
    <s v="​Actualmente, el aplicativo 76-A opera con la versión 1.1. del esquema XML para lo relativo a la declaración informativa país por país. Para poder cumplir con los compromisos institucionales internacionales, se requiere la actualización del esquema XML a su versión 2.0. Con esta actualización del XSD se incluirán todos los campos de la declaración País por País requeridospara la preparación yenvío de información (XML)al CBC,"/>
    <x v="4"/>
    <x v="1"/>
    <x v="9"/>
    <x v="2"/>
    <m/>
    <x v="9"/>
    <m/>
    <x v="3"/>
    <m/>
    <x v="7"/>
    <m/>
    <m/>
    <m/>
    <e v="#N/A"/>
    <x v="0"/>
    <s v="No aplica"/>
    <s v="Acuerdos nacionales e internacionales"/>
    <s v="Declaraciones y Pagos (Documentos Digitales)"/>
    <s v="Desarrollo"/>
    <s v="971.1 - Declaración Informativa de Partes Relacionadas"/>
    <s v="Declaración Informativa de Partes Relacionadas"/>
    <x v="7"/>
    <x v="2"/>
    <m/>
    <m/>
    <m/>
    <m/>
    <e v="#N/A"/>
    <s v="Elizabeth Del Valle Beltran"/>
    <x v="3"/>
    <x v="0"/>
    <s v="ACSN"/>
    <m/>
    <x v="3"/>
    <m/>
    <x v="0"/>
    <x v="0"/>
    <x v="5"/>
    <s v="Martha Patricia Tellez Torres"/>
    <m/>
    <m/>
    <m/>
    <m/>
    <x v="4"/>
    <x v="8"/>
    <x v="2"/>
    <x v="0"/>
  </r>
  <r>
    <n v="1600"/>
    <d v="2020-05-26T18:09:06"/>
    <x v="262"/>
    <x v="1"/>
    <x v="1"/>
    <m/>
    <x v="8"/>
    <s v="La administración central de fiscalización de precios de transferencia adscrita a la General de Grandes Contribuyentes requiere de una manera sencilla identificar cuando se presenta de manera conjunta, que empresa fue la que presento la declaración Maestra de Partes Relacionadas."/>
    <x v="4"/>
    <x v="1"/>
    <x v="9"/>
    <x v="2"/>
    <m/>
    <x v="9"/>
    <m/>
    <x v="3"/>
    <m/>
    <x v="7"/>
    <m/>
    <m/>
    <m/>
    <e v="#N/A"/>
    <x v="0"/>
    <s v="No aplica"/>
    <s v="Continuidad operativa"/>
    <s v="Declaraciones y Pagos (Documentos Digitales)"/>
    <s v="Desarrollo"/>
    <s v="1001.2 - DWH-Declaración Informativa Multiple forma 76A"/>
    <s v="DWH-Declaración Informativa Multiple forma 76A"/>
    <x v="6"/>
    <x v="2"/>
    <m/>
    <m/>
    <m/>
    <m/>
    <e v="#N/A"/>
    <s v="Elizabeth Del Valle Beltran"/>
    <x v="3"/>
    <x v="0"/>
    <s v="ACSN"/>
    <m/>
    <x v="3"/>
    <m/>
    <x v="0"/>
    <x v="0"/>
    <x v="9"/>
    <s v="Francisco Aguilar Rodriguez"/>
    <m/>
    <m/>
    <m/>
    <m/>
    <x v="4"/>
    <x v="8"/>
    <x v="2"/>
    <x v="0"/>
  </r>
  <r>
    <n v="1601"/>
    <d v="2020-05-27T13:49:31"/>
    <x v="263"/>
    <x v="1"/>
    <x v="1"/>
    <m/>
    <x v="2"/>
    <s v="​Solicitud_x000a_de modificación de las leyendas de suplencia de las actas del Módulo de_x000a_Administrador de Plantillas vinculado con Legados SIRESI y SICOSEM_x000a_(Plantillador MATCE) y a fin de que éstas se encuentren apegadas a lo dispuesto_x000a_en el oficio número 600-01-03-2018-09139, de fecha 08 de marzo de 2018, emitido_x000a_por el Administrador Central de Normatividad en Impuestos Internos de la_x000a_Administración General Jurídica, mediante_x000a_el cual se dan a conocer los textos que deberán incluirse en las_x000a_resoluciones administrativas que emitan las distintas unidades_x000a_administrativas del Servicio de Administración Tributaria en suplencia por_x000a_ausencia,de esa formaevitar la_x000a_perdida de casos en juzgados y la no_x000a_recaudación de los mismos._x000a_"/>
    <x v="7"/>
    <x v="1"/>
    <x v="9"/>
    <x v="2"/>
    <m/>
    <x v="9"/>
    <m/>
    <x v="3"/>
    <m/>
    <x v="10"/>
    <m/>
    <m/>
    <m/>
    <e v="#N/A"/>
    <x v="0"/>
    <s v="No aplica"/>
    <e v="#N/A"/>
    <s v="Comercio Exterior - Despacho"/>
    <s v="Desarrollo"/>
    <s v="210 - Sistema de Control y Seguimiento de Muestras"/>
    <s v="Sistema de Control y Seguimiento de Muestras"/>
    <x v="0"/>
    <x v="2"/>
    <m/>
    <m/>
    <m/>
    <m/>
    <e v="#N/A"/>
    <s v="Beatriz Belem Stein Carrillo"/>
    <x v="2"/>
    <x v="0"/>
    <s v="ACSN"/>
    <m/>
    <x v="3"/>
    <m/>
    <x v="0"/>
    <x v="0"/>
    <x v="6"/>
    <s v="Francisco Lopez Guadarrama"/>
    <m/>
    <m/>
    <m/>
    <m/>
    <x v="4"/>
    <x v="8"/>
    <x v="3"/>
    <x v="0"/>
  </r>
  <r>
    <n v="1619"/>
    <d v="2020-06-04T17:09:54"/>
    <x v="264"/>
    <x v="42"/>
    <x v="1"/>
    <m/>
    <x v="6"/>
    <s v="_x000a__x000a_No_x000a_existe un mecanismo que permita renovar la e.firma por internet si esta cumplió_x000a_con su vigencia de 4 años, está revocada o el usuario no conoce la contraseña_x000a_de la llave privada._x000a__x000a__x000a__x000a_En_x000a_este sentido, se implementó la solución tecnológica derivado de la contingencia_x000a_que está presentando el país para que el contribuyente pueda realizar su_x000a_trámite de renovación de e.firma desde_x000a_Internet, dicha solución estará ligada al aplicativo SAT ID, a través del cual_x000a_se realizará el proceso de acreditación de identidad."/>
    <x v="0"/>
    <x v="0"/>
    <x v="16"/>
    <x v="0"/>
    <m/>
    <x v="17"/>
    <n v="0"/>
    <x v="1"/>
    <n v="1"/>
    <x v="9"/>
    <s v="Ninguna"/>
    <s v="Ninguna"/>
    <s v="SI"/>
    <n v="0"/>
    <x v="0"/>
    <s v="No aplica"/>
    <s v="Facilitar el cumplimiento"/>
    <s v="e.Firma"/>
    <s v="Desarrollo"/>
    <s v="2079 - Certificación SAT (Ventanilla y WEB)"/>
    <s v="Certificación SAT (Ventanilla y WEB)"/>
    <x v="0"/>
    <x v="0"/>
    <s v=""/>
    <s v=""/>
    <n v="0"/>
    <n v="0"/>
    <e v="#N/A"/>
    <s v="Felix Juan Ramírez Velasco"/>
    <x v="1"/>
    <x v="0"/>
    <s v="ACSN"/>
    <n v="0"/>
    <x v="2"/>
    <s v="Desarrollo de Software"/>
    <x v="1"/>
    <x v="1"/>
    <x v="1"/>
    <s v="Daniel Esquivel Herrera"/>
    <s v="05/06/2020"/>
    <s v=""/>
    <s v="05/06/2020"/>
    <s v=""/>
    <x v="0"/>
    <x v="3"/>
    <x v="0"/>
    <x v="0"/>
  </r>
  <r>
    <n v="1622"/>
    <d v="2020-06-05T12:47:57"/>
    <x v="265"/>
    <x v="42"/>
    <x v="1"/>
    <m/>
    <x v="6"/>
    <s v="_x000a__x000a_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x v="0"/>
    <x v="0"/>
    <x v="16"/>
    <x v="0"/>
    <m/>
    <x v="17"/>
    <n v="0"/>
    <x v="1"/>
    <n v="1"/>
    <x v="9"/>
    <n v="1619"/>
    <s v="Ninguna"/>
    <m/>
    <n v="0"/>
    <x v="0"/>
    <s v="No aplica"/>
    <s v="Facilitar el cumplimiento"/>
    <s v="e.Firma"/>
    <s v="Desarrollo"/>
    <s v="2079 - Certificación SAT (Ventanilla y WEB)"/>
    <s v="Certificación SAT (Ventanilla y WEB)"/>
    <x v="0"/>
    <x v="0"/>
    <s v=""/>
    <s v=""/>
    <n v="0"/>
    <n v="0"/>
    <e v="#N/A"/>
    <s v="Felix Juan Ramírez Velasco"/>
    <x v="1"/>
    <x v="0"/>
    <s v="ACSN"/>
    <n v="0"/>
    <x v="2"/>
    <s v="Desarrollo de Software"/>
    <x v="1"/>
    <x v="1"/>
    <x v="1"/>
    <s v="Daniel Esquivel Herrera"/>
    <s v="05/06/2020"/>
    <s v=""/>
    <s v="05/06/2020"/>
    <s v=""/>
    <x v="0"/>
    <x v="3"/>
    <x v="0"/>
    <x v="0"/>
  </r>
  <r>
    <n v="1623"/>
    <d v="2020-06-05T12:56:37"/>
    <x v="266"/>
    <x v="42"/>
    <x v="1"/>
    <m/>
    <x v="6"/>
    <s v="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x v="0"/>
    <x v="0"/>
    <x v="16"/>
    <x v="0"/>
    <m/>
    <x v="17"/>
    <n v="0"/>
    <x v="1"/>
    <n v="1"/>
    <x v="9"/>
    <n v="1619"/>
    <s v="Ninguna"/>
    <m/>
    <n v="0"/>
    <x v="0"/>
    <s v="No aplica"/>
    <s v="Facilitar el cumplimiento"/>
    <s v="e.Firma"/>
    <s v="Desarrollo"/>
    <s v="2079 - Certificación SAT (Ventanilla y WEB)"/>
    <s v="Certificación SAT (Ventanilla y WEB)"/>
    <x v="0"/>
    <x v="0"/>
    <s v=""/>
    <s v=""/>
    <n v="0"/>
    <n v="0"/>
    <e v="#N/A"/>
    <s v="Felix Juan Ramírez Velasco"/>
    <x v="1"/>
    <x v="0"/>
    <s v="ACSN"/>
    <n v="0"/>
    <x v="2"/>
    <s v="Desarrollo de Software"/>
    <x v="1"/>
    <x v="1"/>
    <x v="1"/>
    <s v="Daniel Esquivel Herrera"/>
    <s v="05/06/2020"/>
    <s v=""/>
    <s v="05/06/2020"/>
    <s v=""/>
    <x v="0"/>
    <x v="3"/>
    <x v="0"/>
    <x v="0"/>
  </r>
  <r>
    <n v="1624"/>
    <d v="2020-06-05T13:03:34"/>
    <x v="267"/>
    <x v="42"/>
    <x v="1"/>
    <m/>
    <x v="6"/>
    <s v="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x v="0"/>
    <x v="0"/>
    <x v="16"/>
    <x v="0"/>
    <m/>
    <x v="17"/>
    <n v="0"/>
    <x v="1"/>
    <n v="1"/>
    <x v="9"/>
    <n v="1619"/>
    <s v="Ninguna"/>
    <m/>
    <n v="0"/>
    <x v="0"/>
    <s v="No aplica"/>
    <s v="Facilitar el cumplimiento"/>
    <s v="e.Firma"/>
    <s v="Desarrollo"/>
    <s v="2082 - PKI-SAT (Public Key Infraestructure - SAT)"/>
    <s v="PKI-SAT (Public Key Infraestructure - SAT)"/>
    <x v="0"/>
    <x v="0"/>
    <n v="0"/>
    <n v="0"/>
    <n v="0"/>
    <n v="0"/>
    <e v="#N/A"/>
    <s v="Felix Juan Ramírez Velasco"/>
    <x v="1"/>
    <x v="0"/>
    <s v="ACSN"/>
    <n v="0"/>
    <x v="2"/>
    <s v="Desarrollo de Software"/>
    <x v="1"/>
    <x v="1"/>
    <x v="1"/>
    <s v="Daniel Esquivel Herrera"/>
    <s v="05/06/2020"/>
    <s v=""/>
    <s v="05/06/2020"/>
    <s v=""/>
    <x v="0"/>
    <x v="3"/>
    <x v="0"/>
    <x v="0"/>
  </r>
  <r>
    <n v="1625"/>
    <d v="2020-06-05T20:18:02"/>
    <x v="268"/>
    <x v="3"/>
    <x v="1"/>
    <m/>
    <x v="1"/>
    <s v="​Se requiere de este proceso para formalizar la toma aplicativa para que se generen los documentos, de acuerdo al Marco Documental vigente, así como la validación del aplicativo RBMAMCReingeniería Base Marcaria de Aduanas, que fue desarrollado por la Administración de Arquitectura Tecnológica con su fábrica de software IBM en el año 2017."/>
    <x v="3"/>
    <x v="0"/>
    <x v="37"/>
    <x v="0"/>
    <m/>
    <x v="30"/>
    <n v="142.19999999999999"/>
    <x v="1"/>
    <n v="0"/>
    <x v="2"/>
    <m/>
    <m/>
    <m/>
    <n v="0.14000000000000001"/>
    <x v="0"/>
    <s v="No aplica"/>
    <s v="Soporte a la operación del SAT"/>
    <s v="Transversales de TI"/>
    <s v="Tecnológico"/>
    <s v="1023 - Reingeniería Base Marcaria de Aduanas (Migración y Módulo de Consulta Empleados SAT)"/>
    <s v="Reingeniería Base Marcaria de Aduanas (Migración y Módulo de Consulta Empleados SAT)"/>
    <x v="0"/>
    <x v="0"/>
    <n v="948"/>
    <n v="948"/>
    <n v="105564.42"/>
    <n v="217092"/>
    <n v="41247.480000000003"/>
    <s v="Jazmin Aide"/>
    <x v="7"/>
    <x v="1"/>
    <s v="ACDMA"/>
    <n v="1195"/>
    <x v="0"/>
    <s v="Desarrollo de Software"/>
    <x v="0"/>
    <x v="0"/>
    <x v="6"/>
    <s v="Jazmin Aide Gaytan Fernandez"/>
    <s v="28/07/2020"/>
    <s v="28/07/2020"/>
    <s v="16/12/2020"/>
    <s v=""/>
    <x v="0"/>
    <x v="4"/>
    <x v="0"/>
    <x v="0"/>
  </r>
  <r>
    <n v="1641"/>
    <d v="2020-06-10T22:25:31"/>
    <x v="269"/>
    <x v="3"/>
    <x v="1"/>
    <m/>
    <x v="2"/>
    <s v="Mantener actualizado el/los logos del SAT que se visualizanenel aplicativo."/>
    <x v="3"/>
    <x v="1"/>
    <x v="40"/>
    <x v="0"/>
    <m/>
    <x v="38"/>
    <n v="23.680499999999999"/>
    <x v="1"/>
    <n v="1"/>
    <x v="9"/>
    <s v="Ninguna"/>
    <s v="Ninguna"/>
    <m/>
    <n v="0.96"/>
    <x v="0"/>
    <s v="No aplica"/>
    <s v="Soporte a la operación del SAT"/>
    <s v="Servicios al Contribuyente"/>
    <s v="Desarrollo"/>
    <s v="700 - RFC Ampliado"/>
    <s v="RFC Ampliado"/>
    <x v="0"/>
    <x v="0"/>
    <n v="0"/>
    <n v="157.87"/>
    <n v="0"/>
    <n v="0"/>
    <e v="#N/A"/>
    <s v="Christian Alejandro Nolasco Palacios"/>
    <x v="1"/>
    <x v="0"/>
    <s v="ACSN"/>
    <n v="1180"/>
    <x v="1"/>
    <s v="Desarrollo de Software"/>
    <x v="1"/>
    <x v="1"/>
    <x v="1"/>
    <s v="Araceli Gandara Bautista"/>
    <s v="22/06/2020"/>
    <s v="22/06/2020"/>
    <s v="17/07/2020"/>
    <s v=""/>
    <x v="0"/>
    <x v="9"/>
    <x v="0"/>
    <x v="0"/>
  </r>
  <r>
    <n v="1656"/>
    <d v="2020-06-11T11:43:10"/>
    <x v="270"/>
    <x v="1"/>
    <x v="1"/>
    <m/>
    <x v="2"/>
    <s v="Se requiere la actualización de logotipos en los aplicativos_x000a_y documentos emitidos de acuerdo a los lineamientos gráficos vigentes."/>
    <x v="3"/>
    <x v="0"/>
    <x v="40"/>
    <x v="0"/>
    <m/>
    <x v="38"/>
    <n v="0"/>
    <x v="1"/>
    <n v="1"/>
    <x v="0"/>
    <m/>
    <m/>
    <m/>
    <n v="0"/>
    <x v="0"/>
    <s v="No aplica"/>
    <s v="Continuidad operativa"/>
    <s v="Servicios al Contribuyente"/>
    <s v="Desarrollo"/>
    <s v="744 - Contraseña"/>
    <s v="Contraseña"/>
    <x v="0"/>
    <x v="4"/>
    <s v=""/>
    <s v=""/>
    <n v="105564.42"/>
    <s v=""/>
    <e v="#N/A"/>
    <s v="Oscar Gabriel Rivera Murillo"/>
    <x v="1"/>
    <x v="0"/>
    <s v="ACSN"/>
    <n v="0"/>
    <x v="2"/>
    <s v="Desarrollo de Software"/>
    <x v="1"/>
    <x v="1"/>
    <x v="1"/>
    <s v="Daniel Esquivel Herrera"/>
    <s v="09/07/2020"/>
    <s v=""/>
    <s v="20/08/2020"/>
    <s v=""/>
    <x v="0"/>
    <x v="0"/>
    <x v="0"/>
    <x v="0"/>
  </r>
  <r>
    <n v="1695"/>
    <d v="2020-06-12T00:31:27"/>
    <x v="271"/>
    <x v="1"/>
    <x v="1"/>
    <m/>
    <x v="2"/>
    <s v="_x000a__x000a_Surge por la necesidad de homologar los_x000a_logotipos vigentes en los aplicativos._x000a__x000a_"/>
    <x v="3"/>
    <x v="0"/>
    <x v="40"/>
    <x v="0"/>
    <m/>
    <x v="38"/>
    <n v="0"/>
    <x v="1"/>
    <n v="1"/>
    <x v="0"/>
    <m/>
    <m/>
    <m/>
    <n v="0"/>
    <x v="0"/>
    <s v="No aplica"/>
    <s v="Continuidad operativa"/>
    <s v="e.Firma"/>
    <s v="Desarrollo"/>
    <s v="834 - E- Firma Portable"/>
    <s v="E- Firma Portable"/>
    <x v="0"/>
    <x v="4"/>
    <s v=""/>
    <s v=""/>
    <n v="105564.42"/>
    <s v=""/>
    <e v="#N/A"/>
    <s v="Felix Juan Ramirez Velasco"/>
    <x v="1"/>
    <x v="0"/>
    <s v="ACSN"/>
    <n v="0"/>
    <x v="2"/>
    <s v="Desarrollo de Software"/>
    <x v="1"/>
    <x v="1"/>
    <x v="1"/>
    <s v="Daniel Esquivel Herrera"/>
    <s v="09/07/2020"/>
    <s v=""/>
    <s v="14/08/2020"/>
    <s v=""/>
    <x v="0"/>
    <x v="0"/>
    <x v="0"/>
    <x v="0"/>
  </r>
  <r>
    <n v="1770"/>
    <d v="2020-06-17T12:59:42"/>
    <x v="272"/>
    <x v="1"/>
    <x v="1"/>
    <m/>
    <x v="1"/>
    <e v="#N/A"/>
    <x v="3"/>
    <x v="0"/>
    <x v="37"/>
    <x v="0"/>
    <m/>
    <x v="18"/>
    <n v="204.30599999999998"/>
    <x v="1"/>
    <n v="0"/>
    <x v="0"/>
    <m/>
    <m/>
    <m/>
    <n v="0.44"/>
    <x v="0"/>
    <s v="Móvil"/>
    <s v="Continuidad operativa"/>
    <s v="Transversales de TI"/>
    <s v="Desarrollo"/>
    <s v="700 - RFC Ampliado"/>
    <s v="RFC Ampliado"/>
    <x v="0"/>
    <x v="0"/>
    <n v="1089.6300000000001"/>
    <n v="1362.04"/>
    <m/>
    <n v="249525.27"/>
    <n v="154705.66740000001"/>
    <s v="José Luis Rodríguez González"/>
    <x v="6"/>
    <x v="1"/>
    <s v="ACSMC"/>
    <n v="1197"/>
    <x v="1"/>
    <s v="Desarrollo de Software"/>
    <x v="1"/>
    <x v="1"/>
    <x v="1"/>
    <s v="Araceli Gandara Bautista"/>
    <s v="20/07/2020"/>
    <s v="20/07/2020"/>
    <s v="09/11/2020"/>
    <s v=""/>
    <x v="0"/>
    <x v="2"/>
    <x v="0"/>
    <x v="0"/>
  </r>
  <r>
    <n v="1776"/>
    <d v="2020-06-18T12:43:43"/>
    <x v="273"/>
    <x v="1"/>
    <x v="1"/>
    <m/>
    <x v="4"/>
    <e v="#N/A"/>
    <x v="0"/>
    <x v="1"/>
    <x v="1"/>
    <x v="1"/>
    <m/>
    <x v="1"/>
    <n v="23.643000000000001"/>
    <x v="1"/>
    <n v="1"/>
    <x v="1"/>
    <m/>
    <m/>
    <m/>
    <n v="0.39"/>
    <x v="0"/>
    <s v="No aplica"/>
    <s v="Continuidad operativa"/>
    <s v="Identificación del Contribuyente"/>
    <s v="Desarrollo"/>
    <s v="700 - RFC Ampliado"/>
    <s v="RFC Ampliado"/>
    <x v="0"/>
    <x v="3"/>
    <n v="0"/>
    <n v="157.62"/>
    <n v="884250"/>
    <n v="0"/>
    <e v="#N/A"/>
    <s v="Christian Alejandro Nolasco Palacios"/>
    <x v="1"/>
    <x v="0"/>
    <s v="ACSN"/>
    <n v="1236"/>
    <x v="0"/>
    <s v="Servicios de Información"/>
    <x v="1"/>
    <x v="1"/>
    <x v="1"/>
    <s v="Araceli Gandara Bautista"/>
    <s v="24/08/2020"/>
    <s v="24/08/2020"/>
    <s v="08/10/2020"/>
    <m/>
    <x v="0"/>
    <x v="6"/>
    <x v="0"/>
    <x v="0"/>
  </r>
  <r>
    <n v="1777"/>
    <d v="2020-06-18T13:22:57"/>
    <x v="274"/>
    <x v="1"/>
    <x v="1"/>
    <m/>
    <x v="4"/>
    <e v="#N/A"/>
    <x v="0"/>
    <x v="1"/>
    <x v="1"/>
    <x v="1"/>
    <m/>
    <x v="1"/>
    <n v="39.079499999999996"/>
    <x v="1"/>
    <n v="1"/>
    <x v="1"/>
    <m/>
    <m/>
    <m/>
    <n v="0.39"/>
    <x v="0"/>
    <s v="No aplica"/>
    <s v="Continuidad operativa"/>
    <s v="Identificación del Contribuyente"/>
    <s v="Desarrollo"/>
    <s v="700 - RFC Ampliado"/>
    <s v="RFC Ampliado"/>
    <x v="0"/>
    <x v="3"/>
    <n v="0"/>
    <n v="260.52999999999997"/>
    <n v="884250"/>
    <n v="0"/>
    <e v="#N/A"/>
    <s v="Christian Alejandro Nolasco Palacios"/>
    <x v="1"/>
    <x v="0"/>
    <s v="ACSN"/>
    <n v="1235"/>
    <x v="0"/>
    <s v="Servicios de Información"/>
    <x v="1"/>
    <x v="1"/>
    <x v="1"/>
    <s v="Araceli Gandara Bautista"/>
    <s v="24/08/2020"/>
    <s v="24/08/2020"/>
    <s v="16/10/2020"/>
    <m/>
    <x v="0"/>
    <x v="6"/>
    <x v="0"/>
    <x v="0"/>
  </r>
  <r>
    <n v="1783"/>
    <d v="2020-06-23T18:32:17"/>
    <x v="275"/>
    <x v="42"/>
    <x v="7"/>
    <s v="AGSC"/>
    <x v="0"/>
    <e v="#N/A"/>
    <x v="0"/>
    <x v="1"/>
    <x v="9"/>
    <x v="0"/>
    <m/>
    <x v="39"/>
    <m/>
    <x v="3"/>
    <m/>
    <x v="6"/>
    <m/>
    <m/>
    <m/>
    <e v="#N/A"/>
    <x v="0"/>
    <s v="SAT ID"/>
    <s v="Facilitar el cumplimiento"/>
    <s v="Servicios al Contribuyente"/>
    <s v="Desarrollo"/>
    <s v="0 - No Aplica"/>
    <s v="No Aplica"/>
    <x v="9"/>
    <x v="2"/>
    <m/>
    <m/>
    <m/>
    <m/>
    <e v="#N/A"/>
    <s v="Oscar Gabriel Rivera Murillo"/>
    <x v="1"/>
    <x v="0"/>
    <s v="ACSN"/>
    <m/>
    <x v="3"/>
    <m/>
    <x v="2"/>
    <x v="2"/>
    <x v="3"/>
    <n v="0"/>
    <e v="#N/A"/>
    <e v="#N/A"/>
    <e v="#N/A"/>
    <m/>
    <x v="4"/>
    <x v="8"/>
    <x v="1"/>
    <x v="0"/>
  </r>
  <r>
    <n v="1787"/>
    <d v="2020-06-24T18:42:25"/>
    <x v="276"/>
    <x v="1"/>
    <x v="1"/>
    <m/>
    <x v="2"/>
    <e v="#N/A"/>
    <x v="3"/>
    <x v="0"/>
    <x v="40"/>
    <x v="0"/>
    <m/>
    <x v="38"/>
    <n v="0"/>
    <x v="1"/>
    <n v="1"/>
    <x v="9"/>
    <m/>
    <m/>
    <m/>
    <n v="0.96"/>
    <x v="0"/>
    <s v="No aplica"/>
    <s v="Continuidad operativa"/>
    <s v="Comercio Exterior - Soporte a la Operación"/>
    <s v="Desarrollo"/>
    <s v="672 - Aplicación Móvil: Bienvenido a México"/>
    <s v="Aplicación Móvil: Bienvenido a México"/>
    <x v="0"/>
    <x v="4"/>
    <s v=""/>
    <s v=""/>
    <n v="105564.42"/>
    <s v=""/>
    <e v="#N/A"/>
    <s v="Mario Santos Aldama"/>
    <x v="2"/>
    <x v="0"/>
    <s v="ACSN"/>
    <n v="0"/>
    <x v="2"/>
    <s v="Desarrollo de Software"/>
    <x v="0"/>
    <x v="0"/>
    <x v="6"/>
    <s v="Juan Rivas Cruz"/>
    <s v="29/07/2020"/>
    <s v="29/07/2020"/>
    <s v="17/09/2020"/>
    <s v=""/>
    <x v="0"/>
    <x v="5"/>
    <x v="0"/>
    <x v="0"/>
  </r>
  <r>
    <n v="1793"/>
    <d v="2020-06-29T11:54:29"/>
    <x v="277"/>
    <x v="1"/>
    <x v="1"/>
    <m/>
    <x v="8"/>
    <e v="#N/A"/>
    <x v="1"/>
    <x v="1"/>
    <x v="9"/>
    <x v="2"/>
    <m/>
    <x v="9"/>
    <m/>
    <x v="3"/>
    <m/>
    <x v="7"/>
    <m/>
    <m/>
    <m/>
    <e v="#N/A"/>
    <x v="0"/>
    <s v="No aplica"/>
    <s v="Fiscalización"/>
    <s v="Fiscalización"/>
    <s v="Desarrollo"/>
    <s v="809 - Sistema de Expedición y Control de Revisiones Fiscales"/>
    <s v="Sistema de Expedición y Control de Revisiones Fiscales"/>
    <x v="0"/>
    <x v="2"/>
    <m/>
    <m/>
    <m/>
    <m/>
    <e v="#N/A"/>
    <s v="Santa Isabel Villanueva Hernandez"/>
    <x v="2"/>
    <x v="0"/>
    <s v="ACSN"/>
    <m/>
    <x v="3"/>
    <m/>
    <x v="0"/>
    <x v="0"/>
    <x v="2"/>
    <s v="Raúl Quiroz Sosa"/>
    <e v="#N/A"/>
    <e v="#N/A"/>
    <e v="#N/A"/>
    <m/>
    <x v="4"/>
    <x v="8"/>
    <x v="2"/>
    <x v="0"/>
  </r>
  <r>
    <n v="1794"/>
    <d v="2020-06-29T13:58:04"/>
    <x v="278"/>
    <x v="1"/>
    <x v="1"/>
    <m/>
    <x v="4"/>
    <e v="#N/A"/>
    <x v="4"/>
    <x v="1"/>
    <x v="9"/>
    <x v="2"/>
    <m/>
    <x v="9"/>
    <m/>
    <x v="3"/>
    <m/>
    <x v="6"/>
    <m/>
    <m/>
    <m/>
    <e v="#N/A"/>
    <x v="0"/>
    <s v="Pago referenciado"/>
    <s v="Recaudación"/>
    <s v="Declaraciones y Pagos (Informativas y Pagos Provisionales)"/>
    <s v="Desarrollo"/>
    <s v="936 - Formulario (JAVA Script)"/>
    <s v="Formulario (JAVA Script)"/>
    <x v="0"/>
    <x v="2"/>
    <m/>
    <m/>
    <m/>
    <m/>
    <e v="#N/A"/>
    <s v="Manuel Vargas Espinosa"/>
    <x v="3"/>
    <x v="0"/>
    <s v="ACSN"/>
    <m/>
    <x v="3"/>
    <m/>
    <x v="0"/>
    <x v="0"/>
    <x v="5"/>
    <s v="Ignacio Ramon Ruiz Casillas"/>
    <m/>
    <m/>
    <m/>
    <m/>
    <x v="4"/>
    <x v="8"/>
    <x v="1"/>
    <x v="0"/>
  </r>
  <r>
    <n v="1795"/>
    <d v="2019-06-09T00:00:00"/>
    <x v="279"/>
    <x v="43"/>
    <x v="32"/>
    <s v="TRANSVERSAL (AGAFF)"/>
    <x v="0"/>
    <e v="#N/A"/>
    <x v="1"/>
    <x v="1"/>
    <x v="9"/>
    <x v="2"/>
    <m/>
    <x v="9"/>
    <m/>
    <x v="3"/>
    <m/>
    <x v="10"/>
    <m/>
    <m/>
    <m/>
    <e v="#N/A"/>
    <x v="0"/>
    <s v="Papeles de trabajo"/>
    <s v="Fiscalización"/>
    <s v="Fiscalización"/>
    <s v="Desarrollo"/>
    <s v="3013 - Generador y Visor de Cédulas de Fiscalización (Papeles de Trabajo)"/>
    <s v="Generador y Visor de Cédulas de Fiscalización (Papeles de Trabajo)"/>
    <x v="7"/>
    <x v="2"/>
    <m/>
    <m/>
    <m/>
    <m/>
    <e v="#N/A"/>
    <s v="Santa Isabel Villanueva Hernandez"/>
    <x v="2"/>
    <x v="0"/>
    <s v="ACSN"/>
    <m/>
    <x v="3"/>
    <m/>
    <x v="3"/>
    <x v="3"/>
    <x v="9"/>
    <s v="Gricel Noemi Lozada Zarate"/>
    <m/>
    <m/>
    <m/>
    <m/>
    <x v="4"/>
    <x v="8"/>
    <x v="3"/>
    <x v="0"/>
  </r>
  <r>
    <n v="1802"/>
    <d v="2020-06-30T17:10:51"/>
    <x v="280"/>
    <x v="1"/>
    <x v="1"/>
    <m/>
    <x v="2"/>
    <e v="#N/A"/>
    <x v="0"/>
    <x v="0"/>
    <x v="19"/>
    <x v="1"/>
    <m/>
    <x v="22"/>
    <n v="41.172000000000004"/>
    <x v="1"/>
    <n v="0"/>
    <x v="12"/>
    <m/>
    <m/>
    <m/>
    <n v="0.9"/>
    <x v="0"/>
    <s v="Plataformas Digitales"/>
    <s v="Facilitar el cumplimiento"/>
    <s v="Declaraciones y Pagos (Informativas y Pagos Provisionales)"/>
    <s v="Desarrollo"/>
    <s v="645 - Pago Provisional Simplificado"/>
    <s v="Pago Provisional Simplificado"/>
    <x v="0"/>
    <x v="3"/>
    <n v="0"/>
    <n v="274.48"/>
    <n v="105564.42"/>
    <n v="0"/>
    <e v="#N/A"/>
    <s v="Elizabeth Del Valle Beltran"/>
    <x v="3"/>
    <x v="0"/>
    <s v="ACSN"/>
    <n v="1206"/>
    <x v="0"/>
    <s v="Desarrollo de Software"/>
    <x v="0"/>
    <x v="0"/>
    <x v="5"/>
    <s v="Nallely Jusselyn Rivera Arzola"/>
    <s v="15/07/2020"/>
    <s v="15/07/2020"/>
    <s v="28/09/2020"/>
    <s v=""/>
    <x v="0"/>
    <x v="5"/>
    <x v="0"/>
    <x v="0"/>
  </r>
  <r>
    <n v="1808"/>
    <d v="2020-07-03T17:27:19"/>
    <x v="281"/>
    <x v="1"/>
    <x v="1"/>
    <m/>
    <x v="2"/>
    <e v="#N/A"/>
    <x v="3"/>
    <x v="0"/>
    <x v="40"/>
    <x v="0"/>
    <m/>
    <x v="38"/>
    <n v="29.939999999999998"/>
    <x v="1"/>
    <n v="1"/>
    <x v="3"/>
    <m/>
    <m/>
    <m/>
    <n v="0.79"/>
    <x v="0"/>
    <s v="No aplica"/>
    <s v="Soporte a la operación del SAT"/>
    <s v="e.Firma"/>
    <s v="Desarrollo"/>
    <s v="2079 - Certificación SAT (Ventanilla y WEB)"/>
    <s v="Certificación SAT (Ventanilla y WEB)"/>
    <x v="0"/>
    <x v="3"/>
    <n v="0"/>
    <n v="199.6"/>
    <n v="105564.42"/>
    <n v="0"/>
    <e v="#N/A"/>
    <s v="Gabriela Tenorio Valdes"/>
    <x v="1"/>
    <x v="0"/>
    <s v="ACSN"/>
    <n v="1210"/>
    <x v="0"/>
    <s v="Desarrollo de Software"/>
    <x v="1"/>
    <x v="1"/>
    <x v="1"/>
    <s v="Daniel Esquivel Herrera"/>
    <s v="07/07/2020"/>
    <s v="07/07/2020"/>
    <s v="20/08/2020"/>
    <s v=""/>
    <x v="0"/>
    <x v="0"/>
    <x v="0"/>
    <x v="0"/>
  </r>
  <r>
    <n v="1811"/>
    <d v="2020-07-07T15:10:58"/>
    <x v="282"/>
    <x v="1"/>
    <x v="1"/>
    <m/>
    <x v="7"/>
    <e v="#N/A"/>
    <x v="7"/>
    <x v="1"/>
    <x v="9"/>
    <x v="2"/>
    <m/>
    <x v="9"/>
    <m/>
    <x v="3"/>
    <m/>
    <x v="6"/>
    <m/>
    <m/>
    <m/>
    <e v="#N/A"/>
    <x v="0"/>
    <s v="No aplica"/>
    <s v="Continuidad operativa"/>
    <s v="Comercio Exterior - Soporte a la Operación"/>
    <s v="Tecnológico"/>
    <s v="0 - No Aplica"/>
    <s v="No Aplica"/>
    <x v="9"/>
    <x v="2"/>
    <m/>
    <m/>
    <m/>
    <m/>
    <e v="#N/A"/>
    <s v="Mario Santos Aldama"/>
    <x v="2"/>
    <x v="0"/>
    <s v="ACSN"/>
    <m/>
    <x v="3"/>
    <m/>
    <x v="2"/>
    <x v="2"/>
    <x v="3"/>
    <n v="0"/>
    <m/>
    <m/>
    <m/>
    <m/>
    <x v="4"/>
    <x v="8"/>
    <x v="1"/>
    <x v="0"/>
  </r>
  <r>
    <n v="1813"/>
    <d v="2020-07-07T18:34:44"/>
    <x v="283"/>
    <x v="8"/>
    <x v="6"/>
    <s v="TRANSVERSAL (AGAFF, AGR, AGJ)"/>
    <x v="0"/>
    <e v="#N/A"/>
    <x v="4"/>
    <x v="1"/>
    <x v="36"/>
    <x v="1"/>
    <n v="1"/>
    <x v="12"/>
    <n v="62.4"/>
    <x v="1"/>
    <n v="1"/>
    <x v="2"/>
    <m/>
    <m/>
    <m/>
    <n v="0.52"/>
    <x v="0"/>
    <s v="Buzón tributario"/>
    <s v="No Aplica"/>
    <s v="Fiscalización"/>
    <s v="Desarrollo"/>
    <s v="704 - Buzón Tributario"/>
    <s v="Buzón Tributario"/>
    <x v="0"/>
    <x v="0"/>
    <n v="416"/>
    <n v="416"/>
    <n v="0"/>
    <n v="95264"/>
    <e v="#N/A"/>
    <s v="María Elena Ventura Ibarra"/>
    <x v="4"/>
    <x v="0"/>
    <s v="ACSN"/>
    <n v="1232"/>
    <x v="0"/>
    <s v="Desarrollo de Software"/>
    <x v="0"/>
    <x v="0"/>
    <x v="2"/>
    <s v="Raúl Quiroz Sosa"/>
    <s v="24/08/2020"/>
    <s v="24/08/2020"/>
    <s v="21/09/2020"/>
    <m/>
    <x v="0"/>
    <x v="5"/>
    <x v="0"/>
    <x v="0"/>
  </r>
  <r>
    <n v="1817"/>
    <d v="2020-07-13T20:12:24"/>
    <x v="284"/>
    <x v="44"/>
    <x v="1"/>
    <m/>
    <x v="2"/>
    <e v="#N/A"/>
    <x v="0"/>
    <x v="1"/>
    <x v="41"/>
    <x v="1"/>
    <n v="1"/>
    <x v="37"/>
    <n v="69.323999999999998"/>
    <x v="1"/>
    <n v="0"/>
    <x v="0"/>
    <m/>
    <m/>
    <m/>
    <n v="0.27"/>
    <x v="0"/>
    <s v="No aplica"/>
    <s v="Compromiso con otras Instituciones"/>
    <s v="Servicios al Contribuyente"/>
    <s v="Desarrollo"/>
    <s v="704 - Buzón Tributario"/>
    <s v="Buzón Tributario"/>
    <x v="0"/>
    <x v="3"/>
    <s v=""/>
    <n v="462.16"/>
    <n v="0"/>
    <s v=""/>
    <e v="#N/A"/>
    <s v="Oscar Gabriel Rivera Murillo"/>
    <x v="1"/>
    <x v="0"/>
    <s v="ACSN"/>
    <n v="1264"/>
    <x v="2"/>
    <s v="Desarrollo de Software"/>
    <x v="0"/>
    <x v="0"/>
    <x v="2"/>
    <s v="Raúl Quiroz Sosa"/>
    <s v="10/07/2020"/>
    <s v="10/07/2020"/>
    <s v="15/10/2020"/>
    <m/>
    <x v="0"/>
    <x v="6"/>
    <x v="0"/>
    <x v="0"/>
  </r>
  <r>
    <n v="1824"/>
    <d v="2020-07-14T21:23:07"/>
    <x v="285"/>
    <x v="1"/>
    <x v="1"/>
    <m/>
    <x v="3"/>
    <e v="#N/A"/>
    <x v="0"/>
    <x v="1"/>
    <x v="9"/>
    <x v="2"/>
    <m/>
    <x v="9"/>
    <m/>
    <x v="3"/>
    <m/>
    <x v="6"/>
    <m/>
    <m/>
    <m/>
    <e v="#N/A"/>
    <x v="0"/>
    <s v="No aplica"/>
    <s v="Continuidad operativa"/>
    <s v="Identificación del Contribuyente"/>
    <s v="Desarrollo"/>
    <s v="700 - RFC Ampliado"/>
    <s v="RFC Ampliado"/>
    <x v="0"/>
    <x v="2"/>
    <m/>
    <m/>
    <m/>
    <m/>
    <e v="#N/A"/>
    <s v="Christian Alejandro Nolasco Palacios"/>
    <x v="1"/>
    <x v="0"/>
    <s v="ACSN"/>
    <m/>
    <x v="3"/>
    <m/>
    <x v="1"/>
    <x v="1"/>
    <x v="1"/>
    <s v="Araceli Gandara Bautista"/>
    <m/>
    <m/>
    <m/>
    <m/>
    <x v="4"/>
    <x v="8"/>
    <x v="1"/>
    <x v="0"/>
  </r>
  <r>
    <n v="1828"/>
    <d v="2020-07-15T19:02:34"/>
    <x v="286"/>
    <x v="1"/>
    <x v="1"/>
    <m/>
    <x v="4"/>
    <e v="#N/A"/>
    <x v="3"/>
    <x v="1"/>
    <x v="22"/>
    <x v="1"/>
    <m/>
    <x v="24"/>
    <n v="0"/>
    <x v="1"/>
    <n v="1"/>
    <x v="4"/>
    <m/>
    <m/>
    <m/>
    <n v="0.98"/>
    <x v="0"/>
    <s v="No aplica"/>
    <s v="No Aplica"/>
    <s v="Transversales de TI"/>
    <s v="Tecnológico"/>
    <s v="944.1 - SAT-Móvil: Re-ingeniería del servicio de Factura Electrónica Móvil"/>
    <s v="SAT-Móvil: Re-ingeniería del servicio de Factura Electrónica Móvil"/>
    <x v="4"/>
    <x v="1"/>
    <n v="0"/>
    <n v="0"/>
    <n v="105564.42"/>
    <n v="0"/>
    <e v="#N/A"/>
    <s v="José Vicente Vázquez Chávez"/>
    <x v="10"/>
    <x v="1"/>
    <s v="ACTT"/>
    <n v="0"/>
    <x v="2"/>
    <s v="Proyecto Tecnológico"/>
    <x v="2"/>
    <x v="6"/>
    <x v="17"/>
    <s v="Omar Gabriel Mondragon Ramirez"/>
    <s v="16/06/2020"/>
    <s v="16/06/2020"/>
    <s v="17/09/2020"/>
    <s v=""/>
    <x v="0"/>
    <x v="5"/>
    <x v="0"/>
    <x v="0"/>
  </r>
  <r>
    <n v="1847"/>
    <d v="2020-08-05T19:29:37"/>
    <x v="287"/>
    <x v="1"/>
    <x v="1"/>
    <m/>
    <x v="2"/>
    <e v="#N/A"/>
    <x v="3"/>
    <x v="0"/>
    <x v="40"/>
    <x v="0"/>
    <n v="1"/>
    <x v="38"/>
    <n v="103.2"/>
    <x v="1"/>
    <n v="1"/>
    <x v="0"/>
    <m/>
    <m/>
    <m/>
    <n v="0.6"/>
    <x v="0"/>
    <s v="No aplica"/>
    <s v="Continuidad operativa"/>
    <s v="Comercio Exterior - Soporte a la Operación"/>
    <s v="Desarrollo"/>
    <s v="672 - Aplicación Móvil: Bienvenido a México"/>
    <s v="Aplicación Móvil: Bienvenido a México"/>
    <x v="0"/>
    <x v="0"/>
    <n v="550.4"/>
    <n v="688"/>
    <n v="0"/>
    <n v="126041.60000000001"/>
    <e v="#N/A"/>
    <s v="Mario Santos Aldama"/>
    <x v="2"/>
    <x v="0"/>
    <s v="ACSN"/>
    <n v="1246"/>
    <x v="1"/>
    <s v="Desarrollo de Software"/>
    <x v="0"/>
    <x v="0"/>
    <x v="6"/>
    <s v="Juan Rivas Cruz"/>
    <s v="14/08/2020"/>
    <s v="14/08/2020"/>
    <s v="13/10/2020"/>
    <m/>
    <x v="0"/>
    <x v="6"/>
    <x v="0"/>
    <x v="0"/>
  </r>
  <r>
    <n v="1852"/>
    <d v="2020-08-07T12:21:38"/>
    <x v="288"/>
    <x v="45"/>
    <x v="33"/>
    <s v="AGRS"/>
    <x v="0"/>
    <e v="#N/A"/>
    <x v="5"/>
    <x v="1"/>
    <x v="9"/>
    <x v="1"/>
    <m/>
    <x v="8"/>
    <m/>
    <x v="3"/>
    <m/>
    <x v="6"/>
    <m/>
    <m/>
    <m/>
    <e v="#N/A"/>
    <x v="0"/>
    <s v="Sistema de Control de Bienes (SICOBI)"/>
    <s v="Acuerdos nacionales e internacionales"/>
    <s v="Recursos y Servicios"/>
    <s v="Desarrollo"/>
    <s v="0 - No Aplica"/>
    <s v="No Aplica"/>
    <x v="9"/>
    <x v="2"/>
    <m/>
    <m/>
    <m/>
    <m/>
    <e v="#N/A"/>
    <s v="Margarita Canseco Flores"/>
    <x v="0"/>
    <x v="0"/>
    <s v="ACSN"/>
    <m/>
    <x v="3"/>
    <m/>
    <x v="2"/>
    <x v="2"/>
    <x v="3"/>
    <n v="0"/>
    <m/>
    <m/>
    <m/>
    <m/>
    <x v="4"/>
    <x v="8"/>
    <x v="1"/>
    <x v="0"/>
  </r>
  <r>
    <n v="1853"/>
    <d v="2020-08-07T13:22:34"/>
    <x v="289"/>
    <x v="1"/>
    <x v="1"/>
    <m/>
    <x v="4"/>
    <e v="#N/A"/>
    <x v="7"/>
    <x v="1"/>
    <x v="9"/>
    <x v="2"/>
    <m/>
    <x v="9"/>
    <m/>
    <x v="3"/>
    <m/>
    <x v="6"/>
    <m/>
    <m/>
    <m/>
    <e v="#N/A"/>
    <x v="0"/>
    <s v="No aplica"/>
    <s v="Facilitar el cumplimiento"/>
    <s v="Comercio Exterior - Soporte a la Operación"/>
    <s v="Desarrollo"/>
    <s v="978 - Sistema Integral de Contabilidad Aduanera"/>
    <s v="Sistema Integral de Contabilidad Aduanera"/>
    <x v="0"/>
    <x v="2"/>
    <m/>
    <m/>
    <m/>
    <m/>
    <e v="#N/A"/>
    <s v="Mario Santos Aldama"/>
    <x v="2"/>
    <x v="0"/>
    <s v="ACSN"/>
    <m/>
    <x v="3"/>
    <m/>
    <x v="0"/>
    <x v="0"/>
    <x v="6"/>
    <s v="Jazmin Aide Gaytan Fernandez"/>
    <m/>
    <m/>
    <m/>
    <m/>
    <x v="4"/>
    <x v="8"/>
    <x v="1"/>
    <x v="0"/>
  </r>
  <r>
    <n v="1858"/>
    <d v="2020-08-12T14:36:43"/>
    <x v="290"/>
    <x v="46"/>
    <x v="34"/>
    <s v="AGRS"/>
    <x v="0"/>
    <e v="#N/A"/>
    <x v="5"/>
    <x v="1"/>
    <x v="8"/>
    <x v="0"/>
    <m/>
    <x v="8"/>
    <n v="37.199999999999996"/>
    <x v="1"/>
    <m/>
    <x v="15"/>
    <m/>
    <m/>
    <m/>
    <m/>
    <x v="0"/>
    <s v="No aplica"/>
    <s v="Continuidad operativa"/>
    <s v="Recursos y Servicios"/>
    <s v="Desarrollo"/>
    <s v="299 - AGS-FSCM Solución Integral"/>
    <s v="AGS-FSCM Solución Integral"/>
    <x v="0"/>
    <x v="0"/>
    <n v="248"/>
    <n v="248"/>
    <n v="3036927"/>
    <n v="56792"/>
    <e v="#N/A"/>
    <s v="Margarita Canseco Flores"/>
    <x v="0"/>
    <x v="0"/>
    <s v="ACSN"/>
    <n v="1254"/>
    <x v="0"/>
    <m/>
    <x v="0"/>
    <x v="0"/>
    <x v="0"/>
    <s v="Francisco Porfirio Lopez Vazquez"/>
    <s v="15/09/2020"/>
    <s v=""/>
    <s v="17/09/2020"/>
    <s v=""/>
    <x v="0"/>
    <x v="5"/>
    <x v="0"/>
    <x v="0"/>
  </r>
  <r>
    <n v="1872"/>
    <d v="2020-08-19T16:03:29"/>
    <x v="291"/>
    <x v="32"/>
    <x v="23"/>
    <m/>
    <x v="0"/>
    <e v="#N/A"/>
    <x v="9"/>
    <x v="1"/>
    <x v="9"/>
    <x v="0"/>
    <m/>
    <x v="9"/>
    <m/>
    <x v="3"/>
    <m/>
    <x v="6"/>
    <m/>
    <m/>
    <m/>
    <e v="#N/A"/>
    <x v="0"/>
    <s v="Compromisos Internacionales / Fiscalización"/>
    <s v="Acuerdos nacionales e internacionales"/>
    <s v="Declaraciones y Pagos (Documentos Digitales)"/>
    <s v="Servicios de Información"/>
    <s v="914.1 - FATCA-CRS"/>
    <s v="FATCA-CRS"/>
    <x v="0"/>
    <x v="2"/>
    <m/>
    <m/>
    <m/>
    <m/>
    <e v="#N/A"/>
    <s v="Santa Isabel Villanueva Hernandez"/>
    <x v="2"/>
    <x v="0"/>
    <s v="ACSN"/>
    <m/>
    <x v="3"/>
    <m/>
    <x v="0"/>
    <x v="0"/>
    <x v="18"/>
    <s v="Carlos Roberto Gonzalez Reyes"/>
    <m/>
    <m/>
    <m/>
    <m/>
    <x v="4"/>
    <x v="8"/>
    <x v="1"/>
    <x v="0"/>
  </r>
  <r>
    <n v="1877"/>
    <d v="2020-08-21T12:34:50"/>
    <x v="292"/>
    <x v="1"/>
    <x v="1"/>
    <m/>
    <x v="4"/>
    <e v="#N/A"/>
    <x v="4"/>
    <x v="1"/>
    <x v="9"/>
    <x v="2"/>
    <m/>
    <x v="9"/>
    <m/>
    <x v="3"/>
    <m/>
    <x v="7"/>
    <m/>
    <m/>
    <m/>
    <e v="#N/A"/>
    <x v="0"/>
    <s v="Reformas 2020"/>
    <s v="Continuidad operativa"/>
    <s v="Declaraciones y Pagos (Documentos Digitales)"/>
    <s v="Desarrollo"/>
    <s v="826 - Forma 63 “Declaración Informativa de los Regímenes Fiscales Preferentes”"/>
    <s v="Forma 63 “Declaración Informativa de los Regímenes Fiscales Preferentes”"/>
    <x v="8"/>
    <x v="2"/>
    <m/>
    <m/>
    <m/>
    <m/>
    <e v="#N/A"/>
    <s v="Elizabeth Del Valle Beltran"/>
    <x v="3"/>
    <x v="0"/>
    <s v="ACSN"/>
    <m/>
    <x v="3"/>
    <m/>
    <x v="0"/>
    <x v="0"/>
    <x v="5"/>
    <s v="Martha Patricia Tellez Torres"/>
    <m/>
    <m/>
    <m/>
    <m/>
    <x v="4"/>
    <x v="8"/>
    <x v="2"/>
    <x v="0"/>
  </r>
  <r>
    <n v="1880"/>
    <d v="2020-08-26T13:38:15"/>
    <x v="293"/>
    <x v="1"/>
    <x v="1"/>
    <m/>
    <x v="4"/>
    <e v="#N/A"/>
    <x v="3"/>
    <x v="1"/>
    <x v="9"/>
    <x v="2"/>
    <m/>
    <x v="9"/>
    <m/>
    <x v="3"/>
    <m/>
    <x v="7"/>
    <m/>
    <m/>
    <m/>
    <m/>
    <x v="0"/>
    <m/>
    <s v="Continuidad operativa"/>
    <s v="Transversales de TI"/>
    <s v="Tecnológico"/>
    <s v="721 - PTSC - Seguridad SIAT - Fase 3 (Integración de nuevas ligas)"/>
    <s v="PTSC - Seguridad SIAT - Fase 3 (Integración de nuevas ligas)"/>
    <x v="0"/>
    <x v="2"/>
    <m/>
    <m/>
    <m/>
    <m/>
    <e v="#N/A"/>
    <s v="José Vicente Vázquez Chávez"/>
    <x v="10"/>
    <x v="1"/>
    <s v="ACTT"/>
    <m/>
    <x v="3"/>
    <m/>
    <x v="1"/>
    <x v="1"/>
    <x v="1"/>
    <s v="Araceli Gandara Bautista"/>
    <m/>
    <m/>
    <m/>
    <m/>
    <x v="4"/>
    <x v="8"/>
    <x v="2"/>
    <x v="0"/>
  </r>
  <r>
    <n v="1882"/>
    <d v="2020-08-27T13:02:34"/>
    <x v="294"/>
    <x v="15"/>
    <x v="12"/>
    <n v="0"/>
    <x v="4"/>
    <e v="#N/A"/>
    <x v="0"/>
    <x v="0"/>
    <x v="31"/>
    <x v="0"/>
    <m/>
    <x v="27"/>
    <n v="35.699999999999996"/>
    <x v="1"/>
    <n v="0"/>
    <x v="0"/>
    <m/>
    <m/>
    <m/>
    <n v="0.75"/>
    <x v="0"/>
    <s v="Reformas 2020"/>
    <s v="No Aplica"/>
    <s v="Identificación del Contribuyente"/>
    <s v="Desarrollo"/>
    <s v="700 - RFC Ampliado"/>
    <s v="RFC Ampliado"/>
    <x v="0"/>
    <x v="3"/>
    <n v="0"/>
    <n v="238"/>
    <n v="105564.42"/>
    <n v="0"/>
    <e v="#N/A"/>
    <s v="Christian Alejandro Nolasco Palacios"/>
    <x v="1"/>
    <x v="0"/>
    <s v="ACSN"/>
    <n v="1258"/>
    <x v="2"/>
    <s v="Desarrollo de Software"/>
    <x v="1"/>
    <x v="1"/>
    <x v="1"/>
    <s v="Araceli Gandara Bautista"/>
    <s v="28/08/2020"/>
    <s v="28/08/2020"/>
    <s v="28/09/2020"/>
    <s v=""/>
    <x v="0"/>
    <x v="5"/>
    <x v="0"/>
    <x v="0"/>
  </r>
  <r>
    <n v="1883"/>
    <d v="2020-08-31T11:35:36"/>
    <x v="295"/>
    <x v="47"/>
    <x v="1"/>
    <s v="AGSC"/>
    <x v="4"/>
    <e v="#N/A"/>
    <x v="0"/>
    <x v="1"/>
    <x v="9"/>
    <x v="2"/>
    <m/>
    <x v="9"/>
    <m/>
    <x v="3"/>
    <m/>
    <x v="6"/>
    <m/>
    <m/>
    <m/>
    <e v="#N/A"/>
    <x v="0"/>
    <s v="No aplica"/>
    <s v="Continuidad operativa"/>
    <s v="Servicios al Contribuyente"/>
    <s v="Desarrollo"/>
    <s v="685.1 - Sistema Automatizado Integral de Marbetes y Precintos"/>
    <s v="Sistema Automatizado Integral de Marbetes y Precintos"/>
    <x v="0"/>
    <x v="2"/>
    <m/>
    <m/>
    <m/>
    <m/>
    <e v="#N/A"/>
    <s v="Felix Juan Ramirez Velasco"/>
    <x v="1"/>
    <x v="0"/>
    <s v="ACSN"/>
    <m/>
    <x v="3"/>
    <m/>
    <x v="1"/>
    <x v="1"/>
    <x v="1"/>
    <s v="Erika Adriana Ruiz Mendoza"/>
    <m/>
    <m/>
    <m/>
    <m/>
    <x v="4"/>
    <x v="8"/>
    <x v="1"/>
    <x v="0"/>
  </r>
  <r>
    <n v="1884"/>
    <d v="2020-08-31T12:28:32"/>
    <x v="296"/>
    <x v="48"/>
    <x v="35"/>
    <s v="AGSC, AGE"/>
    <x v="0"/>
    <e v="#N/A"/>
    <x v="0"/>
    <x v="1"/>
    <x v="9"/>
    <x v="1"/>
    <m/>
    <x v="40"/>
    <m/>
    <x v="3"/>
    <m/>
    <x v="6"/>
    <m/>
    <m/>
    <m/>
    <e v="#N/A"/>
    <x v="0"/>
    <s v="Apoyo al proceso y aplicativo del Buen Fin"/>
    <s v="Compromiso con otras Instituciones"/>
    <s v="Servicios al Contribuyente"/>
    <s v="Desarrollo"/>
    <s v="734 - Sorteo Fiscal del Buen Fin"/>
    <s v="Sorteo Fiscal del Buen Fin"/>
    <x v="3"/>
    <x v="2"/>
    <m/>
    <m/>
    <m/>
    <m/>
    <e v="#N/A"/>
    <s v="Oscar Gabriel Rivera Murillo"/>
    <x v="1"/>
    <x v="0"/>
    <s v="ACSN"/>
    <m/>
    <x v="3"/>
    <m/>
    <x v="0"/>
    <x v="0"/>
    <x v="0"/>
    <s v="Carlos Alberto Rosas Torres"/>
    <m/>
    <m/>
    <m/>
    <m/>
    <x v="4"/>
    <x v="8"/>
    <x v="1"/>
    <x v="0"/>
  </r>
  <r>
    <n v="1890"/>
    <d v="2020-09-03T14:21:37"/>
    <x v="297"/>
    <x v="49"/>
    <x v="1"/>
    <s v="AGCS"/>
    <x v="1"/>
    <e v="#N/A"/>
    <x v="0"/>
    <x v="1"/>
    <x v="9"/>
    <x v="2"/>
    <m/>
    <x v="9"/>
    <m/>
    <x v="3"/>
    <m/>
    <x v="6"/>
    <m/>
    <m/>
    <m/>
    <e v="#N/A"/>
    <x v="0"/>
    <s v="No aplica"/>
    <s v="Continuidad operativa"/>
    <s v="Servicios al Contribuyente"/>
    <s v="Desarrollo"/>
    <s v="869 - CitaSAT - Sistema de Citas y Control de Turnos"/>
    <s v="CitaSAT - Sistema de Citas y Control de Turnos"/>
    <x v="6"/>
    <x v="2"/>
    <m/>
    <m/>
    <m/>
    <m/>
    <e v="#N/A"/>
    <s v="Oscar Gabriel Rivera Murillo"/>
    <x v="1"/>
    <x v="0"/>
    <s v="ACSN"/>
    <m/>
    <x v="3"/>
    <m/>
    <x v="2"/>
    <x v="8"/>
    <x v="19"/>
    <s v="Andre Marcel Lacarriere Lezama"/>
    <m/>
    <m/>
    <m/>
    <m/>
    <x v="4"/>
    <x v="8"/>
    <x v="1"/>
    <x v="0"/>
  </r>
  <r>
    <n v="1894"/>
    <d v="2020-09-04T18:02:43"/>
    <x v="298"/>
    <x v="1"/>
    <x v="1"/>
    <m/>
    <x v="2"/>
    <e v="#N/A"/>
    <x v="7"/>
    <x v="1"/>
    <x v="9"/>
    <x v="2"/>
    <m/>
    <x v="9"/>
    <m/>
    <x v="3"/>
    <m/>
    <x v="6"/>
    <m/>
    <m/>
    <m/>
    <e v="#N/A"/>
    <x v="0"/>
    <s v="No aplica"/>
    <s v="Facilitar el cumplimiento"/>
    <s v="Comercio Exterior - Pre-Despacho"/>
    <s v="Desarrollo"/>
    <s v="217 - Validador de Operaciones de Comercio Exterior"/>
    <s v="Validador de Operaciones de Comercio Exterior"/>
    <x v="5"/>
    <x v="2"/>
    <m/>
    <m/>
    <m/>
    <m/>
    <e v="#N/A"/>
    <s v="Sonia Oliva Caballero Aquino"/>
    <x v="5"/>
    <x v="0"/>
    <s v="ACSN"/>
    <m/>
    <x v="3"/>
    <m/>
    <x v="4"/>
    <x v="4"/>
    <x v="10"/>
    <s v="Angel Alberto Vazquez Chavez"/>
    <m/>
    <m/>
    <m/>
    <m/>
    <x v="4"/>
    <x v="8"/>
    <x v="1"/>
    <x v="0"/>
  </r>
  <r>
    <n v="1899"/>
    <d v="2020-09-08T13:03:13"/>
    <x v="299"/>
    <x v="13"/>
    <x v="9"/>
    <s v="AGE"/>
    <x v="0"/>
    <e v="#N/A"/>
    <x v="8"/>
    <x v="1"/>
    <x v="9"/>
    <x v="1"/>
    <m/>
    <x v="31"/>
    <m/>
    <x v="3"/>
    <m/>
    <x v="6"/>
    <m/>
    <m/>
    <m/>
    <e v="#N/A"/>
    <x v="0"/>
    <s v="Prioritarios"/>
    <s v="Continuidad operativa"/>
    <s v="Servicios Internos de Control"/>
    <s v="Desarrollo"/>
    <s v="439 - Sistema de Procedimientos de Evaluación"/>
    <s v="Sistema de Procedimientos de Evaluación"/>
    <x v="0"/>
    <x v="2"/>
    <m/>
    <m/>
    <m/>
    <m/>
    <e v="#N/A"/>
    <s v="Jaime Garrido Ruiz"/>
    <x v="0"/>
    <x v="0"/>
    <s v="ACSN"/>
    <m/>
    <x v="3"/>
    <m/>
    <x v="0"/>
    <x v="0"/>
    <x v="0"/>
    <s v="Josefina Aguilar Onofre"/>
    <m/>
    <m/>
    <m/>
    <m/>
    <x v="4"/>
    <x v="8"/>
    <x v="1"/>
    <x v="0"/>
  </r>
  <r>
    <n v="1900"/>
    <d v="2020-09-08T13:08:42"/>
    <x v="300"/>
    <x v="1"/>
    <x v="1"/>
    <m/>
    <x v="4"/>
    <e v="#N/A"/>
    <x v="4"/>
    <x v="1"/>
    <x v="9"/>
    <x v="2"/>
    <m/>
    <x v="9"/>
    <m/>
    <x v="3"/>
    <m/>
    <x v="6"/>
    <m/>
    <m/>
    <m/>
    <e v="#N/A"/>
    <x v="0"/>
    <s v="Reformas 2020"/>
    <s v="Continuidad operativa"/>
    <s v="Declaraciones y Pagos (Documentos Digitales)"/>
    <s v="Servicios de Información"/>
    <s v="943 - Reporteador de Documentos Digitales"/>
    <s v="Reporteador de Documentos Digitales"/>
    <x v="0"/>
    <x v="2"/>
    <m/>
    <m/>
    <m/>
    <m/>
    <e v="#N/A"/>
    <s v="Elizabeth Del Valle Beltran"/>
    <x v="3"/>
    <x v="0"/>
    <s v="ACSN"/>
    <m/>
    <x v="3"/>
    <m/>
    <x v="3"/>
    <x v="3"/>
    <x v="8"/>
    <s v="Erik Humberto Campos Esqueda"/>
    <m/>
    <m/>
    <m/>
    <m/>
    <x v="4"/>
    <x v="8"/>
    <x v="1"/>
    <x v="0"/>
  </r>
  <r>
    <n v="1906"/>
    <d v="2020-09-10T12:26:26"/>
    <x v="301"/>
    <x v="1"/>
    <x v="1"/>
    <m/>
    <x v="7"/>
    <e v="#N/A"/>
    <x v="0"/>
    <x v="1"/>
    <x v="9"/>
    <x v="2"/>
    <m/>
    <x v="9"/>
    <m/>
    <x v="3"/>
    <m/>
    <x v="6"/>
    <m/>
    <m/>
    <m/>
    <e v="#N/A"/>
    <x v="0"/>
    <s v="No aplica"/>
    <s v="Continuidad operativa"/>
    <s v="Servicios al Contribuyente"/>
    <s v="Tecnológico"/>
    <s v="0 - No Aplica"/>
    <s v="No Aplica"/>
    <x v="9"/>
    <x v="2"/>
    <m/>
    <m/>
    <m/>
    <m/>
    <e v="#N/A"/>
    <s v="Christian Alejandro Nolasco Palacios"/>
    <x v="1"/>
    <x v="0"/>
    <s v="ACSN"/>
    <m/>
    <x v="3"/>
    <m/>
    <x v="2"/>
    <x v="6"/>
    <x v="20"/>
    <n v="0"/>
    <m/>
    <m/>
    <m/>
    <m/>
    <x v="4"/>
    <x v="8"/>
    <x v="1"/>
    <x v="0"/>
  </r>
  <r>
    <n v="1907"/>
    <d v="2020-09-10T14:11:00"/>
    <x v="302"/>
    <x v="1"/>
    <x v="1"/>
    <m/>
    <x v="4"/>
    <e v="#N/A"/>
    <x v="7"/>
    <x v="1"/>
    <x v="9"/>
    <x v="2"/>
    <m/>
    <x v="9"/>
    <m/>
    <x v="3"/>
    <m/>
    <x v="6"/>
    <m/>
    <m/>
    <m/>
    <e v="#N/A"/>
    <x v="0"/>
    <s v="No aplica"/>
    <s v="Facilitar el cumplimiento"/>
    <s v="Comercio Exterior - Pre-Despacho"/>
    <s v="Desarrollo"/>
    <s v="217 - Validador de Operaciones de Comercio Exterior"/>
    <s v="Validador de Operaciones de Comercio Exterior"/>
    <x v="5"/>
    <x v="2"/>
    <m/>
    <m/>
    <m/>
    <m/>
    <e v="#N/A"/>
    <s v="Sonia Oliva Caballero Aquino"/>
    <x v="5"/>
    <x v="0"/>
    <s v="ACSN"/>
    <m/>
    <x v="3"/>
    <m/>
    <x v="4"/>
    <x v="4"/>
    <x v="10"/>
    <s v="Angel Alberto Vazquez Chavez"/>
    <m/>
    <m/>
    <m/>
    <m/>
    <x v="4"/>
    <x v="8"/>
    <x v="1"/>
    <x v="0"/>
  </r>
  <r>
    <n v="1910"/>
    <d v="2020-09-10T15:43:04"/>
    <x v="303"/>
    <x v="1"/>
    <x v="1"/>
    <m/>
    <x v="4"/>
    <e v="#N/A"/>
    <x v="0"/>
    <x v="1"/>
    <x v="9"/>
    <x v="2"/>
    <m/>
    <x v="9"/>
    <m/>
    <x v="3"/>
    <m/>
    <x v="6"/>
    <m/>
    <m/>
    <m/>
    <e v="#N/A"/>
    <x v="0"/>
    <s v="No aplica"/>
    <s v="Continuidad operativa"/>
    <s v="Identificación del Contribuyente"/>
    <s v="Desarrollo"/>
    <s v="700 - RFC Ampliado"/>
    <s v="RFC Ampliado"/>
    <x v="0"/>
    <x v="2"/>
    <m/>
    <m/>
    <m/>
    <m/>
    <e v="#N/A"/>
    <s v="Christian Alejandro Nolasco Palacios"/>
    <x v="1"/>
    <x v="0"/>
    <s v="ACSN"/>
    <m/>
    <x v="3"/>
    <m/>
    <x v="1"/>
    <x v="1"/>
    <x v="1"/>
    <s v="Araceli Gandara Bautista"/>
    <m/>
    <m/>
    <m/>
    <m/>
    <x v="4"/>
    <x v="8"/>
    <x v="1"/>
    <x v="0"/>
  </r>
  <r>
    <n v="1911"/>
    <d v="2020-09-10T17:57:37"/>
    <x v="304"/>
    <x v="1"/>
    <x v="1"/>
    <m/>
    <x v="4"/>
    <e v="#N/A"/>
    <x v="0"/>
    <x v="1"/>
    <x v="9"/>
    <x v="2"/>
    <m/>
    <x v="9"/>
    <m/>
    <x v="3"/>
    <m/>
    <x v="6"/>
    <m/>
    <m/>
    <m/>
    <e v="#N/A"/>
    <x v="0"/>
    <s v="Factura - Optimización de los Servicios"/>
    <s v="Recaudación"/>
    <s v="Factura Electrónica"/>
    <s v="Desarrollo"/>
    <s v="3014 - Administración de Catálogos LCO"/>
    <s v="Administración de Catálogos LCO"/>
    <x v="0"/>
    <x v="2"/>
    <m/>
    <m/>
    <m/>
    <m/>
    <e v="#N/A"/>
    <s v="Roberto Benjamin Monroy Vargas"/>
    <x v="0"/>
    <x v="0"/>
    <s v="ACSN"/>
    <m/>
    <x v="3"/>
    <m/>
    <x v="3"/>
    <x v="3"/>
    <x v="15"/>
    <s v="Francisco Aguilar Rodriguez"/>
    <m/>
    <m/>
    <m/>
    <m/>
    <x v="4"/>
    <x v="8"/>
    <x v="1"/>
    <x v="0"/>
  </r>
  <r>
    <n v="1912"/>
    <d v="2020-09-11T09:24:41"/>
    <x v="305"/>
    <x v="1"/>
    <x v="1"/>
    <m/>
    <x v="4"/>
    <e v="#N/A"/>
    <x v="7"/>
    <x v="1"/>
    <x v="9"/>
    <x v="2"/>
    <m/>
    <x v="9"/>
    <m/>
    <x v="3"/>
    <m/>
    <x v="6"/>
    <m/>
    <m/>
    <m/>
    <e v="#N/A"/>
    <x v="0"/>
    <s v="No aplica"/>
    <s v="Continuidad operativa"/>
    <s v="Comercio Exterior - Pre-Despacho"/>
    <s v="Desarrollo"/>
    <s v="217 - Validador de Operaciones de Comercio Exterior"/>
    <s v="Validador de Operaciones de Comercio Exterior"/>
    <x v="5"/>
    <x v="2"/>
    <m/>
    <m/>
    <m/>
    <m/>
    <e v="#N/A"/>
    <s v="Sonia Oliva Caballero Aquino"/>
    <x v="5"/>
    <x v="0"/>
    <s v="ACSN"/>
    <m/>
    <x v="3"/>
    <m/>
    <x v="4"/>
    <x v="4"/>
    <x v="10"/>
    <s v="Angel Alberto Vazquez Chavez"/>
    <m/>
    <m/>
    <m/>
    <m/>
    <x v="4"/>
    <x v="8"/>
    <x v="1"/>
    <x v="0"/>
  </r>
  <r>
    <n v="1914"/>
    <d v="2020-09-11T17:56:30"/>
    <x v="306"/>
    <x v="26"/>
    <x v="36"/>
    <s v="AGR"/>
    <x v="0"/>
    <e v="#N/A"/>
    <x v="4"/>
    <x v="0"/>
    <x v="9"/>
    <x v="0"/>
    <m/>
    <x v="41"/>
    <m/>
    <x v="3"/>
    <m/>
    <x v="6"/>
    <m/>
    <m/>
    <m/>
    <e v="#N/A"/>
    <x v="0"/>
    <s v="Simplificación de declaraciones"/>
    <s v="Recaudación"/>
    <s v="Declaraciones y Pagos (Legados y Declaraciones Anuales)"/>
    <s v="Desarrollo"/>
    <s v="881.2 - Declaración Anual Personas Morales"/>
    <s v="Declaración Anual Personas Morales"/>
    <x v="7"/>
    <x v="2"/>
    <m/>
    <m/>
    <m/>
    <m/>
    <e v="#N/A"/>
    <s v="Manuel Vargas Espinosa"/>
    <x v="3"/>
    <x v="0"/>
    <s v="ACSN"/>
    <m/>
    <x v="3"/>
    <m/>
    <x v="0"/>
    <x v="0"/>
    <x v="5"/>
    <s v="Ignacio Ramon Ruiz Casillas"/>
    <m/>
    <m/>
    <m/>
    <m/>
    <x v="4"/>
    <x v="8"/>
    <x v="1"/>
    <x v="0"/>
  </r>
  <r>
    <n v="1915"/>
    <d v="2020-09-11T18:26:48"/>
    <x v="307"/>
    <x v="26"/>
    <x v="36"/>
    <s v="AGR"/>
    <x v="0"/>
    <e v="#N/A"/>
    <x v="4"/>
    <x v="0"/>
    <x v="9"/>
    <x v="0"/>
    <m/>
    <x v="41"/>
    <m/>
    <x v="3"/>
    <m/>
    <x v="6"/>
    <m/>
    <m/>
    <m/>
    <e v="#N/A"/>
    <x v="0"/>
    <s v="Simplificación de declaraciones"/>
    <s v="Recaudación"/>
    <s v="Declaraciones y Pagos (Legados y Declaraciones Anuales)"/>
    <s v="Desarrollo"/>
    <s v="881.2 - Declaración Anual Personas Morales"/>
    <s v="Declaración Anual Personas Morales"/>
    <x v="7"/>
    <x v="2"/>
    <m/>
    <m/>
    <m/>
    <m/>
    <e v="#N/A"/>
    <s v="Manuel Vargas Espinosa"/>
    <x v="3"/>
    <x v="0"/>
    <s v="ACSN"/>
    <m/>
    <x v="3"/>
    <m/>
    <x v="0"/>
    <x v="0"/>
    <x v="5"/>
    <s v="Ignacio Ramon Ruiz Casillas"/>
    <m/>
    <m/>
    <m/>
    <m/>
    <x v="4"/>
    <x v="8"/>
    <x v="1"/>
    <x v="0"/>
  </r>
  <r>
    <n v="1917"/>
    <d v="2020-09-14T16:12:24"/>
    <x v="308"/>
    <x v="50"/>
    <x v="37"/>
    <s v="AGGC"/>
    <x v="0"/>
    <m/>
    <x v="9"/>
    <x v="4"/>
    <x v="21"/>
    <x v="1"/>
    <m/>
    <x v="23"/>
    <m/>
    <x v="3"/>
    <m/>
    <x v="6"/>
    <m/>
    <m/>
    <m/>
    <e v="#N/A"/>
    <x v="0"/>
    <s v="No aplica"/>
    <s v="Fiscalización"/>
    <s v="Declaraciones y Pagos (Informativas y Pagos Provisionales)"/>
    <s v="Desarrollo"/>
    <s v="0 - No Aplica"/>
    <s v="No Aplica"/>
    <x v="9"/>
    <x v="2"/>
    <m/>
    <m/>
    <m/>
    <m/>
    <e v="#N/A"/>
    <s v="Mario Santos Aldama"/>
    <x v="2"/>
    <x v="0"/>
    <s v="ACSN"/>
    <m/>
    <x v="3"/>
    <m/>
    <x v="5"/>
    <x v="9"/>
    <x v="20"/>
    <n v="0"/>
    <m/>
    <m/>
    <m/>
    <m/>
    <x v="4"/>
    <x v="8"/>
    <x v="1"/>
    <x v="0"/>
  </r>
  <r>
    <n v="1918"/>
    <d v="2020-09-14T16:20:12"/>
    <x v="309"/>
    <x v="50"/>
    <x v="37"/>
    <s v="AGGC"/>
    <x v="0"/>
    <m/>
    <x v="9"/>
    <x v="4"/>
    <x v="21"/>
    <x v="1"/>
    <m/>
    <x v="23"/>
    <m/>
    <x v="3"/>
    <m/>
    <x v="6"/>
    <m/>
    <m/>
    <m/>
    <e v="#N/A"/>
    <x v="0"/>
    <s v="No aplica"/>
    <s v="Fiscalización"/>
    <s v="Fiscalización"/>
    <s v="Desarrollo"/>
    <s v="0 - No Aplica"/>
    <s v="No Aplica"/>
    <x v="9"/>
    <x v="2"/>
    <m/>
    <m/>
    <m/>
    <m/>
    <e v="#N/A"/>
    <s v="Mario Santos Aldama"/>
    <x v="2"/>
    <x v="0"/>
    <s v="ACSN"/>
    <m/>
    <x v="3"/>
    <m/>
    <x v="5"/>
    <x v="9"/>
    <x v="20"/>
    <n v="0"/>
    <m/>
    <m/>
    <m/>
    <m/>
    <x v="4"/>
    <x v="8"/>
    <x v="1"/>
    <x v="0"/>
  </r>
  <r>
    <n v="1919"/>
    <d v="2020-09-14T16:28:53"/>
    <x v="310"/>
    <x v="50"/>
    <x v="37"/>
    <s v="AGGC"/>
    <x v="0"/>
    <m/>
    <x v="9"/>
    <x v="4"/>
    <x v="21"/>
    <x v="1"/>
    <m/>
    <x v="23"/>
    <m/>
    <x v="3"/>
    <m/>
    <x v="6"/>
    <m/>
    <m/>
    <m/>
    <e v="#N/A"/>
    <x v="0"/>
    <s v="No aplica"/>
    <s v="Fiscalización"/>
    <s v="Declaraciones y Pagos (Informativas y Pagos Provisionales)"/>
    <s v="Desarrollo"/>
    <s v="0 - No Aplica"/>
    <s v="No Aplica"/>
    <x v="9"/>
    <x v="2"/>
    <m/>
    <m/>
    <m/>
    <m/>
    <e v="#N/A"/>
    <s v="Mario Santos Aldama"/>
    <x v="2"/>
    <x v="0"/>
    <s v="ACSN"/>
    <m/>
    <x v="3"/>
    <m/>
    <x v="5"/>
    <x v="9"/>
    <x v="20"/>
    <n v="0"/>
    <m/>
    <m/>
    <m/>
    <m/>
    <x v="4"/>
    <x v="8"/>
    <x v="1"/>
    <x v="0"/>
  </r>
  <r>
    <n v="80820"/>
    <d v="2014-01-07T00:00:00"/>
    <x v="311"/>
    <x v="1"/>
    <x v="1"/>
    <m/>
    <x v="3"/>
    <e v="#N/A"/>
    <x v="7"/>
    <x v="5"/>
    <x v="18"/>
    <x v="2"/>
    <m/>
    <x v="9"/>
    <m/>
    <x v="3"/>
    <m/>
    <x v="0"/>
    <m/>
    <m/>
    <m/>
    <e v="#N/A"/>
    <x v="2"/>
    <m/>
    <m/>
    <s v="Administración de Riesgo"/>
    <s v="Desarrollo"/>
    <m/>
    <e v="#N/A"/>
    <x v="14"/>
    <x v="5"/>
    <e v="#N/A"/>
    <e v="#N/A"/>
    <n v="0"/>
    <n v="0"/>
    <e v="#N/A"/>
    <s v="Jose Alberto Romero Rodriguez"/>
    <x v="7"/>
    <x v="1"/>
    <s v="ACDMA"/>
    <m/>
    <x v="3"/>
    <m/>
    <x v="2"/>
    <x v="10"/>
    <x v="21"/>
    <m/>
    <m/>
    <m/>
    <m/>
    <m/>
    <x v="4"/>
    <x v="8"/>
    <x v="0"/>
    <x v="1"/>
  </r>
  <r>
    <n v="81269"/>
    <d v="2014-01-29T00:00:00"/>
    <x v="312"/>
    <x v="3"/>
    <x v="1"/>
    <m/>
    <x v="1"/>
    <e v="#N/A"/>
    <x v="3"/>
    <x v="5"/>
    <x v="42"/>
    <x v="2"/>
    <m/>
    <x v="9"/>
    <m/>
    <x v="3"/>
    <m/>
    <x v="18"/>
    <m/>
    <m/>
    <m/>
    <e v="#N/A"/>
    <x v="0"/>
    <m/>
    <m/>
    <s v="Comercio Exterior - Despacho"/>
    <s v="Desarrollo"/>
    <m/>
    <e v="#N/A"/>
    <x v="14"/>
    <x v="5"/>
    <e v="#N/A"/>
    <e v="#N/A"/>
    <n v="0"/>
    <n v="0"/>
    <e v="#N/A"/>
    <s v="Elizabeth Ruíz López; Miguel Cañizo Espinoza; Emma Perez Tohen"/>
    <x v="17"/>
    <x v="0"/>
    <s v="ACSN"/>
    <m/>
    <x v="3"/>
    <m/>
    <x v="2"/>
    <x v="10"/>
    <x v="21"/>
    <m/>
    <m/>
    <m/>
    <m/>
    <m/>
    <x v="4"/>
    <x v="8"/>
    <x v="0"/>
    <x v="1"/>
  </r>
  <r>
    <n v="87635"/>
    <d v="2014-10-29T00:00:00"/>
    <x v="313"/>
    <x v="1"/>
    <x v="1"/>
    <m/>
    <x v="3"/>
    <e v="#N/A"/>
    <x v="4"/>
    <x v="5"/>
    <x v="43"/>
    <x v="2"/>
    <m/>
    <x v="9"/>
    <m/>
    <x v="3"/>
    <m/>
    <x v="6"/>
    <m/>
    <m/>
    <m/>
    <e v="#N/A"/>
    <x v="0"/>
    <m/>
    <m/>
    <s v="Declaraciones y Pagos"/>
    <s v="Desarrollo"/>
    <m/>
    <e v="#N/A"/>
    <x v="15"/>
    <x v="5"/>
    <e v="#N/A"/>
    <e v="#N/A"/>
    <n v="0"/>
    <n v="0"/>
    <e v="#N/A"/>
    <s v="Manuel Vargas Espinosa"/>
    <x v="3"/>
    <x v="0"/>
    <s v="ACSN"/>
    <m/>
    <x v="3"/>
    <m/>
    <x v="2"/>
    <x v="10"/>
    <x v="21"/>
    <m/>
    <m/>
    <m/>
    <m/>
    <m/>
    <x v="4"/>
    <x v="8"/>
    <x v="0"/>
    <x v="1"/>
  </r>
  <r>
    <n v="90882"/>
    <d v="2015-05-07T00:00:00"/>
    <x v="314"/>
    <x v="1"/>
    <x v="1"/>
    <m/>
    <x v="6"/>
    <e v="#N/A"/>
    <x v="0"/>
    <x v="5"/>
    <x v="14"/>
    <x v="2"/>
    <m/>
    <x v="9"/>
    <m/>
    <x v="3"/>
    <m/>
    <x v="9"/>
    <m/>
    <m/>
    <m/>
    <e v="#N/A"/>
    <x v="0"/>
    <m/>
    <m/>
    <s v="Al Contribuyente"/>
    <s v="Desarrollo"/>
    <m/>
    <e v="#N/A"/>
    <x v="14"/>
    <x v="5"/>
    <e v="#N/A"/>
    <e v="#N/A"/>
    <n v="0"/>
    <n v="0"/>
    <e v="#N/A"/>
    <s v="Felix Juan Ramírez Velasco"/>
    <x v="2"/>
    <x v="0"/>
    <s v="ACSN"/>
    <m/>
    <x v="3"/>
    <m/>
    <x v="2"/>
    <x v="10"/>
    <x v="21"/>
    <m/>
    <m/>
    <m/>
    <m/>
    <m/>
    <x v="4"/>
    <x v="8"/>
    <x v="0"/>
    <x v="1"/>
  </r>
  <r>
    <n v="91127"/>
    <d v="2015-05-22T00:00:00"/>
    <x v="315"/>
    <x v="3"/>
    <x v="1"/>
    <m/>
    <x v="1"/>
    <e v="#N/A"/>
    <x v="3"/>
    <x v="5"/>
    <x v="42"/>
    <x v="2"/>
    <m/>
    <x v="9"/>
    <m/>
    <x v="3"/>
    <m/>
    <x v="18"/>
    <m/>
    <m/>
    <m/>
    <e v="#N/A"/>
    <x v="0"/>
    <m/>
    <m/>
    <s v="Comercio Exterior - Soporte a la Operación"/>
    <s v="Desarrollo"/>
    <m/>
    <e v="#N/A"/>
    <x v="14"/>
    <x v="5"/>
    <e v="#N/A"/>
    <e v="#N/A"/>
    <n v="0"/>
    <n v="0"/>
    <e v="#N/A"/>
    <s v="Elizabeth Ruíz López; Miguel Cañizo Espinoza; Emma Perez Tohen"/>
    <x v="17"/>
    <x v="0"/>
    <s v="ACSN"/>
    <m/>
    <x v="3"/>
    <m/>
    <x v="2"/>
    <x v="10"/>
    <x v="21"/>
    <m/>
    <m/>
    <m/>
    <m/>
    <m/>
    <x v="4"/>
    <x v="8"/>
    <x v="0"/>
    <x v="1"/>
  </r>
  <r>
    <n v="92382"/>
    <d v="2015-07-30T00:00:00"/>
    <x v="135"/>
    <x v="1"/>
    <x v="1"/>
    <m/>
    <x v="2"/>
    <e v="#N/A"/>
    <x v="6"/>
    <x v="5"/>
    <x v="21"/>
    <x v="2"/>
    <m/>
    <x v="9"/>
    <m/>
    <x v="3"/>
    <m/>
    <x v="18"/>
    <m/>
    <m/>
    <m/>
    <e v="#N/A"/>
    <x v="0"/>
    <m/>
    <m/>
    <s v="Comercio Exterior - Soporte a la Operación"/>
    <s v="Desarrollo"/>
    <m/>
    <e v="#N/A"/>
    <x v="14"/>
    <x v="5"/>
    <e v="#N/A"/>
    <e v="#N/A"/>
    <n v="0"/>
    <n v="0"/>
    <e v="#N/A"/>
    <s v="Mario Santos Aldama"/>
    <x v="2"/>
    <x v="0"/>
    <s v="ACSN"/>
    <m/>
    <x v="3"/>
    <m/>
    <x v="2"/>
    <x v="10"/>
    <x v="21"/>
    <m/>
    <m/>
    <m/>
    <m/>
    <m/>
    <x v="4"/>
    <x v="8"/>
    <x v="0"/>
    <x v="1"/>
  </r>
  <r>
    <n v="94145"/>
    <d v="2015-10-16T00:00:00"/>
    <x v="316"/>
    <x v="1"/>
    <x v="1"/>
    <m/>
    <x v="6"/>
    <e v="#N/A"/>
    <x v="0"/>
    <x v="5"/>
    <x v="44"/>
    <x v="2"/>
    <m/>
    <x v="9"/>
    <m/>
    <x v="3"/>
    <m/>
    <x v="9"/>
    <m/>
    <m/>
    <m/>
    <e v="#N/A"/>
    <x v="0"/>
    <m/>
    <m/>
    <s v="Al Contribuyente"/>
    <s v="Desarrollo"/>
    <m/>
    <e v="#N/A"/>
    <x v="14"/>
    <x v="5"/>
    <e v="#N/A"/>
    <e v="#N/A"/>
    <n v="0"/>
    <n v="0"/>
    <e v="#N/A"/>
    <s v="Raul Hernandez Coronel"/>
    <x v="2"/>
    <x v="0"/>
    <s v="ACSN"/>
    <m/>
    <x v="3"/>
    <m/>
    <x v="2"/>
    <x v="10"/>
    <x v="21"/>
    <m/>
    <m/>
    <m/>
    <m/>
    <m/>
    <x v="4"/>
    <x v="8"/>
    <x v="0"/>
    <x v="1"/>
  </r>
  <r>
    <n v="94760"/>
    <d v="2015-11-06T00:00:00"/>
    <x v="317"/>
    <x v="1"/>
    <x v="1"/>
    <m/>
    <x v="6"/>
    <e v="#N/A"/>
    <x v="0"/>
    <x v="5"/>
    <x v="14"/>
    <x v="2"/>
    <m/>
    <x v="9"/>
    <m/>
    <x v="3"/>
    <m/>
    <x v="1"/>
    <m/>
    <m/>
    <m/>
    <e v="#N/A"/>
    <x v="2"/>
    <m/>
    <m/>
    <s v="Al Contribuyente"/>
    <s v="Desarrollo"/>
    <m/>
    <e v="#N/A"/>
    <x v="14"/>
    <x v="5"/>
    <e v="#N/A"/>
    <e v="#N/A"/>
    <n v="0"/>
    <n v="0"/>
    <e v="#N/A"/>
    <s v="Felix Juan Ramírez Velasco"/>
    <x v="1"/>
    <x v="0"/>
    <s v="ACSN"/>
    <m/>
    <x v="3"/>
    <m/>
    <x v="2"/>
    <x v="10"/>
    <x v="21"/>
    <m/>
    <m/>
    <m/>
    <m/>
    <m/>
    <x v="4"/>
    <x v="8"/>
    <x v="0"/>
    <x v="1"/>
  </r>
  <r>
    <n v="94785"/>
    <d v="2015-11-09T00:00:00"/>
    <x v="318"/>
    <x v="1"/>
    <x v="1"/>
    <m/>
    <x v="2"/>
    <e v="#N/A"/>
    <x v="7"/>
    <x v="5"/>
    <x v="45"/>
    <x v="2"/>
    <m/>
    <x v="9"/>
    <m/>
    <x v="3"/>
    <m/>
    <x v="9"/>
    <m/>
    <m/>
    <m/>
    <m/>
    <x v="0"/>
    <m/>
    <m/>
    <m/>
    <m/>
    <m/>
    <m/>
    <x v="14"/>
    <x v="2"/>
    <m/>
    <m/>
    <m/>
    <m/>
    <e v="#N/A"/>
    <m/>
    <x v="2"/>
    <x v="0"/>
    <s v="ACSN"/>
    <m/>
    <x v="3"/>
    <m/>
    <x v="2"/>
    <x v="10"/>
    <x v="21"/>
    <m/>
    <m/>
    <m/>
    <m/>
    <m/>
    <x v="4"/>
    <x v="8"/>
    <x v="0"/>
    <x v="1"/>
  </r>
  <r>
    <n v="96373"/>
    <d v="2016-01-28T00:00:00"/>
    <x v="319"/>
    <x v="3"/>
    <x v="1"/>
    <m/>
    <x v="3"/>
    <e v="#N/A"/>
    <x v="3"/>
    <x v="5"/>
    <x v="46"/>
    <x v="2"/>
    <m/>
    <x v="9"/>
    <m/>
    <x v="3"/>
    <m/>
    <x v="18"/>
    <m/>
    <m/>
    <m/>
    <e v="#N/A"/>
    <x v="0"/>
    <m/>
    <m/>
    <s v="Transversales de TI"/>
    <s v="Desarrollo"/>
    <m/>
    <e v="#N/A"/>
    <x v="14"/>
    <x v="5"/>
    <e v="#N/A"/>
    <e v="#N/A"/>
    <n v="0"/>
    <n v="0"/>
    <e v="#N/A"/>
    <s v="Jose Torres Silva"/>
    <x v="18"/>
    <x v="1"/>
    <s v="ACPPI"/>
    <m/>
    <x v="3"/>
    <m/>
    <x v="2"/>
    <x v="10"/>
    <x v="21"/>
    <m/>
    <m/>
    <m/>
    <m/>
    <m/>
    <x v="4"/>
    <x v="8"/>
    <x v="0"/>
    <x v="1"/>
  </r>
  <r>
    <n v="96454"/>
    <d v="2016-02-03T00:00:00"/>
    <x v="320"/>
    <x v="1"/>
    <x v="1"/>
    <m/>
    <x v="2"/>
    <e v="#N/A"/>
    <x v="0"/>
    <x v="5"/>
    <x v="1"/>
    <x v="2"/>
    <m/>
    <x v="9"/>
    <m/>
    <x v="3"/>
    <m/>
    <x v="18"/>
    <m/>
    <m/>
    <m/>
    <e v="#N/A"/>
    <x v="0"/>
    <m/>
    <m/>
    <s v="Identificación del Contribuyente"/>
    <s v="Desarrollo"/>
    <m/>
    <e v="#N/A"/>
    <x v="14"/>
    <x v="5"/>
    <e v="#N/A"/>
    <e v="#N/A"/>
    <n v="0"/>
    <n v="0"/>
    <e v="#N/A"/>
    <s v="Christian Alejandro Nolasco Palacios"/>
    <x v="1"/>
    <x v="0"/>
    <s v="ACSN"/>
    <m/>
    <x v="3"/>
    <m/>
    <x v="2"/>
    <x v="10"/>
    <x v="21"/>
    <m/>
    <m/>
    <m/>
    <m/>
    <m/>
    <x v="4"/>
    <x v="8"/>
    <x v="0"/>
    <x v="1"/>
  </r>
  <r>
    <n v="97374"/>
    <d v="2016-03-09T00:00:00"/>
    <x v="321"/>
    <x v="1"/>
    <x v="1"/>
    <m/>
    <x v="2"/>
    <e v="#N/A"/>
    <x v="10"/>
    <x v="5"/>
    <x v="21"/>
    <x v="2"/>
    <m/>
    <x v="9"/>
    <m/>
    <x v="3"/>
    <m/>
    <x v="12"/>
    <m/>
    <m/>
    <m/>
    <e v="#N/A"/>
    <x v="0"/>
    <m/>
    <m/>
    <s v="Administración de Riesgo"/>
    <s v="Desarrollo"/>
    <m/>
    <e v="#N/A"/>
    <x v="14"/>
    <x v="5"/>
    <e v="#N/A"/>
    <e v="#N/A"/>
    <n v="0"/>
    <n v="0"/>
    <e v="#N/A"/>
    <s v="Mario Santos Aldama"/>
    <x v="2"/>
    <x v="0"/>
    <s v="ACSN"/>
    <m/>
    <x v="3"/>
    <m/>
    <x v="2"/>
    <x v="10"/>
    <x v="21"/>
    <m/>
    <m/>
    <m/>
    <m/>
    <m/>
    <x v="4"/>
    <x v="8"/>
    <x v="0"/>
    <x v="1"/>
  </r>
  <r>
    <n v="99249"/>
    <d v="2016-06-10T00:00:00"/>
    <x v="322"/>
    <x v="1"/>
    <x v="1"/>
    <m/>
    <x v="2"/>
    <e v="#N/A"/>
    <x v="7"/>
    <x v="5"/>
    <x v="45"/>
    <x v="2"/>
    <m/>
    <x v="9"/>
    <m/>
    <x v="3"/>
    <m/>
    <x v="12"/>
    <m/>
    <m/>
    <m/>
    <m/>
    <x v="0"/>
    <m/>
    <m/>
    <m/>
    <m/>
    <m/>
    <m/>
    <x v="14"/>
    <x v="2"/>
    <m/>
    <m/>
    <m/>
    <m/>
    <e v="#N/A"/>
    <m/>
    <x v="2"/>
    <x v="0"/>
    <s v="ACSN"/>
    <m/>
    <x v="3"/>
    <m/>
    <x v="2"/>
    <x v="10"/>
    <x v="21"/>
    <m/>
    <m/>
    <m/>
    <m/>
    <m/>
    <x v="4"/>
    <x v="8"/>
    <x v="0"/>
    <x v="1"/>
  </r>
  <r>
    <n v="100528"/>
    <d v="2016-08-16T00:00:00"/>
    <x v="323"/>
    <x v="1"/>
    <x v="1"/>
    <m/>
    <x v="3"/>
    <e v="#N/A"/>
    <x v="0"/>
    <x v="5"/>
    <x v="47"/>
    <x v="2"/>
    <m/>
    <x v="9"/>
    <m/>
    <x v="3"/>
    <m/>
    <x v="0"/>
    <m/>
    <m/>
    <m/>
    <e v="#N/A"/>
    <x v="0"/>
    <m/>
    <m/>
    <s v="Al Contribuyente"/>
    <s v="Desarrollo"/>
    <m/>
    <e v="#N/A"/>
    <x v="15"/>
    <x v="5"/>
    <e v="#N/A"/>
    <e v="#N/A"/>
    <n v="0"/>
    <n v="0"/>
    <e v="#N/A"/>
    <s v="Estela Sanchez Gonzalez"/>
    <x v="2"/>
    <x v="0"/>
    <s v="ACSN"/>
    <m/>
    <x v="3"/>
    <m/>
    <x v="2"/>
    <x v="10"/>
    <x v="21"/>
    <m/>
    <m/>
    <m/>
    <m/>
    <m/>
    <x v="4"/>
    <x v="8"/>
    <x v="0"/>
    <x v="1"/>
  </r>
  <r>
    <n v="100733"/>
    <d v="2016-08-25T00:00:00"/>
    <x v="324"/>
    <x v="3"/>
    <x v="1"/>
    <m/>
    <x v="1"/>
    <e v="#N/A"/>
    <x v="3"/>
    <x v="5"/>
    <x v="48"/>
    <x v="2"/>
    <m/>
    <x v="9"/>
    <m/>
    <x v="3"/>
    <m/>
    <x v="18"/>
    <m/>
    <m/>
    <m/>
    <e v="#N/A"/>
    <x v="0"/>
    <m/>
    <m/>
    <s v="Transversales de TI"/>
    <s v="Tecnológico"/>
    <m/>
    <e v="#N/A"/>
    <x v="14"/>
    <x v="5"/>
    <e v="#N/A"/>
    <e v="#N/A"/>
    <n v="0"/>
    <n v="0"/>
    <e v="#N/A"/>
    <s v="Jose Antonio Vazquez Acosta"/>
    <x v="19"/>
    <x v="1"/>
    <s v="ACSMC"/>
    <m/>
    <x v="3"/>
    <m/>
    <x v="2"/>
    <x v="10"/>
    <x v="21"/>
    <m/>
    <m/>
    <m/>
    <m/>
    <m/>
    <x v="4"/>
    <x v="8"/>
    <x v="0"/>
    <x v="1"/>
  </r>
  <r>
    <n v="101803"/>
    <d v="2016-10-13T00:00:00"/>
    <x v="325"/>
    <x v="3"/>
    <x v="1"/>
    <m/>
    <x v="1"/>
    <e v="#N/A"/>
    <x v="3"/>
    <x v="5"/>
    <x v="49"/>
    <x v="2"/>
    <m/>
    <x v="9"/>
    <m/>
    <x v="3"/>
    <m/>
    <x v="18"/>
    <m/>
    <m/>
    <m/>
    <e v="#N/A"/>
    <x v="0"/>
    <m/>
    <m/>
    <s v="Identificación del Contribuyente"/>
    <s v="Desarrollo"/>
    <m/>
    <e v="#N/A"/>
    <x v="14"/>
    <x v="5"/>
    <e v="#N/A"/>
    <e v="#N/A"/>
    <n v="0"/>
    <n v="0"/>
    <e v="#N/A"/>
    <s v="Sergio Campoamor Roldan"/>
    <x v="20"/>
    <x v="0"/>
    <s v="ACSN"/>
    <m/>
    <x v="3"/>
    <m/>
    <x v="2"/>
    <x v="10"/>
    <x v="21"/>
    <m/>
    <m/>
    <m/>
    <m/>
    <m/>
    <x v="4"/>
    <x v="8"/>
    <x v="0"/>
    <x v="1"/>
  </r>
  <r>
    <n v="103604"/>
    <d v="2017-01-25T00:00:00"/>
    <x v="326"/>
    <x v="1"/>
    <x v="1"/>
    <m/>
    <x v="6"/>
    <e v="#N/A"/>
    <x v="4"/>
    <x v="5"/>
    <x v="50"/>
    <x v="2"/>
    <m/>
    <x v="9"/>
    <m/>
    <x v="3"/>
    <m/>
    <x v="9"/>
    <m/>
    <m/>
    <m/>
    <m/>
    <x v="0"/>
    <m/>
    <m/>
    <m/>
    <m/>
    <m/>
    <m/>
    <x v="7"/>
    <x v="2"/>
    <m/>
    <m/>
    <m/>
    <m/>
    <e v="#N/A"/>
    <m/>
    <x v="3"/>
    <x v="0"/>
    <s v="PPMC"/>
    <m/>
    <x v="3"/>
    <m/>
    <x v="2"/>
    <x v="10"/>
    <x v="21"/>
    <m/>
    <m/>
    <m/>
    <m/>
    <m/>
    <x v="4"/>
    <x v="8"/>
    <x v="0"/>
    <x v="1"/>
  </r>
  <r>
    <n v="104287"/>
    <d v="2017-03-03T00:00:00"/>
    <x v="327"/>
    <x v="1"/>
    <x v="1"/>
    <m/>
    <x v="6"/>
    <e v="#N/A"/>
    <x v="10"/>
    <x v="5"/>
    <x v="18"/>
    <x v="2"/>
    <m/>
    <x v="9"/>
    <m/>
    <x v="3"/>
    <m/>
    <x v="9"/>
    <m/>
    <m/>
    <s v="SI"/>
    <e v="#N/A"/>
    <x v="0"/>
    <m/>
    <m/>
    <s v="Comercio Exterior - Soporte a la Operación"/>
    <s v="Desarrollo"/>
    <m/>
    <e v="#N/A"/>
    <x v="14"/>
    <x v="5"/>
    <e v="#N/A"/>
    <e v="#N/A"/>
    <n v="0"/>
    <n v="0"/>
    <e v="#N/A"/>
    <s v="Jose Alberto Romero Rodriguez"/>
    <x v="7"/>
    <x v="1"/>
    <s v="ACDMA"/>
    <m/>
    <x v="3"/>
    <m/>
    <x v="2"/>
    <x v="10"/>
    <x v="21"/>
    <m/>
    <m/>
    <m/>
    <m/>
    <m/>
    <x v="4"/>
    <x v="8"/>
    <x v="0"/>
    <x v="1"/>
  </r>
  <r>
    <n v="104565"/>
    <d v="2017-03-21T00:00:00"/>
    <x v="328"/>
    <x v="1"/>
    <x v="1"/>
    <m/>
    <x v="2"/>
    <e v="#N/A"/>
    <x v="7"/>
    <x v="5"/>
    <x v="45"/>
    <x v="2"/>
    <m/>
    <x v="9"/>
    <m/>
    <x v="3"/>
    <m/>
    <x v="12"/>
    <m/>
    <m/>
    <m/>
    <m/>
    <x v="0"/>
    <m/>
    <m/>
    <m/>
    <m/>
    <m/>
    <m/>
    <x v="14"/>
    <x v="2"/>
    <m/>
    <m/>
    <m/>
    <m/>
    <e v="#N/A"/>
    <m/>
    <x v="2"/>
    <x v="0"/>
    <s v="ACSN"/>
    <m/>
    <x v="3"/>
    <m/>
    <x v="2"/>
    <x v="10"/>
    <x v="21"/>
    <m/>
    <m/>
    <m/>
    <m/>
    <m/>
    <x v="4"/>
    <x v="8"/>
    <x v="0"/>
    <x v="1"/>
  </r>
  <r>
    <n v="104841"/>
    <d v="2017-04-04T00:00:00"/>
    <x v="329"/>
    <x v="1"/>
    <x v="1"/>
    <m/>
    <x v="1"/>
    <e v="#N/A"/>
    <x v="7"/>
    <x v="5"/>
    <x v="18"/>
    <x v="2"/>
    <m/>
    <x v="9"/>
    <m/>
    <x v="3"/>
    <m/>
    <x v="6"/>
    <m/>
    <m/>
    <m/>
    <e v="#N/A"/>
    <x v="0"/>
    <m/>
    <m/>
    <s v="Comercio Exterior - Soporte a la Operación"/>
    <s v="Desarrollo"/>
    <m/>
    <e v="#N/A"/>
    <x v="14"/>
    <x v="5"/>
    <e v="#N/A"/>
    <e v="#N/A"/>
    <n v="0"/>
    <n v="0"/>
    <e v="#N/A"/>
    <s v="Jose Alberto Romero Rodriguez"/>
    <x v="17"/>
    <x v="0"/>
    <s v="ACSN"/>
    <m/>
    <x v="3"/>
    <m/>
    <x v="2"/>
    <x v="10"/>
    <x v="21"/>
    <m/>
    <m/>
    <m/>
    <m/>
    <m/>
    <x v="4"/>
    <x v="8"/>
    <x v="0"/>
    <x v="1"/>
  </r>
  <r>
    <n v="104941"/>
    <d v="2017-04-10T00:00:00"/>
    <x v="330"/>
    <x v="1"/>
    <x v="1"/>
    <m/>
    <x v="6"/>
    <e v="#N/A"/>
    <x v="4"/>
    <x v="5"/>
    <x v="50"/>
    <x v="2"/>
    <m/>
    <x v="9"/>
    <m/>
    <x v="3"/>
    <m/>
    <x v="9"/>
    <m/>
    <m/>
    <m/>
    <m/>
    <x v="0"/>
    <m/>
    <m/>
    <m/>
    <m/>
    <m/>
    <m/>
    <x v="7"/>
    <x v="2"/>
    <m/>
    <m/>
    <m/>
    <m/>
    <e v="#N/A"/>
    <m/>
    <x v="3"/>
    <x v="0"/>
    <s v="PPMC"/>
    <m/>
    <x v="3"/>
    <m/>
    <x v="2"/>
    <x v="10"/>
    <x v="21"/>
    <m/>
    <m/>
    <m/>
    <m/>
    <m/>
    <x v="4"/>
    <x v="8"/>
    <x v="0"/>
    <x v="1"/>
  </r>
  <r>
    <n v="105537"/>
    <d v="2017-06-01T00:00:00"/>
    <x v="331"/>
    <x v="1"/>
    <x v="1"/>
    <m/>
    <x v="1"/>
    <e v="#N/A"/>
    <x v="6"/>
    <x v="5"/>
    <x v="18"/>
    <x v="2"/>
    <m/>
    <x v="9"/>
    <m/>
    <x v="3"/>
    <m/>
    <x v="6"/>
    <m/>
    <m/>
    <m/>
    <e v="#N/A"/>
    <x v="0"/>
    <m/>
    <m/>
    <s v="Fiscalización"/>
    <s v="Desarrollo"/>
    <m/>
    <e v="#N/A"/>
    <x v="14"/>
    <x v="5"/>
    <e v="#N/A"/>
    <e v="#N/A"/>
    <n v="0"/>
    <n v="0"/>
    <e v="#N/A"/>
    <s v="Jose Alberto Romero Rodriguez"/>
    <x v="7"/>
    <x v="1"/>
    <s v="ACDMA"/>
    <m/>
    <x v="3"/>
    <m/>
    <x v="2"/>
    <x v="10"/>
    <x v="21"/>
    <m/>
    <m/>
    <m/>
    <m/>
    <m/>
    <x v="4"/>
    <x v="8"/>
    <x v="0"/>
    <x v="1"/>
  </r>
  <r>
    <n v="105780"/>
    <d v="2017-06-16T00:00:00"/>
    <x v="332"/>
    <x v="3"/>
    <x v="1"/>
    <m/>
    <x v="1"/>
    <e v="#N/A"/>
    <x v="3"/>
    <x v="5"/>
    <x v="51"/>
    <x v="2"/>
    <m/>
    <x v="9"/>
    <m/>
    <x v="3"/>
    <m/>
    <x v="18"/>
    <m/>
    <m/>
    <m/>
    <e v="#N/A"/>
    <x v="2"/>
    <m/>
    <m/>
    <s v="Transversales de TI"/>
    <s v="Tecnológico"/>
    <m/>
    <e v="#N/A"/>
    <x v="14"/>
    <x v="5"/>
    <e v="#N/A"/>
    <e v="#N/A"/>
    <n v="0"/>
    <n v="0"/>
    <e v="#N/A"/>
    <s v="Salvador Escoto Salazar"/>
    <x v="21"/>
    <x v="1"/>
    <s v="ACOST"/>
    <m/>
    <x v="3"/>
    <m/>
    <x v="2"/>
    <x v="10"/>
    <x v="21"/>
    <m/>
    <m/>
    <m/>
    <m/>
    <m/>
    <x v="4"/>
    <x v="8"/>
    <x v="0"/>
    <x v="1"/>
  </r>
  <r>
    <n v="106275"/>
    <d v="2017-07-14T00:00:00"/>
    <x v="333"/>
    <x v="1"/>
    <x v="1"/>
    <m/>
    <x v="3"/>
    <e v="#N/A"/>
    <x v="0"/>
    <x v="5"/>
    <x v="1"/>
    <x v="2"/>
    <m/>
    <x v="9"/>
    <m/>
    <x v="3"/>
    <m/>
    <x v="0"/>
    <m/>
    <m/>
    <m/>
    <e v="#N/A"/>
    <x v="0"/>
    <m/>
    <m/>
    <s v="Identificación del Contribuyente"/>
    <s v="Desarrollo"/>
    <m/>
    <e v="#N/A"/>
    <x v="15"/>
    <x v="5"/>
    <e v="#N/A"/>
    <e v="#N/A"/>
    <n v="0"/>
    <n v="0"/>
    <e v="#N/A"/>
    <s v="Christian Alejandro Nolasco Palacios"/>
    <x v="22"/>
    <x v="0"/>
    <s v="ACSN"/>
    <m/>
    <x v="3"/>
    <m/>
    <x v="2"/>
    <x v="10"/>
    <x v="21"/>
    <m/>
    <m/>
    <m/>
    <m/>
    <m/>
    <x v="4"/>
    <x v="8"/>
    <x v="0"/>
    <x v="1"/>
  </r>
  <r>
    <n v="106330"/>
    <d v="2017-07-19T00:00:00"/>
    <x v="334"/>
    <x v="1"/>
    <x v="1"/>
    <m/>
    <x v="1"/>
    <e v="#N/A"/>
    <x v="7"/>
    <x v="5"/>
    <x v="23"/>
    <x v="2"/>
    <m/>
    <x v="9"/>
    <m/>
    <x v="3"/>
    <m/>
    <x v="0"/>
    <m/>
    <m/>
    <m/>
    <e v="#N/A"/>
    <x v="2"/>
    <m/>
    <m/>
    <s v="Comercio Exterior - Pre-Despacho"/>
    <s v="Desarrollo"/>
    <m/>
    <e v="#N/A"/>
    <x v="14"/>
    <x v="5"/>
    <e v="#N/A"/>
    <e v="#N/A"/>
    <n v="0"/>
    <n v="0"/>
    <e v="#N/A"/>
    <s v="Sonia Caballero Aquino"/>
    <x v="2"/>
    <x v="0"/>
    <s v="ACSN"/>
    <m/>
    <x v="3"/>
    <m/>
    <x v="2"/>
    <x v="10"/>
    <x v="21"/>
    <m/>
    <m/>
    <m/>
    <m/>
    <m/>
    <x v="4"/>
    <x v="8"/>
    <x v="0"/>
    <x v="1"/>
  </r>
  <r>
    <n v="106331"/>
    <d v="2017-07-19T00:00:00"/>
    <x v="335"/>
    <x v="3"/>
    <x v="1"/>
    <m/>
    <x v="1"/>
    <e v="#N/A"/>
    <x v="3"/>
    <x v="5"/>
    <x v="52"/>
    <x v="2"/>
    <m/>
    <x v="9"/>
    <m/>
    <x v="3"/>
    <m/>
    <x v="18"/>
    <m/>
    <m/>
    <m/>
    <e v="#N/A"/>
    <x v="2"/>
    <m/>
    <m/>
    <s v="Transversales de TI"/>
    <s v="Tecnológico"/>
    <m/>
    <e v="#N/A"/>
    <x v="14"/>
    <x v="5"/>
    <e v="#N/A"/>
    <e v="#N/A"/>
    <n v="0"/>
    <n v="0"/>
    <e v="#N/A"/>
    <s v="Edgar Duran Garcia; Salvador Escoto Salazar"/>
    <x v="21"/>
    <x v="1"/>
    <s v="ACOST"/>
    <m/>
    <x v="3"/>
    <m/>
    <x v="2"/>
    <x v="10"/>
    <x v="21"/>
    <m/>
    <m/>
    <m/>
    <m/>
    <m/>
    <x v="4"/>
    <x v="8"/>
    <x v="0"/>
    <x v="1"/>
  </r>
  <r>
    <n v="106434"/>
    <d v="2017-07-31T00:00:00"/>
    <x v="336"/>
    <x v="1"/>
    <x v="1"/>
    <m/>
    <x v="2"/>
    <e v="#N/A"/>
    <x v="10"/>
    <x v="5"/>
    <x v="21"/>
    <x v="2"/>
    <m/>
    <x v="9"/>
    <m/>
    <x v="3"/>
    <m/>
    <x v="12"/>
    <m/>
    <m/>
    <m/>
    <e v="#N/A"/>
    <x v="0"/>
    <m/>
    <m/>
    <s v="Administración de Riesgo"/>
    <s v="Desarrollo"/>
    <m/>
    <e v="#N/A"/>
    <x v="14"/>
    <x v="5"/>
    <e v="#N/A"/>
    <e v="#N/A"/>
    <n v="0"/>
    <n v="0"/>
    <e v="#N/A"/>
    <s v="Mario Santos Aldama"/>
    <x v="2"/>
    <x v="0"/>
    <s v="ACSN"/>
    <m/>
    <x v="3"/>
    <m/>
    <x v="2"/>
    <x v="10"/>
    <x v="21"/>
    <m/>
    <m/>
    <m/>
    <m/>
    <m/>
    <x v="4"/>
    <x v="8"/>
    <x v="0"/>
    <x v="1"/>
  </r>
  <r>
    <n v="106639"/>
    <d v="2017-08-10T00:00:00"/>
    <x v="337"/>
    <x v="1"/>
    <x v="1"/>
    <m/>
    <x v="6"/>
    <e v="#N/A"/>
    <x v="0"/>
    <x v="5"/>
    <x v="47"/>
    <x v="2"/>
    <m/>
    <x v="9"/>
    <m/>
    <x v="3"/>
    <m/>
    <x v="9"/>
    <m/>
    <m/>
    <m/>
    <e v="#N/A"/>
    <x v="0"/>
    <m/>
    <m/>
    <s v="Al Contribuyente"/>
    <s v="Desarrollo"/>
    <m/>
    <e v="#N/A"/>
    <x v="14"/>
    <x v="5"/>
    <e v="#N/A"/>
    <e v="#N/A"/>
    <n v="0"/>
    <n v="0"/>
    <e v="#N/A"/>
    <s v="Estela Sanchez Gonzalez"/>
    <x v="2"/>
    <x v="0"/>
    <s v="ACSN"/>
    <m/>
    <x v="3"/>
    <m/>
    <x v="2"/>
    <x v="10"/>
    <x v="21"/>
    <m/>
    <m/>
    <m/>
    <m/>
    <m/>
    <x v="4"/>
    <x v="8"/>
    <x v="0"/>
    <x v="1"/>
  </r>
  <r>
    <n v="106679"/>
    <d v="2017-08-15T00:00:00"/>
    <x v="338"/>
    <x v="1"/>
    <x v="1"/>
    <m/>
    <x v="2"/>
    <e v="#N/A"/>
    <x v="7"/>
    <x v="5"/>
    <x v="45"/>
    <x v="2"/>
    <m/>
    <x v="9"/>
    <m/>
    <x v="3"/>
    <m/>
    <x v="12"/>
    <m/>
    <m/>
    <m/>
    <m/>
    <x v="0"/>
    <m/>
    <m/>
    <m/>
    <m/>
    <m/>
    <m/>
    <x v="14"/>
    <x v="2"/>
    <m/>
    <m/>
    <m/>
    <m/>
    <e v="#N/A"/>
    <m/>
    <x v="2"/>
    <x v="0"/>
    <s v="ACSN"/>
    <m/>
    <x v="3"/>
    <m/>
    <x v="2"/>
    <x v="10"/>
    <x v="21"/>
    <m/>
    <m/>
    <m/>
    <m/>
    <m/>
    <x v="4"/>
    <x v="8"/>
    <x v="0"/>
    <x v="1"/>
  </r>
  <r>
    <n v="106878"/>
    <m/>
    <x v="339"/>
    <x v="1"/>
    <x v="1"/>
    <m/>
    <x v="3"/>
    <e v="#N/A"/>
    <x v="4"/>
    <x v="5"/>
    <x v="50"/>
    <x v="2"/>
    <m/>
    <x v="9"/>
    <m/>
    <x v="3"/>
    <m/>
    <x v="18"/>
    <m/>
    <m/>
    <m/>
    <e v="#N/A"/>
    <x v="0"/>
    <m/>
    <m/>
    <m/>
    <m/>
    <m/>
    <m/>
    <x v="15"/>
    <x v="2"/>
    <m/>
    <m/>
    <m/>
    <m/>
    <e v="#N/A"/>
    <m/>
    <x v="3"/>
    <x v="0"/>
    <s v="PPMC"/>
    <m/>
    <x v="3"/>
    <m/>
    <x v="2"/>
    <x v="10"/>
    <x v="21"/>
    <m/>
    <m/>
    <m/>
    <m/>
    <m/>
    <x v="4"/>
    <x v="8"/>
    <x v="0"/>
    <x v="1"/>
  </r>
  <r>
    <n v="107474"/>
    <d v="2017-10-18T00:00:00"/>
    <x v="340"/>
    <x v="1"/>
    <x v="1"/>
    <m/>
    <x v="2"/>
    <e v="#N/A"/>
    <x v="7"/>
    <x v="5"/>
    <x v="45"/>
    <x v="2"/>
    <m/>
    <x v="9"/>
    <m/>
    <x v="3"/>
    <m/>
    <x v="9"/>
    <m/>
    <m/>
    <m/>
    <m/>
    <x v="0"/>
    <m/>
    <m/>
    <m/>
    <m/>
    <m/>
    <m/>
    <x v="14"/>
    <x v="2"/>
    <m/>
    <m/>
    <m/>
    <m/>
    <e v="#N/A"/>
    <m/>
    <x v="2"/>
    <x v="0"/>
    <s v="ACSN"/>
    <m/>
    <x v="3"/>
    <m/>
    <x v="2"/>
    <x v="10"/>
    <x v="21"/>
    <m/>
    <m/>
    <m/>
    <m/>
    <m/>
    <x v="4"/>
    <x v="8"/>
    <x v="0"/>
    <x v="1"/>
  </r>
  <r>
    <n v="107536"/>
    <d v="2017-10-30T00:00:00"/>
    <x v="341"/>
    <x v="10"/>
    <x v="1"/>
    <m/>
    <x v="1"/>
    <e v="#N/A"/>
    <x v="3"/>
    <x v="5"/>
    <x v="53"/>
    <x v="2"/>
    <m/>
    <x v="9"/>
    <m/>
    <x v="3"/>
    <m/>
    <x v="18"/>
    <m/>
    <m/>
    <m/>
    <e v="#N/A"/>
    <x v="0"/>
    <m/>
    <m/>
    <s v="e.Firma"/>
    <s v="Desarrollo"/>
    <m/>
    <e v="#N/A"/>
    <x v="14"/>
    <x v="5"/>
    <e v="#N/A"/>
    <e v="#N/A"/>
    <n v="0"/>
    <n v="0"/>
    <e v="#N/A"/>
    <s v="Israel Becerril Sierra; Daniel Esquivel Herrera"/>
    <x v="11"/>
    <x v="1"/>
    <s v="ACSMC"/>
    <m/>
    <x v="3"/>
    <m/>
    <x v="2"/>
    <x v="10"/>
    <x v="21"/>
    <m/>
    <m/>
    <m/>
    <m/>
    <m/>
    <x v="4"/>
    <x v="8"/>
    <x v="0"/>
    <x v="1"/>
  </r>
  <r>
    <n v="107821"/>
    <d v="2017-11-27T00:00:00"/>
    <x v="342"/>
    <x v="3"/>
    <x v="1"/>
    <m/>
    <x v="1"/>
    <e v="#N/A"/>
    <x v="3"/>
    <x v="5"/>
    <x v="54"/>
    <x v="2"/>
    <m/>
    <x v="9"/>
    <m/>
    <x v="3"/>
    <m/>
    <x v="18"/>
    <m/>
    <m/>
    <m/>
    <e v="#N/A"/>
    <x v="0"/>
    <m/>
    <m/>
    <s v="Transversales de TI"/>
    <s v="Desarrollo"/>
    <m/>
    <e v="#N/A"/>
    <x v="14"/>
    <x v="5"/>
    <e v="#N/A"/>
    <e v="#N/A"/>
    <n v="0"/>
    <n v="0"/>
    <e v="#N/A"/>
    <s v="Alejandro Torres Martínez"/>
    <x v="23"/>
    <x v="1"/>
    <s v="ACTT"/>
    <m/>
    <x v="3"/>
    <m/>
    <x v="2"/>
    <x v="10"/>
    <x v="21"/>
    <m/>
    <m/>
    <m/>
    <m/>
    <m/>
    <x v="4"/>
    <x v="8"/>
    <x v="0"/>
    <x v="1"/>
  </r>
  <r>
    <n v="107935"/>
    <d v="2017-12-13T00:00:00"/>
    <x v="343"/>
    <x v="3"/>
    <x v="1"/>
    <m/>
    <x v="1"/>
    <e v="#N/A"/>
    <x v="3"/>
    <x v="5"/>
    <x v="51"/>
    <x v="2"/>
    <m/>
    <x v="9"/>
    <m/>
    <x v="3"/>
    <m/>
    <x v="18"/>
    <m/>
    <m/>
    <m/>
    <e v="#N/A"/>
    <x v="0"/>
    <m/>
    <m/>
    <s v="Transversales de TI"/>
    <s v="Desarrollo"/>
    <m/>
    <e v="#N/A"/>
    <x v="14"/>
    <x v="5"/>
    <e v="#N/A"/>
    <e v="#N/A"/>
    <n v="0"/>
    <n v="0"/>
    <e v="#N/A"/>
    <s v="Salvador Escoto Salazar"/>
    <x v="21"/>
    <x v="1"/>
    <s v="ACOST"/>
    <m/>
    <x v="3"/>
    <m/>
    <x v="2"/>
    <x v="10"/>
    <x v="21"/>
    <m/>
    <m/>
    <m/>
    <m/>
    <m/>
    <x v="4"/>
    <x v="8"/>
    <x v="0"/>
    <x v="1"/>
  </r>
  <r>
    <n v="108260"/>
    <d v="2018-01-17T00:00:00"/>
    <x v="344"/>
    <x v="1"/>
    <x v="1"/>
    <m/>
    <x v="3"/>
    <e v="#N/A"/>
    <x v="4"/>
    <x v="5"/>
    <x v="43"/>
    <x v="2"/>
    <m/>
    <x v="9"/>
    <m/>
    <x v="3"/>
    <m/>
    <x v="6"/>
    <m/>
    <m/>
    <m/>
    <e v="#N/A"/>
    <x v="2"/>
    <m/>
    <m/>
    <s v="Declaraciones y Pagos (Informativas y Pagos Provisionales)"/>
    <s v="Desarrollo"/>
    <m/>
    <e v="#N/A"/>
    <x v="15"/>
    <x v="5"/>
    <e v="#N/A"/>
    <e v="#N/A"/>
    <n v="0"/>
    <n v="0"/>
    <e v="#N/A"/>
    <s v="Manuel Vargas Espinosa"/>
    <x v="3"/>
    <x v="0"/>
    <s v="ACSN"/>
    <m/>
    <x v="3"/>
    <m/>
    <x v="2"/>
    <x v="10"/>
    <x v="21"/>
    <m/>
    <m/>
    <m/>
    <m/>
    <m/>
    <x v="4"/>
    <x v="8"/>
    <x v="0"/>
    <x v="1"/>
  </r>
  <r>
    <n v="108484"/>
    <d v="2018-02-08T00:00:00"/>
    <x v="345"/>
    <x v="10"/>
    <x v="1"/>
    <m/>
    <x v="1"/>
    <e v="#N/A"/>
    <x v="3"/>
    <x v="5"/>
    <x v="53"/>
    <x v="2"/>
    <m/>
    <x v="9"/>
    <m/>
    <x v="3"/>
    <m/>
    <x v="18"/>
    <m/>
    <m/>
    <m/>
    <e v="#N/A"/>
    <x v="0"/>
    <m/>
    <m/>
    <s v="Medios de Autenticación"/>
    <s v="Desarrollo"/>
    <m/>
    <e v="#N/A"/>
    <x v="14"/>
    <x v="5"/>
    <e v="#N/A"/>
    <e v="#N/A"/>
    <n v="0"/>
    <n v="0"/>
    <e v="#N/A"/>
    <s v="Israel Becerril Sierra"/>
    <x v="11"/>
    <x v="1"/>
    <s v="ACSMC"/>
    <m/>
    <x v="3"/>
    <m/>
    <x v="2"/>
    <x v="10"/>
    <x v="21"/>
    <m/>
    <m/>
    <m/>
    <m/>
    <m/>
    <x v="4"/>
    <x v="8"/>
    <x v="0"/>
    <x v="1"/>
  </r>
  <r>
    <n v="108602"/>
    <d v="2018-02-14T00:00:00"/>
    <x v="346"/>
    <x v="1"/>
    <x v="1"/>
    <m/>
    <x v="3"/>
    <e v="#N/A"/>
    <x v="0"/>
    <x v="5"/>
    <x v="47"/>
    <x v="2"/>
    <m/>
    <x v="9"/>
    <m/>
    <x v="3"/>
    <m/>
    <x v="6"/>
    <m/>
    <m/>
    <m/>
    <e v="#N/A"/>
    <x v="0"/>
    <m/>
    <m/>
    <s v="Al Contribuyente"/>
    <s v="Desarrollo"/>
    <m/>
    <e v="#N/A"/>
    <x v="15"/>
    <x v="5"/>
    <e v="#N/A"/>
    <e v="#N/A"/>
    <n v="0"/>
    <n v="0"/>
    <e v="#N/A"/>
    <s v="Estela Sanchez Gonzalez"/>
    <x v="1"/>
    <x v="0"/>
    <s v="ACSN"/>
    <m/>
    <x v="3"/>
    <m/>
    <x v="2"/>
    <x v="10"/>
    <x v="21"/>
    <m/>
    <m/>
    <m/>
    <m/>
    <m/>
    <x v="4"/>
    <x v="8"/>
    <x v="0"/>
    <x v="1"/>
  </r>
  <r>
    <n v="108654"/>
    <d v="2018-02-21T00:00:00"/>
    <x v="347"/>
    <x v="3"/>
    <x v="1"/>
    <m/>
    <x v="1"/>
    <e v="#N/A"/>
    <x v="3"/>
    <x v="5"/>
    <x v="54"/>
    <x v="2"/>
    <m/>
    <x v="9"/>
    <m/>
    <x v="3"/>
    <m/>
    <x v="18"/>
    <m/>
    <m/>
    <m/>
    <e v="#N/A"/>
    <x v="0"/>
    <m/>
    <m/>
    <s v="Transversales de TI"/>
    <s v="Desarrollo"/>
    <m/>
    <e v="#N/A"/>
    <x v="14"/>
    <x v="5"/>
    <e v="#N/A"/>
    <e v="#N/A"/>
    <n v="0"/>
    <n v="0"/>
    <e v="#N/A"/>
    <s v="Alejandro Torres Martínez"/>
    <x v="23"/>
    <x v="1"/>
    <s v="ACTT"/>
    <m/>
    <x v="3"/>
    <m/>
    <x v="2"/>
    <x v="10"/>
    <x v="21"/>
    <m/>
    <m/>
    <m/>
    <m/>
    <m/>
    <x v="4"/>
    <x v="8"/>
    <x v="0"/>
    <x v="1"/>
  </r>
  <r>
    <n v="108861"/>
    <d v="2018-02-28T00:00:00"/>
    <x v="348"/>
    <x v="1"/>
    <x v="1"/>
    <m/>
    <x v="7"/>
    <e v="#N/A"/>
    <x v="7"/>
    <x v="5"/>
    <x v="21"/>
    <x v="2"/>
    <m/>
    <x v="9"/>
    <m/>
    <x v="3"/>
    <m/>
    <x v="4"/>
    <m/>
    <m/>
    <m/>
    <e v="#N/A"/>
    <x v="0"/>
    <m/>
    <m/>
    <s v="Comercio Exterior - Despacho"/>
    <s v="Tecnológico"/>
    <m/>
    <e v="#N/A"/>
    <x v="14"/>
    <x v="5"/>
    <e v="#N/A"/>
    <e v="#N/A"/>
    <n v="0"/>
    <n v="0"/>
    <e v="#N/A"/>
    <s v="Mario Santos Aldama"/>
    <x v="2"/>
    <x v="0"/>
    <s v="ACSN"/>
    <m/>
    <x v="3"/>
    <m/>
    <x v="2"/>
    <x v="10"/>
    <x v="21"/>
    <m/>
    <m/>
    <m/>
    <m/>
    <m/>
    <x v="4"/>
    <x v="8"/>
    <x v="0"/>
    <x v="1"/>
  </r>
  <r>
    <n v="109087"/>
    <d v="2018-03-14T00:00:00"/>
    <x v="349"/>
    <x v="3"/>
    <x v="1"/>
    <m/>
    <x v="1"/>
    <e v="#N/A"/>
    <x v="3"/>
    <x v="5"/>
    <x v="55"/>
    <x v="2"/>
    <m/>
    <x v="9"/>
    <m/>
    <x v="3"/>
    <m/>
    <x v="4"/>
    <m/>
    <m/>
    <m/>
    <e v="#N/A"/>
    <x v="0"/>
    <m/>
    <m/>
    <s v="Transversales de TI"/>
    <s v="Desarrollo"/>
    <m/>
    <e v="#N/A"/>
    <x v="14"/>
    <x v="5"/>
    <e v="#N/A"/>
    <e v="#N/A"/>
    <n v="0"/>
    <n v="0"/>
    <e v="#N/A"/>
    <s v="Martín Solis Niño"/>
    <x v="11"/>
    <x v="1"/>
    <s v="ACSMC"/>
    <m/>
    <x v="3"/>
    <m/>
    <x v="2"/>
    <x v="10"/>
    <x v="21"/>
    <m/>
    <m/>
    <m/>
    <m/>
    <m/>
    <x v="4"/>
    <x v="8"/>
    <x v="0"/>
    <x v="1"/>
  </r>
  <r>
    <n v="109101"/>
    <d v="2018-03-16T00:00:00"/>
    <x v="350"/>
    <x v="1"/>
    <x v="1"/>
    <m/>
    <x v="7"/>
    <e v="#N/A"/>
    <x v="3"/>
    <x v="5"/>
    <x v="1"/>
    <x v="2"/>
    <m/>
    <x v="9"/>
    <m/>
    <x v="3"/>
    <m/>
    <x v="4"/>
    <m/>
    <m/>
    <m/>
    <e v="#N/A"/>
    <x v="0"/>
    <m/>
    <m/>
    <s v="Identificación del Contribuyente"/>
    <s v="Desarrollo"/>
    <m/>
    <e v="#N/A"/>
    <x v="14"/>
    <x v="5"/>
    <e v="#N/A"/>
    <e v="#N/A"/>
    <n v="0"/>
    <n v="0"/>
    <e v="#N/A"/>
    <s v="Christian Alejandro Nolasco Palacios"/>
    <x v="1"/>
    <x v="0"/>
    <s v="ACSN"/>
    <m/>
    <x v="3"/>
    <m/>
    <x v="2"/>
    <x v="10"/>
    <x v="21"/>
    <m/>
    <m/>
    <m/>
    <m/>
    <m/>
    <x v="4"/>
    <x v="8"/>
    <x v="0"/>
    <x v="1"/>
  </r>
  <r>
    <n v="109441"/>
    <d v="2018-04-20T00:00:00"/>
    <x v="351"/>
    <x v="1"/>
    <x v="1"/>
    <m/>
    <x v="6"/>
    <e v="#N/A"/>
    <x v="0"/>
    <x v="5"/>
    <x v="56"/>
    <x v="2"/>
    <m/>
    <x v="9"/>
    <m/>
    <x v="3"/>
    <m/>
    <x v="18"/>
    <m/>
    <m/>
    <m/>
    <e v="#N/A"/>
    <x v="0"/>
    <m/>
    <m/>
    <s v="Factura Electrónica"/>
    <s v="Desarrollo"/>
    <m/>
    <e v="#N/A"/>
    <x v="14"/>
    <x v="5"/>
    <e v="#N/A"/>
    <e v="#N/A"/>
    <n v="0"/>
    <n v="0"/>
    <e v="#N/A"/>
    <s v="Roberto Benjamín Monroy Vargas"/>
    <x v="0"/>
    <x v="0"/>
    <s v="ACSN"/>
    <m/>
    <x v="3"/>
    <m/>
    <x v="2"/>
    <x v="10"/>
    <x v="21"/>
    <m/>
    <m/>
    <m/>
    <m/>
    <m/>
    <x v="4"/>
    <x v="8"/>
    <x v="0"/>
    <x v="1"/>
  </r>
  <r>
    <n v="109579"/>
    <d v="2018-05-08T00:00:00"/>
    <x v="352"/>
    <x v="51"/>
    <x v="1"/>
    <m/>
    <x v="2"/>
    <e v="#N/A"/>
    <x v="5"/>
    <x v="5"/>
    <x v="8"/>
    <x v="2"/>
    <m/>
    <x v="9"/>
    <m/>
    <x v="3"/>
    <m/>
    <x v="12"/>
    <m/>
    <m/>
    <m/>
    <e v="#N/A"/>
    <x v="0"/>
    <m/>
    <m/>
    <s v="Recursos y Servicios"/>
    <s v="Desarrollo"/>
    <m/>
    <e v="#N/A"/>
    <x v="14"/>
    <x v="5"/>
    <e v="#N/A"/>
    <e v="#N/A"/>
    <n v="0"/>
    <n v="0"/>
    <e v="#N/A"/>
    <s v="Margarita Canseco Flores"/>
    <x v="0"/>
    <x v="0"/>
    <s v="ACSN"/>
    <m/>
    <x v="3"/>
    <m/>
    <x v="2"/>
    <x v="10"/>
    <x v="21"/>
    <m/>
    <m/>
    <m/>
    <m/>
    <m/>
    <x v="4"/>
    <x v="8"/>
    <x v="0"/>
    <x v="1"/>
  </r>
  <r>
    <n v="109656"/>
    <d v="2018-05-30T00:00:00"/>
    <x v="353"/>
    <x v="1"/>
    <x v="1"/>
    <m/>
    <x v="3"/>
    <e v="#N/A"/>
    <x v="0"/>
    <x v="5"/>
    <x v="47"/>
    <x v="2"/>
    <m/>
    <x v="9"/>
    <m/>
    <x v="3"/>
    <m/>
    <x v="0"/>
    <m/>
    <m/>
    <m/>
    <e v="#N/A"/>
    <x v="0"/>
    <m/>
    <m/>
    <s v="Al Contribuyente"/>
    <s v="Desarrollo"/>
    <m/>
    <e v="#N/A"/>
    <x v="15"/>
    <x v="5"/>
    <e v="#N/A"/>
    <e v="#N/A"/>
    <n v="0"/>
    <n v="0"/>
    <e v="#N/A"/>
    <s v="Estela Sanchez Gonzalez"/>
    <x v="1"/>
    <x v="0"/>
    <s v="ACSN"/>
    <m/>
    <x v="3"/>
    <m/>
    <x v="2"/>
    <x v="10"/>
    <x v="21"/>
    <m/>
    <m/>
    <m/>
    <m/>
    <m/>
    <x v="4"/>
    <x v="8"/>
    <x v="0"/>
    <x v="1"/>
  </r>
  <r>
    <n v="109838"/>
    <d v="2018-07-03T00:00:00"/>
    <x v="354"/>
    <x v="1"/>
    <x v="1"/>
    <m/>
    <x v="3"/>
    <e v="#N/A"/>
    <x v="4"/>
    <x v="5"/>
    <x v="43"/>
    <x v="2"/>
    <m/>
    <x v="9"/>
    <m/>
    <x v="3"/>
    <m/>
    <x v="6"/>
    <m/>
    <m/>
    <m/>
    <e v="#N/A"/>
    <x v="2"/>
    <m/>
    <m/>
    <s v="Declaraciones y Pagos (Informativas y Pagos Provisionales)"/>
    <s v="Desarrollo"/>
    <m/>
    <e v="#N/A"/>
    <x v="15"/>
    <x v="5"/>
    <e v="#N/A"/>
    <e v="#N/A"/>
    <n v="0"/>
    <n v="0"/>
    <e v="#N/A"/>
    <s v="Manuel Vargas Espinosa"/>
    <x v="3"/>
    <x v="0"/>
    <s v="ACSN"/>
    <m/>
    <x v="3"/>
    <m/>
    <x v="2"/>
    <x v="10"/>
    <x v="21"/>
    <m/>
    <m/>
    <m/>
    <m/>
    <m/>
    <x v="4"/>
    <x v="8"/>
    <x v="0"/>
    <x v="1"/>
  </r>
  <r>
    <n v="109874"/>
    <d v="2018-06-29T00:00:00"/>
    <x v="355"/>
    <x v="1"/>
    <x v="1"/>
    <m/>
    <x v="2"/>
    <e v="#N/A"/>
    <x v="7"/>
    <x v="5"/>
    <x v="45"/>
    <x v="2"/>
    <m/>
    <x v="9"/>
    <m/>
    <x v="3"/>
    <m/>
    <x v="9"/>
    <m/>
    <m/>
    <m/>
    <m/>
    <x v="0"/>
    <m/>
    <m/>
    <m/>
    <m/>
    <m/>
    <m/>
    <x v="14"/>
    <x v="2"/>
    <m/>
    <m/>
    <m/>
    <m/>
    <e v="#N/A"/>
    <m/>
    <x v="2"/>
    <x v="0"/>
    <s v="ACSN"/>
    <m/>
    <x v="3"/>
    <m/>
    <x v="2"/>
    <x v="10"/>
    <x v="21"/>
    <m/>
    <m/>
    <m/>
    <m/>
    <m/>
    <x v="4"/>
    <x v="8"/>
    <x v="0"/>
    <x v="1"/>
  </r>
  <r>
    <n v="110296"/>
    <d v="2018-10-10T00:00:00"/>
    <x v="356"/>
    <x v="3"/>
    <x v="1"/>
    <m/>
    <x v="1"/>
    <e v="#N/A"/>
    <x v="3"/>
    <x v="5"/>
    <x v="55"/>
    <x v="2"/>
    <m/>
    <x v="9"/>
    <m/>
    <x v="3"/>
    <m/>
    <x v="18"/>
    <m/>
    <m/>
    <m/>
    <e v="#N/A"/>
    <x v="0"/>
    <m/>
    <m/>
    <s v="Transversales de TI"/>
    <s v="Desarrollo"/>
    <m/>
    <e v="#N/A"/>
    <x v="14"/>
    <x v="5"/>
    <e v="#N/A"/>
    <e v="#N/A"/>
    <n v="0"/>
    <n v="0"/>
    <e v="#N/A"/>
    <s v="Martín Solis Niño"/>
    <x v="11"/>
    <x v="1"/>
    <s v="ACSMC"/>
    <m/>
    <x v="3"/>
    <m/>
    <x v="2"/>
    <x v="10"/>
    <x v="21"/>
    <m/>
    <m/>
    <m/>
    <m/>
    <m/>
    <x v="4"/>
    <x v="8"/>
    <x v="0"/>
    <x v="1"/>
  </r>
  <r>
    <n v="110439"/>
    <m/>
    <x v="357"/>
    <x v="1"/>
    <x v="1"/>
    <m/>
    <x v="3"/>
    <e v="#N/A"/>
    <x v="4"/>
    <x v="5"/>
    <x v="50"/>
    <x v="2"/>
    <m/>
    <x v="9"/>
    <m/>
    <x v="3"/>
    <m/>
    <x v="18"/>
    <m/>
    <m/>
    <m/>
    <e v="#N/A"/>
    <x v="0"/>
    <m/>
    <m/>
    <m/>
    <m/>
    <m/>
    <m/>
    <x v="15"/>
    <x v="2"/>
    <m/>
    <m/>
    <m/>
    <m/>
    <e v="#N/A"/>
    <m/>
    <x v="3"/>
    <x v="0"/>
    <s v="PPMC"/>
    <m/>
    <x v="3"/>
    <m/>
    <x v="2"/>
    <x v="10"/>
    <x v="21"/>
    <m/>
    <m/>
    <m/>
    <m/>
    <m/>
    <x v="4"/>
    <x v="8"/>
    <x v="0"/>
    <x v="1"/>
  </r>
  <r>
    <n v="110536"/>
    <d v="2018-11-08T00:00:00"/>
    <x v="358"/>
    <x v="1"/>
    <x v="1"/>
    <m/>
    <x v="7"/>
    <e v="#N/A"/>
    <x v="3"/>
    <x v="5"/>
    <x v="21"/>
    <x v="2"/>
    <m/>
    <x v="9"/>
    <m/>
    <x v="3"/>
    <m/>
    <x v="4"/>
    <m/>
    <m/>
    <m/>
    <e v="#N/A"/>
    <x v="0"/>
    <m/>
    <m/>
    <s v="Al Contribuyente"/>
    <s v="Desarrollo"/>
    <m/>
    <e v="#N/A"/>
    <x v="14"/>
    <x v="5"/>
    <e v="#N/A"/>
    <e v="#N/A"/>
    <n v="0"/>
    <n v="0"/>
    <e v="#N/A"/>
    <s v="Mario Santos Aldama"/>
    <x v="2"/>
    <x v="0"/>
    <s v="ACSN"/>
    <m/>
    <x v="3"/>
    <m/>
    <x v="2"/>
    <x v="10"/>
    <x v="21"/>
    <m/>
    <m/>
    <m/>
    <m/>
    <m/>
    <x v="4"/>
    <x v="8"/>
    <x v="0"/>
    <x v="1"/>
  </r>
  <r>
    <n v="110537"/>
    <d v="2018-11-08T00:00:00"/>
    <x v="359"/>
    <x v="1"/>
    <x v="1"/>
    <m/>
    <x v="7"/>
    <e v="#N/A"/>
    <x v="3"/>
    <x v="5"/>
    <x v="21"/>
    <x v="2"/>
    <m/>
    <x v="9"/>
    <m/>
    <x v="3"/>
    <m/>
    <x v="4"/>
    <m/>
    <m/>
    <m/>
    <e v="#N/A"/>
    <x v="0"/>
    <m/>
    <m/>
    <s v="Portales Transaccionales"/>
    <s v="Desarrollo"/>
    <m/>
    <e v="#N/A"/>
    <x v="14"/>
    <x v="5"/>
    <e v="#N/A"/>
    <e v="#N/A"/>
    <n v="0"/>
    <n v="0"/>
    <e v="#N/A"/>
    <s v="Mario Santos Aldama"/>
    <x v="2"/>
    <x v="0"/>
    <s v="ACSN"/>
    <m/>
    <x v="3"/>
    <m/>
    <x v="2"/>
    <x v="10"/>
    <x v="21"/>
    <m/>
    <m/>
    <m/>
    <m/>
    <m/>
    <x v="4"/>
    <x v="8"/>
    <x v="0"/>
    <x v="1"/>
  </r>
  <r>
    <n v="110538"/>
    <d v="2018-11-08T00:00:00"/>
    <x v="360"/>
    <x v="1"/>
    <x v="1"/>
    <m/>
    <x v="7"/>
    <e v="#N/A"/>
    <x v="9"/>
    <x v="5"/>
    <x v="21"/>
    <x v="2"/>
    <m/>
    <x v="9"/>
    <m/>
    <x v="3"/>
    <m/>
    <x v="4"/>
    <m/>
    <m/>
    <m/>
    <e v="#N/A"/>
    <x v="0"/>
    <m/>
    <m/>
    <s v="MAT - Comercio Exterior"/>
    <s v="Desarrollo"/>
    <m/>
    <e v="#N/A"/>
    <x v="14"/>
    <x v="5"/>
    <e v="#N/A"/>
    <e v="#N/A"/>
    <n v="0"/>
    <n v="0"/>
    <e v="#N/A"/>
    <s v="Mario Santos Aldama"/>
    <x v="2"/>
    <x v="0"/>
    <s v="ACSN"/>
    <m/>
    <x v="3"/>
    <m/>
    <x v="2"/>
    <x v="10"/>
    <x v="21"/>
    <m/>
    <m/>
    <m/>
    <m/>
    <m/>
    <x v="4"/>
    <x v="8"/>
    <x v="0"/>
    <x v="1"/>
  </r>
  <r>
    <n v="110560"/>
    <d v="2018-11-15T00:00:00"/>
    <x v="361"/>
    <x v="1"/>
    <x v="1"/>
    <m/>
    <x v="2"/>
    <e v="#N/A"/>
    <x v="10"/>
    <x v="5"/>
    <x v="18"/>
    <x v="2"/>
    <m/>
    <x v="9"/>
    <m/>
    <x v="3"/>
    <m/>
    <x v="1"/>
    <m/>
    <m/>
    <s v="SI"/>
    <e v="#N/A"/>
    <x v="0"/>
    <m/>
    <m/>
    <s v="Administración de Riesgo"/>
    <s v="Desarrollo"/>
    <m/>
    <e v="#N/A"/>
    <x v="14"/>
    <x v="5"/>
    <e v="#N/A"/>
    <e v="#N/A"/>
    <n v="0"/>
    <n v="0"/>
    <e v="#N/A"/>
    <s v="Jose Alberto Romero Rodriguez"/>
    <x v="2"/>
    <x v="0"/>
    <s v="ACSN"/>
    <m/>
    <x v="3"/>
    <m/>
    <x v="2"/>
    <x v="10"/>
    <x v="21"/>
    <m/>
    <m/>
    <m/>
    <m/>
    <m/>
    <x v="4"/>
    <x v="8"/>
    <x v="0"/>
    <x v="1"/>
  </r>
  <r>
    <n v="110561"/>
    <d v="2018-11-15T00:00:00"/>
    <x v="362"/>
    <x v="1"/>
    <x v="1"/>
    <m/>
    <x v="7"/>
    <e v="#N/A"/>
    <x v="7"/>
    <x v="5"/>
    <x v="18"/>
    <x v="2"/>
    <m/>
    <x v="9"/>
    <m/>
    <x v="3"/>
    <m/>
    <x v="18"/>
    <m/>
    <m/>
    <m/>
    <e v="#N/A"/>
    <x v="0"/>
    <m/>
    <m/>
    <s v="Comercio Exterior - Soporte a la Operación"/>
    <s v="Desarrollo"/>
    <m/>
    <e v="#N/A"/>
    <x v="14"/>
    <x v="5"/>
    <e v="#N/A"/>
    <e v="#N/A"/>
    <n v="0"/>
    <n v="0"/>
    <e v="#N/A"/>
    <s v="Jose Alberto Romero Rodriguez"/>
    <x v="2"/>
    <x v="0"/>
    <s v="ACSN"/>
    <m/>
    <x v="3"/>
    <m/>
    <x v="2"/>
    <x v="10"/>
    <x v="21"/>
    <m/>
    <m/>
    <m/>
    <m/>
    <m/>
    <x v="4"/>
    <x v="8"/>
    <x v="0"/>
    <x v="1"/>
  </r>
  <r>
    <n v="110563"/>
    <d v="2018-11-15T00:00:00"/>
    <x v="363"/>
    <x v="1"/>
    <x v="1"/>
    <m/>
    <x v="7"/>
    <e v="#N/A"/>
    <x v="7"/>
    <x v="5"/>
    <x v="18"/>
    <x v="2"/>
    <m/>
    <x v="9"/>
    <m/>
    <x v="3"/>
    <m/>
    <x v="18"/>
    <m/>
    <m/>
    <m/>
    <e v="#N/A"/>
    <x v="0"/>
    <m/>
    <m/>
    <s v="Comercio Exterior - Soporte a la Operación"/>
    <s v="Desarrollo"/>
    <m/>
    <e v="#N/A"/>
    <x v="14"/>
    <x v="5"/>
    <e v="#N/A"/>
    <e v="#N/A"/>
    <n v="0"/>
    <n v="0"/>
    <e v="#N/A"/>
    <s v="Jose Alberto Romero Rodriguez"/>
    <x v="2"/>
    <x v="0"/>
    <s v="ACSN"/>
    <m/>
    <x v="3"/>
    <m/>
    <x v="2"/>
    <x v="10"/>
    <x v="21"/>
    <m/>
    <m/>
    <m/>
    <m/>
    <m/>
    <x v="4"/>
    <x v="8"/>
    <x v="0"/>
    <x v="1"/>
  </r>
  <r>
    <n v="110565"/>
    <d v="2018-11-16T00:00:00"/>
    <x v="364"/>
    <x v="1"/>
    <x v="1"/>
    <m/>
    <x v="7"/>
    <e v="#N/A"/>
    <x v="7"/>
    <x v="5"/>
    <x v="21"/>
    <x v="2"/>
    <m/>
    <x v="9"/>
    <m/>
    <x v="3"/>
    <m/>
    <x v="4"/>
    <m/>
    <m/>
    <m/>
    <e v="#N/A"/>
    <x v="0"/>
    <m/>
    <m/>
    <s v="Comercio Exterior - Despacho"/>
    <s v="Desarrollo"/>
    <m/>
    <e v="#N/A"/>
    <x v="14"/>
    <x v="5"/>
    <e v="#N/A"/>
    <e v="#N/A"/>
    <n v="0"/>
    <n v="0"/>
    <e v="#N/A"/>
    <s v="Mario Santos Aldama"/>
    <x v="2"/>
    <x v="0"/>
    <s v="ACSN"/>
    <m/>
    <x v="3"/>
    <m/>
    <x v="2"/>
    <x v="10"/>
    <x v="21"/>
    <m/>
    <m/>
    <m/>
    <m/>
    <m/>
    <x v="4"/>
    <x v="8"/>
    <x v="0"/>
    <x v="1"/>
  </r>
  <r>
    <n v="110567"/>
    <d v="2018-11-16T00:00:00"/>
    <x v="365"/>
    <x v="1"/>
    <x v="1"/>
    <m/>
    <x v="3"/>
    <e v="#N/A"/>
    <x v="4"/>
    <x v="5"/>
    <x v="50"/>
    <x v="2"/>
    <m/>
    <x v="9"/>
    <m/>
    <x v="3"/>
    <m/>
    <x v="6"/>
    <m/>
    <m/>
    <m/>
    <m/>
    <x v="0"/>
    <m/>
    <m/>
    <m/>
    <m/>
    <m/>
    <m/>
    <x v="9"/>
    <x v="2"/>
    <m/>
    <m/>
    <m/>
    <m/>
    <e v="#N/A"/>
    <m/>
    <x v="3"/>
    <x v="0"/>
    <s v="PPMC"/>
    <m/>
    <x v="3"/>
    <m/>
    <x v="2"/>
    <x v="10"/>
    <x v="21"/>
    <m/>
    <m/>
    <m/>
    <m/>
    <m/>
    <x v="4"/>
    <x v="8"/>
    <x v="0"/>
    <x v="1"/>
  </r>
  <r>
    <n v="110603"/>
    <d v="2018-12-04T00:00:00"/>
    <x v="366"/>
    <x v="1"/>
    <x v="1"/>
    <m/>
    <x v="2"/>
    <e v="#N/A"/>
    <x v="4"/>
    <x v="5"/>
    <x v="20"/>
    <x v="2"/>
    <m/>
    <x v="9"/>
    <m/>
    <x v="3"/>
    <m/>
    <x v="12"/>
    <m/>
    <m/>
    <m/>
    <e v="#N/A"/>
    <x v="0"/>
    <m/>
    <m/>
    <s v="Declaraciones y Pagos (Documentos Digitales)"/>
    <s v="Desarrollo"/>
    <m/>
    <e v="#N/A"/>
    <x v="14"/>
    <x v="5"/>
    <e v="#N/A"/>
    <e v="#N/A"/>
    <n v="0"/>
    <n v="0"/>
    <e v="#N/A"/>
    <s v="Elizabeth del Valle Beltran"/>
    <x v="3"/>
    <x v="0"/>
    <s v="ACSN"/>
    <m/>
    <x v="3"/>
    <m/>
    <x v="2"/>
    <x v="10"/>
    <x v="21"/>
    <m/>
    <m/>
    <m/>
    <m/>
    <m/>
    <x v="4"/>
    <x v="8"/>
    <x v="0"/>
    <x v="1"/>
  </r>
  <r>
    <n v="110717"/>
    <d v="2019-01-03T00:00:00"/>
    <x v="367"/>
    <x v="1"/>
    <x v="1"/>
    <m/>
    <x v="7"/>
    <e v="#N/A"/>
    <x v="6"/>
    <x v="5"/>
    <x v="21"/>
    <x v="2"/>
    <m/>
    <x v="9"/>
    <m/>
    <x v="3"/>
    <m/>
    <x v="4"/>
    <m/>
    <m/>
    <m/>
    <e v="#N/A"/>
    <x v="0"/>
    <m/>
    <m/>
    <s v="Fiscalización"/>
    <s v="Desarrollo"/>
    <m/>
    <e v="#N/A"/>
    <x v="14"/>
    <x v="5"/>
    <e v="#N/A"/>
    <e v="#N/A"/>
    <n v="0"/>
    <n v="0"/>
    <e v="#N/A"/>
    <s v="Mario Santos Aldama"/>
    <x v="2"/>
    <x v="0"/>
    <s v="ACSN"/>
    <m/>
    <x v="3"/>
    <m/>
    <x v="2"/>
    <x v="10"/>
    <x v="21"/>
    <m/>
    <m/>
    <m/>
    <m/>
    <m/>
    <x v="4"/>
    <x v="8"/>
    <x v="0"/>
    <x v="1"/>
  </r>
  <r>
    <n v="110718"/>
    <d v="2019-01-03T00:00:00"/>
    <x v="368"/>
    <x v="1"/>
    <x v="1"/>
    <m/>
    <x v="7"/>
    <e v="#N/A"/>
    <x v="6"/>
    <x v="5"/>
    <x v="21"/>
    <x v="2"/>
    <m/>
    <x v="9"/>
    <m/>
    <x v="3"/>
    <m/>
    <x v="4"/>
    <m/>
    <m/>
    <m/>
    <e v="#N/A"/>
    <x v="0"/>
    <m/>
    <m/>
    <s v="Fiscalización"/>
    <s v="Desarrollo"/>
    <m/>
    <e v="#N/A"/>
    <x v="14"/>
    <x v="5"/>
    <e v="#N/A"/>
    <e v="#N/A"/>
    <n v="0"/>
    <n v="0"/>
    <e v="#N/A"/>
    <s v="Mario Santos Aldama"/>
    <x v="2"/>
    <x v="0"/>
    <s v="ACSN"/>
    <m/>
    <x v="3"/>
    <m/>
    <x v="2"/>
    <x v="10"/>
    <x v="21"/>
    <m/>
    <m/>
    <m/>
    <m/>
    <m/>
    <x v="4"/>
    <x v="8"/>
    <x v="0"/>
    <x v="1"/>
  </r>
  <r>
    <n v="111196"/>
    <d v="2019-06-06T00:00:00"/>
    <x v="369"/>
    <x v="1"/>
    <x v="1"/>
    <m/>
    <x v="6"/>
    <e v="#N/A"/>
    <x v="4"/>
    <x v="5"/>
    <x v="43"/>
    <x v="2"/>
    <m/>
    <x v="9"/>
    <m/>
    <x v="3"/>
    <m/>
    <x v="9"/>
    <m/>
    <m/>
    <m/>
    <e v="#N/A"/>
    <x v="0"/>
    <m/>
    <m/>
    <s v="Declaraciones y Pagos (Legados y Declaraciones Anuales)"/>
    <s v="Desarrollo"/>
    <m/>
    <e v="#N/A"/>
    <x v="14"/>
    <x v="5"/>
    <e v="#N/A"/>
    <e v="#N/A"/>
    <n v="0"/>
    <n v="0"/>
    <e v="#N/A"/>
    <s v="Manuel Vargas Espinosa"/>
    <x v="3"/>
    <x v="0"/>
    <s v="ACSN"/>
    <m/>
    <x v="3"/>
    <m/>
    <x v="2"/>
    <x v="10"/>
    <x v="21"/>
    <m/>
    <m/>
    <m/>
    <m/>
    <m/>
    <x v="4"/>
    <x v="8"/>
    <x v="0"/>
    <x v="1"/>
  </r>
  <r>
    <s v="Por ingresar"/>
    <m/>
    <x v="370"/>
    <x v="52"/>
    <x v="38"/>
    <s v="AGA"/>
    <x v="0"/>
    <e v="#N/A"/>
    <x v="7"/>
    <x v="2"/>
    <x v="57"/>
    <x v="2"/>
    <m/>
    <x v="9"/>
    <m/>
    <x v="3"/>
    <m/>
    <x v="19"/>
    <m/>
    <m/>
    <m/>
    <e v="#N/A"/>
    <x v="3"/>
    <m/>
    <m/>
    <m/>
    <m/>
    <m/>
    <e v="#N/A"/>
    <x v="14"/>
    <x v="2"/>
    <m/>
    <m/>
    <m/>
    <m/>
    <e v="#N/A"/>
    <m/>
    <x v="24"/>
    <x v="0"/>
    <s v="Pendiente"/>
    <m/>
    <x v="3"/>
    <m/>
    <x v="2"/>
    <x v="7"/>
    <x v="22"/>
    <m/>
    <m/>
    <m/>
    <m/>
    <m/>
    <x v="4"/>
    <x v="8"/>
    <x v="4"/>
    <x v="2"/>
  </r>
  <r>
    <s v="Por ingresar"/>
    <m/>
    <x v="371"/>
    <x v="53"/>
    <x v="39"/>
    <s v="AGA"/>
    <x v="0"/>
    <e v="#N/A"/>
    <x v="7"/>
    <x v="2"/>
    <x v="57"/>
    <x v="2"/>
    <m/>
    <x v="9"/>
    <m/>
    <x v="3"/>
    <m/>
    <x v="19"/>
    <m/>
    <m/>
    <m/>
    <e v="#N/A"/>
    <x v="3"/>
    <m/>
    <m/>
    <m/>
    <m/>
    <m/>
    <e v="#N/A"/>
    <x v="14"/>
    <x v="2"/>
    <m/>
    <m/>
    <m/>
    <m/>
    <e v="#N/A"/>
    <m/>
    <x v="24"/>
    <x v="0"/>
    <s v="Pendiente"/>
    <m/>
    <x v="3"/>
    <m/>
    <x v="2"/>
    <x v="7"/>
    <x v="22"/>
    <m/>
    <m/>
    <m/>
    <m/>
    <m/>
    <x v="4"/>
    <x v="8"/>
    <x v="4"/>
    <x v="2"/>
  </r>
  <r>
    <s v="Por ingresar"/>
    <m/>
    <x v="372"/>
    <x v="54"/>
    <x v="40"/>
    <s v="AGA"/>
    <x v="0"/>
    <e v="#N/A"/>
    <x v="7"/>
    <x v="2"/>
    <x v="57"/>
    <x v="2"/>
    <m/>
    <x v="9"/>
    <m/>
    <x v="3"/>
    <m/>
    <x v="19"/>
    <m/>
    <m/>
    <m/>
    <e v="#N/A"/>
    <x v="3"/>
    <m/>
    <m/>
    <m/>
    <m/>
    <m/>
    <e v="#N/A"/>
    <x v="14"/>
    <x v="2"/>
    <m/>
    <m/>
    <m/>
    <m/>
    <e v="#N/A"/>
    <m/>
    <x v="24"/>
    <x v="0"/>
    <s v="Pendiente"/>
    <m/>
    <x v="3"/>
    <m/>
    <x v="2"/>
    <x v="7"/>
    <x v="22"/>
    <m/>
    <m/>
    <m/>
    <m/>
    <m/>
    <x v="4"/>
    <x v="8"/>
    <x v="4"/>
    <x v="2"/>
  </r>
  <r>
    <s v="Por ingresar"/>
    <m/>
    <x v="373"/>
    <x v="55"/>
    <x v="41"/>
    <s v="AGRS"/>
    <x v="0"/>
    <e v="#N/A"/>
    <x v="5"/>
    <x v="2"/>
    <x v="57"/>
    <x v="2"/>
    <m/>
    <x v="9"/>
    <m/>
    <x v="3"/>
    <m/>
    <x v="19"/>
    <m/>
    <m/>
    <m/>
    <e v="#N/A"/>
    <x v="3"/>
    <m/>
    <m/>
    <m/>
    <m/>
    <m/>
    <e v="#N/A"/>
    <x v="14"/>
    <x v="2"/>
    <m/>
    <m/>
    <m/>
    <m/>
    <e v="#N/A"/>
    <m/>
    <x v="24"/>
    <x v="0"/>
    <s v="Pendiente"/>
    <m/>
    <x v="3"/>
    <m/>
    <x v="2"/>
    <x v="7"/>
    <x v="22"/>
    <m/>
    <m/>
    <m/>
    <m/>
    <m/>
    <x v="4"/>
    <x v="8"/>
    <x v="4"/>
    <x v="2"/>
  </r>
  <r>
    <s v="Por ingresar"/>
    <m/>
    <x v="374"/>
    <x v="56"/>
    <x v="42"/>
    <s v="AGRS"/>
    <x v="0"/>
    <e v="#N/A"/>
    <x v="5"/>
    <x v="2"/>
    <x v="57"/>
    <x v="2"/>
    <m/>
    <x v="9"/>
    <m/>
    <x v="3"/>
    <m/>
    <x v="19"/>
    <m/>
    <m/>
    <m/>
    <e v="#N/A"/>
    <x v="3"/>
    <m/>
    <m/>
    <m/>
    <m/>
    <m/>
    <e v="#N/A"/>
    <x v="14"/>
    <x v="2"/>
    <m/>
    <m/>
    <m/>
    <m/>
    <e v="#N/A"/>
    <m/>
    <x v="24"/>
    <x v="0"/>
    <s v="Pendiente"/>
    <m/>
    <x v="3"/>
    <m/>
    <x v="2"/>
    <x v="7"/>
    <x v="22"/>
    <m/>
    <m/>
    <m/>
    <m/>
    <m/>
    <x v="4"/>
    <x v="8"/>
    <x v="4"/>
    <x v="2"/>
  </r>
  <r>
    <s v="Por ingresar"/>
    <m/>
    <x v="375"/>
    <x v="57"/>
    <x v="43"/>
    <s v="TRANSVERSAL (AGJ)"/>
    <x v="0"/>
    <s v="Se visializa como proyecto transversal, se considera como proyecto asociado a la AGCTI. Cualquier AG podrá consimir el servicio._x000a__x000a_PMO revisará alta de iniciativa en POL."/>
    <x v="2"/>
    <x v="2"/>
    <x v="57"/>
    <x v="2"/>
    <m/>
    <x v="9"/>
    <m/>
    <x v="3"/>
    <m/>
    <x v="19"/>
    <m/>
    <m/>
    <m/>
    <e v="#N/A"/>
    <x v="3"/>
    <m/>
    <m/>
    <s v="Transversales de TI"/>
    <m/>
    <m/>
    <e v="#N/A"/>
    <x v="14"/>
    <x v="2"/>
    <m/>
    <m/>
    <m/>
    <m/>
    <e v="#N/A"/>
    <m/>
    <x v="24"/>
    <x v="0"/>
    <s v="Pendiente"/>
    <m/>
    <x v="3"/>
    <m/>
    <x v="2"/>
    <x v="7"/>
    <x v="22"/>
    <m/>
    <m/>
    <m/>
    <m/>
    <m/>
    <x v="4"/>
    <x v="8"/>
    <x v="4"/>
    <x v="2"/>
  </r>
  <r>
    <s v="Por ingresar"/>
    <m/>
    <x v="376"/>
    <x v="58"/>
    <x v="44"/>
    <s v="AGSC"/>
    <x v="0"/>
    <e v="#N/A"/>
    <x v="0"/>
    <x v="2"/>
    <x v="57"/>
    <x v="2"/>
    <m/>
    <x v="9"/>
    <m/>
    <x v="3"/>
    <m/>
    <x v="19"/>
    <m/>
    <m/>
    <m/>
    <e v="#N/A"/>
    <x v="3"/>
    <m/>
    <m/>
    <m/>
    <m/>
    <m/>
    <e v="#N/A"/>
    <x v="14"/>
    <x v="2"/>
    <m/>
    <m/>
    <m/>
    <m/>
    <e v="#N/A"/>
    <m/>
    <x v="24"/>
    <x v="0"/>
    <s v="Pendiente"/>
    <m/>
    <x v="3"/>
    <m/>
    <x v="2"/>
    <x v="7"/>
    <x v="22"/>
    <m/>
    <m/>
    <m/>
    <m/>
    <m/>
    <x v="4"/>
    <x v="8"/>
    <x v="4"/>
    <x v="2"/>
  </r>
  <r>
    <s v="Por ingresar"/>
    <m/>
    <x v="377"/>
    <x v="16"/>
    <x v="13"/>
    <s v="AGSC"/>
    <x v="0"/>
    <m/>
    <x v="0"/>
    <x v="2"/>
    <x v="57"/>
    <x v="2"/>
    <m/>
    <x v="9"/>
    <m/>
    <x v="3"/>
    <m/>
    <x v="19"/>
    <m/>
    <m/>
    <m/>
    <e v="#N/A"/>
    <x v="3"/>
    <m/>
    <m/>
    <m/>
    <m/>
    <m/>
    <e v="#N/A"/>
    <x v="14"/>
    <x v="2"/>
    <m/>
    <m/>
    <m/>
    <m/>
    <m/>
    <m/>
    <x v="24"/>
    <x v="0"/>
    <s v="Pendiente"/>
    <m/>
    <x v="3"/>
    <m/>
    <x v="5"/>
    <x v="9"/>
    <x v="23"/>
    <m/>
    <m/>
    <m/>
    <m/>
    <m/>
    <x v="4"/>
    <x v="8"/>
    <x v="4"/>
    <x v="2"/>
  </r>
  <r>
    <s v="Por ingresar"/>
    <m/>
    <x v="378"/>
    <x v="16"/>
    <x v="13"/>
    <s v="AGSC"/>
    <x v="0"/>
    <m/>
    <x v="0"/>
    <x v="2"/>
    <x v="57"/>
    <x v="2"/>
    <m/>
    <x v="9"/>
    <m/>
    <x v="3"/>
    <m/>
    <x v="19"/>
    <m/>
    <m/>
    <m/>
    <e v="#N/A"/>
    <x v="3"/>
    <m/>
    <m/>
    <m/>
    <m/>
    <m/>
    <e v="#N/A"/>
    <x v="14"/>
    <x v="2"/>
    <m/>
    <m/>
    <m/>
    <m/>
    <m/>
    <m/>
    <x v="24"/>
    <x v="0"/>
    <s v="Pendiente"/>
    <m/>
    <x v="3"/>
    <m/>
    <x v="5"/>
    <x v="9"/>
    <x v="23"/>
    <m/>
    <m/>
    <m/>
    <m/>
    <m/>
    <x v="4"/>
    <x v="8"/>
    <x v="4"/>
    <x v="2"/>
  </r>
  <r>
    <s v="Por ingresar"/>
    <m/>
    <x v="379"/>
    <x v="16"/>
    <x v="13"/>
    <s v="AGSC"/>
    <x v="0"/>
    <m/>
    <x v="0"/>
    <x v="2"/>
    <x v="57"/>
    <x v="2"/>
    <m/>
    <x v="9"/>
    <m/>
    <x v="3"/>
    <m/>
    <x v="19"/>
    <m/>
    <m/>
    <m/>
    <e v="#N/A"/>
    <x v="3"/>
    <m/>
    <m/>
    <m/>
    <m/>
    <m/>
    <e v="#N/A"/>
    <x v="14"/>
    <x v="2"/>
    <m/>
    <m/>
    <m/>
    <m/>
    <m/>
    <m/>
    <x v="24"/>
    <x v="0"/>
    <s v="Pendiente"/>
    <m/>
    <x v="3"/>
    <m/>
    <x v="5"/>
    <x v="9"/>
    <x v="23"/>
    <m/>
    <m/>
    <m/>
    <m/>
    <m/>
    <x v="4"/>
    <x v="8"/>
    <x v="4"/>
    <x v="2"/>
  </r>
  <r>
    <s v="Por ingresar"/>
    <m/>
    <x v="380"/>
    <x v="59"/>
    <x v="45"/>
    <s v="AGACE"/>
    <x v="0"/>
    <e v="#N/A"/>
    <x v="10"/>
    <x v="2"/>
    <x v="57"/>
    <x v="2"/>
    <m/>
    <x v="9"/>
    <m/>
    <x v="3"/>
    <m/>
    <x v="19"/>
    <m/>
    <m/>
    <m/>
    <e v="#N/A"/>
    <x v="3"/>
    <m/>
    <m/>
    <m/>
    <m/>
    <m/>
    <e v="#N/A"/>
    <x v="14"/>
    <x v="2"/>
    <m/>
    <m/>
    <m/>
    <m/>
    <e v="#N/A"/>
    <m/>
    <x v="24"/>
    <x v="0"/>
    <s v="Pendiente"/>
    <m/>
    <x v="3"/>
    <m/>
    <x v="2"/>
    <x v="7"/>
    <x v="22"/>
    <m/>
    <m/>
    <m/>
    <m/>
    <m/>
    <x v="4"/>
    <x v="8"/>
    <x v="4"/>
    <x v="2"/>
  </r>
  <r>
    <s v="Por ingresar"/>
    <m/>
    <x v="381"/>
    <x v="60"/>
    <x v="46"/>
    <s v="AGACE"/>
    <x v="0"/>
    <e v="#N/A"/>
    <x v="10"/>
    <x v="2"/>
    <x v="57"/>
    <x v="2"/>
    <m/>
    <x v="9"/>
    <m/>
    <x v="3"/>
    <m/>
    <x v="19"/>
    <m/>
    <m/>
    <m/>
    <e v="#N/A"/>
    <x v="3"/>
    <m/>
    <m/>
    <m/>
    <m/>
    <m/>
    <e v="#N/A"/>
    <x v="14"/>
    <x v="2"/>
    <m/>
    <m/>
    <m/>
    <m/>
    <e v="#N/A"/>
    <m/>
    <x v="24"/>
    <x v="0"/>
    <s v="Pendiente"/>
    <m/>
    <x v="3"/>
    <m/>
    <x v="2"/>
    <x v="7"/>
    <x v="22"/>
    <m/>
    <m/>
    <m/>
    <m/>
    <m/>
    <x v="4"/>
    <x v="8"/>
    <x v="4"/>
    <x v="2"/>
  </r>
  <r>
    <s v="Por ingresar"/>
    <m/>
    <x v="382"/>
    <x v="61"/>
    <x v="47"/>
    <s v="AGJ"/>
    <x v="0"/>
    <e v="#N/A"/>
    <x v="2"/>
    <x v="2"/>
    <x v="57"/>
    <x v="2"/>
    <m/>
    <x v="9"/>
    <m/>
    <x v="3"/>
    <m/>
    <x v="19"/>
    <m/>
    <m/>
    <m/>
    <m/>
    <x v="3"/>
    <m/>
    <m/>
    <m/>
    <m/>
    <m/>
    <m/>
    <x v="14"/>
    <x v="2"/>
    <m/>
    <m/>
    <m/>
    <m/>
    <e v="#N/A"/>
    <m/>
    <x v="24"/>
    <x v="0"/>
    <s v="Pendiente"/>
    <m/>
    <x v="3"/>
    <m/>
    <x v="2"/>
    <x v="7"/>
    <x v="22"/>
    <m/>
    <m/>
    <m/>
    <m/>
    <m/>
    <x v="4"/>
    <x v="8"/>
    <x v="4"/>
    <x v="2"/>
  </r>
  <r>
    <s v="Por ingresar"/>
    <m/>
    <x v="383"/>
    <x v="62"/>
    <x v="48"/>
    <s v="AGJ"/>
    <x v="0"/>
    <s v="Se visializa como proyecto transversal, se considera como proyecto asociado a la AGCTI. Cualquier AG podrá consimir el servicio._x000a__x000a_PMO revisará alta de iniciativa en POL."/>
    <x v="2"/>
    <x v="2"/>
    <x v="57"/>
    <x v="2"/>
    <m/>
    <x v="9"/>
    <m/>
    <x v="3"/>
    <m/>
    <x v="19"/>
    <m/>
    <m/>
    <m/>
    <e v="#N/A"/>
    <x v="3"/>
    <m/>
    <m/>
    <m/>
    <m/>
    <m/>
    <e v="#N/A"/>
    <x v="14"/>
    <x v="2"/>
    <m/>
    <m/>
    <m/>
    <m/>
    <e v="#N/A"/>
    <m/>
    <x v="24"/>
    <x v="0"/>
    <s v="Pendiente"/>
    <m/>
    <x v="3"/>
    <m/>
    <x v="2"/>
    <x v="7"/>
    <x v="22"/>
    <m/>
    <m/>
    <m/>
    <m/>
    <m/>
    <x v="4"/>
    <x v="8"/>
    <x v="4"/>
    <x v="2"/>
  </r>
  <r>
    <s v="Por ingresar"/>
    <m/>
    <x v="384"/>
    <x v="63"/>
    <x v="49"/>
    <s v="AGA"/>
    <x v="0"/>
    <e v="#N/A"/>
    <x v="7"/>
    <x v="2"/>
    <x v="57"/>
    <x v="2"/>
    <m/>
    <x v="9"/>
    <m/>
    <x v="3"/>
    <m/>
    <x v="19"/>
    <m/>
    <m/>
    <m/>
    <e v="#N/A"/>
    <x v="3"/>
    <m/>
    <m/>
    <m/>
    <m/>
    <m/>
    <e v="#N/A"/>
    <x v="14"/>
    <x v="2"/>
    <m/>
    <m/>
    <m/>
    <m/>
    <e v="#N/A"/>
    <m/>
    <x v="24"/>
    <x v="0"/>
    <s v="Pendiente"/>
    <m/>
    <x v="3"/>
    <m/>
    <x v="2"/>
    <x v="7"/>
    <x v="22"/>
    <m/>
    <m/>
    <m/>
    <m/>
    <m/>
    <x v="4"/>
    <x v="8"/>
    <x v="4"/>
    <x v="2"/>
  </r>
  <r>
    <s v="Por ingresar"/>
    <m/>
    <x v="385"/>
    <x v="64"/>
    <x v="50"/>
    <s v="AGACE"/>
    <x v="0"/>
    <e v="#N/A"/>
    <x v="10"/>
    <x v="2"/>
    <x v="57"/>
    <x v="2"/>
    <m/>
    <x v="9"/>
    <m/>
    <x v="3"/>
    <m/>
    <x v="19"/>
    <m/>
    <m/>
    <m/>
    <e v="#N/A"/>
    <x v="3"/>
    <m/>
    <m/>
    <m/>
    <m/>
    <m/>
    <e v="#N/A"/>
    <x v="14"/>
    <x v="2"/>
    <m/>
    <m/>
    <m/>
    <m/>
    <e v="#N/A"/>
    <m/>
    <x v="24"/>
    <x v="0"/>
    <s v="Pendiente"/>
    <m/>
    <x v="3"/>
    <m/>
    <x v="2"/>
    <x v="7"/>
    <x v="22"/>
    <m/>
    <m/>
    <m/>
    <m/>
    <m/>
    <x v="4"/>
    <x v="8"/>
    <x v="4"/>
    <x v="2"/>
  </r>
  <r>
    <s v="Por ingresar"/>
    <m/>
    <x v="386"/>
    <x v="65"/>
    <x v="51"/>
    <s v="AGA"/>
    <x v="0"/>
    <e v="#N/A"/>
    <x v="7"/>
    <x v="2"/>
    <x v="57"/>
    <x v="2"/>
    <m/>
    <x v="9"/>
    <m/>
    <x v="3"/>
    <m/>
    <x v="19"/>
    <m/>
    <m/>
    <m/>
    <e v="#N/A"/>
    <x v="3"/>
    <m/>
    <m/>
    <m/>
    <m/>
    <m/>
    <e v="#N/A"/>
    <x v="14"/>
    <x v="2"/>
    <m/>
    <m/>
    <m/>
    <m/>
    <e v="#N/A"/>
    <m/>
    <x v="24"/>
    <x v="0"/>
    <s v="Pendiente"/>
    <m/>
    <x v="3"/>
    <m/>
    <x v="2"/>
    <x v="7"/>
    <x v="22"/>
    <m/>
    <m/>
    <m/>
    <m/>
    <m/>
    <x v="4"/>
    <x v="8"/>
    <x v="4"/>
    <x v="2"/>
  </r>
  <r>
    <s v="Por ingresar"/>
    <m/>
    <x v="387"/>
    <x v="37"/>
    <x v="52"/>
    <s v="AGR"/>
    <x v="0"/>
    <e v="#N/A"/>
    <x v="4"/>
    <x v="2"/>
    <x v="57"/>
    <x v="2"/>
    <m/>
    <x v="9"/>
    <m/>
    <x v="3"/>
    <m/>
    <x v="19"/>
    <m/>
    <m/>
    <m/>
    <e v="#N/A"/>
    <x v="3"/>
    <m/>
    <m/>
    <m/>
    <m/>
    <m/>
    <e v="#N/A"/>
    <x v="14"/>
    <x v="2"/>
    <m/>
    <m/>
    <m/>
    <m/>
    <e v="#N/A"/>
    <m/>
    <x v="24"/>
    <x v="0"/>
    <s v="Pendiente"/>
    <m/>
    <x v="3"/>
    <m/>
    <x v="2"/>
    <x v="7"/>
    <x v="22"/>
    <m/>
    <m/>
    <m/>
    <m/>
    <m/>
    <x v="4"/>
    <x v="8"/>
    <x v="4"/>
    <x v="2"/>
  </r>
  <r>
    <s v="Por ingresar"/>
    <m/>
    <x v="388"/>
    <x v="41"/>
    <x v="11"/>
    <s v="AGSC"/>
    <x v="0"/>
    <e v="#N/A"/>
    <x v="0"/>
    <x v="2"/>
    <x v="57"/>
    <x v="2"/>
    <m/>
    <x v="9"/>
    <m/>
    <x v="3"/>
    <m/>
    <x v="19"/>
    <m/>
    <m/>
    <m/>
    <e v="#N/A"/>
    <x v="3"/>
    <m/>
    <m/>
    <m/>
    <m/>
    <m/>
    <e v="#N/A"/>
    <x v="14"/>
    <x v="2"/>
    <m/>
    <m/>
    <m/>
    <m/>
    <e v="#N/A"/>
    <m/>
    <x v="24"/>
    <x v="0"/>
    <s v="Pendiente"/>
    <m/>
    <x v="3"/>
    <m/>
    <x v="2"/>
    <x v="7"/>
    <x v="22"/>
    <m/>
    <m/>
    <m/>
    <m/>
    <m/>
    <x v="4"/>
    <x v="8"/>
    <x v="4"/>
    <x v="2"/>
  </r>
  <r>
    <s v="Por ingresar"/>
    <m/>
    <x v="389"/>
    <x v="66"/>
    <x v="1"/>
    <m/>
    <x v="1"/>
    <e v="#N/A"/>
    <x v="3"/>
    <x v="2"/>
    <x v="57"/>
    <x v="2"/>
    <m/>
    <x v="9"/>
    <m/>
    <x v="3"/>
    <m/>
    <x v="19"/>
    <m/>
    <m/>
    <m/>
    <e v="#N/A"/>
    <x v="3"/>
    <m/>
    <m/>
    <m/>
    <m/>
    <m/>
    <e v="#N/A"/>
    <x v="14"/>
    <x v="2"/>
    <m/>
    <m/>
    <m/>
    <m/>
    <e v="#N/A"/>
    <m/>
    <x v="24"/>
    <x v="0"/>
    <s v="Pendiente"/>
    <m/>
    <x v="3"/>
    <m/>
    <x v="2"/>
    <x v="7"/>
    <x v="22"/>
    <m/>
    <m/>
    <m/>
    <m/>
    <m/>
    <x v="4"/>
    <x v="8"/>
    <x v="4"/>
    <x v="2"/>
  </r>
  <r>
    <s v="Por ingresar"/>
    <m/>
    <x v="390"/>
    <x v="25"/>
    <x v="30"/>
    <s v="AGR"/>
    <x v="0"/>
    <m/>
    <x v="4"/>
    <x v="2"/>
    <x v="57"/>
    <x v="0"/>
    <m/>
    <x v="42"/>
    <m/>
    <x v="3"/>
    <m/>
    <x v="19"/>
    <m/>
    <m/>
    <m/>
    <m/>
    <x v="4"/>
    <m/>
    <m/>
    <m/>
    <m/>
    <m/>
    <m/>
    <x v="14"/>
    <x v="2"/>
    <m/>
    <m/>
    <m/>
    <m/>
    <m/>
    <m/>
    <x v="25"/>
    <x v="2"/>
    <m/>
    <m/>
    <x v="3"/>
    <m/>
    <x v="5"/>
    <x v="9"/>
    <x v="23"/>
    <m/>
    <m/>
    <m/>
    <m/>
    <m/>
    <x v="4"/>
    <x v="8"/>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
  <r>
    <n v="23"/>
    <d v="2018-03-26T12:48:18"/>
    <s v="SJur-Donatarias: Reingeniería del proceso de Donatarias"/>
    <s v="Donatarias - Reingeniería"/>
    <s v="Reingeniería - Donatarias"/>
    <s v="AGJ"/>
    <x v="0"/>
    <s v="Se requiere implementar una solución que permita el registro de solicitudes_x000a_ en materia de autorización para recibir donativos deducibles, así como _x000a_la emisión, firma y notificación de las resoluciones correspondientes _x000a_del trámite._x000a__x000a_Establecer un canal de comunicación para la actualización y _x000a_visualización de un expediente electrónico para la actualización de las _x000a_promociones registradas, así como el estatus de los contribuyentes _x000a_promoventes._x000a__x000a_Asimismo, permitir registrar los informes de transparencia; respecto del_x000a_ Módulo de Administración se debe permitir actualizar a través de _x000a_catálogos los campos que contemplen el formato de registro de la _x000a_información."/>
    <s v="AGSC"/>
    <s v="IDS"/>
    <s v="Roberto RodrÍguez Morales"/>
    <s v="IDS"/>
    <m/>
    <s v="Roberto RodrÍguez Morales"/>
    <n v="2200.9499999999998"/>
    <s v="Alta"/>
    <n v="1"/>
    <s v="D. Desarrollo"/>
    <s v="Ninguna"/>
    <s v="Ninguna"/>
    <s v="SI"/>
    <n v="0.45"/>
    <s v="Activo"/>
    <s v="No aplica"/>
    <s v="Continuidad operativa"/>
    <s v="Servicios al Contribuyente"/>
    <s v="Proyecto"/>
    <s v="2235 - Transparencias Donatarias"/>
    <s v="Transparencias Donatarias"/>
    <x v="0"/>
    <s v="Unidades de Desarrollo (UD-X)"/>
    <n v="44758"/>
    <n v="14673"/>
    <n v="3036927"/>
    <n v="10249620.93"/>
    <e v="#N/A"/>
    <s v="Jaime Garrido Ruíz"/>
    <s v="Diana Maribel Velazquez Barroso"/>
    <s v="ACSN"/>
    <s v="ACSN"/>
    <n v="1199"/>
    <s v="Alto Nivel"/>
    <s v="Desarrollo de Software"/>
    <s v="ACDMA"/>
    <x v="0"/>
    <x v="0"/>
    <s v="Jorge Alberto De Flon Gonzalez"/>
    <s v="11/02/2019"/>
    <s v="11/02/2019"/>
    <s v="07/08/2020"/>
    <s v=""/>
    <n v="2020"/>
    <n v="8"/>
    <s v="Proyecto"/>
    <s v="POL"/>
  </r>
  <r>
    <n v="27"/>
    <d v="2018-03-26T15:38:53"/>
    <s v="MAT-IDC-RFC_Ampliado: Restricción de consultas en módulos de RFC ampliado, por medio de SISE."/>
    <m/>
    <m/>
    <m/>
    <x v="1"/>
    <s v="De acuerdo a los lineamientos de seguridad y confidencialidad de la información_x000a_aplicables a las bases de datos y sistemas, se indica que se restringen las_x000a_consultas no autorizadas a través de los sistemas institucionales del SAT, a los_x000a_contribuyentes clasificados como Personas políticamente Expuestas, dicho_x000a_mecanismo no ha sido implementado en RFC_x000a_ampliado (Visor Tributario)."/>
    <s v="AGSC"/>
    <s v="SN"/>
    <s v="Christian Alejandro Nolasco Palacios"/>
    <s v="SN"/>
    <m/>
    <s v="Christian Alejandro Nolasco Palacios"/>
    <n v="165.15"/>
    <s v="Baja"/>
    <n v="1"/>
    <s v="D. Desarrollo"/>
    <s v="CCRS"/>
    <s v="Ninguna"/>
    <m/>
    <n v="0.43"/>
    <s v="Detenido con CCRS"/>
    <s v="No aplica"/>
    <s v="Fiscalización"/>
    <s v="Identificación del Contribuyente"/>
    <s v="Proyecto"/>
    <s v="700 - RFC Ampliado"/>
    <s v="RFC Ampliado"/>
    <x v="0"/>
    <s v="Unidades de Desarrollo (UD-X)"/>
    <n v="881"/>
    <n v="1101"/>
    <n v="201772"/>
    <n v="201772"/>
    <e v="#N/A"/>
    <s v="Christian Alejandro Nolasco Palacios"/>
    <s v="Ignacio Trujillo Hernandez"/>
    <s v="ACSN"/>
    <s v="ACSN"/>
    <n v="225"/>
    <s v="COSMIC"/>
    <s v="Desarrollo de Software"/>
    <s v="ACSMC"/>
    <x v="1"/>
    <x v="1"/>
    <s v="Araceli Gandara Bautista"/>
    <s v="23/08/2018"/>
    <s v="23/08/2018"/>
    <s v="31/01/2019"/>
    <s v=""/>
    <n v="2019"/>
    <n v="1"/>
    <s v="Proyecto"/>
    <s v="POL"/>
  </r>
  <r>
    <n v="37"/>
    <d v="2018-03-26T16:33:25"/>
    <s v="SAC_SAIMYP_Generación de Marbetes Electrónicos"/>
    <m/>
    <m/>
    <m/>
    <x v="2"/>
    <s v="Facilitar a los contribuyentes del sector de bebidas alcohólicas, ​la entrega de marbetes_x000a_electrónicos a través del portal del SAT."/>
    <s v="AGSC"/>
    <s v="IDS"/>
    <s v="Ernesto Rafael Aboytes Mondragón"/>
    <s v="IDS"/>
    <m/>
    <s v="Ernesto Rafael Aboytes Mondragón"/>
    <n v="343.65"/>
    <s v="Baja"/>
    <n v="1"/>
    <s v="F. Pruebas de Usuario"/>
    <s v="Ninguna"/>
    <s v="Ninguna"/>
    <s v="SI"/>
    <n v="0.96"/>
    <s v="Activo"/>
    <s v="No aplica"/>
    <s v="Facilitar el cumplimiento"/>
    <s v="Servicios al Contribuyente"/>
    <s v="Mantenimiento"/>
    <s v="685.1 - Sistema Automatizado Integral de Marbetes y Precintos"/>
    <s v="Sistema Automatizado Integral de Marbetes y Precintos"/>
    <x v="0"/>
    <s v="Unidades de Desarrollo (UD-X)"/>
    <n v="2062"/>
    <n v="2291"/>
    <n v="472185"/>
    <n v="472185"/>
    <e v="#N/A"/>
    <s v="Felix Juan Ramírez Velasco"/>
    <s v="Ignacio Trujillo Hernandez"/>
    <s v="ACSN"/>
    <s v="ACSN"/>
    <n v="83"/>
    <s v="Alto Nivel"/>
    <s v="Desarrollo de Software"/>
    <s v="ACSMC"/>
    <x v="1"/>
    <x v="1"/>
    <s v="Erika Adriana Ruiz Mendoza"/>
    <s v="02/03/2018"/>
    <s v="02/03/2018"/>
    <s v="04/11/2020"/>
    <s v=""/>
    <n v="2020"/>
    <n v="11"/>
    <s v="Proyecto"/>
    <s v="POL"/>
  </r>
  <r>
    <n v="39"/>
    <d v="2018-03-26T16:47:09"/>
    <s v="FIS/Fiscalización Integral"/>
    <m/>
    <m/>
    <m/>
    <x v="2"/>
    <s v="Con la finalidad de complementar las funcionalidades del aplicativo de Auditorias Electronica de Comercio Exterior, el cuál da la posibilidad de realizar actos de fiscalización, así como el envío de cartas invitación a través de medios electronicos. ​"/>
    <s v="AGAFF"/>
    <s v="IDS"/>
    <s v="Miguel Ángel González Guagnelli"/>
    <s v="IDS"/>
    <m/>
    <s v="Miguel Ángel González Guagnelli"/>
    <n v="745.94550000000004"/>
    <s v="Media"/>
    <n v="1"/>
    <s v="D. Desarrollo"/>
    <n v="884"/>
    <s v="Ninguna"/>
    <m/>
    <n v="0.4"/>
    <s v="Detenido"/>
    <s v="No aplica"/>
    <s v="Fiscalización"/>
    <s v="Fiscalización"/>
    <s v="Proyecto"/>
    <s v="691 - Fiscalización Integral"/>
    <s v="Fiscalización Integral"/>
    <x v="0"/>
    <s v="Unidades de Desarrollo (UD-X)"/>
    <n v="4972.97"/>
    <n v="4972.97"/>
    <n v="1138810"/>
    <n v="1138810"/>
    <e v="#N/A"/>
    <s v="Santa Isabel Villanueva Hernandez"/>
    <s v="Ingrid Bernal Campuzano"/>
    <s v="ACSN"/>
    <s v="ACSN"/>
    <n v="193"/>
    <s v="COSMIC"/>
    <s v="Desarrollo de Software"/>
    <s v="ACDMA"/>
    <x v="0"/>
    <x v="2"/>
    <s v="Raúl Quiroz Sosa"/>
    <s v="19/07/2018"/>
    <s v="19/07/2018"/>
    <s v="29/01/2020"/>
    <s v=""/>
    <n v="2020"/>
    <n v="1"/>
    <s v="Proyecto"/>
    <s v="POL"/>
  </r>
  <r>
    <n v="42"/>
    <d v="2018-04-03T18:39:21"/>
    <s v="SJUR: Mejoras en los procesos relacionados a los módulos Oficialía de Partes, Juicios civiles y mercantiles y Asuntos penales."/>
    <s v="Modernización Jurídica: JUPITER"/>
    <m/>
    <m/>
    <x v="3"/>
    <s v="Generar una solución integral que contribuya en la_x000a_disposición de un modelo operativo y un esquema simplificado y funcional, alineándose cada uno de los procesos_x000a_relacionados a las nuevas condiciones y requerimientos que demandan tanto el_x000a_marco operativo como tecnológico actualmente; robusteciendo el esquema de operación en cada uno de los procesos_x000a_mencionados de forma sistémica._x000a__x000a_Tipo_x000a_Servicio ;Nuevo desarrollo;_x000a__x000a_Prioridad_x000a_;Alta;_x000a__x000a_Orden_x000a_de ejecución ;UNO; _x000a__x000a_Clasificación_x000a_;Continuidad Operativa;_x000a__x000a_"/>
    <s v="AGJ"/>
    <s v="IDS"/>
    <s v="Roberto RodrÍguez Morales"/>
    <s v="IDS"/>
    <n v="1"/>
    <s v="Roberto RodrÍguez Morales"/>
    <n v="3105.6"/>
    <s v="Alta"/>
    <n v="1"/>
    <s v="A.1 Especificación Funcional"/>
    <m/>
    <m/>
    <m/>
    <n v="0.68"/>
    <s v="Activo"/>
    <s v="Modernización Jurídica"/>
    <s v="Continuidad operativa"/>
    <s v="Servicios Jurídicos"/>
    <s v="Proyecto"/>
    <s v="1005 - Juicios Mercantiles"/>
    <s v="Juicios Mercantiles"/>
    <x v="0"/>
    <s v="Unidades de Desarrollo (UD-X)"/>
    <n v="20704"/>
    <n v="20704"/>
    <n v="4741216"/>
    <n v="4741216"/>
    <n v="4178645.44"/>
    <s v="Jaime Garrido Ruíz"/>
    <s v="Diana Maribel Velazquez Barroso"/>
    <s v="ACSN"/>
    <s v="ACSN"/>
    <n v="304"/>
    <s v="Alto Nivel"/>
    <s v="Desarrollo de Software"/>
    <s v="ACDMA"/>
    <x v="0"/>
    <x v="0"/>
    <s v="Jorge Alberto De Flon Gonzalez"/>
    <s v="12/12/2018"/>
    <s v="12/12/2018"/>
    <s v="03/06/2020"/>
    <s v=""/>
    <n v="2020"/>
    <n v="6"/>
    <s v="Proyecto"/>
    <s v="POL"/>
  </r>
  <r>
    <n v="50"/>
    <d v="2018-04-05T17:15:34"/>
    <s v="DYC_MAT-DyC_Crear casos de compensación"/>
    <m/>
    <m/>
    <m/>
    <x v="2"/>
    <s v="Extraer_x000d__x000a_de Declaraciones y Pagos la información correspondiente a las compensaciones,_x000d__x000a_tanto de declaraciones normales como complementarias para registrarla en MAT_x000d__x000a_Devoluciones y Compensaciones."/>
    <s v="AGAFF"/>
    <s v="IDS"/>
    <s v="Karina Lucio García"/>
    <s v="SN"/>
    <m/>
    <s v="Víctor Cruz Leyva"/>
    <n v="2011.8150000000001"/>
    <s v="Alta"/>
    <n v="0"/>
    <s v="E. Pruebas de Integración Aplicativa"/>
    <n v="905"/>
    <s v="Ninguna"/>
    <m/>
    <n v="0"/>
    <s v="Activo"/>
    <s v="No aplica"/>
    <s v="Fiscalización"/>
    <s v="Devoluciones y Compensaciones"/>
    <s v="Desarrollo"/>
    <s v="641 - Modelo de Administración Tributaria Devoluciones y Compensaciones"/>
    <s v="Modelo de Administración Tributaria Devoluciones y Compensaciones"/>
    <x v="0"/>
    <s v="Unidades de Desarrollo (UD-X)"/>
    <n v="13412"/>
    <n v="13412.1"/>
    <n v="3072370.9"/>
    <n v="3072370.9"/>
    <e v="#N/A"/>
    <s v="Víctor Cruz Leyva"/>
    <s v="Ricardo Ramiro Romero Razo"/>
    <s v="ACSN"/>
    <s v="ACSN"/>
    <n v="729"/>
    <s v="COSMIC"/>
    <s v="Desarrollo de Software"/>
    <s v="ACDMA"/>
    <x v="0"/>
    <x v="2"/>
    <s v="Jose Guadalupe Rodriguez Martinez"/>
    <s v="16/05/2018"/>
    <s v="16/05/2018"/>
    <s v="18/12/2020"/>
    <s v=""/>
    <n v="2020"/>
    <n v="12"/>
    <s v="Proyecto"/>
    <s v="POL"/>
  </r>
  <r>
    <n v="52"/>
    <d v="2018-04-06T12:44:16"/>
    <s v="TI Servicio de Datos Económicos"/>
    <s v="Nuevo tema de Negocio"/>
    <m/>
    <m/>
    <x v="3"/>
    <s v="Existe un área de oportunidad para implementar estadísticos basados en la información de los CFDIs, con la que cuenta el SAT, las cuales permitan tomar decisiones en diferentes ámbitos. En este sentido, la información estadística generada puede ser usada tanto por usuarios del SAT como por usuarios externos, lo cual permita dar un mayor beneficio de la información recibida a través de los esquemas de facturación."/>
    <s v="AGCTI"/>
    <s v="SN"/>
    <s v="Carlos Manuel Ortega Polanco"/>
    <s v="SN"/>
    <n v="1"/>
    <s v="Carlos Manuel Ortega Polanco"/>
    <n v="0"/>
    <s v="Baja"/>
    <n v="1"/>
    <s v="3. Ejecución"/>
    <m/>
    <m/>
    <m/>
    <n v="0.91"/>
    <s v="Activo"/>
    <s v="No aplica"/>
    <s v="Soporte a la operación del SAT"/>
    <s v="Factura Electrónica"/>
    <s v="Proyecto TI"/>
    <s v="2075.1 - Documentum/Captiva - Servicios de Digitalización Solución Integral Servicios al Contribuyente"/>
    <s v="Documentum/Captiva - Servicios de Digitalización Solución Integral Servicios al Contribuyente"/>
    <x v="1"/>
    <s v="No Aplica"/>
    <s v=""/>
    <s v=""/>
    <n v="0"/>
    <s v=""/>
    <e v="#N/A"/>
    <s v="Carlos Manuel Ortega Polanco"/>
    <s v="Carlos Manuel Ortega Polanco"/>
    <s v="ACSN"/>
    <s v="ACSN"/>
    <n v="0"/>
    <e v="#N/A"/>
    <s v="Proyecto Tecnológico"/>
    <s v="TI"/>
    <x v="2"/>
    <x v="3"/>
    <s v=""/>
    <s v="02/02/2018"/>
    <s v="02/02/2018"/>
    <s v="14/11/2018"/>
    <s v=""/>
    <n v="2018"/>
    <n v="11"/>
    <s v="Proyecto"/>
    <s v="POL"/>
  </r>
  <r>
    <n v="62"/>
    <d v="2018-04-11T13:21:24"/>
    <s v="SJur: Consulta y Descarga de documentos de RRL y CAL"/>
    <m/>
    <m/>
    <m/>
    <x v="2"/>
    <s v="En RRL y CAL permitir el descargo de los documentos_x000a_electrónicosque adjunto el contribuyente y empleado, por medio de la opción de Consultas de los asuntos en estado procesal concluidos y remitidos."/>
    <s v="AGJ"/>
    <s v="IDS"/>
    <s v="Roberto RodrÍguez Morales"/>
    <s v="IDS"/>
    <m/>
    <s v="Roberto RodrÍguez Morales"/>
    <n v="188.07749999999999"/>
    <s v="Baja"/>
    <n v="1"/>
    <s v="F. Pruebas de Usuario"/>
    <s v="675 - UAT paralelo"/>
    <s v="Ninguna"/>
    <m/>
    <n v="0"/>
    <s v="Activo"/>
    <s v="No aplica"/>
    <s v="Continuidad operativa"/>
    <s v="Servicios Jurídicos"/>
    <s v="Mantenimiento"/>
    <s v="639 - Recurso de Revocación en Línea"/>
    <s v="Recurso de Revocación en Línea"/>
    <x v="0"/>
    <s v="Unidades de Desarrollo (UD-X)"/>
    <n v="1003.08"/>
    <n v="1253.8499999999999"/>
    <n v="287159.13"/>
    <n v="229705.32"/>
    <e v="#N/A"/>
    <s v="Jaime Garrido Ruíz"/>
    <s v="Diana Maribel Velazquez Barroso"/>
    <s v="ACSN"/>
    <s v="ACSN"/>
    <n v="740"/>
    <s v="COSMIC"/>
    <s v="Desarrollo de Software"/>
    <s v="ACDMA"/>
    <x v="0"/>
    <x v="0"/>
    <s v="Jorge Alberto De Flon Gonzalez"/>
    <s v="28/05/2018"/>
    <s v=""/>
    <s v="09/09/2020"/>
    <s v=""/>
    <n v="2020"/>
    <n v="9"/>
    <s v="Proyecto"/>
    <s v="POL"/>
  </r>
  <r>
    <n v="99"/>
    <d v="2018-05-09T11:24:48"/>
    <s v="CZA_MAT-CBZ:Emisión diferentes formatos de pagos,confirmación transacciones virtuales,movimientos contab y rectificación contab"/>
    <s v="Cobranza - Emisión de formatos para pago"/>
    <s v="Emisión de formatos para pago y de transacciones virtuales a través del MAT.Cobranza​"/>
    <s v="AGR"/>
    <x v="0"/>
    <s v="Se requiere la implementación en MAT-Cobranza de las funcionalidades para la generación de formatos para pago, entre otros los siguientes&amp;#58;Formatos para pago en efectivo con Línea de Captura, Formato de Confirmación de transacciones virtuales y Formato de confirmación de Movimientos contables.Disponer de un solo aplicativo, que permita administrar y ofrecer de forma integral la emisión de las líneas de captura, así como la confirmación de pagos virtuales y movimientos"/>
    <s v="AGR"/>
    <s v="SN"/>
    <s v="José Luis Vences Mendoza"/>
    <s v="SN"/>
    <m/>
    <s v="José Luis Vences Mendoza"/>
    <n v="603.91499999999996"/>
    <s v="Media"/>
    <n v="1"/>
    <s v="D. Desarrollo"/>
    <s v="815 - tren de liberación"/>
    <s v="Ninguna"/>
    <m/>
    <n v="0.59"/>
    <s v="Activo"/>
    <s v="No aplica"/>
    <s v="Fiscalización"/>
    <s v="Cobranza"/>
    <s v="Proyecto"/>
    <s v="666 - Modelo de Administración Tributaria de Cobranza"/>
    <s v="Modelo de Administración Tributaria de Cobranza"/>
    <x v="0"/>
    <s v="Unidades de Desarrollo (UD-X)"/>
    <n v="4026.1"/>
    <n v="4026.1"/>
    <n v="921976.9"/>
    <n v="921976.9"/>
    <e v="#N/A"/>
    <s v="José Luis Vences Mendoza"/>
    <s v="Ricardo Ramiro Romero Razo"/>
    <s v="ACSN"/>
    <s v="ACSN"/>
    <n v="343"/>
    <s v="COSMIC"/>
    <s v="Desarrollo de Software"/>
    <s v="ACDMA"/>
    <x v="0"/>
    <x v="4"/>
    <s v="Jose Luis Avila Vazquez"/>
    <s v="01/08/2018"/>
    <s v="01/08/2018"/>
    <s v="14/01/2020"/>
    <s v=""/>
    <n v="2020"/>
    <n v="1"/>
    <s v="Proyecto"/>
    <s v="POL"/>
  </r>
  <r>
    <n v="107"/>
    <d v="2018-05-10T10:54:48"/>
    <s v="AGS: Innovación del Proceso Compra Pago y Control Presupuestal para Recursos PEF"/>
    <s v="Compra Pago"/>
    <s v="Ciclo de Compra-Pago"/>
    <s v="AGRS"/>
    <x v="0"/>
    <s v="​Se requiere establecer claramente la vinculación de_x000d__x000a_los procesos que forman parte del ejercicio del gasto público, a fin de_x000d__x000a_mantener la transparencia en la rendición de cuentas. "/>
    <s v="AGRS"/>
    <s v="IDS"/>
    <s v="Arturo Valencia Rueda"/>
    <s v="IDS"/>
    <n v="1"/>
    <s v="Arturo Valencia Rueda"/>
    <n v="2765.6969999999997"/>
    <s v="Alta"/>
    <n v="1"/>
    <s v="D. Desarrollo"/>
    <s v="Ninguna"/>
    <s v="Ninguna"/>
    <m/>
    <n v="0.91"/>
    <s v="Activo"/>
    <s v="Compra Pago"/>
    <s v="Continuidad operativa"/>
    <s v="Recursos y Servicios"/>
    <s v="Desarrollo"/>
    <s v="299 - AGS-FSCM Solución Integral"/>
    <s v="AGS-FSCM Solución Integral"/>
    <x v="0"/>
    <s v="Unidades de Desarrollo (UD-X)"/>
    <n v="18437.98"/>
    <n v="18437.98"/>
    <n v="4222297.42"/>
    <n v="4222297.42"/>
    <e v="#N/A"/>
    <s v="Margarita Canseco Flores"/>
    <s v="Diana Maribel Velazquez Barroso"/>
    <s v="ACSN"/>
    <s v="ACSN"/>
    <n v="595"/>
    <s v="COSMIC"/>
    <s v="Desarrollo de Software"/>
    <s v="ACDMA"/>
    <x v="0"/>
    <x v="0"/>
    <s v="Francisco Porfirio Lopez Vazquez"/>
    <s v="23/07/2018"/>
    <s v="23/07/2018"/>
    <s v="22/10/2020"/>
    <s v=""/>
    <n v="2020"/>
    <n v="10"/>
    <s v="Proyecto"/>
    <s v="POL"/>
  </r>
  <r>
    <n v="124"/>
    <d v="2018-05-16T12:12:15"/>
    <s v="AGS: Automatizar el proceso de asignación de título de autorización "/>
    <m/>
    <m/>
    <m/>
    <x v="3"/>
    <s v="Automatizarel proceso de comunicación, notificación y asignación de los _x000a_Titulos de Autorizacion a Proveedores que participan en licitaciones del _x000a_SAT."/>
    <s v="AGRS"/>
    <s v="SN"/>
    <s v="Margarita Canseco Flores"/>
    <s v="SN"/>
    <n v="1"/>
    <s v="Margarita Canseco Flores"/>
    <n v="3038.1"/>
    <s v="Alta"/>
    <n v="1"/>
    <s v="B. Arquitectura"/>
    <m/>
    <m/>
    <s v="SI"/>
    <n v="0.54"/>
    <s v="Activo"/>
    <s v="No aplica"/>
    <s v="Continuidad operativa"/>
    <s v="Recursos y Servicios"/>
    <s v="Mantenimiento"/>
    <s v="934 - Títulos de Autorización para Procesos de Contratación con Fideicomisos"/>
    <s v="Títulos de Autorización para Procesos de Contratación con Fideicomisos"/>
    <x v="0"/>
    <s v="Unidades de Desarrollo (UD-X)"/>
    <n v="20254"/>
    <n v="20254"/>
    <n v="2658484"/>
    <n v="4638166"/>
    <n v="878810.4"/>
    <s v="Margarita Canseco Flores"/>
    <s v="Diana Maribel Velazquez Barroso"/>
    <s v="ACSN"/>
    <s v="ACSN"/>
    <n v="1068"/>
    <s v="COSMIC"/>
    <s v="Desarrollo de Software"/>
    <s v="ACDMA"/>
    <x v="0"/>
    <x v="0"/>
    <s v="Carlos Alberto Rosas Torres"/>
    <s v="31/07/2018"/>
    <s v="31/07/2018"/>
    <s v="16/03/2021"/>
    <s v=""/>
    <n v="2021"/>
    <n v="3"/>
    <s v="Proyecto"/>
    <s v="POL"/>
  </r>
  <r>
    <n v="152"/>
    <d v="2018-05-23T18:43:45"/>
    <s v="RC-Desarrollar sistema para consolidar recaudación de diferentes Esquemas de Pago y Cuentadantes "/>
    <s v="Contabilidad y pagos"/>
    <m/>
    <m/>
    <x v="3"/>
    <s v="​Se requiere contar con un Sistema Informático que permita registrar y consolidar_x000a_la Recaudación de los diferentes Esquemas de Pago y Cuentadantes, y que además_x000a_permita obtener productos estadísticos y contables, para su envío a la Unidad_x000a_de Contabilidad Gubernamental y áreas correspondientes."/>
    <s v="AGP"/>
    <s v="SN"/>
    <e v="#N/A"/>
    <m/>
    <m/>
    <m/>
    <m/>
    <m/>
    <m/>
    <s v="0. Captación"/>
    <m/>
    <m/>
    <m/>
    <e v="#N/A"/>
    <s v="Activo"/>
    <s v="No aplica"/>
    <m/>
    <s v="Registro Contable"/>
    <s v="Proyecto"/>
    <s v="986 - Consolidación de la Recaudación"/>
    <s v="Consolidación de la Recaudación"/>
    <x v="0"/>
    <m/>
    <m/>
    <m/>
    <m/>
    <m/>
    <e v="#N/A"/>
    <s v="Elizabeth Del Valle Beltran"/>
    <s v="Ricardo Ramiro Romero Razo"/>
    <s v="ACSN"/>
    <s v="ACSN"/>
    <m/>
    <m/>
    <m/>
    <s v="ACDMA"/>
    <x v="0"/>
    <x v="5"/>
    <s v="Ricardo Tejeda De la Cruz"/>
    <m/>
    <m/>
    <m/>
    <m/>
    <m/>
    <m/>
    <s v="Iniciativa"/>
    <s v="POL"/>
  </r>
  <r>
    <n v="175"/>
    <d v="2018-05-31T19:25:53"/>
    <s v="FISC-SUII: Modificar los aplicativos de los módulos del SUII. "/>
    <m/>
    <m/>
    <m/>
    <x v="2"/>
    <s v="Es necesaria una opción para rechazar o cancelar las propuestas que_x000a_por diversas causas ya no es procedente emitir acto alguno, ocasionando que se_x000a_queden rezagadas con un estatus incorrecto dentro del Módulo de Control y_x000a_Seguimiento de Propuestas"/>
    <s v="AGAFF"/>
    <s v="IDS"/>
    <s v="René Pérez Velázquez"/>
    <s v="IDS"/>
    <n v="1"/>
    <s v="René Pérez Velázquez"/>
    <n v="1918.8135"/>
    <s v="Alta"/>
    <n v="1"/>
    <s v="D. Desarrollo"/>
    <s v="Ninguna"/>
    <s v="Ninguna"/>
    <m/>
    <n v="0.77"/>
    <s v="Activo"/>
    <s v="No aplica"/>
    <s v="Fiscalización"/>
    <s v="Fiscalización"/>
    <s v="Mantenimiento"/>
    <s v="2 - Sistema Único de Información Integral"/>
    <s v="Sistema Único de Información Integral"/>
    <x v="0"/>
    <s v="Unidades de Desarrollo (UD-X)"/>
    <n v="12792.09"/>
    <n v="12792.09"/>
    <n v="3668303"/>
    <n v="3512061.51"/>
    <e v="#N/A"/>
    <s v="Santa Isabel Villanueva Hernandez"/>
    <s v="Ingrid Bernal Campuzano"/>
    <s v="ACSN"/>
    <s v="ACSN"/>
    <n v="865"/>
    <s v="COSMIC"/>
    <s v="Desarrollo de Software"/>
    <s v="ACDMA"/>
    <x v="0"/>
    <x v="2"/>
    <s v="Raúl Quiroz Sosa"/>
    <s v="12/07/2018"/>
    <s v="12/07/2018"/>
    <s v="27/01/2021"/>
    <s v=""/>
    <n v="2021"/>
    <n v="1"/>
    <s v="Proyecto"/>
    <s v="POL"/>
  </r>
  <r>
    <n v="186"/>
    <d v="2018-06-05T13:30:43"/>
    <s v="MATCE_MATCE-Reconocimiento No Intrusivo- Actualizar criterios"/>
    <m/>
    <m/>
    <m/>
    <x v="1"/>
    <s v="Actualizar_x000a_criterios en MATCE para generar, procesar y transmitir los eventos mediante_x000a_mensajes XML al proveedor de RNI"/>
    <s v="AGA"/>
    <s v="SN"/>
    <s v="Beatriz Belem Stein Carrillo"/>
    <s v="SN"/>
    <m/>
    <s v="Beatriz Belem Stein Carrillo"/>
    <n v="717.15"/>
    <s v="Media"/>
    <n v="1"/>
    <s v="F. Pruebas de Usuario"/>
    <s v="Contrato RNI"/>
    <s v="MOVEX"/>
    <m/>
    <n v="0.74"/>
    <s v="Activo"/>
    <s v="No aplica"/>
    <s v="Continuidad operativa"/>
    <s v="MAT - Comercio Exterior"/>
    <s v="Mantenimiento"/>
    <s v="933 - MATCE - Reconocimiento no Intrusivo"/>
    <s v="MATCE - Reconocimiento no Intrusivo"/>
    <x v="0"/>
    <s v="Unidades de Desarrollo (UD-X)"/>
    <n v="4781"/>
    <n v="4781"/>
    <n v="1094849"/>
    <n v="1094849"/>
    <n v="974415.61"/>
    <s v="Beatriz Belem Stein Carrillo"/>
    <s v="Ingrid Bernal Campuzano"/>
    <s v="ACSN"/>
    <s v="ACSN"/>
    <n v="607"/>
    <s v="COSMIC"/>
    <s v="Desarrollo de Software"/>
    <s v="ACDMA"/>
    <x v="0"/>
    <x v="6"/>
    <s v="Jose Salvador Parra Correa"/>
    <s v="31/01/2019"/>
    <s v="31/01/2019"/>
    <s v="28/10/2020"/>
    <s v=""/>
    <n v="2020"/>
    <n v="10"/>
    <s v="Proyecto"/>
    <s v="POL"/>
  </r>
  <r>
    <n v="237"/>
    <d v="2018-06-21T17:43:53"/>
    <s v="FIR_SIREFE_Consumo de información histórica bajo demanda."/>
    <s v="SIREFE - Reingeniería"/>
    <s v="Reingeniería SIREFE, inclusión del Art. 17H Bis del Código Fiscal de la Federación."/>
    <s v="AGAFF"/>
    <x v="0"/>
    <s v="Se requiere realizar adecuaciones a la Reingeniería de SIREFE, reemplazando la solicitud_x000a_de migración de la información que se genera en los procesos del aplicativo_x000a_SIREFE, a la nueva base de datos de dicha Reingeniería, lo anterior, con la_x000a_finalidad de realizar el consumo de la información histórica bajo demanda.​"/>
    <s v="AGAFF"/>
    <s v="Pendiente"/>
    <e v="#N/A"/>
    <m/>
    <m/>
    <m/>
    <m/>
    <m/>
    <m/>
    <s v="1. Primera estimación"/>
    <m/>
    <m/>
    <m/>
    <m/>
    <s v="Activo"/>
    <s v="No aplica"/>
    <m/>
    <s v="Servicios al Contribuyente"/>
    <s v="Mantenimiento"/>
    <s v="642 - Sistema de Revocación con Firma Electrónica"/>
    <s v="Sistema de Revocación con Firma Electrónica"/>
    <x v="0"/>
    <m/>
    <m/>
    <m/>
    <m/>
    <m/>
    <e v="#N/A"/>
    <s v="Felix Juan Ramirez Velasco"/>
    <s v="Ignacio Trujillo Hernandez"/>
    <s v="ACSN"/>
    <s v="ACSN"/>
    <m/>
    <m/>
    <m/>
    <s v="ACSMC"/>
    <x v="1"/>
    <x v="1"/>
    <s v="Daniel Esquivel Herrera"/>
    <m/>
    <m/>
    <m/>
    <m/>
    <m/>
    <m/>
    <s v="Primera Estimación"/>
    <s v="POL"/>
  </r>
  <r>
    <n v="238"/>
    <d v="2018-06-22T13:44:56"/>
    <s v="MAT-NyV: Notificación Electrónica para Otros Organismos de Gobierno."/>
    <s v="Buzón tributario"/>
    <m/>
    <m/>
    <x v="3"/>
    <s v="Integrar a la notificación electrónica que se procesa mediante el buzón tributario, a los_x000a_organismos gubernamentales que así lo soliciten, a fin de que realicen la_x000a_notificación de actos administrativos; los cuales deberán estar apegados a las_x000a_reglas de operación del SAT. Esto facilitará la comunicación ente los_x000a_contribuyentes, agremiados o grupos de interés para estos organismos. El_x000a_beneficio esperado a mediano plazo, es el ahorro en el proceso de notificación_x000a_de actos administrativos o asuntos de interés de cada organización y ampliar la capacidad de notificación.​La iniciativa nació con el proyecto PPMC_x000a_104367, el avance del proyecto de la Notificación de Terceros es del 80%, el cual está desarrollado en MAT-NyV, para continuar el proyecto,se genera el presentePoL con ID 238, retomando en lafasedesarrollo,para construirla integración conel modelo de seguridad que la ACSMC determine para el manejo de cuentas y roles de instituciones externas._x000a__x000a__x000a__x000a__x000a__x000a__x000a__x000a__x000a_Tipo de_x000a_Servicio_x000a_;Mantenimiento;_x000a__x000a_Prioridad_x000a_;ALTA;_x000a__x000a_Orden de_x000a_Ejecución “UNO”_x000a__x000a_Clasificación_x000a_“Críticos 2018”_x000a__x000a_"/>
    <s v="AGR"/>
    <s v="IDS"/>
    <s v="Ernesto Rafael Aboytes Mondragón"/>
    <s v="SN"/>
    <m/>
    <s v="María Elena Ventura Ibarra"/>
    <n v="648.375"/>
    <s v="Media"/>
    <n v="0"/>
    <s v="D. Desarrollo"/>
    <s v="Ninguna"/>
    <s v="Ninguna"/>
    <m/>
    <n v="0.66"/>
    <s v="Detenido"/>
    <s v="No aplica"/>
    <s v="Legal"/>
    <s v="Notificación y Verificación"/>
    <s v="Mantenimiento"/>
    <s v="687 - Modelo de Administración Tributaria Notificación y Verificación"/>
    <s v="Modelo de Administración Tributaria Notificación y Verificación"/>
    <x v="0"/>
    <s v="Unidades de Desarrollo (UD-X)"/>
    <n v="4322.5"/>
    <n v="4322.5"/>
    <n v="989852.5"/>
    <n v="989852.5"/>
    <n v="600552.5"/>
    <s v="María Elena Ventura Ibarra"/>
    <s v="Carlos Manuel Ortega Polanco"/>
    <s v="ACSN"/>
    <s v="ACSN"/>
    <n v="781"/>
    <s v="COSMIC"/>
    <s v="Desarrollo de Software"/>
    <s v="ACDMA"/>
    <x v="0"/>
    <x v="5"/>
    <s v="Alejandro Dominguez Subias"/>
    <s v="22/01/2019"/>
    <s v="22/01/2019"/>
    <s v="03/07/2020"/>
    <s v=""/>
    <n v="2020"/>
    <n v="7"/>
    <s v="Proyecto"/>
    <s v="POL"/>
  </r>
  <r>
    <n v="240"/>
    <d v="2018-06-22T15:43:24"/>
    <s v="MAT-CO Actualización de criterios para administración y emisión de multas."/>
    <m/>
    <m/>
    <m/>
    <x v="2"/>
    <s v="Actualmente el aplicativo no está preparado para la emisión de multas con los nuevos_x000a_criterios que se publicaron en la Resolución Miscelánea Fiscal 2018."/>
    <s v="AGR"/>
    <s v="IDS"/>
    <s v="Héctor Garduño Garduño"/>
    <s v="SN"/>
    <n v="1"/>
    <s v="Ana Claudia Escorza Espino"/>
    <n v="503.87999999999994"/>
    <s v="Media"/>
    <n v="0"/>
    <s v="F. Pruebas de Usuario"/>
    <s v="Ninguna"/>
    <s v="Ninguna"/>
    <m/>
    <n v="0.93"/>
    <s v="Activo"/>
    <s v="No aplica"/>
    <s v="Fiscalización"/>
    <s v="Control de Obligaciones"/>
    <s v="Mantenimiento"/>
    <s v="698 - MAT - Control de Obligaciones"/>
    <s v="MAT - Control de Obligaciones"/>
    <x v="0"/>
    <s v="Unidades de Desarrollo (UD-X)"/>
    <n v="3023.28"/>
    <n v="3359.2"/>
    <n v="692331.12"/>
    <n v="692331.12"/>
    <e v="#N/A"/>
    <s v="Ana Claudia Escorza Espino"/>
    <s v="Carlos Manuel Ortega Polanco"/>
    <s v="ACSN"/>
    <s v="ACSN"/>
    <n v="686"/>
    <s v="COSMIC"/>
    <s v="Desarrollo de Software"/>
    <s v="ACDMA"/>
    <x v="0"/>
    <x v="5"/>
    <s v="Alejandro Dominguez Subias"/>
    <s v="10/08/2018"/>
    <s v="10/08/2018"/>
    <s v="13/10/2020"/>
    <s v=""/>
    <n v="2020"/>
    <n v="10"/>
    <s v="Proyecto"/>
    <s v="POL"/>
  </r>
  <r>
    <n v="250"/>
    <d v="2018-06-28T13:53:34"/>
    <s v="CESO- REINGENIERÍA DE LA SISTEMA INTEGRAL DE CONTABILIDAD ADUANERA,SICA, FASE II"/>
    <s v="Reingeniería - SICA Contabilidad"/>
    <s v="Reingeniería - SICA Contabilidad"/>
    <s v="AGA"/>
    <x v="0"/>
    <s v="Actualmente el Sistema Integral de Contabilidad_x000a_Aduanera (SICA) en funcionamiento, está desarrollado en una plataforma 4GL con_x000a_bases de datos que dejarán de tener soporte durante el 2017. Adicionalmente, la_x000a_aplicación actual implica para el usuario de negocio la necesidad de realizar_x000a_procesos manuales para la entrega mensual de información al Centro de Registro_x000a_Contable del SAT y a la TESOFE.La recepción de información se realiza actualmente por_x000a_canales no seguros. Por otra parte, se debe considerar el contenido de las_x000a_Reglas de Carácter General para la Recepción de Información de Declaraciones_x000a_Fiscales y la Recaudación de Recursos Federales por parte de las Instituciones_x000a_de Crédito publicado por la Tesorería de la Federación publicado en el DOF del_x000a_22 de diciembre de 2016, las cuales contemplan el pago referenciado_x000a_transaccional mediante el uso de la línea de captura para el pago de pedimentos_x000a_de manera electrónica, por lo que los procesos para integración, validación,_x000a_generación contable y reportes deben ajustarse para contemplar esta nueva modalidad. ​Fase II de la Reingeniería.La fase I de la Reingeniería contempla la Recepción y Confronta de información de líneas de captura recibidas por los bancos. Iniciativa 30"/>
    <s v="AGA"/>
    <s v="IDS"/>
    <s v="Edgar Alfonso Reyes Pérez"/>
    <s v="IDS"/>
    <n v="1"/>
    <s v="Edgar Alfonso Reyes Pérez"/>
    <n v="2251.4775"/>
    <s v="Alta"/>
    <n v="1"/>
    <s v="B. Arquitectura"/>
    <m/>
    <m/>
    <m/>
    <n v="0.48"/>
    <s v="Activo"/>
    <s v="No aplica"/>
    <s v="Continuidad operativa"/>
    <s v="Comercio Exterior - Soporte a la Operación"/>
    <s v="Mantenimiento"/>
    <s v="978 - Sistema Integral de Contabilidad Aduanera"/>
    <s v="Sistema Integral de Contabilidad Aduanera"/>
    <x v="0"/>
    <s v="Unidades de Desarrollo (UD-X)"/>
    <n v="15009.85"/>
    <n v="15009.85"/>
    <n v="1508134.46"/>
    <n v="3437255.65"/>
    <e v="#N/A"/>
    <s v="Mario Santos Aldama"/>
    <s v="Ingrid Bernal Campuzano"/>
    <s v="ACSN"/>
    <s v="ACSN"/>
    <n v="328"/>
    <s v="COSMIC"/>
    <s v="Desarrollo de Software"/>
    <s v="ACDMA"/>
    <x v="0"/>
    <x v="6"/>
    <s v="Jazmin Aide Gaytan Fernandez"/>
    <s v="10/08/2018"/>
    <s v="10/08/2018"/>
    <s v="13/07/2021"/>
    <s v=""/>
    <n v="2021"/>
    <n v="7"/>
    <s v="Proyecto"/>
    <s v="POL"/>
  </r>
  <r>
    <n v="252"/>
    <d v="2018-06-28T18:20:55"/>
    <s v="AGS -FSCM: Sistema de asignación y donación de bienes por el SAT"/>
    <m/>
    <m/>
    <m/>
    <x v="2"/>
    <s v="Desarrollar una herramienta que permita tener el control de las mercancías que pasan a_x000a_propiedad del SAT y que por su naturaleza son no transferibles al SAE, mismas_x000a_que podrán ser donadas o asignadas a Donatarias autorizadas Sector Privado, y_x000a_(o) entidades del Sector Público mediante esta herramienta que será el medio_x000a_por el cual se podrá realizar la solicitud y asignación de los bienes. "/>
    <s v="AGRS"/>
    <s v="IDS"/>
    <s v="Arturo Valencia Rueda"/>
    <s v="IDS"/>
    <m/>
    <s v="Arturo Valencia Rueda"/>
    <n v="745.76099999999997"/>
    <s v="Media"/>
    <n v="1"/>
    <s v="E. Pruebas de Integración Aplicativa"/>
    <s v="SENHA"/>
    <s v="Ninguna"/>
    <m/>
    <n v="0.63"/>
    <s v="Activo"/>
    <s v="No aplica"/>
    <s v="Continuidad operativa"/>
    <s v="Recursos y Servicios"/>
    <s v="Proyecto"/>
    <s v="945 - Sistema de Asignación y Donación de Bienes por el SAT"/>
    <s v="Sistema de Asignación y Donación de Bienes por el SAT"/>
    <x v="0"/>
    <s v="Unidades de Desarrollo (UD-X)"/>
    <n v="4574.0600000000004"/>
    <n v="4971.74"/>
    <n v="1047464.32"/>
    <n v="1047459.74"/>
    <e v="#N/A"/>
    <s v="Margarita Canseco Flores"/>
    <s v="Diana Maribel Velazquez Barroso"/>
    <s v="ACSN"/>
    <s v="ACSN"/>
    <n v="966"/>
    <s v="Juicio de Expertos"/>
    <s v="Desarrollo de Software"/>
    <s v="ACDMA"/>
    <x v="0"/>
    <x v="0"/>
    <s v="Carlos Alberto Rosas Torres"/>
    <s v="19/10/2018"/>
    <s v="19/10/2018"/>
    <s v="08/10/2020"/>
    <s v=""/>
    <n v="2020"/>
    <n v="10"/>
    <s v="Proyecto"/>
    <s v="POL"/>
  </r>
  <r>
    <n v="254"/>
    <d v="2018-06-29T10:31:16"/>
    <s v="SAC_SICODTAB_Mejoras a la app Verificador SAT"/>
    <m/>
    <m/>
    <m/>
    <x v="2"/>
    <s v="Implementar los criterios de Lenguaje Ciudadano que establece la Unidad de Gobierno_x000a_Digital, así como realizar modificaciones en la información que muestra al_x000a_realizar la consulta de un código de puntos. Por último, incorporar la opción_x000a_de Quejas y Denuncias dentro de la app y el Validador.​​"/>
    <s v="AGSC"/>
    <s v="SN"/>
    <s v="Félix Juan Ramírez Velasco"/>
    <s v="SN"/>
    <m/>
    <s v="Félix Juan Ramírez Velasco"/>
    <n v="332.02499999999998"/>
    <s v="Baja"/>
    <n v="1"/>
    <s v="D. Desarrollo"/>
    <s v="Ninguna"/>
    <s v="Ninguna"/>
    <s v="SI"/>
    <n v="0.71"/>
    <s v="Activo"/>
    <s v="No aplica"/>
    <s v="Fiscalización"/>
    <s v="Servicios al Contribuyente"/>
    <s v="Mantenimiento"/>
    <s v="805 - Servicios de Movilidad"/>
    <s v="Servicios de Movilidad"/>
    <x v="0"/>
    <s v="Unidades de Desarrollo (UD-X)"/>
    <n v="1992.15"/>
    <n v="2213.5"/>
    <n v="410582"/>
    <n v="456202.35"/>
    <e v="#N/A"/>
    <s v="Zeltzin Stephanie Piña Marquez"/>
    <s v="Ignacio Trujillo Hernandez"/>
    <s v="ACSN"/>
    <s v="ACSN"/>
    <n v="885"/>
    <s v="COSMIC"/>
    <s v="Desarrollo de Software"/>
    <s v="ACSMC"/>
    <x v="1"/>
    <x v="1"/>
    <s v="Domingo Joel Ramirez Navarrete"/>
    <s v="17/09/2018"/>
    <s v="17/09/2018"/>
    <s v="17/09/2020"/>
    <s v=""/>
    <n v="2020"/>
    <n v="9"/>
    <s v="Proyecto"/>
    <s v="POL"/>
  </r>
  <r>
    <n v="256"/>
    <d v="2018-07-03T12:52:51"/>
    <s v="CESO_Sistema de solicitudes de validación de información y documentales de operaciones de comercio exterior."/>
    <m/>
    <m/>
    <m/>
    <x v="1"/>
    <s v="La Administración de Investigación Aduanera “3”_x000a_requiere disminuir de manera considerable los tiempos de entrega y recepción de_x000a_las solicitudes de validación de información y documentales de operaciones de_x000a_comercio exterior; derivado de ellos,surge la necesidad de contar con un_x000a_sistemaque le permita tener el control y seguimiento sobre las_x000a_solicitudesy documentales que reciben de parte dealgunasdependencias externas y áreas internas del SAT; así como, reducir de_x000a_manera considerable los tiempos y costos del envío de las solicitudes a los_x000a_Embajadas/Consulados y recepción de las respuesta emitidas por éstos._x000a__x000a__x000a__x000a__x000a_"/>
    <s v="AGA"/>
    <s v="SN"/>
    <s v="María de los Ángeles Ávila Vázquez"/>
    <s v="SN"/>
    <n v="1"/>
    <s v="María de los Ángeles Ávila Vázquez"/>
    <n v="2180.4899999999998"/>
    <s v="Alta"/>
    <n v="1"/>
    <s v="B. Arquitectura"/>
    <m/>
    <m/>
    <m/>
    <n v="0.39"/>
    <s v="Activo"/>
    <s v="No aplica"/>
    <s v="Continuidad operativa"/>
    <s v="Comercio Exterior - Soporte a la Operación"/>
    <s v="Desarrollo"/>
    <s v="990 - Solicitud de validación de Información y documentación que acompaña a las operaciones de Comercio Exterior"/>
    <s v="Solicitud de validación de Información y documentación que acompaña a las operaciones de Comercio Exterior"/>
    <x v="0"/>
    <s v="Unidades de Desarrollo (UD-X)"/>
    <n v="14536.6"/>
    <n v="14536.6"/>
    <n v="3328881.4"/>
    <n v="3328881.4"/>
    <n v="1031953.2340000001"/>
    <s v="María de los Angeles Ávila Vázquez"/>
    <s v="Enrique Teodoro Olvera Olvera"/>
    <s v="ACSN"/>
    <s v="ACSN"/>
    <n v="1079"/>
    <s v="COSMIC"/>
    <s v="Desarrollo de Software"/>
    <s v="ACDMA"/>
    <x v="0"/>
    <x v="6"/>
    <s v="Francisco Lopez Guadarrama"/>
    <s v="05/09/2018"/>
    <s v="05/09/2018"/>
    <s v="02/06/2021"/>
    <s v=""/>
    <n v="2021"/>
    <n v="6"/>
    <s v="Proyecto"/>
    <s v="POL"/>
  </r>
  <r>
    <n v="258"/>
    <d v="2018-07-04T10:38:46"/>
    <s v="CO-MATCO_ Consideración de documentos obligaciones DIOT para Requerimiento acumulado y Requerimiento multa"/>
    <m/>
    <m/>
    <m/>
    <x v="4"/>
    <s v="Actualmente_x000a_el aplicativo no está preparado para la emisión de documentos de tipo_x000a_requerimiento acumulado o Requerimiento multa_x000a_para obligaciones DIOT, por lo_x000a_que se limita la presencia fiscal."/>
    <s v="AGR"/>
    <s v="IDS"/>
    <s v="Héctor Garduño Garduño"/>
    <s v="SN"/>
    <m/>
    <s v="Ana Claudia Escorza Espino"/>
    <n v="585.03750000000002"/>
    <s v="Media"/>
    <n v="0"/>
    <s v="D. Desarrollo"/>
    <s v="240 - Tren de liberación"/>
    <s v="Ninguna"/>
    <m/>
    <n v="0.87"/>
    <s v="Activo"/>
    <s v="No aplica"/>
    <s v="Fiscalización"/>
    <s v="Control de Obligaciones"/>
    <s v="Mantenimiento"/>
    <s v="698 - MAT - Control de Obligaciones"/>
    <s v="MAT - Control de Obligaciones"/>
    <x v="0"/>
    <s v="Unidades de Desarrollo (UD-X)"/>
    <n v="3532.22"/>
    <n v="3900.25"/>
    <n v="758509.83"/>
    <n v="808878.38"/>
    <e v="#N/A"/>
    <s v="Ana Claudia Escorza Espino"/>
    <s v="Carlos Manuel Ortega Polanco"/>
    <s v="ACSN"/>
    <s v="ACSN"/>
    <n v="1228"/>
    <s v="Alto Nivel"/>
    <s v="Desarrollo de Software"/>
    <s v="ACDMA"/>
    <x v="0"/>
    <x v="5"/>
    <s v="Alejandro Dominguez Subias"/>
    <s v="07/01/2019"/>
    <s v="07/01/2019"/>
    <s v="29/09/2020"/>
    <s v=""/>
    <n v="2020"/>
    <n v="9"/>
    <s v="Proyecto"/>
    <s v="POL"/>
  </r>
  <r>
    <n v="276"/>
    <d v="2018-07-17T12:11:39"/>
    <s v="CE-D Sistema de Importación e Internación Temporal de Vehículos, Casas rodantes y Embarcaciones (SIITVCE)"/>
    <m/>
    <m/>
    <m/>
    <x v="1"/>
    <s v="Situación ActualSe cuenta con una aplicación elaborada por la AOA3 donde se consulta la información de los permisos de importación temporal deVehículos, Embarcaciones, Casas de Rodantes, Vehículos Fronterizos y Solo Sonora. Actualmente Banjercito entrega la información de la siguiente maneraEn un disco se guardan 11 archivos ZIP que en su contenido alberga 23 archivos .txt, y otro archivo suelto .txt, entregándose dos veces por semana.Comentado lo anterior,surge la necesidad de levantar la iniciativa.Iniciativa&amp;#58;Desarrollar unSistema (Sistema de Importación e Internación Temporal de Vehículos, Casas rodantes y Embarcaciones (SIITVCE)) que se alimente de manera automatizada de la información que BANJERCITO entregadiariamente al SAT,información referente a permisos de importación temporal de vehículos, embarcaciones, casas de Rodantes, vehículos Fronterizos y solo Sonora; de tal forma, queésta pueda ser consultadapor las Aduanas y AGACE.El sistema podrá realizar consultas por&amp;#58;Número de permiso, oSerie del vehículo, oNo. doc. identificación, oNombre del importador, oVehículo anexo (Digitar los 4 últimos números de la serie)Cada una de las consultas arrojará como resultado la misma información; cabe señalar que el sistema emitirá reportes y contará con una sección de documentos que podrán ser consultados por los usuarios."/>
    <s v="AGA"/>
    <s v="SN"/>
    <s v="María de los Ángeles Ávila Vázquez"/>
    <s v="SN"/>
    <m/>
    <s v="María de los Ángeles Ávila Vázquez"/>
    <n v="626.32499999999993"/>
    <s v="Media"/>
    <n v="1"/>
    <s v="B. Arquitectura"/>
    <m/>
    <m/>
    <m/>
    <n v="0.15"/>
    <s v="Detenido con CCRS"/>
    <s v="No aplica"/>
    <s v="Continuidad operativa"/>
    <s v="Comercio Exterior - Despacho"/>
    <s v="Proyecto"/>
    <s v="989 - Sistema de Importación e Internación Temporal de Vehículos, Casas Rodantes y Embarcaciones"/>
    <s v="Sistema de Importación e Internación Temporal de Vehículos, Casas Rodantes y Embarcaciones"/>
    <x v="0"/>
    <s v="Unidades de Desarrollo (UD-X)"/>
    <n v="3750.75"/>
    <n v="4175.5"/>
    <n v="860571"/>
    <n v="860570.55"/>
    <n v="197856"/>
    <s v="María de los Angeles Ávila Vázquez"/>
    <s v="Enrique Teodoro Olvera Olvera"/>
    <s v="ACSN"/>
    <s v="ACSN"/>
    <n v="475"/>
    <s v="Alto Nivel"/>
    <s v="Desarrollo de Software"/>
    <s v="ACDMA"/>
    <x v="0"/>
    <x v="6"/>
    <s v="Juan Rivas Cruz"/>
    <s v="08/11/2018"/>
    <s v="08/11/2018"/>
    <s v="07/11/2019"/>
    <s v=""/>
    <n v="2019"/>
    <n v="11"/>
    <s v="Proyecto"/>
    <s v="POL"/>
  </r>
  <r>
    <n v="287"/>
    <d v="2018-07-30T13:20:43"/>
    <s v="​NyV Buzon Tributario Incorporar dentro de Buzon Tributario la funcionalidad de TBT, a efecto de que el contribuyente pueda ingresar documentos de diversas indoles."/>
    <s v="Buzón tributario"/>
    <s v="Buzón tributario"/>
    <s v="TRANSVERSAL (AGAFF, AGR, AGJ)"/>
    <x v="0"/>
    <s v="​NyV Buzon Tributario Incorporar dentro de Buzon Tributario la funcionalidad de TBT, a efecto de que el contribuyente pueda ingresar documentos de diversas indoles."/>
    <s v="AGR"/>
    <s v="IDS"/>
    <s v="Ernesto Rafael Aboytes Mondragón"/>
    <s v="IDS"/>
    <m/>
    <s v="Ernesto Rafael Aboytes Mondragón"/>
    <n v="198.97799999999998"/>
    <s v="Baja"/>
    <n v="1"/>
    <s v="F. Pruebas de Usuario"/>
    <s v="Ninguna"/>
    <s v="Ninguna"/>
    <s v="SI"/>
    <n v="0.76"/>
    <s v="Activo"/>
    <s v="No aplica"/>
    <s v="Facilitar el cumplimiento"/>
    <s v="Servicios al Contribuyente"/>
    <s v="Desarrollo"/>
    <s v="980 - Buzón Tributario Ver. 2.0"/>
    <s v="Buzón Tributario Ver. 2.0"/>
    <x v="0"/>
    <s v="Unidades de Desarrollo (UD-X)"/>
    <n v="1193.8599999999999"/>
    <n v="1326.52"/>
    <n v="273393.94"/>
    <n v="273393.94"/>
    <e v="#N/A"/>
    <s v="María Elena Ventura Ibarra"/>
    <s v="Carlos Manuel Ortega Polanco"/>
    <s v="ACSN"/>
    <s v="ACSN"/>
    <n v="838"/>
    <s v="COSMIC"/>
    <s v="Desarrollo de Software"/>
    <s v="ACDMA"/>
    <x v="0"/>
    <x v="2"/>
    <s v="Raúl Quiroz Sosa"/>
    <s v="26/10/2018"/>
    <s v="26/10/2018"/>
    <s v="29/12/2020"/>
    <s v=""/>
    <n v="2020"/>
    <n v="12"/>
    <s v="Proyecto"/>
    <s v="POL"/>
  </r>
  <r>
    <n v="294"/>
    <d v="2018-07-31T10:29:24"/>
    <s v="CESO-Robustecimiento para la Infraestructura a la VUCEM."/>
    <m/>
    <m/>
    <m/>
    <x v="2"/>
    <s v="Robustecer la infraestructura de VUCEM, de tal forma que soporte la consultas que se reciben a diario, sin que se degrade el servicio.La infraestructura que la AGCTI proponga, deberá tener la capacidad de atender la totalidad de las peticiones que se reciben; considerando que éstas pueden incrementarse en un 100 % durante el 2018.Para mayor contexto, se detalla lo siguiente&amp;#58;La consulta de pedimentos a través de Ventanilla Única de Comercio Exterior Mexicana (VUCEM) es un servicio agregado que se obtiene directamente de los servidores del SAT. En la consulta de pedimentos, la VUCEM funciona como plataforma de enlace entre el SAT y los usuarios que requieren obtener la información correspondiente a sus operaciones en archivo digital de manera cómoda, fácil, ágil y gratuita. Con dicho servicio los usuarios de comercio exterior, a través de VUCEM, pueden generar diversas consultas como son&amp;#58;Consultar Pedimento CompletoConsultar PartidaConsultar Remesas Consultar Estatus de Pedimento Listado de Pedimento. Los usuarios que tienen acceso a la consulta de pedimentos en VUCEM son&amp;#58;Importadores/Exportadores (persona física o persona moral).-Podrán ver la información de los pedimentos que fueron validados con su RFC.Agente Aduanal, Almacén General de Depósito. - Podrán ver la información de los pedimentos que fueron validados con su patente, en el caso de Almacenes Generales de Depósito también podrán visualizar los pedimentos que tengan declarados el identificador AG y su patente.Empresas de sistemas que ofrecen el servicio. - Ofrecen el servicio de descarga de información para el manejo de expediente electrónico"/>
    <s v="AGA"/>
    <s v="IDS"/>
    <s v="Edgar Alfonso Reyes Pérez"/>
    <s v="IDS"/>
    <m/>
    <s v="Edgar Alfonso Reyes Pérez"/>
    <n v="331.95"/>
    <s v="Baja"/>
    <n v="1"/>
    <s v="J. Estabilización"/>
    <m/>
    <m/>
    <m/>
    <n v="0.93"/>
    <s v="Activo"/>
    <s v="No aplica"/>
    <s v="Continuidad operativa"/>
    <s v="Comercio Exterior - Soporte a la Operación"/>
    <s v="Mantenimiento"/>
    <s v="457 - Centro de Procesamiento Electrónico de Datos"/>
    <s v="Centro de Procesamiento Electrónico de Datos"/>
    <x v="0"/>
    <s v="Unidades de Desarrollo (UD-X)"/>
    <n v="1991.7"/>
    <n v="2213"/>
    <n v="456099"/>
    <n v="456099.3"/>
    <n v="456099.3"/>
    <s v="Mario Santos Aldama"/>
    <s v="Ingrid Bernal Campuzano"/>
    <s v="ACSN"/>
    <s v="ACSN"/>
    <n v="306"/>
    <s v="Alto Nivel"/>
    <s v="Desarrollo de Software"/>
    <s v="ACDMA"/>
    <x v="0"/>
    <x v="6"/>
    <s v="Jazmin Aide Gaytan Fernandez"/>
    <s v="27/06/2018"/>
    <s v="27/06/2018"/>
    <s v="22/10/2020"/>
    <s v=""/>
    <n v="2020"/>
    <n v="10"/>
    <s v="Proyecto"/>
    <s v="POL"/>
  </r>
  <r>
    <n v="304"/>
    <d v="2018-08-07T18:30:55"/>
    <s v="IDC_RFC_AMPLIADO_. Modificar el WS de Inscripción al RFC de las SAS para obtener el contrato social."/>
    <m/>
    <m/>
    <m/>
    <x v="3"/>
    <s v="Obtener correctamente las actas constitutivas o contratos sociales de las empresas SAS que se constituyen a través del portal Tu empresa de SE y habilitar la consulta del citado documento en el mismo trámite de Inscripción registrado en MAT RFC. La iniciativa es creada para dar continuidad en POL a las actividades pendientes del proyecto registrado en la herramienta PPMC con folio 103488.La documentación que se adjunta es la correspondiente a la registrada en la herramienta PPMC. "/>
    <s v="AGSC"/>
    <s v="SN"/>
    <s v="Christian Alejandro Nolasco Palacios"/>
    <s v="SN"/>
    <m/>
    <s v="Christian Alejandro Nolasco Palacios"/>
    <n v="23.213999999999999"/>
    <s v="Baja"/>
    <n v="1"/>
    <s v="D. Desarrollo"/>
    <s v="CCRS"/>
    <s v="Ninguna"/>
    <m/>
    <n v="0.25"/>
    <s v="Detenido"/>
    <s v="No aplica"/>
    <s v="Continuidad operativa"/>
    <s v="Identificación del Contribuyente"/>
    <s v="Mantenimiento"/>
    <s v="700 - RFC Ampliado"/>
    <s v="RFC Ampliado"/>
    <x v="0"/>
    <s v="Unidades de Soporte a la Operación (USO)"/>
    <n v="0"/>
    <n v="154.76"/>
    <n v="35495"/>
    <n v="35495"/>
    <n v="0"/>
    <s v="Christian Alejandro Nolasco Palacios"/>
    <s v="Ignacio Trujillo Hernandez"/>
    <s v="ACSN"/>
    <s v="ACSN"/>
    <n v="287"/>
    <s v="Alto Nivel"/>
    <s v="Desarrollo de Software"/>
    <s v="ACSMC"/>
    <x v="1"/>
    <x v="1"/>
    <s v="Araceli Gandara Bautista"/>
    <s v="22/06/2018"/>
    <s v="22/06/2018"/>
    <s v="23/11/2018"/>
    <s v=""/>
    <n v="2018"/>
    <n v="11"/>
    <s v="Proyecto"/>
    <s v="POL"/>
  </r>
  <r>
    <n v="323"/>
    <d v="2018-08-14T16:41:32"/>
    <s v="MAT-IDC-RFC- Generación de regla de negocio para avisos de cambio de domicilio de contribuyentes suspendidos."/>
    <m/>
    <m/>
    <m/>
    <x v="3"/>
    <s v="Incorporar una regla de negocio para el trámite_x000a_de actualización de cambio de domicilios para contribuyentes suspendidos que_x000a_presenten avisos de cambio de domicilio posterior a su aviso de suspensión"/>
    <s v="AGSC"/>
    <s v="SN"/>
    <e v="#N/A"/>
    <m/>
    <m/>
    <m/>
    <m/>
    <m/>
    <m/>
    <s v="0. Captación"/>
    <m/>
    <m/>
    <m/>
    <e v="#N/A"/>
    <s v="Detenido"/>
    <s v="No aplica"/>
    <m/>
    <s v="Identificación del Contribuyente"/>
    <s v="Mantenimiento"/>
    <s v="700 - RFC Ampliado"/>
    <s v="RFC Ampliado"/>
    <x v="0"/>
    <m/>
    <m/>
    <m/>
    <m/>
    <m/>
    <e v="#N/A"/>
    <s v="Christian Alejandro Nolasco Palacios"/>
    <s v="Ignacio Trujillo Hernandez"/>
    <s v="ACSN"/>
    <s v="ACSN"/>
    <m/>
    <m/>
    <m/>
    <s v="ACSMC"/>
    <x v="1"/>
    <x v="1"/>
    <s v="Araceli Gandara Bautista"/>
    <m/>
    <m/>
    <m/>
    <m/>
    <m/>
    <m/>
    <s v="Iniciativa"/>
    <s v="POL"/>
  </r>
  <r>
    <n v="324"/>
    <d v="2018-08-14T16:45:57"/>
    <s v="MAT-IDC-RFC Inscripción de Personas Físicas Extranjeras sin Actividad Económica y con Residencia en los Estados Unidos Mexicanos"/>
    <m/>
    <m/>
    <m/>
    <x v="3"/>
    <s v="_x000a__x000a_Actualmente las_x000a_solicitudes de inscripción al RFC en el aplicativo MAT – RFC no considera la_x000a_ruta de inscripción para contribuyentes con las siguientes características&amp;#58;• Tipo_x000a_de PersonaPersona Física Extranjera.• Fuente_x000a_de IngresosSin fuente de ingresos en territorio nacional.• País_x000a_de residencia fiscalEstados Unidos Mexicanos."/>
    <s v="AGSC"/>
    <s v="SN"/>
    <e v="#N/A"/>
    <m/>
    <m/>
    <m/>
    <m/>
    <m/>
    <m/>
    <s v="0. Captación"/>
    <m/>
    <m/>
    <m/>
    <e v="#N/A"/>
    <s v="Activo"/>
    <s v="No aplica"/>
    <m/>
    <s v="Identificación del Contribuyente"/>
    <s v="Desarrollo"/>
    <s v="700 - RFC Ampliado"/>
    <s v="RFC Ampliado"/>
    <x v="0"/>
    <m/>
    <m/>
    <m/>
    <m/>
    <m/>
    <e v="#N/A"/>
    <s v="Christian Alejandro Nolasco Palacios"/>
    <s v="Ignacio Trujillo Hernandez"/>
    <s v="ACSN"/>
    <s v="ACSN"/>
    <m/>
    <m/>
    <m/>
    <s v="ACSMC"/>
    <x v="1"/>
    <x v="1"/>
    <s v="Araceli Gandara Bautista"/>
    <m/>
    <m/>
    <m/>
    <m/>
    <m/>
    <m/>
    <s v="Iniciativa"/>
    <s v="POL"/>
  </r>
  <r>
    <n v="326"/>
    <d v="2018-08-15T10:33:41"/>
    <s v="FIR_PKI_Seguimiento de Reingeniería PKI"/>
    <s v="PKI"/>
    <s v="Reingeniería CertiSAT"/>
    <s v="AGSC"/>
    <x v="0"/>
    <s v="Se_x000a_requiere acompañamiento en la ambientación de los equipos seleccionados para la_x000a_reingeniería de la Infraestructura de Llave Publica del SAT, las pruebas a_x000a_todos los componentes internos de la PKI como crones, procedimientos_x000a_almacenados, etc., así como las pruebas correspondientes a las aplicaciones_x000a_satélite de la PKI que se ven impactadas, que se conforman por&amp;#58;1._x000a_Autoridad_x000a_Registradora2._x000a_Autoridad_x000a_Certificadora3._x000a_Certifica4._x000a_CertiSAT_x000a_Contribuyente (Web)5._x000a_CertiSAT_x000a_Empleado (CRM)6._x000a_CertiSAT_x000a_Empleado (Ventanilla)7._x000a_Sistema_x000a_de Revocación con Firma Electrónica 1.0 y 2.0 (SIREFE)8._x000a_Módulo_x000a_de Administración del Expediente de Firma Electrónica (MAEFIEL) 9._x000a_Autoridad_x000a_Registradora de Aplicaciones (ARA)10. Online Certificate Status Protocol (OCSP)11. Servicio Web de Acuses12. Servicios Web de Terceros_x000a_(SAS de SE y Consulta de Certificados de SCJN)_x000a__x000a_Recuperación de_x000a_Certificados​"/>
    <s v="AGCTI"/>
    <s v="IDS"/>
    <s v="Sandra Elizabeth Cuevas Sánchez"/>
    <s v="IDS"/>
    <m/>
    <s v="Sandra Elizabeth Cuevas Sánchez"/>
    <n v="448.34999999999997"/>
    <s v="Media"/>
    <n v="1"/>
    <s v="A.1 Especificación Funcional"/>
    <m/>
    <m/>
    <m/>
    <n v="1"/>
    <s v="Activo"/>
    <s v="PKI"/>
    <s v="Continuidad operativa"/>
    <s v="e.Firma"/>
    <s v="Proyecto"/>
    <s v="830 - Reingeniería PKI"/>
    <s v="Reingeniería PKI"/>
    <x v="0"/>
    <s v="Unidades de Desarrollo (UD-X)"/>
    <n v="2989"/>
    <n v="2989"/>
    <n v="684481"/>
    <n v="684481"/>
    <e v="#N/A"/>
    <s v="Sandra Elizabeth Cuevas Sánchez"/>
    <s v="Jose Ignacio Perez Garcia"/>
    <s v="TI"/>
    <s v="ACSMC"/>
    <n v="980"/>
    <s v="Alto Nivel"/>
    <s v="Desarrollo de Software"/>
    <s v="ACSMC"/>
    <x v="1"/>
    <x v="1"/>
    <s v="Daniel Esquivel Herrera"/>
    <s v="12/03/2020"/>
    <s v="12/03/2020"/>
    <s v="15/04/2020"/>
    <s v="15/04/2020"/>
    <n v="2020"/>
    <n v="4"/>
    <s v="Proyecto"/>
    <s v="POL"/>
  </r>
  <r>
    <n v="327"/>
    <d v="2018-08-15T13:28:20"/>
    <s v="Integración de SOLCEDI en CERTISAT (WEB y CRM) - Reingeniería de CERTISAT"/>
    <s v="CertiSAT - Reingeniería"/>
    <s v="Reingeniería CertiSAT"/>
    <s v="AGSC"/>
    <x v="0"/>
    <s v="Implementar medidas de simplificación en los aplicativos relacionados con el proceso de generación y renovación del certificado de Firma Electrónica Avanzada (Fiel), a través de la reingeniería del CertiSAT-CRM y CertiSAT-WEB, incluyendo en estos las funcionalidades de SOLCEDI como según corresponda)."/>
    <s v="AGSC"/>
    <s v="SN"/>
    <s v="Félix Juan Ramírez Velasco"/>
    <s v="SN"/>
    <m/>
    <s v="Félix Juan Ramírez Velasco"/>
    <n v="0"/>
    <s v="Baja"/>
    <n v="1"/>
    <s v="D. Desarrollo"/>
    <m/>
    <m/>
    <m/>
    <n v="0"/>
    <s v="Activo"/>
    <s v="CertiSAT - Reingeniería"/>
    <s v="Facilitar el cumplimiento"/>
    <s v="e.Firma"/>
    <s v="Desarrollo"/>
    <s v="2079 - Certificación SAT (Ventanilla y WEB)"/>
    <s v="Certificación SAT (Ventanilla y WEB)"/>
    <x v="0"/>
    <s v="Pendiente"/>
    <s v=""/>
    <s v=""/>
    <n v="105564.42"/>
    <s v=""/>
    <e v="#N/A"/>
    <s v="Felix Juan Ramirez Velasco"/>
    <s v="Ignacio Trujillo Hernandez"/>
    <s v="ACSN"/>
    <s v="ACSN"/>
    <n v="0"/>
    <e v="#N/A"/>
    <s v="Desarrollo de Software"/>
    <s v="ACSMC"/>
    <x v="1"/>
    <x v="1"/>
    <s v="Daniel Esquivel Herrera"/>
    <s v="30/06/2020"/>
    <s v=""/>
    <s v="30/06/2020"/>
    <s v=""/>
    <n v="2020"/>
    <n v="6"/>
    <s v="Proyecto"/>
    <s v="POL"/>
  </r>
  <r>
    <n v="337"/>
    <d v="2018-08-20T10:38:46"/>
    <s v="RFC_Ampliado Aplicar pruebas de vulnerabilidad a Padrón de Importadores."/>
    <m/>
    <m/>
    <m/>
    <x v="2"/>
    <s v="La Secretaría de la Función Pública, solicita se_x000a_realice el análisis de vulnerabilidad estático y dinámico de acuerdo a lo_x000a_establecido en el ACUERDO por el que se modifican las políticas y disposiciones_x000a_para la Estrategia Digital Nacional, en materia de tecnologías de la_x000a_información y comunicaciones, y en la de seguridad de la información, cada vez_x000a_que se realiza una puesta en producción o cada seis meses, a partir de la_x000a_primera fecha de entrega registrada.RN001 Se requiere se apliquen las pruebas de vulnerabilidad estáticas y dinámicas. RN002 Se deberá contar con algún reporte o documento comprobatorio del resultado de las pruebas.RN003 Solventar las posibles vulnerabilidades, en caso de existir, derivado del resultado obtenido en la RN001."/>
    <s v="AGA"/>
    <s v="SN"/>
    <e v="#N/A"/>
    <m/>
    <m/>
    <m/>
    <m/>
    <m/>
    <m/>
    <s v="0. Captación"/>
    <m/>
    <m/>
    <m/>
    <e v="#N/A"/>
    <s v="Activo"/>
    <s v="No aplica"/>
    <m/>
    <s v="Identificación del Contribuyente"/>
    <s v="Proyecto TI"/>
    <s v="700 - RFC Ampliado"/>
    <s v="RFC Ampliado"/>
    <x v="0"/>
    <m/>
    <m/>
    <m/>
    <m/>
    <m/>
    <e v="#N/A"/>
    <s v="Christian Alejandro Nolasco Palacios"/>
    <s v="Ignacio Trujillo Hernandez"/>
    <s v="ACSN"/>
    <s v="ACSN"/>
    <m/>
    <m/>
    <m/>
    <s v="ACSMC"/>
    <x v="1"/>
    <x v="1"/>
    <s v="Araceli Gandara Bautista"/>
    <m/>
    <m/>
    <m/>
    <m/>
    <m/>
    <m/>
    <s v="Iniciativa"/>
    <s v="POL"/>
  </r>
  <r>
    <n v="339"/>
    <d v="2018-08-20T13:24:28"/>
    <s v="SAC_SICODTAB_ Generación Automática de códigos para impresión en cajetillas de cigarros."/>
    <m/>
    <m/>
    <m/>
    <x v="2"/>
    <s v="Implementar el cierre de entrega de códigos_x000a_correspondiente al ejercicio en curso y la generación automática de códigos_x000a_nuevos para los próximos ejercicios."/>
    <s v="AGSC"/>
    <s v="SN"/>
    <s v="Félix Juan Ramírez Velasco"/>
    <s v="SN"/>
    <m/>
    <s v="Félix Juan Ramírez Velasco"/>
    <n v="617.69550000000004"/>
    <s v="Media"/>
    <n v="1"/>
    <s v="E. Pruebas de Integración Aplicativa"/>
    <s v="Ninguna"/>
    <s v="Ninguna"/>
    <s v="SI"/>
    <n v="0.71"/>
    <s v="Activo"/>
    <s v="No aplica"/>
    <s v="Facilitar el cumplimiento"/>
    <s v="Servicios al Contribuyente"/>
    <s v="Proyecto"/>
    <s v="710 - Sistema de Códigos de Tabacos"/>
    <s v="Sistema de Códigos de Tabacos"/>
    <x v="0"/>
    <s v="Unidades de Desarrollo (UD-X)"/>
    <n v="4117.97"/>
    <n v="4117.97"/>
    <n v="943015.13"/>
    <n v="943015.13"/>
    <e v="#N/A"/>
    <s v="Felix Juan Ramírez Velasco"/>
    <s v="Ignacio Trujillo Hernandez"/>
    <s v="ACSN"/>
    <s v="ACSN"/>
    <n v="709"/>
    <s v="COSMIC"/>
    <s v="Desarrollo de Software"/>
    <s v="ACSMC"/>
    <x v="1"/>
    <x v="1"/>
    <s v="Erika Adriana Ruiz Mendoza"/>
    <s v="16/10/2018"/>
    <s v="16/10/2018"/>
    <s v="10/06/2020"/>
    <s v=""/>
    <n v="2020"/>
    <n v="6"/>
    <s v="Proyecto"/>
    <s v="POL"/>
  </r>
  <r>
    <n v="343"/>
    <d v="2018-08-23T16:30:25"/>
    <s v="CE SO: Mecanismo para compartir información del COMALEP"/>
    <m/>
    <m/>
    <m/>
    <x v="1"/>
    <s v="Dentro_x000a_de los mecanismos multilaterales de cooperación de los que México forma parte,_x000a_se encuentra el CONVENIO MULTILATERAL SOBRE COOPERACIÓN Y ASISTENCIA MUTUA_x000a_ENTRE LAS DIRECCIONES NACIONALES DE ADUANAS DE AMÉRICA LATINA, ESPAÑA Y_x000a_PORTUGAL(COMALEP) del cual además funge como Secretaría Permanente. Bajo este_x000a_concepto, la Administración General de Aduanas solicita el apoyo para generar_x000a_una herramienta que permita el intercambio de información que se genere entre_x000a_los países miembros, básicamente documentos en Word que plasman los acuerdos_x000a_que dentro del grupo se proponen y que son editados por los usuarios_x000a_autorizados de cada país.A continuación se listan lasnecesidades que se identifican&amp;#58;Crear_x000a_un repositorio en el que accederán usuarios internos y externos al SAT.Se requiere de un área de trabajo en el que la Administración General de Aduanas del SAT (México)ubicará archivos quepodreanser editados por los miembros participantes, pero no eliminarlos.Se deberán cosiderarpistas de auditoria para identificar el origen de los movimientos de usuarios y contraseñas para el acceso.Así mismo, se requiere de un espacio en el quela AGA del SAT Méxicoincorporarálos documentos finales; éstossólo podrán ser consultados y descargados, pero nuncaeditados."/>
    <s v="AGA"/>
    <s v="SN"/>
    <s v="María de los Ángeles Ávila Vázquez"/>
    <s v="SN"/>
    <m/>
    <s v="María de los Ángeles Ávila Vázquez"/>
    <n v="581.68649999999991"/>
    <s v="Media"/>
    <n v="1"/>
    <s v="B. Arquitectura"/>
    <m/>
    <m/>
    <m/>
    <n v="0.44"/>
    <s v="Activo"/>
    <s v="No aplica"/>
    <s v="Continuidad operativa"/>
    <s v="Comercio Exterior - Soporte a la Operación"/>
    <s v="Proyecto"/>
    <s v="819 - Convenio Multilateral de Aduanas de América Latina, España y Portugal"/>
    <s v="Convenio Multilateral de Aduanas de América Latina, España y Portugal"/>
    <x v="0"/>
    <s v="Unidades de Desarrollo (UD-X)"/>
    <n v="3490.1"/>
    <n v="3877.91"/>
    <n v="548226"/>
    <n v="799232.9"/>
    <n v="204249.5197"/>
    <s v="María de los Angeles Ávila Vázquez"/>
    <s v="Enrique Teodoro Olvera Olvera"/>
    <s v="ACSN"/>
    <s v="ACSN"/>
    <n v="1143"/>
    <s v="COSMIC"/>
    <s v="Desarrollo de Software"/>
    <s v="ACDMA"/>
    <x v="0"/>
    <x v="6"/>
    <s v="Juan Rivas Cruz"/>
    <s v="25/01/2019"/>
    <s v="25/01/2019"/>
    <s v="07/04/2021"/>
    <s v=""/>
    <n v="2021"/>
    <n v="4"/>
    <s v="Proyecto"/>
    <s v="POL"/>
  </r>
  <r>
    <n v="355"/>
    <d v="2018-08-31T10:07:03"/>
    <s v="DYC_MAT-DyC_Evaluación situación actual Embajadas"/>
    <s v="Intercambio de información"/>
    <s v="Poner a Disposición algunas fuentes producto de intercambio de Información"/>
    <s v="AGAFF"/>
    <x v="0"/>
    <s v="_x000d__x000a__x000d__x000a_Realizar_x000d__x000a_el análisis de la situación actual del proyecto de Embajadas y darle_x000d__x000a_continuidad hasta su liberación a producción._x000d__x000a__x000d__x000a_"/>
    <s v="AGAFF"/>
    <s v="IDS"/>
    <s v="Nohemí Alejandra Mandujano Teutli"/>
    <s v="IDS"/>
    <m/>
    <s v="Juan Carlos Lass Bernal"/>
    <n v="909.61500000000001"/>
    <s v="Media"/>
    <n v="0"/>
    <s v="E. Pruebas de Integración Aplicativa"/>
    <s v="Ninguna"/>
    <s v="Ninguna"/>
    <m/>
    <n v="0.84"/>
    <s v="Activo"/>
    <s v="No aplica"/>
    <s v="Continuidad operativa"/>
    <s v="Devoluciones y Compensaciones"/>
    <s v="Mantenimiento"/>
    <s v="641 - Modelo de Administración Tributaria Devoluciones y Compensaciones"/>
    <s v="Modelo de Administración Tributaria Devoluciones y Compensaciones"/>
    <x v="0"/>
    <s v="Unidades de Desarrollo (UD-X)"/>
    <n v="6064.1"/>
    <n v="6064.1"/>
    <n v="1388678.9"/>
    <n v="1388678.9"/>
    <e v="#N/A"/>
    <s v="Víctor Cruz Leyva"/>
    <s v="Ricardo Ramiro Romero Razo"/>
    <s v="ACSN"/>
    <s v="ACSN"/>
    <n v="1011"/>
    <s v="COSMIC"/>
    <s v="Desarrollo de Software"/>
    <s v="ACDMA"/>
    <x v="0"/>
    <x v="2"/>
    <s v="Jose Guadalupe Rodriguez Martinez"/>
    <s v="29/01/2019"/>
    <s v="29/01/2019"/>
    <s v="09/09/2020"/>
    <s v=""/>
    <n v="2020"/>
    <n v="9"/>
    <s v="Proyecto"/>
    <s v="POL"/>
  </r>
  <r>
    <n v="357"/>
    <d v="2018-08-31T15:31:58"/>
    <s v="SAAPA TM:Creación repositorio para recepción información marítima desde VUCEM análisis riesgo información anticipada"/>
    <m/>
    <m/>
    <m/>
    <x v="2"/>
    <s v="Se requiere retomar el requerimiento PPMC 99962 SAAPA TMCreación del repositorio para la recepción de información marítima desde VUCEM para análisis de riesgo de información anticipada, paraque el usuariodel área de negocio delCPED cuenta con la funcionalidad parala transmisión de información marítima delas líneas navieras que esemanada desdela VUCEM y su posterior consulta.El alcance de este requerimiento esa partir de las fases Diseño Técnico ElaboraciónPruebas La información que enviarán a la VUCEM las líneas navieras será aquella que se encuentre soportada por el documento de Lineamientos ; 309    SECURITY ILING; proporcionado por el área usuaria y sobre el cual se validará la estructura ya obligatoriedad ya mencionada."/>
    <s v="AGA"/>
    <s v="SN"/>
    <s v="José Alberto Romero Rodríguez"/>
    <s v="SN"/>
    <m/>
    <s v="José Alberto Romero Rodríguez"/>
    <n v="126"/>
    <s v="Baja"/>
    <n v="1"/>
    <s v="E. Pruebas de Integración Aplicativa"/>
    <m/>
    <m/>
    <s v="SI"/>
    <n v="0.99"/>
    <s v="Activo"/>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s v="Unidades de Soporte a la Operación (USO)"/>
    <n v="672"/>
    <n v="840"/>
    <n v="153851"/>
    <n v="153851"/>
    <e v="#N/A"/>
    <s v="Jose Alberto Romero Rodriguez"/>
    <s v="Enrique Teodoro Olvera Olvera"/>
    <s v="ACSN"/>
    <s v="ACSN"/>
    <n v="565"/>
    <s v="COSMIC"/>
    <s v="Desarrollo de Software"/>
    <s v="ACSMC"/>
    <x v="1"/>
    <x v="7"/>
    <s v="Carlos Moreno Garcia"/>
    <s v="17/10/2018"/>
    <s v="17/10/2018"/>
    <s v="24/08/2020"/>
    <s v=""/>
    <n v="2020"/>
    <n v="8"/>
    <s v="Proyecto"/>
    <s v="POL"/>
  </r>
  <r>
    <n v="360"/>
    <d v="2018-09-05T14:08:00"/>
    <s v="Crear repositorio para recepción de información ferroviaria desde VUCEM para análisis de riesgo información anticipada"/>
    <m/>
    <m/>
    <m/>
    <x v="2"/>
    <s v="_x000a__x000a_Se requiere retomar el requerimiento PPMC 102064 Repositorio Tráfico FerroviarioCrear un repositorio para la recepción de información ferroviaria desde VUCEM para análisis de riesgo de información anticipada, paraque el usuariodel área de negocio delCPED cuenta con la funcionalidad parala transmisión de información ferroviaria de las empresas y íneas ferroviariade este ramo yesemanada desdela VUCEMpara su posterior consulta.La información que envían a la VUCEM las líneas ferroviarias es aquella que se encuentre soportadas por los documentos de Lineamientos “309  Manifest.pdf”, “350  Status Information.pdf” y “358   Information.pdf; proporcionados por la VUCEM y sobre los cuales se validará la estructura y obligatoriedad ya mencionada.La información que deberá retransmitirse por la VUCEM es la siguiente&amp;#58;Documento de transporteE-DespachoLista de intercambioBloqueo GamaIncidenciascuyo detallese incorpora a la presente iniciativa como archivos adjuntos.NOTAInteligencia analítica solicita a ASN;1; que &amp;#58;;Debido a que ya concluyó el contrato de IBM, quien estaba atendiendo los requerimientos de tráfico aéreo, así como los de recepción de información marítima y ferroviaria, solicito de tu apoyo para gestionar lo necesario a fin de que los requerimientos puedan atenderse por parte de la nueva fábrica de ACDMA5. Esto con el fin de entregar ésta información a la Administración Central de Procesamiento Electrónico Aduanero lo antes posible.;El alcance de este requerimiento esa partir de las fases Diseño Técnico ElaboraciónPruebas_x000a__x000a_"/>
    <s v="AGA"/>
    <s v="SN"/>
    <s v="José Alberto Romero Rodríguez"/>
    <s v="SN"/>
    <m/>
    <s v="José Alberto Romero Rodríguez"/>
    <n v="139.94999999999999"/>
    <s v="Baja"/>
    <n v="1"/>
    <s v="F. Pruebas de Usuario"/>
    <m/>
    <m/>
    <s v="SI"/>
    <n v="0.88"/>
    <s v="Activo"/>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s v="Unidades de Desarrollo (UD-X)"/>
    <n v="746"/>
    <n v="933"/>
    <n v="170907"/>
    <n v="170907"/>
    <e v="#N/A"/>
    <s v="Jose Alberto Romero Rodriguez"/>
    <s v="Enrique Teodoro Olvera Olvera"/>
    <s v="ACSN"/>
    <s v="ACSN"/>
    <n v="671"/>
    <s v="COSMIC"/>
    <s v="Desarrollo de Software"/>
    <s v="ACSMC"/>
    <x v="1"/>
    <x v="7"/>
    <s v="Carlos Moreno Garcia"/>
    <s v="22/04/2019"/>
    <s v="22/04/2019"/>
    <s v="11/10/2019"/>
    <s v=""/>
    <n v="2019"/>
    <n v="10"/>
    <s v="Proyecto"/>
    <s v="POL"/>
  </r>
  <r>
    <n v="363"/>
    <d v="2018-09-05T17:18:23"/>
    <s v="DyP_IPP - Mejoras al Módulo de descargas de acuses del IDE."/>
    <m/>
    <m/>
    <m/>
    <x v="2"/>
    <s v="Actualmente en producción no se cuenta con la totalidad de la información que garantice un control efectivo de la recepción de la Declaración informativa de los Depósitos en Efectivo en el MONITOR y en el Módulo de Descarga de ACUSES. Por lo que se requiere actualizar el aplicativo IDE Tradicional por el IDE WEB para la recepcion de las declaraciones del IDE y la entrega oportuna de los acuses correspondientes.RN001Módulo de descarga de Acuses de Declaraciones Informativas Mensuales y Anuales del IDE presentadas por contingencia.Consideraciones&amp;#58;- Se solicita incorporar la opción del RFC como búsqueda de Instituciones Financieras.- El catálogo de Instituciones Financieras contenga la clave CASFIM.- El resultado de la búsqueda de acueses muestre el nombre de la declaración, nombre del Acuse, Estatus de Aceptado o Rechazado, periodo, ejercicio, Folio de recepción y en caso de Rechazo una Liga ;Detalle; que muestre el motivo del rechazo.RN002Monitor de Declaraciones Informativas Anuales y Mensuales del IDE.Consideraciones&amp;#58;- Se solicitaincorporar enConsulta y en Bitácora de declaracionesTodas, Aceptadas y Rechazadas, el Periodo y el Ejercicio de la declaración.- Se solicita en todos los Reportes que se emiten en la Consulta y en Bitácora de declaracionesTodas, Aceptadas y Rechazadas, agregar los campos de Periodo y Ejercicio de la declaración.RN003Es necesario que el aplicativo cumpla con lo siguiente&amp;#58;- Al momento de encriptar la declaración que se va a enviar a traves de la página del Internet del SAT, la aplicación deberá permitir la captura tanto de la claave CIEC o de la clave FIEL.- Dicha aplicación permitirá el uso de la clave FIEL que será obligatoria condicionada con excepción de los supuestos en que el contribuyente no cuente con esta o la misma no se encuetre vigente.RN004Para lo anterior, se requiere de un servicio que verifique si el Contribuyente cuenta con la clave FIEL vigente, haciendo la consulta correspondiente en la base de datos.Consideraciones&amp;#58;- Si la declaración fue encriptada con la clave CIEC y dicho servicio verifica que el Contribuyente cuenta con la clave FIEL vigente, se rechazará la declaración, indicando en el aviso respectivo el motivo del rechazo e indicar al Contribuyente que debe encriptar su declaración con su clave FIEL.- En elsupuesto de que el servicio determine que el Contribuyente no cuenta con la clave FIEL, aceptará la declaración.- Así mismola aplicación deberá proporcionar el Acuse de Recibido (este se emite al momento de hacer el envío de la declaración), así como el Acuse con Sello Digital y Cadena Original mediante correo electrónico y deberá permitir la Reimpresión de Acuses.- Servicio de Monitoreo para darseguimiento al proceso de recepción de las declaraciones.- Visualización en la Consulta de Transacciones del Contribuyente en la página del SAT.- La información deberá depositarse en en un repositorio (BD) para su consulta y deberá reflejarse en la CUN WEB por lo que AGCTI asignará las claves informáticas respectivas para su vizaulizacion en la misma.- La aplicación no debe permitir la presentación de declaraciones de periodos que aún no estén vencidos o sean posteriores a la fecha de presentación.- El sistema deberá contar con un Módulo de Generación de Estadisticas de Recepción de las declaraciones.- El proceso de la Recepción de las Declaraciones del IDE, no debe afectar la recepción de otras declaraciones que estén recibiéndose por el mismo medio.​"/>
    <s v="AGR"/>
    <s v="IDS"/>
    <s v="Gabriel Alejandro Flores Pineda"/>
    <s v="SN"/>
    <m/>
    <s v="Manuel Vargas Espinosa"/>
    <n v="370.5"/>
    <s v="Baja"/>
    <n v="0"/>
    <s v="F. Pruebas de Usuario"/>
    <s v="Ninguna"/>
    <s v="Ninguna"/>
    <m/>
    <n v="0.84"/>
    <s v="Activo"/>
    <s v="No aplica"/>
    <s v="Facilitar el cumplimiento"/>
    <s v="Declaraciones y Pagos (Informativas y Pagos Provisionales)"/>
    <s v="Mantenimiento"/>
    <s v="382 - Declaración Informativa Mensual y Anual del Impuesto a los Depósitos en Efectivo"/>
    <s v="Declaración Informativa Mensual y Anual del Impuesto a los Depósitos en Efectivo"/>
    <x v="0"/>
    <s v="Unidades de Desarrollo (UD-X)"/>
    <n v="2223"/>
    <n v="2470"/>
    <n v="509067"/>
    <n v="509067"/>
    <e v="#N/A"/>
    <s v="Manuel Vargas Espinosa"/>
    <s v="Ricardo Ramiro Romero Razo"/>
    <s v="ACSN"/>
    <s v="ACSN"/>
    <n v="611"/>
    <s v="COSMIC"/>
    <s v="Desarrollo de Software"/>
    <s v="ACDMA"/>
    <x v="0"/>
    <x v="5"/>
    <s v="Ignacio Ramon Ruiz Casillas"/>
    <s v="11/02/2019"/>
    <s v="11/02/2019"/>
    <s v="10/11/2020"/>
    <s v=""/>
    <n v="2020"/>
    <n v="11"/>
    <s v="Proyecto"/>
    <s v="POL"/>
  </r>
  <r>
    <n v="368"/>
    <d v="2018-09-07T17:08:32"/>
    <s v="SIC_SIPRE_Reportes del sistema Procedimientos de Evaluación"/>
    <s v="Reporte SIPRE"/>
    <s v="Reporte SIPRE"/>
    <s v="AGE"/>
    <x v="0"/>
    <s v="En relación con el_x000a_Requerimiento de Servicio con ID PPMC 100489_x000a_“AGESIPREAtención de Requerimientos de mejora”, puesto que las RN021_x000a_y RN042 no se atendieron, se realiza la presente iniciativa para el desarrollo_x000a_de los Reportes del módulo de Quejas y Denuncias de SIPRE que permita a las_x000a_áreas usuarias analizar y explotar la información registrada en el sistema.Tipo de servicio ​;Mantenimiento;Prioridad ;ALTA;Orden de Ejecución ;UNO;Clasificación ;Críticos 2018;"/>
    <s v="AGE"/>
    <s v="IDS"/>
    <s v="Roberto RodrÍguez Morales"/>
    <s v="IDS"/>
    <m/>
    <s v="Roberto RodrÍguez Morales"/>
    <n v="224.86049999999997"/>
    <s v="Baja"/>
    <n v="1"/>
    <s v="K. Cierre"/>
    <s v="Ninguna"/>
    <s v="Ninguna"/>
    <m/>
    <n v="0.99"/>
    <s v="Activo"/>
    <s v="No aplica"/>
    <s v="Continuidad operativa"/>
    <s v="Servicios Internos de Control"/>
    <s v="Mantenimiento"/>
    <s v="439 - Sistema de Procedimientos de Evaluación"/>
    <s v="Sistema de Procedimientos de Evaluación"/>
    <x v="0"/>
    <s v="Unidades de Desarrollo (UD-X)"/>
    <n v="1199.25"/>
    <n v="1499.07"/>
    <n v="274628.25"/>
    <n v="274628.25"/>
    <e v="#N/A"/>
    <s v="Jaime Garrido Ruíz"/>
    <s v="Diana Maribel Velazquez Barroso"/>
    <s v="ACSN"/>
    <s v="ACSN"/>
    <n v="763"/>
    <s v="COSMIC"/>
    <s v="Desarrollo de Software"/>
    <s v="ACDMA"/>
    <x v="0"/>
    <x v="0"/>
    <s v="Josefina Aguilar Onofre"/>
    <s v="31/12/2018"/>
    <s v="31/12/2018"/>
    <s v="22/07/2020"/>
    <s v=""/>
    <n v="2020"/>
    <n v="7"/>
    <s v="Proyecto"/>
    <s v="POL"/>
  </r>
  <r>
    <n v="371"/>
    <d v="2018-09-11T17:55:12"/>
    <s v="DyC_ INSUMOS_SAD _Integración del Tablero de Indicadores de DyP y DyC con el Portal de empleado MAT "/>
    <m/>
    <m/>
    <m/>
    <x v="5"/>
    <s v="_x000a__x000a__x000a__x000a__x000a__x000d__x000a_E6904A50968B4383902F6CF28A73FD60 .ExternalClass p.MsoNormal, E6904A50968B4383902F6CF28A73FD60 .ExternalClass li.MsoNormal, E6904A50968B4383902F6CF28A73FD60 .ExternalClass div.MsoNormal {_x000a_margin-top:0cm;_x000a_margin-right:0cm;_x000a_margin-bottom:8.0pt;_x000a_margin-left:0cm;_x000a_line-height:107%;_x000a_font-size:11.0pt;_x000a_font-family:&quot;Calibri&quot;,sans-serif;_x000a_}_x000a__x000a_E6904A50968B4383902F6CF28A73FD60 .ExternalClass .MsoChpDefault {_x000a_font-family:&quot;Calibri&quot;,sans-serif;_x000a_}_x000a__x000a_E6904A50968B4383902F6CF28A73FD60 .ExternalClass .MsoPapDefault {_x000a_margin-bottom:8.0pt;_x000a_line-height:107%;_x000a_}_x000a__x000a_E6904A50968B4383902F6CF28A73FD60 .ExternalClass div.WordSection1 {_x000a_}_x000a__x000a__x000a__x000a__x000a__x000a__x000a_El alcance de este mantenimiento_x000a_integra el acceso al “Tablero de indicadores de Declaraciones y Pagos (DyP) y_x000a_Devoluciones y Compensaciones (DyC)” desdeelPortal de empleado del_x000a_MAT (Modelo de Administración Tributaria)."/>
    <s v="AGAFF"/>
    <s v="SN"/>
    <e v="#N/A"/>
    <m/>
    <m/>
    <m/>
    <m/>
    <m/>
    <m/>
    <s v="1. Sin Estimación"/>
    <m/>
    <m/>
    <m/>
    <e v="#N/A"/>
    <s v="Activo"/>
    <s v="No aplica"/>
    <m/>
    <s v="Devoluciones y Compensaciones"/>
    <s v="Desarrollo"/>
    <s v="893 - Generación de Insumos para MAT-SAD"/>
    <s v="Generación de Insumos para MAT-SAD"/>
    <x v="0"/>
    <m/>
    <m/>
    <m/>
    <m/>
    <m/>
    <e v="#N/A"/>
    <s v="Victor Cruz Leyva"/>
    <s v="Ricardo Ramiro Romero Razo"/>
    <s v="ACSN"/>
    <s v="ACSN"/>
    <m/>
    <m/>
    <m/>
    <s v="ACMII"/>
    <x v="3"/>
    <x v="8"/>
    <s v="Erik Humberto Campos Esqueda"/>
    <m/>
    <m/>
    <m/>
    <m/>
    <m/>
    <m/>
    <s v="Sin estimación"/>
    <s v="POL"/>
  </r>
  <r>
    <n v="376"/>
    <d v="2018-09-18T16:23:04"/>
    <s v="CZA_MAT-CBZ_Implementar pistas de auditoría en el MAT-Cobranza, adicionales a las establecidas por seguridad."/>
    <s v="Cobranza"/>
    <s v="Corregir problemática existente de aplicación y desaplicación de pagos en MAT.Cobranza.​"/>
    <s v="AGR"/>
    <x v="0"/>
    <s v="Implementar una solución que permita el registro de pistas de auditoría en el MAT-Cobranza, adicionales a las establecidas por seguridad en la información."/>
    <s v="AGR"/>
    <s v="SN"/>
    <e v="#N/A"/>
    <s v="IDS"/>
    <m/>
    <s v="Luis Alfredo Torres Arreguín"/>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380"/>
    <d v="2018-09-19T10:46:12"/>
    <s v="CESO_IMPI_REINGENIERIA (Migración de Información Histórica del IMPI-Legado)"/>
    <m/>
    <m/>
    <m/>
    <x v="1"/>
    <s v="_x000a__x000a_Desarrollar_x000a_el proceso automatizado de migración de la información contenida en el sistema_x000a_legado del IMPI a la base de datos en la plataforma MATCE como parte del nuevo_x000a_sistema resultado de la reingeniería._x000a__x000a_Desarrollar la vista_x000a_para el empleado con la finalidad de apoyar la operación en las aduanas"/>
    <s v="AGA"/>
    <s v="SN"/>
    <e v="#N/A"/>
    <m/>
    <m/>
    <m/>
    <m/>
    <m/>
    <m/>
    <s v="1. Sin Estimación"/>
    <m/>
    <m/>
    <m/>
    <e v="#N/A"/>
    <s v="Activo"/>
    <s v="No aplica"/>
    <m/>
    <s v="Comercio Exterior - Despacho"/>
    <s v="Proyecto"/>
    <s v="412 - Instituto Mexicano de la Propiedad Intelectual"/>
    <s v="Instituto Mexicano de la Propiedad Intelectual"/>
    <x v="0"/>
    <e v="#N/A"/>
    <m/>
    <m/>
    <m/>
    <m/>
    <e v="#N/A"/>
    <s v="Mario Santos Aldama"/>
    <s v="Ingrid Bernal Campuzano"/>
    <s v="ACSN"/>
    <s v="ACSN"/>
    <m/>
    <m/>
    <m/>
    <s v="ACDMA"/>
    <x v="0"/>
    <x v="6"/>
    <s v="Francisco Lopez Guadarrama"/>
    <m/>
    <m/>
    <m/>
    <m/>
    <m/>
    <m/>
    <s v="Sin estimación"/>
    <s v="POL"/>
  </r>
  <r>
    <n v="381"/>
    <d v="2018-09-19T11:11:09"/>
    <s v="CE- SOIA: Incorporar la información de la línea de captura"/>
    <m/>
    <m/>
    <m/>
    <x v="2"/>
    <s v="Incorporar en el Sistema de Operación Integral_x000d__x000a_Aduanera (SOIA), una consulta que le permita al contribuyente visualizar la_x000d__x000a_situación de pago de la línea de captura de comercio exterior."/>
    <s v="AGA"/>
    <s v="SN"/>
    <s v="María de los Ángeles Ávila Vázquez"/>
    <s v="SN"/>
    <m/>
    <s v="María de los Ángeles Ávila Vázquez"/>
    <n v="429.71249999999998"/>
    <s v="Media"/>
    <n v="1"/>
    <s v="D. Desarrollo"/>
    <s v="Ninguna"/>
    <s v="Ninguna"/>
    <m/>
    <n v="0.32"/>
    <s v="Activo"/>
    <s v="No aplica"/>
    <s v="Continuidad operativa"/>
    <s v="Comercio Exterior - Soporte a la Operación"/>
    <s v="Mantenimiento"/>
    <s v="212 - Sistema de Operación Integral Aduanera"/>
    <s v="Sistema de Operación Integral Aduanera"/>
    <x v="0"/>
    <s v="Unidades de Desarrollo (UD-X)"/>
    <n v="2291.8000000000002"/>
    <n v="2864.75"/>
    <n v="524817.62"/>
    <n v="524822.19999999995"/>
    <e v="#N/A"/>
    <s v="María de los Angeles Ávila Vázquez"/>
    <s v="Enrique Teodoro Olvera Olvera"/>
    <s v="ACSN"/>
    <s v="ACSN"/>
    <n v="886"/>
    <s v="COSMIC"/>
    <s v="Desarrollo de Software"/>
    <s v="ACDMA"/>
    <x v="0"/>
    <x v="6"/>
    <s v="Francisco Lopez Guadarrama"/>
    <s v="22/05/2019"/>
    <s v="22/05/2019"/>
    <s v="07/01/2020"/>
    <s v=""/>
    <n v="2020"/>
    <n v="1"/>
    <s v="Proyecto"/>
    <s v="POL"/>
  </r>
  <r>
    <n v="382"/>
    <d v="2018-09-19T12:24:52"/>
    <s v="RC_ CONTABILIDAD NEPE_ Actualización del Procesos de Sustitutivas."/>
    <s v="Contabilidad y pagos"/>
    <m/>
    <m/>
    <x v="2"/>
    <s v="Se solicita se actualice el proceso de Sustitutivas para que se permita procesar de manera automática las complementarias que su Inmediata Anterior No se encuentra pagada. Asimismo, se requiere actualizar los reportes de Sustitutivas;Relación de Complementarias Sustitutivas; y ;Resultado del Proceso (Antes y Después);, y los Reportes de ;Relación de Transacciones Complementarias; y ;Reporte de Operaciones Complementarias; del proceso anterior. de igual manera se requiere contemplar en el proceso automático, las complementarias que son registradas en la B.D. contable antes que su inmediata anterior.​"/>
    <s v="AGP"/>
    <s v="SN"/>
    <s v="Elizabeth Del Valle Beltrán"/>
    <s v="SN"/>
    <m/>
    <s v="Elizabeth Del Valle Beltrán"/>
    <n v="54"/>
    <s v="Baja"/>
    <n v="1"/>
    <s v="A.1 Especificación Funcional"/>
    <m/>
    <m/>
    <m/>
    <n v="0.85"/>
    <s v="Activo"/>
    <s v="No aplica"/>
    <s v="Continuidad operativa"/>
    <s v="Registro Contable"/>
    <s v="Mantenimiento"/>
    <s v="81 - Contabilidad del Nuevo Esquema de Pagos Electrónicos."/>
    <s v="Contabilidad del Nuevo Esquema de Pagos Electrónicos."/>
    <x v="0"/>
    <s v="Unidades de Desarrollo (UD-X)"/>
    <n v="360"/>
    <n v="360"/>
    <n v="884250"/>
    <n v="82440"/>
    <e v="#N/A"/>
    <s v="Elizabeth Del Valle Beltran"/>
    <s v="Ricardo Ramiro Romero Razo"/>
    <s v="ACSN"/>
    <s v="ACSN"/>
    <n v="629"/>
    <s v="Alto Nivel"/>
    <s v="Desarrollo de Software"/>
    <s v="ACDMA"/>
    <x v="0"/>
    <x v="5"/>
    <s v="Ricardo Tejeda De la Cruz"/>
    <s v="12/08/2020"/>
    <s v="12/08/2020"/>
    <s v="22/09/2020"/>
    <s v=""/>
    <n v="2020"/>
    <n v="9"/>
    <s v="Proyecto"/>
    <s v="POL"/>
  </r>
  <r>
    <n v="384"/>
    <d v="2018-09-20T11:06:38"/>
    <s v="RFCAmpleado_MAT-PI: MODIFICACIÓN_HIDROCARBUROS"/>
    <m/>
    <m/>
    <m/>
    <x v="3"/>
    <s v="Se requiere incorporar en el PISE los sectores 17,18,19 y 20 por medio de fracciones arancelarias, así mismo incorporar campos en el reporte de consultas que ingresan al grupo de importadores "/>
    <s v="AGSC"/>
    <s v="SN"/>
    <s v="Christian Alejandro Nolasco Palacios"/>
    <s v="SN"/>
    <m/>
    <s v="Christian Alejandro Nolasco Palacios"/>
    <n v="46.949999999999996"/>
    <s v="Baja"/>
    <n v="1"/>
    <s v="A.2 En estimación por finalización de EF"/>
    <m/>
    <m/>
    <m/>
    <n v="1"/>
    <s v="Activo"/>
    <s v="No aplica"/>
    <s v="Continuidad operativa"/>
    <s v="Servicios al Contribuyente"/>
    <s v="Desarrollo"/>
    <s v="700 - RFC Ampliado"/>
    <s v="RFC Ampliado"/>
    <x v="0"/>
    <s v="Unidades de Desarrollo (UD-X)"/>
    <n v="313"/>
    <n v="313"/>
    <n v="71677"/>
    <n v="71677"/>
    <n v="71677"/>
    <s v="Christian Alejandro Nolasco Palacios"/>
    <s v="Ignacio Trujillo Hernandez"/>
    <s v="ACSN"/>
    <s v="ACSN"/>
    <n v="1066"/>
    <s v="Alto Nivel"/>
    <s v="Desarrollo de Software"/>
    <s v="ACDMA"/>
    <x v="0"/>
    <x v="6"/>
    <s v="Juan Rivas Cruz"/>
    <s v="30/03/2020"/>
    <s v="30/03/2020"/>
    <s v="18/06/2020"/>
    <s v="18/06/2020"/>
    <n v="2020"/>
    <n v="6"/>
    <s v="Proyecto"/>
    <s v="POL"/>
  </r>
  <r>
    <n v="385"/>
    <d v="2018-09-20T11:31:22"/>
    <s v="MAT IDC RFC - Incorporar la Administración del Padrón de Contribuyentes de Bebidas Alcohólicas en RFC Ampliado."/>
    <s v="RFC"/>
    <s v="Reingeniería del Registro Federal de Contribuyentes (RFC)​"/>
    <s v="AGSC"/>
    <x v="3"/>
    <s v="_x000a__x000a_Contar_x000a_con una herramienta institucional que permita recibir_x000a_y procesar las solicitudes de inscripción, actualización y baja en el Padrón de_x000a_Contribuyentes de Bebidas Alcohólicas, presentadas por los contribuyentes, vía_x000a_internet, así como la generación correcta de las constancias de_x000a_Inscripción, actualización, rechazo, o baja, que contenga un número de_x000a_identificador; así como el seguimiento a los contribuyentes ya inscritos que se_x000a_identifiquen para baja en dicho padrón."/>
    <s v="AGSC"/>
    <s v="SN"/>
    <e v="#N/A"/>
    <m/>
    <m/>
    <m/>
    <m/>
    <m/>
    <m/>
    <s v="0. Captación"/>
    <m/>
    <m/>
    <m/>
    <e v="#N/A"/>
    <s v="Detenido"/>
    <s v="No aplica"/>
    <m/>
    <s v="Servicios al Contribuyente"/>
    <s v="Proyecto"/>
    <s v="700 - RFC Ampliado"/>
    <s v="RFC Ampliado"/>
    <x v="0"/>
    <m/>
    <m/>
    <m/>
    <m/>
    <m/>
    <e v="#N/A"/>
    <s v="Christian Alejandro Nolasco Palacios"/>
    <s v="Ignacio Trujillo Hernandez"/>
    <s v="ACSN"/>
    <s v="ACSN"/>
    <m/>
    <m/>
    <m/>
    <s v="ACSMC"/>
    <x v="1"/>
    <x v="1"/>
    <s v="Araceli Gandara Bautista"/>
    <m/>
    <m/>
    <m/>
    <m/>
    <m/>
    <m/>
    <s v="Iniciativa"/>
    <s v="POL"/>
  </r>
  <r>
    <n v="391"/>
    <d v="2018-10-01T11:02:23"/>
    <s v="CE_Tráfico Aéreo: Crear un repositorio para la recepción de información aérea proveniente de la Ventanilla Digital (VUCEM)  para análisis de riesgo de información anticipada."/>
    <m/>
    <m/>
    <m/>
    <x v="1"/>
    <s v="_x000a__x000a__x000a__x000a__x000a__x000a_Contar_x000a_con los manifiestos y guías aéreas tal cual son transmitidas por las Aéreo líneas_x000a_a través de la VUCEM a un repositorio en el Centro de Datos de Querétaro, a fin_x000a_de llevar a cabo análisis de riesgo oportunamente de las mercancías que_x000a_ingresan al país.."/>
    <s v="AGA"/>
    <s v="SN"/>
    <e v="#N/A"/>
    <m/>
    <m/>
    <m/>
    <m/>
    <m/>
    <m/>
    <s v="1. Primera estimación"/>
    <m/>
    <m/>
    <m/>
    <e v="#N/A"/>
    <s v="Activo"/>
    <s v="No aplica"/>
    <m/>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e v="#N/A"/>
    <m/>
    <m/>
    <m/>
    <m/>
    <e v="#N/A"/>
    <s v="Jose Alberto Romero Rodriguez"/>
    <s v="Homero Angel Garcia Merino"/>
    <s v="TI"/>
    <s v="ACDMA"/>
    <m/>
    <m/>
    <m/>
    <s v="ACSMC"/>
    <x v="1"/>
    <x v="7"/>
    <s v="Carlos Moreno Garcia"/>
    <m/>
    <m/>
    <m/>
    <m/>
    <m/>
    <m/>
    <s v="Primera Estimación"/>
    <s v="POL"/>
  </r>
  <r>
    <n v="402"/>
    <d v="2018-10-10T12:34:12"/>
    <s v="CED_Envío de alertas del Sistema CPED a la base de datos que alimenta MATCE"/>
    <m/>
    <m/>
    <m/>
    <x v="1"/>
    <s v="Se deberá desarrollar un componente dentro del SISTEMA CPED que permita transmitir y asignar el reconocimiento aduanero a las mercancías alertadas, con base a los criterios establecidos en el Layout que fue definido en la reingeniería de la parametrización del MATCE.Consideraciones&amp;#58;La asignación de los criterios de alerta ocurrirá cuando el analista CPED obtenga los insumos pertinentes que el SISTEMA CPED ha determinado de riesgo y sea necesario emitir una alerta. Por tanto, cuando el Analista CPED guarde este análisis, SISTEMA CPED deberá crear el registro para que se guarde en MATCE parametrización.Los campos que serán transferidos para consumo de MATCE parametrización serán en principio aquellos que son obligatorios para el guardado del registro en el módulo de parametrización.Desarrollar dentro del sistema CPED una consulta que permita visualizar la asignación de un rojo. Incluir en el sistema CPED una funcionalidad de desistimiento de la alerta, para el caso en el que se identifique que la alerta emitida por el sistema de SISTEMA CPED no cumple con los criterios suficientes, deberá omitir la asignación de la causa de rojo, respetando la jerarquía del modelo de riesgo.Contar con una funcionalidad para registrar en una bitácora de eventos que realicen los usuarios del SISTEMA CPED en la transmisión de eventos y pueda ser consultada esta información bajo demanda por la herramienta institucional.Contar con una funcionalidad que permita manejar contingencias en el servicio de comunicaciones para que en caso de una falla breve en las transmisiones, se verifique si hay registros en proceso de envío y éstos sean persistidos automáticamente tan pronto se reestablezca el servicio.Consideraciones generalesConsiderar el requerimiento no funcional que mantenga la integridad de la información para las solicitudes emitidas a MATCE-Parametrización y el no repudio de la información.​​"/>
    <s v="AGA"/>
    <s v="SN"/>
    <e v="#N/A"/>
    <m/>
    <m/>
    <m/>
    <m/>
    <m/>
    <m/>
    <s v="1. Sin Estimación"/>
    <m/>
    <m/>
    <m/>
    <e v="#N/A"/>
    <s v="Activo"/>
    <s v="No aplica"/>
    <m/>
    <s v="Comercio Exterior - Despacho"/>
    <s v="Proyecto"/>
    <s v="993 - SISTEMA CPED"/>
    <s v="SISTEMA CPED"/>
    <x v="2"/>
    <e v="#N/A"/>
    <m/>
    <m/>
    <m/>
    <m/>
    <e v="#N/A"/>
    <s v="Maria de los Angeles Avila Vazquez"/>
    <s v="Enrique Teodoro Olvera Olvera"/>
    <s v="ACSN"/>
    <s v="ACSN"/>
    <m/>
    <m/>
    <m/>
    <s v="ACSMC"/>
    <x v="1"/>
    <x v="7"/>
    <s v="Carlos Moreno Garcia"/>
    <m/>
    <m/>
    <m/>
    <m/>
    <m/>
    <m/>
    <s v="Sin estimación"/>
    <s v="POL"/>
  </r>
  <r>
    <n v="414"/>
    <d v="2018-10-22T18:38:30"/>
    <s v="RFC Ampliado_MAT-PI: Actualizar el rol líder y los Grupos de Atención del Padrón de Importadores."/>
    <s v="RFC"/>
    <m/>
    <m/>
    <x v="1"/>
    <s v="​Se_x000a_requiere realizar el cambio de rol líder de grupo, así como el alta y baja de_x000a_usuarios en los grupos de atención del PISE conforme_x000a_a lo especificado en el excel Asignación_Gpos_AOP4_02022017.xlsx"/>
    <s v="AGSC"/>
    <s v="SN"/>
    <e v="#N/A"/>
    <m/>
    <m/>
    <m/>
    <m/>
    <m/>
    <m/>
    <s v="0. Captación"/>
    <m/>
    <m/>
    <m/>
    <e v="#N/A"/>
    <s v="Detenido"/>
    <s v="No aplica"/>
    <s v="Continuidad operativa"/>
    <s v="Servicios al Contribuyente"/>
    <s v="Desarrollo"/>
    <s v="700 - RFC Ampliado"/>
    <s v="RFC Ampliado"/>
    <x v="0"/>
    <m/>
    <m/>
    <m/>
    <m/>
    <m/>
    <e v="#N/A"/>
    <s v="Christian Alejandro Nolasco Palacios"/>
    <s v="Ignacio Trujillo Hernandez"/>
    <s v="ACSN"/>
    <s v="ACSN"/>
    <m/>
    <m/>
    <m/>
    <s v="ACSMC"/>
    <x v="1"/>
    <x v="1"/>
    <s v="Araceli Gandara Bautista"/>
    <m/>
    <m/>
    <m/>
    <m/>
    <m/>
    <m/>
    <s v="Iniciativa"/>
    <s v="POL"/>
  </r>
  <r>
    <n v="424"/>
    <d v="2018-10-26T14:26:27"/>
    <s v="CZA_MAT-CBZ: Construcción de Web Service de Cobranza y Gestor de métodos y vistas para entrega de información de MAT Cobranza a los aplicativos  que ,lo requieran"/>
    <s v="Cobranza"/>
    <n v="0"/>
    <n v="0"/>
    <x v="3"/>
    <s v="A raíz de la liberación del MAT.Cobranza a nivel nacional desde el mes de mayo de 2016, se hace necesario que la información de los deudores y sus adeudos puedan ser suministrados en línea a los diversos aplicativos que lo requieran directamente desde éste.Algunos aplicativos que actualmente utilizan la información de los adeudos es proporcionada por ARCA (como aplicativo intermedio), son los siguientes&amp;#58;Créditos Firmes y exigibles. Para la emisión de la opinión del cumplimiento.Portal del contribuyente. Para la emisión de los formatos para pago de los adeudos activos del contribuyente.Buzón tributario. Para los trámites a realizar respecto de los adeudos de un contribuyente.Lo anterior ocasiona que la información de los adeudos que se entregan a los contribuyentes no está actualizada, incidiendo en una, mala imagen del SAT, adicionalmente a los procesos que se ven afectados por ello."/>
    <s v="AGR"/>
    <s v="SN"/>
    <e v="#N/A"/>
    <m/>
    <m/>
    <m/>
    <m/>
    <m/>
    <m/>
    <s v="0. Captación"/>
    <m/>
    <m/>
    <m/>
    <e v="#N/A"/>
    <s v="Detenido"/>
    <s v="No aplica"/>
    <m/>
    <s v="Cobranza"/>
    <s v="Proyec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427"/>
    <d v="2018-10-26T14:45:41"/>
    <s v="CZA_MAT-CBZ: Registro, control y seguimiento de convenios de parcialidades en MAT.Cobranza artículo 66 y 66a"/>
    <m/>
    <m/>
    <m/>
    <x v="3"/>
    <s v="Es necesario incorporar como parte de las funcionalidades del nuevo sistema de cobranza, el registro y seguimiento automático de los diversos convenios que actualmente existen, en sus distintasn modalidades entre las que se encuentran&amp;#58;1.- Pago en parcialidades2.- Pago diferido.3.- Flexibles.4.- Condonación.5.- Reducción.Esta iniciativa es complemento del programa de Convenios, del cual solo se ha atendido lo referente a pago en parcialidades para el ISR anual de personas físicas."/>
    <s v="AGR"/>
    <s v="SN"/>
    <e v="#N/A"/>
    <m/>
    <m/>
    <m/>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435"/>
    <d v="2018-11-06T12:41:01"/>
    <s v="SJUR:Se requiere de una herramienta tecnológica que permita controlar y dar seguimiento al proceso relacionado con el módulo de Amparo vs Actos"/>
    <s v="Modernización Jurídica: JUPITER"/>
    <m/>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
    <s v="AGJ"/>
    <s v="IDS"/>
    <s v="Roberto RodrÍguez Morales"/>
    <s v="IDS"/>
    <m/>
    <s v="Roberto RodrÍguez Morales"/>
    <n v="1095.825"/>
    <s v="Alta"/>
    <n v="1"/>
    <s v="A.1 Especificación Funcional"/>
    <m/>
    <m/>
    <m/>
    <n v="0.81"/>
    <s v="Activo"/>
    <s v="Modernización Jurídica"/>
    <s v="Continuidad operativa"/>
    <s v="Servicios Jurídicos"/>
    <s v="Proyecto"/>
    <s v="1015 - Amparo contra actos"/>
    <s v="Amparo contra actos"/>
    <x v="0"/>
    <s v="Unidades de Desarrollo (UD-X)"/>
    <n v="7305.5"/>
    <n v="7305.5"/>
    <n v="1672960"/>
    <n v="1672959.5"/>
    <n v="1308570.1199999999"/>
    <s v="Jaime Garrido Ruíz"/>
    <s v="Diana Maribel Velazquez Barroso"/>
    <s v="ACSN"/>
    <s v="ACSN"/>
    <n v="473"/>
    <s v="Alto Nivel"/>
    <s v="Desarrollo de Software"/>
    <s v="ACDMA"/>
    <x v="0"/>
    <x v="0"/>
    <s v="Jorge Alberto De Flon Gonzalez"/>
    <s v="28/01/2019"/>
    <s v="28/01/2019"/>
    <s v="29/04/2020"/>
    <s v=""/>
    <n v="2020"/>
    <n v="4"/>
    <s v="Proyecto"/>
    <s v="POL"/>
  </r>
  <r>
    <n v="436"/>
    <d v="2018-11-06T12:48:11"/>
    <s v="SJUR: Se requiere de una herramienta tecnológica que permita controlar y dar seguimiento a los procesos relacionados con los módulos de Juicios de Nulidad y Lesividad"/>
    <s v="Modernización Jurídica: JUPITER"/>
    <m/>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s v="AGJ"/>
    <s v="IDS"/>
    <s v="Roberto RodrÍguez Morales"/>
    <s v="IDS"/>
    <m/>
    <s v="Roberto RodrÍguez Morales"/>
    <n v="624.07949999999994"/>
    <s v="Media"/>
    <n v="1"/>
    <s v="A.1 Especificación Funcional"/>
    <m/>
    <m/>
    <m/>
    <n v="0"/>
    <s v="Activo"/>
    <s v="Modernización Jurídica"/>
    <s v="Continuidad operativa"/>
    <s v="Servicios Jurídicos"/>
    <s v="Proyecto"/>
    <s v="1008 - Juicios De Nulidad y Lesividad"/>
    <s v="Juicios De Nulidad y Lesividad"/>
    <x v="0"/>
    <s v="Unidades de Desarrollo (UD-X)"/>
    <n v="4160.53"/>
    <n v="4160.53"/>
    <n v="3844917"/>
    <n v="952761.37"/>
    <n v="952759.08000000007"/>
    <s v="Jaime Garrido Ruíz"/>
    <s v="Diana Maribel Velazquez Barroso"/>
    <s v="ACSN"/>
    <s v="ACSN"/>
    <n v="1221"/>
    <s v="Alto Nivel"/>
    <s v="Desarrollo de Software"/>
    <s v="ACDMA"/>
    <x v="0"/>
    <x v="0"/>
    <s v="Jorge Alberto De Flon Gonzalez"/>
    <s v="01/02/2019"/>
    <s v=""/>
    <s v="13/12/2019"/>
    <s v=""/>
    <n v="2019"/>
    <n v="12"/>
    <s v="Proyecto"/>
    <s v="POL"/>
  </r>
  <r>
    <n v="437"/>
    <d v="2018-11-06T12:53:37"/>
    <s v="SJUR: Se requiere de una herramienta tecnológica que permita controlar y dar seguimiento a los procesos relacionados con el módulo Recursos Administrativos"/>
    <s v="Modernización Jurídica: JUPITER"/>
    <m/>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s v="AGJ"/>
    <s v="IDS"/>
    <s v="Roberto RodrÍguez Morales"/>
    <s v="IDS"/>
    <m/>
    <s v="Roberto RodrÍguez Morales"/>
    <n v="669.31500000000005"/>
    <s v="Media"/>
    <n v="1"/>
    <s v="A.1 Especificación Funcional"/>
    <m/>
    <m/>
    <m/>
    <n v="0"/>
    <s v="Activo"/>
    <s v="Modernización Jurídica"/>
    <s v="Continuidad operativa"/>
    <s v="Servicios Jurídicos"/>
    <s v="Proyecto"/>
    <s v="1019 - Recursos de Revocacion"/>
    <s v="Recursos de Revocacion"/>
    <x v="0"/>
    <s v="Unidades de Desarrollo (UD-X)"/>
    <n v="4143.3900000000003"/>
    <n v="4462.1000000000004"/>
    <n v="2674777"/>
    <n v="948836.31"/>
    <n v="729841.32"/>
    <s v="Roberto Rodríguez Morales"/>
    <s v="Diana Maribel Velazquez Barroso"/>
    <s v="ACSN"/>
    <s v="ACSN"/>
    <n v="1222"/>
    <s v="Alto Nivel"/>
    <s v="Desarrollo de Software"/>
    <s v="ACDMA"/>
    <x v="0"/>
    <x v="0"/>
    <s v="Jorge Alberto De Flon Gonzalez"/>
    <s v="31/01/2019"/>
    <s v=""/>
    <s v="27/01/2020"/>
    <s v=""/>
    <n v="2020"/>
    <n v="1"/>
    <s v="Proyecto"/>
    <s v="POL"/>
  </r>
  <r>
    <n v="438"/>
    <d v="2018-11-06T12:59:21"/>
    <s v="SJUR: Mejoras en los procesos relacionado al módulo de Generalidades y Mantenimiento"/>
    <s v="Modernización Jurídica: JUPITER"/>
    <m/>
    <m/>
    <x v="3"/>
    <s v="Generar una solución que contribuya en la disposición_x000a_de un modelo operativo y un esquema simplificado y funcional, alineado a cada_x000a_uno de los procesos y requerimientos operativos y tecnológicos; robusteciendo_x000a_el esquema de operación en cada uno de los procesos mencionados de forma_x000a_sistémica."/>
    <s v="AGJ"/>
    <s v="SN"/>
    <e v="#N/A"/>
    <m/>
    <m/>
    <m/>
    <m/>
    <m/>
    <m/>
    <s v="1. Primera estimación"/>
    <m/>
    <m/>
    <m/>
    <e v="#N/A"/>
    <s v="Activo"/>
    <s v="Modernización Jurídica"/>
    <m/>
    <s v="Servicios Jurídicos"/>
    <s v="Proyecto"/>
    <s v="1016 - Generalidades Juridico"/>
    <s v="Generalidades Juridico"/>
    <x v="0"/>
    <m/>
    <m/>
    <m/>
    <m/>
    <m/>
    <e v="#N/A"/>
    <s v="Jaime Garrido Ruiz"/>
    <s v="Diana Maribel Velazquez Barroso"/>
    <s v="ACSN"/>
    <s v="ACSN"/>
    <m/>
    <m/>
    <m/>
    <s v="ACDMA"/>
    <x v="0"/>
    <x v="0"/>
    <s v="Jorge Alberto De Flon Gonzalez"/>
    <m/>
    <m/>
    <m/>
    <m/>
    <m/>
    <m/>
    <s v="Primera Estimación"/>
    <s v="POL"/>
  </r>
  <r>
    <n v="451"/>
    <d v="2018-11-21T13:16:08"/>
    <s v="RFC Ampliado MAT_Asignación rol Exportador, generación de reportes y actualización de catálogos (Fase 1)"/>
    <m/>
    <m/>
    <m/>
    <x v="1"/>
    <s v="RN001- Se requiere que el sistema pueda asignar, dar de baja o reactivar uno o más roles de los sectores específicos del Padrón de Exportadores Sectorial, conforme a lo que el contribuyente solicite.Alcohol, alcohol desnaturalizado y mieles incristalizables.Cerveza.Tequila.Bebidas alcohólicas fermentadas (vinos).Bebidas alcohólicas destiladas (licores).Cigarros y tabacos labrados.Bebidas energetizantes, así como concentrados polvos y jarabes para preparar bebidas energetizantes.Minerales de hierro y sus concentrados.Oro, plata y cobre.Plásticos.Caucho.Madera.Vidrio.Hierro y Acero.Aluminio.Reglas de validación del estado del contribuyente para asignar el rol&amp;#58;Estado del RFCActivo o ReactivadoEl estado general del Domicilio Fiscal del contribuyente NO debe estar en alguno de los siguientes valores3, No Localizado.Régimen601, 603, 609, 612, 617, 622, 623, 624.El contribuyente debe tener 18 años o más cumplidos.Validar que el contribuyente estar en estado ;positivo; en el cumplimiento de obligaciones fiscales (32-D).Estatus del Buzón Tributario deberá encontrarse ;validado;.Para la asignación de roles referidos para los sectores que a continuación se enlistan, se deberá validar el cumplimiento de los requisitos respectivos&amp;#58;Sector 8&amp;#58;Autorizaciones y aclaraciones.Sector 9&amp;#58;Autorizaciones y aclaraciones.Relación de clientes y proveedores.*** Para el caso de exportación de las fracciones arancelarias 7404.00.01, 7404.00.02, 7404.00.99, además se deberá cumplir con los siguientes requisitos&amp;#58;Relación de socios, accionistas y representantes legales.Relación de bodegas y sucursales.Relación de asalariados.Información del uso industrial de la mercancía a exportar.Relación de transportistas.​Sectores 10, 11, 12, 13, 14 y 15.Relación de socios, accionistas y representantes legales.Relación de bodegas y sucursales.Relación de asalariados.Información del uso industrial de la mercancía a exportar.Relación de clientes y proveedores.Relación de transportistas.Autorizaciones y aclaraciones.RN002 Generar reportes&amp;#58;1.Detalle por contribuyente – (3_Detalle por Contribuyente)•Clave Sector•Descripción del Sector•Fecha de movimiento•Estado de movimiento•Usuario (que realizó el movimiento)2.Detalle por fracción (1_Detalle por Fracción)•Clave sector•Descripción del sector•Fecha de movimiento•Estado de fracción•Usuario (que realizó el movimiento)3.Contribuyentes por Sector (2_Contribuyentes por Sector)•RFC•Nombre o Razón Social•Fecha de movimiento•Usuario (que realizó el movimiento)4.Fracciones por Sector (1_Fracciones por Sector)•Fracción•Fecha de movimiento•Usuario (que realizó el movimiento)5.Movimiento de Sectores (1_Movimiento de Fracción)•Clave del sector•Descripción del sector •Fecha de movimiento•Estado de movimiento•Usuario (que realizó el movimiento)6.Movimiento de fracciones (2_Reporte total de Sectores_Periodo)•Clave de sector•Descripción del sector•Fecha de movimiento•Estado de la fracción•Usuario (que realizó el movimiento)7.Reporte total de Sectores (2_Reporte total de Sectores_Periodo)•Clave del sector•Descripción del sector•Estado del sector•Altas por contribuyente•Altas por fracción•Bajas por contribuyente•Bajas por fracción8.Reporte mensual de movimientos de contribuyentes con registro en el Padrón de Importadores (histórico) (4_Reporte mensual_histórico)•RFC•Nombre o razón social•Clave de movimiento•Fecha de movimiento•Usuario (que realizó el movimiento)9.Reporte de movimientos realizados el día anterior en el Padrón de Importadores. (4_Reporte de movimientos_día anterior)•RFC Nombre o razón socialRN003 Mantenimiento de catálogo para Importadores y Exportadores&amp;#58;1.Sectores•Clave sector•Descripción•Fecha inicio•Fecha fin2.Fracciones•Clave fracción•Descripción del Sector•Fecha inicio•Fecha fin3.Requisitos•Descripción del requisitoSe deberá establecer una relación entre Sector y Fracción.RN004 Consulta&amp;#58;Por Contribuyente.•Sector•Fechas de movimientoEstadoRN005 - Migrar información de los registros de Exportadores.Activos, reactivados y suspendidos.Movimientos históricos por contribuyente.Son datos vigentes del contribuyente.ConsideracionesSerá necesario se proporcione antes de la migración a la nueva plataforma,el histórico de todos los movimientos (Importadores, Importadores de Sectores y Exportadores de Sectores), con el finde identificar los registros válidos e inválidos para dicho proceso, así como también contar con el respaldo correspondiente (se sugiere se proporcione en archivo de texto).RN006 - Estado del contribuyente&amp;#58;•Activo.•Suspendido.•ReactivadoEstado por Sector&amp;#58;•Habilitado•BajaSon los estados que guarda el sistema."/>
    <s v="AGSC"/>
    <s v="SN"/>
    <e v="#N/A"/>
    <m/>
    <m/>
    <m/>
    <m/>
    <m/>
    <m/>
    <s v="1. Sin Estimación"/>
    <m/>
    <m/>
    <m/>
    <e v="#N/A"/>
    <s v="Activo"/>
    <s v="No aplica"/>
    <s v="Continuidad operativa"/>
    <s v="Servicios al Contribuyente"/>
    <s v="Desarrollo"/>
    <s v="700 - RFC Ampliado"/>
    <s v="RFC Ampliado"/>
    <x v="0"/>
    <m/>
    <m/>
    <m/>
    <m/>
    <m/>
    <e v="#N/A"/>
    <s v="Christian Alejandro Nolasco Palacios"/>
    <s v="Ignacio Trujillo Hernandez"/>
    <s v="ACSN"/>
    <s v="ACSN"/>
    <m/>
    <m/>
    <m/>
    <s v="ACSMC"/>
    <x v="1"/>
    <x v="1"/>
    <s v="Araceli Gandara Bautista"/>
    <m/>
    <m/>
    <m/>
    <m/>
    <m/>
    <m/>
    <s v="Sin estimación"/>
    <s v="POL"/>
  </r>
  <r>
    <n v="488"/>
    <d v="2018-12-19T18:31:35"/>
    <s v="SJUR-RRL y CAL: Actualizar el calendario de días inhábiles para el año 2018 y 2019"/>
    <m/>
    <m/>
    <m/>
    <x v="1"/>
    <s v="_x000a__x000a__x000a__x000a_Se requiere modificar en los aplicativos&amp;#58;_x000a_Recursos de Revocación en Línea (RRL) y Consultas y Autorizaciones en Línea_x000a_Portal Contribuyente en el catálogo de los días inhábiles para Diciembre de 2018_x000a_y algunos del año 2019._x000a__x000a_Con la finalidad de que no se contemplen en_x000a_el conteo de los plazos legales para la atención de asuntos ingresados por el_x000a_Contribuyente, de los días conforme a la siguiente tabla&amp;#58;_x000a__x000a_"/>
    <s v="AGJ"/>
    <s v="SN"/>
    <e v="#N/A"/>
    <m/>
    <m/>
    <m/>
    <m/>
    <m/>
    <m/>
    <s v="1. Primera estimación"/>
    <m/>
    <m/>
    <m/>
    <e v="#N/A"/>
    <s v="Activo"/>
    <s v="No aplica"/>
    <m/>
    <s v="Servicios Jurídicos"/>
    <s v="Desarrollo"/>
    <s v="639 - Recurso de Revocación en Línea"/>
    <s v="Recurso de Revocación en Línea"/>
    <x v="0"/>
    <m/>
    <m/>
    <m/>
    <m/>
    <m/>
    <e v="#N/A"/>
    <s v="Jaime Garrido Ruiz"/>
    <s v="Diana Maribel Velazquez Barroso"/>
    <s v="ACSN"/>
    <s v="ACSN"/>
    <m/>
    <m/>
    <m/>
    <s v="ACDMA"/>
    <x v="0"/>
    <x v="0"/>
    <s v="Jorge Alberto De Flon Gonzalez"/>
    <m/>
    <m/>
    <m/>
    <m/>
    <m/>
    <m/>
    <s v="Primera Estimación"/>
    <s v="POL"/>
  </r>
  <r>
    <n v="495"/>
    <d v="2018-12-27T12:45:25"/>
    <s v="MATCE_MATCE-SA_Nueva selección automatizada"/>
    <m/>
    <m/>
    <m/>
    <x v="3"/>
    <s v="Dar continuidad con la nueva seleccón automatizada que incluye tránsitos, copias simples, y la generación del nuevo semaforo correspondientes a los PPMCs 90218 y 100527, 93279, 100271 mismos que se encuentran en etapa de pruebas funcionales."/>
    <s v="AGA"/>
    <s v="SN"/>
    <e v="#N/A"/>
    <m/>
    <m/>
    <m/>
    <m/>
    <m/>
    <m/>
    <s v="0. Captación"/>
    <m/>
    <m/>
    <m/>
    <e v="#N/A"/>
    <s v="Detenido"/>
    <s v="No aplica"/>
    <m/>
    <s v="MAT - Comercio Exterior"/>
    <s v="Mantenimiento"/>
    <s v="621 - MATCE - Selección Automatizada"/>
    <s v="MATCE - Selección Automatizada"/>
    <x v="0"/>
    <e v="#N/A"/>
    <m/>
    <m/>
    <m/>
    <m/>
    <e v="#N/A"/>
    <s v="Beatriz Belem Stein Carrillo"/>
    <s v="Ingrid Bernal Campuzano"/>
    <s v="ACSN"/>
    <s v="ACSN"/>
    <m/>
    <m/>
    <m/>
    <s v="ACDMA"/>
    <x v="0"/>
    <x v="6"/>
    <s v="Graciela Hernandez Cortes"/>
    <m/>
    <m/>
    <m/>
    <m/>
    <m/>
    <m/>
    <s v="Iniciativa"/>
    <s v="POL"/>
  </r>
  <r>
    <n v="509"/>
    <d v="2019-01-04T13:00:13"/>
    <s v="Sistema de Captura de Declaración por Excedente de Dinero "/>
    <m/>
    <m/>
    <m/>
    <x v="1"/>
    <s v="Crear un sistema que facilite a pasajeros, empresas de traslado y custodia de valores, importadores o exportadores y empresas de mensajeria, cumplir con la oblligación de presentar la declaración de cantidades de efectivo, en cheques nacionales o extranjeros, órdenes de pago o cualquier otro documento por cobrar o una combinación de ellos, superiores oequivalentes en la moneda o monedas de que se trate, a diez mil dolares de losEstados Unidos de América. "/>
    <s v="AGA"/>
    <s v="SN"/>
    <s v="Mario Santos Aldama"/>
    <s v="SN"/>
    <n v="1"/>
    <s v="Mario Santos Aldama"/>
    <n v="1682.07"/>
    <s v="Alta"/>
    <n v="1"/>
    <s v="B. Arquitectura"/>
    <m/>
    <m/>
    <m/>
    <n v="0.08"/>
    <s v="Activo"/>
    <s v="No aplica"/>
    <s v="Continuidad operativa"/>
    <s v="Comercio Exterior - Soporte a la Operación"/>
    <s v="Proyecto"/>
    <s v="1027 - Reingeniería del Sistema de Captura de Declaraciones de Excedentes de Dinero"/>
    <s v="Reingeniería del Sistema de Captura de Declaraciones de Excedentes de Dinero"/>
    <x v="0"/>
    <s v="Unidades de Desarrollo (UD-X)"/>
    <n v="11213.8"/>
    <n v="11213.8"/>
    <n v="2567960.2000000002"/>
    <n v="2567960.2000000002"/>
    <n v="293413.12"/>
    <s v="Mario Santos Aldama"/>
    <s v="Ingrid Bernal Campuzano"/>
    <s v="ACSN"/>
    <s v="ACSN"/>
    <n v="641"/>
    <s v="COSMIC"/>
    <s v="Desarrollo de Software"/>
    <s v="ACDMA"/>
    <x v="0"/>
    <x v="6"/>
    <s v="Juan Rivas Cruz"/>
    <s v="31/01/2019"/>
    <s v="31/01/2019"/>
    <s v="27/10/2020"/>
    <s v=""/>
    <n v="2020"/>
    <n v="10"/>
    <s v="Proyecto"/>
    <s v="POL"/>
  </r>
  <r>
    <n v="515"/>
    <d v="2019-01-11T12:29:37"/>
    <s v="DYC_MAT-DyC_Agregar opciones al sistema"/>
    <m/>
    <m/>
    <m/>
    <x v="2"/>
    <s v="_x000a__x000a_Es_x000a_necesario agregar una serie de opciones al sistema MAT Devoluciones y_x000a_Compensaciones, a fin de facilitar la operación de la aplicación._x000a__x000a_"/>
    <s v="AGAFF"/>
    <s v="IDS"/>
    <s v="Nohemí Alejandra Mandujano Teutli"/>
    <s v="SN"/>
    <m/>
    <s v="Víctor Cruz Leyva"/>
    <n v="2206.1624999999999"/>
    <s v="Alta"/>
    <n v="0"/>
    <s v="F. Pruebas de Usuario"/>
    <s v="Ninguna"/>
    <s v="Ninguna"/>
    <m/>
    <n v="0.92"/>
    <s v="Activo"/>
    <s v="No aplica"/>
    <s v="Continuidad operativa"/>
    <s v="Devoluciones y Compensaciones"/>
    <s v="Mantenimiento"/>
    <s v="641 - Modelo de Administración Tributaria Devoluciones y Compensaciones"/>
    <s v="Modelo de Administración Tributaria Devoluciones y Compensaciones"/>
    <x v="0"/>
    <s v="Unidades de Desarrollo (UD-X)"/>
    <n v="14707.75"/>
    <n v="14707.75"/>
    <n v="3368074.75"/>
    <n v="3368074.75"/>
    <e v="#N/A"/>
    <s v="Víctor Cruz Leyva"/>
    <s v="Ricardo Ramiro Romero Razo"/>
    <s v="ACSN"/>
    <s v="ACSN"/>
    <n v="1158"/>
    <s v="COSMIC"/>
    <s v="Desarrollo de Software"/>
    <s v="ACDMA"/>
    <x v="0"/>
    <x v="2"/>
    <s v="Jose Guadalupe Rodriguez Martinez"/>
    <s v="23/08/2019"/>
    <s v="23/08/2019"/>
    <s v="10/08/2020"/>
    <s v=""/>
    <n v="2020"/>
    <n v="8"/>
    <s v="Proyecto"/>
    <s v="POL"/>
  </r>
  <r>
    <n v="516"/>
    <d v="2019-01-14T13:59:27"/>
    <s v="AGAFF Sistema Validador de Reportes, Controles Volumétricos de Estaciones de Servicio de Combustible"/>
    <m/>
    <m/>
    <m/>
    <x v="2"/>
    <s v="_x000a__x000a_La_x000a_recepción de los archivos de controles volumétricos emitidos por los_x000a_permisionarios, se recibe en formato txt y xml mediante los validadores versión_x000a_1, versión 1.1 y versión 1.2._x000a__x000a__x000a__x000a_Con_x000a_el objetivo de aumentar la calidad de la información proporcionada y para poder_x000a_permitirle al personal auditor verificar el cumplimiento de los contribuyentes_x000a_(enajenación de combustible al público en general) es necesario el desarrollo_x000a_de una herramienta que permita poder procesar la información, dar formato y_x000a_emitir reportes._x000a__x000a__x000a__x000a_Riesgos&amp;#58;_x000a__x000a__x000a_El_x000a_formato actual no permite la lectura. Se tiene que solicitar al contribuyente_x000a_emitirlo en la versión 1."/>
    <s v="AGAFF"/>
    <s v="IDS"/>
    <s v="Miguel Ángel González Guagnelli"/>
    <s v="IDS"/>
    <m/>
    <s v="Miguel Ángel González Guagnelli"/>
    <n v="1204.125"/>
    <s v="Alta"/>
    <n v="1"/>
    <s v="F. Pruebas de Usuario"/>
    <s v="Ninguna"/>
    <s v="Ninguna"/>
    <m/>
    <n v="0.9"/>
    <s v="Activo"/>
    <s v="No aplica"/>
    <s v="Fiscalización"/>
    <s v="Devoluciones y Compensaciones"/>
    <s v="Proyecto"/>
    <s v="1026 - Controles Volumétricos de Estaciones de Servicio de Combustible"/>
    <s v="Controles Volumétricos de Estaciones de Servicio de Combustible"/>
    <x v="0"/>
    <s v="Unidades de Desarrollo (UD-X)"/>
    <n v="8027.5"/>
    <n v="8027.5"/>
    <n v="1838297.5"/>
    <n v="1838297.5"/>
    <e v="#N/A"/>
    <s v="Santa Isabel Villanueva Hernandez"/>
    <s v="Ingrid Bernal Campuzano"/>
    <s v="ACSN"/>
    <s v="ACSN"/>
    <n v="651"/>
    <s v="COSMIC"/>
    <s v="Desarrollo de Software"/>
    <s v="ACDMA"/>
    <x v="0"/>
    <x v="2"/>
    <s v="Raúl Quiroz Sosa"/>
    <s v="11/02/2019"/>
    <s v="11/02/2019"/>
    <s v="09/11/2020"/>
    <s v=""/>
    <n v="2020"/>
    <n v="11"/>
    <s v="Proyecto"/>
    <s v="POL"/>
  </r>
  <r>
    <n v="520"/>
    <d v="2019-01-18T12:44:24"/>
    <s v="FIS:FEB- Reasignar Ordenes"/>
    <m/>
    <m/>
    <m/>
    <x v="6"/>
    <s v="No se cuenta con un módulo que permita a las ADAF´s reasignar las órdenes_x000a_a otra ADAF´s para su seguimiento y conclusión en el aplicativo Fiscalización_x000a_Electrónica Básica."/>
    <s v="AGAFF"/>
    <s v="IDS"/>
    <s v="René Pérez Velázquez"/>
    <s v="IDS"/>
    <m/>
    <s v="René Pérez Velázquez"/>
    <n v="22.229999999999997"/>
    <s v="Baja"/>
    <n v="1"/>
    <s v="K. Cierre"/>
    <m/>
    <m/>
    <m/>
    <n v="0.99"/>
    <s v="Activo"/>
    <s v="No aplica"/>
    <s v="Fiscalización"/>
    <s v="Fiscalización"/>
    <s v="Modelos de Riesgo"/>
    <s v="942 - Fiscalización Electrónica BáSíca"/>
    <s v="Fiscalización Electrónica BáSíca"/>
    <x v="0"/>
    <s v="Unidades de Soporte a la Operación (USO)"/>
    <n v="0"/>
    <n v="148.19999999999999"/>
    <n v="0"/>
    <n v="0"/>
    <e v="#N/A"/>
    <s v="Mario Santos Aldama"/>
    <s v="Ingrid Bernal Campuzano"/>
    <s v="ACSN"/>
    <s v="ACSN"/>
    <n v="626"/>
    <s v="COSMIC"/>
    <s v="Desarrollo de Software"/>
    <s v="ACDMA"/>
    <x v="0"/>
    <x v="2"/>
    <s v="Raúl Quiroz Sosa"/>
    <s v="14/02/2019"/>
    <s v="14/02/2019"/>
    <s v="28/09/2020"/>
    <s v=""/>
    <n v="2020"/>
    <n v="9"/>
    <s v="Proyecto"/>
    <s v="POL"/>
  </r>
  <r>
    <n v="537"/>
    <d v="2019-01-29T17:04:18"/>
    <s v="DYC_MAT-DyC_Devolución expedita de IVA Fase 2"/>
    <m/>
    <m/>
    <m/>
    <x v="2"/>
    <s v="_x000a__x000a_Devolver_x000a_los saldos a favor de IVA a los contribuyentes que tienen facilidades_x000a_administrativas, dentro de los plazos establecidos normativamente._x000a__x000a_"/>
    <s v="AGAFF"/>
    <s v="IDS"/>
    <s v="Nohemí Alejandra Mandujano Teutli"/>
    <s v="SN"/>
    <m/>
    <s v="Víctor Cruz Leyva"/>
    <n v="1296.93"/>
    <s v="Alta"/>
    <n v="0"/>
    <s v="E. Pruebas de Integración Aplicativa"/>
    <s v="1074 - UAT en paralelo"/>
    <s v="Ninguna"/>
    <m/>
    <n v="0.36"/>
    <s v="Activo"/>
    <s v="No aplica"/>
    <s v="Fiscalización"/>
    <s v="Devoluciones y Compensaciones"/>
    <s v="Mantenimiento"/>
    <s v="641 - Modelo de Administración Tributaria Devoluciones y Compensaciones"/>
    <s v="Modelo de Administración Tributaria Devoluciones y Compensaciones"/>
    <x v="0"/>
    <s v="Unidades de Desarrollo (UD-X)"/>
    <n v="8646.2000000000007"/>
    <n v="8646.2000000000007"/>
    <n v="1979979.8"/>
    <n v="1979979.8"/>
    <e v="#N/A"/>
    <s v="Víctor Cruz Leyva"/>
    <s v="Ricardo Ramiro Romero Razo"/>
    <s v="ACSN"/>
    <s v="ACSN"/>
    <n v="1015"/>
    <s v="COSMIC"/>
    <s v="Desarrollo de Software"/>
    <s v="ACDMA"/>
    <x v="0"/>
    <x v="2"/>
    <s v="Jose Guadalupe Rodríguez Martínez"/>
    <s v="10/06/2019"/>
    <s v="10/06/2019"/>
    <s v="30/11/2020"/>
    <s v=""/>
    <n v="2020"/>
    <n v="11"/>
    <s v="Proyecto"/>
    <s v="POL"/>
  </r>
  <r>
    <n v="539"/>
    <d v="2019-01-30T12:55:11"/>
    <s v="AGS -Automatizar los procesos de Lo Contencioso de Recursos y Servicios (Juicios de Nulidad, Amparo  y Ordinario Civil)"/>
    <m/>
    <m/>
    <m/>
    <x v="3"/>
    <s v="Esta iniciativa tiene su origen en el PPMC ;97918 AGSCrear un módulo para el seguimiento de los juicios laborales y las sanciones generadas a partir de las solicitudes de las Unidades Administrativas; la cual se quedó con el siguiente estatus por módulo&amp;#58;Juicios de NulidadPruebas de Aceptación de Usuario concluidas, con Oficio de Aceptación de Pruebas de Usuario firmado.Juicio de AmparoEspecificación Funcional firmada, y pruebas de Usuario concluidas, sin Oficio de Aceptación de Pruebas de Usuario firmado.Juicio Ordinario CivilEspecificación Funcional firmada y pruebas de usuario concluidas, sin Oficio de Aceptación de Pruebas de Usuario firmado.Pendientes para atenderse en esta iniciativa de POL, por móduloJuicios de NulidadLiberación enproducción y acompañamiento al usuario en la implementación.Juicio de AmparoInstalación del Catálogo de Salas y Tribunales y la instalación de la solución y acompañamientoen la implementación en producción.Juicio Ordinario CivilInstalación del Catálogo de Salas y Tribunales y la instalación de la solución y acompañamientoen la implementación en producción."/>
    <s v="AGRS"/>
    <s v="SN"/>
    <e v="#N/A"/>
    <m/>
    <m/>
    <m/>
    <m/>
    <m/>
    <m/>
    <s v="0. Captación"/>
    <m/>
    <m/>
    <m/>
    <e v="#N/A"/>
    <s v="Detenido"/>
    <s v="No aplica"/>
    <m/>
    <s v="Recursos y Servicios"/>
    <s v="Mantenimiento"/>
    <s v="297 - AGS-HRMS Solución Integral"/>
    <s v="AGS-HRMS Solución Integral"/>
    <x v="3"/>
    <m/>
    <m/>
    <m/>
    <m/>
    <m/>
    <e v="#N/A"/>
    <s v="Margarita Canseco Flores"/>
    <s v="Diana Maribel Velazquez Barroso"/>
    <s v="ACSN"/>
    <s v="ACSN"/>
    <m/>
    <m/>
    <m/>
    <s v="ACDMA"/>
    <x v="0"/>
    <x v="0"/>
    <s v="Julio Arreola Garcia"/>
    <m/>
    <m/>
    <m/>
    <m/>
    <m/>
    <m/>
    <s v="Iniciativa"/>
    <s v="POL"/>
  </r>
  <r>
    <n v="541"/>
    <d v="2019-01-30T13:12:47"/>
    <s v="AGS: Automatizar los procesos de Medidas Disciplinarias y Sanciones"/>
    <m/>
    <m/>
    <m/>
    <x v="3"/>
    <s v="​Esta iniciativa tiene su origen en el PPMC ;97918 AGSCrear un módulo para el seguimiento de los juicios laborales y las sanciones generadas a partir de las solicitudes de las Unidades Administrativas; la cual se quedó con el siguiente estatus por módulo&amp;#58;Medidas DisciplinariasEspecificación Funcional firmada, Pruebas de Aceptación de Usuario concluidas, identificándose la necesidad de incorporar nuevas funcionalidades. SancionesEspecificación Funcional sin firma, Pruebas de Aceptación de Usuario concluidas, identificandose la necesidad de algunas correcciones de forma en algunas pantallas.Pendientes para atenderse en esta iniciativa de POL, por móduloMedidas DisciplinariasDefinir, especificar y construir las nuevas funcionalidades identificadas, liberación de la solución y acompañamiento en su implementación.SancionesFormalizar la Especificación Funcional,liberación de la solución y acompañamiento en su implementación."/>
    <s v="AGRS"/>
    <s v="SN"/>
    <e v="#N/A"/>
    <m/>
    <m/>
    <m/>
    <m/>
    <m/>
    <m/>
    <s v="0. Captación"/>
    <m/>
    <m/>
    <m/>
    <e v="#N/A"/>
    <s v="Detenido"/>
    <s v="No aplica"/>
    <m/>
    <s v="Recursos y Servicios"/>
    <s v="Mantenimiento"/>
    <s v="297 - AGS-HRMS Solución Integral"/>
    <s v="AGS-HRMS Solución Integral"/>
    <x v="3"/>
    <m/>
    <m/>
    <m/>
    <m/>
    <m/>
    <e v="#N/A"/>
    <s v="Margarita Canseco Flores"/>
    <s v="Diana Maribel Velazquez Barroso"/>
    <s v="ACSN"/>
    <s v="ACSN"/>
    <m/>
    <m/>
    <m/>
    <s v="ACDMA"/>
    <x v="0"/>
    <x v="0"/>
    <s v="Julio Arreola Garcia"/>
    <m/>
    <m/>
    <m/>
    <m/>
    <m/>
    <m/>
    <s v="Iniciativa"/>
    <s v="POL"/>
  </r>
  <r>
    <n v="542"/>
    <d v="2019-01-30T13:43:14"/>
    <s v="AGS: Automatizar el proceso de Juicios Laborales"/>
    <m/>
    <m/>
    <m/>
    <x v="3"/>
    <s v="​Esta iniciativa tiene su origen en el PPMC ;97918 AGSCrear un módulo para el seguimiento de los juicios laborales y las sanciones generadas a partir de las solicitudes de las Unidades Administrativas; la cual se quedó con el siguiente estatus&amp;#58;Especificación Funcional formalizada, Pruebas de Aceptación de Usuario concluidas, quedando pendiente la retroalimentación de 2 de las 3 administraciones participantes en el proceso. Se identificó la posible necesidad de incorporar nuevas funcionalidades derivadas de cambios en la normatividad. Pendiente para esta iniciativa de POLLa definición, especificación funcional y construcción de las nuevas funcionalidades, carga histórica de Juicios Laborales, pruebas funcionales y de aceptación de usuario, instalación de la solución y acompañamientoen la_x000d__x000a_implementación en producción._x000d__x000a__x000d__x000a_"/>
    <s v="AGRS"/>
    <s v="SN"/>
    <e v="#N/A"/>
    <m/>
    <m/>
    <m/>
    <m/>
    <m/>
    <m/>
    <s v="0. Captación"/>
    <m/>
    <m/>
    <m/>
    <e v="#N/A"/>
    <s v="Detenido"/>
    <s v="No aplica"/>
    <m/>
    <s v="Recursos y Servicios"/>
    <s v="Mantenimiento"/>
    <s v="297 - AGS-HRMS Solución Integral"/>
    <s v="AGS-HRMS Solución Integral"/>
    <x v="3"/>
    <m/>
    <m/>
    <m/>
    <m/>
    <m/>
    <e v="#N/A"/>
    <s v="Margarita Canseco Flores"/>
    <s v="Diana Maribel Velazquez Barroso"/>
    <s v="ACSN"/>
    <s v="ACSN"/>
    <m/>
    <m/>
    <m/>
    <s v="ACDMA"/>
    <x v="0"/>
    <x v="0"/>
    <s v="Julio Arreola Garcia"/>
    <m/>
    <m/>
    <m/>
    <m/>
    <m/>
    <m/>
    <s v="Iniciativa"/>
    <s v="POL"/>
  </r>
  <r>
    <n v="559"/>
    <d v="2019-02-11T18:50:06"/>
    <s v="MATCE_MATCE-SA_Automatizar proceso de baja en Gestión de Operadores"/>
    <m/>
    <m/>
    <m/>
    <x v="2"/>
    <s v="Automatizar_x000a_el proceso de baja de usuarios del sistema MATCE a fin de mantener la base de_x000a_datos actualizada y alineada a la base de datos de recursos humanos."/>
    <s v="AGA"/>
    <s v="SN"/>
    <s v="Beatriz Belem Stein Carrillo"/>
    <s v="SN"/>
    <m/>
    <s v="Beatriz Belem Stein Carrillo"/>
    <n v="319.48500000000001"/>
    <s v="Baja"/>
    <n v="1"/>
    <s v="E. Pruebas de Integración Aplicativa"/>
    <n v="587"/>
    <s v="Ninguna"/>
    <m/>
    <n v="0.81"/>
    <s v="Activo"/>
    <s v="No aplica"/>
    <s v="Continuidad operativa"/>
    <s v="MAT - Comercio Exterior"/>
    <s v="Mantenimiento"/>
    <s v="621 - MATCE - Selección Automatizada"/>
    <s v="MATCE - Selección Automatizada"/>
    <x v="0"/>
    <s v="Unidades de Desarrollo (UD-X)"/>
    <n v="1916.91"/>
    <n v="2129.9"/>
    <n v="438972"/>
    <n v="438972.39"/>
    <e v="#N/A"/>
    <s v="Beatriz Belem Stein Carrillo"/>
    <s v="Ingrid Bernal Campuzano"/>
    <s v="ACSN"/>
    <s v="ACSN"/>
    <n v="624"/>
    <s v="COSMIC"/>
    <s v="Desarrollo de Software"/>
    <s v="ACDMA"/>
    <x v="0"/>
    <x v="6"/>
    <s v="Graciela Hernandez Cortes"/>
    <s v="03/04/2019"/>
    <s v="03/04/2019"/>
    <s v="19/11/2020"/>
    <s v=""/>
    <n v="2020"/>
    <n v="11"/>
    <s v="Proyecto"/>
    <s v="POL"/>
  </r>
  <r>
    <n v="562"/>
    <d v="2019-02-13T11:11:53"/>
    <s v="NYV Buzon Tributario: Servicio de Envío Masivo de Mensajes de Interés"/>
    <s v="Buzón tributario"/>
    <s v="Buzón tributario"/>
    <s v="TRANSVERSAL (AGAFF, AGR, AGJ)"/>
    <x v="0"/>
    <s v="Implementar_x000a_el servicio de mensajes de Interés masivo en Buzón Tributario, fungiendo la AGR_x000a_como supervisor y administrador del aplicativo. La solución incluye desde la administración_x000a_de catálogos en donde se pueden crear/editar Autoridades Internas o Externas_x000a_usuarias del servicio, así como la creación/edición de plantillas, mismas que_x000a_pueden configurarse para que tengan archivos adjuntos fijos o personalizados._x000a_Para el envío masivo se hace uso de las plantillas, las cuales, de acuerdo a_x000a_sus características, son sujetas a diversas validaciones, entre ellas, que el_x000a_contribuyente se encuentre activo en el Buzón Tributario y que no se encuentre_x000a_amparado. Para el caso de autoridades externas se identifica si tienen contrato_x000a_con algún proveedor de mensajería SMS de tal suerte que es posible diferenciar_x000a_los costos de dichos envíos, o, en su caso, no enviar mensajes a contribuyentes_x000a_con medio de contacto teléfono celular. Las plantillas de los mensajes pueden_x000a_incluir textos, imágenes (logos), tablas incrustadas, adjuntos personalizados o_x000a_fijos, los cuales traen enlaces hacia equipos internos o externos del SAT._x000a_Finalmente, el aplicativo cuenta con un módulo de consultas para la correcta_x000a_toma de decisiones"/>
    <s v="AGR"/>
    <s v="IDS"/>
    <s v="Ernesto Rafael Aboytes Mondragón"/>
    <s v="IDS"/>
    <n v="1"/>
    <s v="Ernesto Rafael Aboytes Mondragón"/>
    <n v="1065.1499999999999"/>
    <s v="Alta"/>
    <n v="1"/>
    <s v="A.2 En estimación por finalización de EF"/>
    <m/>
    <m/>
    <m/>
    <n v="1"/>
    <s v="Activo"/>
    <s v="No aplica"/>
    <s v="Continuidad operativa"/>
    <s v="Servicios al Contribuyente"/>
    <s v="Proyecto"/>
    <s v="704 - Buzón Tributario"/>
    <s v="Buzón Tributario"/>
    <x v="0"/>
    <s v="Unidades de Desarrollo (UD-X)"/>
    <n v="7101"/>
    <n v="7101"/>
    <n v="1626186"/>
    <n v="1626186"/>
    <e v="#N/A"/>
    <s v="María Elena Ventura Ibarra"/>
    <s v="Carlos Manuel Ortega Polanco"/>
    <s v="ACSN"/>
    <s v="ACSN"/>
    <n v="599"/>
    <s v="Alto Nivel"/>
    <s v="Desarrollo de Software"/>
    <s v="ACDMA"/>
    <x v="0"/>
    <x v="2"/>
    <s v="Raúl Quiroz Sosa"/>
    <s v="14/05/2019"/>
    <s v="14/05/2019"/>
    <s v="08/09/2020"/>
    <s v="08/09/2020"/>
    <n v="2020"/>
    <n v="9"/>
    <s v="Proyecto"/>
    <s v="POL"/>
  </r>
  <r>
    <n v="563"/>
    <d v="2019-02-13T13:09:09"/>
    <s v="CESO_SISTEMA CPED_Incorporar un canal comunicación bidireccional SEPOMEX y SAT para intercambio de mensajes"/>
    <m/>
    <m/>
    <m/>
    <x v="2"/>
    <s v="Crear un mecanismo que almacene en un repositorio la información recibida por SEPOMEX, con una estructura de mensajes; para su análisis de riesgo.Crear un protocolo de comunicación a través del cual SEPOMEX proporcione al SAT información respecto a los mensajes que debe compartir electrónicamente. Consideraciones&amp;#58;Crear un mecanismo/canal seguro que permita a SEPOMEX transmitir información SAT.SEPOMEX debe notificar el total de registros transmitidosEl SAT deberá emitir a SEPOMEX un acuse de recepción de la totalidad de la información cuando la recepción sea satisfactoria o el total de la recepción no coincida con el total enviado por SEPOMEX.Se requiere Bitácora de los eventos registrados.La recepción y transformación de los mensajes estará basada en la siguiente estructura normado por la Unión Postal Universal (UPU)&amp;#58;Consecutivo de la solicitud Fecha y Hora de registroTipo de solicitudNúmero de Guía Número de registros enviadosLa respuesta transmitida por el SAT contendrá los siguientes datos&amp;#58;Consecutivo de la solicitudCódigo de respuestaCódigo de error Descripción del código de error.Total de registros recibidosSolicitud de re-envío en caso de error.Contar con una funcionalidad que permita manejar contingencias en caso de fallas en la comunicación del servicio y verificar la integridad de los mensajes enviados por el SAT y los recibido de SEPOMEX.Permitir el monitoreo y consultas de trazabilidad de los mensajes recibidos y emitidos.​"/>
    <s v="AGA"/>
    <s v="IDS"/>
    <s v="Miguel Ángel González Guagnelli"/>
    <s v="IDS"/>
    <m/>
    <s v="Miguel Ángel González Guagnelli"/>
    <n v="1777.5"/>
    <s v="Alta"/>
    <n v="1"/>
    <s v="D. Desarrollo"/>
    <s v="Ninguna"/>
    <s v="Ninguna"/>
    <m/>
    <n v="0.66"/>
    <s v="Activo"/>
    <s v="No aplica"/>
    <s v="Continuidad operativa"/>
    <s v="Comercio Exterior - Soporte a la Operación"/>
    <s v="Proyecto"/>
    <s v="3002 - Intercambio de mensajes con SEPOMEX"/>
    <s v="Intercambio de mensajes con SEPOMEX"/>
    <x v="0"/>
    <s v="Unidades de Desarrollo (UD-X)"/>
    <n v="11850"/>
    <n v="11850"/>
    <n v="2713650"/>
    <n v="2713650"/>
    <e v="#N/A"/>
    <s v="María de los Angeles Ávila Vázquez"/>
    <s v="Enrique Teodoro Olvera Olvera"/>
    <s v="ACSN"/>
    <s v="ACSN"/>
    <n v="847"/>
    <s v="COSMIC"/>
    <s v="Desarrollo de Software"/>
    <s v="ACDMA"/>
    <x v="0"/>
    <x v="6"/>
    <s v="Jorge Ricardo Ramos Hernandez"/>
    <s v="29/03/2019"/>
    <s v="29/03/2019"/>
    <s v="02/08/2021"/>
    <s v=""/>
    <n v="2021"/>
    <n v="8"/>
    <s v="Proyecto"/>
    <s v="POL"/>
  </r>
  <r>
    <n v="583"/>
    <d v="2019-02-26T10:20:35"/>
    <s v="MATCE_MATCE-SA_Incorporar arribo de Tránsitos "/>
    <m/>
    <m/>
    <m/>
    <x v="2"/>
    <s v="Implementar_x000a_la actualización del módulo para el arribo de tránsitos, con la finalidad de_x000a_migrar el esquema de tránsitos en MATCE."/>
    <s v="AGA"/>
    <s v="SN"/>
    <s v="Beatriz Belem Stein Carrillo"/>
    <s v="SN"/>
    <m/>
    <s v="Beatriz Belem Stein Carrillo"/>
    <n v="996.64499999999998"/>
    <s v="Media"/>
    <n v="1"/>
    <s v="D. Desarrollo"/>
    <m/>
    <m/>
    <m/>
    <n v="0.61"/>
    <s v="Activo"/>
    <s v="No aplica"/>
    <s v="Continuidad operativa"/>
    <s v="MAT - Comercio Exterior"/>
    <s v="Mantenimiento"/>
    <s v="621 - MATCE - Selección Automatizada"/>
    <s v="MATCE - Selección Automatizada"/>
    <x v="0"/>
    <s v="Unidades de Desarrollo (UD-X)"/>
    <n v="6644.3"/>
    <n v="6644.3"/>
    <n v="1521544.7"/>
    <n v="1521544.7"/>
    <n v="628960.86600000004"/>
    <s v="Beatriz Belem Stein Carrillo"/>
    <s v="Ingrid Bernal Campuzano"/>
    <s v="ACSN"/>
    <s v="ACSN"/>
    <n v="1060"/>
    <s v="COSMIC"/>
    <s v="Desarrollo de Software"/>
    <s v="ACDMA"/>
    <x v="0"/>
    <x v="6"/>
    <s v="Graciela Hernandez Cortes"/>
    <s v="29/07/2019"/>
    <s v="29/07/2019"/>
    <s v="07/01/2021"/>
    <s v=""/>
    <n v="2021"/>
    <n v="1"/>
    <s v="Proyecto"/>
    <s v="POL"/>
  </r>
  <r>
    <n v="586"/>
    <d v="2019-02-26T12:02:39"/>
    <s v="MATCE_MAT-REC_Actualizar validaciones a Reconocimiento Aduanero"/>
    <m/>
    <m/>
    <m/>
    <x v="3"/>
    <s v="Continuar_x000a_con las pruebas del aplicativo reconocimiento aduanero y así mismo poder solventar_x000a_los hallazgos o mejoras encontradas durante el ciclo de pruebas.​"/>
    <s v="AGA"/>
    <s v="IDS"/>
    <s v="Edgar Alfonso Reyes Pérez"/>
    <s v="IDS"/>
    <m/>
    <s v="Edgar Alfonso Reyes Pérez"/>
    <n v="712.30949999999996"/>
    <s v="Media"/>
    <n v="1"/>
    <s v="D. Desarrollo"/>
    <s v="755- Tren de liberaciones"/>
    <s v="Ninguna"/>
    <m/>
    <n v="0.64"/>
    <s v="Activo"/>
    <s v="No aplica"/>
    <s v="Continuidad operativa"/>
    <s v="MAT - Comercio Exterior"/>
    <s v="Mantenimiento"/>
    <s v="925 - MATCE - Reconocimiento Aduanero"/>
    <s v="MATCE - Reconocimiento Aduanero"/>
    <x v="0"/>
    <s v="Unidades de Desarrollo (UD-X)"/>
    <n v="4784.7299999999996"/>
    <n v="4748.7299999999996"/>
    <n v="1095703.1200000001"/>
    <n v="1095703.17"/>
    <n v="613593.77520000003"/>
    <s v="Beatriz Belem Stein Carrillo"/>
    <s v="Ingrid Bernal Campuzano"/>
    <s v="ACSN"/>
    <s v="ACSN"/>
    <n v="867"/>
    <s v="COSMIC"/>
    <s v="Desarrollo de Software"/>
    <s v="ACDMA"/>
    <x v="0"/>
    <x v="6"/>
    <s v="Jose Salvador Parra Correa"/>
    <s v="09/12/2019"/>
    <s v="09/12/2019"/>
    <s v="17/11/2020"/>
    <s v=""/>
    <n v="2020"/>
    <n v="11"/>
    <s v="Proyecto"/>
    <s v="POL"/>
  </r>
  <r>
    <n v="587"/>
    <d v="2019-02-26T13:17:56"/>
    <s v="MATCE_MATCE-SA_Actualizar criterios en parametrización"/>
    <m/>
    <m/>
    <m/>
    <x v="2"/>
    <s v="Se_x000a_requiere continuar con el desarrollo e implementación de la funcionalidad de parametrización, así_x000a_como la corrección de errores e incorporación de nuevas funcionalidades."/>
    <s v="AGA"/>
    <s v="SN"/>
    <s v="Beatriz Belem Stein Carrillo"/>
    <s v="SN"/>
    <n v="1"/>
    <s v="Beatriz Belem Stein Carrillo"/>
    <n v="1965.9375"/>
    <s v="Alta"/>
    <n v="1"/>
    <s v="F. Pruebas de Usuario"/>
    <s v="Ninguna"/>
    <s v="Ninguna"/>
    <m/>
    <n v="0.98"/>
    <s v="Activo"/>
    <s v="No aplica"/>
    <s v="Continuidad operativa"/>
    <s v="MAT - Comercio Exterior"/>
    <s v="Mantenimiento"/>
    <s v="621 - MATCE - Selección Automatizada"/>
    <s v="MATCE - Selección Automatizada"/>
    <x v="0"/>
    <s v="Unidades de Desarrollo (UD-X)"/>
    <n v="13106.25"/>
    <n v="13106.25"/>
    <n v="3001331.25"/>
    <n v="3001331.25"/>
    <e v="#N/A"/>
    <s v="Beatriz Belem Stein Carrillo"/>
    <s v="Ingrid Bernal Campuzano"/>
    <s v="ACSN"/>
    <s v="ACSN"/>
    <n v="801"/>
    <s v="COSMIC"/>
    <s v="Desarrollo de Software"/>
    <s v="ACDMA"/>
    <x v="0"/>
    <x v="6"/>
    <s v="Graciela Hernandez Cortes"/>
    <s v="05/06/2019"/>
    <s v="05/06/2019"/>
    <s v="09/10/2020"/>
    <s v=""/>
    <n v="2020"/>
    <n v="10"/>
    <s v="Proyecto"/>
    <s v="POL"/>
  </r>
  <r>
    <n v="590"/>
    <d v="2019-02-27T12:00:14"/>
    <s v="CZA_MAT-CBZ_Registro Contable bajas operativas ASF"/>
    <s v="Cobranza"/>
    <s v="Corregir problemática existente de aplicación y desaplicación de pagos en MAT.Cobranza.​"/>
    <s v="AGR"/>
    <x v="0"/>
    <s v="_x000a__x000a_Realizar el proceso de registro_x000a_contable a través del aplicativo MAT Cobranza, de los movimientos de baja de_x000a_conceptos operados por las Administraciones Desconcentradas de Recaudación_x000a_(ADR) de los créditos cuya situación de baja haya sido clasificada por las_x000a_administraciones centrales de la AGR como operativas, para diferenciarlas contablemente_x000a_del resto de las bajas consideradas como definitivas, para el control contable_x000a_de los adeudos_x000a__x000a_"/>
    <s v="AGR"/>
    <s v="SN"/>
    <s v="José Luis Vences Mendoza"/>
    <s v="SN"/>
    <m/>
    <s v="José Luis Vences Mendoza"/>
    <n v="133.38"/>
    <s v="Baja"/>
    <n v="1"/>
    <s v="E. Pruebas de Integración Aplicativa"/>
    <s v="99 -Tren de liberación"/>
    <s v="815- Tren de liberaciones"/>
    <m/>
    <n v="0.48"/>
    <s v="Detenido"/>
    <s v="No aplica"/>
    <s v="Continuidad operativa"/>
    <s v="Cobranza"/>
    <s v="Proyecto"/>
    <s v="666 - Modelo de Administración Tributaria de Cobranza"/>
    <s v="Modelo de Administración Tributaria de Cobranza"/>
    <x v="0"/>
    <s v="Unidades de Desarrollo (UD-X)"/>
    <n v="711.36"/>
    <n v="889.2"/>
    <n v="162901"/>
    <n v="162901.44"/>
    <e v="#N/A"/>
    <s v="José Luis Vences Mendoza"/>
    <s v="Ricardo Ramiro Romero Razo"/>
    <s v="ACSN"/>
    <s v="ACSN"/>
    <n v="749"/>
    <s v="COSMIC"/>
    <s v="Desarrollo de Software"/>
    <s v="ACDMA"/>
    <x v="0"/>
    <x v="4"/>
    <s v="Jose Luis Avila Vazquez"/>
    <s v="17/05/2019"/>
    <s v="17/05/2019"/>
    <s v="11/12/2019"/>
    <s v=""/>
    <n v="2019"/>
    <n v="12"/>
    <s v="Proyecto"/>
    <s v="POL"/>
  </r>
  <r>
    <n v="603"/>
    <d v="2019-03-04T13:11:15"/>
    <s v="SAC_SAT_Móvil_Incorporar Factura Electrónica 3.3"/>
    <s v="Factura - Optimización de los Servicios"/>
    <s v="Factura - Optimización de los Servicios"/>
    <s v="AGSC"/>
    <x v="0"/>
    <s v="Implementar un servicio de Factura Electrónica móvil que permita expedir comprobantes fiscales digitales. (CFDI 3.3)​"/>
    <s v="AGSC"/>
    <s v="SN"/>
    <s v="Roberto BenjamÍn Monroy Vargas"/>
    <s v="SN"/>
    <m/>
    <s v="Roberto BenjamÍn Monroy Vargas"/>
    <n v="362.58749999999998"/>
    <s v="Baja"/>
    <n v="1"/>
    <s v="A.2 En estimación por finalización de EF"/>
    <m/>
    <m/>
    <m/>
    <n v="0.62"/>
    <s v="Detenido con CCRS"/>
    <s v="No aplica"/>
    <s v="Facilitar el cumplimiento"/>
    <s v="Servicios al Contribuyente"/>
    <s v="Proyecto"/>
    <s v="944.1 - SAT-Móvil: Re-ingeniería del servicio de Factura Electrónica Móvil"/>
    <s v="SAT-Móvil: Re-ingeniería del servicio de Factura Electrónica Móvil"/>
    <x v="4"/>
    <s v="Unidades de Desarrollo (UD-X)"/>
    <n v="2417.25"/>
    <n v="2417.25"/>
    <n v="539443.85"/>
    <n v="553550.25"/>
    <e v="#N/A"/>
    <s v="Roberto Benjamín Monroy Vargas"/>
    <s v="Diana Maribel Velazquez Barroso"/>
    <s v="ACSN"/>
    <s v="ACSN"/>
    <n v="1073"/>
    <s v="Alto Nivel"/>
    <s v="Desarrollo de Software"/>
    <s v="ACSMC"/>
    <x v="1"/>
    <x v="1"/>
    <s v="Erika Adriana Ruiz Mendoza"/>
    <s v="21/10/2019"/>
    <s v="21/10/2019"/>
    <s v="17/06/2021"/>
    <s v=""/>
    <n v="2021"/>
    <n v="6"/>
    <s v="Proyecto"/>
    <s v="POL"/>
  </r>
  <r>
    <n v="606"/>
    <d v="2019-03-06T18:27:17"/>
    <s v="Fisc. Implemetar el proceso de Intercambio de información con autoridades fiscales extranjeras"/>
    <s v="Proceso y Control de Seguimiento Internacional (PROCSI)"/>
    <m/>
    <m/>
    <x v="1"/>
    <s v="Contar con una herramienta que permita el control y seguimiento de intercambio de información con autoridades fiscales extranjeras, con las que México tiene celebrados acuerdos en materia fiscal."/>
    <s v="AGGC"/>
    <s v="IDS"/>
    <s v="Miguel Ángel González Guagnelli"/>
    <s v="SN"/>
    <m/>
    <s v="Santa Isabel Villanueva Hernández"/>
    <n v="1365.8775000000001"/>
    <s v="Alta"/>
    <n v="0"/>
    <s v="A.1 Especificación Funcional"/>
    <m/>
    <m/>
    <m/>
    <n v="0.41"/>
    <s v="Detenido con CCRS"/>
    <s v="No aplica"/>
    <s v="Continuidad operativa"/>
    <s v="Fiscalización"/>
    <s v="Proyecto"/>
    <s v="988 - Intercambio de información con autoridades fiscales extranjeras"/>
    <s v="Intercambio de información con autoridades fiscales extranjeras"/>
    <x v="0"/>
    <s v="Unidades de Desarrollo (UD-X)"/>
    <n v="9105.85"/>
    <n v="9105.85"/>
    <n v="2085136.65"/>
    <n v="2085136.65"/>
    <n v="395079.96"/>
    <s v="Santa Isabel Villanueva Hernandez"/>
    <s v="Ingrid Bernal Campuzano"/>
    <s v="ACSN"/>
    <s v="ACSN"/>
    <n v="810"/>
    <s v="Alto Nivel"/>
    <s v="Desarrollo de Software"/>
    <s v="ACDMA"/>
    <x v="0"/>
    <x v="2"/>
    <s v="Raúl Quiroz Sosa"/>
    <s v="11/04/2019"/>
    <s v="11/04/2019"/>
    <s v="06/05/2020"/>
    <s v=""/>
    <n v="2020"/>
    <n v="5"/>
    <s v="Proyecto"/>
    <s v="POL"/>
  </r>
  <r>
    <n v="607"/>
    <d v="2019-03-06T19:00:14"/>
    <s v="AR-SIAVO: Actualización de los Modelos de riesgo e incorporación de nuevas funcionalidades a la solución (SIAVO III)"/>
    <m/>
    <m/>
    <m/>
    <x v="2"/>
    <s v="Se_x000a_requiere llevar a cabo el reentrenamiento de los modelos de riesgo que integran_x000a_la solución SIAVO, agregando variables y adecuando funcionalidades en cada uno_x000a_de los productos que actualmente la integran (Datamart, Tableros y Modelos de_x000a_análisis de vínculos). "/>
    <s v="AGACE"/>
    <s v="SN"/>
    <s v="José Alberto Romero Rodríguez"/>
    <s v="SN"/>
    <n v="1"/>
    <s v="José Alberto Romero Rodríguez"/>
    <n v="418.5"/>
    <s v="Media"/>
    <n v="1"/>
    <s v="A.1 Especificación Funcional"/>
    <m/>
    <m/>
    <m/>
    <n v="0.56999999999999995"/>
    <s v="Activo"/>
    <s v="No aplica"/>
    <s v="Fiscalización"/>
    <s v="Administración del Riesgo"/>
    <s v="Modelos Analíticos"/>
    <s v="994 - Sistema de Investigación para Auditoria de Verificación de Origen"/>
    <s v="Sistema de Investigación para Auditoria de Verificación de Origen"/>
    <x v="2"/>
    <s v="Servicios SAS"/>
    <n v="2790"/>
    <n v="2790"/>
    <n v="3208500"/>
    <n v="3208500"/>
    <e v="#N/A"/>
    <s v="Jose Alberto Romero Rodriguez"/>
    <s v="Enrique Teodoro Olvera Olvera"/>
    <s v="ACSN"/>
    <s v="ACSN"/>
    <n v="619"/>
    <s v="Juicio de Expertos"/>
    <s v="Modelos de Riesgo"/>
    <s v="ACSMC"/>
    <x v="1"/>
    <x v="7"/>
    <s v="Carlos Moreno Garcia"/>
    <s v="13/03/2019"/>
    <s v="13/03/2019"/>
    <s v="11/02/2020"/>
    <s v=""/>
    <n v="2020"/>
    <n v="2"/>
    <s v="Proyecto"/>
    <s v="POL"/>
  </r>
  <r>
    <n v="621"/>
    <d v="2019-03-11T14:06:05"/>
    <s v="SAC_CERTISAT_Integración de Certisat WEB en Buzón Tributario"/>
    <s v="CertiSAT - Reingeniería"/>
    <s v="Reingeniería CertiSAT"/>
    <s v="AGSC"/>
    <x v="0"/>
    <s v="Incorporar las opciones de Certisat WEB en el_x000a_Buzón Tributario, con el fin lograr mayor cobertura a partir de los trámites y_x000a_servicios relacionados a la e.firma por este medio."/>
    <s v="AGSC"/>
    <s v="SN"/>
    <s v="Félix Juan Ramírez Velasco"/>
    <s v="SN"/>
    <m/>
    <s v="Félix Juan Ramírez Velasco"/>
    <n v="182.54249999999999"/>
    <s v="Baja"/>
    <n v="1"/>
    <s v="E. Pruebas de Integración Aplicativa"/>
    <n v="1619"/>
    <s v="Ninguna"/>
    <m/>
    <n v="0.95"/>
    <s v="Activo"/>
    <s v="No aplica"/>
    <s v="Legal"/>
    <s v="e.Firma"/>
    <s v="Proyecto"/>
    <s v="2079 - Certificación SAT (Ventanilla y WEB)"/>
    <s v="Certificación SAT (Ventanilla y WEB)"/>
    <x v="0"/>
    <s v="Unidades de Desarrollo (UD-X)"/>
    <n v="973.56"/>
    <n v="1216.95"/>
    <n v="222945.24"/>
    <n v="222945.24"/>
    <e v="#N/A"/>
    <s v="Felix Juan Ramírez Velasco"/>
    <s v="Ignacio Trujillo Hernandez"/>
    <s v="ACSN"/>
    <s v="ACSN"/>
    <n v="836"/>
    <s v="COSMIC"/>
    <s v="Desarrollo de Software"/>
    <s v="ACSMC"/>
    <x v="1"/>
    <x v="1"/>
    <s v="Araceli Gandara Bautista"/>
    <s v="29/04/2019"/>
    <s v="29/04/2019"/>
    <s v="10/12/2019"/>
    <s v=""/>
    <n v="2019"/>
    <n v="12"/>
    <s v="Proyecto"/>
    <s v="POL"/>
  </r>
  <r>
    <n v="630"/>
    <d v="2019-03-15T10:30:42"/>
    <s v="FIS_SIMA: Modificar funcionalidad de la Tarjeta de Control de Orden, adicionar actividad, campos de seguimiento y consultas, e inhabilitar interfaz con Buzón Tributario"/>
    <m/>
    <m/>
    <m/>
    <x v="2"/>
    <s v="Crear_x000a_consultas que permitan extraer información de los comités_x000a_asociados a las revisiones y de las revisiones suspendidas por acuerdo_x000a_conclusivo y su respectivo seguimiento, a fin de contar con los elementos_x000a_necesarios para disminuir los tiempos de análisis para la toma de decisiones."/>
    <s v="AGAFF"/>
    <s v="IDS"/>
    <s v="René Pérez Velázquez"/>
    <s v="IDS"/>
    <m/>
    <s v="René Pérez Velázquez"/>
    <n v="826.21500000000003"/>
    <s v="Media"/>
    <n v="1"/>
    <s v="F. Pruebas de Usuario"/>
    <s v="Ninguna"/>
    <s v="Ninguna"/>
    <m/>
    <n v="0.94"/>
    <s v="Activo"/>
    <s v="No aplica"/>
    <s v="Fiscalización"/>
    <s v="Fiscalización"/>
    <s v="Desarrollo"/>
    <s v="53 - Sistema de Monitoreo de Auditoria"/>
    <s v="Sistema de Monitoreo de Auditoria"/>
    <x v="0"/>
    <s v="Unidades de Desarrollo (UD-X)"/>
    <n v="5508.1"/>
    <n v="5508.1"/>
    <n v="1261354.8999999999"/>
    <n v="1261354.8999999999"/>
    <e v="#N/A"/>
    <s v="Mario Santos Aldama"/>
    <s v="Ingrid Bernal Campuzano"/>
    <s v="ACSN"/>
    <s v="ACSN"/>
    <n v="827"/>
    <s v="COSMIC"/>
    <s v="Desarrollo de Software"/>
    <s v="ACDMA"/>
    <x v="0"/>
    <x v="2"/>
    <s v="Raúl Quiroz Sosa"/>
    <s v="17/04/2019"/>
    <s v="17/04/2019"/>
    <s v="19/10/2020"/>
    <s v=""/>
    <n v="2020"/>
    <n v="10"/>
    <s v="Proyecto"/>
    <s v="POL"/>
  </r>
  <r>
    <n v="652"/>
    <d v="2019-03-25T15:36:07"/>
    <s v="SAC_SICODTAB_Contador de Códigos"/>
    <m/>
    <m/>
    <m/>
    <x v="2"/>
    <s v="_x000a__x000a_Actualmente, no se tiene un conteo de las lecturas_x000a_realizadas a los códigos de seguridad impresos en las cajetillas de cigarros a_x000a_través de la aplicación móvil Verificador SAT, por lo cual, se requiere desarrollar_x000a_un contador, el cual​registredichaslecturas._x000a__x000a_"/>
    <s v="AGSC"/>
    <s v="SN"/>
    <s v="Félix Juan Ramírez Velasco"/>
    <s v="SN"/>
    <m/>
    <s v="Félix Juan Ramírez Velasco"/>
    <n v="182.82599999999999"/>
    <s v="Baja"/>
    <n v="1"/>
    <s v="D. Desarrollo"/>
    <s v="Ninguna"/>
    <s v="Ninguna"/>
    <s v="SI"/>
    <n v="0.54"/>
    <s v="Activo"/>
    <s v="No aplica"/>
    <s v="Continuidad operativa"/>
    <s v="Servicios al Contribuyente"/>
    <s v="Proyecto"/>
    <s v="710 - Sistema de Códigos de Tabacos"/>
    <s v="Sistema de Códigos de Tabacos"/>
    <x v="0"/>
    <s v="Unidades de Desarrollo (UD-X)"/>
    <n v="975.84"/>
    <n v="1218.8399999999999"/>
    <n v="223536.97"/>
    <n v="223467.36"/>
    <e v="#N/A"/>
    <s v="Zeltzin Stephanie Piña Marquez"/>
    <s v="Ignacio Trujillo Hernandez"/>
    <s v="ACSN"/>
    <s v="ACSN"/>
    <n v="1042"/>
    <s v="COSMIC"/>
    <s v="Desarrollo de Software"/>
    <s v="ACSMC"/>
    <x v="1"/>
    <x v="1"/>
    <s v="Erika Adriana Ruiz Mendoza"/>
    <s v="27/05/2019"/>
    <s v="27/05/2019"/>
    <s v="11/08/2020"/>
    <s v=""/>
    <n v="2020"/>
    <n v="8"/>
    <s v="Proyecto"/>
    <s v="POL"/>
  </r>
  <r>
    <n v="667"/>
    <d v="2019-03-29T11:52:32"/>
    <s v="Proceso y Control  de Seguimiento Internacional"/>
    <m/>
    <m/>
    <m/>
    <x v="2"/>
    <s v="Contar con una base de datos actualizada y evitar la captura de la información en Access.Evitar la pérdida o robo de información ya que no es una base de datos controlada por la AGCTI.RiesgosEvitar los procesos manuales que puedan provocar errores en la operación"/>
    <s v="AGGC"/>
    <s v="IDS"/>
    <s v="René Pérez Velázquez"/>
    <s v="IDS"/>
    <m/>
    <s v="René Pérez Velázquez"/>
    <n v="591.79499999999996"/>
    <s v="Media"/>
    <n v="1"/>
    <s v="E. Pruebas de Integración Aplicativa"/>
    <m/>
    <m/>
    <m/>
    <n v="0.74"/>
    <s v="Activo"/>
    <s v="No aplica"/>
    <s v="Continuidad operativa"/>
    <s v="Fiscalización"/>
    <s v="Desarrollo"/>
    <s v="3001 - Proceso y Control  de Seguimiento Internacional"/>
    <s v="Proceso y Control  de Seguimiento Internacional"/>
    <x v="0"/>
    <s v="Unidades de Desarrollo (UD-X)"/>
    <n v="3550.76"/>
    <n v="3945.3"/>
    <n v="809416.53"/>
    <n v="813124.04"/>
    <e v="#N/A"/>
    <s v="Mario Santos Aldama"/>
    <s v="Ingrid Bernal Campuzano"/>
    <s v="ACSN"/>
    <s v="ACSN"/>
    <n v="812"/>
    <s v="COSMIC"/>
    <s v="Desarrollo de Software"/>
    <s v="ACMII"/>
    <x v="3"/>
    <x v="9"/>
    <s v="Erik Humberto Campos Esqueda"/>
    <s v="06/06/2019"/>
    <s v="06/06/2019"/>
    <s v="22/12/2020"/>
    <s v=""/>
    <n v="2020"/>
    <n v="12"/>
    <s v="Proyecto"/>
    <s v="POL"/>
  </r>
  <r>
    <n v="670"/>
    <d v="2019-03-29T18:13:35"/>
    <s v="CZA_MAT-CBZ: Requerimiento de modificaciones a diferentes módulos, identificadas en el periodo de estabilización."/>
    <m/>
    <m/>
    <m/>
    <x v="3"/>
    <s v="Incorporar modificaciones menores a la funcionalidad de MAT Cobranza, que apoyen al correcto desempeño de las ADR´s.RN01 Modificaciones a Reportes del Gestor de procesos.RN02 Validación de la Fecha de periodo de remate.RN03 Modificaciones a la Herramienta de Cálculo."/>
    <s v="AGR"/>
    <s v="SN"/>
    <e v="#N/A"/>
    <m/>
    <m/>
    <m/>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671"/>
    <d v="2019-03-29T18:33:45"/>
    <s v="CZA_MAT-CBZ: Ajustes a la mecánica de la determinación de la fecha de vigencia de los saldos calculados por la herramienta de cálculo"/>
    <m/>
    <m/>
    <m/>
    <x v="4"/>
    <s v="El  a través de la Herramienta de Cálculo, deberá calcular de manera correcta la fecha de vigencia de los saldos actualizados de los adeudos fiscales, atendiendo a la fecha de publicación del INPC y la fecha en quees solicitado el saldo.Adicionalmente, la Herramienta de Cálculo deberá entregar la marca que permita al aplicativo (incluso externo como sería ARCA y Portal) o componente del propio  que invoque a la Herramienta de Cálculo para informar al contribuyente o usuario del sistema, que en ese momento no es posible realizar el cálculo de la fecha de vigencia de los saldos, por cualquiera de los siguientes motivos&amp;#58;Que al momento de solicitar el saldo, la fecha en que se solicite el saldo no permita determinar la fecha de vigencia, atendiendo a que no ha sido publicado el INPC.Que al momento de solicitar el saldo, el valor del INPC no haya sido capturado en el sistema."/>
    <s v="AGR"/>
    <s v="SN"/>
    <e v="#N/A"/>
    <m/>
    <m/>
    <m/>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672"/>
    <d v="2019-03-29T18:44:08"/>
    <s v="CZA_MAT-CBZ: Ajustes al simulador de cálculos."/>
    <m/>
    <m/>
    <m/>
    <x v="3"/>
    <s v="Realizar los ajustes necesarios al simulador de cálculos que permitan utilizar tasas de recargos diferenciadas, incluyendo la que se utilice para los convenios de reducción, señalamiento de multas fiscales y no fiscales para el proceso de actualización, así como el cálculo de pagos a plazos y diferido."/>
    <s v="AGR"/>
    <s v="SN"/>
    <e v="#N/A"/>
    <m/>
    <m/>
    <m/>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674"/>
    <d v="2019-04-01T16:01:28"/>
    <s v="SIISEF_Sistema de intercambio de Información SAT - EF"/>
    <s v="Intercambio de información"/>
    <s v="Sistema de Intercambio de Información SAT – Entidades Federativas (SIISEF)​"/>
    <s v="AGR"/>
    <x v="0"/>
    <s v="Crear_x000a_un repositorio de información mediante el cual se pueda intercambiar_x000a_documentación con las entidades federativas, así como gestionar cuentas de acceso_x000a_a los diferentes aplicativos del SAT. "/>
    <s v="AGR"/>
    <s v="IDS"/>
    <s v="Karina Lucio García"/>
    <s v="IDS"/>
    <n v="1"/>
    <s v="Juan Carlos Lass Bernal"/>
    <n v="1510.2"/>
    <s v="Alta"/>
    <n v="0"/>
    <s v="A.2 En estimación por finalización de EF"/>
    <m/>
    <m/>
    <m/>
    <n v="0.83"/>
    <s v="Activo"/>
    <s v="No aplica"/>
    <s v="Soporte a la operación del SAT"/>
    <s v="Entidades Federativas"/>
    <s v="Proyecto"/>
    <s v="813 - Sistema de intercambio de Información SAT - EF"/>
    <s v="Sistema de intercambio de Información SAT - EF"/>
    <x v="0"/>
    <s v="Unidades de Desarrollo (UD-X)"/>
    <n v="10068"/>
    <n v="10068"/>
    <n v="2305522"/>
    <n v="2305522"/>
    <e v="#N/A"/>
    <s v="Víctor Cruz Leyva"/>
    <s v="Ricardo Ramiro Romero Razo"/>
    <s v="ACSN"/>
    <s v="ACSN"/>
    <n v="819"/>
    <s v="Alto Nivel"/>
    <s v="Desarrollo de Software"/>
    <s v="ACDMA"/>
    <x v="0"/>
    <x v="2"/>
    <s v="Jose Guadalupe Rodriguez Martinez"/>
    <s v="03/06/2019"/>
    <s v="03/06/2019"/>
    <s v="22/04/2021"/>
    <s v=""/>
    <n v="2021"/>
    <n v="4"/>
    <s v="Proyecto"/>
    <s v="POL"/>
  </r>
  <r>
    <n v="675"/>
    <d v="2019-04-01T18:46:58"/>
    <s v="SJUR_RRL_CAL_AUJ Mejoras que apoyen la Operación de Negocio"/>
    <m/>
    <m/>
    <m/>
    <x v="2"/>
    <s v="Actualmente los asuntos no llegan a la bandeja de los administradores o abogados para su atención dentro del MAT Jurídico, estos errores se presentan en los aplicativos RRL, CAL y AUJ de manera recurrente en la comunicación con el gestor de procesos IBM BPM, los cuales no se pueden no se pueden solventar de raíz al ser problemas inherentes de la comunicación entre dos sistemas.Derivado de lo anterior, origina&amp;#58;Una falta de atención de un requerimiento por parte del Contribuyente ya que no se visualiza en el sistema la solicitud correspondiente; Perdida de asuntos al momento queson turnados de un Administradora los abogados, ya que se quedan en un estado indefinido;No visualización de suntos por parte de los abogados sobre la consulta en su bandeja de tareas pendientes;Perdidad de asuntos en el Módulo de AUJ al momento que son reasignados de un abogado a otro yPerdida de asuntos al momento que son remitidos de un área interna a otra, ya que se quedan en un estado indefinido; "/>
    <s v="AGJ"/>
    <s v="IDS"/>
    <s v="Roberto RodrÍguez Morales"/>
    <s v="IDS"/>
    <m/>
    <s v="Roberto RodrÍguez Morales"/>
    <n v="2608.7999999999997"/>
    <s v="Alta"/>
    <n v="1"/>
    <s v="F. Pruebas de Usuario"/>
    <s v="62- UAT en paralelo"/>
    <s v="Ninguna"/>
    <m/>
    <n v="0.88"/>
    <s v="Activo"/>
    <s v="No aplica"/>
    <s v="Continuidad operativa"/>
    <s v="Servicios Jurídicos"/>
    <s v="Mantenimiento"/>
    <s v="639 - Recurso de Revocación en Línea"/>
    <s v="Recurso de Revocación en Línea"/>
    <x v="0"/>
    <s v="Unidades de Desarrollo (UD-X)"/>
    <n v="17392"/>
    <n v="17392"/>
    <n v="3982697"/>
    <n v="3982697"/>
    <e v="#N/A"/>
    <s v="Jaime Garrido Ruíz"/>
    <s v="Diana Maribel Velazquez Barroso"/>
    <s v="ACSN"/>
    <s v="ACSN"/>
    <n v="705"/>
    <s v="Alto Nivel"/>
    <s v="Desarrollo de Software"/>
    <s v="ACDMA"/>
    <x v="0"/>
    <x v="0"/>
    <s v="Jorge Alberto De Flon Gonzalez"/>
    <s v="24/07/2019"/>
    <s v="24/07/2019"/>
    <s v="30/03/2020"/>
    <s v=""/>
    <n v="2020"/>
    <n v="3"/>
    <s v="Proyecto"/>
    <s v="POL"/>
  </r>
  <r>
    <n v="681"/>
    <d v="2019-04-02T17:39:36"/>
    <s v="CEPD_VOCE_Incorporar reglas de negocio en operaciones de despacho a domicilio a la exportación."/>
    <m/>
    <m/>
    <m/>
    <x v="1"/>
    <s v="Incorporar criterios _x000a_de validación en operaciones de exportación que cuentan con el beneficio y la _x000a_autorización de la aduana al despacho a domicilio a la exportación, verificando _x000a_las autorizaciones que se registren desde la VUCEM (Ventanilla Única de Comercio _x000a_Exterior Mexicana)."/>
    <s v="AGA"/>
    <s v="SN"/>
    <e v="#N/A"/>
    <m/>
    <m/>
    <m/>
    <m/>
    <m/>
    <m/>
    <s v="1. Sin Estim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Sin estimación"/>
    <s v="POL"/>
  </r>
  <r>
    <n v="685"/>
    <d v="2019-04-02T17:45:24"/>
    <s v="CZA_MAT-CBZ: Ajustes a MAT.Cobranza para utilizar días inhábiles diferenciados."/>
    <m/>
    <m/>
    <m/>
    <x v="3"/>
    <s v="_x000d__x000a__x000d__x000a_Las_x000d__x000a_Administraciones Desconcentradas de Recaudación al ser las encargadas del_x000d__x000a_control y cobro de los créditos fiscales, determinados tanto por autoridades_x000d__x000a_internas como autoridades externas, requieren computar plazos para determinar_x000d__x000a_la firmeza de los créditos fiscales y proceder a su cobro. Para ello se hace necesario_x000d__x000a_contar con un catálogo que indique los días inhábiles que no cuentan para el_x000d__x000a_cómputo de tales plazos, incluyendo aquellos días que se consideren inhábiles_x000d__x000a_por zonas, es decir, por ADR, Estado o Municipio.Riesgo&amp;#58;El_x000d__x000a_no contar con una funcionalidad de días inhábiles diferenciados a nivel estatal,_x000d__x000a_genera inconsistencias o cobros indebidos a los contribuyentes.Beneficio&amp;#58;Determinar_x000d__x000a_con certeza con base en el cálculo de días hábiles&amp;#58;La aplicación de los_x000d__x000a_descuentos de las Multas, y en su caso, la baja automática con motivo del pago,_x000d__x000a_y para algunos casos, la consideración del vencimiento de la fecha de vigencia_x000d__x000a_en los días señalados para convenios, documentos de gestión y formatos para_x000d__x000a_pago previamente emitidos._x000d__x000a__x000d__x000a_"/>
    <s v="AGR"/>
    <s v="SN"/>
    <e v="#N/A"/>
    <m/>
    <m/>
    <m/>
    <m/>
    <m/>
    <m/>
    <s v="0. Captación"/>
    <m/>
    <m/>
    <m/>
    <e v="#N/A"/>
    <s v="Detenido"/>
    <s v="No aplica"/>
    <m/>
    <s v="Cobranza"/>
    <s v="Mantenimiento"/>
    <s v="666 - Modelo de Administración Tributaria de Cobranza"/>
    <s v="Modelo de Administración Tributaria de Cobranza"/>
    <x v="0"/>
    <m/>
    <m/>
    <m/>
    <m/>
    <m/>
    <e v="#N/A"/>
    <s v="Jose Luis Vences Mendoza"/>
    <s v="Ricardo Ramiro Romero Razo"/>
    <s v="ACSN"/>
    <s v="ACSN"/>
    <m/>
    <m/>
    <m/>
    <s v="ACDMA"/>
    <x v="0"/>
    <x v="4"/>
    <s v="Jose Luis Avila Vazquez"/>
    <m/>
    <m/>
    <m/>
    <m/>
    <m/>
    <m/>
    <s v="Iniciativa"/>
    <s v="POL"/>
  </r>
  <r>
    <n v="686"/>
    <d v="2019-04-03T13:42:54"/>
    <s v="MAT_DyC.Consulta de Información SIR y SIOS"/>
    <m/>
    <m/>
    <m/>
    <x v="2"/>
    <s v="_x000d__x000a__x000d__x000a_Se requiere implementar en el aplicativo MAT-DyC en la ruta Consulta&amp;gt;&amp;gt;Consulta SIR una vista para consultar la información almacenada en SIR."/>
    <s v="AGAFF"/>
    <s v="IDS"/>
    <s v="Karina Lucio García"/>
    <s v="IDS"/>
    <m/>
    <s v="Juan Carlos Lass Bernal"/>
    <n v="1145.0174999999999"/>
    <s v="Alta"/>
    <n v="0"/>
    <s v="E. Pruebas de Integración Aplicativa"/>
    <m/>
    <m/>
    <m/>
    <n v="0"/>
    <s v="Activo"/>
    <s v="No aplica"/>
    <s v="Continuidad operativa"/>
    <s v="Devoluciones y Compensaciones"/>
    <s v="Mantenimiento"/>
    <s v="641 - Modelo de Administración Tributaria Devoluciones y Compensaciones"/>
    <s v="Modelo de Administración Tributaria Devoluciones y Compensaciones"/>
    <x v="0"/>
    <s v="Unidades de Desarrollo (UD-X)"/>
    <n v="7633.45"/>
    <n v="7633.45"/>
    <n v="916329.6"/>
    <n v="1748060.05"/>
    <e v="#N/A"/>
    <s v="Víctor Cruz Leyva"/>
    <s v="Ricardo Ramiro Romero Razo"/>
    <s v="ACSN"/>
    <s v="ACSN"/>
    <n v="1207"/>
    <s v="COSMIC"/>
    <s v="Desarrollo de Software"/>
    <s v="ACDMA"/>
    <x v="0"/>
    <x v="2"/>
    <s v="Jose Guadalupe Rodriguez Martinez"/>
    <s v="16/12/2019"/>
    <s v=""/>
    <s v="22/10/2020"/>
    <s v=""/>
    <n v="2020"/>
    <n v="10"/>
    <s v="Proyecto"/>
    <s v="POL"/>
  </r>
  <r>
    <n v="688"/>
    <d v="2019-04-03T17:56:49"/>
    <s v="CED_VOCE_Eliminar error en validación de importación de autos nuevos"/>
    <m/>
    <m/>
    <m/>
    <x v="1"/>
    <s v="Actualmente el sistema envía _x000a_el error 551 16 3 3 53 “FRACCIÓN DE AUTO NUEVO NO PERMITIDA PARA LA CLAVE DE _x000a_DOCUMENTO DECLARADO” cuando se declara una fracción del cs_fracc_esp 57 en una _x000a_clave de documento diferente a A1 con identificador VN, se requiere modificar _x000a_esta validación para que sólo permita operaciones A1 con VN cuando las _x000a_fracciones se encuentren en dicho catálogo, pero no restringir a que se usen en _x000a_otras claves de documento, sin afectar otras validaciones"/>
    <s v="AGA"/>
    <s v="SN"/>
    <e v="#N/A"/>
    <m/>
    <m/>
    <m/>
    <m/>
    <m/>
    <m/>
    <s v="1. Sin Estim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Sin estimación"/>
    <s v="POL"/>
  </r>
  <r>
    <n v="695"/>
    <d v="2019-04-05T16:49:27"/>
    <s v="CED_VOCE_Actualizar los criterios de validación del estado del domicilio fiscal en la Importación"/>
    <m/>
    <m/>
    <m/>
    <x v="2"/>
    <s v="Modificar el VOCE a _x000a_fin de que se verifique el estado del domicilio fiscal en operaciones de _x000a_importación, el sistema deberá verificar si la validación del domicilio se _x000a_encuentra activa y vigente a la fecha en que se realiza la validación, en caso _x000a_afirmativo se deberá verificar el estado del domicilio con los estados válidos _x000a_de acuerdo a las validaciones existentes en operaciones de exportación"/>
    <s v="AGA"/>
    <s v="SN"/>
    <s v="Sonia Oliva Caballero Aquino"/>
    <s v="SN"/>
    <m/>
    <s v="Sonia Oliva Caballero Aquino"/>
    <n v="18"/>
    <s v="Baja"/>
    <n v="1"/>
    <s v="D. Desarrollo"/>
    <m/>
    <m/>
    <m/>
    <n v="0.83"/>
    <s v="Activo"/>
    <s v="No aplica"/>
    <s v="No Aplica"/>
    <s v="Comercio Exterior - Pre-Despacho"/>
    <s v="Mantenimiento"/>
    <s v="217 - Validador de Operaciones de Comercio Exterior"/>
    <s v="Validador de Operaciones de Comercio Exterior"/>
    <x v="5"/>
    <s v="No Aplica"/>
    <n v="0"/>
    <n v="120"/>
    <n v="0"/>
    <n v="0"/>
    <e v="#N/A"/>
    <s v="Sonia Oliva Caballero Aquino"/>
    <s v="Enrique Teodoro Olvera Olvera"/>
    <s v="ACSN"/>
    <s v="ACSN"/>
    <n v="1132"/>
    <s v="Otro (Establecido por el SAT)"/>
    <s v="Desarrollo de Software"/>
    <s v="AGA"/>
    <x v="4"/>
    <x v="10"/>
    <s v="Angel Alberto Vazquez Chavez"/>
    <s v="05/04/2019"/>
    <s v="05/04/2019"/>
    <s v="23/06/2020"/>
    <s v=""/>
    <n v="2020"/>
    <n v="6"/>
    <s v="Proyecto"/>
    <s v="POL"/>
  </r>
  <r>
    <n v="720"/>
    <d v="2019-04-16T10:47:02"/>
    <s v="CEPD_VOCE_Almacenes Generales de Deposito"/>
    <m/>
    <m/>
    <m/>
    <x v="1"/>
    <s v="_x000a__x000a_Aplicar una actualización de_x000a_reglas al proceso de cartas cupo para el tema de almacenes generales de depósito, derivado a la_x000a_operación de los mismos, para facilitar y controlar de mejor manera las_x000a_mercancías que ingresan al régimen de depósito fiscal._x000a__x000a_"/>
    <s v="AGA"/>
    <s v="SN"/>
    <e v="#N/A"/>
    <m/>
    <m/>
    <m/>
    <m/>
    <m/>
    <m/>
    <s v="1. Sin Estim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Sin estimación"/>
    <s v="POL"/>
  </r>
  <r>
    <n v="725"/>
    <d v="2019-04-16T12:05:59"/>
    <s v="CEPD_VOCE_Regulaciones y Restricciones No Arancelarias (RRNA) y tasas con preferencias arancelarias."/>
    <m/>
    <m/>
    <m/>
    <x v="1"/>
    <s v="_x000a__x000a_Es necesario evitar los errores de_x000a_validación de pedimentos de importación y exportación que implique la_x000a_declaración de fracciones arancelarias de nueva creación de mercancías sujetas_x000a_a la aplicación de regulaciones y restricciones no arancelarias, esto derivado_x000a_de la actualización de las disposiciones legales en materia de comercio_x000a_exterior._x000a__x000a_"/>
    <s v="AGA"/>
    <s v="SN"/>
    <e v="#N/A"/>
    <m/>
    <m/>
    <m/>
    <m/>
    <m/>
    <m/>
    <s v="1. Sin Estim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Sin estimación"/>
    <s v="POL"/>
  </r>
  <r>
    <n v="728"/>
    <d v="2019-04-16T12:56:14"/>
    <s v="CEPD_VOCE_Modificar el cálculo de la base gravable de IVA."/>
    <m/>
    <m/>
    <m/>
    <x v="1"/>
    <s v="_x000a__x000a_Se requiere_x000a_modificar el Validador de Operaciones de Comercio Exterior (VOCE) en el cálculo_x000a_de la base gravable de IVA._x000a__x000a_"/>
    <s v="AGA"/>
    <s v="SN"/>
    <s v="Sonia Oliva Caballero Aquino"/>
    <s v="SN"/>
    <m/>
    <s v="Sonia Oliva Caballero Aquino"/>
    <n v="75.599999999999994"/>
    <s v="Baja"/>
    <n v="1"/>
    <s v="D. Desarrollo"/>
    <m/>
    <m/>
    <m/>
    <n v="0.69"/>
    <s v="Activo"/>
    <s v="No aplica"/>
    <s v="Continuidad operativa"/>
    <s v="Comercio Exterior - Pre-Despacho"/>
    <s v="Mantenimiento"/>
    <s v="217 - Validador de Operaciones de Comercio Exterior"/>
    <s v="Validador de Operaciones de Comercio Exterior"/>
    <x v="5"/>
    <s v="No Aplica"/>
    <n v="0"/>
    <n v="504"/>
    <n v="0"/>
    <n v="0"/>
    <e v="#N/A"/>
    <s v="Sonia Oliva Caballero Aquino"/>
    <s v="Enrique Teodoro Olvera Olvera"/>
    <s v="ACSN"/>
    <s v="ACSN"/>
    <n v="911"/>
    <s v="Otro (Establecido por el SAT)"/>
    <s v="Desarrollo de Software"/>
    <s v="AGA"/>
    <x v="4"/>
    <x v="11"/>
    <s v="Angel Alberto Vazquez Chavez"/>
    <s v="31/08/2018"/>
    <s v="31/08/2018"/>
    <s v="05/03/2020"/>
    <s v=""/>
    <n v="2020"/>
    <n v="3"/>
    <s v="Proyecto"/>
    <s v="POL"/>
  </r>
  <r>
    <n v="733"/>
    <d v="2019-04-17T13:01:04"/>
    <s v="Plataforma del Ciclo Tributario"/>
    <m/>
    <m/>
    <m/>
    <x v="2"/>
    <s v="Contar con información oportuna y_x000a_ centralizada de diferentes fuentes para la construcción de modelos de _x000a_riesgo e información que respondan a los temas prioritariosdel SATy _x000a_deotras instituciones, soportado poruna arquitecturae infraestructura_x000a_ escalable que permita eluso de contenedores, un desarrolloágil y una _x000a_eficiente capacidad de procesamiento,que asegure la compatibilidad de _x000a_las herramientas y la seguridad en la información centralizada; así _x000a_comoun repositorio de datosunificadoy estandarizado sobre un sistema de archivos distribuido que permitauna consulta eficiente y gestionadadela información. "/>
    <s v="AGP"/>
    <s v="IDS"/>
    <s v="Héctor Garduño Garduño"/>
    <s v="IDS"/>
    <m/>
    <s v="Héctor Garduño Garduño"/>
    <n v="0"/>
    <s v="Baja"/>
    <n v="1"/>
    <s v="3. Ejecución"/>
    <m/>
    <m/>
    <m/>
    <n v="0.88"/>
    <s v="Activo"/>
    <s v="No aplica"/>
    <s v="Recaudación"/>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hector.garduno@satcam.com.mx"/>
    <s v="David Colin Garcia"/>
    <s v="TI"/>
    <s v="ACMR"/>
    <n v="0"/>
    <e v="#N/A"/>
    <s v="Proyecto Tecnológico"/>
    <s v="ACMII"/>
    <x v="3"/>
    <x v="9"/>
    <s v="Hugo Saavedra Fernandez"/>
    <s v="30/05/2019"/>
    <s v="30/05/2019"/>
    <s v="12/10/2020"/>
    <s v=""/>
    <n v="2020"/>
    <n v="10"/>
    <s v="Proyecto"/>
    <s v="POL"/>
  </r>
  <r>
    <n v="740"/>
    <d v="2019-04-24T14:18:07"/>
    <s v="CZA_MAT-CBZ_Consulta de Resoluciones para su mejor visualización, exportación e impresión"/>
    <s v="Cobranza"/>
    <s v="Corregir problemática existente de aplicación y desaplicación de pagos en MAT.Cobranza.​"/>
    <s v="AGR"/>
    <x v="0"/>
    <s v="_x000a__x000a_Actualmente_x000a_en MAT Cobranza al visualizar la consulta de los adeudos de los contribuyentes_x000a_en el apartado de ver conceptos, nos muestra número de crédito (en su caso), en_x000a_la primera columna, el concepto, el tipo de impuesto, tipo de multa, periodo y_x000a_ejercicio, importe determinado y situación(es) vigente(s) como columnas también._x000a__x000a__x000a__x000a_Sin_x000a_embargo, no se pueden ver en primer plano todas las columnas señaladas en el_x000a_párrafo anterior, sino que, mediante barra de desplazamiento, para todos los_x000a_casos, se tiene que utilizar para la visualización de las últimas columnas,_x000a_perdiéndose de vista la información del concepto o accesorio del que se trata._x000a__x000a__x000a__x000a_De_x000a_igual forma, tanto para el caso de las resoluciones a cargo de un deudor, como_x000a_el detalle de cada resolución, la información de éstas, no se pueden imprimir (PDF)_x000a_ni exportar a un archivo de Excel para su uso operativo."/>
    <s v="AGR"/>
    <s v="SN"/>
    <s v="José Luis Vences Mendoza"/>
    <s v="SN"/>
    <m/>
    <s v="José Luis Vences Mendoza"/>
    <n v="51.016500000000001"/>
    <s v="Baja"/>
    <n v="1"/>
    <s v="I. Liberación"/>
    <s v="428 - Tren de liberación"/>
    <s v="Ninguna"/>
    <m/>
    <n v="0.9"/>
    <s v="Activo"/>
    <s v="No aplica"/>
    <s v="Continuidad operativa"/>
    <s v="Cobranza"/>
    <s v="Mantenimiento"/>
    <s v="666 - Modelo de Administración Tributaria de Cobranza"/>
    <s v="Modelo de Administración Tributaria de Cobranza"/>
    <x v="0"/>
    <s v="Unidades de Soporte a la Operación (USO)"/>
    <n v="340.11"/>
    <n v="340.11"/>
    <n v="77860"/>
    <n v="77860"/>
    <e v="#N/A"/>
    <s v="José Luis Vences Mendoza"/>
    <s v="Ricardo Ramiro Romero Razo"/>
    <s v="ACSN"/>
    <s v="ACSN"/>
    <n v="659"/>
    <s v="Juicio de Expertos"/>
    <s v="Desarrollo de Software"/>
    <s v="ACDMA"/>
    <x v="0"/>
    <x v="4"/>
    <s v="Jose Luis Avila Vazquez"/>
    <s v="23/05/2019"/>
    <s v="23/05/2019"/>
    <s v="28/09/2020"/>
    <s v=""/>
    <n v="2020"/>
    <n v="9"/>
    <s v="Proyecto"/>
    <s v="POL"/>
  </r>
  <r>
    <n v="743"/>
    <d v="2019-04-24T16:43:52"/>
    <s v="WS Sector Primario – Incorporar validaciones al Web Service de sector primario"/>
    <s v="Factura - Optimización de los Servicios"/>
    <s v="Factura - Optimización de los Servicios"/>
    <s v="AGSC"/>
    <x v="0"/>
    <s v="Se requiere actualizar el Web Service del Sector_x000a_Primario para integrar validaciones de obligaciones contenidas en la LCO y_x000a_L-RFC en una sola herramienta que utilicen los Proveedores de Certificación de_x000a_CFDI, así como eliminar los roles que se habilitan a los contribuyentes para_x000a_que puedan facturar a través del adquirente."/>
    <s v="AGSC"/>
    <s v="SN"/>
    <e v="#N/A"/>
    <m/>
    <m/>
    <m/>
    <m/>
    <m/>
    <m/>
    <s v="1. Primera estimación"/>
    <m/>
    <m/>
    <m/>
    <e v="#N/A"/>
    <s v="Activo"/>
    <s v="No aplica"/>
    <m/>
    <s v="Factura Electrónica"/>
    <s v="Proyecto"/>
    <s v="58 - Sistema Integral de Comprobantes"/>
    <s v="Sistema Integral de Comprobantes"/>
    <x v="0"/>
    <m/>
    <m/>
    <m/>
    <m/>
    <m/>
    <e v="#N/A"/>
    <s v="Roberto Benjamin Monroy Vargas"/>
    <s v="Diana Maribel Velazquez Barroso"/>
    <s v="ACSN"/>
    <s v="ACSN"/>
    <m/>
    <m/>
    <m/>
    <s v="ACSMC"/>
    <x v="1"/>
    <x v="1"/>
    <s v="Erika Adriana Ruiz Mendoza"/>
    <m/>
    <m/>
    <m/>
    <m/>
    <m/>
    <m/>
    <s v="Primera Estimación"/>
    <s v="POL"/>
  </r>
  <r>
    <n v="746"/>
    <d v="2019-04-25T13:50:00"/>
    <s v="CED_VOCE_Actualizar los criterios de validación para el cierre de consolidados con identificador AV|2 "/>
    <m/>
    <m/>
    <m/>
    <x v="1"/>
    <s v="​Se requiere modificar la validación del cierre de consolidados en los que se declare el identificador AV|2 a fin de que verifique que la fecha de entrada declarada sea igual o posterior a la fecha de apertura del previo y anterior a la fecha de pago del pedimento."/>
    <s v="AGA"/>
    <s v="SN"/>
    <e v="#N/A"/>
    <m/>
    <m/>
    <m/>
    <m/>
    <m/>
    <m/>
    <s v="0. Capt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755"/>
    <d v="2019-04-29T10:45:50"/>
    <s v="CE-SO: Cargador de Información de Pedimentos"/>
    <s v="Nuevo tema de Negocio"/>
    <m/>
    <m/>
    <x v="2"/>
    <s v="​Crear un esquema que permita obtener informacion de pedimentos y no pedimentos desde tablas de aplicaciones legadas a fin de incorporarlas a Bases de datos del MAT CE a fin de contar con información que permita contar con todo el universo de Contabilidad Aduanera. "/>
    <s v="AGA"/>
    <s v="IDS"/>
    <s v="Edgar Alfonso Reyes Pérez"/>
    <s v="IDS"/>
    <m/>
    <s v="Edgar Alfonso Reyes Pérez"/>
    <n v="1252.05"/>
    <s v="Alta"/>
    <n v="1"/>
    <s v="I. Liberación"/>
    <s v="Ninguna"/>
    <s v="Ninguna"/>
    <m/>
    <n v="0.95"/>
    <s v="Activo"/>
    <s v="No aplica"/>
    <s v="Continuidad operativa"/>
    <s v="Comercio Exterior - Soporte a la Operación"/>
    <s v="Mantenimiento"/>
    <s v="879 - Cargador de Pedimentos"/>
    <s v="Cargador de Pedimentos"/>
    <x v="0"/>
    <s v="Unidades de Desarrollo (UD-X)"/>
    <n v="8347"/>
    <n v="8347"/>
    <n v="1838183"/>
    <n v="1911463"/>
    <e v="#N/A"/>
    <s v="Mario Santos Aldama"/>
    <s v="Ingrid Bernal Campuzano"/>
    <s v="ACSN"/>
    <s v="ACSN"/>
    <n v="652"/>
    <s v="Alto Nivel"/>
    <s v="Desarrollo de_Software"/>
    <s v="ACDMA"/>
    <x v="0"/>
    <x v="6"/>
    <s v="Jose Salvador Parra Correa"/>
    <s v="04/03/2019"/>
    <s v="04/03/2019"/>
    <s v="04/12/2020"/>
    <s v=""/>
    <n v="2020"/>
    <n v="12"/>
    <s v="Proyecto"/>
    <s v="POL"/>
  </r>
  <r>
    <n v="766"/>
    <d v="2019-05-02T17:06:18"/>
    <s v="SAC_Certisat Empleado_Bloqueo y desbloqueo usuarios VIP"/>
    <m/>
    <m/>
    <m/>
    <x v="2"/>
    <s v="​Derivado de la reingenieria de Certisat CRM, se debe considerar la incorporación del módulo de bloqueo y desbloqueo de usuarios VIP."/>
    <s v="AGSC"/>
    <s v="SN"/>
    <s v="Félix Juan Ramírez Velasco"/>
    <s v="SN"/>
    <n v="1"/>
    <s v="Félix Juan Ramírez Velasco"/>
    <n v="775.00949999999989"/>
    <s v="Media"/>
    <n v="1"/>
    <s v="E. Pruebas de Integración Aplicativa"/>
    <n v="1619"/>
    <s v="Ninguna"/>
    <m/>
    <n v="0.82"/>
    <s v="Activo"/>
    <s v="No aplica"/>
    <s v="Continuidad operativa"/>
    <s v="e.Firma"/>
    <s v="Proyecto"/>
    <s v="2079 - Certificación SAT (Ventanilla y WEB)"/>
    <s v="Certificación SAT (Ventanilla y WEB)"/>
    <x v="0"/>
    <s v="Unidades de Desarrollo (UD-X)"/>
    <n v="5166.7299999999996"/>
    <n v="5166.7299999999996"/>
    <n v="1183181"/>
    <n v="1183181.17"/>
    <e v="#N/A"/>
    <s v="Felix Juan Ramírez Velasco"/>
    <s v="Ignacio Trujillo Hernandez"/>
    <s v="ACSN"/>
    <s v="ACSN"/>
    <n v="689"/>
    <s v="COSMIC"/>
    <s v="Desarrollo de Software"/>
    <s v="ACSMC"/>
    <x v="1"/>
    <x v="1"/>
    <s v="Daniel Esquivel Herrera"/>
    <s v="23/05/2019"/>
    <s v="23/05/2019"/>
    <s v="21/01/2020"/>
    <s v=""/>
    <n v="2020"/>
    <n v="1"/>
    <s v="Proyecto"/>
    <s v="POL"/>
  </r>
  <r>
    <n v="768"/>
    <d v="2019-05-02T19:10:16"/>
    <s v="Infraestructura de Servidores para servicios AUTONORMA, Comunicación Institucional y Capacitación SAT (Institucionalización)"/>
    <m/>
    <m/>
    <m/>
    <x v="7"/>
    <s v="​Infraestructura obsoleta que soporta aplicativos de uso para todo el SAT. AutonormaPone a disposición del SAT normativa para la operación de sus procesosComunicación InstitucionalDifusión de temas relevantes que apoyan las funciones de los empleadosAplicativos que soportan la capacitación que proporciona el SAT tanto de manera interna como externa"/>
    <s v="AGRS"/>
    <s v="SN"/>
    <s v="Margarita Canseco Flores"/>
    <s v="SN"/>
    <m/>
    <s v="Margarita Canseco Flores"/>
    <n v="0"/>
    <s v="Baja"/>
    <n v="1"/>
    <s v="2. Planeación"/>
    <m/>
    <m/>
    <m/>
    <n v="0"/>
    <s v="Activo"/>
    <s v="No aplica"/>
    <s v="Soporte a la operación del SAT"/>
    <s v="Recursos y Servicios"/>
    <s v="Tecnológico"/>
    <s v="2075.1 - Documentum/Captiva - Servicios de Digitalización Solución Integral Servicios al Contribuyente"/>
    <s v="Documentum/Captiva - Servicios de Digitalización Solución Integral Servicios al Contribuyente"/>
    <x v="1"/>
    <s v="No Aplica"/>
    <s v=""/>
    <s v=""/>
    <n v="0"/>
    <s v=""/>
    <e v="#N/A"/>
    <s v="Margarita Canseco Flores"/>
    <s v="Diana Maribel Velazquez Barroso"/>
    <s v="ACSN"/>
    <s v="ACSN"/>
    <n v="0"/>
    <e v="#N/A"/>
    <s v="Proyecto Tecnológico"/>
    <s v="TI"/>
    <x v="5"/>
    <x v="12"/>
    <s v=""/>
    <s v="10/03/2020"/>
    <s v=""/>
    <s v="10/03/2020"/>
    <s v=""/>
    <n v="2020"/>
    <n v="3"/>
    <s v="Proyecto"/>
    <s v="POL"/>
  </r>
  <r>
    <n v="770"/>
    <d v="2019-05-03T15:12:06"/>
    <s v="CZA_SUBASTASAT-Mejoras Parte 2.Reportes y ajuste a datos de la Subasta y Actas"/>
    <s v="SubastaSAT"/>
    <s v="SubastaSAT"/>
    <s v="AGR"/>
    <x v="0"/>
    <s v="​Los_x000a_campos que se tienen en el registro de bienes no son los suficientes para dar a_x000a_conocer a los postores información que necesita conocer."/>
    <s v="AGR"/>
    <s v="IDS"/>
    <s v="Luis Alfredo Torres Arreguín"/>
    <s v="IDS"/>
    <m/>
    <s v="Luis Alfredo Torres Arreguín"/>
    <n v="822.51149999999996"/>
    <s v="Media"/>
    <n v="1"/>
    <s v="E. Pruebas de Integración Aplicativa"/>
    <s v="513 - Tren de liberaciones"/>
    <s v="Ninguna"/>
    <s v="SI"/>
    <n v="0.75"/>
    <s v="Activo"/>
    <s v="No aplica"/>
    <s v="Continuidad operativa"/>
    <s v="Cobranza"/>
    <s v="Mantenimiento"/>
    <s v="787 - SubastaSAT Nueva Versión"/>
    <s v="SubastaSAT Nueva Versión"/>
    <x v="0"/>
    <s v="Unidades de Desarrollo (UD-X)"/>
    <n v="5483.41"/>
    <n v="5483.41"/>
    <n v="1255700.8899999999"/>
    <n v="1255700.8899999999"/>
    <e v="#N/A"/>
    <s v="José Luis Vences Mendoza"/>
    <s v="Ricardo Ramiro Romero Razo"/>
    <s v="ACSN"/>
    <s v="ACSN"/>
    <n v="846"/>
    <s v="COSMIC"/>
    <s v="Desarrollo de Software"/>
    <s v="ACDMA"/>
    <x v="0"/>
    <x v="4"/>
    <s v="Jose Luis Avila Vazquez"/>
    <s v="05/07/2019"/>
    <s v="05/07/2019"/>
    <s v="14/12/2020"/>
    <s v=""/>
    <n v="2020"/>
    <n v="12"/>
    <s v="Proyecto"/>
    <s v="POL"/>
  </r>
  <r>
    <n v="771"/>
    <d v="2019-05-06T10:29:04"/>
    <s v="MATCE_MATCE - CRP_Consulta de Pedimentos"/>
    <m/>
    <m/>
    <m/>
    <x v="2"/>
    <s v="​Contar_x000a_con la consulta de pedimentos en MATCE._x000a_La cual, a través de un servicio parametrizable por el usuario, realice_x000a_la consulta de información en el Sistema de Automatización Aduanero Integral_x000a_(SAAI), o en el Modelo de Administración Tributaria de Comercio Exterior (MATCE)._x000a_"/>
    <s v="AGA"/>
    <s v="SN"/>
    <s v="Beatriz Belem Stein Carrillo"/>
    <s v="SN"/>
    <m/>
    <s v="Beatriz Belem Stein Carrillo"/>
    <n v="845.98050000000001"/>
    <s v="Media"/>
    <n v="1"/>
    <s v="E. Pruebas de Integración Aplicativa"/>
    <s v="Ninguna"/>
    <s v="Ninguna"/>
    <m/>
    <n v="0.97"/>
    <s v="Activo"/>
    <s v="No aplica"/>
    <s v="Continuidad operativa"/>
    <s v="MAT - Comercio Exterior"/>
    <s v="Proyecto"/>
    <s v="1030 - MATCE-Consulta Remota de Pedimentos"/>
    <s v="MATCE-Consulta Remota de Pedimentos"/>
    <x v="6"/>
    <s v="No Aplica"/>
    <n v="0"/>
    <n v="5639.87"/>
    <n v="0"/>
    <n v="0"/>
    <e v="#N/A"/>
    <s v="Beatriz Belem Stein Carrillo"/>
    <s v="Ingrid Bernal Campuzano"/>
    <s v="ACSN"/>
    <s v="ACSN"/>
    <n v="727"/>
    <s v="Juicio de Expertos"/>
    <s v="Desarrollo de Software"/>
    <s v="ACDMA"/>
    <x v="0"/>
    <x v="6"/>
    <s v="Graciela Hernandez Cortes"/>
    <s v="01/03/2019"/>
    <s v="01/03/2019"/>
    <s v="20/07/2020"/>
    <s v=""/>
    <n v="2020"/>
    <n v="7"/>
    <s v="Proyecto"/>
    <s v="POL"/>
  </r>
  <r>
    <n v="775"/>
    <d v="2019-05-06T18:03:59"/>
    <s v="Transición del mantenimiento y soporte del aplicativo Subcontratación."/>
    <s v="Nuevo tema de Negocio"/>
    <m/>
    <m/>
    <x v="1"/>
    <s v="_x000d__x000a__x000d__x000a_El CDS tome el mantenimiento y soporte del_x000d__x000a_aplicativo de Subcontratación."/>
    <s v="AGCTI"/>
    <s v="SN"/>
    <e v="#N/A"/>
    <m/>
    <m/>
    <m/>
    <m/>
    <m/>
    <m/>
    <s v="1. Primera estimación"/>
    <m/>
    <m/>
    <m/>
    <e v="#N/A"/>
    <s v="Activo"/>
    <s v="No aplica"/>
    <m/>
    <s v="Servicios al Contribuyente"/>
    <s v="Requerimiento Técnico"/>
    <s v="962 - Cumplimiento Obligaciones Fiscales en materia Subcontratación laboral"/>
    <s v="Cumplimiento Obligaciones Fiscales en materia Subcontratación laboral"/>
    <x v="7"/>
    <m/>
    <m/>
    <m/>
    <m/>
    <m/>
    <e v="#N/A"/>
    <s v="Alfredo Reyes Luna"/>
    <s v="Oscar Fernández Pallares"/>
    <s v="TI"/>
    <s v="ACDMA"/>
    <m/>
    <m/>
    <m/>
    <s v="ACDMA"/>
    <x v="0"/>
    <x v="5"/>
    <s v="Ignacio Ramon Ruiz Casillas"/>
    <m/>
    <m/>
    <m/>
    <m/>
    <m/>
    <m/>
    <s v="Primera Estimación"/>
    <s v="POL"/>
  </r>
  <r>
    <n v="777"/>
    <d v="2019-05-07T14:27:05"/>
    <s v="CE-SO_TCO_PITA Fuentes de insumo para tableros de carga BI"/>
    <m/>
    <m/>
    <m/>
    <x v="2"/>
    <s v="Actualmente en la Administración Central de Modernización Aduanera (ACMA) de la Administración General de Aduanas (AGA) se tiene la responsabilidad de emitir información ejecutiva relacionada a operaciones de comercio exterior a nivel nacional y por cada punto táctico que permita la visibilidad a la alta dirección de la relevancia en eventos propios que permitan transparencia en los objetivos estratégicos por lo que se requiere la automatización de un modelo de información de temas de comercio exterior y que se pueda consumir esta información por los colaboradores de la ACMA y áreas involucradas. Se requiere integrar en esta iniciativa la información de operaciones de comercio exterior que se recaba en los distintos procesos automatizados institucionales de forma que se conjunten uniformemente conforme a la trazabilidad de los eventos.Para lograrlo, serequiere contemplar los siguientes puntos&amp;#58;1.-Realizar la extracción de información transaccional diaria correspondiente los temasde negocio que se detallan en el RN01 del RES.2.-Contar_x000a_con la información histórica de 3 años anteriores y la actual que se esté_x000a_generando.3.-Generación_x000a_de un modelo de inteligencia de negocio que contenga la integración de las_x000a_fuentes que se enlistan en el RN01 del RES4.-Contar_x000a_con el acceso a la información mediante herramientas institucionales para su_x000a_autoconsumoEl riesgo de no contar con esta solución es inherente a la operación aduanera y podría incurrir la institución en omisiones importantes en temas de Seguridad Nacional.​​"/>
    <s v="AGA"/>
    <s v="SN"/>
    <s v="María de los Ángeles Ávila Vázquez"/>
    <s v="SN"/>
    <m/>
    <s v="María de los Ángeles Ávila Vázquez"/>
    <n v="1318.98"/>
    <s v="Alta"/>
    <n v="1"/>
    <s v="K. Cierre"/>
    <m/>
    <m/>
    <m/>
    <n v="0.99"/>
    <s v="Activo"/>
    <s v="No aplica"/>
    <s v="Continuidad operativa"/>
    <s v="Comercio Exterior - Soporte a la Operación"/>
    <s v="Proyecto"/>
    <s v="746 - Carga Diaria de Comercio Exterior"/>
    <s v="Carga Diaria de Comercio Exterior"/>
    <x v="0"/>
    <s v="Unidades de Desarrollo (UD-X)"/>
    <n v="8793.2000000000007"/>
    <n v="8793.2000000000007"/>
    <n v="2013642.8"/>
    <n v="2013642.8"/>
    <e v="#N/A"/>
    <s v="María de los Angeles Ávila Vázquez"/>
    <s v="Enrique Teodoro Olvera Olvera"/>
    <s v="ACSN"/>
    <s v="ACSN"/>
    <n v="971"/>
    <s v="COSMIC"/>
    <s v="Desarrollo de Software"/>
    <s v="ACSMC"/>
    <x v="1"/>
    <x v="7"/>
    <s v="David Muñoz Olivares"/>
    <s v="08/07/2019"/>
    <s v="08/07/2019"/>
    <s v="17/09/2020"/>
    <s v=""/>
    <n v="2020"/>
    <n v="9"/>
    <s v="Proyecto"/>
    <s v="POL"/>
  </r>
  <r>
    <n v="784"/>
    <d v="2019-05-08T20:10:17"/>
    <s v="AGS-FSCM:Incluir para algunas ctas bancarias conciliaciones automáticas y automatizar reporte conciliación general"/>
    <m/>
    <m/>
    <m/>
    <x v="2"/>
    <s v="​Se requiere agregar a la funcionalidad nativa de Peoplesoft que hace el componente ;Conciliación Semimanual; elementos que permitan que aumente su grado de automatización y que pueda generar el reporte de conciliación bancaria - contable que se le pide mensualmente a la Administración de Recursos Financieros ;2;, de la AGRS."/>
    <s v="AGRS"/>
    <s v="SN"/>
    <s v="Margarita Canseco Flores"/>
    <s v="IDS"/>
    <m/>
    <s v="Arturo Valencia Rueda"/>
    <n v="1596.855"/>
    <s v="Alta"/>
    <n v="0"/>
    <s v="D. Desarrollo"/>
    <m/>
    <m/>
    <m/>
    <n v="0.56000000000000005"/>
    <s v="Activo"/>
    <s v="No aplica"/>
    <s v="Continuidad operativa"/>
    <s v="Recursos y Servicios"/>
    <s v="Desarrollo"/>
    <s v="299 - AGS-FSCM Solución Integral"/>
    <s v="AGS-FSCM Solución Integral"/>
    <x v="0"/>
    <s v="Unidades de Desarrollo (UD-X)"/>
    <n v="10645.7"/>
    <n v="10645.7"/>
    <n v="2437865.2999999998"/>
    <n v="2437865.2999999998"/>
    <n v="2177583.8999999994"/>
    <s v="Margarita Canseco Flores"/>
    <s v="Diana Maribel Velazquez Barroso"/>
    <s v="ACSN"/>
    <s v="ACSN"/>
    <n v="1133"/>
    <s v="COSMIC"/>
    <s v="Desarrollo de Software"/>
    <s v="ACDMA"/>
    <x v="0"/>
    <x v="0"/>
    <s v="Francisco Porfirio Lopez Vazquez"/>
    <s v="02/03/2020"/>
    <s v="02/03/2020"/>
    <s v="29/09/2020"/>
    <s v=""/>
    <n v="2020"/>
    <n v="9"/>
    <s v="Proyecto"/>
    <s v="POL"/>
  </r>
  <r>
    <n v="792"/>
    <d v="2019-05-13T12:46:33"/>
    <s v="TI_Desarrollo de guía de operación para la “Institucionalización de Aplicativos”."/>
    <s v="Nuevo tema de Negocio"/>
    <m/>
    <m/>
    <x v="2"/>
    <s v="​Implementar_x000a_una guía de operación que indique las actividades, reglas de negocio,_x000a_involucrados, artefactos y mejores prácticas necesarios para institucionalizar_x000a_los aplicativos desarrollados y operados por las áreas de negocio, dando como resultado_x000a_que la AGCTI pueda mantener el control de la seguridad, arquitectura,_x000a_infraestructura y la continuidad de la operación."/>
    <s v="AGCTI"/>
    <s v="SN"/>
    <s v="Ignacio Buendia Romero"/>
    <s v="SN"/>
    <m/>
    <s v="José Alberto Romero Rodríguez"/>
    <n v="0"/>
    <s v="Baja"/>
    <n v="0"/>
    <s v="3. Ejecución"/>
    <m/>
    <m/>
    <m/>
    <n v="0.84"/>
    <s v="Activo"/>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Jose Alberto Romero Rodriguez"/>
    <s v="Enrique Teodoro Olvera Olvera"/>
    <s v="ACSN"/>
    <s v="ACSN"/>
    <n v="0"/>
    <e v="#N/A"/>
    <s v="Proyecto Tecnológico"/>
    <s v="TI"/>
    <x v="2"/>
    <x v="3"/>
    <s v=""/>
    <s v="10/06/2019"/>
    <s v="10/06/2019"/>
    <s v="01/04/2020"/>
    <s v=""/>
    <n v="2020"/>
    <n v="4"/>
    <s v="Proyecto"/>
    <s v="POL"/>
  </r>
  <r>
    <n v="800"/>
    <d v="2019-05-15T18:20:00"/>
    <s v="CZA_MAT-CBZ: Reingeniería de la aplicación MAT Cobranza Módulo Resoluciones Traslado"/>
    <s v="Nuevo tema de Negocio"/>
    <m/>
    <m/>
    <x v="2"/>
    <s v="​Desacoplar en la aplicación MAT Cobranza el módulo ;Resoluciones - Traslado; del war monolítico ;MAT-Cobranza.war;.Actualizar el Front End y Back End a las versiones más recientes alineado el marco tecnológico actual. "/>
    <s v="AGCTI"/>
    <s v="IDS"/>
    <s v="Luis Alfredo Torres Arreguín"/>
    <s v="IDS"/>
    <n v="1"/>
    <s v="Luis Alfredo Torres Arreguín"/>
    <n v="1928.6144999999999"/>
    <s v="Alta"/>
    <n v="1"/>
    <s v="F. Pruebas de Usuario"/>
    <s v="1077 - UAT en paralelo"/>
    <s v="Ninguna"/>
    <s v="SI"/>
    <n v="0.94"/>
    <s v="Activo"/>
    <s v="No aplica"/>
    <s v="Continuidad operativa"/>
    <s v="Cobranza"/>
    <s v="Requerimiento Técnico"/>
    <s v="666 - Modelo de Administración Tributaria de Cobranza"/>
    <s v="Modelo de Administración Tributaria de Cobranza"/>
    <x v="0"/>
    <s v="Unidades de Desarrollo (UD-X)"/>
    <n v="12857.43"/>
    <n v="12857.43"/>
    <n v="2944310.47"/>
    <n v="2944310.47"/>
    <e v="#N/A"/>
    <s v="Luis Alfredo Torres Arreguín"/>
    <s v="José Vicente Vázquez Chávez"/>
    <s v="TI"/>
    <s v="ACTT"/>
    <n v="1086"/>
    <s v="Alto Nivel"/>
    <s v="Desarrollo de_Software"/>
    <s v="ACDMA"/>
    <x v="0"/>
    <x v="4"/>
    <s v="Jose Luis Avila Vazquez"/>
    <s v="08/07/2019"/>
    <s v="08/07/2019"/>
    <s v="13/10/2020"/>
    <s v=""/>
    <n v="2020"/>
    <n v="10"/>
    <s v="Proyecto"/>
    <s v="POL"/>
  </r>
  <r>
    <n v="806"/>
    <d v="2019-05-16T17:58:29"/>
    <s v="MAT - RFC Ampliado: Simplificar matriz de roles IdC"/>
    <s v="RFC"/>
    <s v="Reingeniería del Registro Federal de Contribuyentes (RFC)​"/>
    <s v="AGSC"/>
    <x v="0"/>
    <s v="​Segmentar el acceso a las funcionalidades por medio de los roles del Servicio de IdC en MAT RFC, generando nuevos roles con alcance recortado"/>
    <s v="AGSC"/>
    <s v="SN"/>
    <e v="#N/A"/>
    <m/>
    <m/>
    <m/>
    <m/>
    <m/>
    <m/>
    <s v="0. Captación"/>
    <m/>
    <m/>
    <m/>
    <e v="#N/A"/>
    <s v="Detenido"/>
    <s v="No aplica"/>
    <m/>
    <s v="Identificación del Contribuyente"/>
    <s v="Mantenimiento"/>
    <s v="700 - RFC Ampliado"/>
    <s v="RFC Ampliado"/>
    <x v="0"/>
    <m/>
    <m/>
    <m/>
    <m/>
    <m/>
    <e v="#N/A"/>
    <s v="Christian Alejandro Nolasco Palacios"/>
    <s v="Ignacio Trujillo Hernandez"/>
    <s v="ACSN"/>
    <s v="ACSN"/>
    <m/>
    <m/>
    <m/>
    <s v="ACSMC"/>
    <x v="1"/>
    <x v="1"/>
    <s v="Araceli Gandara Bautista"/>
    <m/>
    <m/>
    <m/>
    <m/>
    <m/>
    <m/>
    <s v="Iniciativa"/>
    <s v="POL"/>
  </r>
  <r>
    <n v="807"/>
    <d v="2019-05-17T17:52:05"/>
    <s v="CZA_MAT-IIB: Intercambio de información con la Banca."/>
    <s v="Cobranza - Emisión de formatos para pago"/>
    <s v="Información Bancaria –  MAT Cobranza – Fase III"/>
    <s v="AGR"/>
    <x v="0"/>
    <s v="​Se requiere la atención y soporte para la continuidad del proyectoCobranza – Intercambio de información con la Banca. (PPMC 91605), que por el término del contrato con el SDMA 4 no se logró su liberación a producción.​ Considerando el requerimiento inicial y los controles de cambio autorizados durante el periodo en que fue atendido por el anterior CDS.Se deberá asociar los siguientes paquetes a la iniciativa&amp;#58;CobranzaCZCC17524PR1CZCC17361PRBCZCC17361BD_Portal empleadoTTCC17415PECTTCC17415CBD"/>
    <s v="AGR"/>
    <s v="SN"/>
    <s v="José Luis Vences Mendoza"/>
    <s v="SN"/>
    <n v="1"/>
    <s v="José Luis Vences Mendoza"/>
    <n v="742.39650000000006"/>
    <s v="Media"/>
    <n v="1"/>
    <s v="F. Pruebas de Usuario"/>
    <s v="Ninguna"/>
    <s v="Ninguna"/>
    <m/>
    <n v="0.92"/>
    <s v="Activo"/>
    <s v="No aplica"/>
    <s v="Fiscalización"/>
    <s v="Cobranza"/>
    <s v="Mantenimiento"/>
    <s v="1029 - Intercambio de información con la banca"/>
    <s v="Intercambio de información con la banca"/>
    <x v="0"/>
    <s v="Unidades de Desarrollo (UD-X)"/>
    <n v="4949.3100000000004"/>
    <n v="4949.3100000000004"/>
    <n v="1133391.99"/>
    <n v="1133391.99"/>
    <e v="#N/A"/>
    <s v="José Luis Vences Mendoza"/>
    <s v="Ricardo Ramiro Romero Razo"/>
    <s v="ACSN"/>
    <s v="ACSN"/>
    <n v="1040"/>
    <s v="COSMIC"/>
    <s v="Desarrollo de Software"/>
    <s v="ACDMA"/>
    <x v="0"/>
    <x v="4"/>
    <s v="Jose Luis Avila Vazquez"/>
    <s v="22/07/2019"/>
    <s v="22/07/2019"/>
    <s v="22/10/2020"/>
    <s v=""/>
    <n v="2020"/>
    <n v="10"/>
    <s v="Proyecto"/>
    <s v="POL"/>
  </r>
  <r>
    <n v="811"/>
    <d v="2019-05-21T17:20:23"/>
    <s v="CEPD_VOCE_Precio unitario en permisos C1"/>
    <m/>
    <m/>
    <m/>
    <x v="2"/>
    <s v="Se_x000d__x000a_requiere modificar el Validador de Operaciones de Comercio Exterior (VOCE),_x000d__x000a_respecto a la validación de los datos declarados en el campo de Valor Comercial_x000d__x000a_y Unidad de Medida Comercialización permisos C1._x000d__x000a__x000d__x000a_"/>
    <s v="AGA"/>
    <s v="SN"/>
    <e v="#N/A"/>
    <m/>
    <m/>
    <m/>
    <m/>
    <m/>
    <m/>
    <s v="0. Captación"/>
    <m/>
    <m/>
    <m/>
    <e v="#N/A"/>
    <s v="Detenido"/>
    <s v="No aplica"/>
    <m/>
    <s v="Comercio Exterior - Pre-Despacho"/>
    <s v="Desarroll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815"/>
    <d v="2019-05-23T11:23:07"/>
    <s v="CZA_CREDFIS: Nuevo Servicio en Motor Traductor para la entrega de sección de línea de captura."/>
    <s v="Nuevo tema de Negocio"/>
    <m/>
    <m/>
    <x v="2"/>
    <s v="Habilitar_x000a_funcionalidad al Motor Traductor (MT) para que, dependiendo de un nuevo método,_x000a_se permita a los diversos aplicativos, por una parte, continuar utilizando la_x000a_actual petición al MT para la generación y entrega del formato para pago con LC_x000a_en formato PDF y su XML, y por otra parte, utilizar una nueva petición, la cual_x000a_identifique el MT para la generación y_x000a_entrega, en formato PNG, de la sección de Línea de Captura, el Código de_x000a_barras, el código QR, el número del documento o folio y la fecha de emisión,_x000a_así como el XML correspondiente._x000a__x000a_"/>
    <s v="AGR"/>
    <s v="SN"/>
    <s v="José Luis Vences Mendoza"/>
    <s v="SN"/>
    <m/>
    <s v="José Luis Vences Mendoza"/>
    <n v="51.245999999999995"/>
    <s v="Baja"/>
    <n v="1"/>
    <s v="E. Pruebas de Integración Aplicativa"/>
    <s v="SENHA"/>
    <s v="Ninguna"/>
    <m/>
    <n v="0.59"/>
    <s v="Activo"/>
    <s v="No aplica"/>
    <s v="Continuidad operativa"/>
    <s v="Cobranza"/>
    <s v="Mantenimiento"/>
    <s v="644 - Créditos Fiscales"/>
    <s v="Créditos Fiscales"/>
    <x v="0"/>
    <s v="Unidades de Soporte a la Operación (USO)"/>
    <n v="0"/>
    <n v="341.64"/>
    <n v="78318"/>
    <n v="78318"/>
    <e v="#N/A"/>
    <s v="José Luis Vences Mendoza"/>
    <s v="Ricardo Ramiro Romero Razo"/>
    <s v="ACSN"/>
    <s v="ACSN"/>
    <n v="699"/>
    <s v="COSMIC"/>
    <s v="Desarrollo de Software"/>
    <s v="ACDMA"/>
    <x v="0"/>
    <x v="4"/>
    <s v="Jose Luis Avila Vazquez"/>
    <s v="07/06/2019"/>
    <s v="07/06/2019"/>
    <s v="10/07/2020"/>
    <s v=""/>
    <n v="2020"/>
    <n v="7"/>
    <s v="Proyecto"/>
    <s v="POL"/>
  </r>
  <r>
    <n v="829"/>
    <d v="2019-05-29T12:41:24"/>
    <s v="CED_SA-Autorización de Copias Simples"/>
    <m/>
    <m/>
    <m/>
    <x v="2"/>
    <s v="​Poder_x000a_controlar los plazos y niveles de tolerancia de los pedimentos Copias Simples_x000a_Extemporáneas"/>
    <s v="AGA"/>
    <s v="SN"/>
    <s v="Beatriz Belem Stein Carrillo"/>
    <s v="SN"/>
    <m/>
    <s v="Beatriz Belem Stein Carrillo"/>
    <n v="99.3"/>
    <s v="Baja"/>
    <n v="1"/>
    <s v="D. Desarrollo"/>
    <m/>
    <m/>
    <m/>
    <n v="0.73"/>
    <s v="Activo"/>
    <s v="No aplica"/>
    <s v="Continuidad operativa"/>
    <s v="Comercio Exterior - Despacho"/>
    <s v="Mantenimiento"/>
    <s v="196 - Selección Automatizada"/>
    <s v="Selección Automatizada"/>
    <x v="5"/>
    <s v="Unidades de Soporte a la Operación (USO)"/>
    <n v="0"/>
    <n v="662"/>
    <n v="0"/>
    <n v="0"/>
    <e v="#N/A"/>
    <s v="Beatriz Belem Stein Carrillo"/>
    <s v="Ingrid Bernal Campuzano"/>
    <s v="ACSN"/>
    <s v="ACSN"/>
    <n v="756"/>
    <s v="Selecciona una opción"/>
    <s v="Desarrollo de Software"/>
    <s v="AGA"/>
    <x v="4"/>
    <x v="11"/>
    <s v="Marco Antonio Aguilar Ruiz"/>
    <s v="01/07/2019"/>
    <s v="01/07/2019"/>
    <s v="11/01/2021"/>
    <s v=""/>
    <n v="2021"/>
    <n v="1"/>
    <s v="Proyecto"/>
    <s v="POL"/>
  </r>
  <r>
    <n v="841"/>
    <d v="2019-06-03T13:09:51"/>
    <s v="MAT_PISE. Incorporar la nueva figura de Representantes legales en operaciones de Comercio Exterior"/>
    <m/>
    <m/>
    <m/>
    <x v="3"/>
    <s v="Permitir que en las solicitudes de importadores (inscripción, reinscripción y aumento disminución de encargos conferidos) se dede alta el registro de representantes legales, para lo cual requeriremos de manera muy general&amp;#58;Actualizar textos enencabezados, etiquetas, instrucciones de los formularios, acuses, notificaciones y consultas.Aumentar la mascarilla del campo número de patente.Modificar el flujo de evaluación de encargosPara mayor detalle del requerimiento, favor de remitirse al RES fornalizado los días27 y 28de octubre de 2015. La iniciativa se desglosa en 5RN's.Se anexa RESen el share point."/>
    <s v="AGSC"/>
    <s v="SN"/>
    <e v="#N/A"/>
    <m/>
    <m/>
    <m/>
    <m/>
    <m/>
    <m/>
    <s v="1. Sin Estimación"/>
    <m/>
    <m/>
    <m/>
    <e v="#N/A"/>
    <s v="Activo"/>
    <s v="No aplica"/>
    <s v="Continuidad operativa"/>
    <s v="Servicios al Contribuyente"/>
    <s v="Desarrollo"/>
    <s v="700 - RFC Ampliado"/>
    <s v="RFC Ampliado"/>
    <x v="0"/>
    <m/>
    <m/>
    <m/>
    <m/>
    <m/>
    <e v="#N/A"/>
    <s v="Christian Alejandro Nolasco Palacios"/>
    <s v="Ignacio Trujillo Hernandez"/>
    <s v="ACSN"/>
    <s v="ACSN"/>
    <m/>
    <m/>
    <m/>
    <s v="ACSMC"/>
    <x v="1"/>
    <x v="1"/>
    <s v="Araceli Gandara Bautista"/>
    <m/>
    <m/>
    <m/>
    <m/>
    <m/>
    <m/>
    <s v="Sin estimación"/>
    <s v="POL"/>
  </r>
  <r>
    <n v="851"/>
    <d v="2019-06-06T15:55:01"/>
    <s v="MAT_RFC Ampliado: Actualización de reglas y adecuación de funcionalidades para la Disolución y Liquidación simplificada de Socieda"/>
    <m/>
    <m/>
    <m/>
    <x v="3"/>
    <s v="​Se requiere actualizar la reglas y adecuar_x000a_funcionalidades en el servicio de validación de requisitos para la Disolución y_x000a_Liquidación simplificada de Sociedades Mercantiles."/>
    <s v="AGSC"/>
    <s v="SN"/>
    <s v="Christian Alejandro Nolasco Palacios"/>
    <s v="SN"/>
    <m/>
    <s v="Christian Alejandro Nolasco Palacios"/>
    <n v="65.55"/>
    <s v="Baja"/>
    <n v="1"/>
    <s v="A.1 Especificación Funcional"/>
    <m/>
    <m/>
    <m/>
    <n v="0.45"/>
    <s v="Activo"/>
    <s v="No aplica"/>
    <s v="Facilitar el cumplimiento"/>
    <s v="Identificación del Contribuyente"/>
    <s v="Mantenimiento"/>
    <s v="700 - RFC Ampliado"/>
    <s v="RFC Ampliado"/>
    <x v="0"/>
    <s v="Unidades de Desarrollo (UD-X)"/>
    <n v="437"/>
    <n v="437"/>
    <n v="100073"/>
    <n v="100073"/>
    <n v="0"/>
    <s v="Christian Alejandro Nolasco Palacios"/>
    <s v="Ignacio Trujillo Hernandez"/>
    <s v="ACSN"/>
    <s v="ACSN"/>
    <n v="921"/>
    <s v="Alto Nivel"/>
    <s v="Desarrollo de Software"/>
    <s v="ACSMC"/>
    <x v="1"/>
    <x v="1"/>
    <s v="Araceli Gandara Bautista"/>
    <s v="05/02/2020"/>
    <s v="05/02/2020"/>
    <s v="12/03/2020"/>
    <s v=""/>
    <n v="2020"/>
    <n v="3"/>
    <s v="Proyecto"/>
    <s v="POL"/>
  </r>
  <r>
    <n v="862"/>
    <d v="2019-06-11T18:50:01"/>
    <s v="DyP_IPP_Formulario JS Atención de Vulnerabilidades"/>
    <s v="Nuevo tema de Negocio"/>
    <m/>
    <m/>
    <x v="2"/>
    <s v="Dar cumplimineto a la atención de las vulnerabilidades detectadas en las pruebas Estáticas y Dinámicas realizadas el 09/05/2019."/>
    <s v="AGCTI"/>
    <s v="IDS"/>
    <s v="Gabriel Alejandro Flores Pineda"/>
    <s v="SN"/>
    <n v="1"/>
    <s v="Manuel Vargas Espinosa"/>
    <n v="1019.1719999999999"/>
    <s v="Alta"/>
    <n v="0"/>
    <s v="D. Desarrollo"/>
    <s v="1079 - Tren de liberación"/>
    <s v="DyP - Microsoft"/>
    <m/>
    <n v="0.5"/>
    <s v="Detenido"/>
    <s v="No aplica"/>
    <s v="Continuidad operativa"/>
    <s v="Declaraciones y Pagos (Informativas y Pagos Provisionales)"/>
    <s v="Requerimiento Técnico"/>
    <s v="936 - Formulario (JAVA Script)"/>
    <s v="Formulario (JAVA Script)"/>
    <x v="0"/>
    <s v="Unidades de Desarrollo (UD-X)"/>
    <n v="6782.48"/>
    <n v="6794.48"/>
    <n v="1544381"/>
    <n v="1544381.92"/>
    <e v="#N/A"/>
    <s v="Manuel Vargas Espinosa"/>
    <s v="Ricardo Ramiro Romero Razo"/>
    <s v="ACSN"/>
    <s v="ACSN"/>
    <n v="900"/>
    <s v="Juicio de Expertos"/>
    <s v="Desarrollo de Software"/>
    <s v="ACDMA"/>
    <x v="0"/>
    <x v="5"/>
    <s v="Ignacio Ramon Ruiz Casillas"/>
    <s v="22/07/2019"/>
    <s v="22/07/2019"/>
    <s v="13/12/2019"/>
    <s v=""/>
    <n v="2019"/>
    <n v="12"/>
    <s v="Proyecto"/>
    <s v="POL"/>
  </r>
  <r>
    <n v="868"/>
    <d v="2019-06-13T17:13:31"/>
    <s v="DyP_IPP-Servicio DyP/Docs Digitales_Actualizar funcionalidades para Certificación Declaraciones y Pagos"/>
    <m/>
    <m/>
    <m/>
    <x v="2"/>
    <s v="​Implementar Firmado Electrónico para Certificacion en el Servicio de Declaraciones y pagos y Documentos Digitales para Perfil Local y Perfil Central, permita firmar de manera electrónica mediante el empleo de la e-firma de los funcionarios autorizados conforme a las reglas de negocio."/>
    <s v="AGR"/>
    <s v="IDS"/>
    <s v="Gabriel Alejandro Flores Pineda"/>
    <s v="SN"/>
    <m/>
    <s v="Manuel Vargas Espinosa"/>
    <n v="9695.8004999999994"/>
    <s v="Muy alta"/>
    <n v="0"/>
    <s v="A.2 En estimación por finalización de EF"/>
    <m/>
    <m/>
    <m/>
    <n v="0.77"/>
    <s v="Activo"/>
    <s v="No aplica"/>
    <s v="Continuidad operativa"/>
    <s v="Declaraciones y Pagos (Informativas y Pagos Provisionales)"/>
    <s v="Mantenimiento"/>
    <s v="478 - Pagos referenciados"/>
    <s v="Pagos referenciados"/>
    <x v="0"/>
    <s v="Unidades de Desarrollo (UD-X)"/>
    <n v="64638.67"/>
    <n v="64638.67"/>
    <n v="2639536.44"/>
    <n v="14802255.43"/>
    <e v="#N/A"/>
    <s v="Manuel Vargas Espinosa"/>
    <s v="Ricardo Ramiro Romero Razo"/>
    <s v="ACSN"/>
    <s v="ACSN"/>
    <n v="1115"/>
    <s v="COSMIC"/>
    <s v="Desarrollo de Software"/>
    <s v="ACMII"/>
    <x v="3"/>
    <x v="9"/>
    <s v="Francisco Aguilar Rodriguez"/>
    <s v="09/01/2020"/>
    <s v="09/01/2020"/>
    <s v="30/11/2020"/>
    <s v=""/>
    <n v="2020"/>
    <n v="11"/>
    <s v="Proyecto"/>
    <s v="POL"/>
  </r>
  <r>
    <n v="874"/>
    <d v="2019-06-17T12:36:37"/>
    <s v="TI_Sistema de Consulta de Personas Políticamente Expuestas (CPEPS)"/>
    <m/>
    <m/>
    <m/>
    <x v="6"/>
    <s v="​Desarrollar_x000a_una solución aplicativa que permita identificar y consultar a las personas_x000a_políticamente expuestas (PEPS) desde el Portal de Prevención de Lavado de_x000a_Dinero del SAT, emitiendo por medio de un acuse al solicitante el estatus de la_x000a_consulta (positiva o negativa)."/>
    <s v="AGAFF"/>
    <s v="SN"/>
    <s v="José Luis Zarate López"/>
    <s v="SN"/>
    <m/>
    <s v="José Alberto Romero Rodríguez"/>
    <n v="168"/>
    <s v="Baja"/>
    <n v="0"/>
    <s v="K. Cierre"/>
    <s v="Ninguna"/>
    <s v="Ninguna"/>
    <s v="SI"/>
    <n v="0.98"/>
    <s v="Activo"/>
    <s v="No aplica"/>
    <s v="Continuidad operativa"/>
    <s v="Transversales de TI"/>
    <s v="Proyecto"/>
    <s v="630 - Portal de Operaciones Vulnerables"/>
    <s v="Portal de Operaciones Vulnerables"/>
    <x v="3"/>
    <s v="No Aplica"/>
    <n v="0"/>
    <n v="1120"/>
    <n v="0"/>
    <n v="0"/>
    <e v="#N/A"/>
    <s v="Jose Luis Zarate Lopez"/>
    <s v="Enrique Teodoro Olvera Olvera"/>
    <s v="ACSN"/>
    <s v="ACSN"/>
    <n v="762"/>
    <s v="Juicio de Expertos"/>
    <s v="Desarrollo de Software"/>
    <s v="ACDMA"/>
    <x v="0"/>
    <x v="0"/>
    <s v="Angel Ricardo Guzman Lopez"/>
    <s v="19/06/2019"/>
    <s v="19/06/2019"/>
    <s v="21/05/2020"/>
    <s v=""/>
    <n v="2020"/>
    <n v="5"/>
    <s v="Proyecto"/>
    <s v="POL"/>
  </r>
  <r>
    <n v="876"/>
    <d v="2019-06-17T16:59:43"/>
    <s v="FIR_PKI-SAT_Lista de Certificados Revocados"/>
    <s v="PKI"/>
    <m/>
    <m/>
    <x v="2"/>
    <s v="​Garantizar la disponibilidad de la Lista de Certificados de e.firma para los usuarios que la requieran.Se requiere mejorar el proceso de generación y publicación de la Lista de Certificados Revocados, conforme al estándar ISO 21188&amp;#58;2006 (https&amp;#58;//www.iso.org/standard/35707.html) y como acción alternativa a la consulta de estatus de certificados bajo el protocolo de Estado de un Certificado En Línea."/>
    <s v="AGCTI"/>
    <s v="SN"/>
    <e v="#N/A"/>
    <m/>
    <m/>
    <m/>
    <m/>
    <m/>
    <m/>
    <s v="1. Sin Estimación"/>
    <m/>
    <m/>
    <m/>
    <e v="#N/A"/>
    <s v="Activo"/>
    <s v="No aplica"/>
    <m/>
    <s v="e.Firma"/>
    <s v="Requerimiento Técnico"/>
    <s v="2082 - PKI-SAT (Public Key Infraestructure - SAT)"/>
    <s v="PKI-SAT (Public Key Infraestructure - SAT)"/>
    <x v="0"/>
    <m/>
    <m/>
    <m/>
    <m/>
    <m/>
    <e v="#N/A"/>
    <s v="Israel Becerril Sierra"/>
    <s v="Israel Becerril Sierra"/>
    <s v="TI"/>
    <s v="ACSMC"/>
    <m/>
    <m/>
    <m/>
    <s v="ACSMC"/>
    <x v="1"/>
    <x v="1"/>
    <s v="Daniel Esquivel Herrera"/>
    <m/>
    <m/>
    <m/>
    <m/>
    <m/>
    <m/>
    <s v="Sin estimación"/>
    <s v="POL"/>
  </r>
  <r>
    <n v="878"/>
    <d v="2019-06-18T12:50:58"/>
    <s v="FIS_COVOL_Validador en tres lenguajes de programación del esquema de JSON"/>
    <s v="Controles Volumétricos"/>
    <m/>
    <m/>
    <x v="2"/>
    <s v="​Desarrollar los códigos fuentes de validación bajo el esquema de tres lenguajes de programación informática (.net, java y javascript), para validar los JSON de la información del aplicativo de controles volumétricos en materia de hidrocarburos, señalado en la normatividad citada."/>
    <s v="AGCTI"/>
    <s v="SN"/>
    <e v="#N/A"/>
    <m/>
    <m/>
    <m/>
    <m/>
    <m/>
    <m/>
    <s v="1. Primera estimación"/>
    <m/>
    <m/>
    <m/>
    <e v="#N/A"/>
    <s v="Activo"/>
    <s v="No aplica"/>
    <m/>
    <s v="Fiscalización"/>
    <s v="Requerimiento Técnico"/>
    <s v="1026 - Controles Volumétricos de Estaciones de Servicio de Combustible"/>
    <s v="Controles Volumétricos de Estaciones de Servicio de Combustible"/>
    <x v="0"/>
    <m/>
    <m/>
    <m/>
    <m/>
    <m/>
    <e v="#N/A"/>
    <s v="Victor Milchorena"/>
    <s v="Carlos Gerardo Malanche Flores"/>
    <s v="TI"/>
    <s v="ACSMC"/>
    <m/>
    <m/>
    <m/>
    <s v="ACDMA"/>
    <x v="0"/>
    <x v="2"/>
    <s v="Raúl Quiroz Sosa"/>
    <m/>
    <m/>
    <m/>
    <m/>
    <m/>
    <m/>
    <s v="Primera Estimación"/>
    <s v="POL"/>
  </r>
  <r>
    <n v="884"/>
    <d v="2019-06-19T10:34:08"/>
    <s v="Fiscalización Integral"/>
    <s v="Fiscalización Integral  "/>
    <m/>
    <m/>
    <x v="2"/>
    <s v="​Derivado a las solitud por parte de AGAFF, AGACE y_x000a_AGGC se generó una Solicitud de Cambio (CC) para eliminar e integrar nuevas_x000a_funcionalidades al aplicativo de Fiscalización Integral."/>
    <s v="AGAFF"/>
    <s v="IDS"/>
    <s v="Miguel Ángel González Guagnelli"/>
    <s v="IDS"/>
    <n v="1"/>
    <s v="Miguel Ángel González Guagnelli"/>
    <n v="4468.1655000000001"/>
    <s v="Alta"/>
    <n v="1"/>
    <s v="E. Pruebas de Integración Aplicativa"/>
    <s v="Ninguna"/>
    <s v="Ninguna"/>
    <s v="SI"/>
    <n v="0.53"/>
    <s v="Activo"/>
    <s v="No aplica"/>
    <s v="Fiscalización"/>
    <s v="Fiscalización"/>
    <s v="Proyecto"/>
    <s v="691 - Fiscalización Integral"/>
    <s v="Fiscalización Integral"/>
    <x v="0"/>
    <s v="Unidades de Desarrollo (UD-X)"/>
    <n v="29787.77"/>
    <n v="29787.77"/>
    <n v="6821399.3300000001"/>
    <n v="6821399.3300000001"/>
    <e v="#N/A"/>
    <s v="Santa Isabel Villanueva Hernandez"/>
    <s v="Ingrid Bernal Campuzano"/>
    <s v="ACSN"/>
    <s v="ACSN"/>
    <n v="932"/>
    <s v="COSMIC"/>
    <s v="Desarrollo de Software"/>
    <s v="ACDMA"/>
    <x v="0"/>
    <x v="2"/>
    <s v="Raúl Quiroz Sosa"/>
    <s v="14/02/2019"/>
    <s v="14/02/2019"/>
    <s v="31/05/2021"/>
    <s v=""/>
    <n v="2021"/>
    <n v="5"/>
    <s v="Proyecto"/>
    <s v="POL"/>
  </r>
  <r>
    <n v="892"/>
    <d v="2019-06-24T11:18:24"/>
    <s v="CED_VOCE_ Actualizar criterios de validación en la rectificación de tránsitos"/>
    <m/>
    <m/>
    <m/>
    <x v="1"/>
    <s v="​Actualizar_x000d__x000a_la información de plazos en la rectificación de pedimentos de tránsito así como_x000d__x000a_permitir la declaración de la misma aduana (inicio y arribo) "/>
    <s v="AGA"/>
    <s v="SN"/>
    <e v="#N/A"/>
    <m/>
    <m/>
    <m/>
    <m/>
    <m/>
    <m/>
    <s v="0. Captación"/>
    <m/>
    <m/>
    <m/>
    <e v="#N/A"/>
    <s v="Detenid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905"/>
    <d v="2019-06-25T15:11:52"/>
    <s v="DYC_ MAT-DyC_Solicitud de declaraciones, compensaciones y acreditamientos_proceso automático por goteo"/>
    <m/>
    <m/>
    <m/>
    <x v="2"/>
    <s v="​Se solicita se genere un proceso automático para extraccion diaria de información de las Declaraciones, Compensaciones y Acreditamientos recibidos en DyP, a día cerrado; asimismo se dseberán hacer adecuaciones a la fase I."/>
    <s v="AGAFF"/>
    <s v="IDS"/>
    <s v="Karina Lucio García"/>
    <s v="SN"/>
    <m/>
    <s v="Víctor Cruz Leyva"/>
    <n v="606.56700000000001"/>
    <s v="Media"/>
    <n v="0"/>
    <s v="F. Pruebas de Usuario"/>
    <m/>
    <m/>
    <m/>
    <n v="0.68"/>
    <s v="Activo"/>
    <s v="No aplica"/>
    <s v="Fiscalización"/>
    <s v="Devoluciones y Compensaciones"/>
    <s v="Desarrollo"/>
    <s v="991 - Proyecto ETL generación de insumos del proceso de control de compensaciones"/>
    <s v="Proyecto ETL generación de insumos del proceso de control de compensaciones"/>
    <x v="0"/>
    <s v="Unidades de Desarrollo (UD-X)"/>
    <n v="3737.5"/>
    <n v="4043.78"/>
    <n v="631243.07999999996"/>
    <n v="855887.5"/>
    <e v="#N/A"/>
    <s v="Víctor Cruz Leyva"/>
    <s v="Ricardo Ramiro Romero Razo"/>
    <s v="ACSN"/>
    <s v="ACSN"/>
    <n v="1152"/>
    <s v="COSMIC"/>
    <s v="Desarrollo de Software"/>
    <s v="ACSMC"/>
    <x v="1"/>
    <x v="13"/>
    <s v="Patricia Ortega Vega"/>
    <s v="29/08/2019"/>
    <s v="29/08/2019"/>
    <s v="02/10/2020"/>
    <s v=""/>
    <n v="2020"/>
    <n v="10"/>
    <s v="Proyecto"/>
    <s v="POL"/>
  </r>
  <r>
    <n v="917"/>
    <d v="2019-07-03T11:16:22"/>
    <s v="TI_AP3_ Modelado de Procesos de DyP (Declaración provisional)"/>
    <s v="Nuevo tema de Negocio"/>
    <m/>
    <m/>
    <x v="6"/>
    <s v="Creación del Modelado de Contexto, Modelado de Negocio y Diagrama_x000a_de Flujo de información del servicio Declaraciones (Declaraciones Provisionales)_x000a__x000a__x000a_"/>
    <s v="AGCTI"/>
    <s v="SN"/>
    <s v="Elizabeth Del Valle Beltrán"/>
    <s v="SN"/>
    <m/>
    <s v="Elizabeth Del Valle Beltrán"/>
    <n v="0"/>
    <s v="Baja"/>
    <n v="1"/>
    <s v="3. Ejecución"/>
    <m/>
    <m/>
    <m/>
    <n v="0.99"/>
    <s v="Activo"/>
    <s v="No aplica"/>
    <s v="Estratégico"/>
    <s v="Transversales de TI"/>
    <s v="Requerimiento Técnico"/>
    <s v="2075.1 - Documentum/Captiva - Servicios de Digitalización Solución Integral Servicios al Contribuyente"/>
    <s v="Documentum/Captiva - Servicios de Digitalización Solución Integral Servicios al Contribuyente"/>
    <x v="1"/>
    <s v="No Aplica"/>
    <s v=""/>
    <s v=""/>
    <n v="0"/>
    <s v=""/>
    <e v="#N/A"/>
    <s v="Elizabeth del Valle Beltran"/>
    <s v="Ricardo Ramiro Romero Razo"/>
    <s v="ACSN"/>
    <s v="ACSN"/>
    <n v="0"/>
    <e v="#N/A"/>
    <s v="Proyecto Tecnológico"/>
    <s v="TI"/>
    <x v="2"/>
    <x v="3"/>
    <s v=""/>
    <s v="19/06/2019"/>
    <s v="19/06/2019"/>
    <s v="29/11/2019"/>
    <s v=""/>
    <n v="2019"/>
    <n v="11"/>
    <s v="Proyecto"/>
    <s v="POL"/>
  </r>
  <r>
    <n v="919"/>
    <d v="2019-07-04T10:29:57"/>
    <s v="DyP: Crear declaración informativa transaccional de partes relacionadas."/>
    <m/>
    <m/>
    <m/>
    <x v="6"/>
    <s v="​Derivado de la necesidad de proporcionar a loc ontribuyentes medios actualizados y de simplificación administrativa."/>
    <s v="AGR"/>
    <s v="IDS"/>
    <s v="Silvia Nagheli Márquez Solís"/>
    <s v="SN"/>
    <m/>
    <s v="Manuel Vargas Espinosa"/>
    <n v="270"/>
    <s v="Baja"/>
    <n v="0"/>
    <s v="A.2 En estimación por finalización de EF"/>
    <m/>
    <m/>
    <m/>
    <n v="1"/>
    <s v="Detenido con CCRS"/>
    <s v="No aplica"/>
    <s v="Facilitar el cumplimiento"/>
    <s v="Declaraciones y Pagos (Documentos Digitales)"/>
    <s v="Proyecto"/>
    <s v="977 - Declaración Informativa Transaccional de Partes Relacionadas"/>
    <s v="Declaración Informativa Transaccional de Partes Relacionadas"/>
    <x v="0"/>
    <s v="Unidades de Desarrollo (UD-X)"/>
    <n v="1800"/>
    <n v="1800"/>
    <n v="412200"/>
    <n v="412200"/>
    <e v="#N/A"/>
    <s v="Manuel Vargas Espinosa"/>
    <s v="Ricardo Ramiro Romero Razo"/>
    <s v="ACSN"/>
    <s v="ACSN"/>
    <n v="818"/>
    <s v="Alto Nivel"/>
    <s v="Desarrollo de Software"/>
    <s v="ACDMA"/>
    <x v="0"/>
    <x v="5"/>
    <s v="Nallely Jusselyn Rivera Arzola"/>
    <s v="28/10/2019"/>
    <s v="28/10/2019"/>
    <s v="28/01/2020"/>
    <s v="28/01/2020"/>
    <n v="2020"/>
    <n v="1"/>
    <s v="Proyecto"/>
    <s v="POL"/>
  </r>
  <r>
    <n v="923"/>
    <d v="2019-07-04T18:23:14"/>
    <s v="AR_BTCE_Tablero registro de bitácora para mensajes de tráficos Marítimo, Ferroviario y Aéreo (REB)"/>
    <m/>
    <m/>
    <m/>
    <x v="1"/>
    <s v="​Implementar una aplicación de ;Registro de Eventos de Bitácora; (REB) en línea que muestre los diversos eventos y estatus durante la recepción de los mensajes de tráficos que serán replicados y los cuales contendrán la información de manifiestos y documentos delos diferentes tráficos (Marítimo, Aéreo y Ferroviario)"/>
    <s v="AGA"/>
    <s v="SN"/>
    <s v="José Alberto Romero Rodríguez"/>
    <s v="SN"/>
    <m/>
    <s v="José Alberto Romero Rodríguez"/>
    <n v="185.25"/>
    <s v="Baja"/>
    <n v="1"/>
    <s v="A.1 Especificación Funcional"/>
    <m/>
    <m/>
    <s v="SI"/>
    <n v="0.4"/>
    <s v="Detenido con CCRS"/>
    <s v="No aplica"/>
    <s v="Fiscalización"/>
    <s v="Administración del Riesgo"/>
    <s v="Proyecto"/>
    <s v="997 - Repositorio Tráfico Ferroviario: Crear un repositorio para la recepción de información ferroviaria desde VUCEM para análisis de riesgo de información anticipada"/>
    <s v="Repositorio Tráfico Ferroviario: Crear un repositorio para la recepción de información ferroviaria desde VUCEM para análisis de riesgo de información anticipada"/>
    <x v="0"/>
    <s v="Unidades de Desarrollo (UD-X)"/>
    <n v="988"/>
    <n v="1235"/>
    <n v="226252"/>
    <n v="226252"/>
    <n v="42868.799999999996"/>
    <s v="Jose Alberto Romero Rodriguez"/>
    <s v="Enrique Teodoro Olvera Olvera"/>
    <s v="ACSN"/>
    <s v="ACSN"/>
    <n v="840"/>
    <s v="Alto Nivel"/>
    <s v="Desarrollo de Software"/>
    <s v="ACSMC"/>
    <x v="1"/>
    <x v="7"/>
    <s v="Carlos Moreno Garcia"/>
    <s v="17/09/2019"/>
    <s v="17/09/2019"/>
    <s v="23/03/2020"/>
    <s v=""/>
    <n v="2020"/>
    <n v="3"/>
    <s v="Proyecto"/>
    <s v="POL"/>
  </r>
  <r>
    <n v="924"/>
    <d v="2019-06-07T00:00:00"/>
    <s v="CZA_MAT-CBZ: Desaplicación de pagos de resoluciones"/>
    <s v="Nuevo tema de Negocio"/>
    <m/>
    <m/>
    <x v="6"/>
    <s v="_x000a__x000a_La ADR de México 2 necesita reactivar las resoluciones_x000a_que fueron dadas de baja por la aplicación de un pago automático, del RFCCUL060824G23, sin embargo, en el componente de desaplicación de pagos,_x000a_sale error y no puede hacerlo. _x000a__x000a__x000a__x000a_Ahora bien, como el pago tiene involucradas varias_x000a_resoluciones la ADR no puede optar por dar de baja las resoluciones e_x000a_inventariar otras, por tal motivo se solicita la desaplicación del pago._x000a_Todas las resoluciones están integradas por únicamente una multa y es el_x000a_único pago aplicado a las resoluciones._x000a__x000a_"/>
    <s v="AGR"/>
    <s v="SN"/>
    <e v="#N/A"/>
    <m/>
    <m/>
    <m/>
    <m/>
    <m/>
    <m/>
    <s v="1. Sin Estimación"/>
    <m/>
    <m/>
    <m/>
    <e v="#N/A"/>
    <s v="Activo"/>
    <m/>
    <m/>
    <m/>
    <m/>
    <s v="666 - Modelo de Administración Tributaria de Cobranza"/>
    <s v="Modelo de Administración Tributaria de Cobranza"/>
    <x v="0"/>
    <e v="#N/A"/>
    <e v="#N/A"/>
    <e v="#N/A"/>
    <m/>
    <e v="#N/A"/>
    <e v="#N/A"/>
    <s v="Jose Luis Vences Mendoza"/>
    <s v="Ricardo Ramiro Romero Razo"/>
    <s v="ACSN"/>
    <s v="ACSN"/>
    <m/>
    <m/>
    <m/>
    <s v="ACDMA"/>
    <x v="0"/>
    <x v="4"/>
    <s v="Jose Luis Avila Vazquez"/>
    <m/>
    <m/>
    <m/>
    <m/>
    <m/>
    <m/>
    <s v="Sin estimación"/>
    <s v="POL"/>
  </r>
  <r>
    <n v="932"/>
    <d v="2019-07-08T14:16:46"/>
    <s v="POC - Data Lake"/>
    <s v="Nuevo tema de Negocio"/>
    <m/>
    <m/>
    <x v="1"/>
    <s v="​Obtener información para evaluar los beneficios del modelo de arquitectura Data Lake que habiliten el manejo adecuado de la metadata, ciclo de vida del dato, gobierno del dato y consumo del mismo."/>
    <s v="AGCTI"/>
    <s v="TT"/>
    <s v="José Vicente Vázquez Chávez"/>
    <s v="TT"/>
    <n v="1"/>
    <s v="José Vicente Vázquez Chávez"/>
    <n v="0"/>
    <s v="Baja"/>
    <n v="1"/>
    <s v="3. Ejecución"/>
    <m/>
    <m/>
    <m/>
    <n v="0.03"/>
    <s v="Detenido"/>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José Vicente Vázquez Chávez"/>
    <s v="José Vicente Vázquez Chávez"/>
    <s v="TI"/>
    <s v="ACTT"/>
    <n v="0"/>
    <e v="#N/A"/>
    <s v="Proyecto Tecnológico"/>
    <s v="TI"/>
    <x v="2"/>
    <x v="3"/>
    <s v=""/>
    <s v="01/08/2019"/>
    <s v="01/08/2019"/>
    <s v="15/01/2020"/>
    <s v=""/>
    <n v="2020"/>
    <n v="1"/>
    <s v="Proyecto"/>
    <s v="POL"/>
  </r>
  <r>
    <n v="934"/>
    <d v="2019-07-09T11:34:22"/>
    <s v="DyP_DD Documentos Digitales: DeclaraNOT en línea, incorporación de funcionalidades y cambios en el aplicativo."/>
    <m/>
    <m/>
    <m/>
    <x v="2"/>
    <s v="Derivado de la detección de nuevas necesidades de negocio respecto a la funcionalidad del aplicativo DeclaraNOT en línea se requiere realizar algunos ajustes e inclusión de funcionalidades.Incorporar funcionalidades y cambios al formulariovalidaciones de campos, apartados y acuse.El detalle de los cambios se encuentran en el RES adjunto."/>
    <s v="AGR"/>
    <s v="IDS"/>
    <s v="Silvia Nagheli Márquez Solís"/>
    <s v="IDS"/>
    <m/>
    <s v="Silvia Nagheli Márquez Solís"/>
    <n v="687.61500000000001"/>
    <s v="Media"/>
    <n v="1"/>
    <s v="F. Pruebas de Usuario"/>
    <s v="Ninguna"/>
    <s v="Ninguna"/>
    <m/>
    <n v="0.95"/>
    <s v="Activo"/>
    <s v="No aplica"/>
    <s v="Legal"/>
    <s v="Declaraciones y Pagos (Documentos Digitales)"/>
    <s v="Mantenimiento"/>
    <s v="969 - DeclaraNOT en Línea"/>
    <s v="DeclaraNOT en Línea"/>
    <x v="0"/>
    <s v="Unidades de Desarrollo (UD-X)"/>
    <n v="4584.1000000000004"/>
    <n v="4584.1000000000004"/>
    <n v="1049758.8999999999"/>
    <n v="1049758.8999999999"/>
    <e v="#N/A"/>
    <s v="Elizabeth del Valle Beltran"/>
    <s v="Ricardo Ramiro Romero Razo"/>
    <s v="ACSN"/>
    <s v="ACSN"/>
    <n v="1082"/>
    <s v="COSMIC"/>
    <s v="Desarrollo de Software"/>
    <s v="ACDMA"/>
    <x v="0"/>
    <x v="5"/>
    <s v="Ignacio Ramon Ruiz Casillas"/>
    <s v="30/12/2019"/>
    <s v="30/12/2019"/>
    <s v="19/10/2020"/>
    <s v=""/>
    <n v="2020"/>
    <n v="10"/>
    <s v="Proyecto"/>
    <s v="POL"/>
  </r>
  <r>
    <n v="935"/>
    <d v="2019-07-09T11:41:03"/>
    <s v="POC-Factura Electrónica en plataforma de Nube de AWS"/>
    <s v="Factura Electrónica -Gestión de Factura (Consulta, descarga, verificación)"/>
    <m/>
    <m/>
    <x v="1"/>
    <s v="​Realizar una evaluación de la solución de factura electrónica en la plataforma de nube de AWS, con el fin de determinar si se producen ahorros en costos al utilizar una tecnología distinta a la actual, debido a que se plantean nuevos retos y necesidades de negocio, que van desde soportar un mayor volumen de recepción de CFDIs con validaciones adicionales de negocio, hasta implantar un servicio de consulta y explotación de datos de CFDIs más eficiente.- Implementar la recepción de comprobantes fiscales digitales (CFDI) en su versión actual 3.3 en una plataforma basada en la nube de AWS.- Desdoble de comprobantes CFDI.- Explotación de datos de CFDI."/>
    <s v="AGCTI"/>
    <s v="IDS"/>
    <s v="Irving Adrián García Zepeda"/>
    <s v="IDS"/>
    <m/>
    <s v="Irving Adrián García Zepeda"/>
    <n v="0"/>
    <s v="Baja"/>
    <n v="1"/>
    <s v="2. Planeación"/>
    <m/>
    <m/>
    <m/>
    <n v="0.74"/>
    <s v="Activo"/>
    <s v="No aplica"/>
    <s v="Soporte a la operación del SAT"/>
    <s v="Transversales de TI"/>
    <s v="Proyecto Tecnológico"/>
    <s v="3052 - Recepción Extemporanea de CFDI´s"/>
    <s v="Recepción Extemporanea de CFDI´s"/>
    <x v="4"/>
    <s v="No Aplica"/>
    <s v=""/>
    <s v=""/>
    <n v="0"/>
    <s v=""/>
    <e v="#N/A"/>
    <s v="irving.garcia"/>
    <s v="José Vicente Vázquez Chávez"/>
    <s v="TI"/>
    <s v="ACTT"/>
    <n v="0"/>
    <e v="#N/A"/>
    <s v="Proyecto Tecnológico"/>
    <s v="ACSMC"/>
    <x v="1"/>
    <x v="7"/>
    <s v="Victor Alfredo Milchorena Gonzalez"/>
    <s v="05/12/2019"/>
    <s v="05/12/2019"/>
    <s v="30/09/2020"/>
    <s v=""/>
    <n v="2020"/>
    <n v="9"/>
    <s v="Proyecto"/>
    <s v="POL"/>
  </r>
  <r>
    <n v="936"/>
    <d v="2019-07-09T11:53:45"/>
    <s v="POC-Migración de Mainframe a la plataforma de AWS"/>
    <s v="Nuevo tema de Negocio"/>
    <m/>
    <m/>
    <x v="1"/>
    <s v="​Realizar una evaluación de las aplicaciones hospedadas en el Mainframe para identificar las aplicaciones candidatas a migrar, utilizando el método propuesto por AWS, con el fin de determinar si se producen ahorros en costos al utilizar una tecnología distinta a la actual.Lo anterior, debido a que la infraestructura de Mainframe es un equipo de IBM de gran tamaño y capacidad, cuya operación resulta demasiado onerosa y hace que la operación del área de Servicios de Información del SAT dependa de actualizaciones de hardware y de licencias de softwaremuy costosas."/>
    <s v="AGCTI"/>
    <s v="TT"/>
    <s v="José Vicente Vázquez Chávez"/>
    <s v="TT"/>
    <m/>
    <s v="José Vicente Vázquez Chávez"/>
    <n v="0"/>
    <s v="Baja"/>
    <n v="1"/>
    <s v="3. Ejecución"/>
    <m/>
    <m/>
    <m/>
    <n v="0.04"/>
    <s v="Detenido"/>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José Vicente Vázquez Chávez"/>
    <s v="José Vicente Vázquez Chávez"/>
    <s v="TI"/>
    <s v="ACTT"/>
    <n v="0"/>
    <e v="#N/A"/>
    <s v="Proyecto Tecnológico"/>
    <s v="TI"/>
    <x v="2"/>
    <x v="3"/>
    <s v=""/>
    <s v="01/08/2019"/>
    <s v="01/08/2019"/>
    <s v="27/12/2019"/>
    <s v=""/>
    <n v="2019"/>
    <n v="12"/>
    <s v="Proyecto"/>
    <s v="POL"/>
  </r>
  <r>
    <n v="942"/>
    <d v="2019-07-11T12:52:27"/>
    <s v="AGRS – Donación de bienes muebles de propiedad federal en uso del SAT"/>
    <m/>
    <m/>
    <m/>
    <x v="2"/>
    <s v="​Desarrollar_x000a_una herramienta que permita controlar la gestión de solicitudes de bienes_x000a_muebles del SAT que, por su naturaleza, podrán ser donados a las Donatarias autorizadas_x000a_del Sector Privado, y (o) entidades del Sector Público. El alcance debe_x000a_considerar desde el registro de la solicituddonde el donatario solicitante_x000a_pueda visualizar los bienes en forma remota, seleccione bienes enlistados, el_x000a_sistema muestre requisitos de acuerdo al perfil del solicitante y firme la_x000a_solicitud. Adicionalmente considere funcionalidades para el seguimiento de la_x000a_gestiónEl solicitante podrá conocer el estado de su requerimiento, así como_x000a_la ACRM podrá dar el seguimiento administrativo. El sistema también podrá_x000a_permitir el registro de resultado de la revisión inicial por parte del SAT,_x000a_emitir la documentación relacionada y enviar notificación al solicitante sobre_x000a_el resultado. Asimismo, debe considerarse funcionalidad para registro de_x000a_información relacionada con el dictamen como es la emisión de documentación y_x000a_notificar resultado del subcomité al solicitante. Flujos de aprobación de la_x000a_Jefatura del SAT y en su caso funcionalidad para registro de aprobación del_x000a_INDAABIN. Funcionalidad para disparar la notificación al solicitante a efecto_x000a_de comunicar la logística de entrega-recepción y formalización de la donación_x000a_generando la documentación asociada"/>
    <s v="AGRS"/>
    <s v="SN"/>
    <s v="Margarita Canseco Flores"/>
    <s v="IDS"/>
    <m/>
    <s v="Arturo Valencia Rueda"/>
    <n v="1304.1599999999999"/>
    <s v="Alta"/>
    <n v="0"/>
    <s v="C. Ambientación"/>
    <m/>
    <m/>
    <m/>
    <n v="0.65"/>
    <s v="Activo"/>
    <s v="No aplica"/>
    <s v="Continuidad operativa"/>
    <s v="Recursos y Servicios"/>
    <s v="Proyecto"/>
    <s v="945 - Sistema de Asignación y Donación de Bienes por el SAT"/>
    <s v="Sistema de Asignación y Donación de Bienes por el SAT"/>
    <x v="0"/>
    <s v="Unidades de Desarrollo (UD-X)"/>
    <n v="8694.4"/>
    <n v="8694.4"/>
    <n v="598264.79"/>
    <n v="1991017.6"/>
    <n v="724730.40639999998"/>
    <s v="Margarita Canseco Flores"/>
    <s v="Diana Maribel Velazquez Barroso"/>
    <s v="ACSN"/>
    <s v="ACSN"/>
    <n v="1107"/>
    <s v="COSMIC"/>
    <s v="Desarrollo de Software"/>
    <s v="ACDMA"/>
    <x v="0"/>
    <x v="0"/>
    <s v="Carlos Alberto Rosas Torres"/>
    <s v="08/08/2019"/>
    <s v="08/08/2019"/>
    <s v="16/12/2020"/>
    <s v=""/>
    <n v="2020"/>
    <n v="12"/>
    <s v="Proyecto"/>
    <s v="POL"/>
  </r>
  <r>
    <n v="951"/>
    <d v="2019-07-12T20:29:23"/>
    <s v="FIS_FEB_Incorporación de las Entidades Federativas al Sistema de Fiscalización Básica"/>
    <s v="Fiscalización Electrónica Básica"/>
    <s v="Fiscalización Electrónica Básica"/>
    <s v="AGAFF"/>
    <x v="1"/>
    <s v="_x000a__x000a_Incorporar a Fiscalización Electrónica_x000a_Básica a las Entidades Federativas para que puedan ejercer facultades de_x000a_comprobación en términos de los Artículos 42, Fracc IV y 53B del CFF._x000a__x000a_"/>
    <s v="AGAFF"/>
    <s v="IDS"/>
    <s v="Miguel Ángel González Guagnelli"/>
    <s v="IDS"/>
    <m/>
    <s v="Miguel Ángel González Guagnelli"/>
    <n v="848.66699999999992"/>
    <s v="Media"/>
    <n v="1"/>
    <s v="A.1 Especificación Funcional"/>
    <m/>
    <m/>
    <m/>
    <n v="0.99"/>
    <s v="Activo"/>
    <s v="No aplica"/>
    <s v="Fiscalización"/>
    <s v="Fiscalización"/>
    <s v="Mantenimiento"/>
    <s v="942 - Fiscalización Electrónica BáSíca"/>
    <s v="Fiscalización Electrónica BáSíca"/>
    <x v="0"/>
    <s v="Unidades de Desarrollo (UD-X)"/>
    <n v="5657.78"/>
    <n v="5657.78"/>
    <n v="1295631.6200000001"/>
    <n v="1295631.6200000001"/>
    <n v="245488"/>
    <s v="Santa Isabel Villanueva Hernandez"/>
    <s v="Ingrid Bernal Campuzano"/>
    <s v="ACSN"/>
    <s v="ACSN"/>
    <n v="807"/>
    <s v="Alto Nivel"/>
    <s v="Desarrollo de Software"/>
    <s v="ACDMA"/>
    <x v="0"/>
    <x v="2"/>
    <s v="Raúl Quiroz Sosa"/>
    <s v="30/09/2019"/>
    <s v="30/09/2019"/>
    <s v="13/03/2020"/>
    <s v=""/>
    <n v="2020"/>
    <n v="3"/>
    <s v="Proyecto"/>
    <s v="POL"/>
  </r>
  <r>
    <n v="965"/>
    <d v="2019-07-19T17:21:43"/>
    <s v="Mitigación de Vulnerabilidades en Web Services para consulta de pedimentos."/>
    <s v="Nuevo tema de Negocio"/>
    <m/>
    <m/>
    <x v="2"/>
    <s v="​Derivado_x000a_de la actualización del esquema de consumo de los servicios de consulta de_x000a_pedimentos atendido con el POL ID 294.- CESO-Robustecimiento para la_x000a_Infraestructura a la VUCEM, se identificaron vulnerabilidades que deben ser mitigadas_x000a_a la brevedad ya que pueden presentar un riesgo y transformarse en fraudes o_x000a_pérdida del servicio de TIC y de negocio donde pueden generar pérdidas de_x000a_ingresos o afectación al SAT._x000a__x000a_"/>
    <s v="AGCTI"/>
    <s v="SN"/>
    <s v="Mario Santos Aldama"/>
    <s v="SN"/>
    <m/>
    <s v="Mario Santos Aldama"/>
    <n v="91.23"/>
    <s v="Baja"/>
    <n v="1"/>
    <s v="D. Desarrollo"/>
    <s v="294 - Tren liberación"/>
    <s v="Ninguna"/>
    <m/>
    <n v="0.15"/>
    <s v="Activo"/>
    <s v="No aplica"/>
    <s v="Continuidad operativa"/>
    <s v="Comercio Exterior - Soporte a la Operación"/>
    <s v="Proyecto"/>
    <s v="457 - Centro de Procesamiento Electrónico de Datos"/>
    <s v="Centro de Procesamiento Electrónico de Datos"/>
    <x v="0"/>
    <s v="Unidades de Desarrollo (UD-X)"/>
    <n v="486.56"/>
    <n v="608.20000000000005"/>
    <n v="111422.24"/>
    <n v="111422.24"/>
    <e v="#N/A"/>
    <s v="Mario Santos Aldama"/>
    <s v="Ingrid Bernal Campuzano"/>
    <s v="ACSN"/>
    <s v="ACSN"/>
    <n v="795"/>
    <s v="COSMIC"/>
    <s v="Desarrollo de Software"/>
    <s v="ACDMA"/>
    <x v="0"/>
    <x v="6"/>
    <s v="Francisco Lopez Guadarrama"/>
    <s v="08/08/2019"/>
    <s v="08/08/2019"/>
    <s v="02/10/2019"/>
    <s v=""/>
    <n v="2019"/>
    <n v="10"/>
    <s v="Proyecto"/>
    <s v="POL"/>
  </r>
  <r>
    <n v="972"/>
    <d v="2019-07-22T13:36:07"/>
    <s v="Gobierno de Microservicios"/>
    <s v="Nuevo tema de Negocio"/>
    <m/>
    <m/>
    <x v="1"/>
    <s v="_x000a__x000a_Creación_x000a_del Modelo de Gobierno de Micro servicios. _x000a__x000a_Definición_x000a_del proceso para gestionar un Gobierno de Microservicios._x000a__x000a_Definición_x000a_de roles y responsabilidades para gestionar un Gobierno de Micro servicios._x000a__x000a_Definición_x000a_del Software y Herramientas._x000a__x000a_Creación_x000a_del “Ambientes de Openshift”._x000a__x000a_Creación_x000a_de repositorio de imagen para contenedor, a fin de poder cubrir dos etapas de_x000a_DevOpsContinuous Integration y Continuous Delivery (CI/CD) a crearse en_x000a_repositorio de versiones._x000a__x000a_Contar_x000a_con las herramientas de automatización para el control de las aplicaciones que_x000a_se instalarán hacia contenedores, mediante las dos etapas de DevOpsContinuous_x000a_Integration y Continuous Delivery (CI/CD)._x000a__x000a_Estas herramientas se_x000a_instalarán en contenedores en Openshift y poder orquestar la compilación,_x000a_calidad de código, pruebas funcionales y no funcionales, así como el despliegue_x000a_de cada aplicativo."/>
    <s v="AGCTI"/>
    <s v="IDS"/>
    <s v="Irving Adrián García Zepeda"/>
    <s v="IDS"/>
    <m/>
    <s v="Irving Adrián García Zepeda"/>
    <n v="0"/>
    <s v="Baja"/>
    <n v="1"/>
    <s v="3. Ejecución"/>
    <m/>
    <m/>
    <m/>
    <n v="0.99"/>
    <s v="Activo"/>
    <s v="No aplica"/>
    <s v="Continuidad operativa"/>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irving.garcia"/>
    <s v="José Vicente Vázquez Chávez"/>
    <s v="TI"/>
    <s v="ACTT"/>
    <n v="0"/>
    <e v="#N/A"/>
    <s v="Proyecto Tecnológico"/>
    <s v="TI"/>
    <x v="2"/>
    <x v="3"/>
    <s v=""/>
    <s v="20/08/2019"/>
    <s v="20/08/2019"/>
    <s v="18/09/2020"/>
    <s v=""/>
    <n v="2020"/>
    <n v="9"/>
    <s v="Proyecto"/>
    <s v="POL"/>
  </r>
  <r>
    <n v="981"/>
    <d v="2019-07-26T09:16:37"/>
    <s v="DyC-MAT-SAD: Actualización MAT-Sistema de Devoluciones Automáticas-Ejercicio 2019"/>
    <m/>
    <m/>
    <m/>
    <x v="2"/>
    <s v="​Implementar en MAT-SAD y su correlación con_x000d__x000a_MAT-DyClas mejoras que fueron detectadas durante el periodo de declaracionesdel ejercicio 2018, los cuales deberan de verse reflejadosen el periodo correspondiente al ejercicio 2019."/>
    <s v="AGAFF"/>
    <s v="IDS"/>
    <s v="Nohemí Alejandra Mandujano Teutli"/>
    <s v="SN"/>
    <n v="1"/>
    <s v="Víctor Cruz Leyva"/>
    <n v="2655.93"/>
    <s v="Alta"/>
    <n v="0"/>
    <s v="F. Pruebas de Usuario"/>
    <s v="Ninguna"/>
    <s v="Ninguna"/>
    <m/>
    <n v="0.95"/>
    <s v="Activo"/>
    <s v="No aplica"/>
    <s v="Facilitar el cumplimiento"/>
    <s v="Devoluciones y Compensaciones"/>
    <s v="Mantenimiento"/>
    <s v="843 - MAT- Sistema de Devoluciones Automáticas"/>
    <s v="MAT- Sistema de Devoluciones Automáticas"/>
    <x v="0"/>
    <s v="Unidades de Desarrollo (UD-X)"/>
    <n v="17706.2"/>
    <n v="17706.2"/>
    <n v="3506906"/>
    <n v="4054719.8"/>
    <e v="#N/A"/>
    <s v="Víctor Cruz Leyva"/>
    <s v="Ricardo Ramiro Romero Razo"/>
    <s v="ACSN"/>
    <s v="ACSN"/>
    <n v="1142"/>
    <s v="COSMIC"/>
    <s v="Desarrollo de Software"/>
    <s v="ACDMA"/>
    <x v="0"/>
    <x v="2"/>
    <s v="Jose Guadalupe Rodriguez Martinez"/>
    <s v="04/11/2019"/>
    <s v="04/11/2019"/>
    <s v="09/09/2020"/>
    <s v=""/>
    <n v="2020"/>
    <n v="9"/>
    <s v="Proyecto"/>
    <s v="POL"/>
  </r>
  <r>
    <n v="992"/>
    <d v="2019-07-31T10:37:50"/>
    <s v="DyP.- Nueva herramienta para la declaración anual de PM 2019 régimen general."/>
    <m/>
    <m/>
    <m/>
    <x v="6"/>
    <s v="​Se requiere_x000a_desarrollar una nueva herramienta tecnológica para la Declaración Anual de PM,_x000a_Régimen General, Bajo el concepto de pre llenado de información y con un modelo sencillo para_x000a_su operación por el contribuyente."/>
    <s v="AGR"/>
    <s v="IDS"/>
    <s v="Silvia Nagheli Márquez Solís"/>
    <s v="SN"/>
    <m/>
    <s v="Manuel Vargas Espinosa"/>
    <n v="1206.75"/>
    <s v="Alta"/>
    <n v="0"/>
    <s v="K. Cierre"/>
    <m/>
    <m/>
    <m/>
    <n v="0.99"/>
    <s v="Activo"/>
    <s v="No aplica"/>
    <s v="Recaudación"/>
    <s v="Declaraciones y Pagos (Legados y Declaraciones Anuales)"/>
    <s v="Proyecto"/>
    <s v="881.1 - Declaración Anual Personas Morales"/>
    <s v="Declaración Anual Personas Morales"/>
    <x v="8"/>
    <s v="Unidades de Soporte Proactivo (USP)"/>
    <n v="5826"/>
    <n v="8045"/>
    <n v="692415"/>
    <n v="786510"/>
    <e v="#N/A"/>
    <s v="Manuel Vargas Espinosa"/>
    <s v="Ricardo Ramiro Romero Razo"/>
    <s v="ACSN"/>
    <s v="ACSN"/>
    <n v="1047"/>
    <s v="Estimador Microsoft (OSE)"/>
    <s v="Desarrollo de Software"/>
    <s v="ACDMA"/>
    <x v="0"/>
    <x v="5"/>
    <s v="Ignacio Ramon Ruiz Casillas"/>
    <s v="13/09/2019"/>
    <s v="13/09/2019"/>
    <s v="23/09/2020"/>
    <s v=""/>
    <n v="2020"/>
    <n v="9"/>
    <s v="Proyecto"/>
    <s v="POL"/>
  </r>
  <r>
    <n v="1002"/>
    <d v="2019-08-05T11:18:48"/>
    <s v="SCCCyG: Actualización del Sistema de Control de Cuentas de Créditos y Garantías"/>
    <s v="SCCCyG – Actualización"/>
    <s v="SCCCyG – Actualización"/>
    <s v="AGACE"/>
    <x v="0"/>
    <s v="A través de este POL, se darácontinuidad a la atención delos defectos identificados por negocio durante las pruebas UAT que se llevaron a cabo en mayo del presente,correspondientes alPPMC 92382.-SCCCyGActualización del Sistema de Control de Cuentas de Créditos y Garantías.Se anexa archivo en Word;Resultados de las pruebas 15052019;, que contiene el detalle de los defectos pormitigar."/>
    <s v="AGACE"/>
    <s v="SN"/>
    <s v="Mario Santos Aldama"/>
    <s v="SN"/>
    <m/>
    <s v="Mario Santos Aldama"/>
    <n v="390.03"/>
    <s v="Baja"/>
    <n v="1"/>
    <s v="D. Desarrollo"/>
    <s v="Ninguna"/>
    <s v="Ninguna"/>
    <m/>
    <n v="0.1"/>
    <s v="Activo"/>
    <s v="SCCCyG – Actualización"/>
    <s v="Continuidad operativa"/>
    <s v="Comercio Exterior - Soporte a la Operación"/>
    <s v="Desarrollo"/>
    <s v="693 - Sistema de Control de Cuentas de Créditos y Garantías"/>
    <s v="Sistema de Control de Cuentas de Créditos y Garantías"/>
    <x v="0"/>
    <s v="Unidades de Desarrollo (UD-X)"/>
    <n v="2128.96"/>
    <n v="2600.1999999999998"/>
    <n v="386995.04"/>
    <n v="487531.84"/>
    <e v="#N/A"/>
    <s v="Mario Santos Aldama"/>
    <s v="Ingrid Bernal Campuzano"/>
    <s v="ACSN"/>
    <s v="ACSN"/>
    <n v="1144"/>
    <s v="COSMIC"/>
    <s v="Desarrollo de Software"/>
    <s v="ACDMA"/>
    <x v="0"/>
    <x v="6"/>
    <s v="Jazmin Aide Gaytan Fernandez"/>
    <s v="15/08/2019"/>
    <s v="15/08/2019"/>
    <s v="26/02/2021"/>
    <s v=""/>
    <n v="2021"/>
    <n v="2"/>
    <s v="Proyecto"/>
    <s v="POL"/>
  </r>
  <r>
    <n v="1019"/>
    <d v="2019-08-13T18:50:21"/>
    <s v="Implementar en INTRASAT micrositio de Seguridad y Salud en el Trabajo"/>
    <m/>
    <m/>
    <m/>
    <x v="1"/>
    <s v="_x000d__x000a__x000d__x000a_Implementar el micrositio de la Comisión Central de_x000d__x000a_Seguridad y Salud en el Trabajo, vinculado al INTRASAT con información que_x000d__x000a_pueda ser actualizada a través de los dueños del mismo. _x000d__x000a__x000d__x000a_Desarrollar_x000d__x000a_un sistema para el registro de formularios sobre información que se reporta al_x000d__x000a_ISSSTE, incluyendo reportes y estadísticas para difusión dentro de la comunidad_x000d__x000a_e informes relativos del sector salud._x000d__x000a__x000d__x000a_Tanto_x000d__x000a_el sitio como el sistema deberán tener un alcance de cobertura nacional._x000d__x000a__x000d__x000a_"/>
    <s v="AGRS"/>
    <s v="SN"/>
    <s v="Margarita Canseco Flores"/>
    <s v="SN"/>
    <m/>
    <s v="Margarita Canseco Flores"/>
    <n v="0"/>
    <s v="Baja"/>
    <n v="1"/>
    <s v="D. Desarrollo"/>
    <m/>
    <m/>
    <m/>
    <n v="0.71"/>
    <s v="Activo"/>
    <s v="No aplica"/>
    <s v="Compromiso con otras Instituciones"/>
    <s v="Recursos y Servicios"/>
    <s v="Desarrollo"/>
    <s v="0 - No Aplica"/>
    <s v="No Aplica"/>
    <x v="9"/>
    <s v="No Aplica"/>
    <s v=""/>
    <s v=""/>
    <n v="0"/>
    <n v="0"/>
    <e v="#N/A"/>
    <s v="Margarita Canseco Flores"/>
    <s v="Diana Maribel Velazquez Barroso"/>
    <s v="ACSN"/>
    <s v="ACSN"/>
    <n v="0"/>
    <e v="#N/A"/>
    <s v="Desarrollo de Software"/>
    <s v="ACDMA"/>
    <x v="0"/>
    <x v="0"/>
    <s v="Carlos Alberto Rosas Torres"/>
    <s v="14/08/2019"/>
    <s v="14/08/2019"/>
    <s v="20/10/2020"/>
    <s v=""/>
    <n v="2020"/>
    <n v="10"/>
    <s v="Proyecto"/>
    <s v="POL"/>
  </r>
  <r>
    <n v="1020"/>
    <d v="2019-08-14T08:51:44"/>
    <s v="Factura electrónica - Actualizar los servicios gratuitos de generación de CFDI (MegaPAC y  Factura Fácil)"/>
    <s v="Factura - Optimización de los Servicios"/>
    <s v="Factura - Optimización de los Servicios"/>
    <s v="AGSC"/>
    <x v="0"/>
    <s v="​Se requiere complementar característitcas o funcionalidades de los servicios gratuitos de Factura Electrónica, en los que se consideran los siguientes&amp;#58;- Integrar la funcionalidad de Factura fácil en MegaPAC- Mejoras de funcionalidad general - Pre llenado de datos generales - Simplificación de captura en los conceptos- Simplificación de firmado de la factura"/>
    <s v="AGSC"/>
    <s v="SN"/>
    <e v="#N/A"/>
    <m/>
    <m/>
    <m/>
    <m/>
    <m/>
    <m/>
    <s v="1. Sin Estimación"/>
    <m/>
    <m/>
    <m/>
    <e v="#N/A"/>
    <s v="Activo"/>
    <s v="Factura - Optimización de los Servicios"/>
    <m/>
    <s v="Factura Electrónica"/>
    <s v="Mantenimiento"/>
    <s v="611 - Portal Privado del Contribuyente - Servicio de Generación de Factura Electrónica"/>
    <s v="Portal Privado del Contribuyente - Servicio de Generación de Factura Electrónica"/>
    <x v="7"/>
    <m/>
    <m/>
    <m/>
    <m/>
    <m/>
    <e v="#N/A"/>
    <s v="Roberto Benjamin Monroy Vargas"/>
    <s v="Diana Maribel Velazquez Barroso"/>
    <s v="ACSN"/>
    <s v="ACSN"/>
    <m/>
    <m/>
    <m/>
    <s v="ACSMC"/>
    <x v="1"/>
    <x v="1"/>
    <s v="Erika Adriana Ruiz Mendoza"/>
    <m/>
    <m/>
    <m/>
    <m/>
    <m/>
    <m/>
    <s v="Sin estimación"/>
    <s v="POL"/>
  </r>
  <r>
    <n v="1023"/>
    <d v="2019-08-14T19:32:25"/>
    <s v="SIC_ Interfaz con diferentes fuentes de información."/>
    <s v="Interfaz con diferentes fuentes de información"/>
    <s v="Interfaz con diferentes fuentes de información"/>
    <s v="AGE"/>
    <x v="0"/>
    <s v="​Actualmente_x000a_la información que es utilizada de insumo para la generación de un índice_x000a_integral de riesgo institucional se actualiza de manera semimanual debido a los_x000a_continuos cambios en las plataformas de datos institucionales que originaron se_x000a_perdiera la conexión con el repositorio de SAS, lo que vulnera el proceso de_x000a_integración de la información dada la volumetría de la misma y poniendo en_x000a_riesgo su confidencialidad y su disponibilidad, lo que implica que la_x000a_identificación de conductas ilícitas y/o acciones de mejora no sean oportunas,_x000a_comprometiendo la información mediante las cuales se basan las estrategias_x000a_institucionales de combate a la corrupción y mejora de procesos, por lo que se_x000a_requiere que las fuentes se integren de manera automática para optimizar el_x000a_proceso de análisis de riesgos institucionales y garantizar su veracidad."/>
    <s v="AGE"/>
    <s v="SN"/>
    <s v="Jaime Garrido Ruiz"/>
    <s v="SN"/>
    <n v="1"/>
    <s v="Jaime Garrido Ruiz"/>
    <n v="231.89999999999998"/>
    <s v="Baja"/>
    <n v="1"/>
    <s v="D. Desarrollo"/>
    <m/>
    <m/>
    <m/>
    <n v="0.89"/>
    <s v="Activo"/>
    <s v="No aplica"/>
    <s v="No Aplica"/>
    <s v="Servicios Internos de Control"/>
    <s v="Mantenimiento"/>
    <s v="752 - Modelo de Administración de Riesgo Corrupción"/>
    <s v="Modelo de Administración de Riesgo Corrupción"/>
    <x v="6"/>
    <s v="No Aplica"/>
    <n v="0"/>
    <n v="1546"/>
    <n v="0"/>
    <n v="0"/>
    <e v="#N/A"/>
    <s v="Jaime Garrido Ruíz"/>
    <s v="Diana Maribel Velazquez Barroso"/>
    <s v="ACSN"/>
    <s v="ACSN"/>
    <n v="1105"/>
    <n v="0"/>
    <s v="Desarrollo de Software"/>
    <s v="ACMII"/>
    <x v="3"/>
    <x v="14"/>
    <s v="Marco Antonio Ruiz Martinez"/>
    <s v="09/08/2019"/>
    <s v="09/08/2019"/>
    <s v="03/07/2020"/>
    <s v=""/>
    <n v="2020"/>
    <n v="7"/>
    <s v="Proyecto"/>
    <s v="POL"/>
  </r>
  <r>
    <n v="1024"/>
    <d v="2019-08-15T09:11:20"/>
    <s v="MATCE_DODA QR_Validación del número de serie"/>
    <m/>
    <m/>
    <m/>
    <x v="2"/>
    <s v="​Permitir_x000a_la validación del número de serie al momento de ingresar_x000a_los datos en el portal del contribuyente para generar un Documento de Operación_x000a_del Despacho Aduanero (DODA) o un número de integración por medio del Proyecto_x000a_de Integración de Tecnología Aduanera_x000a_(PITA), para los pedimentos con clave T3 y T7."/>
    <s v="AGA"/>
    <s v="IDS"/>
    <s v="Edgar Alfonso Reyes Pérez"/>
    <s v="IDS"/>
    <m/>
    <s v="Edgar Alfonso Reyes Pérez"/>
    <n v="469.53899999999999"/>
    <s v="Media"/>
    <n v="1"/>
    <s v="E. Pruebas de Integración Aplicativa"/>
    <s v="524- tren de liberaciones"/>
    <s v="Ninguna"/>
    <m/>
    <n v="0.89"/>
    <s v="Activo"/>
    <s v="No aplica"/>
    <s v="Continuidad operativa"/>
    <s v="MAT - Comercio Exterior"/>
    <s v="Mantenimiento"/>
    <s v="919 - MATCE - Documento de Operación de Despacho Aduanero QR Portal"/>
    <s v="MATCE - Documento de Operación de Despacho Aduanero QR Portal"/>
    <x v="0"/>
    <s v="Unidades de Desarrollo (UD-X)"/>
    <n v="2817.23"/>
    <n v="3130.26"/>
    <n v="645145.67000000004"/>
    <n v="645145.67000000004"/>
    <e v="#N/A"/>
    <s v="Beatriz Belem Stein Carrillo"/>
    <s v="Ingrid Bernal Campuzano"/>
    <s v="ACSN"/>
    <s v="ACSN"/>
    <n v="955"/>
    <s v="COSMIC"/>
    <s v="Desarrollo de Software"/>
    <s v="ACDMA"/>
    <x v="0"/>
    <x v="6"/>
    <s v="Graciela Hernandez Cortes"/>
    <s v="09/09/2019"/>
    <s v="09/09/2019"/>
    <s v="21/10/2020"/>
    <s v=""/>
    <n v="2020"/>
    <n v="10"/>
    <s v="Proyecto"/>
    <s v="POL"/>
  </r>
  <r>
    <n v="1025"/>
    <d v="2019-08-15T11:34:52"/>
    <s v="DyP_LDA_Declaración Anual PM_Generar análisis en la nueva herramienta, flujos y funcionalidades 2019"/>
    <m/>
    <m/>
    <m/>
    <x v="6"/>
    <s v="Llevar a cabo las tareas pertinentes, con el fin de generar análisis para la nueva herramienta de la declaración anual PM 2019 Régimen General,flujos y funcionalidades."/>
    <s v="AGR"/>
    <s v="IDS"/>
    <s v="Silvia Nagheli Márquez Solís"/>
    <s v="IDS"/>
    <m/>
    <s v="Silvia Nagheli Márquez Solís"/>
    <n v="538.79999999999995"/>
    <s v="Media"/>
    <n v="1"/>
    <s v="K. Cierre"/>
    <m/>
    <m/>
    <m/>
    <n v="0.94"/>
    <s v="Activo"/>
    <s v="No aplica"/>
    <s v="Soporte a la operación del SAT"/>
    <s v="Declaraciones y Pagos (Legados y Declaraciones Anuales)"/>
    <s v="Desarrollo"/>
    <s v="881 - Declaración Anual Personas Morales"/>
    <s v="Declaración Anual Personas Morales"/>
    <x v="0"/>
    <s v="Unidades de Desarrollo (UD-X)"/>
    <n v="3232.8"/>
    <n v="3592"/>
    <n v="207360"/>
    <n v="740311.2"/>
    <e v="#N/A"/>
    <s v="Manuel Vargas Espinosa"/>
    <s v="Ricardo Ramiro Romero Razo"/>
    <s v="ACSN"/>
    <s v="ACSN"/>
    <n v="824"/>
    <s v="Alto Nivel"/>
    <s v="Desarrollo de Software"/>
    <s v="ACDMA"/>
    <x v="0"/>
    <x v="5"/>
    <s v="Ignacio Ramon Ruiz Casillas"/>
    <s v="23/09/2019"/>
    <s v="23/09/2019"/>
    <s v="23/10/2020"/>
    <m/>
    <n v="2020"/>
    <n v="10"/>
    <s v="Proyecto"/>
    <s v="POL"/>
  </r>
  <r>
    <n v="1026"/>
    <d v="2019-08-15T11:45:25"/>
    <s v="DyP_LDA_Declaración Anual Personas Físicas 2019_Generar análisis aplicativo, sus flujos y funcionalidades."/>
    <s v="Declaración Anual Personas Físicas 2020"/>
    <m/>
    <m/>
    <x v="6"/>
    <s v="​Generar la documentación diseño funcional del aplicativo, flujos y funcionalidades de la nueva herramienta de PF 2019 "/>
    <s v="AGCTI"/>
    <s v="IDS"/>
    <s v="Silvia Nagheli Márquez Solís"/>
    <s v="SN"/>
    <m/>
    <s v="Manuel Vargas Espinosa"/>
    <n v="586.19999999999993"/>
    <s v="Media"/>
    <n v="0"/>
    <s v="A.1 Especificación Funcional"/>
    <m/>
    <m/>
    <m/>
    <n v="0.91"/>
    <s v="Activo"/>
    <s v="No aplica"/>
    <s v="Soporte a la operación del SAT"/>
    <s v="Declaraciones y Pagos (Legados y Declaraciones Anuales)"/>
    <s v="Proyecto"/>
    <s v="880 - Declaración Anual Personas Físicas"/>
    <s v="Declaración Anual Personas Físicas"/>
    <x v="0"/>
    <s v="Unidades de Desarrollo (UD-X)"/>
    <n v="3517.2"/>
    <n v="3908"/>
    <m/>
    <n v="805438.8"/>
    <e v="#N/A"/>
    <s v="Manuel Vargas Espinosa"/>
    <s v="Ricardo Ramiro Romero Razo"/>
    <s v="ACSN"/>
    <s v="ACSN"/>
    <n v="845"/>
    <s v="Alto Nivel"/>
    <s v="Desarrollo de Software"/>
    <s v="ACDMA"/>
    <x v="0"/>
    <x v="5"/>
    <s v="Ignacio Ramon Ruiz Casillas"/>
    <s v="23/09/2019"/>
    <s v="23/09/2019"/>
    <s v="05/11/2020"/>
    <s v=""/>
    <n v="2020"/>
    <n v="11"/>
    <s v="Proyecto"/>
    <s v="POL"/>
  </r>
  <r>
    <n v="1027"/>
    <d v="2019-08-15T12:03:19"/>
    <s v="DyP LDA Declaración Anual PF_Mejoras a procesos y aplicativo de la declaración Anual de Personas Físicas para el Ejercicio 2019."/>
    <m/>
    <m/>
    <m/>
    <x v="6"/>
    <s v="​Ajustes al aplicativo, flujos y funcionalidades declaración anual personas físicas del Ejercicio 2019."/>
    <s v="AGR"/>
    <s v="IDS"/>
    <s v="Silvia Nagheli Márquez Solís"/>
    <s v="SN"/>
    <m/>
    <s v="Manuel Vargas Espinosa"/>
    <n v="1481.25"/>
    <s v="Alta"/>
    <n v="0"/>
    <s v="K. Cierre"/>
    <s v="Ninguna"/>
    <s v="Ninguna"/>
    <m/>
    <n v="0.93"/>
    <s v="Activo"/>
    <s v="No aplica"/>
    <s v="Facilitar el cumplimiento"/>
    <s v="Declaraciones y Pagos (Legados y Declaraciones Anuales)"/>
    <s v="Desarrollo"/>
    <s v="880.1 - Declaración Anual Personas Físicas"/>
    <s v="Declaración Anual Personas Físicas"/>
    <x v="8"/>
    <s v="Unidades de Soporte Proactivo (USP)"/>
    <n v="6975"/>
    <n v="9875"/>
    <n v="884250"/>
    <n v="941625"/>
    <e v="#N/A"/>
    <s v="Manuel Vargas Espinosa"/>
    <s v="Ricardo Ramiro Romero Razo"/>
    <s v="ACSN"/>
    <s v="ACSN"/>
    <n v="1191"/>
    <s v="Estimador Microsoft (OSE)"/>
    <s v="Desarrollo de Software"/>
    <s v="ACDMA"/>
    <x v="0"/>
    <x v="5"/>
    <s v="Ignacio Ramon Ruiz Casillas"/>
    <s v="02/10/2019"/>
    <s v="02/10/2019"/>
    <s v="25/09/2020"/>
    <s v=""/>
    <n v="2020"/>
    <n v="9"/>
    <s v="Proyecto"/>
    <s v="POL"/>
  </r>
  <r>
    <n v="1033"/>
    <d v="2019-08-19T09:21:51"/>
    <s v="DyP_LDA_Crear la Declaración del ISR del residente en el extranjero con ingresos obtenidos en territorio nacional"/>
    <m/>
    <m/>
    <m/>
    <x v="6"/>
    <s v="​Crear la declaración que le facilitará al residente _x000d__x000a_en el extranjero, la determinación y pago del impuesto derivado del ingreso _x000d__x000a_obtenido en territorio nacional."/>
    <s v="AGR"/>
    <s v="IDS"/>
    <s v="Silvia Nagheli Márquez Solís"/>
    <s v="SN"/>
    <m/>
    <s v="Manuel Vargas Espinosa"/>
    <n v="294.83699999999999"/>
    <s v="Baja"/>
    <n v="0"/>
    <s v="A.2 En estimación por finalización de EF"/>
    <m/>
    <m/>
    <m/>
    <n v="1"/>
    <s v="Detenido con CCRS"/>
    <s v="No aplica"/>
    <s v="Recaudación"/>
    <s v="Declaraciones y Pagos (Informativas y Pagos Provisionales)"/>
    <s v="Proyecto"/>
    <s v="958 - Declaración de Pago del ISR de residentes en el extranjero con ingresos obtenidos en territorio nacional."/>
    <s v="Declaración de Pago del ISR de residentes en el extranjero con ingresos obtenidos en territorio nacional."/>
    <x v="0"/>
    <s v="Unidades de Desarrollo (UD-X)"/>
    <n v="1965.58"/>
    <n v="1965.58"/>
    <n v="450117.82"/>
    <n v="450117.82"/>
    <e v="#N/A"/>
    <s v="Manuel Vargas Espinosa"/>
    <s v="Ricardo Ramiro Romero Razo"/>
    <s v="ACSN"/>
    <s v="ACSN"/>
    <n v="842"/>
    <s v="Alto Nivel"/>
    <s v="Desarrollo de Software"/>
    <s v="ACDMA"/>
    <x v="0"/>
    <x v="5"/>
    <s v="Ignacio Ramon Ruiz Casillas"/>
    <s v="28/10/2019"/>
    <s v="28/10/2019"/>
    <s v="03/07/2020"/>
    <s v="03/07/2020"/>
    <n v="2020"/>
    <n v="7"/>
    <s v="Proyecto"/>
    <s v="POL"/>
  </r>
  <r>
    <n v="1037"/>
    <d v="2019-08-20T17:02:54"/>
    <s v="CZA_MAT_CBZ_Depuración de Multas de CO con estatus inactivas 17004."/>
    <m/>
    <m/>
    <m/>
    <x v="2"/>
    <s v="​Derivado de la convivencia entre el MAT.Control de_x000a_Obligaciones y el MAT.Cobranza para el registro automático y masivo de las_x000a_resoluciones determinantes por Multas derivadas de las diversas vigilancias de_x000a_control de obligaciones, se detectó que existen resoluciones que se enviaron y_x000a_registraron más de una vez en MAT.Cobranza, y de las cuales el usuario ya_x000a_activó alguna de ellas, quedando las demás con estatus inactivas (17004),_x000a_mismas que conforme a lo acordado entre la ACPVC y la ACCPyG deben ser_x000a_depuradas de la base de datos del MAT.Cobranza. "/>
    <s v="AGR"/>
    <s v="SN"/>
    <s v="José Luis Vences Mendoza"/>
    <s v="SN"/>
    <m/>
    <s v="José Luis Vences Mendoza"/>
    <n v="198.28200000000001"/>
    <s v="Baja"/>
    <n v="1"/>
    <s v="E. Pruebas de Integración Aplicativa"/>
    <s v="Pruebas con el usuario NUEVO"/>
    <s v="Ninguna"/>
    <m/>
    <n v="0.75"/>
    <s v="Activo"/>
    <s v="No aplica"/>
    <s v="Continuidad operativa"/>
    <s v="Cobranza"/>
    <s v="Mantenimiento"/>
    <s v="666 - Modelo de Administración Tributaria de Cobranza"/>
    <s v="Modelo de Administración Tributaria de Cobranza"/>
    <x v="0"/>
    <s v="Unidades de Desarrollo (UD-X)"/>
    <n v="1057.5"/>
    <n v="1321.88"/>
    <n v="242167.5"/>
    <n v="242167.5"/>
    <e v="#N/A"/>
    <s v="José Luis Vences Mendoza"/>
    <s v="Ricardo Ramiro Romero Razo"/>
    <s v="ACSN"/>
    <s v="ACSN"/>
    <n v="868"/>
    <s v="Juicio de Expertos"/>
    <s v="Desarrollo de Software"/>
    <s v="ACDMA"/>
    <x v="0"/>
    <x v="4"/>
    <s v="Jose Luis Avila Vazquez"/>
    <s v="16/10/2019"/>
    <s v="16/10/2019"/>
    <s v="28/09/2020"/>
    <s v=""/>
    <n v="2020"/>
    <n v="9"/>
    <s v="Proyecto"/>
    <s v="POL"/>
  </r>
  <r>
    <n v="1054"/>
    <d v="2019-08-27T15:51:53"/>
    <s v="CZA_SUBASTASAT-Mejoras Parte 3.reconvocatorias y confirmación, directorio de ADR's,postores."/>
    <s v="Nuevo tema de Negocio"/>
    <m/>
    <m/>
    <x v="6"/>
    <s v="​El sistema de forma automática genera nuevamente la convocatoria cuando el postor ganador es incumplido.Actualmente el sistema solo permite el registro de dos subadministradores y de un jefe de departamento.el sistema no cuenta con una opción que permita actualizar los datos de los postores."/>
    <s v="AGR"/>
    <s v="IDS"/>
    <s v="Luis Alfredo Torres Arreguín"/>
    <s v="IDS"/>
    <m/>
    <s v="Luis Alfredo Torres Arreguín"/>
    <n v="352.8"/>
    <s v="Baja"/>
    <n v="1"/>
    <s v="A.1 Especificación Funcional"/>
    <m/>
    <m/>
    <m/>
    <n v="1"/>
    <s v="Activo"/>
    <s v="No aplica"/>
    <s v="Continuidad operativa"/>
    <s v="Cobranza"/>
    <s v="Mantenimiento"/>
    <s v="787 - SubastaSAT Nueva Versión"/>
    <s v="SubastaSAT Nueva Versión"/>
    <x v="0"/>
    <s v="Unidades de Desarrollo (UD-X)"/>
    <n v="2352"/>
    <n v="2352"/>
    <n v="538608"/>
    <n v="538608"/>
    <e v="#N/A"/>
    <s v="José Luis Vences Mendoza"/>
    <s v="Ricardo Ramiro Romero Razo"/>
    <s v="ACSN"/>
    <s v="ACSN"/>
    <n v="952"/>
    <s v="Alto Nivel"/>
    <s v="Desarrollo de Software"/>
    <s v="ACDMA"/>
    <x v="0"/>
    <x v="4"/>
    <s v="Jose Luis Avila Vazquez"/>
    <s v="06/01/2020"/>
    <s v="06/01/2020"/>
    <s v="25/08/2020"/>
    <s v="25/08/2020"/>
    <n v="2020"/>
    <n v="8"/>
    <s v="Proyecto"/>
    <s v="POL"/>
  </r>
  <r>
    <n v="1056"/>
    <d v="2019-08-28T11:46:15"/>
    <s v="CED_VOCE_Actualizar criterios de validación aplicables a la cantidad UMT"/>
    <m/>
    <m/>
    <m/>
    <x v="1"/>
    <s v="​Actualizar los criterios de validación en pedimentos sujeros a verificación de las cantidades de mercancía."/>
    <s v="AGA"/>
    <s v="SN"/>
    <e v="#N/A"/>
    <m/>
    <m/>
    <m/>
    <m/>
    <m/>
    <m/>
    <s v="0. Capt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057"/>
    <d v="2019-08-28T11:57:03"/>
    <s v="CED_VOCE_Actualizar criterios de validación en pedimentos de rectificación para la verificación de vehículos usados"/>
    <m/>
    <m/>
    <m/>
    <x v="1"/>
    <s v="​Actualizar los criterios de validación en VOCE para la verificación del año modelo de vehículos usados en pedimentos de rectificación."/>
    <s v="AGA"/>
    <s v="SN"/>
    <e v="#N/A"/>
    <m/>
    <m/>
    <m/>
    <m/>
    <m/>
    <m/>
    <s v="0. Capt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058"/>
    <d v="2019-08-29T10:38:29"/>
    <s v="DyP_IPP_PPS_ Actualizar DWH con información del Perfil del Aplicativo Mis Cuentas."/>
    <m/>
    <m/>
    <m/>
    <x v="4"/>
    <s v="Extracción de datosSe solicita extraer todos los datos del Perfil de la base de datos de Mis cuentas que corresponden a declaraciones de RIF normales y complementarias presentadas a partir de 2014.Información a considerarDicha información del Perfil de las Declaraciones de RIF normales y complementarias presentada en Mis Cuentas, deberá ser integrada al DWH, conforme al Anexo “Perfil de Mis Cuentas”."/>
    <s v="AGSC"/>
    <s v="IDS"/>
    <s v="Silvia Nagheli Márquez Solís"/>
    <s v="SN"/>
    <m/>
    <s v="Elizabeth Del Valle Beltrán"/>
    <n v="326.92950000000002"/>
    <s v="Baja"/>
    <n v="0"/>
    <s v="E. Pruebas de Integración Aplicativa"/>
    <m/>
    <m/>
    <m/>
    <n v="0.51"/>
    <s v="Activo"/>
    <s v="No aplica"/>
    <s v="Continuidad operativa"/>
    <s v="Declaraciones y Pagos (Informativas y Pagos Provisionales)"/>
    <s v="Desarrollo"/>
    <s v="1000 - MAT-Régimen de incorporación Fiscal se agregara mis cuentas"/>
    <s v="MAT-Régimen de incorporación Fiscal se agregara mis cuentas"/>
    <x v="0"/>
    <s v="Unidades de Desarrollo (UD-X)"/>
    <n v="1961.57"/>
    <n v="2179.5300000000002"/>
    <n v="449201.13"/>
    <n v="449201.13"/>
    <e v="#N/A"/>
    <s v="Elizabeth del Valle Beltran"/>
    <s v="Ricardo Ramiro Romero Razo"/>
    <s v="ACSN"/>
    <s v="ACSN"/>
    <n v="1153"/>
    <s v="COSMIC"/>
    <s v="Desarrollo de Software"/>
    <s v="ACMII"/>
    <x v="3"/>
    <x v="9"/>
    <s v="Francisco Aguilar Rodriguez"/>
    <s v="03/04/2020"/>
    <s v="03/04/2020"/>
    <s v="03/11/2020"/>
    <s v=""/>
    <n v="2020"/>
    <n v="11"/>
    <s v="Proyecto"/>
    <s v="POL"/>
  </r>
  <r>
    <n v="1060"/>
    <d v="2019-08-30T09:46:17"/>
    <s v="MAT-RFC - IDC: Masivo de CURP, documentos de Identidad y fecha de inicio de operaciones."/>
    <m/>
    <m/>
    <m/>
    <x v="2"/>
    <s v="​Actualmente el MAT - RFC no cuenta con una_x000a_funcionalidad que permita actualizar en forma masiva los datos de Identidad,_x000a_fecha de inicio de operaciones, así como la información relacionada a los_x000a_Documentos probatorios de los contribuyentes."/>
    <s v="AGSC"/>
    <s v="IDS"/>
    <s v="Juan Carlos Lass Bernal"/>
    <s v="IDS"/>
    <m/>
    <s v="Héctor Garduño Garduño"/>
    <n v="241.28249999999997"/>
    <s v="Baja"/>
    <n v="0"/>
    <s v="F. Pruebas de Usuario"/>
    <s v="Ninguna"/>
    <s v="Ninguna"/>
    <m/>
    <n v="0.79"/>
    <s v="Activo"/>
    <s v="No aplica"/>
    <s v="Continuidad operativa"/>
    <s v="Identificación del Contribuyente"/>
    <s v="Mantenimiento"/>
    <s v="700 - RFC Ampliado"/>
    <s v="RFC Ampliado"/>
    <x v="0"/>
    <s v="Unidades de Desarrollo (UD-X)"/>
    <n v="1447.69"/>
    <n v="1608.55"/>
    <n v="331521.01"/>
    <n v="331521.01"/>
    <e v="#N/A"/>
    <s v="Christian Alejandro Nolasco Palacios"/>
    <s v="Ignacio Trujillo Hernandez"/>
    <s v="ACSN"/>
    <s v="ACSN"/>
    <n v="1075"/>
    <s v="COSMIC"/>
    <s v="Desarrollo de Software"/>
    <s v="ACSMC"/>
    <x v="1"/>
    <x v="1"/>
    <s v="Araceli Gandara Bautista"/>
    <s v="21/10/2019"/>
    <s v="21/10/2019"/>
    <s v="20/10/2020"/>
    <s v=""/>
    <n v="2020"/>
    <n v="10"/>
    <s v="Proyecto"/>
    <s v="POL"/>
  </r>
  <r>
    <n v="1062"/>
    <d v="2019-08-30T13:57:04"/>
    <s v="DYP_ DECLARACIONES PROVISIONALES_ Actualización del Procesos de Sustitutivas. "/>
    <m/>
    <m/>
    <m/>
    <x v="8"/>
    <s v="Crear un servicio que permita al Registro contableobtenerinformacíon de declaraciones No pagadas dentro de Declaraciones y Pagos, que permita al proceso de Sustitutivas procesar de manera automática las declaraciones complementarias en la cualsu Inmediata No ha sido pagada, para realizar su registro en la contabilidad como declaración normal."/>
    <s v="AGP"/>
    <s v="SN"/>
    <s v="Elizabeth Del Valle Beltrán"/>
    <s v="SN"/>
    <n v="1"/>
    <s v="Elizabeth Del Valle Beltrán"/>
    <n v="110.7"/>
    <s v="Baja"/>
    <n v="1"/>
    <s v="E. Pruebas de Integración Aplicativa"/>
    <m/>
    <m/>
    <m/>
    <n v="0.87"/>
    <s v="Activo"/>
    <s v="No aplica"/>
    <s v="Continuidad operativa"/>
    <s v="Declaraciones y Pagos (Informativas y Pagos Provisionales)"/>
    <s v="Mantenimiento"/>
    <s v="2280 - Declaraciones Provisionales"/>
    <s v="Declaraciones Provisionales"/>
    <x v="7"/>
    <s v="Unidades de Soporte Proactivo (USP)"/>
    <n v="523"/>
    <n v="738"/>
    <n v="105564.42"/>
    <n v="70605"/>
    <e v="#N/A"/>
    <s v="Elizabeth Del Valle Beltran"/>
    <s v="Ricardo Ramiro Romero Razo"/>
    <s v="ACSN"/>
    <s v="ACSN"/>
    <n v="1224"/>
    <s v="Estimador Microsoft (OSE)"/>
    <s v="Desarrollo de Software"/>
    <s v="ACDMA"/>
    <x v="0"/>
    <x v="5"/>
    <s v="Ignacio Ramon Ruiz Casillas"/>
    <s v="19/05/2020"/>
    <s v="19/05/2020"/>
    <s v="03/09/2020"/>
    <s v=""/>
    <n v="2020"/>
    <n v="9"/>
    <s v="Proyecto"/>
    <s v="POL"/>
  </r>
  <r>
    <n v="1066"/>
    <d v="2019-09-04T10:27:16"/>
    <s v="TI_Sistema para administración de responsivas de aplicaciones"/>
    <s v="Nuevo tema de Negocio"/>
    <m/>
    <m/>
    <x v="1"/>
    <s v="​Optimizar el proceso de solicitud de accesos a los sistemas institucionales, permitiendo tener mejor control en la generación, homologación, almacenamiento y firma de responsivas.Funcionalidades generales&amp;#58;Registrar solicitud por aplicaciónAprobar la solicitud mediante firma electrónicaGenerar responsiva"/>
    <s v="AGCTI"/>
    <s v="SN"/>
    <e v="#N/A"/>
    <m/>
    <m/>
    <m/>
    <m/>
    <m/>
    <m/>
    <s v="1. Sin Estimación"/>
    <m/>
    <m/>
    <m/>
    <e v="#N/A"/>
    <s v="Activo"/>
    <s v="No aplica"/>
    <m/>
    <s v="Transversales de TI"/>
    <s v="Requerimiento Técnico"/>
    <s v="3020 - Sistema para administración de responsivas de aplicaciones"/>
    <s v="Sistema para administración de responsivas de aplicaciones"/>
    <x v="1"/>
    <m/>
    <m/>
    <m/>
    <m/>
    <m/>
    <e v="#N/A"/>
    <s v="Carlos Gerardo Malanche Flores"/>
    <s v="Carlos Gerardo Malanche Flores"/>
    <s v="TI"/>
    <s v="ACSMC"/>
    <m/>
    <m/>
    <m/>
    <s v="ACSMC"/>
    <x v="1"/>
    <x v="13"/>
    <s v="Felipa Arias Mendez"/>
    <m/>
    <m/>
    <m/>
    <m/>
    <m/>
    <m/>
    <s v="Sin estimación"/>
    <s v="POL"/>
  </r>
  <r>
    <n v="1071"/>
    <d v="2019-09-05T13:12:25"/>
    <s v="TI-Kukulkán: Nuevo servidor de Identidades"/>
    <s v="Nuevo tema de Negocio"/>
    <m/>
    <m/>
    <x v="2"/>
    <s v="​Cambiar la infraestructura actual de directorios activos de MicroFocus/Novell por una solución de código abierto hecha en casa, así como de la unificación con la Firma Electrónica (FIEL), aprovechando dicha unificación para hacer una completa renovación de la criptografía como medio medio de autenticación y definición de una identidad digital a nivel federal.Lo anterior, debido a queel contrato de MII4 que administra las identidades en el SAT, tiene un largo historial de adjudicaciones directas y se busca moverlo a una licitación por medio de soluciones de software libres de licencias."/>
    <s v="AGCTI"/>
    <s v="IDS"/>
    <s v="Alejandra Rebeca González Pantoja"/>
    <s v="IDS"/>
    <n v="1"/>
    <s v="Alejandra Rebeca González Pantoja"/>
    <n v="0"/>
    <s v="Baja"/>
    <n v="1"/>
    <s v="D. Desarrollo"/>
    <m/>
    <m/>
    <m/>
    <n v="0.47"/>
    <s v="Activo"/>
    <s v="No aplica"/>
    <s v="Estratégico"/>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n v="0"/>
    <e v="#N/A"/>
    <s v="Carlos Gerardo Malanche Flores"/>
    <s v="Carlos Gerardo Malanche Flores"/>
    <s v="TI"/>
    <s v="ACSMC"/>
    <n v="0"/>
    <e v="#N/A"/>
    <s v="Desarrollo de Software"/>
    <s v="ACSMC"/>
    <x v="1"/>
    <x v="13"/>
    <s v="Carlos Gerardo Malanche Flores"/>
    <s v="02/09/2019"/>
    <s v="02/09/2019"/>
    <s v="23/12/2020"/>
    <s v=""/>
    <n v="2020"/>
    <n v="12"/>
    <s v="Proyecto"/>
    <s v="POL"/>
  </r>
  <r>
    <n v="1074"/>
    <d v="2019-09-05T14:30:38"/>
    <s v="C.E. – Pre despacho – SAAI- Replica de información del representante legal de VUCEM"/>
    <m/>
    <m/>
    <m/>
    <x v="1"/>
    <s v="Derivado de la implementación de la figura de representante legal para_x000a_el despacho de mercancía, señalado en la ley aduanera, se requiere modificar el_x000a_esquema de recepción de información de éstos que realizan su trámite a través_x000a_de la VUCEM a fin de que se almacenen en el SAAI (Sistema Automatizado Aduanero_x000a_Integral) y permitir la validación de beneficios tanto del aplicativo legado_x000a_como del MATCE (Modelo de Administración Tributaria de Comercio Exterior)"/>
    <s v="AGA"/>
    <s v="SN"/>
    <e v="#N/A"/>
    <m/>
    <m/>
    <m/>
    <m/>
    <m/>
    <m/>
    <s v="0. Captación"/>
    <m/>
    <m/>
    <m/>
    <e v="#N/A"/>
    <s v="Detenido"/>
    <s v="No aplica"/>
    <m/>
    <s v="Comercio Exterior - Soporte a la Operación"/>
    <s v="Proyecto"/>
    <s v="175 - Despacho Aduanero"/>
    <s v="Despacho Aduanero"/>
    <x v="0"/>
    <m/>
    <m/>
    <m/>
    <m/>
    <m/>
    <e v="#N/A"/>
    <s v="Maria de los Angeles Avila Vazquez"/>
    <s v="Enrique Teodoro Olvera Olvera"/>
    <s v="ACSN"/>
    <s v="ACSN"/>
    <m/>
    <m/>
    <m/>
    <s v="ACDMA"/>
    <x v="0"/>
    <x v="6"/>
    <s v="Juan Rivas Cruz"/>
    <m/>
    <m/>
    <m/>
    <m/>
    <m/>
    <m/>
    <s v="Iniciativa"/>
    <s v="POL"/>
  </r>
  <r>
    <n v="1076"/>
    <d v="2019-09-06T15:28:51"/>
    <s v="DYP_DA_Actualización de las declaraciones anuales de personas morales."/>
    <s v="Declaración Anual Personas Morales 2020"/>
    <m/>
    <m/>
    <x v="6"/>
    <s v="​Realizar las actualizaciones a los formularios de personas morales aplicables para el ejercicio 2019 a presentarse a mas tardar el 31 de Marzo del 2020"/>
    <s v="AGR"/>
    <s v="IDS"/>
    <s v="Silvia Nagheli Márquez Solís"/>
    <s v="SN"/>
    <m/>
    <s v="Manuel Vargas Espinosa"/>
    <n v="285"/>
    <s v="Baja"/>
    <n v="0"/>
    <s v="K. Cierre"/>
    <m/>
    <m/>
    <m/>
    <n v="0.99"/>
    <s v="Activo"/>
    <s v="No aplica"/>
    <s v="Recaudación"/>
    <s v="Declaraciones y Pagos (Legados y Declaraciones Anuales)"/>
    <s v="Proyecto"/>
    <s v="881.1 - Declaración Anual Personas Morales"/>
    <s v="Declaración Anual Personas Morales"/>
    <x v="8"/>
    <s v="Unidades de Desarrollo (UD-X)"/>
    <n v="1330"/>
    <n v="1900"/>
    <n v="179550"/>
    <n v="179550"/>
    <e v="#N/A"/>
    <s v="Manuel Vargas Espinosa"/>
    <s v="Ricardo Ramiro Romero Razo"/>
    <s v="ACSN"/>
    <s v="ACSN"/>
    <n v="880"/>
    <s v="Estimador Microsoft (OSE)"/>
    <s v="Desarrollo de Software"/>
    <s v="ACDMA"/>
    <x v="0"/>
    <x v="5"/>
    <s v="Ignacio Ramon Ruiz Casillas"/>
    <s v="07/11/2019"/>
    <s v="07/11/2019"/>
    <s v="24/09/2020"/>
    <s v=""/>
    <n v="2020"/>
    <n v="9"/>
    <s v="Proyecto"/>
    <s v="POL"/>
  </r>
  <r>
    <n v="1077"/>
    <d v="2019-09-06T15:54:11"/>
    <s v="TI_Actualización tecnológica de interacción de RFC Ampliado con MAT Cobranza"/>
    <s v="Nuevo tema de Negocio"/>
    <m/>
    <m/>
    <x v="2"/>
    <s v="​Actualización tecnológica de la interfaz de RFC Ampliado y MAT Cobranza para la funcionalidad de traslados. Actualmente RFC Ampliado interactúa con la funcionalidad de traslados de MAT Cobranza, registrando en una tabla compartida los RFC que hayan reportado un cambio de domicilio que implique el traslado de la local de adscripción; MAT Cobranza lee dichos registros en un horario específico y, una vez que recuperó la información de los traslados, actualiza la tabla para indicar los registros procesados. La reingeniería de la funcionalidad de traslados busca desacoplar dicha funcionalidad, tanto del lado de MAT Cobranza, como de RFC Ampliado, robusteciendo ambos sistemas y enfocarlos a un esquema de servicios."/>
    <s v="AGCTI"/>
    <s v="IDS"/>
    <s v="Luis Alfredo Torres Arreguín"/>
    <s v="IDS"/>
    <m/>
    <s v="Luis Alfredo Torres Arreguín"/>
    <n v="210.54"/>
    <s v="Baja"/>
    <n v="1"/>
    <s v="E. Pruebas de Integración Aplicativa"/>
    <s v="800 - tren de liberaciones"/>
    <s v="Ninguna"/>
    <m/>
    <n v="0.74"/>
    <s v="Activo"/>
    <s v="No aplica"/>
    <s v="Continuidad operativa"/>
    <s v="Transversales de TI"/>
    <s v="Requerimiento Técnico"/>
    <s v="700 - RFC Ampliado"/>
    <s v="RFC Ampliado"/>
    <x v="0"/>
    <s v="Unidades de Desarrollo (UD-X)"/>
    <n v="1122.9000000000001"/>
    <n v="1403.6"/>
    <n v="266235.40000000002"/>
    <n v="257144.1"/>
    <e v="#N/A"/>
    <s v="Luis Alfredo Torres Arreguín"/>
    <s v="José Vicente Vázquez Chávez"/>
    <s v="TI"/>
    <s v="ACTT"/>
    <n v="1100"/>
    <s v="COSMIC"/>
    <s v="Desarrollo de_Software"/>
    <s v="ACSMC"/>
    <x v="1"/>
    <x v="1"/>
    <s v="Araceli Gandara Bautista"/>
    <s v="14/10/2019"/>
    <s v="14/10/2019"/>
    <s v="16/10/2020"/>
    <s v=""/>
    <n v="2020"/>
    <n v="10"/>
    <s v="Proyecto"/>
    <s v="POL"/>
  </r>
  <r>
    <n v="1094"/>
    <d v="2019-09-11T16:58:08"/>
    <s v="TI_RFC_DWH-MAT_Generar modelo enriquecido del RFC en DWH, e implementar mejoras en RFC Ampliado"/>
    <s v="Reingeniería - RFC Padrón de Importadores"/>
    <m/>
    <m/>
    <x v="1"/>
    <s v="Implementar un mecanismo de Calidad de Datos que permita identificar las diferentes incosistencias que actualmente tienen los datos de RFC Ampliado y que son utilizados por distintos consumidores de información al interior del SAT y por fuentes externas, realizando una serie de actividades en tres fases, descritas enel documento ;Requerimiento de Servicios;, anexo a esta iniciativa."/>
    <s v="AGCTI"/>
    <s v="IDS"/>
    <s v="Mauricio Martínez Puerto"/>
    <s v="IDS"/>
    <m/>
    <s v="Mauricio Martínez Puerto"/>
    <n v="0"/>
    <s v="Baja"/>
    <n v="1"/>
    <s v="B. Arquitectura"/>
    <m/>
    <m/>
    <m/>
    <n v="0.83"/>
    <s v="Activo"/>
    <s v="No aplica"/>
    <s v="Soporte a la operación del SAT"/>
    <s v="Transversales de TI"/>
    <s v="Requerimiento Técnico"/>
    <s v="675.1 - DWH-Identificación del Contribuyente (V2)"/>
    <s v="DWH-Identificación del Contribuyente (V2)"/>
    <x v="0"/>
    <s v="Unidades de Desarrollo (UD-X)"/>
    <s v=""/>
    <s v=""/>
    <n v="0"/>
    <n v="0"/>
    <n v="0"/>
    <s v="Mauricio Martinez"/>
    <s v="Joaquin Tabares Muñoz"/>
    <s v="TI"/>
    <s v="ACMII"/>
    <n v="0"/>
    <e v="#N/A"/>
    <s v="Servicios de Información"/>
    <s v="ACMII"/>
    <x v="3"/>
    <x v="9"/>
    <s v="Erik Humberto Campos Esqueda"/>
    <s v="07/10/2019"/>
    <s v="07/10/2019"/>
    <s v="16/07/2020"/>
    <s v=""/>
    <n v="2020"/>
    <n v="7"/>
    <s v="Proyecto"/>
    <s v="POL"/>
  </r>
  <r>
    <n v="1104"/>
    <d v="2019-09-13T16:47:12"/>
    <s v="TI_Factura electrónica-Realizar la documentación de Especificación Funcional de los servicios gratuitos para generación de CFDI"/>
    <s v="Factura Electrónica - Servicio gratuito SAT (MegaPAC)"/>
    <m/>
    <m/>
    <x v="3"/>
    <s v="​Se requiere la generación de documentación de especificación funcional para los aplicativos gratuitos para la generación de factura;MEGAPAC y Factura Fácil Mis Cuentas, donde se identifiquen los flujos de los procesos, servicios, componentes, roles y reglas de negocio propios del aplicativo."/>
    <s v="AGCTI"/>
    <s v="SN"/>
    <e v="#N/A"/>
    <m/>
    <m/>
    <m/>
    <m/>
    <m/>
    <m/>
    <s v="1. Sin Estimación"/>
    <m/>
    <m/>
    <m/>
    <e v="#N/A"/>
    <s v="Activo"/>
    <s v="No aplica"/>
    <m/>
    <s v="Transversales de TI"/>
    <s v="Requerimiento Técnico"/>
    <s v="611.1 - Portal Privado del Contribuyente - Servicio de Generación de Factura Electrónica"/>
    <s v="Portal Privado del Contribuyente - Servicio de Generación de Factura Electrónica"/>
    <x v="0"/>
    <m/>
    <m/>
    <m/>
    <m/>
    <m/>
    <e v="#N/A"/>
    <s v="Roberto Benjamín Monroy Vargas"/>
    <s v="Diana Maribel Velazquez Barroso"/>
    <s v="ACSN"/>
    <s v="ACSN"/>
    <m/>
    <m/>
    <m/>
    <s v="ACSMC"/>
    <x v="1"/>
    <x v="1"/>
    <s v="Erika Adriana Ruiz Mendoza"/>
    <m/>
    <m/>
    <m/>
    <m/>
    <m/>
    <m/>
    <s v="Sin estimación"/>
    <s v="POL"/>
  </r>
  <r>
    <n v="1113"/>
    <d v="2019-09-19T13:34:15"/>
    <s v="TI_32D MAT_Migración Web Services DWH"/>
    <s v="Mejoras a la Opinión de cumplimiento del contribuyente (32D)"/>
    <m/>
    <m/>
    <x v="1"/>
    <s v="​El Web Service del 32DMAT ;Reporte de Opinión de Cumplimiento; se debe migrar a la versión 8.5 de WAS, dentro de la plataforma mainframe, para contar con la infraestructura y soporte necesario que respalden de manera óptima la operación de dicho aplicativo.El Reporte de Opinión de cumplimiento actualmente utiliza un componente que se encuentra desarrollado en WAS 7; este servidor de aplicaciones ya no tendrá soporte por parte de IBM a partir de septiembre de 2019."/>
    <s v="AGCTI"/>
    <s v="IDS"/>
    <s v="Mauricio Martínez Puerto"/>
    <s v="IDS"/>
    <m/>
    <s v="Mauricio Martínez Puerto"/>
    <n v="453.15"/>
    <s v="Media"/>
    <n v="1"/>
    <s v="E. Pruebas de Integración Aplicativa"/>
    <m/>
    <m/>
    <m/>
    <n v="0.92"/>
    <s v="Activo"/>
    <s v="No aplica"/>
    <s v="Soporte a la operación del SAT"/>
    <s v="Transversales de TI"/>
    <s v="Requerimiento Técnico"/>
    <s v="627 - Opinión del Cumplimiento del Contribuyente"/>
    <s v="Opinión del Cumplimiento del Contribuyente"/>
    <x v="0"/>
    <s v="Unidades de Desarrollo (UD-X)"/>
    <n v="2718"/>
    <n v="3021"/>
    <n v="622628.1"/>
    <n v="622628.1"/>
    <n v="557088.30000000005"/>
    <s v="Mauricio Martinez"/>
    <s v="Joaquin Tabares Muñoz"/>
    <s v="TI"/>
    <s v="ACMII"/>
    <n v="947"/>
    <s v="COSMIC"/>
    <s v="Servicios de Información"/>
    <s v="ACMII"/>
    <x v="3"/>
    <x v="9"/>
    <s v="Jesus Guerrero Mendoza"/>
    <s v="13/11/2019"/>
    <s v="13/11/2019"/>
    <s v="01/07/2020"/>
    <s v=""/>
    <n v="2020"/>
    <n v="7"/>
    <s v="Proyecto"/>
    <s v="POL"/>
  </r>
  <r>
    <n v="1123"/>
    <d v="2019-09-24T11:47:24"/>
    <s v="DYC_MAT-DyC_Validaciones de MORSA_en DWH"/>
    <s v="Actualización MORSA y Control de Saldos - Devoluciones y compensaciones"/>
    <s v="Actualización MORSA y Control de Saldos - Devoluciones y compensaciones"/>
    <s v="TRANSVERSAL (AGGC)"/>
    <x v="2"/>
    <s v="​Validar automáticamente los saldos a favor de IVA que promueven los contribuyentes para facilitar el dictamen de las solicitudes, a fin de resolverlas dentro de los plazos establecidos normativamente."/>
    <s v="AGAFF"/>
    <s v="IDS"/>
    <s v="Nohemí Alejandra Mandujano Teutli"/>
    <s v="SN"/>
    <m/>
    <s v="Víctor Cruz Leyva"/>
    <n v="488.7"/>
    <s v="Media"/>
    <n v="0"/>
    <s v="A.2 En estimación por finalización de EF"/>
    <m/>
    <m/>
    <m/>
    <n v="1"/>
    <s v="Activo"/>
    <s v="No aplica"/>
    <s v="No Aplica"/>
    <s v="Devoluciones y Compensaciones"/>
    <s v="Mantenimiento"/>
    <s v="1002 - Modelo de Administración Tributaria Devoluciones y Compensaciones"/>
    <s v="Modelo de Administración Tributaria Devoluciones y Compensaciones"/>
    <x v="0"/>
    <s v="Unidades de Desarrollo (UD-X)"/>
    <n v="3258"/>
    <n v="3258"/>
    <n v="207360"/>
    <n v="746082"/>
    <e v="#N/A"/>
    <s v="Victor Cruz Leyva"/>
    <s v="Ricardo Ramiro Romero Razo"/>
    <s v="ACSN"/>
    <s v="ACSN"/>
    <n v="1074"/>
    <s v="Alto Nivel"/>
    <s v="Desarrollo de Software"/>
    <s v="ACMII"/>
    <x v="3"/>
    <x v="9"/>
    <s v="Francisco Aguilar Rodriguez"/>
    <s v="08/07/2020"/>
    <s v="08/07/2020"/>
    <s v="07/08/2020"/>
    <m/>
    <n v="2020"/>
    <n v="8"/>
    <s v="Proyecto"/>
    <s v="POL"/>
  </r>
  <r>
    <n v="1125"/>
    <d v="2019-09-25T12:45:52"/>
    <s v="RFCAmpliado_MAT-PI: ValidaciónReqBas/Notificación_Tramites_PI"/>
    <m/>
    <m/>
    <m/>
    <x v="3"/>
    <s v="_x000a__x000a_Implementar_x000a_en el aplicativo MAT-PI diversas funcionalidades que permitan agilizar y_x000a_facilitar la operación de los trámites de inscripción, actualización de_x000a_sectores específicos, suspensión y reinscripción en el Padrón de Importadores y_x000a_Padrón de Importadores de Sectores Específicos._x000a__x000a_"/>
    <s v="AGSC"/>
    <s v="SN"/>
    <e v="#N/A"/>
    <m/>
    <m/>
    <m/>
    <m/>
    <m/>
    <m/>
    <s v="0. Captación"/>
    <m/>
    <m/>
    <m/>
    <e v="#N/A"/>
    <s v="Detenido"/>
    <s v="No aplica"/>
    <s v="Continuidad operativa"/>
    <s v="Servicios al Contribuyente"/>
    <s v="Desarrollo"/>
    <s v="700 - RFC Ampliado"/>
    <s v="RFC Ampliado"/>
    <x v="0"/>
    <m/>
    <m/>
    <m/>
    <m/>
    <m/>
    <e v="#N/A"/>
    <s v="Christian Alejandro Nolasco Palacios"/>
    <s v="Ignacio Trujillo Hernandez"/>
    <s v="ACSN"/>
    <s v="ACSN"/>
    <m/>
    <m/>
    <m/>
    <s v="ACSMC"/>
    <x v="1"/>
    <x v="1"/>
    <s v="Araceli Gandara Bautista"/>
    <m/>
    <m/>
    <m/>
    <m/>
    <m/>
    <m/>
    <s v="Iniciativa"/>
    <s v="POL"/>
  </r>
  <r>
    <n v="1131"/>
    <d v="2019-09-26T12:45:29"/>
    <s v="SC_CONFA_CFDI: Implementar mejoras al aplicativo Conciliador de factura"/>
    <m/>
    <m/>
    <m/>
    <x v="2"/>
    <s v="​Actualizar el aplicativo Conciliador de factura, con la finalidad de permitir a los Contribuyentes proporcionar mayor información a los empleados del SAT (quienes fungen como intermediaros) para llevar a cabo el proceso de conciliación entre emisor y receptor."/>
    <s v="AGSC"/>
    <s v="SN"/>
    <s v="Roberto BenjamÍn Monroy Vargas"/>
    <s v="SN"/>
    <n v="1"/>
    <s v="Roberto BenjamÍn Monroy Vargas"/>
    <n v="474.38699999999994"/>
    <s v="Media"/>
    <n v="1"/>
    <s v="B. Arquitectura"/>
    <m/>
    <m/>
    <s v="SI"/>
    <n v="0.79"/>
    <s v="Detenido con CCRS"/>
    <s v="No aplica"/>
    <s v="Continuidad operativa"/>
    <s v="Servicios al Contribuyente"/>
    <s v="Desarrollo"/>
    <s v="3005.1 - Conciliador de factura"/>
    <s v="Conciliador de factura"/>
    <x v="3"/>
    <s v="Unidades de Desarrollo (UD-X)"/>
    <n v="3162.58"/>
    <n v="3162.58"/>
    <n v="70896.11"/>
    <n v="0"/>
    <e v="#N/A"/>
    <s v="Roberto Benjamín Monroy Vargas"/>
    <s v="Diana Maribel Velazquez Barroso"/>
    <s v="ACSN"/>
    <s v="ACSN"/>
    <n v="1172"/>
    <s v="Juicio de Expertos"/>
    <s v="Desarrollo de Software"/>
    <s v="ACDMA"/>
    <x v="0"/>
    <x v="0"/>
    <s v="Josefina Aguilar Onofre"/>
    <s v="11/10/2019"/>
    <s v="11/10/2019"/>
    <s v="09/02/2021"/>
    <s v=""/>
    <n v="2021"/>
    <n v="2"/>
    <s v="Proyecto"/>
    <s v="POL"/>
  </r>
  <r>
    <n v="1142"/>
    <d v="2019-10-02T18:27:01"/>
    <s v="DyC-MAT-SAD: Solicitud de sumarizado de CFDI de: Nómina, Actividad profesional, Arrendamiento y Mixto – Ejercicio 2019"/>
    <m/>
    <m/>
    <m/>
    <x v="2"/>
    <s v="​Proporcionar_x000a_a INSUMOS_SAD (Generación de Insumos para_x000a_MAT-SAD) información proveniente del_x000a_sumarizado anual del ejercicio 2019 de CFDI´s de Nómina V1.2, Servicios_x000a_profesionales, Arrendamiento y Mixto V3.3, así como las actualizaciones correspondientes_x000a_de cada precarga, con el objetivo de que proporcione a MAT-SAD (Sistema de Devoluciones_x000a_Automáticas) información_x000a_transformada para procesar los trámites de devolución automática del ISR con_x000a_Tipo proceso Normal."/>
    <s v="AGAFF"/>
    <s v="IDS"/>
    <s v="Nohemí Alejandra Mandujano Teutli"/>
    <s v="SN"/>
    <m/>
    <s v="Víctor Cruz Leyva"/>
    <n v="0"/>
    <s v="Baja"/>
    <n v="0"/>
    <s v="K. Cierre"/>
    <m/>
    <m/>
    <m/>
    <n v="1"/>
    <s v="Activo"/>
    <s v="Prioritarios"/>
    <s v="Facilitar el cumplimiento"/>
    <s v="Devoluciones y Compensaciones"/>
    <s v="Desarrollo"/>
    <s v="893.1 - Precarga de Factura para Devoluciones"/>
    <s v="Precarga de Factura para Devoluciones"/>
    <x v="7"/>
    <s v="Unidades de Soporte Proactivo (USP)"/>
    <n v="1525"/>
    <s v=""/>
    <n v="205875"/>
    <n v="205875"/>
    <e v="#N/A"/>
    <s v="Víctor Cruz Leyva"/>
    <s v="Ricardo Ramiro Romero Razo"/>
    <s v="ACSN"/>
    <s v="ACSN"/>
    <n v="1117"/>
    <s v="Estimador Microsoft (OSE)"/>
    <s v="Desarrollo de Software"/>
    <s v="ACMII"/>
    <x v="3"/>
    <x v="9"/>
    <s v="Francisco Aguilar Rodriguez"/>
    <s v="09/01/2020"/>
    <s v="09/01/2020"/>
    <s v="30/04/2020"/>
    <s v="30/04/2020"/>
    <n v="2020"/>
    <n v="4"/>
    <s v="Proyecto"/>
    <s v="POL"/>
  </r>
  <r>
    <n v="1144"/>
    <d v="2019-10-03T13:45:29"/>
    <s v="CEPD_VOCE_Control de las claves de pedimentos exigidas en registros de descargo (512) en pedimentos A4"/>
    <m/>
    <m/>
    <m/>
    <x v="1"/>
    <s v="​Actualmente el Validador de Operaciones de Comercio_x000d__x000a_Exterior (VOCE) no cuenta con un control para ingresar las claves de pedimentos_x000d__x000a_exigidas en registros de descargo (512) en pedimentos A4"/>
    <s v="AGA"/>
    <s v="SN"/>
    <e v="#N/A"/>
    <m/>
    <m/>
    <m/>
    <m/>
    <m/>
    <m/>
    <s v="0. Captación"/>
    <m/>
    <m/>
    <m/>
    <e v="#N/A"/>
    <s v="Activo"/>
    <s v="No aplica"/>
    <m/>
    <s v="Comercio Exterior - Pre-Despacho"/>
    <s v="Mantenimient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150"/>
    <d v="2019-10-07T11:18:22"/>
    <s v="CESO_FMP-CE_ Incorporar el Depósito Referenciado en documentos del despacho aduanero  vía postal  SEPOMEX"/>
    <s v="Depósito referenciado"/>
    <s v="Depósito referenciado de Comercio Exterior - MUPEA"/>
    <s v="AGA"/>
    <x v="0"/>
    <s v="​Incorporar_x000a_en el Portal de Empleado una opción que permita el llenado de información de la_x000a_mercancía que llega a la aduana a través del Servicio Postal Mexicano (SEPOMEX),_x000a_a fin de implementar el formato de Línea de captura que permita el cobro de_x000a_contribuciones a través del esquema de Depósito Referenciado de Comercio_x000a_Exterior DRCE."/>
    <s v="AGA"/>
    <s v="IDS"/>
    <s v="Edgar Alfonso Reyes Pérez"/>
    <s v="SN"/>
    <m/>
    <s v="Sonia Oliva Caballero Aquino"/>
    <n v="783"/>
    <s v="Media"/>
    <n v="0"/>
    <s v="D. Desarrollo"/>
    <m/>
    <m/>
    <m/>
    <n v="0.69"/>
    <s v="Activo"/>
    <s v="No aplica"/>
    <s v="Continuidad operativa"/>
    <s v="MAT - Comercio Exterior"/>
    <s v="Mantenimiento"/>
    <s v="930 - MATCE - Formulario Múltiple de Pago"/>
    <s v="MATCE - Formulario Múltiple de Pago"/>
    <x v="0"/>
    <s v="Unidades de Desarrollo (UD-X)"/>
    <n v="5220"/>
    <n v="5220"/>
    <n v="1199044"/>
    <n v="1195380"/>
    <e v="#N/A"/>
    <s v="Sonia Oliva Caballero Aquino"/>
    <s v="Enrique Teodoro Olvera Olvera"/>
    <s v="ACSN"/>
    <s v="ACSN"/>
    <n v="1076"/>
    <s v="COSMIC"/>
    <s v="Desarrollo de Software"/>
    <s v="ACDMA"/>
    <x v="0"/>
    <x v="6"/>
    <s v="Jorge Ricardo Ramos Hernandez"/>
    <s v="27/01/2020"/>
    <s v="27/01/2020"/>
    <s v="10/12/2020"/>
    <s v=""/>
    <n v="2020"/>
    <n v="12"/>
    <s v="Proyecto"/>
    <s v="POL"/>
  </r>
  <r>
    <n v="1163"/>
    <d v="2019-10-15T17:25:40"/>
    <s v="MATCO32D_Actualizar Regla y Aclaración por Subdeclaración"/>
    <s v="Mejoras a la Opinión de cumplimiento del contribuyente (32D)"/>
    <s v="Implementación de la reforma fiscal 2020 del artículo 32-D del CFF"/>
    <s v="AGR"/>
    <x v="0"/>
    <s v="​Se_x000a_requiere actualizar la regla y la aclaración para la validación de_x000a_subdeclaración en el Reporte de Opinión de cumplimiento."/>
    <s v="AGR"/>
    <s v="IDS"/>
    <s v="Héctor Garduño Garduño"/>
    <s v="IDS"/>
    <n v="1"/>
    <s v="Héctor Garduño Garduño"/>
    <n v="173.1"/>
    <s v="Baja"/>
    <n v="1"/>
    <s v="A.1 Especificación Funcional"/>
    <m/>
    <m/>
    <m/>
    <n v="0.37"/>
    <s v="Activo"/>
    <s v="No aplica"/>
    <s v="Fiscalización"/>
    <s v="Control de Obligaciones"/>
    <s v="Desarrollo"/>
    <s v="627 - Opinión del Cumplimiento del Contribuyente"/>
    <s v="Opinión del Cumplimiento del Contribuyente"/>
    <x v="0"/>
    <s v="Unidades de Soporte Proactivo (USP)"/>
    <n v="2844"/>
    <n v="1154"/>
    <n v="177246"/>
    <n v="492416"/>
    <e v="#N/A"/>
    <s v="Ana Claudia Escorza Espino"/>
    <s v="Carlos Manuel Ortega Polanco"/>
    <s v="ACSN"/>
    <s v="ACSN"/>
    <n v="1169"/>
    <s v="Estimador Microsoft (OSE)"/>
    <s v="Desarrollo de Software"/>
    <s v="ACMII"/>
    <x v="3"/>
    <x v="9"/>
    <s v="Erik Humberto Campos Esqueda"/>
    <s v="19/11/2019"/>
    <s v="19/11/2019"/>
    <s v="21/12/2020"/>
    <s v=""/>
    <n v="2020"/>
    <n v="12"/>
    <s v="Proyecto"/>
    <s v="POL"/>
  </r>
  <r>
    <n v="1164"/>
    <d v="2019-10-16T21:10:58"/>
    <s v="DyP_DD_ETR_Exchange on Tax Rulings"/>
    <s v="Compromisos Internacionales / Fiscalización"/>
    <s v="Compromisos Internacionales / Fiscalización"/>
    <m/>
    <x v="0"/>
    <s v="​Se necesita contar con una herramineta tecnológica que permita el intercambio automático de TaxRulings entre México y las Jurisdicciones de la OCDE.​"/>
    <s v="AGGC"/>
    <s v="IDS"/>
    <s v="Miguel Ángel González Guagnelli"/>
    <s v="IDS"/>
    <m/>
    <s v="Miguel Ángel González Guagnelli"/>
    <n v="1294.8225"/>
    <s v="Alta"/>
    <n v="1"/>
    <s v="E. Pruebas de Integración Aplicativa"/>
    <m/>
    <m/>
    <m/>
    <n v="0.7"/>
    <s v="Activo"/>
    <s v="No aplica"/>
    <s v="Fiscalización"/>
    <s v="Declaraciones y Pagos (Documentos Digitales)"/>
    <s v="Desarrollo"/>
    <s v="3028 - Exchange on Tax Rulings"/>
    <s v="Exchange on Tax Rulings"/>
    <x v="0"/>
    <s v="Unidades de Desarrollo (UD-X)"/>
    <n v="8632.15"/>
    <n v="8632.15"/>
    <n v="479068"/>
    <n v="1976762.35"/>
    <e v="#N/A"/>
    <s v="Santa Isabel Villanueva Hernandez"/>
    <s v="Ingrid Bernal Campuzano"/>
    <s v="ACSN"/>
    <s v="ACSN"/>
    <n v="1145"/>
    <s v="COSMIC"/>
    <s v="Desarrollo de Software"/>
    <s v="ACDMA"/>
    <x v="0"/>
    <x v="5"/>
    <s v="Ignacio Ramon Ruiz Casillas"/>
    <s v="27/12/2019"/>
    <s v="27/12/2019"/>
    <s v="01/12/2020"/>
    <s v=""/>
    <n v="2020"/>
    <n v="12"/>
    <s v="Proyecto"/>
    <s v="POL"/>
  </r>
  <r>
    <n v="1165"/>
    <d v="2019-10-17T11:14:20"/>
    <s v="TI_Diseño y modelado de flujos de operación para Gobierno de Datos"/>
    <s v="Nuevo tema de Negocio"/>
    <m/>
    <m/>
    <x v="1"/>
    <s v="​Proponer un modelo de referencia integral que defina los procesos de administración, mejora y aprovechamiento de la información en la AGCTI. Estos procesos permitirán un mejor manejo de la informacióndisponible en los sistemas actuales, mediante adecuada gestión de la disponibilidad, integridad, usabilidad y seguridad de los datos. El modelo propuesto contemplará&amp;#58;Diagnóstico inicial para determinar el estado actualDefinición del marco de gobiernoDiseño de los mecanismos de gobierno (procesos, políticas, puntos de control, estructuras, roles y responsabilidades)"/>
    <s v="AGCTI"/>
    <s v="IDS"/>
    <s v="Daniel Enrique Vázquez Carmona"/>
    <s v="DMA"/>
    <n v="1"/>
    <s v="Homero Ángel García Merino"/>
    <n v="0"/>
    <s v="Baja"/>
    <n v="0"/>
    <s v="3. Ejecución"/>
    <m/>
    <m/>
    <m/>
    <n v="0.81"/>
    <s v="Activo"/>
    <s v="No aplica"/>
    <s v="Soporte a la operación del SAT"/>
    <s v="Transversales de TI"/>
    <s v="Proyecto Tecnológico"/>
    <s v="2075.1 - Documentum/Captiva - Servicios de Digitalización Solución Integral Servicios al Contribuyente"/>
    <s v="Documentum/Captiva - Servicios de Digitalización Solución Integral Servicios al Contribuyente"/>
    <x v="1"/>
    <s v="No Aplica"/>
    <s v=""/>
    <s v=""/>
    <n v="0"/>
    <s v=""/>
    <e v="#N/A"/>
    <s v="daniel.vazquez"/>
    <s v="Homero Angel Garcia Merino"/>
    <s v="TI"/>
    <s v="ACDMA"/>
    <n v="0"/>
    <e v="#N/A"/>
    <s v="Proyecto Tecnológico"/>
    <s v="TI"/>
    <x v="2"/>
    <x v="3"/>
    <s v=""/>
    <s v="30/09/2019"/>
    <s v="30/09/2019"/>
    <s v="02/10/2020"/>
    <s v=""/>
    <n v="2020"/>
    <n v="10"/>
    <s v="Proyecto"/>
    <s v="POL"/>
  </r>
  <r>
    <n v="1172"/>
    <d v="2019-10-18T16:27:37"/>
    <s v="MAT-IDC-RFC Ampliado_Documentación de reglas (AS IS) en creación de relaciones y roles a través diversos canales"/>
    <s v="Nuevo tema de Negocio"/>
    <m/>
    <m/>
    <x v="6"/>
    <s v="​Documentar las reglas con las que actualmente opera el Visor Tributario en la asignación de relaciones y roles a través de los canales de atenciónAutoservicio-Portal de Contribuyente y Ventanilla y/o autoridad-Portal de Empleado, con base enla codificación de la aplicación."/>
    <s v="AGCTI"/>
    <s v="IDS"/>
    <s v="Ernesto Rafael Aboytes Mondragón"/>
    <s v="SN"/>
    <m/>
    <s v="Christian Alejandro Nolasco Palacios"/>
    <n v="146.69999999999999"/>
    <s v="Baja"/>
    <n v="0"/>
    <s v="3. Ejecución"/>
    <m/>
    <m/>
    <m/>
    <n v="0.71"/>
    <s v="Activo"/>
    <s v="No aplica"/>
    <s v="Facilitar el cumplimiento"/>
    <s v="Transversales de TI"/>
    <s v="Requerimiento Técnico"/>
    <s v="700 - RFC Ampliado"/>
    <s v="RFC Ampliado"/>
    <x v="0"/>
    <s v="Unidades de Desarrollo (UD-X)"/>
    <n v="782.4"/>
    <n v="978"/>
    <n v="179169.6"/>
    <n v="179169.6"/>
    <e v="#N/A"/>
    <s v="Christian Alejandro Nolasco Palacios"/>
    <s v="Ignacio Trujillo Hernandez"/>
    <s v="ACSN"/>
    <s v="ACSN"/>
    <n v="922"/>
    <s v="Alto Nivel"/>
    <s v="Proyecto Tecnológico"/>
    <s v="ACSMC"/>
    <x v="1"/>
    <x v="1"/>
    <s v="Araceli Gandara Bautista"/>
    <s v="31/12/2019"/>
    <s v="31/12/2019"/>
    <s v="19/10/2020"/>
    <s v=""/>
    <n v="2020"/>
    <n v="10"/>
    <s v="Proyecto"/>
    <s v="POL"/>
  </r>
  <r>
    <n v="1182"/>
    <d v="2019-10-25T13:25:20"/>
    <s v="CED_Administrador de catálogos mejoras"/>
    <m/>
    <m/>
    <m/>
    <x v="1"/>
    <s v="​El administrador de catálogos que actualmente está en producción no cumple con todas las funcionalidades que el usuario requiere, por lo cual se incorporarán las reglas de negocio al “Administrador de Catálogos” a fin de homologar en solo aplicativo los controles de información agrupada (catálogos) a fin de ir migrando de manera paulatina las funcionalidades de sistemas legados a una plataforma e infraestructura MAT."/>
    <s v="AGA"/>
    <s v="SN"/>
    <s v="Sonia Oliva Caballero Aquino"/>
    <s v="SN"/>
    <n v="1"/>
    <s v="Sonia Oliva Caballero Aquino"/>
    <n v="603.91499999999996"/>
    <s v="Media"/>
    <n v="1"/>
    <s v="B. Arquitectura"/>
    <m/>
    <m/>
    <m/>
    <n v="0.19"/>
    <s v="Activo"/>
    <s v="No aplica"/>
    <s v="Continuidad operativa"/>
    <s v="MAT - Comercio Exterior"/>
    <s v="Mantenimiento"/>
    <s v="3925 - MATCE - Administrador de Catálogos"/>
    <s v="MATCE - Administrador de Catálogos"/>
    <x v="0"/>
    <s v="Unidades de Desarrollo (UD-X)"/>
    <n v="4026.1"/>
    <n v="4026.1"/>
    <n v="305944"/>
    <n v="921976.9"/>
    <n v="305944"/>
    <s v="Sonia Oliva Caballero Aquino"/>
    <s v="Enrique Teodoro Olvera Olvera"/>
    <s v="ACSN"/>
    <s v="ACSN"/>
    <n v="1155"/>
    <s v="COSMIC"/>
    <s v="Desarrollo de Software"/>
    <s v="ACDMA"/>
    <x v="0"/>
    <x v="6"/>
    <s v="Jose Salvador Parra Correa"/>
    <s v="15/01/2020"/>
    <s v="15/01/2020"/>
    <s v="15/10/2021"/>
    <s v=""/>
    <n v="2021"/>
    <n v="10"/>
    <s v="Proyecto"/>
    <s v="POL"/>
  </r>
  <r>
    <n v="1184"/>
    <d v="2019-10-28T16:04:53"/>
    <s v="DyP_IPP-Incluir Canal y Medio de Pago que bancos envían a SAT. Monitores DYP. Mejora LC 4.0"/>
    <m/>
    <m/>
    <m/>
    <x v="3"/>
    <s v="​Cambio de Alcance 111202, viene del PPMC 110215 DyP_LDA DYP Implementar mejoras a la Línea de Captura ver. 4.0 Donde se indica&amp;#58;Derivado de la necesidad de continuar y completar la atención del PPMC 110215 ;DYP_LDA-DyP Implementar mejoras a la Línea de Captura ver. 4.0; se requiere&amp;#58;Incluir el ;Canal; y ;Medio de Pago; que son enviados por el Banco hacia el SAT en los siguientes monitores de Pagos y ConsultasDeclaraciones Pagadas - ProvisionalesDeclaraciones Pagadas – AnualesDetalle de pagos por bancoLíneas Pagadas por OrigenUtilizar el documento ;AjustesMonitores_DYP-LC04.docx;, ya que también se debe agregar el ;Canal; y ;Medio de Pago; en las opciones de Exportación de Excel y PDF en los casos que aplique en DyP y Anuales"/>
    <s v="AGR"/>
    <s v="SN"/>
    <e v="#N/A"/>
    <m/>
    <m/>
    <m/>
    <m/>
    <m/>
    <m/>
    <s v="0. Captación"/>
    <m/>
    <m/>
    <m/>
    <e v="#N/A"/>
    <s v="Activo"/>
    <s v="No aplica"/>
    <m/>
    <s v="Declaraciones y Pagos (Informativas y Pagos Provisionales)"/>
    <s v="Mantenimiento"/>
    <s v="2280 - Declaraciones Provisionales"/>
    <s v="Declaraciones Provisionales"/>
    <x v="7"/>
    <m/>
    <m/>
    <m/>
    <m/>
    <m/>
    <e v="#N/A"/>
    <s v="Elizabeth Del Valle Beltran"/>
    <s v="Ricardo Ramiro Romero Razo"/>
    <s v="ACSN"/>
    <s v="ACSN"/>
    <m/>
    <m/>
    <m/>
    <s v="ACDMA"/>
    <x v="0"/>
    <x v="5"/>
    <s v="Ignacio Ramon Ruiz Casillas"/>
    <m/>
    <m/>
    <m/>
    <m/>
    <m/>
    <m/>
    <s v="Iniciativa"/>
    <s v="POL"/>
  </r>
  <r>
    <n v="1185"/>
    <d v="2019-10-29T12:03:40"/>
    <s v="TI_32D MAT_Actualización consumo CFDI"/>
    <s v="Mejoras a la Opinión de cumplimiento del contribuyente (32D)"/>
    <m/>
    <m/>
    <x v="1"/>
    <s v="​El 32DMAT ;Reporte de Opinión de Cumpliiento; actualmente consulta el web service de los CFDIs mediante un componente broker, que utiliza tecnología SOAP. Dicho web service se está actualizando para que ahora sea consumido con tecnología RES en lugar de SOAP; a su vez, se requiereactualizar el componente Broker que utiliza el aplicativo R32D para cosultar las facturas de los contribuyentes, para la funcionalidad de subdeclarar ingresos."/>
    <s v="AGCTI"/>
    <s v="IDS"/>
    <s v="Mauricio Martínez Puerto"/>
    <s v="IDS"/>
    <m/>
    <s v="Mauricio Martínez Puerto"/>
    <n v="318.79500000000002"/>
    <s v="Baja"/>
    <n v="1"/>
    <s v="E. Pruebas de Integración Aplicativa"/>
    <m/>
    <m/>
    <m/>
    <n v="0.63"/>
    <s v="Activo"/>
    <s v="No aplica"/>
    <s v="Continuidad operativa"/>
    <s v="Transversales de TI"/>
    <s v="Requerimiento Técnico"/>
    <s v="627 - Opinión del Cumplimiento del Contribuyente"/>
    <s v="Opinión del Cumplimiento del Contribuyente"/>
    <x v="0"/>
    <s v="Unidades de Desarrollo (UD-X)"/>
    <n v="1912.77"/>
    <n v="2125.3000000000002"/>
    <n v="438024.33"/>
    <n v="438024.33"/>
    <n v="260695.89"/>
    <s v="Mauricio Martinez"/>
    <s v="Joaquin Tabares Muñoz"/>
    <s v="TI"/>
    <s v="ACMII"/>
    <n v="1084"/>
    <s v="COSMIC"/>
    <s v="Servicios de Información"/>
    <s v="ACMII"/>
    <x v="3"/>
    <x v="9"/>
    <s v="Huberto Gonzalez Chavez"/>
    <s v="13/11/2019"/>
    <s v="13/11/2019"/>
    <s v="16/06/2020"/>
    <s v=""/>
    <n v="2020"/>
    <n v="6"/>
    <s v="Proyecto"/>
    <s v="POL"/>
  </r>
  <r>
    <n v="1191"/>
    <d v="2019-10-31T19:17:30"/>
    <s v="MATCE-MATCE-PITA_Enviar información a Solución de Resiliencia"/>
    <m/>
    <m/>
    <m/>
    <x v="2"/>
    <s v="​Realizar la petición y respuesta, de la_x000a_activación del MSA y del mensaje de salida a la Solución de Resiliencia_x000a_PITA, a fin de disponer de un mecanismo alterno que garantice la_x000a_continuidad de los servicios y aplicaciones asociadas con el despacho aduanero_x000a_de carga, ante un posible escenario que comprometa la operación de la Solución_x000a_PITA, derivado de pérdida de comunicación con el Centro de Datos de CPED."/>
    <s v="AGA"/>
    <s v="IDS"/>
    <s v="Edgar Alfonso Reyes Pérez"/>
    <s v="IDS"/>
    <m/>
    <s v="Edgar Alfonso Reyes Pérez"/>
    <n v="234.51300000000001"/>
    <s v="Baja"/>
    <n v="1"/>
    <s v="B. Arquitectura"/>
    <m/>
    <m/>
    <m/>
    <n v="0.34"/>
    <s v="Activo"/>
    <s v="No aplica"/>
    <s v="Compromiso con otras Instituciones"/>
    <s v="MAT - Comercio Exterior"/>
    <s v="Mantenimiento"/>
    <s v="931 - MATCE - PITA"/>
    <s v="MATCE - PITA"/>
    <x v="0"/>
    <s v="Unidades de Desarrollo (UD-X)"/>
    <n v="1407.08"/>
    <n v="1563.42"/>
    <n v="124576"/>
    <n v="322221.32"/>
    <n v="80608"/>
    <s v="Beatriz Belem Stein Carrillo"/>
    <s v="Ingrid Bernal Campuzano"/>
    <s v="ACSN"/>
    <s v="ACSN"/>
    <n v="1162"/>
    <s v="COSMIC"/>
    <s v="Desarrollo de Software"/>
    <s v="ACDMA"/>
    <x v="0"/>
    <x v="6"/>
    <s v="Graciela Hernandez Cortes"/>
    <s v="27/03/2020"/>
    <s v="27/03/2020"/>
    <s v="31/12/2020"/>
    <s v=""/>
    <n v="2020"/>
    <n v="12"/>
    <s v="Proyecto"/>
    <s v="POL"/>
  </r>
  <r>
    <n v="1192"/>
    <d v="2019-10-31T19:22:25"/>
    <s v="MATCE_MATCE-SA_Asociación COVE - Pedimento"/>
    <m/>
    <m/>
    <m/>
    <x v="2"/>
    <s v="Mostrar_x000a_en MATCE Selección un mensaje en el cual se indique no sólo la causa de_x000a_investigación cuando se module un Previo de consolidado y éste traiga un COVE_x000a_que ya haya sido utilizado previamente con otro pedimento, sino que además_x000a_muestre cual es el pedimento al que está asociado a dicho COVE. "/>
    <s v="AGA"/>
    <s v="IDS"/>
    <s v="Edgar Alfonso Reyes Pérez"/>
    <s v="IDS"/>
    <m/>
    <s v="Edgar Alfonso Reyes Pérez"/>
    <n v="29.639999999999997"/>
    <s v="Baja"/>
    <n v="1"/>
    <s v="E. Pruebas de Integración Aplicativa"/>
    <s v="587- Tren de liberaciones"/>
    <s v="559- Tren de liberaciones"/>
    <m/>
    <n v="0.45"/>
    <s v="Activo"/>
    <s v="No aplica"/>
    <s v="Continuidad operativa"/>
    <s v="MAT - Comercio Exterior"/>
    <s v="Mantenimiento"/>
    <s v="621 - MATCE - Selección Automatizada"/>
    <s v="MATCE - Selección Automatizada"/>
    <x v="0"/>
    <s v="Unidades de Desarrollo (UD-X)"/>
    <n v="0"/>
    <n v="197.6"/>
    <n v="0"/>
    <n v="0"/>
    <e v="#N/A"/>
    <s v="Beatriz Belem Stein Carrillo"/>
    <s v="Ingrid Bernal Campuzano"/>
    <s v="ACSN"/>
    <s v="ACSN"/>
    <n v="1009"/>
    <s v="COSMIC"/>
    <s v="Desarrollo de Software"/>
    <s v="ACDMA"/>
    <x v="0"/>
    <x v="6"/>
    <s v="Graciela Hernandez Cortes"/>
    <s v="09/12/2019"/>
    <s v="09/12/2019"/>
    <s v="21/12/2020"/>
    <s v=""/>
    <n v="2020"/>
    <n v="12"/>
    <s v="Proyecto"/>
    <s v="POL"/>
  </r>
  <r>
    <n v="1193"/>
    <d v="2019-11-01T10:12:04"/>
    <s v="CESO_INAMI_ Actualización de catálogos y sus reglas aplicadas en la Declaración "/>
    <m/>
    <m/>
    <m/>
    <x v="1"/>
    <s v="_x000a__x000a_Actualizar_x000a_la Declaración de pasajeros procedentes del extranjero en la sección Datos de_x000a_Identificación, para cambiar el orden de los catálogos, y con estos las reglas asociadas_x000a_a los mismos._x000a__x000a_"/>
    <s v="AGA"/>
    <s v="IDS"/>
    <s v="Edgar Alfonso Reyes Pérez"/>
    <s v="SN"/>
    <m/>
    <s v="Sonia Oliva Caballero Aquino"/>
    <n v="290.21249999999998"/>
    <s v="Baja"/>
    <n v="0"/>
    <s v="B. Arquitectura"/>
    <m/>
    <m/>
    <m/>
    <n v="0.12"/>
    <s v="Detenido con CCRS"/>
    <s v="No aplica"/>
    <s v="Continuidad operativa"/>
    <s v="Comercio Exterior - Soporte a la Operación"/>
    <s v="Mantenimiento"/>
    <s v="646 - Declaración de Pasajeros y Excedente de Franquicia"/>
    <s v="Declaración de Pasajeros y Excedente de Franquicia"/>
    <x v="0"/>
    <s v="Unidades de Desarrollo (UD-X)"/>
    <n v="1741.26"/>
    <n v="1934.75"/>
    <n v="398748.54"/>
    <n v="398748.54"/>
    <n v="65581.02"/>
    <s v="Sonia Oliva Caballero Aquino"/>
    <s v="Enrique Teodoro Olvera Olvera"/>
    <s v="ACSN"/>
    <s v="ACSN"/>
    <n v="1072"/>
    <s v="COSMIC"/>
    <s v="Desarrollo de Software"/>
    <s v="ACDMA"/>
    <x v="0"/>
    <x v="6"/>
    <s v="Jazmin Aide Gaytan Fernandez"/>
    <s v="27/01/2020"/>
    <s v="27/01/2020"/>
    <s v="07/01/2021"/>
    <s v=""/>
    <n v="2021"/>
    <n v="1"/>
    <s v="Proyecto"/>
    <s v="POL"/>
  </r>
  <r>
    <n v="1195"/>
    <d v="2019-11-01T17:24:31"/>
    <s v="MATCE_MATCE DODA-QR_Integración de pedimentos virtuales "/>
    <m/>
    <m/>
    <m/>
    <x v="2"/>
    <s v="​Permitir_x000a_generar el número de integración en el Portal y en el Web Service de DODA QR y_x000a_PITA de los pedimentos virtuales en los que se validó un cierre del_x000a_consolidado, considerando se haya declarado “vacío” el identificador “Pedimento_x000a_Consolidado” y el identificador con la clave del pedimento virtual."/>
    <s v="AGA"/>
    <s v="SN"/>
    <s v="Beatriz Belem Stein Carrillo"/>
    <s v="SN"/>
    <m/>
    <s v="Beatriz Belem Stein Carrillo"/>
    <n v="117.678"/>
    <s v="Baja"/>
    <n v="1"/>
    <s v="E. Pruebas de Integración Aplicativa"/>
    <m/>
    <m/>
    <m/>
    <n v="0.73"/>
    <s v="Activo"/>
    <s v="No aplica"/>
    <s v="Continuidad operativa"/>
    <s v="MAT - Comercio Exterior"/>
    <s v="Mantenimiento"/>
    <s v="919 - MATCE - Documento de Operación de Despacho Aduanero QR Portal"/>
    <s v="MATCE - Documento de Operación de Despacho Aduanero QR Portal"/>
    <x v="0"/>
    <s v="Unidades de Desarrollo (UD-X)"/>
    <n v="627.61"/>
    <n v="784.52"/>
    <n v="76944"/>
    <n v="143722.69"/>
    <n v="64675.210500000008"/>
    <s v="Beatriz Belem Stein Carrillo"/>
    <s v="Ingrid Bernal Campuzano"/>
    <s v="ACSN"/>
    <s v="ACSN"/>
    <n v="1166"/>
    <s v="COSMIC"/>
    <s v="Desarrollo de Software"/>
    <s v="ACDMA"/>
    <x v="0"/>
    <x v="6"/>
    <s v="Graciela Hernandez Cortes"/>
    <s v="18/03/2020"/>
    <s v="18/03/2020"/>
    <s v="12/11/2020"/>
    <s v=""/>
    <n v="2020"/>
    <n v="11"/>
    <s v="Proyecto"/>
    <s v="POL"/>
  </r>
  <r>
    <n v="1200"/>
    <d v="2019-11-05T19:44:37"/>
    <s v="CESO_CPITV Incluir la Consulta de Autorización de Importación Temporal de Embarcaciones (CAITE). "/>
    <m/>
    <m/>
    <m/>
    <x v="1"/>
    <s v="​Implementar en la Consulta de Permisos de Importación Temporal de Vehículos (CPITV), una consulta que permita conocer al contribuyente la vigencia que guardan las autorizaciones de importación temporal de sus Embarcaciones."/>
    <s v="AGA"/>
    <s v="SN"/>
    <s v="María de los Ángeles Ávila Vázquez"/>
    <s v="SN"/>
    <m/>
    <s v="María de los Ángeles Ávila Vázquez"/>
    <n v="72"/>
    <s v="Baja"/>
    <n v="1"/>
    <s v="A.1 Especificación Funcional"/>
    <m/>
    <m/>
    <m/>
    <n v="0.78"/>
    <s v="Activo"/>
    <s v="No aplica"/>
    <s v="Continuidad operativa"/>
    <s v="Comercio Exterior - Soporte a la Operación"/>
    <s v="Proyecto"/>
    <s v="593 - Consulta de Permisos de Importación Temporal de Vehículos - Consulta de Autorizaciones de Importación Temporal de Embarcaciones"/>
    <s v="Consulta de Permisos de Importación Temporal de Vehículos - Consulta de Autorizaciones de Importación Temporal de Embarcaciones"/>
    <x v="0"/>
    <s v="Unidades de Desarrollo (UD-X)"/>
    <n v="480"/>
    <n v="480"/>
    <n v="69616"/>
    <n v="109920"/>
    <n v="69616"/>
    <s v="María de los Angeles Ávila Vázquez"/>
    <s v="Enrique Teodoro Olvera Olvera"/>
    <s v="ACSN"/>
    <s v="ACSN"/>
    <n v="1216"/>
    <s v="Alto Nivel"/>
    <s v="Desarrollo de Software"/>
    <s v="ACDMA"/>
    <x v="0"/>
    <x v="6"/>
    <s v="Jazmin Aide Gaytan Fernandez"/>
    <s v="27/01/2020"/>
    <s v="27/01/2020"/>
    <s v="19/10/2020"/>
    <s v=""/>
    <n v="2020"/>
    <n v="10"/>
    <s v="Proyecto"/>
    <s v="POL"/>
  </r>
  <r>
    <n v="1204"/>
    <d v="2019-11-07T13:29:59"/>
    <s v="SAC_SAPS: Sistema de Atencion a Planteamientos de Síndicos y Coordinaciones Nacionales de Síndicos"/>
    <m/>
    <m/>
    <m/>
    <x v="3"/>
    <s v="La Administración Central de Apoyo Juridico de Servicios al Contribuyente (ACAJSC) actualmente cuenta con el aplicativo SAPSA, el cual reside en el servicio de aduanas y el cual se encuentra obsoleto y cuenta con muchas limitantes, por ello surge la necesidad de generar un aplicativo en plataforma MAT que cumpla con las expectativas del Negocio."/>
    <s v="AGSC"/>
    <s v="SN"/>
    <e v="#N/A"/>
    <m/>
    <m/>
    <m/>
    <m/>
    <m/>
    <m/>
    <s v="0. Captación"/>
    <m/>
    <m/>
    <m/>
    <e v="#N/A"/>
    <s v="Activo"/>
    <s v="No aplica"/>
    <s v="Facilitar el cumplimiento"/>
    <s v="Servicios al Contribuyente"/>
    <s v="Desarrollo"/>
    <s v="194 - Sistema de Atención a planteamiento de Síndicos de Contribuyentes"/>
    <s v="Sistema de Atención a planteamiento de Síndicos de Contribuyentes"/>
    <x v="0"/>
    <m/>
    <m/>
    <m/>
    <m/>
    <m/>
    <e v="#N/A"/>
    <s v="Oscar Gabriel Rivera Murillo"/>
    <s v="Ignacio Trujillo Hernandez"/>
    <s v="ACSN"/>
    <s v="ACSN"/>
    <m/>
    <m/>
    <m/>
    <s v="ACDMA"/>
    <x v="0"/>
    <x v="6"/>
    <s v="Jazmin Aide Gaytan Fernandez"/>
    <m/>
    <m/>
    <m/>
    <m/>
    <m/>
    <m/>
    <s v="Iniciativa"/>
    <s v="POL"/>
  </r>
  <r>
    <n v="1212"/>
    <d v="2019-11-11T17:29:18"/>
    <s v="TI_Actualización tecnológica de la aplicación Tipo de Cambio"/>
    <s v="Nuevo tema de Negocio"/>
    <m/>
    <m/>
    <x v="1"/>
    <s v="​Integración del aplicativo Tipo de Cambio al ciclo de vida de microservicios en contenedores sobre la infraestructura SENHA, considerando que los servicios actuales de extracción, actualización y persistencia de datos serán reemplazados por microservicios.Lo anterior, derivado de que la aplicaciónTipo de Cambio es un aplicativo legado, construido en .NET, por lo que, al ser un aplicativo satélite con funcionalidades simples de consulta y carga de información, es candidato para ser integrado al ciclo de vida de microservicios en contenedores sobre la infraestructura SENHA."/>
    <s v="AGCTI"/>
    <s v="SN"/>
    <e v="#N/A"/>
    <m/>
    <m/>
    <m/>
    <m/>
    <m/>
    <m/>
    <s v="1. Sin Estimación"/>
    <m/>
    <m/>
    <m/>
    <e v="#N/A"/>
    <s v="Activo"/>
    <s v="No aplica"/>
    <m/>
    <s v="Transversales de TI"/>
    <s v="Requerimiento Técnico"/>
    <s v="868.1 - Tipo de Cambio"/>
    <s v="Tipo de Cambio"/>
    <x v="10"/>
    <m/>
    <m/>
    <m/>
    <m/>
    <m/>
    <e v="#N/A"/>
    <s v="Homero Angel Garcia Merino"/>
    <s v="Homero Angel Garcia Merino"/>
    <s v="TI"/>
    <s v="ACDMA"/>
    <m/>
    <m/>
    <m/>
    <s v="ACDMA"/>
    <x v="0"/>
    <x v="6"/>
    <s v="Francisco Lopez Guadarrama"/>
    <m/>
    <m/>
    <m/>
    <m/>
    <m/>
    <m/>
    <s v="Sin estimación"/>
    <s v="POL"/>
  </r>
  <r>
    <n v="1214"/>
    <d v="2019-11-12T17:37:36"/>
    <s v="MATCE_MATCE-SA_ Modular DODA QR de operaciones virtuales"/>
    <m/>
    <m/>
    <m/>
    <x v="2"/>
    <s v="Permitir activar el MSA para DODAS que_x000a_tengan integradas operaciones con pedimentos virtuales (V1, V5, etc. Conforme_x000a_al anexo 22 apéndice 2 de las RGCE)._x000a__x000a_"/>
    <s v="AGA"/>
    <s v="SN"/>
    <s v="Beatriz Belem Stein Carrillo"/>
    <s v="SN"/>
    <m/>
    <s v="Beatriz Belem Stein Carrillo"/>
    <n v="18.524999999999999"/>
    <s v="Baja"/>
    <n v="1"/>
    <s v="E. Pruebas de Integración Aplicativa"/>
    <m/>
    <m/>
    <m/>
    <n v="0.24"/>
    <s v="Activo"/>
    <s v="No aplica"/>
    <s v="No Aplica"/>
    <s v="MAT - Comercio Exterior"/>
    <s v="Mantenimiento"/>
    <s v="621 - MATCE - Selección Automatizada"/>
    <s v="MATCE - Selección Automatizada"/>
    <x v="0"/>
    <s v="Unidades de Soporte a la Operación (USO)"/>
    <n v="0"/>
    <n v="123.5"/>
    <n v="34922.5"/>
    <n v="0"/>
    <n v="0"/>
    <s v="Beatriz Belem Stein Carrillo"/>
    <s v="Ingrid Bernal Campuzano"/>
    <s v="ACSN"/>
    <s v="ACSN"/>
    <n v="1175"/>
    <s v="COSMIC"/>
    <s v="Desarrollo de Software"/>
    <s v="ACDMA"/>
    <x v="0"/>
    <x v="6"/>
    <s v="Graciela Hernandez Cortes"/>
    <s v="16/04/2020"/>
    <s v="16/04/2020"/>
    <s v="26/01/2021"/>
    <s v=""/>
    <n v="2021"/>
    <n v="1"/>
    <s v="Proyecto"/>
    <s v="POL"/>
  </r>
  <r>
    <n v="1215"/>
    <d v="2019-11-13T15:37:16"/>
    <s v="Automatizar el proceso de asignación de títulos de autorización para empresas extranjeras"/>
    <m/>
    <m/>
    <m/>
    <x v="3"/>
    <s v="_x000d__x000a__x000d__x000a_Integrar_x000d__x000a_la funcionalidad para la solicitud y seguimiento de títulos de autorización_x000d__x000a_para empresas extranjerasRegistro de la empresa, solicitud de título de_x000d__x000a_autorización, notificación de prevención, solicitud de prórroga, solicitud de actualización_x000d__x000a_del título de autorización. Además, automatizar para esta modalidad de_x000d__x000a_empresas, la gestión interna del SAT para la cancelación y extinción de los_x000d__x000a_títulos de acuerdo a la normativa aplicable en la materia._x000d__x000a__x000d__x000a__x000d__x000a__x000d__x000a_Adicionalmente tanto_x000d__x000a_para empresa nacional como extrajera se requiere integrar interfaces con los_x000d__x000a_sistemas de “Declaraciones y pagos”, “Dictamen fiscal” para la consulta de_x000d__x000a_información relacionada con el estado de las empresas (ejemploliquidación,_x000d__x000a_paraíso fiscal) que gestionen ante el SAT algún título de autorización. "/>
    <s v="AGRS"/>
    <s v="IDS"/>
    <s v="Arturo Valencia Rueda"/>
    <s v="IDS"/>
    <m/>
    <s v="Arturo Valencia Rueda"/>
    <n v="102"/>
    <s v="Baja"/>
    <n v="1"/>
    <s v="A.2 En estimación por finalización de EF"/>
    <m/>
    <m/>
    <s v="SI"/>
    <n v="0.14000000000000001"/>
    <s v="Activo"/>
    <s v="No aplica"/>
    <s v="Continuidad operativa"/>
    <s v="Recursos y Servicios"/>
    <s v="Proyecto"/>
    <s v="934 - Títulos de Autorización para Procesos de Contratación con Fideicomisos"/>
    <s v="Títulos de Autorización para Procesos de Contratación con Fideicomisos"/>
    <x v="0"/>
    <s v="Unidades de Desarrollo (UD-X)"/>
    <n v="680"/>
    <n v="680"/>
    <n v="155720"/>
    <n v="155720"/>
    <n v="651605.76000000001"/>
    <s v="Margarita Canseco Flores"/>
    <s v="Diana Maribel Velazquez Barroso"/>
    <s v="ACSN"/>
    <s v="ACSN"/>
    <n v="1006"/>
    <s v="Alto Nivel"/>
    <s v="Desarrollo de Software"/>
    <s v="ACDMA"/>
    <x v="0"/>
    <x v="0"/>
    <s v="Carlos Alberto Rosas Torres"/>
    <s v="23/01/2020"/>
    <s v="23/01/2020"/>
    <s v="25/03/2021"/>
    <s v=""/>
    <n v="2021"/>
    <n v="3"/>
    <s v="Proyecto"/>
    <s v="POL"/>
  </r>
  <r>
    <n v="1216"/>
    <d v="2019-11-13T17:05:33"/>
    <s v="RyS-AGS-FSCM: Nueva Consulta resguardos pendientes de firma y ajustes en baja de instrumentales"/>
    <m/>
    <m/>
    <m/>
    <x v="2"/>
    <s v="_x000a__x000a_Contar_x000a_con una herramienta de consulta que le permita a la AORS6 facilitar el control_x000a_de los bienes muebles pendientes de firma para la toma de decisiones._x000a__x000a__x000a__x000a_Realizar ajustes_x000a_relacionados con el proceso de bajas instrumentales que le permitan a la ARM4 fortalecer_x000a_su control"/>
    <s v="AGRS"/>
    <s v="SN"/>
    <s v="Margarita Canseco Flores"/>
    <s v="SN"/>
    <m/>
    <s v="Margarita Canseco Flores"/>
    <n v="403.84649999999999"/>
    <s v="Media"/>
    <n v="1"/>
    <s v="F. Pruebas de Usuario"/>
    <s v="Ninguna"/>
    <s v="Ninguna"/>
    <m/>
    <n v="0.7"/>
    <s v="Activo"/>
    <s v="No aplica"/>
    <s v="Continuidad operativa"/>
    <s v="Recursos y Servicios"/>
    <s v="Proyecto"/>
    <s v="299 - AGS-FSCM Solución Integral"/>
    <s v="AGS-FSCM Solución Integral"/>
    <x v="0"/>
    <s v="Unidades de Desarrollo (UD-X)"/>
    <n v="2423.08"/>
    <n v="2692.31"/>
    <n v="554883.03"/>
    <n v="554885.31999999995"/>
    <e v="#N/A"/>
    <s v="Margarita Canseco Flores"/>
    <s v="Diana Maribel Velazquez Barroso"/>
    <s v="ACSN"/>
    <s v="ACSN"/>
    <n v="1067"/>
    <s v="COSMIC"/>
    <s v="Desarrollo de Software"/>
    <s v="ACDMA"/>
    <x v="0"/>
    <x v="0"/>
    <s v="Francisco Porfirio Lopez Vazquez"/>
    <s v="02/01/2020"/>
    <s v="02/01/2020"/>
    <s v="21/09/2020"/>
    <s v=""/>
    <n v="2020"/>
    <n v="9"/>
    <s v="Proyecto"/>
    <s v="POL"/>
  </r>
  <r>
    <n v="1220"/>
    <d v="2019-11-15T14:35:05"/>
    <s v="MAT – IDC_- RFC Reformas Fiscales 2020 (FASE1)."/>
    <m/>
    <m/>
    <m/>
    <x v="2"/>
    <s v="_x000a__x000a_Implementar_x000a_las adecuaciones en el MAT – RFC Ampliado, mismas que permitirán operar las solicitudes_x000a_de inscripción y los avisos de actualización en el MAT – RFC Ampliado derivado de la_x000a_Reforma Fiscal 2020._x000a__x000a_"/>
    <s v="AGSC"/>
    <s v="IDS"/>
    <s v="Juan Carlos Lass Bernal"/>
    <s v="SN"/>
    <n v="1"/>
    <s v="Christian Alejandro Nolasco Palacios"/>
    <n v="454.488"/>
    <s v="Media"/>
    <n v="0"/>
    <s v="E. Pruebas de Integración Aplicativa"/>
    <n v="1313"/>
    <s v="1572 y CC"/>
    <m/>
    <n v="0.8"/>
    <s v="Detenido"/>
    <s v="Reformas 2020"/>
    <s v="Recaudación"/>
    <s v="Identificación del Contribuyente"/>
    <s v="Mantenimiento"/>
    <s v="700 - RFC Ampliado"/>
    <s v="RFC Ampliado"/>
    <x v="0"/>
    <s v="Unidades de Desarrollo (UD-X)"/>
    <n v="2726.92"/>
    <n v="3029.92"/>
    <n v="624469.26"/>
    <n v="624466.51"/>
    <e v="#N/A"/>
    <s v="Christian Alejandro Nolasco Palacios"/>
    <s v="Ignacio Trujillo Hernandez"/>
    <s v="ACSN"/>
    <s v="ACSN"/>
    <n v="958"/>
    <s v="Alto Nivel"/>
    <s v="Desarrollo de Software"/>
    <s v="ACSMC"/>
    <x v="1"/>
    <x v="1"/>
    <s v="Araceli Gandara Bautista"/>
    <s v="09/12/2019"/>
    <s v="09/12/2019"/>
    <s v="03/06/2020"/>
    <s v=""/>
    <n v="2020"/>
    <n v="6"/>
    <s v="Proyecto"/>
    <s v="POL"/>
  </r>
  <r>
    <n v="1230"/>
    <d v="2019-11-22T13:13:24"/>
    <s v="DyP_IPP_ Crear las declaraciones para el pago de los derechos de Minería."/>
    <s v="Declaración de Derechos de Minería"/>
    <m/>
    <m/>
    <x v="6"/>
    <s v="​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
    <s v="AGR"/>
    <s v="IDS"/>
    <s v="Silvia Nagheli Márquez Solís"/>
    <s v="SN"/>
    <m/>
    <s v="Elizabeth Del Valle Beltrán"/>
    <n v="285"/>
    <s v="Baja"/>
    <n v="0"/>
    <s v="A.1 Especificación Funcional"/>
    <m/>
    <m/>
    <m/>
    <n v="0.72"/>
    <s v="Activo"/>
    <s v="Derechos Mineros"/>
    <s v="Facilitar el cumplimiento"/>
    <s v="Declaraciones y Pagos (Informativas y Pagos Provisionales)"/>
    <s v="Proyecto"/>
    <s v="936 - Formulario (JAVA Script)"/>
    <s v="Formulario (JAVA Script)"/>
    <x v="0"/>
    <s v="Unidades de Desarrollo (UD-X)"/>
    <n v="1900"/>
    <n v="1900"/>
    <n v="435100"/>
    <n v="435100"/>
    <e v="#N/A"/>
    <s v="Elizabeth del Valle Beltran"/>
    <s v="Ricardo Ramiro Romero Razo"/>
    <s v="ACSN"/>
    <s v="ACSN"/>
    <n v="962"/>
    <s v="Alto Nivel"/>
    <s v="Desarrollo de Software"/>
    <s v="ACDMA"/>
    <x v="0"/>
    <x v="5"/>
    <s v="Nallely Jusselyn Rivera Arzola"/>
    <s v="09/01/2020"/>
    <s v="09/01/2020"/>
    <s v="29/10/2020"/>
    <s v=""/>
    <n v="2020"/>
    <n v="10"/>
    <s v="Proyecto"/>
    <s v="POL"/>
  </r>
  <r>
    <n v="1247"/>
    <d v="2019-11-29T19:36:23"/>
    <s v="SAAI- Actualizar funcionalidad al Manifiesto Único Ferroviario (MUF). "/>
    <m/>
    <m/>
    <m/>
    <x v="2"/>
    <s v="_x000a__x000a__x000a_Se requiere actualizar el Manifiesto_x000a_Único Ferroviario para que se otorgue selección automatizada con los mensajes_x000a_XML de cualquier tipo de pedimento, incluyendo operaciones definitivas y_x000a_tránsitos para evitar que se presenten incidentes._x000a__x000a__x000a__x000a_"/>
    <s v="AGA"/>
    <s v="SN"/>
    <s v="María de los Ángeles Ávila Vázquez"/>
    <s v="SN"/>
    <m/>
    <s v="María de los Ángeles Ávila Vázquez"/>
    <n v="24"/>
    <s v="Baja"/>
    <n v="1"/>
    <s v="D. Desarrollo"/>
    <m/>
    <m/>
    <m/>
    <n v="0.81"/>
    <s v="Activo"/>
    <s v="No aplica"/>
    <s v="Continuidad operativa"/>
    <s v="Comercio Exterior - Despacho"/>
    <s v="Desarrollo"/>
    <s v="896 - Manifiesto Único Ferroviario"/>
    <s v="Manifiesto Único Ferroviario"/>
    <x v="5"/>
    <s v="No Aplica"/>
    <s v=""/>
    <n v="160"/>
    <n v="884250"/>
    <s v=""/>
    <e v="#N/A"/>
    <s v="Maria de los Angeles Avila Vazquez"/>
    <s v="Enrique Teodoro Olvera Olvera"/>
    <s v="ACSN"/>
    <s v="ACSN"/>
    <n v="1198"/>
    <s v="Otro (Establecido por el SAT)"/>
    <s v="Desarrollo de Software"/>
    <s v="AGA"/>
    <x v="4"/>
    <x v="10"/>
    <s v="Angel Alberto Vazquez Chavez"/>
    <s v="13/03/2020"/>
    <s v="13/03/2020"/>
    <s v="29/09/2020"/>
    <s v=""/>
    <n v="2020"/>
    <n v="9"/>
    <s v="Proyecto"/>
    <s v="POL"/>
  </r>
  <r>
    <n v="1253"/>
    <d v="2019-12-03T13:08:37"/>
    <s v="SAC_SAT Móvil_Integración de información en DWH para el nuevo SAT Móvil"/>
    <s v="SAT Móvil"/>
    <s v="Actualización de SAT Móvil"/>
    <s v="AGSC"/>
    <x v="0"/>
    <s v="​Se requiere integrar una fuente de información_x000d__x000a_con datos del Contribuyente a partir de diferentes fuentes de información para_x000d__x000a_que la nueva aplicación Sat Móvil, pueda consumirla de manera oportuna cuando_x000d__x000a_se requiera."/>
    <s v="AGSC"/>
    <s v="SN"/>
    <s v="Félix Juan Ramírez Velasco"/>
    <s v="SN"/>
    <m/>
    <s v="Félix Juan Ramírez Velasco"/>
    <n v="637.25999999999988"/>
    <s v="Media"/>
    <n v="1"/>
    <s v="D. Desarrollo"/>
    <m/>
    <m/>
    <m/>
    <n v="0.88"/>
    <s v="Activo"/>
    <s v="No aplica"/>
    <s v="Continuidad operativa"/>
    <s v="Portales Móviles"/>
    <s v="Proyecto"/>
    <s v="802.1 - SAT Móvil"/>
    <s v="SAT Móvil"/>
    <x v="0"/>
    <s v="Unidades de Desarrollo (UD-X)"/>
    <n v="4248.3999999999996"/>
    <n v="4248.3999999999996"/>
    <n v="972883.6"/>
    <n v="972883.6"/>
    <e v="#N/A"/>
    <s v="Zeltzin Stephanie Piña Marquez"/>
    <s v="Ignacio Trujillo Hernandez"/>
    <s v="ACSN"/>
    <s v="ACSN"/>
    <n v="1134"/>
    <s v="COSMIC"/>
    <s v="Desarrollo de Software"/>
    <s v="ACMII"/>
    <x v="3"/>
    <x v="9"/>
    <s v="Erik Humberto Campos Esqueda"/>
    <s v="24/01/2020"/>
    <s v="24/01/2020"/>
    <s v="18/09/2020"/>
    <s v=""/>
    <n v="2020"/>
    <n v="9"/>
    <s v="Proyecto"/>
    <s v="POL"/>
  </r>
  <r>
    <n v="1256"/>
    <d v="2019-12-03T17:34:02"/>
    <s v="TI_DWH-Explotación-Contabilidad Electrónica"/>
    <s v="Contabilidad Electrónica"/>
    <m/>
    <m/>
    <x v="1"/>
    <s v="​Integrar en un modelo de información soportado por plataformas No SQL. los datos correspondientes a todas las versiones existentes de Contabilidad Electrónica, desde la 1.1 y hasta la versión 1.3, así como de los metadatos y cancelaciones,debido a lo siguiente&amp;#58;a) Contenido parcial Contabilidad Electrónica.- El proceso actual de integración de Contabilidad Electrónica sólo contempla la versión 1.1b) La tecnología utilizada es HDI.- Las herramientas que utiliza el proceso actual corresponden a la versión de Hadoop y HDFS tradicional"/>
    <s v="AGCTI"/>
    <s v="IDS"/>
    <s v="Mauricio Martínez Puerto"/>
    <s v="IDS"/>
    <m/>
    <s v="Mauricio Martínez Puerto"/>
    <n v="0"/>
    <s v="Baja"/>
    <n v="1"/>
    <s v="D. Desarrollo"/>
    <m/>
    <m/>
    <m/>
    <n v="0.98"/>
    <s v="Activo"/>
    <s v="No aplica"/>
    <s v="Continuidad operativa"/>
    <s v="Transversales de TI"/>
    <s v="Servicios de Información"/>
    <s v="748.1 - Contabilidad Electrónica"/>
    <s v="Contabilidad Electrónica"/>
    <x v="7"/>
    <s v="Unidades de Soporte Proactivo (USP)"/>
    <n v="2869"/>
    <n v="0"/>
    <n v="387315"/>
    <n v="387315"/>
    <s v="$387,315.00 USD"/>
    <s v="Joaquin Tabares Muñoz"/>
    <s v="Joaquin Tabares Muñoz"/>
    <s v="TI"/>
    <s v="ACMII"/>
    <n v="1092"/>
    <s v="Estimador Microsoft (OSE)"/>
    <s v="Desarrollo de Software"/>
    <s v="ACMII"/>
    <x v="3"/>
    <x v="9"/>
    <s v="Jesus Guerrero Mendoza"/>
    <s v="06/04/2020"/>
    <s v="06/04/2020"/>
    <s v="21/08/2020"/>
    <s v=""/>
    <n v="2020"/>
    <n v="8"/>
    <s v="Proyecto"/>
    <s v="POL"/>
  </r>
  <r>
    <n v="1258"/>
    <d v="2019-12-04T11:36:45"/>
    <s v="CEPD_SAORS_Realizar modificaciones al sistema para obtener la información de las bases de datos del SAAI"/>
    <m/>
    <m/>
    <m/>
    <x v="1"/>
    <s v="Modificar el SAORS (Sistema de Análisis de Operaciones de Riesgo Subvaluadas) para que la información que actualmente envía el prevalidador se obtenga de las bases de datos del SAAI aplicando las reglas de negocio existentes. "/>
    <s v="AGA"/>
    <s v="SN"/>
    <s v="Sonia Oliva Caballero Aquino"/>
    <s v="SN"/>
    <m/>
    <s v="Sonia Oliva Caballero Aquino"/>
    <n v="342.447"/>
    <s v="Baja"/>
    <n v="1"/>
    <s v="D. Desarrollo"/>
    <m/>
    <m/>
    <m/>
    <n v="0.87"/>
    <s v="Activo"/>
    <s v="No aplica"/>
    <s v="Continuidad operativa"/>
    <s v="Comercio Exterior - Pre-Despacho"/>
    <s v="Mantenimiento"/>
    <s v="450 - Sistema de Análisis de Operaciones de Riesgo por Subvaluación"/>
    <s v="Sistema de Análisis de Operaciones de Riesgo por Subvaluación"/>
    <x v="0"/>
    <s v="Unidades de Desarrollo (UD-X)"/>
    <n v="2282.98"/>
    <n v="2282.98"/>
    <n v="522802.42"/>
    <n v="522802.42"/>
    <n v="339821.57300000003"/>
    <s v="Sonia Oliva Caballero Aquino"/>
    <s v="Enrique Teodoro Olvera Olvera"/>
    <s v="ACSN"/>
    <s v="ACSN"/>
    <n v="1090"/>
    <s v="COSMIC"/>
    <s v="Desarrollo de Software"/>
    <s v="ACDMA"/>
    <x v="0"/>
    <x v="6"/>
    <s v="Francisco Lopez Guadarrama"/>
    <s v="10/02/2020"/>
    <s v="10/02/2020"/>
    <s v="19/10/2020"/>
    <s v=""/>
    <n v="2020"/>
    <n v="10"/>
    <s v="Proyecto"/>
    <s v="POL"/>
  </r>
  <r>
    <n v="1259"/>
    <d v="2019-12-04T11:40:49"/>
    <s v="SJUR-RRL y CAL: Actualizar el calendario de días inhábiles para el segundo periodo vacacional del año 2019. "/>
    <m/>
    <m/>
    <m/>
    <x v="6"/>
    <s v="​Actualizar los sistemas RRL y CAL para incluir los días inhábiles para el segundo periodo vacacional del 2019."/>
    <s v="AGJ"/>
    <s v="SN"/>
    <e v="#N/A"/>
    <m/>
    <m/>
    <m/>
    <m/>
    <m/>
    <m/>
    <s v="1. Sin Estimación"/>
    <m/>
    <m/>
    <m/>
    <e v="#N/A"/>
    <s v="Activo"/>
    <s v="No aplica"/>
    <m/>
    <s v="Servicios Jurídicos"/>
    <s v="Servicio"/>
    <s v="639 - Recurso de Revocación en Línea"/>
    <s v="Recurso de Revocación en Línea"/>
    <x v="0"/>
    <m/>
    <m/>
    <m/>
    <m/>
    <m/>
    <e v="#N/A"/>
    <s v="Jaime Garrido Ruiz"/>
    <s v="Diana Maribel Velazquez Barroso"/>
    <s v="ACSN"/>
    <s v="ACSN"/>
    <m/>
    <m/>
    <m/>
    <s v="ACDMA"/>
    <x v="0"/>
    <x v="0"/>
    <s v="Jorge Alberto De Flon Gonzalez"/>
    <m/>
    <m/>
    <m/>
    <m/>
    <m/>
    <m/>
    <s v="Sin estimación"/>
    <s v="POL"/>
  </r>
  <r>
    <n v="1260"/>
    <d v="2019-12-04T15:46:34"/>
    <s v="SaC_Nómina RIF_ Actualizar el aplicativo para la generación de Recibo de nómina 2020."/>
    <m/>
    <m/>
    <m/>
    <x v="6"/>
    <s v="​Actualizar el aplicativo Nómina-Mis cuentas, a fin depermitir la continuidad operación vigente con respecto al ejercicio 2020, considerando la actualización de las Tarifas y Salarios Mínimos, así como, la identificación de los contribuyentes que cumplan con las características para facturaren dicho aplicativo, a través del consumo de la Matriz de acceso que utiliza Factura fácil de Mis cuentas."/>
    <s v="AGSC"/>
    <s v="IDS"/>
    <s v="Miguel Ángel González Guagnelli"/>
    <s v="SN"/>
    <m/>
    <s v="Roberto Benjamín Monroy Vargas"/>
    <n v="0"/>
    <s v="Baja"/>
    <n v="0"/>
    <s v="K. Cierre"/>
    <m/>
    <m/>
    <m/>
    <n v="0.53"/>
    <s v="Activo"/>
    <s v="Reformas 2020"/>
    <s v="Continuidad operativa"/>
    <s v="Servicios al Contribuyente"/>
    <s v="Mantenimiento"/>
    <s v="733 - Nómina RIF"/>
    <s v="Nómina RIF"/>
    <x v="0"/>
    <s v="Unidades de Desarrollo (UD-X)"/>
    <s v=""/>
    <s v=""/>
    <n v="0"/>
    <n v="0"/>
    <e v="#N/A"/>
    <s v="Roberto Benjamín Monroy Vargas"/>
    <s v="Diana Maribel Velazquez Barroso"/>
    <s v="ACSN"/>
    <s v="ACSN"/>
    <n v="0"/>
    <e v="#N/A"/>
    <s v="Desarrollo de Software"/>
    <s v="ACDMA"/>
    <x v="0"/>
    <x v="0"/>
    <s v="Carlos Alberto Rosas Torres"/>
    <s v="02/12/2019"/>
    <s v="02/12/2019"/>
    <s v="02/10/2020"/>
    <s v=""/>
    <n v="2020"/>
    <n v="10"/>
    <s v="Proyecto"/>
    <s v="POL"/>
  </r>
  <r>
    <n v="1261"/>
    <d v="2019-12-04T18:16:38"/>
    <s v="TI_Atención a hallazgos de vulnerabilidad encontrados en el Padrón del RFC"/>
    <s v="Nuevo tema de Negocio"/>
    <m/>
    <m/>
    <x v="2"/>
    <s v="​Atender_x000a_los hallazgos encontrados al código del Padrón de MAT RFC, reportados a través de las Atentas Notas_x000a_G.102.06.01.00.00.19-116 y G.102.06.01.00.00.19.121, derivado de las pruebas de vulnerabilidad estáticas realizadas al aplicativo el 16 de octubre y 1 de noviembre de 2019."/>
    <s v="AGCTI"/>
    <s v="SN"/>
    <e v="#N/A"/>
    <m/>
    <m/>
    <m/>
    <m/>
    <m/>
    <m/>
    <s v="1. Primera estimación"/>
    <m/>
    <m/>
    <m/>
    <e v="#N/A"/>
    <s v="Activo"/>
    <s v="No aplica"/>
    <m/>
    <s v="Transversales de TI"/>
    <s v="Requerimiento Técnico"/>
    <s v="700 - RFC Ampliado"/>
    <s v="RFC Ampliado"/>
    <x v="0"/>
    <m/>
    <m/>
    <m/>
    <m/>
    <m/>
    <e v="#N/A"/>
    <s v="Araceli Gándara Bautista"/>
    <s v="Jose Ignacio Perez Garcia"/>
    <s v="TI"/>
    <s v="ACSMC"/>
    <m/>
    <m/>
    <m/>
    <s v="ACSMC"/>
    <x v="1"/>
    <x v="1"/>
    <s v="Araceli Gandara Bautista"/>
    <m/>
    <m/>
    <m/>
    <m/>
    <m/>
    <m/>
    <s v="Primera Estimación"/>
    <s v="POL"/>
  </r>
  <r>
    <n v="1267"/>
    <d v="2019-12-09T10:41:55"/>
    <s v="DyP_DD_FATCA Actualización aplicativa 2020"/>
    <s v="Compromisos Internacionales / Fiscalización"/>
    <s v="Compromisos Internacionales / Fiscalización"/>
    <m/>
    <x v="0"/>
    <s v="​Es_x000d__x000a_necesaria la actualización del sistema FATCA para aplicar las mejoras de_x000d__x000a_algunos procesos que se han modificado, lo cual impacta en varias reglas de_x000d__x000a_negocio aplicadas hoy en día."/>
    <s v="AGGC"/>
    <s v="IDS"/>
    <s v="René Pérez Velázquez"/>
    <s v="IDS"/>
    <m/>
    <s v="René Pérez Velázquez"/>
    <n v="1842.4634999999998"/>
    <s v="Alta"/>
    <n v="1"/>
    <s v="D. Desarrollo"/>
    <s v="Ninguna"/>
    <s v="Ninguna"/>
    <s v="SI"/>
    <n v="0.79"/>
    <s v="Activo"/>
    <s v="No aplica"/>
    <s v="Fiscalización"/>
    <s v="Declaraciones y Pagos (Documentos Digitales)"/>
    <s v="Desarrollo"/>
    <s v="781 - FATCA"/>
    <s v="FATCA"/>
    <x v="0"/>
    <s v="Unidades de Desarrollo (UD-X)"/>
    <n v="12283.09"/>
    <n v="12283.09"/>
    <n v="1343153.7"/>
    <n v="2812827.61"/>
    <e v="#N/A"/>
    <s v="Santa Isabel Villanueva Hernandez"/>
    <s v="Ingrid Bernal Campuzano"/>
    <s v="ACSN"/>
    <s v="ACSN"/>
    <n v="1091"/>
    <s v="COSMIC"/>
    <s v="Desarrollo de Software"/>
    <s v="ACDMA"/>
    <x v="0"/>
    <x v="5"/>
    <s v="Ignacio Ramon Ruiz Casillas"/>
    <s v="26/02/2020"/>
    <s v="26/02/2020"/>
    <s v="06/11/2020"/>
    <s v=""/>
    <n v="2020"/>
    <n v="11"/>
    <s v="Proyecto"/>
    <s v="POL"/>
  </r>
  <r>
    <n v="1268"/>
    <d v="2019-12-09T16:12:22"/>
    <s v="TI_CERTISAT WEB_Actualización tecnológica para habilitar soluciones nativas de nube"/>
    <s v="PKI"/>
    <m/>
    <m/>
    <x v="1"/>
    <s v="​Derivado de la estrategia de Modernización de la Infraestructura de Llave Pública (PKI), se debe realizar actualización tecnológica del aplicativo CertiSAT WEB para habilitar la solución bajo arquitectura cloud native, debiendo incluir la funcionalidad solicitada en el último requerimiento de negocio, a través del POL 621, donde se considera la integración de CertiSAT WEB dentro de Buzón Tributario. Así mismo, se habilita una capa de servicios que permite el desacoplamiento con la infraestructura de PKI para la validación de reglas de negocio en las operaciones asociadas al aplicativo CertiSAT WEB."/>
    <s v="AGCTI"/>
    <s v="IDS"/>
    <s v="Sandra Elizabeth Cuevas Sánchez"/>
    <s v="IDS"/>
    <n v="1"/>
    <s v="Sandra Elizabeth Cuevas Sánchez"/>
    <n v="615.12"/>
    <s v="Media"/>
    <n v="1"/>
    <s v="A.1 Especificación Funcional"/>
    <m/>
    <m/>
    <m/>
    <n v="0.99"/>
    <s v="Activo"/>
    <s v="No aplica"/>
    <s v="Continuidad operativa"/>
    <s v="Transversales de TI"/>
    <s v="Requerimiento Técnico"/>
    <s v="2079 - Certificación SAT (Ventanilla y WEB)"/>
    <s v="Certificación SAT (Ventanilla y WEB)"/>
    <x v="0"/>
    <s v="Unidades de Desarrollo (UD-X)"/>
    <n v="4100.8"/>
    <n v="4100.8"/>
    <n v="939083.2"/>
    <n v="939083.2"/>
    <n v="169034.976"/>
    <s v="Sandra Elizabeth Cuevas Sánchez"/>
    <s v="José Vicente Vázquez Chávez"/>
    <s v="TI"/>
    <s v="ACTT"/>
    <n v="964"/>
    <s v="Alto Nivel"/>
    <s v="Desarrollo de_Software"/>
    <s v="ACSMC"/>
    <x v="1"/>
    <x v="1"/>
    <s v="Daniel Esquivel Herrera"/>
    <s v="20/01/2020"/>
    <s v="20/01/2020"/>
    <s v="06/03/2020"/>
    <s v=""/>
    <n v="2020"/>
    <n v="3"/>
    <s v="Proyecto"/>
    <s v="POL"/>
  </r>
  <r>
    <n v="1275"/>
    <d v="2019-12-11T13:45:15"/>
    <s v="LCO_Carga masiva de registros en el aplicativo para la administración de contribuyentes cancelados"/>
    <m/>
    <m/>
    <m/>
    <x v="2"/>
    <s v="​Derivado de la solicitud de negocio de incluir mayor funcionalidad al aplicativo generado a través del PPMC- 107873 FE_CFDI_Incluir la validación del ;Estado del contribuyente en el RFC; en el proceso de generación de la LCO, con el objetivo de eliminar la dependencia que existía con el equipo de la ASI y así permitir a la AGSC la administración de las listas de contribuyentes cancelados; dado que en el alcance del requerimiento antes mencionado no se tenía considerado la carga masiva y con relación al resultado de las pruebas ejecutadas por el usuario, se requiere incluir un apartado de carga masiva de registros y ajustar el formato de fecha y hora que se está devolviendo el aplicativo. ​"/>
    <s v="AGSC"/>
    <s v="IDS"/>
    <s v="Mauricio Martínez Puerto"/>
    <s v="IDS"/>
    <m/>
    <s v="Mauricio Martínez Puerto"/>
    <n v="579.75"/>
    <s v="Media"/>
    <n v="1"/>
    <s v="F. Pruebas de Usuario"/>
    <m/>
    <m/>
    <m/>
    <n v="0.99"/>
    <s v="Activo"/>
    <s v="No aplica"/>
    <s v="Legal"/>
    <s v="Servicios al Contribuyente"/>
    <s v="Mantenimiento"/>
    <s v="3014 - Administración de Catálogos LCO"/>
    <s v="Administración de Catálogos LCO"/>
    <x v="0"/>
    <s v="Unidades de Desarrollo (UD-X)"/>
    <n v="3478.5"/>
    <n v="3865"/>
    <n v="796576.5"/>
    <n v="796576.5"/>
    <e v="#N/A"/>
    <s v="Roberto Benjamín Monroy Vargas"/>
    <s v="Diana Maribel Velazquez Barroso"/>
    <s v="ACSN"/>
    <s v="ACSN"/>
    <n v="1135"/>
    <s v="Alto Nivel"/>
    <s v="Desarrollo de Software"/>
    <s v="ACMII"/>
    <x v="3"/>
    <x v="9"/>
    <s v="Jesus Guerrero Mendoza"/>
    <s v="27/11/2019"/>
    <s v="27/11/2019"/>
    <s v="14/09/2020"/>
    <s v=""/>
    <n v="2020"/>
    <n v="9"/>
    <s v="Proyecto"/>
    <s v="POL"/>
  </r>
  <r>
    <n v="1277"/>
    <d v="2019-12-11T18:04:04"/>
    <s v="TI_Transición del mantenimiento y soporte del aplicativo Sistema de Presentación de Documentos-SIPRED"/>
    <s v="Nuevo tema de Negocio"/>
    <m/>
    <m/>
    <x v="1"/>
    <s v="​Se requiere que el CDS tome el mantenimiento y soporte del aplicativo&amp;#58;Sistema de Presentación de Documentos (SIPRED), derivado de la necesidad de continuidad de soporte y mantenimiento del aplicativo Contabilidad Electrónica, a través del Centro de Desarrollo del Contrato de SDMA5."/>
    <s v="AGCTI"/>
    <s v="SN"/>
    <s v=""/>
    <m/>
    <m/>
    <m/>
    <n v="432.45"/>
    <s v="Baja"/>
    <m/>
    <s v="2. Carga de Plan de Trabajo"/>
    <m/>
    <m/>
    <m/>
    <n v="0"/>
    <s v="Activo"/>
    <s v="No aplica"/>
    <n v="0"/>
    <s v="Transversales de TI"/>
    <s v="Requerimiento Técnico"/>
    <s v="408 - Sistema de Presentación de Documentos"/>
    <s v="Sistema de Presentación de Documentos"/>
    <x v="0"/>
    <s v="Unidades de Desarrollo (UD-X)"/>
    <n v="2883"/>
    <n v="2883"/>
    <n v="3036927"/>
    <n v="660207"/>
    <e v="#N/A"/>
    <s v="Alejandro Federico Tejeda Muñoz"/>
    <s v="Alejandro Federico Tejeda Muñoz"/>
    <s v="TI"/>
    <s v="ACDMA"/>
    <n v="973"/>
    <s v="Otro (Establecido por el SAT)"/>
    <s v="Desarrollo de_Software"/>
    <s v="ACDMA"/>
    <x v="0"/>
    <x v="2"/>
    <s v="Raúl Quiroz Sosa"/>
    <s v="25/08/2020"/>
    <s v=""/>
    <s v="25/08/2020"/>
    <s v=""/>
    <n v="2020"/>
    <n v="8"/>
    <s v="Proyecto"/>
    <s v="POL"/>
  </r>
  <r>
    <n v="1279"/>
    <d v="2019-12-13T13:35:21"/>
    <s v="TI_CZA_MAT-CBZ_Mejoras al proceso de intercambio de información con ARCA"/>
    <s v="Nuevo tema de Negocio"/>
    <m/>
    <m/>
    <x v="2"/>
    <s v="​Reconstruir el proceso de intercambio de información entre ARCA y MAT Cobranza, de manera que la actuálización de las tablas de convivencia se realice de manera oportuna.Actualmente ARCA consulta dichas tablas de MAT Cobranza para reconocer los documentos que debe emitir para procesos de notificación y requerimiento de pago y embargo, y en diversos momentos actualiza los estatus en la tabla CBZ_CnnActoAdmin e, igualmente, ARCA alimenta las tablas de convivencia con los resultados de HNVU para ser procesados en MAT.Debido al crecimiento de las tablas de ambas bases de datos, estos procesos se han vuelto sumamente lentos, causando que la información en ambos sistemas esté desactualizad, y se requiere la reconstrucción de los procesos de convivencia."/>
    <s v="AGCTI"/>
    <s v="IDS"/>
    <s v="Luis Alfredo Torres Arreguín"/>
    <s v="IDS"/>
    <m/>
    <s v="Luis Alfredo Torres Arreguín"/>
    <n v="246.14400000000001"/>
    <s v="Baja"/>
    <n v="1"/>
    <s v="E. Pruebas de Integración Aplicativa"/>
    <m/>
    <m/>
    <m/>
    <n v="0.69"/>
    <s v="Activo"/>
    <s v="No aplica"/>
    <s v="Soporte a la operación del SAT"/>
    <s v="Transversales de TI"/>
    <s v="Requerimiento Técnico"/>
    <s v="666 - Modelo de Administración Tributaria de Cobranza"/>
    <s v="Modelo de Administración Tributaria de Cobranza"/>
    <x v="0"/>
    <s v="Unidades de Desarrollo (UD-X)"/>
    <n v="1476.86"/>
    <n v="1640.96"/>
    <n v="155720"/>
    <n v="338201.94"/>
    <e v="#N/A"/>
    <s v="Luis Alfredo Torres Arreguín"/>
    <s v="Irma Patricia Guzman Miranda"/>
    <s v="TI"/>
    <s v="ACDMA"/>
    <n v="1185"/>
    <s v="COSMIC"/>
    <s v="Desarrollo de_Software"/>
    <s v="ACDMA"/>
    <x v="0"/>
    <x v="4"/>
    <s v="Jose Luis Avila Vazquez"/>
    <s v="04/02/2020"/>
    <s v="04/02/2020"/>
    <s v="28/10/2020"/>
    <s v=""/>
    <n v="2020"/>
    <n v="10"/>
    <s v="Proyecto"/>
    <s v="POL"/>
  </r>
  <r>
    <n v="1288"/>
    <d v="2019-12-18T12:23:18"/>
    <s v="AGRS-AGS-HRMS:  Publicar estado de proceso de convocatorias de Oficiales de Comercio Exterior e Impuestos Internos"/>
    <m/>
    <m/>
    <m/>
    <x v="2"/>
    <s v="Reforzar la transparencia y comunicación en el proceso de contratación de oficiales de comercio exterior y de impuestos internos al brindar el estado que guardan los trámites efectuados por aspirantes a los puestos de oficiales de comercio exterior y de impuestos internos"/>
    <s v="AGRS"/>
    <s v="SN"/>
    <e v="#N/A"/>
    <m/>
    <m/>
    <m/>
    <m/>
    <m/>
    <m/>
    <s v="0. Captación"/>
    <m/>
    <m/>
    <m/>
    <e v="#N/A"/>
    <s v="Activo"/>
    <s v="No aplica"/>
    <s v="Soporte a la operación del SAT"/>
    <s v="Recursos y Servicios"/>
    <s v="Desarrollo"/>
    <s v="299 - AGS-FSCM Solución Integral"/>
    <s v="AGS-FSCM Solución Integral"/>
    <x v="0"/>
    <m/>
    <m/>
    <m/>
    <m/>
    <m/>
    <e v="#N/A"/>
    <s v="Margarita Canseco Flores"/>
    <s v="Diana Maribel Velazquez Barroso"/>
    <s v="ACSN"/>
    <s v="ACSN"/>
    <m/>
    <m/>
    <m/>
    <s v="ACDMA"/>
    <x v="0"/>
    <x v="0"/>
    <s v="Francisco Porfirio Lopez Vazquez"/>
    <m/>
    <m/>
    <m/>
    <m/>
    <m/>
    <m/>
    <s v="Iniciativa"/>
    <s v="POL"/>
  </r>
  <r>
    <n v="1290"/>
    <d v="2019-12-19T14:04:00"/>
    <s v="SAC_Actualización de infraestructura "/>
    <s v="Caso SAC"/>
    <m/>
    <m/>
    <x v="7"/>
    <s v="​El área de la Coordinación Nacional de las Administraciones Desconcentradas de Servicios al Contribuyente, solicita infraestructura para resguardar la información que se entrega por cada Administración Desconcentrada y se integre en los aplicativos que se utilizan para generar y publicar todo tipo de reportes informativos al interior de las áreas de servicio. En dicha infraestructura se pretende resguardar el sitio intraSAT de la AGSC, incluyendo aplicativos internos (RAE, Plantilla de personal, INAI, Semáforo, Inscripción de personas morales, problemática de declaraciones anuales) y un sitio FTP para transferencia de información interna"/>
    <s v="AGCTI"/>
    <s v="SN"/>
    <e v="#N/A"/>
    <m/>
    <m/>
    <m/>
    <m/>
    <m/>
    <m/>
    <s v="0. Captación"/>
    <m/>
    <m/>
    <m/>
    <e v="#N/A"/>
    <s v="Activo"/>
    <s v="No aplica"/>
    <m/>
    <s v="Servicios al Contribuyente"/>
    <s v="Proyecto Tecnológico"/>
    <s v="0 - No Aplica"/>
    <s v="No Aplica"/>
    <x v="9"/>
    <m/>
    <m/>
    <m/>
    <m/>
    <m/>
    <e v="#N/A"/>
    <s v="Felix Juan Ramirez Velasco"/>
    <s v="Ignacio Trujillo Hernandez"/>
    <s v="ACSN"/>
    <s v="ACSN"/>
    <m/>
    <m/>
    <m/>
    <s v="TI"/>
    <x v="2"/>
    <x v="3"/>
    <n v="0"/>
    <m/>
    <m/>
    <m/>
    <m/>
    <m/>
    <m/>
    <s v="Iniciativa"/>
    <s v="POL"/>
  </r>
  <r>
    <n v="1294"/>
    <d v="2019-12-20T12:33:06"/>
    <s v="Aprovisionamiento SICOBI"/>
    <m/>
    <m/>
    <m/>
    <x v="7"/>
    <s v="​Derivado de_x000d__x000a_la necesidad de mantener la continuidad operativa del Sistema de Control de_x000d__x000a_Bienes (SICOBI) en la Administración General de Recursos y Servicios (AGRS), es_x000d__x000a_necesario realizar la actualización tecnológica de la infraestructura en donde_x000d__x000a_actualmente reside dicho sistema._x000d__x000a__x000d__x000a_"/>
    <s v="AGRS"/>
    <s v="SN"/>
    <e v="#N/A"/>
    <m/>
    <m/>
    <m/>
    <m/>
    <m/>
    <m/>
    <s v="0. Captación"/>
    <m/>
    <m/>
    <m/>
    <e v="#N/A"/>
    <s v="Activo"/>
    <s v="No aplica"/>
    <m/>
    <s v="Recursos y Servicios"/>
    <s v="Requerimiento Técnico"/>
    <s v="0 - No Aplica"/>
    <s v="No Aplica"/>
    <x v="9"/>
    <m/>
    <m/>
    <m/>
    <m/>
    <m/>
    <e v="#N/A"/>
    <s v="Margarita Canseco Flores"/>
    <s v="Diana Maribel Velazquez Barroso"/>
    <s v="ACSN"/>
    <s v="ACSN"/>
    <m/>
    <m/>
    <m/>
    <s v="TI"/>
    <x v="2"/>
    <x v="3"/>
    <n v="0"/>
    <m/>
    <m/>
    <m/>
    <m/>
    <m/>
    <m/>
    <s v="Iniciativa"/>
    <s v="POL"/>
  </r>
  <r>
    <n v="1295"/>
    <d v="2019-12-20T14:12:42"/>
    <s v="DyP: Job de Pagos PF 2019 "/>
    <s v="Declaraciones Provisionales - Prellenado"/>
    <m/>
    <m/>
    <x v="1"/>
    <s v="Derivado_x000a_de la necesidad de proporcionar a los contribuyentes medios actualizados y de_x000a_simplificación administrativa que faciliten el cumplimiento de sus obligaciones_x000a_fiscales, así como para proporcionar a la autoridad fiscal información completa_x000a_y real, la AGGC solicita crear un Job de pagos para la Declaración Anual de_x000a_Personas Físicas 2019 _x000a__x000a_"/>
    <s v="AGCTI"/>
    <s v="SN"/>
    <e v="#N/A"/>
    <m/>
    <m/>
    <m/>
    <m/>
    <m/>
    <m/>
    <s v="0. Captación"/>
    <m/>
    <m/>
    <m/>
    <e v="#N/A"/>
    <s v="Activo"/>
    <s v="No aplica"/>
    <s v="Soporte a la operación del SAT"/>
    <s v="Declaraciones y Pagos (Informativas y Pagos Provisionales)"/>
    <s v="Requerimiento Técnico"/>
    <s v="467.1 - DWH-Declaración Anual"/>
    <s v="DWH-Declaración Anual"/>
    <x v="0"/>
    <m/>
    <m/>
    <m/>
    <m/>
    <m/>
    <e v="#N/A"/>
    <s v="Francisco Aguilar Rodriguez"/>
    <s v="Joaquin Tabares Muñoz"/>
    <s v="TI"/>
    <s v="ACMII"/>
    <m/>
    <m/>
    <m/>
    <s v="ACMII"/>
    <x v="3"/>
    <x v="9"/>
    <s v="Francisco Aguilar Rodriguez"/>
    <m/>
    <m/>
    <m/>
    <m/>
    <m/>
    <m/>
    <s v="Iniciativa"/>
    <s v="POL"/>
  </r>
  <r>
    <n v="1298"/>
    <d v="2019-12-22T17:34:34"/>
    <s v="CESO_FMP-CE_ Incorporar al Depósito Referenciado el pago de DPA’s "/>
    <s v="Depósito referenciado"/>
    <s v="Depósito referenciado de Comercio Exterior - MUPEA"/>
    <s v="AGA"/>
    <x v="0"/>
    <s v="_x000a__x000a_Incorporar_x000a_en el Portal de Aduanas mediante el Modulo Único de Pago Electrónico Aduanero (MUPEA)_x000a_una opción que permita el llenado de información para el pago de los Derechos,_x000a_Productos y Aprovechamientos (DPA’s) de trámites tanto para personas físicas y_x000a_morales, a fin de implementar el formato con el nuevo esquema de Línea de_x000a_captura que permita el cobro de contribuciones a través del esquema de Depósito_x000a_Referenciado de Comercio Exterior (DRCE) considerando los aplicativos que lo_x000a_conforman (Consultas, transmisión a TESOFE y SICA)._x000a__x000a_"/>
    <s v="AGA"/>
    <s v="SN"/>
    <s v="Sonia Oliva Caballero Aquino"/>
    <s v="SN"/>
    <m/>
    <s v="Sonia Oliva Caballero Aquino"/>
    <n v="98.399999999999991"/>
    <s v="Baja"/>
    <n v="1"/>
    <s v="A.2 En estimación por finalización de EF"/>
    <m/>
    <m/>
    <m/>
    <n v="1"/>
    <s v="Activo"/>
    <s v="Depósito referenciado"/>
    <s v="Recaudación"/>
    <s v="Comercio Exterior - Soporte a la Operación"/>
    <s v="Proyecto"/>
    <s v="930 - MATCE - Formulario Múltiple de Pago"/>
    <s v="MATCE - Formulario Múltiple de Pago"/>
    <x v="0"/>
    <s v="Unidades de Desarrollo (UD-X)"/>
    <n v="656"/>
    <n v="656"/>
    <n v="150224"/>
    <n v="150224"/>
    <e v="#N/A"/>
    <s v="Sonia Oliva Caballero Aquino"/>
    <s v="Enrique Teodoro Olvera Olvera"/>
    <s v="ACSN"/>
    <s v="ACSN"/>
    <n v="1037"/>
    <s v="Alto Nivel"/>
    <s v="Desarrollo de Software"/>
    <s v="ACDMA"/>
    <x v="0"/>
    <x v="6"/>
    <s v="Jorge Ricardo Ramos Hernandez"/>
    <s v="01/04/2020"/>
    <s v="01/04/2020"/>
    <s v="10/06/2020"/>
    <s v="10/06/2020"/>
    <n v="2020"/>
    <n v="6"/>
    <s v="Proyecto"/>
    <s v="POL"/>
  </r>
  <r>
    <n v="1299"/>
    <d v="2019-12-24T12:58:22"/>
    <s v="MAT_CONTRASEÑA: Estados de Contraseña"/>
    <m/>
    <m/>
    <m/>
    <x v="1"/>
    <s v="Actualmente no existe una base de datos homologada con las diferentes fuentes que alimentan contraseña, por tal motivo se requiere&amp;#58;Tener una Base de datos integra para poder generar reportes íntegros y confiables.Se requiere establecer los estado de la contraseña (Activo, Suspendido, Bloqueado e Inactivo) "/>
    <s v="AGSC"/>
    <s v="IDS"/>
    <s v="Héctor Garduño Garduño"/>
    <s v="IDS"/>
    <m/>
    <s v="Héctor Garduño Garduño"/>
    <n v="234.45"/>
    <s v="Baja"/>
    <n v="1"/>
    <s v="A.1 Especificación Funcional"/>
    <m/>
    <m/>
    <m/>
    <n v="0.55000000000000004"/>
    <s v="Activo"/>
    <s v="No aplica"/>
    <s v="Continuidad operativa"/>
    <s v="Servicios al Contribuyente"/>
    <s v="Proyecto"/>
    <s v="744 - Contraseña"/>
    <s v="Contraseña"/>
    <x v="0"/>
    <s v="Unidades de Desarrollo (UD-X)"/>
    <n v="1563"/>
    <n v="1563"/>
    <n v="357927"/>
    <n v="357927"/>
    <n v="357927"/>
    <s v="Oscar Gabriel Rivera Murillo"/>
    <s v="Ignacio Trujillo Hernandez"/>
    <s v="ACSN"/>
    <s v="ACSN"/>
    <n v="1023"/>
    <s v="Alto Nivel"/>
    <s v="Desarrollo de Software"/>
    <s v="ACSMC"/>
    <x v="1"/>
    <x v="1"/>
    <s v="Daniel Esquivel Herrera"/>
    <s v="04/03/2020"/>
    <s v="04/03/2020"/>
    <s v="01/10/2020"/>
    <s v=""/>
    <n v="2020"/>
    <n v="10"/>
    <s v="Proyecto"/>
    <s v="POL"/>
  </r>
  <r>
    <n v="1303"/>
    <d v="2020-01-02T19:02:39"/>
    <s v="DYP_IPP-Actualizar formulario Impuesto por actividad exploración y extracción hidrocarburos (clave 0901)"/>
    <m/>
    <m/>
    <m/>
    <x v="6"/>
    <s v="​Modificar el aplicativo en el servicio de DyP, para que el formulario de Impuestos por la actividad exploración y extracción de hidrocarburos (Clave DyP 0901), permita la presentación de declaraciones Normales y Complementarias por cada ;Número de contrato;."/>
    <s v="AGR"/>
    <s v="IDS"/>
    <s v="Silvia Nagheli Márquez Solís"/>
    <s v="SN"/>
    <m/>
    <s v="Manuel Vargas Espinosa"/>
    <n v="323.09999999999997"/>
    <s v="Baja"/>
    <n v="0"/>
    <s v="K. Cierre"/>
    <s v="1079- Tren de liberación"/>
    <s v="Ninguna"/>
    <m/>
    <n v="0.81"/>
    <s v="Activo"/>
    <s v="No aplica"/>
    <s v="No Aplica"/>
    <s v="Declaraciones y Pagos (Informativas y Pagos Provisionales)"/>
    <s v="Mantenimiento"/>
    <s v="2280 - Declaraciones Provisionales"/>
    <s v="Declaraciones Provisionales"/>
    <x v="7"/>
    <s v="Unidades de Soporte Proactivo (USP)"/>
    <n v="1536"/>
    <n v="2154"/>
    <n v="207360"/>
    <n v="207360"/>
    <e v="#N/A"/>
    <s v="Manuel Vargas Espinosa"/>
    <s v="Ricardo Ramiro Romero Razo"/>
    <s v="ACSN"/>
    <s v="ACSN"/>
    <n v="1193"/>
    <s v="Estimador Microsoft (OSE)"/>
    <s v="Desarrollo de Software"/>
    <s v="ACDMA"/>
    <x v="0"/>
    <x v="5"/>
    <s v="Ignacio Ramon Ruiz Casillas"/>
    <s v="11/05/2020"/>
    <s v="11/05/2020"/>
    <s v="16/10/2020"/>
    <s v=""/>
    <n v="2020"/>
    <n v="10"/>
    <s v="Proyecto"/>
    <s v="POL"/>
  </r>
  <r>
    <n v="1308"/>
    <d v="2020-01-06T12:25:48"/>
    <s v="FE_RECEPCION CFDI_ Desarrollar el complemento Hidrocarburos y Petrolíferos"/>
    <s v="Factura - Optimización de los Servicios"/>
    <s v="Factura - Optimización de los Servicios"/>
    <s v="AGSC"/>
    <x v="0"/>
    <s v="A solicitud de la Administración General de Hidrocarburos (AGH) y para dar cumplimiento a la reforma del artículo 28, apartado B del código Fiscal de la Federación (CFF), publicada en el Diario Oficial de la Federación (DOF) el 25 de junio de 2018, en la cual se establece la obligación de llevar controles a las personas que fabriquen, produzcan, procesen, transporten, almacenen (incluyendo almacenamiento para usos propios), distribuyan o enajenen cualquier tipo de hidrocarburo o petrolífero, en donde a través de equipos y programas informáticos deberán llevar controles volumétricos, así como dictámenes emitidos por un laboratorio de prueba o ensayo, que determine el tipo de hidrocarburo o petrolífero de que se trate, y el octanaje en el caso de gasolina, por lo cual se considera conveniente la creación de un nuevo complemento de CFDI en el cual se haga referencia al tipo y composición de los hidrocarburos o petrolíferos amparados en el comprobante respectivo, así como algunos elementos esenciales del dictamen de calidad respectivo, ello con la finalidad de que la autoridad pueda verificar que los hidrocarburos o petrolíferos que ampara el CFDI, correspondan a los registros que en materia de controles volumétricos deben llevar las personas obligadas a ello.​​Riesgos&amp;#58;En caso de no implementar la solución, se estaría dejando de cumplir con lo establecido en el Artículo 28, apartado B del código Fiscal de la Federación (CFF)."/>
    <s v="AGSC"/>
    <s v="SN"/>
    <e v="#N/A"/>
    <s v="SN"/>
    <m/>
    <s v="Roberto Benjamin Mon"/>
    <m/>
    <m/>
    <m/>
    <s v="0. Captación"/>
    <m/>
    <m/>
    <m/>
    <e v="#N/A"/>
    <s v="Activo"/>
    <s v="Factura - Optimización de los Servicios"/>
    <s v="Continuidad operativa"/>
    <s v="Fiscalización"/>
    <s v="Desarrollo"/>
    <s v="637 - Desdoble de Factura Electrónica"/>
    <s v="Desdoble de Factura Electrónica"/>
    <x v="7"/>
    <m/>
    <m/>
    <m/>
    <m/>
    <m/>
    <e v="#N/A"/>
    <s v="Roberto Benjamin Monroy Vargas"/>
    <s v="Diana Maribel Velazquez Barroso"/>
    <s v="ACSN"/>
    <s v="ACSN"/>
    <m/>
    <m/>
    <m/>
    <s v="ACMII"/>
    <x v="3"/>
    <x v="15"/>
    <s v="Francisco Aguilar Rodriguez"/>
    <m/>
    <m/>
    <m/>
    <m/>
    <m/>
    <m/>
    <s v="Iniciativa"/>
    <s v="POL"/>
  </r>
  <r>
    <n v="1319"/>
    <d v="2020-01-10T13:07:26"/>
    <s v="DyP_NEPE_Actualización de conceptos de DPAs  en el NEPE y SISPR"/>
    <s v="DPA"/>
    <s v="Pago de Derechos Productos y Aprovechamientos con Línea de Captura.​"/>
    <s v="AGR"/>
    <x v="0"/>
    <s v="Derivados de la reforma fiscal 2020 ala Ley Federal deDerechos, así como necesidades operativas, serequiere que losconceptos de pago identificados en la matrizde claves informáticas y contables,se registren en los procesos de DPAs y uno para créditos fiscales, en la base de datos DyP Pagos y NEPE SISPR."/>
    <s v="AGR"/>
    <s v="IDS"/>
    <s v="Gabriel Alejandro Flores Pineda"/>
    <s v="IDS"/>
    <n v="1"/>
    <s v="Gabriel Alejandro Flores Pineda"/>
    <n v="65.7"/>
    <s v="Baja"/>
    <n v="1"/>
    <s v="F. Pruebas de Usuario"/>
    <s v="Ninguna"/>
    <s v="Ninguna"/>
    <m/>
    <n v="0.82"/>
    <s v="Activo"/>
    <s v="DPA"/>
    <s v="Continuidad operativa"/>
    <s v="Declaraciones y Pagos (Legados y Declaraciones Anuales)"/>
    <s v="Mantenimiento"/>
    <s v="105 - Nuevo Esquema de Pagos Electrónicos"/>
    <s v="Nuevo Esquema de Pagos Electrónicos"/>
    <x v="0"/>
    <s v="Unidades de Soporte a la Operación (USO)"/>
    <s v=""/>
    <n v="438"/>
    <n v="0"/>
    <n v="0"/>
    <e v="#N/A"/>
    <s v="Elizabeth del Valle Beltran"/>
    <s v="Ricardo Ramiro Romero Razo"/>
    <s v="ACSN"/>
    <s v="ACSN"/>
    <n v="1007"/>
    <s v="Alto Nivel"/>
    <s v="Desarrollo de Software"/>
    <s v="ACDMA"/>
    <x v="0"/>
    <x v="5"/>
    <s v="Ricardo Tejeda De la Cruz"/>
    <s v="24/01/2020"/>
    <s v="24/01/2020"/>
    <s v="14/10/2020"/>
    <s v=""/>
    <n v="2020"/>
    <n v="10"/>
    <s v="Proyecto"/>
    <s v="POL"/>
  </r>
  <r>
    <n v="1320"/>
    <d v="2020-01-10T14:56:49"/>
    <s v="FE_PORTAL_PRIVADO_CONSULTA CFDI_Actualizar Servicio Público de Verificación de Folios de CFDI "/>
    <s v="Factura - Optimización de los Servicios"/>
    <s v="Factura - Optimización de los Servicios"/>
    <s v="AGSC"/>
    <x v="0"/>
    <s v="​Realizar las modificaciones en los servicios, Uno a Uno y Masivo-Web Service, para que el Servicio de Verificación de Comprobantes Fiscales Digitales por Internet (CFDI) detecte si el RFC emisor está publicado en la lista de EFOS (Empresas Facturadoras de Operaciones Simuladas) definitivos (art. 69-B del CFF.). Al detectar un RFC emisor en el listado de EFOS se debe mostrar un mensaje de advertencia."/>
    <s v="AGSC"/>
    <s v="SN"/>
    <e v="#N/A"/>
    <s v="SN"/>
    <m/>
    <s v="Roberto Benjamin Mon"/>
    <m/>
    <m/>
    <m/>
    <s v="0. Captación"/>
    <m/>
    <m/>
    <m/>
    <e v="#N/A"/>
    <s v="Activo"/>
    <s v="No aplica"/>
    <m/>
    <s v="Factura Electrónica"/>
    <s v="Mantenimiento"/>
    <s v="612 - Portal Privado del Contribuyente - Consulta de CFDI's"/>
    <s v="Portal Privado del Contribuyente - Consulta de CFDI's"/>
    <x v="8"/>
    <m/>
    <m/>
    <m/>
    <m/>
    <m/>
    <e v="#N/A"/>
    <s v="Roberto Benjamin Monroy Vargas"/>
    <s v="Diana Maribel Velazquez Barroso"/>
    <s v="ACSN"/>
    <s v="ACSN"/>
    <m/>
    <m/>
    <m/>
    <s v="ACSMC"/>
    <x v="1"/>
    <x v="1"/>
    <s v="Erika Adriana Ruiz Mendoza"/>
    <m/>
    <m/>
    <m/>
    <m/>
    <m/>
    <m/>
    <s v="Iniciativa"/>
    <s v="POL"/>
  </r>
  <r>
    <n v="1335"/>
    <d v="2020-01-17T15:55:45"/>
    <s v="SAC_INE nueva validacion versión  2.1"/>
    <m/>
    <m/>
    <m/>
    <x v="1"/>
    <s v="​Actualmente_x000a_el Servicio de Verificación de los datos de la Credencial para votar (SVCV v_x000a_2.0) valida el estatus de ciudadano, realiza la comparación de huellas 1&amp;#58;1 y si_x000a_existe un error en datos, regresa un código de respuesta global esto se debe_x000a_homologar a las adecuaciones realizadas por el Instituto Nacional Electoral_x000a_(INE) version 2.1"/>
    <s v="AGSC"/>
    <s v="IDS"/>
    <s v="Héctor Garduño Garduño"/>
    <s v="SN"/>
    <m/>
    <s v="Oscar Gabriel Rivera Murillo"/>
    <n v="42"/>
    <s v="Baja"/>
    <n v="0"/>
    <s v="A.1 Especificación Funcional"/>
    <m/>
    <m/>
    <m/>
    <n v="0.67"/>
    <s v="Activo"/>
    <s v="No aplica"/>
    <s v="Continuidad operativa"/>
    <s v="Servicios al Contribuyente"/>
    <s v="Mantenimiento"/>
    <s v="744 - Contraseña"/>
    <s v="Contraseña"/>
    <x v="0"/>
    <s v="Unidades de Desarrollo (UD-X)"/>
    <n v="280"/>
    <n v="280"/>
    <n v="64120"/>
    <n v="64120"/>
    <n v="0"/>
    <s v="Oscar Gabriel Rivera Murillo"/>
    <s v="Ignacio Trujillo Hernandez"/>
    <s v="ACSN"/>
    <s v="ACSN"/>
    <n v="1063"/>
    <s v="Alto Nivel"/>
    <s v="Desarrollo de Software"/>
    <s v="ACSMC"/>
    <x v="1"/>
    <x v="1"/>
    <s v="Daniel Esquivel Herrera"/>
    <s v="19/03/2020"/>
    <s v="19/03/2020"/>
    <s v="12/10/2020"/>
    <s v=""/>
    <n v="2020"/>
    <n v="10"/>
    <s v="Proyecto"/>
    <s v="POL"/>
  </r>
  <r>
    <n v="1340"/>
    <d v="2020-01-21T17:43:36"/>
    <s v="DyP-Crear la Declaración del ISR del residente en el extranjero con ingresos obtenidos en territorio nacional"/>
    <m/>
    <m/>
    <m/>
    <x v="2"/>
    <s v="Se requiere que los nuevos conceptos de pago identificados en la matriz de claves informaticas y contables, sean validados y recibidos por el NEPE, asignandoles sus respectivas claves informaticas y contables."/>
    <s v="AGR"/>
    <s v="IDS"/>
    <s v="Silvia Nagheli Márquez Solís"/>
    <s v="SN"/>
    <m/>
    <s v="Elizabeth Del Valle Beltrán"/>
    <n v="109.5"/>
    <s v="Baja"/>
    <n v="0"/>
    <s v="F. Pruebas de Usuario"/>
    <n v="1033"/>
    <s v="Ninguna"/>
    <m/>
    <n v="0.39"/>
    <s v="Detenido"/>
    <s v="Pago referenciado"/>
    <s v="No Aplica"/>
    <s v="Declaraciones y Pagos (Legados y Declaraciones Anuales)"/>
    <s v="Mantenimiento"/>
    <s v="105 - Nuevo Esquema de Pagos Electrónicos"/>
    <s v="Nuevo Esquema de Pagos Electrónicos"/>
    <x v="0"/>
    <s v="Unidades de Desarrollo (UD-X)"/>
    <n v="584"/>
    <n v="730"/>
    <n v="133736"/>
    <n v="133736"/>
    <e v="#N/A"/>
    <s v="Elizabeth del Valle Beltran"/>
    <s v="Ricardo Ramiro Romero Razo"/>
    <s v="ACSN"/>
    <s v="ACSN"/>
    <n v="1080"/>
    <s v="Alto Nivel"/>
    <s v="Desarrollo de Software"/>
    <s v="ACDMA"/>
    <x v="0"/>
    <x v="5"/>
    <s v="Ricardo Tejeda De la Cruz"/>
    <s v="13/04/2020"/>
    <s v="13/04/2020"/>
    <s v="10/06/2020"/>
    <s v=""/>
    <n v="2020"/>
    <n v="6"/>
    <s v="Proyecto"/>
    <s v="POL"/>
  </r>
  <r>
    <n v="1341"/>
    <d v="2020-01-22T14:04:30"/>
    <s v="e.firma: Reconocimiento transfronterizo certificados elec con listas de confianza_Alianza del Pacífico"/>
    <m/>
    <m/>
    <m/>
    <x v="4"/>
    <s v="La Red de Gobierno Electrónico de América Latina y el_x000a_Caribe (GEALC) tiene en su plan de trabajo de 2019, el objetivo de Generar_x000a_capacidades y apoyar la instrumentación de la firma electrónica transfronteriza_x000a_y los servicios digitales transfronterizos, para acelerar su adopción regional,_x000a_fortaleciendo las transacciones electrónicas confiables y seguras como impulso_x000a_a la economía digital y el gobierno digital en un marco de integración, en base_x000a_al modelo colaborativo definido por los países de la Red GEALC como bien_x000a_público regionalSe requiere la Generación de la lista de confianza de prestadores_x000a_de servicio que permita a los distintos países_x000a_de la Alianza Pacífico facilitar la identificación y firma electrónica_x000a_transfronterizaPublicación de Contenido de la_x000a_Lista mencionada, en el Portal del SAT_x000a__x000a_Se requiere una solución_x000a_que permita recibir la lista de prestadores de servicios de la Secretaría de_x000a_Economía en formato XML, para ser integradas en la lista de confianza.​"/>
    <s v="AGSC"/>
    <s v="IDS"/>
    <s v="Sandra Elizabeth Cuevas Sánchez"/>
    <s v="IDS"/>
    <m/>
    <s v="Sandra Elizabeth Cuevas Sánchez"/>
    <n v="144.6"/>
    <s v="Baja"/>
    <n v="1"/>
    <s v="A.2 En estimación por finalización de EF"/>
    <m/>
    <m/>
    <m/>
    <n v="1"/>
    <s v="Activo"/>
    <s v="No aplica"/>
    <s v="Legal"/>
    <s v="e.Firma"/>
    <s v="Proyecto"/>
    <s v="3031 - Reconocimiento Transfronterizo de Certificados Electrónicos en Base a Listas de Confianza"/>
    <s v="Reconocimiento Transfronterizo de Certificados Electrónicos en Base a Listas de Confianza"/>
    <x v="0"/>
    <s v="Unidades de Desarrollo (UD-X)"/>
    <n v="964"/>
    <n v="964"/>
    <n v="220756"/>
    <n v="220756"/>
    <e v="#N/A"/>
    <s v="Felix Juan Ramírez Velasco"/>
    <s v="Ignacio Trujillo Hernandez"/>
    <s v="ACSN"/>
    <s v="ACSN"/>
    <n v="1030"/>
    <s v="Alto Nivel"/>
    <s v="Desarrollo de Software"/>
    <s v="ACSMC"/>
    <x v="1"/>
    <x v="1"/>
    <s v="Daniel Esquivel Herrera"/>
    <s v="27/02/2020"/>
    <s v="27/02/2020"/>
    <s v="05/08/2020"/>
    <s v="05/08/2020"/>
    <n v="2020"/>
    <n v="8"/>
    <s v="Proyecto"/>
    <s v="POL"/>
  </r>
  <r>
    <n v="1342"/>
    <d v="2020-01-22T18:13:36"/>
    <s v="MAT-RFC - IDC: Mejoras Fase II OLA I"/>
    <m/>
    <m/>
    <m/>
    <x v="3"/>
    <s v="​Actualmente los tramites en la Fase II OLA I no se_x000a_encuentran homologados, por lo que se requiere se realicen modificaciones a_x000a_dichos tramites previo a su liberación en producción.RN001XAgregar las siguientes leyendas en la Vista Preliminar en los trámites de la Fase II Ola 1&amp;#58;Nombre del contribuyente o representante legal&amp;#58;Declaro bajo protesta de decir verdad que los datos contenidos en esta forma oficial son ciertos.Documento de identificación&amp;#58;Firma de quien recibe el documento&amp;#58;Fecha y hora de recepción&amp;#58;Firma o huella digital del contribuyente o bien del representante legal quien manifiesta bajo protesta de decir verdad, que a esta fecha el mandato con el que se ostenta no le ha sido modificado o revocado.*Estas leyendas no aplican para el trámite de Descargo de Verificación de Domicilio.RN002XIncluir el paso de Datos de ubicación y el formulario de domicilio, en los siguientes trámites&amp;#58;Apertura de la Sucesión. Agregar en el Paso 3. Datos de ubicación.Cancelación por Cese Total de Operaciones. Agregar en el Paso 4. Datos de ubicaciónCancelación por Defunción. Agregar en el Paso 3. Datos de ubicación.Cancelación por Fusión de la Sociedad. Agregar en el Paso 4. Datos de ubicación.Cancelación por Liquidación del Activo. Agregar en el Paso 4. Datos de ubicación.Inicio de Liquidación. Agregar en el Paso 4. Datos de ubicación.Suspensión por Defunción. Agregar en el Paso 3. Datos de ubicación.Liquidación de la sucesión. Agregar en el Paso 3. Datos de ubicación.IMPORTANTEEn cada uno de los trámites se deberá incluir el botón de NUEVO DOMICILIO, a efectos de que el usuario pueda manifestar un nuevo registro de domicilio.Este apartado deberá de incluir el listado de los domicilios de documentos y fiscales que existan, para el contribuyente que pueda seleccionar uno de los domicilios en su trámite. Si el domicilio seleccionado presenta información inconsistente o faltante se deberá abrir el formulario de datos de ubicación señalando los campos inconsistentes o faltantes.Se deberá incluir la obligatoriedad de los medios de contacto en los trámites de la segunda fase de RFC ampliado. Se deberá de proporcionar un correo electrónico y al menos un número telefónico, el cual puede ser fijo o móvil.La captura del campo Teléfono Móvil deberá actualizarse en el formulario para permitir la captura de números telefónicos de 10 dígitos.RN003XActualizar los Acuses de movimientos de los trámites con las leyendas solicitadas en el POL 31 ;MAT-RFC AmpliadoIncorporar la leyenda de quejas y denuncias para el OIC a los acuses de Inscripción al RFC.;&amp;#58;Declaro bajo protesta de decir verdad y conocedor de las penas en que incurren las personas que declaran con falsedad en los términos de lo dispuesto por el artículo 247, fracción I del Código Penal Federal, en relación con el artículo 110 fracción II del Código Fiscal de la Federación, manifiesto que todos los datos asentados en esta forma oficial son verídicos y exactos.Sus datos personales son incorporados y protegidos en los sistemas del SAT, de conformidad con los Lineamientos de Protección de Datos Personales y con diversas disposiciones fiscales y legales sobre confidencialidad y protección de datos, a fin de ejercer las facultades conferidas a la autoridad fiscal.;La corrupción tiene consecuencias ¡denúnciala! Si conoces algún posible acto de corrupción o delito presenta una queja o denuncia a través dewww.sat.gob.mx, denuncias@sat.gob.mx, desde México01 (55) 8852 2222, desde el extranjero1 844 28 73 803, SAT móvil o www.gob.mx/sfp;. ImportanteEstas leyendas no aplican para el trámite de Descargo de Verificación de Domicilio.RN004XModificar la leyenda que aparece en el paso de Documentos probatorios para el trámite de Cancelación por duplicidadDice;No hay documentos probatorios;Debe Decir;Este trámite no requiere de documentos probatorios;RN005XEn el trámite de Descargo de Verificación, cuando se busque un contribuyente con situación Cancelado en el RFC se mostrará el mensajeMSG121 El movimiento no podrá ser operado derivado de que el contribuyente se encuentra Cancelado.RN006XEn los trámites de cancelación del RFC por Cese Total de Operaciones, Fusión de la Sociedad y Liquidación del Activo, se deberán de dar de baja las obligaciones 42 Pago provisional trimestral de ISR de personas morales por inicio de segundo ejercicio. Régimen General y 44 Pago provisional mensual de ISR personas morales régimen general, conforme a lo siguienteSi las obligaciones se encuentran vigentes con fecha de inicio de vigencia posterior a la presentación del trámite ambas obligaciones se deberán de dar de baja con las mismas fechas de alta.Si las obligaciones se encuentran vigentes con fecha de inicio de vigencia anterior al momento de la presentación del trámite ambas obligaciones se deberán de dar de baja con la fecha de presentación del trámite.La baja de las obligaciones deberá mostrarse en la vista preliminar del cuestionario y del trámite.RN007XEn el trámite de Suspensión por defunción se deberá validar que la fecha de año de registro sea igual o mayor a la fecha de Defunción, en caso de no cumplirse se enviará el mensaje;La fecha de registro no puede ser menor a la fecha de defunción;.RN008XActualizar los logotipos institucionales en los encabezados y pie de página en los acuses de los trámites de la Fase II Ola 1, conforme a los logotipos vigentes&amp;#58;Imágenes actualesImportanteLas imágenes vigentes se encuentran publicadas en la siguiente ruta del INTRASATInicio &amp;gt; Secciones &amp;gt; Documentos y Lineamientos &amp;gt; Lineamientos gráficos &amp;gt; Descargas &amp;gt; Logotipos.RN009XModificar la RN_RFC_020, a fin de excluir la validación de las relaciones 20039 (Patrón PM – Asalariado) y la 20228 (Retenedor Plat Tec-Prestador de Servicios Plat Tec) y así evitar consumir el tiempo del trámite en la consulta de relaciones que se realiza a la Base de datos del MAT.ImportanteEs necesario corregir la regla RN_RFC_020 para permitir operar trámites de contribuyentes que cuentan con más de 500 relaciones.RN010XEn el trámite de Cancelación por duplicidad modificar la leyenda que aparece en el paso de Datos de la cancelación. Cuando se busca el mismo RFC con el que se crea el trámite y este no está duplicado, actualizar el mensaje de error conforme a lo siguiente&amp;#58;Dice;No se han encontrado resultados de búsqueda;Debe Decir;El RFC no se encuentra duplicado;RN011XCorregir el catálogo de Tipo de inmueble en el Paso 3. Descargo de Verificación. Conforme a lo siguiente&amp;#58;Las opciones de Casa Habitación y Hospitales y Atención Médica se encuentran registradas sin acento y con un carácter especial.También se debe visualizar los textos completos de las opciones de Tipo de inmueble, por ejemploHospitales y Atención Médica. RN012XModificar el catálogo de relaciones para asignar los roles correctamente, conforme a lo siguiente&amp;#58;El trámite de Cancelación por Fusión genera la relación 20096 REP LEGAL-FUSIÓN DE LA SOC PM, los roles con los que se realiza esta relación se deberá actualizar conforme a lo siguienteAsigna los roles​Debe asignar los roles​Contribuyente 1Contribuyente 2Contribuyente 1Contribuyente 2300155- CONTRIBUYENTE PF300055- CONTRIBUYENTE PM300317- REPRESENTANTE LEGAL300055- CONTRIBUYENTE PMEl trámite de Liquidación de la sucesión genera la relación 20098 REP LEGAL-LIQ DE LA SUC PF. los roles con los que se realiza esta relación se deberá actualizar conforme a lo siguienteAsigna​Debe asignar​Contribuyente 1Contribuyente 2Contribuyente 1Contribuyente 2300155- CONTRIBUYENTE PF300155- CONTRIBUYENTE PF300317- REPRESENTANTE LEGAL300155- CONTRIBUYENTE PFEn caso de que los contribuyentes ya cuentan con estos roles con fecha anterior, no se deberá asignar.RN013XModificar la vista previa y el acuse para los tramites de Inicio de liquidación, Cancelación por liquidación total del activo y cancelación por cese total de operaciones por cambio de residencia fiscal. Cuando el tramite sea por cambio de residencia fiscal, se deberá señalar en el Tipo de Movimiento, Identificación del AvisoEjemplo Acuse&amp;#58;Ejemplo Vista previaRN014XModificar las reglas de Negocio RN_RFC_061, RN_RFC_062, RN_RFC_078 y RN_RFC_079, para que los trámites relacionados operen correctamenteRN_RFC_061.- Habilitar la validación para considerar la asignación de regímenes fiscales combinados.RN_RFC_062.- Implementar validaciones para el régimen de Actividades Agrícolas, Ganaderas, Silvícolas y Pesqueras PF y PM.RN_RFC_078.- Implementar validaciones para el régimen de Actividades Agrícolas, Ganaderas, Silvícolas y Pesqueras PF y PM.RN_RFC_079.- Excluir el Régimen de las actividades agrícolas, ganaderas, silvícolas y pesqueras del listado de regímenes inválidos para la presentación del Trámite.ImportanteLas actualizaciones a las reglas se encuentra señaladas en el documento ;Actualización de reglas fase 2.docx;RN015XIncorporar mensaje en el trámite de Descargo de verificación. - Cuando el usuario seleccione la opción NO en la pregunta ¿Los datos corresponden al domicilio verificado?Se deberá mostrar la pregunta ¿Desea cancelar el tramite?&amp;#58;Si el usuario elije la opción SÍ el trámite es cancelado. Sí el usuario elije la opción NO el usuario continúa con la captura del trámite."/>
    <s v="AGSC"/>
    <s v="IDS"/>
    <s v="Ernesto Rafael Aboytes Mondragón"/>
    <s v="SN"/>
    <m/>
    <s v="Christian Alejandro Nolasco Palacios"/>
    <n v="136.79999999999998"/>
    <s v="Baja"/>
    <n v="0"/>
    <s v="A.1 Especificación Funcional"/>
    <m/>
    <m/>
    <m/>
    <n v="0.4"/>
    <s v="Activo"/>
    <s v="No aplica"/>
    <s v="Continuidad operativa"/>
    <s v="Identificación del Contribuyente"/>
    <s v="Mantenimiento"/>
    <s v="700 - RFC Ampliado"/>
    <s v="RFC Ampliado"/>
    <x v="0"/>
    <s v="Unidades de Desarrollo (UD-X)"/>
    <n v="912"/>
    <n v="912"/>
    <n v="208848"/>
    <n v="208848"/>
    <n v="208848"/>
    <s v="Christian Alejandro Nolasco Palacios"/>
    <s v="Ignacio Trujillo Hernandez"/>
    <s v="ACSN"/>
    <s v="ACSN"/>
    <n v="1058"/>
    <s v="Alto Nivel"/>
    <s v="Desarrollo de Software"/>
    <s v="ACSMC"/>
    <x v="1"/>
    <x v="1"/>
    <s v="Araceli Gandara Bautista"/>
    <s v="17/03/2020"/>
    <s v="17/03/2020"/>
    <s v="19/10/2020"/>
    <s v=""/>
    <n v="2020"/>
    <n v="10"/>
    <s v="Proyecto"/>
    <s v="POL"/>
  </r>
  <r>
    <n v="1344"/>
    <d v="2020-01-23T16:21:18"/>
    <s v="DyP: Replica de tablas anuales para consumo masivo "/>
    <s v="Declaraciones Provisionales - Prellenado"/>
    <m/>
    <m/>
    <x v="1"/>
    <s v="​Se_x000a_requiere actualizar las réplicas de las tablas de consumo masivo de las_x000a_Declaraciones Anuales y provisionales de PF y PM"/>
    <s v="AGCTI"/>
    <s v="SN"/>
    <e v="#N/A"/>
    <m/>
    <m/>
    <m/>
    <m/>
    <m/>
    <m/>
    <s v="0. Captación"/>
    <m/>
    <m/>
    <m/>
    <e v="#N/A"/>
    <s v="Activo"/>
    <s v="No aplica"/>
    <s v="Soporte a la operación del SAT"/>
    <s v="Declaraciones y Pagos (Informativas y Pagos Provisionales)"/>
    <s v="Requerimiento Técnico"/>
    <s v="467 - DWH-Declaración Anual"/>
    <s v="DWH-Declaración Anual"/>
    <x v="0"/>
    <m/>
    <m/>
    <m/>
    <m/>
    <m/>
    <e v="#N/A"/>
    <s v="Francisco Aguilar Rodriguez"/>
    <s v="Joaquin Tabares Muñoz"/>
    <s v="TI"/>
    <s v="ACMII"/>
    <m/>
    <m/>
    <m/>
    <s v="ACMII"/>
    <x v="3"/>
    <x v="8"/>
    <s v="Erik Humberto Campos Esqueda"/>
    <m/>
    <m/>
    <m/>
    <m/>
    <m/>
    <m/>
    <s v="Iniciativa"/>
    <s v="POL"/>
  </r>
  <r>
    <n v="1352"/>
    <d v="2020-01-28T15:25:42"/>
    <s v="DYC_MAT-DyC_Devoluciones extemporáneas "/>
    <m/>
    <m/>
    <m/>
    <x v="2"/>
    <s v="Devido a que la aplicación SIVAD dejo de operar, hoy no tenemos forma de procesar de una forma eficiente las declaraciones con saldo a favor que son realizadas por el contribuyente."/>
    <s v="AGAFF"/>
    <s v="IDS"/>
    <s v="Karina Lucio García"/>
    <s v="IDS"/>
    <m/>
    <s v="Juan Carlos Lass Bernal"/>
    <n v="1589.4449999999999"/>
    <s v="Alta"/>
    <n v="0"/>
    <s v="D. Desarrollo"/>
    <m/>
    <m/>
    <m/>
    <n v="0.78"/>
    <s v="Activo"/>
    <s v="No aplica"/>
    <s v="Continuidad operativa"/>
    <s v="Devoluciones y Compensaciones"/>
    <s v="Desarrollo"/>
    <s v="843 - MAT- Sistema de Devoluciones Automáticas"/>
    <s v="MAT- Sistema de Devoluciones Automáticas"/>
    <x v="0"/>
    <s v="Unidades de Desarrollo (UD-X)"/>
    <n v="10596.3"/>
    <n v="10596.3"/>
    <n v="938945.8"/>
    <n v="2426552.7000000002"/>
    <e v="#N/A"/>
    <s v="Víctor Cruz Leyva"/>
    <s v="Ricardo Ramiro Romero Razo"/>
    <s v="ACSN"/>
    <s v="ACSN"/>
    <n v="1219"/>
    <s v="COSMIC"/>
    <s v="Desarrollo de Software"/>
    <s v="ACDMA"/>
    <x v="0"/>
    <x v="2"/>
    <s v="Jose Guadalupe Rodriguez Martinez"/>
    <s v="01/04/2020"/>
    <s v="01/04/2020"/>
    <s v="03/11/2020"/>
    <s v=""/>
    <n v="2020"/>
    <n v="11"/>
    <s v="Proyecto"/>
    <s v="POL"/>
  </r>
  <r>
    <n v="1359"/>
    <d v="2020-01-30T10:45:10"/>
    <s v="CZA_ARCA_Actualización de la Base de Datos"/>
    <m/>
    <m/>
    <m/>
    <x v="4"/>
    <s v="Se requiere de una solución que permita la correcta explotación de la información de la base de datos de ARCA, dicha solución deberá contar o permitir&amp;#58;La correcta administración de la base de datos de ARCA en un manejador acorde a la necesidad, de acuerdo a lo requerido por el área de Operaciones.Que se migre la base de datos a una versión actualizada, o nueva preferentemente en SQL Server, acorde a los estándares dictados por la AGCTI en este sentido.Proveer la infraestructura adecuada de acuerdo a las definiciones de los puntos 1 y 2, en los ambientes necesarios para su prueba y puesta en producción.La comunicación ininterrumpida y en línea con los componentes que explotan su información, como es el caso del aplicativo ARCA, su conexión con el extractor de MAT-Cobranza, los clientes de ARCA y la administración actual del personal de desarrollo de la AGR."/>
    <s v="AGR"/>
    <s v="SN"/>
    <e v="#N/A"/>
    <m/>
    <m/>
    <m/>
    <m/>
    <m/>
    <m/>
    <s v="0. Captación"/>
    <m/>
    <m/>
    <m/>
    <e v="#N/A"/>
    <s v="Activo"/>
    <s v="No aplica"/>
    <m/>
    <s v="Cobranza"/>
    <s v="Mantenimiento"/>
    <s v="3008 - Sistema de Automatización para la Recuperación de la Cartera"/>
    <s v="Sistema de Automatización para la Recuperación de la Cartera"/>
    <x v="11"/>
    <m/>
    <m/>
    <m/>
    <m/>
    <m/>
    <e v="#N/A"/>
    <s v="Jose Luis Vences Mendoza"/>
    <s v="Ricardo Ramiro Romero Razo"/>
    <s v="ACSN"/>
    <s v="ACSN"/>
    <m/>
    <m/>
    <m/>
    <s v="AGA"/>
    <x v="4"/>
    <x v="16"/>
    <s v="Oscar Cruz Bazan"/>
    <m/>
    <m/>
    <m/>
    <m/>
    <m/>
    <m/>
    <s v="Iniciativa"/>
    <s v="POL"/>
  </r>
  <r>
    <n v="1367"/>
    <d v="2020-01-31T11:56:13"/>
    <s v="CE_Calculadora de contribuciones de Comercio Exterior"/>
    <m/>
    <m/>
    <m/>
    <x v="2"/>
    <s v="​Desarrollar un servicio web que consuma VUCEM y que realice el calculo de contribuciones a pagar de comercio exterior"/>
    <s v="AGA"/>
    <s v="SN"/>
    <s v="Sonia Oliva Caballero Aquino"/>
    <s v="SN"/>
    <m/>
    <s v="Sonia Oliva Caballero Aquino"/>
    <n v="7.1999999999999993"/>
    <s v="Baja"/>
    <n v="1"/>
    <s v="D. Desarrollo"/>
    <m/>
    <m/>
    <m/>
    <n v="0.88"/>
    <s v="Activo"/>
    <s v="No aplica"/>
    <s v="Soporte a la operación del SAT"/>
    <s v="Comercio Exterior - Pre-Despacho"/>
    <s v="Mantenimiento"/>
    <s v="217 - Validador de Operaciones de Comercio Exterior"/>
    <s v="Validador de Operaciones de Comercio Exterior"/>
    <x v="5"/>
    <s v="No Aplica"/>
    <n v="0"/>
    <n v="48"/>
    <n v="105564.42"/>
    <n v="0"/>
    <e v="#N/A"/>
    <s v="Sonia Oliva Caballero Aquino"/>
    <s v="Enrique Teodoro Olvera Olvera"/>
    <s v="ACSN"/>
    <s v="ACSN"/>
    <n v="1226"/>
    <s v="Otro (Establecido por el SAT)"/>
    <s v="Desarrollo de Software"/>
    <s v="AGA"/>
    <x v="4"/>
    <x v="10"/>
    <s v="Angel Alberto Vazquez Chavez"/>
    <s v="21/01/2020"/>
    <s v="21/01/2020"/>
    <s v="31/08/2020"/>
    <s v=""/>
    <n v="2020"/>
    <n v="8"/>
    <s v="Proyecto"/>
    <s v="POL"/>
  </r>
  <r>
    <n v="1368"/>
    <d v="2020-02-05T10:43:43"/>
    <s v="TI_Plan y mitigación de hallazgos de vulnerabilidad encontrados en Aplicativo MAT-RFC"/>
    <s v="Nuevo tema de Negocio"/>
    <m/>
    <m/>
    <x v="2"/>
    <s v="​Elaborar un plan y mitigar los hallazgos encontrados en el aplicativo MAT RFC, reportados por la ACSMC el 15 de enero de 2020, a través de la Atenta Nota AAS.2020.001, mismas que se ejecutaron en tres fases, listadas a continuación&amp;#58;1a FaseSe identificaron 0 vulnerabilidades de riesgo alto, 4 de riesgo medio, 0 de riesgo bajo y 0 de riesgo informativo, con un total de 5 ocurrencias.2a. FaseSe identificaron 0 vulnerabilidades de riesgo alto, 5 de riesgo medio, 0 de riesgo bajo y 0 de riesgo informativo, con un total de 8 ocurrencias.3a. FaseSe identificaron 0 vulnerabilidades de riesgo alto, 4 de riesgo medio, 1 de riesgo bajo y 0 de riesgo informativo, con un total de 6 ocurrencias (5 ocurrencias medias y 1 ocurrencia baja)."/>
    <s v="AGCTI"/>
    <s v="IDS"/>
    <s v="Irving Adrián García Zepeda"/>
    <s v="IDS"/>
    <m/>
    <s v="Irving Adrián García Zepeda"/>
    <n v="163.95899999999997"/>
    <s v="Baja"/>
    <n v="1"/>
    <s v="E. Pruebas de Integración Aplicativa"/>
    <n v="1220"/>
    <s v="Ninguna"/>
    <m/>
    <n v="0.73"/>
    <s v="Activo"/>
    <s v="No aplica"/>
    <s v="Continuidad operativa"/>
    <s v="Transversales de TI"/>
    <s v="Requerimiento Técnico"/>
    <s v="700 - RFC Ampliado"/>
    <s v="RFC Ampliado"/>
    <x v="0"/>
    <s v="Unidades de Desarrollo (UD-X)"/>
    <n v="874.44"/>
    <n v="1093.06"/>
    <n v="200246.76"/>
    <n v="200246.76"/>
    <e v="#N/A"/>
    <s v="irving.garcia"/>
    <s v="Israel Becerril Sierra"/>
    <s v="TI"/>
    <s v="ACSMC"/>
    <n v="1130"/>
    <s v="COSMIC"/>
    <s v="Desarrollo de_Software"/>
    <s v="ACSMC"/>
    <x v="1"/>
    <x v="1"/>
    <s v="Araceli Gandara Bautista"/>
    <s v="12/03/2020"/>
    <s v="12/03/2020"/>
    <s v="18/09/2020"/>
    <s v=""/>
    <n v="2020"/>
    <n v="9"/>
    <s v="Proyecto"/>
    <s v="POL"/>
  </r>
  <r>
    <n v="1373"/>
    <d v="2020-02-06T17:00:26"/>
    <s v="ECU: Incorporar nuevas reglas de cumplimiento en la Estructura de Cumplimiento."/>
    <m/>
    <m/>
    <m/>
    <x v="2"/>
    <s v="​Se requiere aplicar en la Estructura de cumplimiento (ECU) de control de obligaciones las_x000a_reglas para marcar el cumplimiento de las obligaciones de provisionales,_x000a_definitivas e informativas."/>
    <s v="AGR"/>
    <s v="IDS"/>
    <s v="Héctor Garduño Garduño"/>
    <s v="IDS"/>
    <m/>
    <s v="Ernesto Rafael Aboytes Mondragón"/>
    <n v="426.07499999999999"/>
    <s v="Media"/>
    <n v="0"/>
    <s v="D. Desarrollo"/>
    <m/>
    <m/>
    <m/>
    <n v="0.75"/>
    <s v="Activo"/>
    <s v="Plataformas Digitales"/>
    <s v="Fiscalización"/>
    <s v="Control de Obligaciones"/>
    <s v="Mantenimiento"/>
    <s v="623 - Estructura de Cumplimiento"/>
    <s v="Estructura de Cumplimiento"/>
    <x v="0"/>
    <s v="Unidades de Desarrollo (UD-X)"/>
    <n v="2556.4499999999998"/>
    <n v="2840.5"/>
    <n v="136632.85"/>
    <n v="650474.5"/>
    <e v="#N/A"/>
    <s v="Ana Claudia Escorza Espino"/>
    <s v="Carlos Manuel Ortega Polanco"/>
    <s v="ACSN"/>
    <s v="ACSN"/>
    <n v="1202"/>
    <s v="COSMIC"/>
    <s v="Desarrollo de Software"/>
    <s v="ACMII"/>
    <x v="3"/>
    <x v="9"/>
    <s v="Erik Humberto Campos Esqueda"/>
    <s v="13/03/2020"/>
    <s v="13/03/2020"/>
    <s v="11/11/2020"/>
    <s v=""/>
    <n v="2020"/>
    <n v="11"/>
    <s v="Proyecto"/>
    <s v="POL"/>
  </r>
  <r>
    <n v="1381"/>
    <d v="2020-02-11T17:56:32"/>
    <s v="e.Firma_APE3_Actualizar consulta verificación integridad y autoría documentos elec, extraer inf de sellado"/>
    <m/>
    <m/>
    <m/>
    <x v="2"/>
    <s v="​Actualmente al realizar la consulta de integridad y autoría de documentos firmados electrónicamente en el portal del SAT, no muestra la fecha inicial de la vigencia del certificado que utilizó el funcionario competente para firmar electrónicamente el acto administrativo, por lo que se requiere integrar un método en la selladora en el que se obtengan los siguientes datos, Fecha inicial, fecha final, así como la cadena original, el número de serie y el certificado que ampara el sello digital con el que se firmó el documento (Acuse y/o Constancias de Notificación) a fin de evitar impugnaciones de cualquier acto administrativo con firma de funcionarios del SAT o del sello digital."/>
    <s v="AGR"/>
    <s v="SN"/>
    <s v="María Elena Ventura Ibarra"/>
    <s v="SN"/>
    <m/>
    <s v="María Elena Ventura Ibarra"/>
    <n v="59.55"/>
    <s v="Baja"/>
    <n v="1"/>
    <s v="K. Cierre"/>
    <s v="1380- UAT en paralelo"/>
    <s v="Ninguna"/>
    <m/>
    <n v="0.98"/>
    <s v="Activo"/>
    <s v="No aplica"/>
    <s v="Continuidad operativa"/>
    <s v="e.Firma"/>
    <s v="Mantenimiento"/>
    <s v="798 - Selladora y Selladora WEB"/>
    <s v="Selladora y Selladora WEB"/>
    <x v="0"/>
    <s v="Unidades de Soporte a la Operación (USO)"/>
    <n v="0"/>
    <n v="397"/>
    <n v="0"/>
    <n v="0"/>
    <e v="#N/A"/>
    <s v="María Elena Ventura Ibarra"/>
    <s v="Carlos Manuel Ortega Polanco"/>
    <s v="ACSN"/>
    <s v="ACSN"/>
    <n v="1103"/>
    <s v="COSMIC"/>
    <s v="Desarrollo de Software"/>
    <s v="ACSMC"/>
    <x v="1"/>
    <x v="1"/>
    <s v="Daniel Esquivel Herrera"/>
    <s v="18/03/2020"/>
    <s v="18/03/2020"/>
    <s v="20/08/2020"/>
    <s v=""/>
    <n v="2020"/>
    <n v="8"/>
    <s v="Proyecto"/>
    <s v="POL"/>
  </r>
  <r>
    <n v="1382"/>
    <d v="2020-02-12T16:58:51"/>
    <s v="MAT-CO_Agregar fecha de vigencia del certificado de firma electrónica"/>
    <m/>
    <m/>
    <m/>
    <x v="4"/>
    <s v="Se requiere considerar la fecha de fin de vigencia de la firma electronica del fucnionario competente que realizo el proceso de aprobación de documentos derivados de la vigilancia de cumplimiento de obligaciones fiscales."/>
    <s v="AGR"/>
    <s v="SN"/>
    <e v="#N/A"/>
    <m/>
    <m/>
    <m/>
    <m/>
    <m/>
    <m/>
    <s v="0. Captación"/>
    <m/>
    <m/>
    <m/>
    <e v="#N/A"/>
    <s v="Activo"/>
    <s v="No aplica"/>
    <m/>
    <s v="Control de Obligaciones"/>
    <s v="Mantenimiento"/>
    <s v="698 - MAT - Control de Obligaciones"/>
    <s v="MAT - Control de Obligaciones"/>
    <x v="0"/>
    <m/>
    <m/>
    <m/>
    <m/>
    <m/>
    <e v="#N/A"/>
    <s v="Ana Claudia Escorza Espino"/>
    <s v="Carlos Manuel Ortega Polanco"/>
    <s v="ACSN"/>
    <s v="ACSN"/>
    <m/>
    <m/>
    <m/>
    <s v="ACDMA"/>
    <x v="0"/>
    <x v="5"/>
    <s v="Alejandro Dominguez Subias"/>
    <m/>
    <m/>
    <m/>
    <m/>
    <m/>
    <m/>
    <s v="Iniciativa"/>
    <s v="POL"/>
  </r>
  <r>
    <n v="1386"/>
    <d v="2020-02-14T11:55:54"/>
    <s v="CESO_INAMI_Incorporar a DRCE la Declaración de Pasajeros y Excedente de Franquicia "/>
    <s v="Depósito referenciado"/>
    <s v="Depósito referenciado de Comercio Exterior - MUPEA"/>
    <s v="AGA"/>
    <x v="0"/>
    <s v="​Incorporar_x000a_al esquema de Depósito Referenciado de_x000a_Comercio Exterior, la Declaración de Pasajeros y el Excedente de Franquicia de_x000a_Pasajeros a través de una opción publica para el pasajero para su declaración y_x000a_una opción en el portal de empleados para la autoridad para generar la_x000a_declaración o el formato de pago de línea de captura por excedente de_x000a_franquicia."/>
    <s v="AGA"/>
    <s v="SN"/>
    <s v="Sonia Oliva Caballero Aquino"/>
    <s v="SN"/>
    <m/>
    <s v="Sonia Oliva Caballero Aquino"/>
    <n v="551.76300000000003"/>
    <s v="Media"/>
    <n v="1"/>
    <s v="B. Arquitectura"/>
    <m/>
    <m/>
    <m/>
    <n v="0.21"/>
    <s v="Activo"/>
    <s v="Depósito referenciado"/>
    <s v="Recaudación"/>
    <s v="Comercio Exterior - Soporte a la Operación"/>
    <s v="Mantenimiento"/>
    <s v="646 - Declaración de Pasajeros y Excedente de Franquicia"/>
    <s v="Declaración de Pasajeros y Excedente de Franquicia"/>
    <x v="0"/>
    <s v="Unidades de Desarrollo (UD-X)"/>
    <n v="3310.55"/>
    <n v="3678.42"/>
    <n v="92516"/>
    <n v="758115.95"/>
    <e v="#N/A"/>
    <s v="Sonia Oliva Caballero Aquino"/>
    <s v="Enrique Teodoro Olvera Olvera"/>
    <s v="ACSN"/>
    <s v="ACSN"/>
    <n v="1179"/>
    <s v="COSMIC"/>
    <s v="Desarrollo de Software"/>
    <s v="ACDMA"/>
    <x v="0"/>
    <x v="6"/>
    <s v="Jazmin Aide Gaytan Fernandez"/>
    <s v="03/04/2020"/>
    <s v="03/04/2020"/>
    <s v="26/08/2021"/>
    <s v=""/>
    <n v="2021"/>
    <n v="8"/>
    <s v="Proyecto"/>
    <s v="POL"/>
  </r>
  <r>
    <n v="1391"/>
    <d v="2020-02-18T12:14:33"/>
    <s v="Continuidad operativa de Derechos Productos y Aprovechamientos"/>
    <s v="Declaraciones Provisionales - Prellenado"/>
    <m/>
    <m/>
    <x v="1"/>
    <s v="​Continuidad operativa de Derechos Productos y Aprovechamientos"/>
    <s v="AGCTI"/>
    <s v="IDS"/>
    <s v="Irving Adrián García Zepeda"/>
    <s v="IDS"/>
    <n v="1"/>
    <s v="Irving Adrián García Zepeda"/>
    <n v="862.5"/>
    <s v="Media"/>
    <n v="1"/>
    <s v="D. Desarrollo"/>
    <m/>
    <m/>
    <m/>
    <n v="0.86"/>
    <s v="Activo"/>
    <s v="No aplica"/>
    <s v="Continuidad operativa"/>
    <s v="Declaraciones y Pagos (Informativas y Pagos Provisionales)"/>
    <s v="Desarrollo"/>
    <s v="960.1 - Derechos, Productos y Aprovechamientos a través de Pago Referenciado"/>
    <s v="Derechos, Productos y Aprovechamientos a través de Pago Referenciado"/>
    <x v="0"/>
    <s v="Unidades de Desarrollo (UD-X)"/>
    <n v="5750"/>
    <n v="5750"/>
    <n v="218097.31"/>
    <n v="1316750"/>
    <n v="1178145.46"/>
    <s v="Oscar Fernández Pallares"/>
    <s v="Oscar Fernández Pallares"/>
    <s v="TI"/>
    <s v="ACDMA"/>
    <n v="1126"/>
    <s v="COSMIC"/>
    <s v="Desarrollo de Software"/>
    <s v="ACDMA"/>
    <x v="0"/>
    <x v="5"/>
    <s v="Ricardo Tejeda De la Cruz"/>
    <s v="03/03/2020"/>
    <s v="03/03/2020"/>
    <s v="18/09/2020"/>
    <s v=""/>
    <n v="2020"/>
    <n v="9"/>
    <s v="Proyecto"/>
    <s v="POL"/>
  </r>
  <r>
    <n v="1397"/>
    <d v="2020-02-19T13:47:45"/>
    <s v="RC_DWH_Proceso contable_ Base de Datos Contable de recaudación Grandes Contrib, Hidrocarburos y resto"/>
    <m/>
    <m/>
    <m/>
    <x v="2"/>
    <s v="​Se_x000a_requiere actualizar los criterios contables para la generación de la Base de_x000a_Datos Contable mensual, con cifras brutas y netas de recaudación de Grandes Contribuyentes,_x000a_Hidrocarburos y resto (otros) de acuerdo con lo establecido en la Ley de_x000a_Ingresos de la Federación, Ley Federal de Derechos y de las diversas disposiciones_x000a_fiscales para el ejercicio fiscal 2020. Debe ser entregada mensualmente, y de_x000a_manera preliminar y definitiva. "/>
    <s v="AGP"/>
    <s v="IDS"/>
    <s v="José Luis Rodríguez González"/>
    <s v="SN"/>
    <m/>
    <s v="Elizabeth Del Valle Beltrán"/>
    <n v="108"/>
    <s v="Baja"/>
    <n v="0"/>
    <s v="D. Desarrollo"/>
    <m/>
    <m/>
    <m/>
    <n v="0.66"/>
    <s v="Activo"/>
    <s v="No aplica"/>
    <s v="Continuidad operativa"/>
    <s v="Declaraciones y Pagos (Legados y Declaraciones Anuales)"/>
    <s v="Desarrollo"/>
    <s v="485.1 - DWH-Proceso Contable"/>
    <s v="DWH-Proceso Contable"/>
    <x v="6"/>
    <s v="No Aplica"/>
    <n v="0"/>
    <n v="720"/>
    <n v="0"/>
    <n v="0"/>
    <e v="#N/A"/>
    <s v="Elizabeth Del Valle Beltran"/>
    <s v="Ricardo Ramiro Romero Razo"/>
    <s v="ACSN"/>
    <s v="ACSN"/>
    <n v="1146"/>
    <n v="0"/>
    <s v="Desarrollo de Software"/>
    <s v="ACMII"/>
    <x v="3"/>
    <x v="9"/>
    <s v="Francisco Aguilar Rodriguez"/>
    <s v="27/02/2020"/>
    <s v="27/02/2020"/>
    <s v="27/01/2021"/>
    <s v=""/>
    <n v="2021"/>
    <n v="1"/>
    <s v="Proyecto"/>
    <s v="POL"/>
  </r>
  <r>
    <n v="1401"/>
    <d v="2020-02-20T12:16:34"/>
    <s v="DyP_DD_FATCA-CRS_Actualización de Reglas de Validación 2020"/>
    <s v="Compromisos Internacionales / Fiscalización"/>
    <s v="Compromisos Internacionales / Fiscalización"/>
    <m/>
    <x v="0"/>
    <s v="​Derivado_x000d__x000a_de la firma del Acuerdo Multilateral entre Autoridades Competentes sobre el_x000d__x000a_Intercambio Automático de Información de Cuentas Financieras promovido por la_x000d__x000a_Organización para la Cooperación y el Desarrollo Económico OCDE, México recibe_x000d__x000a_información sobre cuentas financieras CRS."/>
    <s v="AGGC"/>
    <s v="IDS"/>
    <s v="René Pérez Velázquez"/>
    <s v="IDS"/>
    <m/>
    <s v="René Pérez Velázquez"/>
    <n v="1141.7099999999998"/>
    <s v="Alta"/>
    <n v="1"/>
    <s v="F. Pruebas de Usuario"/>
    <s v="1267 - Tren de liberaciones"/>
    <s v="1164 - Tren de liberaciones"/>
    <s v="SI"/>
    <n v="0.46"/>
    <s v="Activo"/>
    <s v="No aplica"/>
    <s v="Continuidad operativa"/>
    <s v="Declaraciones y Pagos (Documentos Digitales)"/>
    <s v="Desarrollo"/>
    <s v="914 - FATCA-CRS"/>
    <s v="FATCA-CRS"/>
    <x v="0"/>
    <s v="Unidades de Desarrollo (UD-X)"/>
    <n v="7611.4"/>
    <n v="7611.4"/>
    <n v="1070185.7"/>
    <n v="1743010.6"/>
    <e v="#N/A"/>
    <s v="Santa Isabel Villanueva Hernandez"/>
    <s v="Ingrid Bernal Campuzano"/>
    <s v="ACSN"/>
    <s v="ACSN"/>
    <n v="1230"/>
    <s v="COSMIC"/>
    <s v="Desarrollo de Software"/>
    <s v="ACDMA"/>
    <x v="0"/>
    <x v="5"/>
    <s v="Ignacio Ramon Ruiz Casillas"/>
    <s v="06/04/2020"/>
    <s v="06/04/2020"/>
    <s v="03/03/2021"/>
    <s v=""/>
    <n v="2021"/>
    <n v="3"/>
    <s v="Proyecto"/>
    <s v="POL"/>
  </r>
  <r>
    <n v="1406"/>
    <d v="2020-02-21T16:19:40"/>
    <s v="SAC_SAT Móvil: Nueva aplicación"/>
    <s v="SAT Móvil"/>
    <s v="Actualización de SAT Móvil"/>
    <s v="AGSC"/>
    <x v="0"/>
    <s v="​Desarrollar, liberar y actualizar una nueva aplicación para dispositivos móviles denominada “SAT Móvil” para las plataformas Android y IOS. Adicional, se requiere un visor de la actividad del nuevo “SAT Móvil” a través del desarrollo de un aplicativo web denominado “Administrador SAT Móvil”."/>
    <s v="AGSC"/>
    <s v="SN"/>
    <e v="#N/A"/>
    <m/>
    <m/>
    <m/>
    <m/>
    <m/>
    <m/>
    <s v="1. Sin Estimación"/>
    <m/>
    <m/>
    <m/>
    <e v="#N/A"/>
    <s v="Activo"/>
    <s v="No aplica"/>
    <m/>
    <s v="Portales Móviles"/>
    <s v="Proyecto"/>
    <s v="802.2 - SAT Móvil"/>
    <s v="SAT Móvil"/>
    <x v="4"/>
    <m/>
    <m/>
    <m/>
    <m/>
    <m/>
    <e v="#N/A"/>
    <s v="Felix Juan Ramirez Velasco"/>
    <s v="Ignacio Trujillo Hernandez"/>
    <s v="ACSN"/>
    <s v="ACSN"/>
    <m/>
    <m/>
    <m/>
    <s v="TI"/>
    <x v="6"/>
    <x v="17"/>
    <s v="Omar Gabriel Mondragon Ramirez"/>
    <m/>
    <m/>
    <m/>
    <m/>
    <m/>
    <m/>
    <s v="Sin estimación"/>
    <s v="POL"/>
  </r>
  <r>
    <n v="1427"/>
    <d v="2020-03-03T14:05:51"/>
    <s v="DWH_Proceso contable_ Reportes de Recaudación para el H. Congreso de la Unión, Ejercicio Fiscal 2020."/>
    <m/>
    <m/>
    <m/>
    <x v="2"/>
    <s v="_x000a__x000a_Derivado_x000a_de la actualización a la Ley de Ingresos de la Federación, Ley Federal de_x000a_Derechos y las diversas Disposiciones Fiscales aplicables para el Ejercicio_x000a_Fiscal de 2020, se requiere actualizar los criterios para la generación de los_x000a_informes de recaudación que se rinden al Honorable Congreso de la Unión._x000a__x000a_​"/>
    <s v="AGP"/>
    <s v="IDS"/>
    <s v="José Luis Rodríguez González"/>
    <s v="SN"/>
    <m/>
    <s v="Elizabeth Del Valle Beltrán"/>
    <n v="109.5"/>
    <s v="Baja"/>
    <n v="0"/>
    <s v="D. Desarrollo"/>
    <m/>
    <m/>
    <m/>
    <n v="0.7"/>
    <s v="Activo"/>
    <s v="No aplica"/>
    <s v="Continuidad operativa"/>
    <s v="Registro Contable"/>
    <s v="Servicios de Información"/>
    <s v="485.1 - DWH-Proceso Contable"/>
    <s v="DWH-Proceso Contable"/>
    <x v="6"/>
    <s v="No Aplica"/>
    <n v="0"/>
    <n v="730"/>
    <n v="0"/>
    <n v="0"/>
    <e v="#N/A"/>
    <s v="Elizabeth Del Valle Beltran"/>
    <s v="Ricardo Ramiro Romero Razo"/>
    <s v="ACSN"/>
    <s v="ACSN"/>
    <n v="1127"/>
    <n v="0"/>
    <s v="Desarrollo de Software"/>
    <s v="ACMII"/>
    <x v="3"/>
    <x v="9"/>
    <s v="Francisco Aguilar Rodriguez"/>
    <s v="27/02/2020"/>
    <s v="27/02/2020"/>
    <s v="28/01/2021"/>
    <s v=""/>
    <n v="2021"/>
    <n v="1"/>
    <s v="Proyecto"/>
    <s v="POL"/>
  </r>
  <r>
    <n v="1436"/>
    <d v="2020-03-06T17:54:48"/>
    <s v="DYP_IPP Creación formularios de Plataformas Digitales para entero de retenciones de ISR e IVA, y pago definitivo de ISR e IVA"/>
    <s v="Plataformas Digitales"/>
    <m/>
    <m/>
    <x v="2"/>
    <s v="Creación de los nuevos formularios para Plataformas Digitales para el entero de retenciones de ISR e IVA, para el pago definitivo de ISR, IVA, IVA PM sin intermediarios, así como la actualización de la Declaración Informativa. Esto derivado de las Reformas Fiscales para 2020 en los Artículos 113 A al 113 C de la Ley del ISR y Artículos 1 A BIS, 18 B al 18 M de la Ley del IVA._x000a__x000a__x000a__x000a_Nuevos formularios y actulizacion de Informativa&amp;#58;Entero de retenciones de ISREntero de retenciones de IVAPago definitivo de ISRPago definitivo de IVAIVA PM sin intermediariosActualización de la Declaración Informativa."/>
    <s v="AGR"/>
    <s v="SN"/>
    <s v="Manuel Vargas Esponiza"/>
    <s v="SN"/>
    <m/>
    <s v="Manuel Vargas Espinosa"/>
    <n v="0"/>
    <s v="Baja"/>
    <n v="0"/>
    <s v="I. Liberación"/>
    <s v="Ninguna"/>
    <s v="Ninguna"/>
    <s v="SI"/>
    <n v="0"/>
    <s v="Activo"/>
    <s v="Plataformas Digitales"/>
    <s v="Recaudación"/>
    <s v="Declaraciones y Pagos (Informativas y Pagos Provisionales)"/>
    <s v="Desarrollo"/>
    <s v="2280 - Declaraciones Provisionales"/>
    <s v="Declaraciones Provisionales"/>
    <x v="7"/>
    <s v="Unidades de Soporte Proactivo (USP)"/>
    <s v=""/>
    <s v=""/>
    <n v="0"/>
    <n v="0"/>
    <e v="#N/A"/>
    <s v="Manuel Vargas Espinosa"/>
    <s v="Ricardo Ramiro Romero Razo"/>
    <s v="ACSN"/>
    <s v="ACSN"/>
    <n v="0"/>
    <e v="#N/A"/>
    <s v="Desarrollo de Software"/>
    <s v="ACDMA"/>
    <x v="0"/>
    <x v="5"/>
    <s v="Ignacio Ramon Ruiz Casillas"/>
    <s v="25/05/2020"/>
    <s v=""/>
    <s v="25/05/2020"/>
    <s v=""/>
    <n v="2020"/>
    <n v="5"/>
    <s v="Proyecto"/>
    <s v="POL"/>
  </r>
  <r>
    <n v="1459"/>
    <d v="2020-03-12T19:07:19"/>
    <s v="Replica SAT-VUCEM para el intercambio de información con la APEC"/>
    <m/>
    <m/>
    <m/>
    <x v="2"/>
    <s v="​Como_x000a_parte de los acuerdos de colaboración entre México y los países de la “Alianza_x000a_del Pacífico”, es necesario identificar la, información de las operaciones de_x000a_Comercio Exterior entre México, Chile, Colombia y Perú, para su posterior envío_x000a_a los países citados."/>
    <s v="AGA"/>
    <s v="SN"/>
    <s v="Mario Santos Aldama"/>
    <s v="SN"/>
    <m/>
    <s v="Mario Santos Aldama"/>
    <n v="28.799999999999997"/>
    <s v="Baja"/>
    <n v="1"/>
    <s v="F. Pruebas de Usuario"/>
    <m/>
    <m/>
    <m/>
    <n v="0.83"/>
    <s v="Activo"/>
    <s v="No aplica"/>
    <s v="Acuerdos nacionales e internacionales"/>
    <s v="Comercio Exterior - Despacho"/>
    <s v="Desarrollo"/>
    <s v="217 - Validador de Operaciones de Comercio Exterior"/>
    <s v="Validador de Operaciones de Comercio Exterior"/>
    <x v="5"/>
    <s v="No Aplica"/>
    <n v="0"/>
    <n v="192"/>
    <n v="884250"/>
    <n v="0"/>
    <e v="#N/A"/>
    <s v="Mario Santos Aldama"/>
    <s v="Ingrid Bernal Campuzano"/>
    <s v="ACSN"/>
    <s v="ACSN"/>
    <n v="1223"/>
    <s v="Otro (Establecido por el SAT)"/>
    <s v="Desarrollo de Software"/>
    <s v="AGA"/>
    <x v="4"/>
    <x v="10"/>
    <s v="Angel Alberto Vazquez Chavez"/>
    <s v="25/02/2020"/>
    <s v="25/02/2020"/>
    <s v="28/10/2020"/>
    <s v=""/>
    <n v="2020"/>
    <n v="10"/>
    <s v="Proyecto"/>
    <s v="POL"/>
  </r>
  <r>
    <n v="1461"/>
    <d v="2020-03-13T11:55:07"/>
    <s v="FIS_FEB_Envío de fechas de vigencia del certificado para documentos administrativos"/>
    <m/>
    <m/>
    <m/>
    <x v="4"/>
    <s v="_x000a__x000a_Atendiendo a los cambios solicitados por el servicio_x000a_de Notificación y Verificación y con el objetivo de alinear el aplicativo para_x000a_su uso, se hace necesaria la Notificación y Verificación de la vigencia del_x000a_certificado que utilizó el funcionario competente, para firmar electrónicamente_x000a_los documentos._x000a__x000a_"/>
    <s v="AGAFF"/>
    <s v="SN"/>
    <s v="Santa Isabel Villanueva Hernández"/>
    <s v="SN"/>
    <m/>
    <s v="Santa Isabel Villanueva Hernández"/>
    <n v="92.455500000000001"/>
    <s v="Baja"/>
    <n v="1"/>
    <s v="A.2 En estimación por finalización de EF"/>
    <m/>
    <m/>
    <m/>
    <n v="0.59"/>
    <s v="Activo"/>
    <s v="Prioritarios"/>
    <s v="Fiscalización"/>
    <s v="Fiscalización"/>
    <s v="Desarrollo"/>
    <s v="942 - Fiscalización Electrónica BáSíca"/>
    <s v="Fiscalización Electrónica BáSíca"/>
    <x v="0"/>
    <s v="Unidades de Desarrollo (UD-X)"/>
    <n v="493.09"/>
    <n v="616.37"/>
    <n v="13740"/>
    <n v="112917.61"/>
    <e v="#N/A"/>
    <s v="Santa Isabel Villanueva Hernandez"/>
    <s v="Ingrid Bernal Campuzano"/>
    <s v="ACSN"/>
    <s v="ACSN"/>
    <n v="1171"/>
    <s v="COSMIC"/>
    <s v="Desarrollo de Software"/>
    <s v="ACDMA"/>
    <x v="0"/>
    <x v="2"/>
    <s v="Raúl Quiroz Sosa"/>
    <s v="11/05/2020"/>
    <s v="11/05/2020"/>
    <s v="20/10/2020"/>
    <s v=""/>
    <n v="2020"/>
    <n v="10"/>
    <s v="Proyecto"/>
    <s v="POL"/>
  </r>
  <r>
    <n v="1464"/>
    <d v="2020-03-13T13:59:29"/>
    <s v="DyP_Actualizar sumarizado de comprobantes nómina y visores de nómina del trabajador y retenedor 2020"/>
    <m/>
    <m/>
    <m/>
    <x v="2"/>
    <s v="Actualizar la información con el ejercicio 2020 para anticipar los procesos del prellenado de las declaraciones, así como incluir las reformas realizadas a la guía de comprobantes de nómina."/>
    <s v="AGR"/>
    <s v="SN"/>
    <e v="#N/A"/>
    <m/>
    <m/>
    <m/>
    <m/>
    <m/>
    <m/>
    <s v="1. Sin Estimación"/>
    <m/>
    <m/>
    <m/>
    <e v="#N/A"/>
    <s v="Activo"/>
    <s v="Reformas 2020"/>
    <s v="Recaudación"/>
    <s v="Declaraciones y Pagos (Legados y Declaraciones Anuales)"/>
    <s v="Servicios de Información"/>
    <s v="880 - Declaración Anual Personas Físicas"/>
    <s v="Declaración Anual Personas Físicas"/>
    <x v="0"/>
    <m/>
    <m/>
    <m/>
    <m/>
    <m/>
    <e v="#N/A"/>
    <s v="Manuel Vargas Espinosa"/>
    <s v="Ricardo Ramiro Romero Razo"/>
    <s v="ACSN"/>
    <s v="ACSN"/>
    <m/>
    <m/>
    <m/>
    <s v="ACDMA"/>
    <x v="0"/>
    <x v="5"/>
    <s v="Ignacio Ramon Ruiz Casillas"/>
    <m/>
    <m/>
    <m/>
    <m/>
    <m/>
    <m/>
    <s v="Sin estimación"/>
    <s v="POL"/>
  </r>
  <r>
    <n v="1465"/>
    <d v="2020-03-13T16:00:40"/>
    <s v="TI_R32D_Sistema de Reportes de incidencias de la opinión de cumplimiento (SRIOC)"/>
    <s v="Mejoras a la Opinión de cumplimiento del contribuyente (32D)"/>
    <s v="mplementación de la reforma fiscal 2020 del artículo 32-D del CFF, respecto a la opinión del cumplimiento de obligaciones fiscales"/>
    <s v="AGR"/>
    <x v="0"/>
    <s v="Actualmente no se cuenta con un aplicativo que permita la atención de manera rápida y eficaz de las aclaraciones de cumplimiento. Derivado de esto, se tienen retrasos e impactos en los procesos de los diferentes aplicativos que consumen la evaluación de cumplimiento de obligaciones fiscales, ya sea para la calificación y emisión del reporte de cumplimiento y/o para el seguimiento a las vigilancia , pudiendo generar en éstasactos punitivos."/>
    <s v="AGCTI"/>
    <s v="IDS"/>
    <s v="Mauricio Martínez Puerto"/>
    <s v="IDS"/>
    <n v="1"/>
    <s v="Mauricio Martínez Puerto"/>
    <n v="632.9849999999999"/>
    <s v="Media"/>
    <n v="1"/>
    <s v="B. Arquitectura"/>
    <m/>
    <m/>
    <m/>
    <n v="0.14000000000000001"/>
    <s v="Activo"/>
    <s v="Mejoras a la Opinión de cumplimiento del contribuyente (32D)"/>
    <s v="Facilitar el cumplimiento"/>
    <s v="Transversales de TI"/>
    <s v="Tecnológico"/>
    <s v="3046 - Sistema de Reportes de Incidencias de la Opinión de Cumplimiento"/>
    <s v="Sistema de Reportes de Incidencias de la Opinión de Cumplimiento"/>
    <x v="0"/>
    <s v="Unidades de Desarrollo (UD-X)"/>
    <n v="4219.8999999999996"/>
    <n v="4219.8999999999996"/>
    <n v="195795"/>
    <n v="966357.1"/>
    <e v="#N/A"/>
    <s v="Joaquin Tabares Muñoz"/>
    <s v="Joaquin Tabares Muñoz"/>
    <s v="TI"/>
    <s v="ACMII"/>
    <n v="1220"/>
    <s v="COSMIC"/>
    <s v="Desarrollo de Software"/>
    <s v="ACMII"/>
    <x v="3"/>
    <x v="9"/>
    <s v="Erik Humberto Campos Esqueda"/>
    <s v="04/06/2020"/>
    <s v="04/06/2020"/>
    <s v="11/12/2020"/>
    <s v=""/>
    <n v="2020"/>
    <n v="12"/>
    <s v="Proyecto"/>
    <s v="POL"/>
  </r>
  <r>
    <n v="1466"/>
    <d v="2020-03-17T11:00:49"/>
    <s v="Recepción y Explotación de Información de Controles Volumétricos"/>
    <s v="Controles Volumétricos"/>
    <s v="Recepción y Explotación de Información de Controles Volumétricos"/>
    <s v="AGGC"/>
    <x v="0"/>
    <s v="_x000a__x000a_Es un compromiso institucional derivado de la reforma de_x000a_2018 al CFF, que contempla que los integrantes de la cadena de valor de los_x000a_hidrocarburos cumplan con sus obligaciones fiscales y que la autoridad cuente_x000a_con las herramientas necesarias para combatir el mercado ilícito de_x000a_combustibles, particularmente de gasolinas y diésel, así como tener un mayor_x000a_control sobre los hidrocarburos y petrolíferos que se importan, transportan,_x000a_almacenan, distribuyen o comercializan en territorio nacional, al permitir_x000a_vincular sus volúmenes registrados por equipos de medición con facturas de_x000a_compra y venta._x000a__x000a_"/>
    <s v="AGGC"/>
    <s v="SN"/>
    <e v="#N/A"/>
    <m/>
    <m/>
    <m/>
    <m/>
    <m/>
    <m/>
    <s v="1. Primera estimación"/>
    <m/>
    <m/>
    <m/>
    <e v="#N/A"/>
    <s v="Activo"/>
    <s v="Controles Volumétricos"/>
    <s v="Fiscalización"/>
    <s v="Fiscalización"/>
    <s v="Desarrollo"/>
    <s v="3043 - DWH-Recepción y desdoble de Reportes de Controles Volumetricos"/>
    <s v="DWH-Recepción y desdoble de Reportes de Controles Volumetricos"/>
    <x v="9"/>
    <m/>
    <m/>
    <m/>
    <m/>
    <m/>
    <e v="#N/A"/>
    <s v="Santa Isabel Villanueva Hernandez"/>
    <s v="Ingrid Bernal Campuzano"/>
    <s v="ACSN"/>
    <s v="ACSN"/>
    <m/>
    <m/>
    <m/>
    <s v="ACMII"/>
    <x v="3"/>
    <x v="15"/>
    <s v="Francisco Aguilar Rodriguez"/>
    <m/>
    <m/>
    <m/>
    <m/>
    <m/>
    <m/>
    <s v="Primera Estimación"/>
    <s v="POL"/>
  </r>
  <r>
    <n v="1467"/>
    <d v="2020-03-17T13:32:26"/>
    <s v="SubastaSAT_inclusión del Esquema de MultiPagos BBVA"/>
    <s v="SubastaSAT"/>
    <s v="SubastaSAT"/>
    <s v="AGR"/>
    <x v="0"/>
    <s v="Actualmente el sistema SubastaSAT, para la recepción de los pagos realizados en las subastas, colabora en conjunto con la Institución bancaria Scotiabanck, esto implica lo siguiente&amp;#58;Los postores interesados requieren tener exclusivamente una cuenta con Scotiaback para poder realizar el pago de forma electrónica, esto limita considerablemente el número de postores y las alternativas de pago.La transferencia electrónica está limitada a un monto especifico, causando con ello muchas inconsistencias que se tienen que estar resolviendo día a día de forma manual y en varias de las ocasiones por la premura en los tiempos no se logra concretar el fincamiento del remate aun y cuando haya un postor interesado.El portal bancario de Scotiabanck, desde hace un par de años ha presentado errores en su operación, mismas que les han sido reportadas, (a través de oficios, correos, llamadas y reuniones) sin embargo no otorgan una solución de fondo, ni es interés del banco solventarlas, lo que ocasiona muchas problemáticas que al final se traducen que no se lleven a cabo las subastas de forma correcta y por consecuencia la falta de venta de los bienes embargados, e incremento en las adjudicaciones a favor del fisco y un elevado costo en la operación (administración y guarda de los bienes). Derivado de las limitantes y problemáticas antes citadas, es que no se le puede realizar mayor publicidad a las subastas para incrementar la recuperación de los créditos fiscales. Estas dificultades, desincentiva la participación de postores en las subastas, y como se mencionó anteriormente incrementan las adjudicaciones al fisco federal lo que, a su vez, disminuye el ingreso a través de la venta de los bienes subastados."/>
    <s v="AGR"/>
    <s v="IDS"/>
    <s v="Luis Alfredo Torres Arreguín"/>
    <s v="IDS"/>
    <m/>
    <s v="Luis Alfredo Torres Arreguín"/>
    <n v="182.4"/>
    <s v="Baja"/>
    <n v="1"/>
    <s v="A.1 Especificación Funcional"/>
    <m/>
    <m/>
    <m/>
    <n v="0.81"/>
    <s v="Activo"/>
    <s v="SubastaSAT"/>
    <s v="Recaudación"/>
    <s v="Cobranza"/>
    <s v="Desarrollo"/>
    <s v="787 - SubastaSAT Nueva Versión"/>
    <s v="SubastaSAT Nueva Versión"/>
    <x v="0"/>
    <s v="Unidades de Desarrollo (UD-X)"/>
    <n v="1216"/>
    <n v="1216"/>
    <n v="278464"/>
    <n v="278464"/>
    <e v="#N/A"/>
    <s v="José Luis Vences Mendoza"/>
    <s v="Ricardo Ramiro Romero Razo"/>
    <s v="ACSN"/>
    <s v="ACSN"/>
    <n v="1118"/>
    <s v="Alto Nivel"/>
    <s v="Desarrollo de Software"/>
    <s v="ACDMA"/>
    <x v="0"/>
    <x v="4"/>
    <s v="Jose Luis Avila Vazquez"/>
    <s v="26/05/2020"/>
    <s v="26/05/2020"/>
    <s v="21/09/2020"/>
    <s v=""/>
    <n v="2020"/>
    <n v="9"/>
    <s v="Proyecto"/>
    <s v="POL"/>
  </r>
  <r>
    <n v="1476"/>
    <d v="2020-03-23T18:55:13"/>
    <s v="CED_SAAI_Incorporar reglas de negocio para depurar información de pedimentos"/>
    <m/>
    <m/>
    <m/>
    <x v="2"/>
    <s v="Para evitar demoras en la validación de pedimentos, se Incorporarán reglas de negocio y un control en el Sistema de Control de Catálogos (SICOCA) para depurar información de pedimentos de acuerdo a parámetros para eliminar el escenario ;EL NUMERO DE PEDIMENTO YA FUE VALIDADO CON ANTERIORIDAD” y no impactar el proceso del despacho de las mercancía."/>
    <s v="AGA"/>
    <s v="SN"/>
    <s v="Sonia Oliva Caballero Aquino"/>
    <s v="SN"/>
    <m/>
    <s v="Sonia Oliva Caballero Aquino"/>
    <n v="120.73349999999999"/>
    <s v="Baja"/>
    <n v="1"/>
    <s v="E.1 Pruebas Funcionales"/>
    <m/>
    <m/>
    <m/>
    <n v="0.67"/>
    <s v="Activo"/>
    <s v="No aplica"/>
    <s v="Continuidad operativa"/>
    <s v="Comercio Exterior - Despacho"/>
    <s v="Desarrollo"/>
    <s v="175 - Despacho Aduanero"/>
    <s v="Despacho Aduanero"/>
    <x v="0"/>
    <s v="Unidades de Desarrollo (UD-X)"/>
    <n v="643.91"/>
    <n v="804.89"/>
    <n v="147455.84"/>
    <n v="147455.84"/>
    <e v="#N/A"/>
    <s v="Sonia Oliva Caballero Aquino"/>
    <s v="Enrique Teodoro Olvera Olvera"/>
    <s v="ACSN"/>
    <s v="ACSN"/>
    <n v="1124"/>
    <s v="COSMIC"/>
    <s v="Desarrollo de Software"/>
    <s v="ACDMA"/>
    <x v="0"/>
    <x v="6"/>
    <s v="Juan Rivas Cruz"/>
    <s v="02/06/2020"/>
    <s v="02/06/2020"/>
    <s v="28/09/2020"/>
    <s v=""/>
    <n v="2020"/>
    <n v="9"/>
    <s v="Proyecto"/>
    <s v="POL"/>
  </r>
  <r>
    <n v="1477"/>
    <d v="2020-03-24T11:38:54"/>
    <s v="MAT_MATCE_SA Manifiesto Único Ferroviario "/>
    <m/>
    <m/>
    <m/>
    <x v="1"/>
    <s v="Crear_x000a_un esquema que permita activar el Mecanismo de Selección Automatizada para_x000a_procesar las peticiones provenientes de las operaciones del Manifiesto Único Ferroviario, considerando_x000a_la generación del Documento de Operación para Despacho Aduanero así como para las operaciones de importación una_x000a_pre-selección y una selección y para las operaciones de exportación únicamente una selección, por lo que se requiere quitar esa dependencia y_x000a_realizar todo el proceso de Selección en MATCE y de esta forma ir eliminando el_x000a_Legado._x000a__x000a_"/>
    <s v="AGA"/>
    <s v="SN"/>
    <s v="Beatriz Belem Stein Carrillo"/>
    <s v="SN"/>
    <m/>
    <s v="Beatriz Belem Stein Carrillo"/>
    <n v="94.8"/>
    <s v="Baja"/>
    <n v="1"/>
    <s v="A.1 Especificación Funcional"/>
    <m/>
    <m/>
    <m/>
    <n v="0.26"/>
    <s v="Activo"/>
    <s v="No aplica"/>
    <s v="No Aplica"/>
    <s v="MAT - Comercio Exterior"/>
    <s v="Desarrollo"/>
    <s v="621 - MATCE - Selección Automatizada"/>
    <s v="MATCE - Selección Automatizada"/>
    <x v="0"/>
    <s v="Unidades de Desarrollo (UD-X)"/>
    <n v="632"/>
    <n v="632"/>
    <n v="207360"/>
    <n v="144728"/>
    <n v="31840.16"/>
    <s v="Beatriz Belem Stein Carrillo"/>
    <s v="Ingrid Bernal Campuzano"/>
    <s v="ACSN"/>
    <s v="ACSN"/>
    <n v="1154"/>
    <s v="Alto Nivel"/>
    <s v="Desarrollo de Software"/>
    <s v="ACDMA"/>
    <x v="0"/>
    <x v="6"/>
    <s v="Graciela Hernandez Cortes"/>
    <s v="20/07/2020"/>
    <s v="20/07/2020"/>
    <s v="04/11/2020"/>
    <m/>
    <n v="2020"/>
    <n v="11"/>
    <s v="Proyecto"/>
    <s v="POL"/>
  </r>
  <r>
    <n v="1482"/>
    <d v="2020-03-26T13:50:17"/>
    <s v="CESO-SICA. – Incluir mecanismo para validación de ejecución de proceso de carga de archivos."/>
    <s v="Reingeniería - SICA Contabilidad"/>
    <s v="Reingeniería - SICA Contabilidad"/>
    <s v="AGA"/>
    <x v="0"/>
    <s v="_x000a__x000a__x000a__x000a__x000a__x000a_​A fin de evitar la multiplicidad de procesos de carga en el tablero de ;Confronta; de SICA se requiere implementar un aviso para el usuario a fin de evitar que se ejecute el proceso varias veces y se deshabilite el boton de proceso, así como no permitir que se habilite el boton de ;Descargar acuse; hasta que se concluya dicho proceso de carga."/>
    <s v="AGA"/>
    <s v="SN"/>
    <s v="Mario Santos Aldama"/>
    <s v="SN"/>
    <m/>
    <s v="Mario Santos Aldama"/>
    <n v="94.905000000000001"/>
    <s v="Baja"/>
    <n v="1"/>
    <s v="A.1 Especificación Funcional"/>
    <m/>
    <m/>
    <m/>
    <n v="0.16"/>
    <s v="Activo"/>
    <s v="Reingeniería - SICA Contabilidad"/>
    <s v="Continuidad operativa"/>
    <s v="Comercio Exterior - Soporte a la Operación"/>
    <s v="Desarrollo"/>
    <s v="978 - Sistema Integral de Contabilidad Aduanera"/>
    <s v="Sistema Integral de Contabilidad Aduanera"/>
    <x v="0"/>
    <s v="Unidades de Desarrollo (UD-X)"/>
    <n v="506.16"/>
    <n v="632.70000000000005"/>
    <n v="25648"/>
    <n v="115910.64"/>
    <n v="25648"/>
    <s v="Mario Santos Aldama"/>
    <s v="Ingrid Bernal Campuzano"/>
    <s v="ACSN"/>
    <s v="ACSN"/>
    <n v="1214"/>
    <s v="COSMIC"/>
    <s v="Desarrollo de Software"/>
    <s v="ACDMA"/>
    <x v="0"/>
    <x v="6"/>
    <s v="Jazmin Aide Gaytan Fernandez"/>
    <s v="26/05/2020"/>
    <s v="26/05/2020"/>
    <s v="08/12/2020"/>
    <s v=""/>
    <n v="2020"/>
    <n v="12"/>
    <s v="Proyecto"/>
    <s v="POL"/>
  </r>
  <r>
    <n v="1484"/>
    <d v="2020-03-27T10:05:22"/>
    <s v="MAT RFC Ampliado: Actualizar resultados validación para Disolución y Liquidación simplif Sociedads Mercantiles"/>
    <m/>
    <m/>
    <m/>
    <x v="2"/>
    <s v="Se deberá actualizar la interpretación del web service del 32D para emitir un resultado correcto a la Secretaria de Economía cuando el contribuyente se encuentra en situación Suspendido. "/>
    <s v="AGSC"/>
    <s v="IDS"/>
    <s v="Juan Carlos Lass Bernal"/>
    <s v="IDS"/>
    <m/>
    <s v="Héctor Garduño Garduño"/>
    <n v="92.561999999999998"/>
    <s v="Baja"/>
    <n v="0"/>
    <s v="E. Pruebas de Integración Aplicativa"/>
    <m/>
    <m/>
    <m/>
    <n v="0.5"/>
    <s v="Activo"/>
    <s v="No aplica"/>
    <s v="Compromiso con otras Instituciones"/>
    <s v="Identificación del Contribuyente"/>
    <s v="Desarrollo"/>
    <s v="700 - RFC Ampliado"/>
    <s v="RFC Ampliado"/>
    <x v="0"/>
    <s v="Unidades de Desarrollo (UD-X)"/>
    <n v="493.66"/>
    <n v="617.08000000000004"/>
    <n v="25648"/>
    <n v="113048.14"/>
    <e v="#N/A"/>
    <s v="Christian Alejandro Nolasco Palacios"/>
    <s v="Ignacio Trujillo Hernandez"/>
    <s v="ACSN"/>
    <s v="ACSN"/>
    <n v="1163"/>
    <s v="Alto Nivel"/>
    <s v="Desarrollo de Software"/>
    <s v="ACSMC"/>
    <x v="1"/>
    <x v="1"/>
    <s v="Araceli Gandara Bautista"/>
    <s v="11/05/2020"/>
    <s v="11/05/2020"/>
    <s v="06/10/2020"/>
    <s v=""/>
    <n v="2020"/>
    <n v="10"/>
    <s v="Proyecto"/>
    <s v="POL"/>
  </r>
  <r>
    <n v="1485"/>
    <d v="2020-03-27T10:10:53"/>
    <s v="Re-Arquitectura del proceso de Explotación de Factura Electrónica v2.0"/>
    <s v="Factura Electrónica -Gestión de Factura (Consulta, descarga, verificación)"/>
    <m/>
    <m/>
    <x v="2"/>
    <s v="El proceso actual de Explotación de Factura Electrónica cuenta con componentes que no están alineados a componentes de arquitecturas que utilicen software libre y que maximicen el consumo de información de factura electrónica y procesos relacionados a esta información. Adicional se busca refactorizar los componentes que utilizan la información de la Factura Electrónica para mejorar la respuesta en los procesos de extracción y consumo de datos con el fin de disminuir los costos de la plataforma de las soluciones que soportan estos servicios.​"/>
    <s v="AGCTI"/>
    <s v="IDS"/>
    <s v="Mauricio Martínez Puerto"/>
    <s v="IDS"/>
    <m/>
    <s v="Mauricio Martínez Puerto"/>
    <n v="0"/>
    <s v="Baja"/>
    <n v="1"/>
    <s v="F. Pruebas de Usuario"/>
    <m/>
    <m/>
    <m/>
    <n v="0.81"/>
    <s v="Activo"/>
    <s v="No aplica"/>
    <s v="Continuidad operativa"/>
    <s v="Factura Electrónica"/>
    <s v="Desarrollo"/>
    <s v="637 - Desdoble de Factura Electrónica"/>
    <s v="Desdoble de Factura Electrónica"/>
    <x v="7"/>
    <s v="Unidades de Soporte Proactivo (USP)"/>
    <n v="4875"/>
    <n v="0"/>
    <n v="0"/>
    <n v="658125"/>
    <e v="#N/A"/>
    <s v="Joaquin Tabares Muñoz"/>
    <s v="Joaquin Tabares Muñoz"/>
    <s v="TI"/>
    <s v="ACMII"/>
    <n v="1093"/>
    <s v="Estimador Microsoft (OSE)"/>
    <s v="Desarrollo de Software"/>
    <s v="ACMII"/>
    <x v="3"/>
    <x v="9"/>
    <s v="Jesus Guerrero Mendoza"/>
    <s v="01/04/2020"/>
    <s v="01/04/2020"/>
    <s v="20/10/2020"/>
    <s v=""/>
    <n v="2020"/>
    <n v="10"/>
    <s v="Proyecto"/>
    <s v="POL"/>
  </r>
  <r>
    <n v="1486"/>
    <d v="2020-03-27T11:54:35"/>
    <s v="CZA_ MAT- CBZ Baja de resoluciones pagadas de ISR anual de Personas Físicas del ejercicio 2018."/>
    <m/>
    <m/>
    <m/>
    <x v="2"/>
    <s v="_x000d__x000a__x000d__x000a__x000d__x000a__x000d__x000a_Actualizar los créditos con convenio de las personas físicas_x000d__x000a_a fin de emitir de manera correcta la opinión del cumplimiento y los reportes_x000d__x000a_que se envían al Buró de Crédito_x000d__x000a__x000d__x000a_"/>
    <s v="AGR"/>
    <s v="IDS"/>
    <s v="José Luis Rodríguez González"/>
    <s v="SN"/>
    <m/>
    <s v="José Luis Vences Mendoza"/>
    <n v="59.188499999999991"/>
    <s v="Baja"/>
    <n v="0"/>
    <s v="E. Pruebas de Integración Aplicativa"/>
    <s v="Ninguna"/>
    <s v="Ninguna"/>
    <m/>
    <n v="0.55000000000000004"/>
    <s v="Activo"/>
    <s v="No aplica"/>
    <s v="No Aplica"/>
    <s v="Cobranza"/>
    <s v="Desarrollo"/>
    <s v="666 - Modelo de Administración Tributaria de Cobranza"/>
    <s v="Modelo de Administración Tributaria de Cobranza"/>
    <x v="0"/>
    <s v="Unidades de Desarrollo (UD-X)"/>
    <n v="0"/>
    <n v="394.59"/>
    <n v="0"/>
    <n v="0"/>
    <e v="#N/A"/>
    <s v="José Luis Vences Mendoza"/>
    <s v="Ricardo Ramiro Romero Razo"/>
    <s v="ACSN"/>
    <s v="ACSN"/>
    <n v="1121"/>
    <s v="Juicio de Expertos"/>
    <s v="Desarrollo de Software"/>
    <s v="ACDMA"/>
    <x v="0"/>
    <x v="4"/>
    <s v="Jose Luis Avila Vazquez"/>
    <s v="25/05/2020"/>
    <s v="25/05/2020"/>
    <s v="20/08/2020"/>
    <s v=""/>
    <n v="2020"/>
    <n v="8"/>
    <s v="Proyecto"/>
    <s v="POL"/>
  </r>
  <r>
    <n v="1488"/>
    <d v="2020-03-27T16:02:12"/>
    <s v="Modelo de Valuación de la Cartera de Créditos Fiscales "/>
    <m/>
    <m/>
    <m/>
    <x v="3"/>
    <s v="Derivado_x000a_  del problema detectado de no contar con una valuación de la cartera de_x000a_  créditos, de acuerdo con lo establecido en el RISAT, se elaboró un modelo de_x000a_  riesgo durante el primer semestre de 2019, entregándose los resultados_x000a_  correspondientes."/>
    <s v="AGR"/>
    <s v="SN"/>
    <e v="#N/A"/>
    <m/>
    <m/>
    <m/>
    <m/>
    <m/>
    <m/>
    <s v="0. Captación"/>
    <m/>
    <m/>
    <m/>
    <e v="#N/A"/>
    <s v="Activo"/>
    <s v="No aplica"/>
    <s v="Recaudación"/>
    <s v="Cobranza"/>
    <s v="Modelos de Riesgo"/>
    <s v="0 - No Aplica"/>
    <s v="No Aplica"/>
    <x v="9"/>
    <m/>
    <m/>
    <m/>
    <m/>
    <m/>
    <e v="#N/A"/>
    <s v="Lorenzo Lopez Aguilar"/>
    <s v="Victor Quintero Marmol Gonzalez"/>
    <s v="TI"/>
    <s v="ACMR"/>
    <m/>
    <m/>
    <m/>
    <s v="TI"/>
    <x v="7"/>
    <x v="3"/>
    <n v="0"/>
    <m/>
    <m/>
    <m/>
    <m/>
    <m/>
    <m/>
    <s v="Iniciativa"/>
    <s v="POL"/>
  </r>
  <r>
    <n v="1491"/>
    <d v="2020-03-30T14:15:09"/>
    <s v="CE-SO:SOIA: Modificar el proceso de descarga del archivo de registro 001 y consulta de cartas cupo."/>
    <m/>
    <m/>
    <m/>
    <x v="1"/>
    <s v="​Con la entrada en vigor del nuevo esquema de Pago Referenciado, se actualizó el catálogo de claves de bancos, que es usado para nombrar el archivo tipo 001 descargable de SOIA, sin embargo el proceso de descarga debe utilizar el catalogo vigente de instituciones bancarias para homologar el uso de las claves de bancos. "/>
    <s v="AGA"/>
    <s v="SN"/>
    <s v="María de los Ángeles Ávila Vázquez"/>
    <s v="SN"/>
    <m/>
    <s v="María de los Ángeles Ávila Vázquez"/>
    <n v="97.53"/>
    <s v="Baja"/>
    <n v="1"/>
    <s v="D. Desarrollo"/>
    <m/>
    <m/>
    <m/>
    <n v="0.47"/>
    <s v="Activo"/>
    <s v="No aplica"/>
    <s v="Continuidad operativa"/>
    <s v="Comercio Exterior - Soporte a la Operación"/>
    <s v="Desarrollo"/>
    <s v="212 - Sistema de Operación Integral Aduanera"/>
    <s v="Sistema de Operación Integral Aduanera"/>
    <x v="0"/>
    <s v="Unidades de Desarrollo (UD-X)"/>
    <n v="520.16"/>
    <n v="650.20000000000005"/>
    <n v="131144"/>
    <n v="119116.64"/>
    <n v="28396"/>
    <s v="María de los Angeles Ávila Vázquez"/>
    <s v="Enrique Teodoro Olvera Olvera"/>
    <s v="ACSN"/>
    <s v="ACSN"/>
    <n v="1212"/>
    <s v="COSMIC"/>
    <s v="Desarrollo de Software"/>
    <s v="ACDMA"/>
    <x v="0"/>
    <x v="6"/>
    <s v="Francisco Lopez Guadarrama"/>
    <s v="25/05/2020"/>
    <s v="25/05/2020"/>
    <s v="02/12/2020"/>
    <s v=""/>
    <n v="2020"/>
    <n v="12"/>
    <s v="Proyecto"/>
    <s v="POL"/>
  </r>
  <r>
    <n v="1492"/>
    <d v="2020-03-31T12:53:23"/>
    <s v="TI_Actualización Tecnológica de JUPITER"/>
    <s v="Nuevo tema de Negocio"/>
    <m/>
    <m/>
    <x v="4"/>
    <s v="​Se ha presentado desde antes del 18 de febrero del 2020 en el ambiente productivo, intermitencia en todos los módulos del sistema JUPITER (aplicaciones Web y Cliente-Servidor) en las Administraciones Desconcentradas Jurídicas (ADJ’s) que están integradas en las bases de datos JUPITERCEN11 Y JUPITERCEN15, impidiendo también que el personal de la Administración Central de Operación de Jurídica (ACOJ) realice consultas de SQL para la atención de incidencias de las ADJ’s referidas, lo que ha afectado la continuidad operativa de negocio de la AGJ.Actualmente no se ha identificado la causa de la problemática por los equipos de soporte (Operaciones, Comunicaciones y CDS), aunado a que los equipos que forman parte de las instancias de bases de datos del aplicativo JUPITER bajo Windows 2003 no se encuentran bajo el soporte de T-System SSO4 Legados lo que ha dificultado el seguimiento de su revisión y solución.Por lo anterior, es necesario proporcionar una alternativa de solución para que se reestablezca la operación del Negocio asegurando su estabilidad y continuidad con el objetivo de eficientar la operación y mantenimiento de las aplicaciones, con ventajas en la disponibilidad del servicio."/>
    <s v="AGCTI"/>
    <s v="SN"/>
    <e v="#N/A"/>
    <m/>
    <m/>
    <m/>
    <m/>
    <m/>
    <m/>
    <s v="1. Primera estimación"/>
    <m/>
    <m/>
    <m/>
    <e v="#N/A"/>
    <s v="Activo"/>
    <s v="No aplica"/>
    <s v="Continuidad operativa"/>
    <s v="Transversales de TI"/>
    <s v="Desarrollo"/>
    <s v="250 - JUPITER Mantenimiento"/>
    <s v="JUPITER Mantenimiento"/>
    <x v="0"/>
    <m/>
    <m/>
    <m/>
    <m/>
    <m/>
    <e v="#N/A"/>
    <s v="Jaime Garrido Ruiz"/>
    <s v="Diana Maribel Velazquez Barroso"/>
    <s v="ACSN"/>
    <s v="ACSN"/>
    <m/>
    <m/>
    <m/>
    <s v="ACDMA"/>
    <x v="0"/>
    <x v="0"/>
    <s v="Jorge Alberto De Flon Gonzalez"/>
    <m/>
    <m/>
    <m/>
    <m/>
    <m/>
    <m/>
    <s v="Primera Estimación"/>
    <s v="POL"/>
  </r>
  <r>
    <n v="1500"/>
    <d v="2020-04-03T14:56:22"/>
    <s v="CE_Moduladores y Verificadores: Actualizar la información de las 49 aduanas del país en DWH para su consumo."/>
    <m/>
    <m/>
    <m/>
    <x v="1"/>
    <s v="_x000a__x000a_La_x000a_Administración Central de Procesamiento Electrónico de Datos Aduaneros (ACPED) requiere_x000a_contar con la información de los Moduladores y de Verificadores de las 49 aduanas_x000a_del país, con la finalidad de integrarla a otras fuentes de información con las_x000a_que ya cuenta para obtener a partir de ello, la identificación de_x000a_comportamientos atípicos u otros indicadores de riesgo._x000a__x000a__x000a__x000a_El riesgo de no_x000a_contar con ésta información radica en la falta oportunidad para identificar_x000a_actos de corrupción en la entrada de mercancías al país."/>
    <s v="AGA"/>
    <s v="SN"/>
    <e v="#N/A"/>
    <m/>
    <m/>
    <m/>
    <m/>
    <m/>
    <m/>
    <s v="0. Captación"/>
    <m/>
    <m/>
    <m/>
    <e v="#N/A"/>
    <s v="Activo"/>
    <s v="No aplica"/>
    <s v="Soporte a la operación del SAT"/>
    <s v="Comercio Exterior - Soporte a la Operación"/>
    <s v="Servicios de Información"/>
    <s v="0 - No Aplica"/>
    <s v="No Aplica"/>
    <x v="9"/>
    <m/>
    <m/>
    <m/>
    <m/>
    <m/>
    <e v="#N/A"/>
    <s v="Jose Alberto Romero Rodriguez"/>
    <s v="Enrique Teodoro Olvera Olvera"/>
    <s v="ACSN"/>
    <s v="ACSN"/>
    <m/>
    <m/>
    <m/>
    <s v="TI"/>
    <x v="2"/>
    <x v="3"/>
    <n v="0"/>
    <m/>
    <m/>
    <m/>
    <m/>
    <m/>
    <m/>
    <s v="Iniciativa"/>
    <s v="POL"/>
  </r>
  <r>
    <n v="1501"/>
    <d v="2020-04-03T15:16:51"/>
    <s v="CE_COVEs: Actualizar los Comprobantes de Valor Electrónico de la VUCEM al DWH para su consumo."/>
    <m/>
    <m/>
    <m/>
    <x v="1"/>
    <s v="_x000a__x000a_La_x000a_Administración Central de Procesamiento Electrónico de Datos Aduaneros (ACPED) requiere_x000a_contar con la información de los Comprobante de Valor Electrónico (COVE´s) de_x000a_la VUCEM, con la finalidad de integrarla a otras fuentes de_x000a_información con las que ya cuenta para obtener a partir de ello, la_x000a_identificación de comportamientos atípicos u otros indicadores de riesgo._x000a__x000a__x000a__x000a_El_x000a_riesgo de no contar con ésta información radica en la falta oportunidad para_x000a_identificar actos de corrupción en la entrada de mercancías al país. _x000a__x000a_"/>
    <s v="AGA"/>
    <s v="SN"/>
    <e v="#N/A"/>
    <m/>
    <m/>
    <m/>
    <m/>
    <m/>
    <m/>
    <s v="0. Captación"/>
    <m/>
    <m/>
    <m/>
    <e v="#N/A"/>
    <s v="Activo"/>
    <s v="No aplica"/>
    <s v="Fiscalización"/>
    <s v="Comercio Exterior - Soporte a la Operación"/>
    <s v="Servicios de Información"/>
    <s v="3049 - CE_COVEs: Actualizar los Comprobantes de Valor Electrónico de la VUCEM al DWH para su consumo."/>
    <s v="CE_COVEs: Actualizar los Comprobantes de Valor Electrónico de la VUCEM al DWH para su consumo."/>
    <x v="0"/>
    <m/>
    <m/>
    <m/>
    <m/>
    <m/>
    <e v="#N/A"/>
    <s v="Jose Alberto Romero Rodriguez"/>
    <s v="Enrique Teodoro Olvera Olvera"/>
    <s v="ACSN"/>
    <s v="ACSN"/>
    <m/>
    <m/>
    <m/>
    <s v="ACSMC"/>
    <x v="1"/>
    <x v="7"/>
    <s v="David Muñoz Olivares"/>
    <m/>
    <m/>
    <m/>
    <m/>
    <m/>
    <m/>
    <s v="Iniciativa"/>
    <s v="POL"/>
  </r>
  <r>
    <n v="1507"/>
    <d v="2020-04-06T15:50:04"/>
    <s v="DyP_DD_CBC _Actualización de esquema XML de CbC Versión 2.0"/>
    <s v="Compromisos Internacionales / Fiscalización"/>
    <s v="Compromisos Internacionales / Fiscalización"/>
    <m/>
    <x v="0"/>
    <s v="_x000d__x000a__x000d__x000a_Derivado de los compromisos internacionales establecidos con la OCDE y las Jusrisdicciones con la que se tiene acuerdo, es necesario actualizar en el aplicativo CBC,_x000d__x000a_ya que actualmente recibe información correspondiente al esquema XML de CbC Versión_x000d__x000a_1.1.y se debe recibir información conforme a las_x000d__x000a_validaciones del esquema XML de CbC_x000d__x000a_Versión 2.0, a partir del 01 de enero de 2021._x000d__x000a__x000d__x000a_"/>
    <s v="AGGC"/>
    <s v="SN"/>
    <s v="Santa Isabel Villanueva Hernández"/>
    <s v="SN"/>
    <n v="1"/>
    <s v="Santa Isabel Villanueva Hernández"/>
    <n v="128.85"/>
    <s v="Baja"/>
    <n v="1"/>
    <s v="A.1 Especificación Funcional"/>
    <m/>
    <m/>
    <m/>
    <n v="0.27"/>
    <s v="Activo"/>
    <s v="No aplica"/>
    <s v="Acuerdos nacionales e internacionales"/>
    <s v="Declaraciones y Pagos (Documentos Digitales)"/>
    <s v="Desarrollo"/>
    <s v="979 - País por País"/>
    <s v="País por País"/>
    <x v="0"/>
    <s v="Unidades de Desarrollo (UD-X)"/>
    <n v="859"/>
    <n v="859"/>
    <n v="196711"/>
    <n v="196711"/>
    <e v="#N/A"/>
    <s v="Santa Isabel Villanueva Hernandez"/>
    <s v="Ingrid Bernal Campuzano"/>
    <s v="ACSN"/>
    <s v="ACSN"/>
    <n v="1137"/>
    <s v="Alto Nivel"/>
    <s v="Desarrollo de Software"/>
    <s v="ACDMA"/>
    <x v="0"/>
    <x v="5"/>
    <s v="Ignacio Ramon Ruiz Casillas"/>
    <s v="10/06/2020"/>
    <s v="10/06/2020"/>
    <s v="29/03/2021"/>
    <s v=""/>
    <n v="2021"/>
    <n v="3"/>
    <s v="Proyecto"/>
    <s v="POL"/>
  </r>
  <r>
    <n v="1512"/>
    <d v="2020-04-13T10:55:26"/>
    <s v="TI_AP3_Modelado de Procesos de Buzón Tributario"/>
    <s v="Buzón tributario"/>
    <s v="Buzón tributario"/>
    <s v="TRANSVERSAL (AGAFF, AGR, AGJ)"/>
    <x v="0"/>
    <s v="_x000a__x000a_Derivado_x000a_de que actualmente no se cuenta con un diagrama de procesos de los servicios_x000a_que integran Buzón Tributario, se requiere generar, con_x000a_la finalidad de tener elementos para las mejoras que solicita el área usuaria. _x000a__x000a__x000a__x000a_Esta_x000a_información permitirá identificar fácilmente la operación “AS IS” y dará una mayor_x000a_visibilidad a la AGCTI y al negocio, con la finalidad de que posteriormente se_x000a_puedan realizar mejoras a los procesos. _x000a__x000a_"/>
    <s v="AGCTI"/>
    <s v="SN"/>
    <s v="María Elena Ventura Ibarra"/>
    <s v="SN"/>
    <m/>
    <s v="María Elena Ventura Ibarra"/>
    <n v="0"/>
    <s v="Baja"/>
    <n v="1"/>
    <s v="4. Cierre"/>
    <m/>
    <m/>
    <m/>
    <n v="0.97"/>
    <s v="Activo"/>
    <s v="No aplica"/>
    <s v="No Aplica"/>
    <s v="Transversales de TI"/>
    <s v="Tecnológico"/>
    <s v="0 - No Aplica"/>
    <s v="No Aplica"/>
    <x v="9"/>
    <s v="No Aplica"/>
    <n v="0"/>
    <n v="0"/>
    <n v="0"/>
    <n v="0"/>
    <e v="#N/A"/>
    <s v="María Elena Ventura Ibarra"/>
    <s v="Carlos Manuel Ortega Polanco"/>
    <s v="ACSN"/>
    <s v="ACSN"/>
    <n v="0"/>
    <e v="#N/A"/>
    <s v="Proyecto Tecnológico"/>
    <s v="TI"/>
    <x v="2"/>
    <x v="3"/>
    <n v="0"/>
    <s v="01/04/2020"/>
    <s v="01/04/2020"/>
    <s v="02/09/2020"/>
    <m/>
    <n v="2020"/>
    <n v="9"/>
    <s v="Proyecto"/>
    <s v="POL"/>
  </r>
  <r>
    <n v="1523"/>
    <d v="2020-04-20T10:39:50"/>
    <s v="Inclusión del Padrón de Exportadores Sectorial en MAT (Fase II) "/>
    <m/>
    <m/>
    <m/>
    <x v="3"/>
    <s v="Se pretende modernizar el legado visual y dar de baja donde se registra al contribuyente del padrón de exportadores Fase IEs crear un aplicativo meramente con las funcionalidades básicas para que pueda continuar la operación Fase IISe desarrolló el aplicativo completo donde a través del cual se realicen los trámites para el registro y control de contribuyentes que solicitan su inscripción en el padrón de exportadores sectorial."/>
    <s v="AGSC"/>
    <s v="SN"/>
    <e v="#N/A"/>
    <m/>
    <m/>
    <m/>
    <m/>
    <m/>
    <m/>
    <s v="0. Captación"/>
    <m/>
    <m/>
    <m/>
    <e v="#N/A"/>
    <s v="Detenido"/>
    <s v="No aplica"/>
    <s v="Continuidad operativa"/>
    <s v="Servicios al Contribuyente"/>
    <s v="Desarrollo"/>
    <s v="700 - RFC Ampliado"/>
    <s v="RFC Ampliado"/>
    <x v="0"/>
    <m/>
    <m/>
    <m/>
    <m/>
    <m/>
    <e v="#N/A"/>
    <s v="Christian Alejandro Nolasco Palacios"/>
    <s v="Ignacio Trujillo Hernandez"/>
    <s v="ACSN"/>
    <s v="ACSN"/>
    <m/>
    <m/>
    <m/>
    <s v="ACSMC"/>
    <x v="1"/>
    <x v="1"/>
    <s v="Araceli Gandara Bautista"/>
    <m/>
    <m/>
    <m/>
    <m/>
    <m/>
    <m/>
    <s v="Iniciativa"/>
    <s v="POL"/>
  </r>
  <r>
    <n v="1524"/>
    <d v="2020-04-20T12:11:04"/>
    <s v="CE_SO_ SISTEMA CPED _Incorporación de la gestión de alertas con SIRA y conexión con MAT_CE y P"/>
    <m/>
    <m/>
    <m/>
    <x v="1"/>
    <s v="Se requiere crear un proceso automatizado, que asegure el seguimiento cabal a las medidas de control, que fueron emitidas hacia las aduanas para la inspección de mercancías identificadas con probabilidad de riesgo en materia de comercio exterior"/>
    <s v="AGA"/>
    <s v="SN"/>
    <e v="#N/A"/>
    <m/>
    <m/>
    <m/>
    <m/>
    <m/>
    <m/>
    <s v="0. Captación"/>
    <m/>
    <m/>
    <m/>
    <e v="#N/A"/>
    <s v="Detenido"/>
    <s v="No aplica"/>
    <s v="Continuidad operativa"/>
    <s v="Comercio Exterior - Soporte a la Operación"/>
    <s v="Desarrollo"/>
    <s v="993 - SISTEMA CPED"/>
    <s v="SISTEMA CPED"/>
    <x v="2"/>
    <m/>
    <m/>
    <m/>
    <m/>
    <m/>
    <e v="#N/A"/>
    <s v="Maria de los Angeles Avila Vazquez"/>
    <s v="Enrique Teodoro Olvera Olvera"/>
    <s v="ACSN"/>
    <s v="ACSN"/>
    <m/>
    <m/>
    <m/>
    <s v="ACSMC"/>
    <x v="1"/>
    <x v="7"/>
    <s v="Carlos Moreno Garcia"/>
    <m/>
    <m/>
    <m/>
    <m/>
    <m/>
    <m/>
    <s v="Iniciativa"/>
    <s v="POL"/>
  </r>
  <r>
    <n v="1527"/>
    <d v="2020-04-21T14:57:56"/>
    <s v="DyP Mejoras al proceso y desdoble del Json en el DWH para el Ejercicio 2019 Personas Físicas"/>
    <s v="Declaración Anual Personas Físicas 2020"/>
    <m/>
    <m/>
    <x v="1"/>
    <s v="​Incorporar_x000a_mejoras a los procesos involucrados y al aplicativo de la declaración anual de_x000a_personas físicas para el ejercicio 2019."/>
    <s v="AGCTI"/>
    <s v="SN"/>
    <e v="#N/A"/>
    <m/>
    <m/>
    <m/>
    <m/>
    <m/>
    <m/>
    <s v="1. Sin Estimación"/>
    <m/>
    <m/>
    <m/>
    <e v="#N/A"/>
    <s v="Activo"/>
    <s v="No aplica"/>
    <s v="Soporte a la operación del SAT"/>
    <s v="Declaraciones y Pagos (Legados y Declaraciones Anuales)"/>
    <s v="Servicios de Información"/>
    <s v="467.1 - DWH-Declaración Anual"/>
    <s v="DWH-Declaración Anual"/>
    <x v="7"/>
    <m/>
    <m/>
    <m/>
    <m/>
    <m/>
    <e v="#N/A"/>
    <s v="Ricardo Romero Razo"/>
    <s v="Oscar Fernández Pallares"/>
    <s v="TI"/>
    <s v="ACDMA"/>
    <m/>
    <m/>
    <m/>
    <s v="ACMII"/>
    <x v="3"/>
    <x v="9"/>
    <s v="Francisco Aguilar Rodriguez"/>
    <m/>
    <m/>
    <m/>
    <m/>
    <m/>
    <m/>
    <s v="Sin estimación"/>
    <s v="POL"/>
  </r>
  <r>
    <n v="1531"/>
    <d v="2020-04-22T13:30:28"/>
    <s v="DWH - Caída de información de las declaraciones para el pago de los derechos de Minería."/>
    <s v="Declaración de Derechos de Minería"/>
    <s v="Declaración de Derechos de Minería"/>
    <s v="AGGC"/>
    <x v="0"/>
    <s v="Se genera esta iniciativa para la atención a la caída del DWH del nuevo aplicativo,declaraciones para el pago de derechos de minería. Se adjunta el RES de la iniciativa original del proyecto POL-1230.Con esta iniciativa solo se atenderá lo correspondiente al DWH&amp;#58;RN01, 1.4. Recepción y registro de las declaraciones. Se deberá garantizar que todas las declaraciones (incluyendo normales y complementarias), que se presenten a través de esta aplicación, sean enviadas para su correcta recepción y registro total en las siguientes bases de datos para su posterior consumo por las áreas usuariasData Ware House (DWH)Pagos"/>
    <s v="AGR"/>
    <s v="IDS"/>
    <s v="Silvia Nagheli Márquez Solís"/>
    <s v="IDS"/>
    <n v="1"/>
    <s v="Silvia Nagheli Márquez Solís"/>
    <n v="229.71"/>
    <s v="Baja"/>
    <n v="1"/>
    <s v="E. Pruebas de Integración Aplicativa"/>
    <m/>
    <m/>
    <m/>
    <n v="0.47"/>
    <s v="Activo"/>
    <s v="Derechos Mineros"/>
    <s v="Recaudación"/>
    <s v="Declaraciones y Pagos (Informativas y Pagos Provisionales)"/>
    <s v="Servicios de Información"/>
    <s v="999 - Declaración Informativa Múltiple"/>
    <s v="Declaración Informativa Múltiple"/>
    <x v="0"/>
    <s v="Unidades de Desarrollo (UD-X)"/>
    <n v="1378.26"/>
    <n v="1531.4"/>
    <n v="105564.42"/>
    <n v="315621.53999999998"/>
    <e v="#N/A"/>
    <s v="Elizabeth del Valle Beltran"/>
    <s v="Ricardo Ramiro Romero Razo"/>
    <s v="ACSN"/>
    <s v="ACSN"/>
    <n v="1204"/>
    <s v="COSMIC"/>
    <s v="Desarrollo de Software"/>
    <s v="ACMII"/>
    <x v="3"/>
    <x v="9"/>
    <s v="Francisco Aguilar Rodriguez"/>
    <s v="08/06/2020"/>
    <s v="08/06/2020"/>
    <s v="12/11/2020"/>
    <s v=""/>
    <n v="2020"/>
    <n v="11"/>
    <s v="Proyecto"/>
    <s v="POL"/>
  </r>
  <r>
    <n v="1538"/>
    <d v="2020-04-27T17:20:31"/>
    <s v="SAC-SI-Respuesta y Cierre automático Actividades Vulnerabilidades"/>
    <m/>
    <m/>
    <m/>
    <x v="2"/>
    <s v="​Se tiene un total de 38,387 casos SAC pendientres de atención y que fueron recibidos en su mayoría en el mes de octubre 2019, siendo éstos aclaraciones que los contribuyentes presentaron, derivado que el área responsable de actividades vulnerables de AGAFF realizó el envió cd 192906 cartas invitación ára que revisaran su actividad económica de conformidad con el articulo 17 de la ley Federal para la prevención e identificación de operaciones con recursos de procedencia ilícita."/>
    <s v="AGSC"/>
    <s v="IDS"/>
    <s v="Héctor Garduño Garduño"/>
    <s v="IDS"/>
    <m/>
    <s v="Héctor Garduño Garduño"/>
    <n v="39.39"/>
    <s v="Baja"/>
    <n v="1"/>
    <s v="K. Cierre"/>
    <s v="Ninguna"/>
    <s v="Ninguna"/>
    <m/>
    <n v="0.99"/>
    <s v="Activo"/>
    <s v="No aplica"/>
    <s v="Legal"/>
    <s v="Servicios al Contribuyente"/>
    <s v="Desarrollo"/>
    <s v="2055 - Solución Integral Servicios al Contribuyente"/>
    <s v="Solución Integral Servicios al Contribuyente"/>
    <x v="0"/>
    <s v="Unidades de Soporte a la Operación (USO)"/>
    <n v="0"/>
    <n v="262.60000000000002"/>
    <n v="0"/>
    <n v="0"/>
    <e v="#N/A"/>
    <s v="Oscar Gabriel Rivera Murillo"/>
    <s v="Ignacio Trujillo Hernandez"/>
    <s v="ACSN"/>
    <s v="ACSN"/>
    <n v="1176"/>
    <s v="COSMIC"/>
    <s v="Desarrollo de Software"/>
    <s v="ACSMC"/>
    <x v="1"/>
    <x v="1"/>
    <s v="Araceli Gandara Bautista"/>
    <s v="04/06/2020"/>
    <s v="04/06/2020"/>
    <s v="21/09/2020"/>
    <s v=""/>
    <n v="2020"/>
    <n v="9"/>
    <s v="Proyecto"/>
    <s v="POL"/>
  </r>
  <r>
    <n v="1544"/>
    <d v="2020-04-29T12:03:00"/>
    <s v="CEPD_VOCE_Permitir declarar y validar en el pedimento los decrementables"/>
    <m/>
    <m/>
    <m/>
    <x v="1"/>
    <s v="​Se han identificado operaciones de comerciio exterior en donde no se realiza la declaración de decrementables en los pedimentos, tales comoimporte por Fletes, Importe por Primas de Seguros, Importe por Carga, entre otros, ocasionando posible evación de impuestos. Por tal motivo se incorporará en el archivo de validacion el campo para la declaracción de decrementables, así como la validación correspondiente en le Validador de Operacones de Comercio Exterior (VOCE)"/>
    <s v="AGA"/>
    <s v="SN"/>
    <s v="Sonia Oliva Caballero Aquino"/>
    <s v="SN"/>
    <m/>
    <s v="Sonia Oliva Caballero Aquino"/>
    <n v="25.2"/>
    <s v="Baja"/>
    <n v="1"/>
    <s v="E.1 Pruebas Funcionales"/>
    <m/>
    <m/>
    <m/>
    <n v="0.77"/>
    <s v="Activo"/>
    <s v="No aplica"/>
    <s v="Continuidad operativa"/>
    <s v="Comercio Exterior - Pre-Despacho"/>
    <s v="Desarrollo"/>
    <s v="217 - Validador de Operaciones de Comercio Exterior"/>
    <s v="Validador de Operaciones de Comercio Exterior"/>
    <x v="5"/>
    <s v="No Aplica"/>
    <n v="0"/>
    <n v="168"/>
    <n v="884250"/>
    <n v="0"/>
    <e v="#N/A"/>
    <s v="Sonia Oliva Caballero Aquino"/>
    <s v="Enrique Teodoro Olvera Olvera"/>
    <s v="ACSN"/>
    <s v="ACSN"/>
    <n v="1244"/>
    <s v="Otro (Establecido por el SAT)"/>
    <s v="Desarrollo de Software"/>
    <s v="AGA"/>
    <x v="4"/>
    <x v="10"/>
    <s v="Angel Alberto Vazquez Chavez"/>
    <s v="29/04/2020"/>
    <s v="29/04/2020"/>
    <s v="07/10/2020"/>
    <s v=""/>
    <n v="2020"/>
    <n v="10"/>
    <s v="Proyecto"/>
    <s v="POL"/>
  </r>
  <r>
    <n v="1551"/>
    <d v="2020-05-04T12:54:23"/>
    <s v="TI_Actualización al esquema de procesamiento de Notificaciones fuera de horario"/>
    <s v="Nuevo tema de Negocio"/>
    <m/>
    <m/>
    <x v="2"/>
    <s v="​Actualmente_x000a_se están recibiendo en NyV, fuera de horario hábil, volúmenes superiores a los_x000a_30,000 trámites; mismos que tardan en procesarse y diligenciarse a los contribuyentes_x000a_alrededor de 7 días; esto debido a que el servicio de notificación electrónica_x000a_no fue diseñado para operar de forma paralela y trabaja las notificaciones una_x000a_a una, se utiliza un solo hilo para procesar las transacciones."/>
    <s v="AGCTI"/>
    <s v="IDS"/>
    <s v="José Luis Rodríguez González"/>
    <s v="SN"/>
    <m/>
    <s v="María Elena Ventura Ibarra"/>
    <n v="410.48699999999997"/>
    <s v="Media"/>
    <n v="0"/>
    <s v="E. Pruebas de Integración Aplicativa"/>
    <s v="1380- Tren de liberación"/>
    <s v="Ninguna"/>
    <m/>
    <n v="0.72"/>
    <s v="Activo"/>
    <s v="No aplica"/>
    <s v="Continuidad operativa"/>
    <s v="Transversales de TI"/>
    <s v="Tecnológico"/>
    <s v="687 - Modelo de Administración Tributaria Notificación y Verificación"/>
    <s v="Modelo de Administración Tributaria Notificación y Verificación"/>
    <x v="0"/>
    <s v="Unidades de Desarrollo (UD-X)"/>
    <n v="2462.92"/>
    <n v="2736.58"/>
    <n v="564008.68000000005"/>
    <n v="564008.68000000005"/>
    <e v="#N/A"/>
    <s v="Oscar Fernández Pallares"/>
    <s v="Oscar Fernández Pallares"/>
    <s v="TI"/>
    <s v="ACDMA"/>
    <n v="1139"/>
    <s v="Alto Nivel"/>
    <s v="Desarrollo de Software"/>
    <s v="ACDMA"/>
    <x v="0"/>
    <x v="5"/>
    <s v="Alejandro Dominguez Subias"/>
    <s v="01/06/2020"/>
    <s v="01/06/2020"/>
    <s v="09/09/2020"/>
    <s v=""/>
    <n v="2020"/>
    <n v="9"/>
    <s v="Proyecto"/>
    <s v="POL"/>
  </r>
  <r>
    <n v="1552"/>
    <d v="2020-05-04T13:13:52"/>
    <s v="DyP_IPP_PPS Actualizar Mis cuentas en diversas funcionalidades."/>
    <m/>
    <m/>
    <m/>
    <x v="4"/>
    <s v="Actualmente los contribuyentes del régimen RIF-Mis cuentas no permite presentar declaraciones complementarias cuando el contribuyente dejo de ser RIF, así como falta de validaciones relacionadas con el ROL y diferentes funcionalidades propias del funcionamiento actual, para lo cual, se_x000d__x000a_requiere actualizar las funcionalidades de Mis cuentas, tanto del Perfil como_x000d__x000a_de la Declaración RIF para llevar un control de las obligaciones fiscales, así_x000d__x000a_como de los beneficios de reducción de impuestos que pueden aplicar los RIF._x000d__x000a__x000d__x000a_​"/>
    <s v="AGSC"/>
    <s v="IDS"/>
    <s v="Gabriel Alejandro Flores Pineda"/>
    <s v="SN"/>
    <m/>
    <s v="Elizabeth Del Valle Beltrán"/>
    <n v="38.6175"/>
    <s v="Baja"/>
    <n v="0"/>
    <s v="A.1 Especificación Funcional"/>
    <m/>
    <m/>
    <m/>
    <n v="0.18"/>
    <s v="Activo"/>
    <s v="No aplica"/>
    <s v="Facilitar el cumplimiento"/>
    <s v="Declaraciones y Pagos (Informativas y Pagos Provisionales)"/>
    <s v="Desarrollo"/>
    <s v="645 - Pago Provisional Simplificado"/>
    <s v="Pago Provisional Simplificado"/>
    <x v="0"/>
    <s v="Unidades de Desarrollo (UD-X)"/>
    <n v="257.45"/>
    <n v="257.45"/>
    <n v="58956.05"/>
    <n v="58956.05"/>
    <e v="#N/A"/>
    <s v="Elizabeth del Valle Beltran"/>
    <s v="Ricardo Ramiro Romero Razo"/>
    <s v="ACSN"/>
    <s v="ACSN"/>
    <n v="1147"/>
    <s v="Alto Nivel"/>
    <s v="Desarrollo de Software"/>
    <s v="ACDMA"/>
    <x v="0"/>
    <x v="5"/>
    <s v="Nallely Jusselyn Rivera Arzola"/>
    <s v="02/06/2020"/>
    <s v="02/06/2020"/>
    <s v="18/12/2020"/>
    <s v=""/>
    <n v="2020"/>
    <n v="12"/>
    <s v="Proyecto"/>
    <s v="POL"/>
  </r>
  <r>
    <n v="1559"/>
    <d v="2020-05-08T10:47:26"/>
    <s v="TI_CS-GC-PM_Control de Saldos"/>
    <s v="Actualización MORSA y Control de Saldos"/>
    <s v="Control de saldos (Proyecto Transversal)​"/>
    <s v="AGGC"/>
    <x v="0"/>
    <s v="_x000d__x000a__x000d__x000a_Se_x000d__x000a_han hecho esfuerzos para tener un control de los saldos a favor de IVA, que_x000d__x000a_contemple las 3 formas de recuperación (acreditamiento, compensanción y devolución); uno de ellos es MAT DyC, mismo que_x000d__x000a_opera desde enero de 2016, sin que a la fecha se haya logrado mantener un_x000d__x000a_control de saldos de punta a punta en IVA._x000d__x000a__x000d__x000a_Debido_x000d__x000a_a la relevancia de los montos de saldos a favor de IVA, se requiere de una_x000d__x000a_herramienta tecnológica que controle los saldos a favor de IVA, en su ciclo_x000d__x000a_completo."/>
    <s v="AGCTI"/>
    <s v="SN"/>
    <e v="#N/A"/>
    <m/>
    <m/>
    <m/>
    <m/>
    <m/>
    <m/>
    <s v="1. Sin Estimación"/>
    <m/>
    <m/>
    <m/>
    <e v="#N/A"/>
    <s v="Activo"/>
    <s v="Actualización MORSA y Control de Saldos"/>
    <s v="Recaudación"/>
    <s v="Transversales de TI"/>
    <s v="Tecnológico"/>
    <s v="3047 - DWH-Control de Saldos"/>
    <s v="DWH-Control de Saldos"/>
    <x v="12"/>
    <m/>
    <m/>
    <m/>
    <m/>
    <m/>
    <e v="#N/A"/>
    <s v="Oscar Fernández Pallares"/>
    <s v="Oscar Fernández Pallares"/>
    <s v="TI"/>
    <s v="ACDMA"/>
    <m/>
    <m/>
    <e v="#N/A"/>
    <s v="ACMII"/>
    <x v="3"/>
    <x v="9"/>
    <s v="Gricel Noemi Lozada Zarate"/>
    <e v="#N/A"/>
    <e v="#N/A"/>
    <e v="#N/A"/>
    <e v="#N/A"/>
    <m/>
    <m/>
    <s v="Sin estimación"/>
    <s v="POL"/>
  </r>
  <r>
    <n v="1566"/>
    <d v="2020-05-11T17:21:11"/>
    <s v="DyP_IPP_ Crear las declaraciones para el pago de los derechos de Minería"/>
    <s v="Declaración de Derechos de Minería"/>
    <s v="Declaración de Derechos de Minería"/>
    <s v="AGGC"/>
    <x v="0"/>
    <s v="​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amp;#58;-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_x000d__x000a__x000d__x000a_NotaSe genera esta iniciativa para la asignación_x000d__x000a_a fabrica interna y atención a partir de la etapa de desarrollo._x000d__x000a__x000d__x000a_"/>
    <s v="AGR"/>
    <s v="IDS"/>
    <s v="Silvia Nagheli Márquez Solís"/>
    <s v="IDS"/>
    <m/>
    <s v="Silvia Nagheli Márquez Solís"/>
    <n v="348.9"/>
    <s v="Baja"/>
    <n v="1"/>
    <s v="F. Pruebas de Usuario"/>
    <s v="Microsoft - Pagos"/>
    <s v="Ninguna"/>
    <s v="SI"/>
    <n v="0.53"/>
    <s v="Activo"/>
    <s v="Derechos Mineros"/>
    <s v="Recaudación"/>
    <s v="Declaraciones y Pagos (Informativas y Pagos Provisionales)"/>
    <s v="Desarrollo"/>
    <s v="3045 - Crear las declaraciones para el pago de los derechos de Minería"/>
    <s v="Crear las declaraciones para el pago de los derechos de Minería"/>
    <x v="13"/>
    <s v="No Aplica"/>
    <n v="0"/>
    <n v="2326"/>
    <n v="0"/>
    <n v="0"/>
    <e v="#N/A"/>
    <s v="Elizabeth del Valle Beltran"/>
    <s v="Ricardo Ramiro Romero Razo"/>
    <s v="ACSN"/>
    <s v="ACSN"/>
    <n v="1149"/>
    <s v="Alto Nivel"/>
    <s v="Desarrollo de Software"/>
    <s v="ACDMA"/>
    <x v="0"/>
    <x v="5"/>
    <s v="Nallely Jusselyn Rivera Arzola"/>
    <s v="23/03/2020"/>
    <s v="23/03/2020"/>
    <s v="29/10/2020"/>
    <s v=""/>
    <n v="2020"/>
    <n v="10"/>
    <s v="Proyecto"/>
    <s v="POL"/>
  </r>
  <r>
    <n v="1571"/>
    <d v="2020-05-13T13:59:43"/>
    <s v="DyP_Declarción Anual Personas Fís_Implementar mejoras criterios proceso clasific deduc personales Anual 2020"/>
    <s v="Declaración Anual Personas Físicas 2020"/>
    <s v="Actualización de la Declaración Anual de Personas físicas 2020.​"/>
    <s v="AGR"/>
    <x v="0"/>
    <s v="​Derivado de que se requieren llevar a cabomejoras en los criterios para el proceso de clasificación de deducciones personales enla Declaración Anual de Personas Físicas 2020, es necesario se lleven a cabo las tareas pertinentes, con el fin de facilitar el cumplimiento de las oblligaciones en tiempo y forma de los Contribuyentes y aaumentar la Recaudación."/>
    <s v="AGR"/>
    <s v="SN"/>
    <e v="#N/A"/>
    <m/>
    <m/>
    <m/>
    <m/>
    <m/>
    <m/>
    <s v="1. Primera estimación"/>
    <m/>
    <m/>
    <m/>
    <e v="#N/A"/>
    <s v="Activo"/>
    <s v="Declaración Anual Personas Físicas 2020"/>
    <s v="Recaudación"/>
    <s v="Declaraciones y Pagos (Legados y Declaraciones Anuales)"/>
    <s v="Desarrollo"/>
    <s v="499.1 - DWH-Prellenado DECLARASAT"/>
    <s v="DWH-Prellenado DECLARASAT"/>
    <x v="7"/>
    <m/>
    <m/>
    <m/>
    <m/>
    <m/>
    <e v="#N/A"/>
    <s v="Manuel Vargas Espinosa"/>
    <s v="Ricardo Ramiro Romero Razo"/>
    <s v="ACSN"/>
    <s v="ACSN"/>
    <m/>
    <m/>
    <m/>
    <s v="ACMII"/>
    <x v="3"/>
    <x v="9"/>
    <s v="Francisco Aguilar Rodriguez"/>
    <m/>
    <m/>
    <m/>
    <m/>
    <m/>
    <m/>
    <s v="Primera Estimación"/>
    <s v="POL"/>
  </r>
  <r>
    <n v="1572"/>
    <d v="2020-05-14T09:49:28"/>
    <s v="IDC–MAT–RFC Ampliado: Act. de Oblig. fiscales en el Cuest. de Oblig. para PF con ing. a través de plataformas"/>
    <s v="Plataformas Digitales"/>
    <m/>
    <m/>
    <x v="2"/>
    <s v="Actualmente no se cuenta con la funcionalidad para que los contribuyentes que tienen ingresos a través de plataformas tecnológicas y que optan por el esquema de retención de impuestos “Pagos definitivos” y no considera la asignación de la obligación fiscal “IVA personas físicas plataformas tecnológicas pago definitivo” (Clave 839) y Pago definitivo mensual de ISR por actividades empresariales. Régimen de Actividades Empresariales a través de Plataformas tecnológicas. (clave obligación 835). Por lo que, al no asignar las nuevas obligaciones fiscales se interrumpe el ciclo tributario impidiendo al contribuyente cumplir con sus obligaciones fiscales y afectando la recaudación fiscal."/>
    <s v="AGSC"/>
    <s v="IDS"/>
    <s v="Juan Carlos Lass Bernal"/>
    <s v="IDS"/>
    <m/>
    <s v="Héctor Garduño Garduño"/>
    <n v="353.08499999999998"/>
    <s v="Baja"/>
    <n v="0"/>
    <s v="I. Liberación"/>
    <n v="1313"/>
    <s v="CC"/>
    <s v="SI"/>
    <n v="0.97"/>
    <s v="Activo"/>
    <s v="Reformas 2020"/>
    <s v="Legal"/>
    <s v="Identificación del Contribuyente"/>
    <s v="Desarrollo"/>
    <s v="700 - RFC Ampliado"/>
    <s v="RFC Ampliado"/>
    <x v="0"/>
    <s v="Unidades de Desarrollo (UD-X)"/>
    <n v="2118.5"/>
    <n v="2353.9"/>
    <n v="314989.5"/>
    <n v="485136.5"/>
    <e v="#N/A"/>
    <s v="Christian Alejandro Nolasco Palacios"/>
    <s v="Ignacio Trujillo Hernandez"/>
    <s v="ACSN"/>
    <s v="ACSN"/>
    <n v="1225"/>
    <s v="Alto Nivel"/>
    <s v="Desarrollo de Software"/>
    <s v="ACSMC"/>
    <x v="1"/>
    <x v="1"/>
    <s v="Araceli Gandara Bautista"/>
    <s v="01/06/2020"/>
    <s v="01/06/2020"/>
    <s v="15/09/2020"/>
    <s v=""/>
    <n v="2020"/>
    <n v="9"/>
    <s v="Proyecto"/>
    <s v="POL"/>
  </r>
  <r>
    <n v="1576"/>
    <d v="2020-05-15T18:33:13"/>
    <s v="12_615_RES_Servicio Validador de Autenticidad de Documentos para Donatarias "/>
    <s v="Donatarias - Reingeniería"/>
    <s v="Reingeniería - Donatarias"/>
    <s v="AGJ"/>
    <x v="0"/>
    <s v="​Derivado de la próxima liberación del Informe de Transparencia de Donatarias y a fin de asegurar quelos contribiyentesque den cuimplimento con su obligación, cuenten con el servicio validador de autenticidad de documentos institucional a fin de permitirles verificar la legitimidad de los acuses generados/ emitidos por los servicios aplicativos que conforman la Reingeniería de Donatarias."/>
    <s v="AGSC"/>
    <s v="IDS"/>
    <s v="Roberto RodrÍguez Morales"/>
    <s v="IDS"/>
    <m/>
    <s v="Roberto RodrÍguez Morales"/>
    <n v="21.599999999999998"/>
    <s v="Baja"/>
    <n v="1"/>
    <s v="A.1 Especificación Funcional"/>
    <m/>
    <m/>
    <m/>
    <n v="1"/>
    <s v="Activo"/>
    <s v="Donatarias - Reingeniería"/>
    <s v="No Aplica"/>
    <s v="Servicios al Contribuyente"/>
    <s v="Desarrollo"/>
    <s v="615 - Verificador de Autenticidad de Documentos"/>
    <s v="Verificador de Autenticidad de Documentos"/>
    <x v="0"/>
    <s v="Unidades de Desarrollo (UD-X)"/>
    <n v="144"/>
    <n v="144"/>
    <n v="884250"/>
    <n v="32976"/>
    <e v="#N/A"/>
    <s v="Jaime Garrido Ruiz"/>
    <s v="Diana Maribel Velazquez Barroso"/>
    <s v="ACSN"/>
    <s v="ACSN"/>
    <n v="1211"/>
    <s v="Alto Nivel"/>
    <s v="Desarrollo de Software"/>
    <s v="ACDMA"/>
    <x v="0"/>
    <x v="5"/>
    <s v="Alejandro Dominguez Subias"/>
    <s v="03/08/2020"/>
    <s v="03/08/2020"/>
    <s v="26/08/2020"/>
    <s v="26/08/2020"/>
    <n v="2020"/>
    <n v="8"/>
    <s v="Proyecto"/>
    <s v="POL"/>
  </r>
  <r>
    <n v="1578"/>
    <d v="2020-05-18T11:40:39"/>
    <s v="TI_ Integración de SOLCEDI en CERTISAT (WEB y CRM) - Reingeniería de CERTISAT"/>
    <s v="Reingeniería - RFC"/>
    <s v="Reingeniería CertiSAT"/>
    <s v="AGSC"/>
    <x v="0"/>
    <s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
    <s v="AGCTI"/>
    <s v="SN"/>
    <s v="Sandra Elizabeth Cuevas Sánchez"/>
    <s v="IDS"/>
    <m/>
    <s v="Sandra Elizabeth Cuevas Sánchez"/>
    <n v="107.55"/>
    <s v="Baja"/>
    <m/>
    <s v="2. Carga de Plan de Trabajo"/>
    <m/>
    <m/>
    <m/>
    <n v="0"/>
    <s v="Activo"/>
    <s v="No aplica"/>
    <s v="Soporte a la operación del SAT"/>
    <s v="Transversales de TI"/>
    <s v="Desarrollo"/>
    <s v="2079 - Certificación SAT (Ventanilla y WEB)"/>
    <s v="Certificación SAT (Ventanilla y WEB)"/>
    <x v="0"/>
    <s v="Unidades de Desarrollo (UD-X)"/>
    <n v="717"/>
    <n v="717"/>
    <n v="3036927"/>
    <n v="164193"/>
    <e v="#N/A"/>
    <s v="José Vicente Vázquez Chávez"/>
    <s v="José Vicente Vázquez Chávez"/>
    <s v="TI"/>
    <s v="ACTT"/>
    <n v="1239"/>
    <s v="Alto Nivel"/>
    <s v="Desarrollo de Software"/>
    <s v="ACSMC"/>
    <x v="1"/>
    <x v="1"/>
    <s v="Daniel Esquivel Herrera"/>
    <s v="21/09/2020"/>
    <s v=""/>
    <s v="21/09/2020"/>
    <s v=""/>
    <n v="2020"/>
    <n v="9"/>
    <s v="Proyecto"/>
    <s v="POL"/>
  </r>
  <r>
    <n v="1579"/>
    <d v="2020-05-18T11:52:12"/>
    <s v="TI_FIR_SIREFE_Consumo de información histórica bajo demanda"/>
    <s v="Reingeniería - RFC"/>
    <s v="Reingeniería SIREFE, inclusión del Art. 17H Bis del Código Fiscal de la Federación.​"/>
    <s v="AGAFF"/>
    <x v="0"/>
    <s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
    <s v="AGCTI"/>
    <s v="SN"/>
    <s v="Sandra Elizabeth Cuevas Sánchez"/>
    <s v="IDS"/>
    <m/>
    <s v="Sandra Elizabeth Cuevas Sánchez"/>
    <n v="72.599999999999994"/>
    <s v="Baja"/>
    <m/>
    <s v="2. Carga de Plan de Trabajo"/>
    <m/>
    <m/>
    <m/>
    <n v="0"/>
    <s v="Activo"/>
    <s v="No aplica"/>
    <s v="Soporte a la operación del SAT"/>
    <s v="Transversales de TI"/>
    <s v="Desarrollo"/>
    <s v="642 - Sistema de Revocación con Firma Electrónica"/>
    <s v="Sistema de Revocación con Firma Electrónica"/>
    <x v="0"/>
    <s v="Unidades de Desarrollo (UD-X)"/>
    <n v="484"/>
    <n v="484"/>
    <n v="3036927"/>
    <n v="110836"/>
    <e v="#N/A"/>
    <s v="José Vicente Vázquez Chávez"/>
    <s v="José Vicente Vázquez Chávez"/>
    <s v="TI"/>
    <s v="ACTT"/>
    <n v="1240"/>
    <s v="Alto Nivel"/>
    <s v="Desarrollo de Software"/>
    <s v="ACSMC"/>
    <x v="1"/>
    <x v="1"/>
    <s v="Daniel Esquivel Herrera"/>
    <s v="21/09/2020"/>
    <s v=""/>
    <s v="21/09/2020"/>
    <s v=""/>
    <n v="2020"/>
    <n v="9"/>
    <s v="Proyecto"/>
    <s v="POL"/>
  </r>
  <r>
    <n v="1589"/>
    <d v="2020-05-22T12:52:32"/>
    <s v="Extracción y réplica de la información de Marbetes y Precintos al DWH"/>
    <m/>
    <m/>
    <m/>
    <x v="3"/>
    <s v="Se requiere realizar consultas puntuales de información de las solicitudes que realizan los contribuyentes del sector de bebidas alcohólicas, así como la relación que conlleve al (os) marbetes y/o precintos a nivel nacional con otros servicios."/>
    <s v="AGSC"/>
    <s v="SN"/>
    <e v="#N/A"/>
    <m/>
    <m/>
    <m/>
    <m/>
    <m/>
    <m/>
    <s v="1. Sin Estimación"/>
    <m/>
    <m/>
    <m/>
    <e v="#N/A"/>
    <s v="Activo"/>
    <s v="No aplica"/>
    <e v="#N/A"/>
    <s v="Servicios al Contribuyente"/>
    <s v="Servicios de Información"/>
    <s v="685.1 - Sistema Automatizado Integral de Marbetes y Precintos"/>
    <s v="Sistema Automatizado Integral de Marbetes y Precintos"/>
    <x v="0"/>
    <m/>
    <m/>
    <m/>
    <m/>
    <m/>
    <e v="#N/A"/>
    <s v="Felix Juan Ramirez Velasco"/>
    <s v="Ignacio Trujillo Hernandez"/>
    <s v="ACSN"/>
    <s v="ACSN"/>
    <m/>
    <m/>
    <m/>
    <s v="ACSMC"/>
    <x v="1"/>
    <x v="1"/>
    <s v="Erika Adriana Ruiz Mendoza"/>
    <m/>
    <m/>
    <m/>
    <m/>
    <m/>
    <m/>
    <s v="Sin estimación"/>
    <s v="POL"/>
  </r>
  <r>
    <n v="1591"/>
    <d v="2020-05-22T15:23:55"/>
    <s v="SAT: Integración y administración de la normatividad del SAT para su uso interno y externo."/>
    <m/>
    <m/>
    <m/>
    <x v="1"/>
    <s v="​La_x000a_consulta de normatividad interna y externa que usan las áreas del SAT y los_x000a_contribuyentes se obtiene de los diferentes medios de consulta (Normateca, SUN,_x000a_Condor, etc.) lo cual dificulta la consulta de las leyes, reglamentos, códigos,_x000a_resolución miscelánea fiscal y demás ordenamientos; así como el identificar la_x000a_normatividad vigente. Por lo que es necesario generar una herramienta que integre la información de todas las Administraciones Generales del SAT y público en general."/>
    <s v="AGJ"/>
    <s v="SN"/>
    <e v="#N/A"/>
    <m/>
    <m/>
    <m/>
    <m/>
    <m/>
    <m/>
    <s v="0. Captación"/>
    <m/>
    <m/>
    <m/>
    <e v="#N/A"/>
    <s v="Activo"/>
    <s v="No aplica"/>
    <s v="Legal"/>
    <s v="Servicios Jurídicos"/>
    <s v="Desarrollo"/>
    <s v="3010 - Normatividad Institucional"/>
    <s v="Normatividad Institucional"/>
    <x v="3"/>
    <m/>
    <m/>
    <m/>
    <m/>
    <m/>
    <e v="#N/A"/>
    <s v="Jaime Garrido Ruiz"/>
    <s v="Diana Maribel Velazquez Barroso"/>
    <s v="ACSN"/>
    <s v="ACSN"/>
    <m/>
    <m/>
    <m/>
    <s v="ACDMA"/>
    <x v="0"/>
    <x v="0"/>
    <s v="Carlos Alberto Rosas Torres"/>
    <m/>
    <m/>
    <m/>
    <m/>
    <m/>
    <m/>
    <s v="Iniciativa"/>
    <s v="POL"/>
  </r>
  <r>
    <n v="1599"/>
    <d v="2020-05-26T18:07:41"/>
    <s v="DyP_DD_DPARTES_ Actualizar esquema XML (Ver. 2.0), Declar Inform Partes Relacionadas, F76-A País por País"/>
    <m/>
    <m/>
    <m/>
    <x v="4"/>
    <s v="​Actualmente, el aplicativo 76-A opera con la versión 1.1. del esquema XML para lo relativo a la declaración informativa país por país. Para poder cumplir con los compromisos institucionales internacionales, se requiere la actualización del esquema XML a su versión 2.0. Con esta actualización del XSD se incluirán todos los campos de la declaración País por País requeridospara la preparación yenvío de información (XML)al CBC,"/>
    <s v="AGR"/>
    <s v="SN"/>
    <e v="#N/A"/>
    <m/>
    <m/>
    <m/>
    <m/>
    <m/>
    <m/>
    <s v="1. Primera estimación"/>
    <m/>
    <m/>
    <m/>
    <e v="#N/A"/>
    <s v="Activo"/>
    <s v="No aplica"/>
    <s v="Acuerdos nacionales e internacionales"/>
    <s v="Declaraciones y Pagos (Documentos Digitales)"/>
    <s v="Desarrollo"/>
    <s v="971.1 - Declaración Informativa de Partes Relacionadas"/>
    <s v="Declaración Informativa de Partes Relacionadas"/>
    <x v="7"/>
    <m/>
    <m/>
    <m/>
    <m/>
    <m/>
    <e v="#N/A"/>
    <s v="Elizabeth Del Valle Beltran"/>
    <s v="Ricardo Ramiro Romero Razo"/>
    <s v="ACSN"/>
    <s v="ACSN"/>
    <m/>
    <m/>
    <m/>
    <s v="ACDMA"/>
    <x v="0"/>
    <x v="5"/>
    <s v="Martha Patricia Tellez Torres"/>
    <m/>
    <m/>
    <m/>
    <m/>
    <m/>
    <m/>
    <s v="Primera Estimación"/>
    <s v="POL"/>
  </r>
  <r>
    <n v="1600"/>
    <d v="2020-05-26T18:09:06"/>
    <s v="DyP_DD_DPARTES F76-A Crear consulta para identificar RFC de present forma conjunta declaración Maestra"/>
    <m/>
    <m/>
    <m/>
    <x v="8"/>
    <s v="La administración central de fiscalización de precios de transferencia adscrita a la General de Grandes Contribuyentes requiere de una manera sencilla identificar cuando se presenta de manera conjunta, que empresa fue la que presento la declaración Maestra de Partes Relacionadas."/>
    <s v="AGR"/>
    <s v="SN"/>
    <e v="#N/A"/>
    <m/>
    <m/>
    <m/>
    <m/>
    <m/>
    <m/>
    <s v="1. Primera estimación"/>
    <m/>
    <m/>
    <m/>
    <e v="#N/A"/>
    <s v="Activo"/>
    <s v="No aplica"/>
    <s v="Continuidad operativa"/>
    <s v="Declaraciones y Pagos (Documentos Digitales)"/>
    <s v="Desarrollo"/>
    <s v="1001.2 - DWH-Declaración Informativa Multiple forma 76A"/>
    <s v="DWH-Declaración Informativa Multiple forma 76A"/>
    <x v="6"/>
    <m/>
    <m/>
    <m/>
    <m/>
    <m/>
    <e v="#N/A"/>
    <s v="Elizabeth Del Valle Beltran"/>
    <s v="Ricardo Ramiro Romero Razo"/>
    <s v="ACSN"/>
    <s v="ACSN"/>
    <m/>
    <m/>
    <m/>
    <s v="ACDMA"/>
    <x v="0"/>
    <x v="9"/>
    <s v="Francisco Aguilar Rodriguez"/>
    <m/>
    <m/>
    <m/>
    <m/>
    <m/>
    <m/>
    <s v="Primera Estimación"/>
    <s v="POL"/>
  </r>
  <r>
    <n v="1601"/>
    <d v="2020-05-27T13:49:31"/>
    <s v="CED_SICOSEM_Actualizar suplencia en actas de muestreo y oficios emitidos por SICOSEM"/>
    <m/>
    <m/>
    <m/>
    <x v="2"/>
    <s v="​Solicitud_x000a_de modificación de las leyendas de suplencia de las actas del Módulo de_x000a_Administrador de Plantillas vinculado con Legados SIRESI y SICOSEM_x000a_(Plantillador MATCE) y a fin de que éstas se encuentren apegadas a lo dispuesto_x000a_en el oficio número 600-01-03-2018-09139, de fecha 08 de marzo de 2018, emitido_x000a_por el Administrador Central de Normatividad en Impuestos Internos de la_x000a_Administración General Jurídica, mediante_x000a_el cual se dan a conocer los textos que deberán incluirse en las_x000a_resoluciones administrativas que emitan las distintas unidades_x000a_administrativas del Servicio de Administración Tributaria en suplencia por_x000a_ausencia,de esa formaevitar la_x000a_perdida de casos en juzgados y la no_x000a_recaudación de los mismos._x000a_"/>
    <s v="AGA"/>
    <s v="SN"/>
    <e v="#N/A"/>
    <m/>
    <m/>
    <m/>
    <m/>
    <m/>
    <m/>
    <s v="1. Sin Estimación"/>
    <m/>
    <m/>
    <m/>
    <e v="#N/A"/>
    <s v="Activo"/>
    <s v="No aplica"/>
    <e v="#N/A"/>
    <s v="Comercio Exterior - Despacho"/>
    <s v="Desarrollo"/>
    <s v="210 - Sistema de Control y Seguimiento de Muestras"/>
    <s v="Sistema de Control y Seguimiento de Muestras"/>
    <x v="0"/>
    <m/>
    <m/>
    <m/>
    <m/>
    <m/>
    <e v="#N/A"/>
    <s v="Beatriz Belem Stein Carrillo"/>
    <s v="Ingrid Bernal Campuzano"/>
    <s v="ACSN"/>
    <s v="ACSN"/>
    <m/>
    <m/>
    <m/>
    <s v="ACDMA"/>
    <x v="0"/>
    <x v="6"/>
    <s v="Francisco Lopez Guadarrama"/>
    <m/>
    <m/>
    <m/>
    <m/>
    <m/>
    <m/>
    <s v="Sin estimación"/>
    <s v="POL"/>
  </r>
  <r>
    <n v="1619"/>
    <d v="2020-06-04T17:09:54"/>
    <s v="FIR: Renovación  de e.firma a partir de la autorización de SAT ID (Certisat WEB)"/>
    <s v="SAT ID"/>
    <m/>
    <m/>
    <x v="6"/>
    <s v="_x000a__x000a_No_x000a_existe un mecanismo que permita renovar la e.firma por internet si esta cumplió_x000a_con su vigencia de 4 años, está revocada o el usuario no conoce la contraseña_x000a_de la llave privada._x000a__x000a__x000a__x000a_En_x000a_este sentido, se implementó la solución tecnológica derivado de la contingencia_x000a_que está presentando el país para que el contribuyente pueda realizar su_x000a_trámite de renovación de e.firma desde_x000a_Internet, dicha solución estará ligada al aplicativo SAT ID, a través del cual_x000a_se realizará el proceso de acreditación de identidad."/>
    <s v="AGSC"/>
    <s v="IDS"/>
    <s v="Sandra Elizabeth Cuevas Sánchez"/>
    <s v="IDS"/>
    <m/>
    <s v="Sandra Elizabeth Cuevas Sánchez"/>
    <n v="0"/>
    <s v="Baja"/>
    <n v="1"/>
    <s v="K. Cierre"/>
    <s v="Ninguna"/>
    <s v="Ninguna"/>
    <s v="SI"/>
    <n v="0"/>
    <s v="Activo"/>
    <s v="No aplica"/>
    <s v="Facilitar el cumplimiento"/>
    <s v="e.Firma"/>
    <s v="Desarrollo"/>
    <s v="2079 - Certificación SAT (Ventanilla y WEB)"/>
    <s v="Certificación SAT (Ventanilla y WEB)"/>
    <x v="0"/>
    <s v="Unidades de Desarrollo (UD-X)"/>
    <s v=""/>
    <s v=""/>
    <n v="0"/>
    <n v="0"/>
    <e v="#N/A"/>
    <s v="Felix Juan Ramírez Velasco"/>
    <s v="Ignacio Trujillo Hernandez"/>
    <s v="ACSN"/>
    <s v="ACSN"/>
    <n v="0"/>
    <e v="#N/A"/>
    <s v="Desarrollo de Software"/>
    <s v="ACSMC"/>
    <x v="1"/>
    <x v="1"/>
    <s v="Daniel Esquivel Herrera"/>
    <s v="05/06/2020"/>
    <s v=""/>
    <s v="05/06/2020"/>
    <s v=""/>
    <n v="2020"/>
    <n v="6"/>
    <s v="Proyecto"/>
    <s v="POL"/>
  </r>
  <r>
    <n v="1622"/>
    <d v="2020-06-05T12:47:57"/>
    <s v="FIR: Renovación de e.firma a partir de la autorización de SAT ID (Certisat CRM)"/>
    <s v="SAT ID"/>
    <m/>
    <m/>
    <x v="6"/>
    <s v="_x000a__x000a_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s v="AGSC"/>
    <s v="IDS"/>
    <s v="Sandra Elizabeth Cuevas Sánchez"/>
    <s v="IDS"/>
    <m/>
    <s v="Sandra Elizabeth Cuevas Sánchez"/>
    <n v="0"/>
    <s v="Baja"/>
    <n v="1"/>
    <s v="K. Cierre"/>
    <n v="1619"/>
    <s v="Ninguna"/>
    <m/>
    <n v="0"/>
    <s v="Activo"/>
    <s v="No aplica"/>
    <s v="Facilitar el cumplimiento"/>
    <s v="e.Firma"/>
    <s v="Desarrollo"/>
    <s v="2079 - Certificación SAT (Ventanilla y WEB)"/>
    <s v="Certificación SAT (Ventanilla y WEB)"/>
    <x v="0"/>
    <s v="Unidades de Desarrollo (UD-X)"/>
    <s v=""/>
    <s v=""/>
    <n v="0"/>
    <n v="0"/>
    <e v="#N/A"/>
    <s v="Felix Juan Ramírez Velasco"/>
    <s v="Ignacio Trujillo Hernandez"/>
    <s v="ACSN"/>
    <s v="ACSN"/>
    <n v="0"/>
    <e v="#N/A"/>
    <s v="Desarrollo de Software"/>
    <s v="ACSMC"/>
    <x v="1"/>
    <x v="1"/>
    <s v="Daniel Esquivel Herrera"/>
    <s v="05/06/2020"/>
    <s v=""/>
    <s v="05/06/2020"/>
    <s v=""/>
    <n v="2020"/>
    <n v="6"/>
    <s v="Proyecto"/>
    <s v="POL"/>
  </r>
  <r>
    <n v="1623"/>
    <d v="2020-06-05T12:56:37"/>
    <s v="FIR: Renovación de e.firma a partir de la autorización de SAT ID (WS Acuses)"/>
    <s v="SAT ID"/>
    <m/>
    <m/>
    <x v="6"/>
    <s v="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s v="AGSC"/>
    <s v="IDS"/>
    <s v="Sandra Elizabeth Cuevas Sánchez"/>
    <s v="IDS"/>
    <m/>
    <s v="Sandra Elizabeth Cuevas Sánchez"/>
    <n v="0"/>
    <s v="Baja"/>
    <n v="1"/>
    <s v="K. Cierre"/>
    <n v="1619"/>
    <s v="Ninguna"/>
    <m/>
    <n v="0"/>
    <s v="Activo"/>
    <s v="No aplica"/>
    <s v="Facilitar el cumplimiento"/>
    <s v="e.Firma"/>
    <s v="Desarrollo"/>
    <s v="2079 - Certificación SAT (Ventanilla y WEB)"/>
    <s v="Certificación SAT (Ventanilla y WEB)"/>
    <x v="0"/>
    <s v="Unidades de Desarrollo (UD-X)"/>
    <s v=""/>
    <s v=""/>
    <n v="0"/>
    <n v="0"/>
    <e v="#N/A"/>
    <s v="Felix Juan Ramírez Velasco"/>
    <s v="Ignacio Trujillo Hernandez"/>
    <s v="ACSN"/>
    <s v="ACSN"/>
    <n v="0"/>
    <e v="#N/A"/>
    <s v="Desarrollo de Software"/>
    <s v="ACSMC"/>
    <x v="1"/>
    <x v="1"/>
    <s v="Daniel Esquivel Herrera"/>
    <s v="05/06/2020"/>
    <s v=""/>
    <s v="05/06/2020"/>
    <s v=""/>
    <n v="2020"/>
    <n v="6"/>
    <s v="Proyecto"/>
    <s v="POL"/>
  </r>
  <r>
    <n v="1624"/>
    <d v="2020-06-05T13:03:34"/>
    <s v="FIR: Renovación de e.firma a partir de la autorización de SAT ID (PKI)"/>
    <s v="SAT ID"/>
    <m/>
    <m/>
    <x v="6"/>
    <s v="_x000a__x000a_No existe un mecanismo que permita renovar la e.firma por internet si_x000a_esta cumplió con su vigencia de 4 años, está revocada o el usuario no conoce la_x000a_contraseña de la llave privada._x000a__x000a_En este sentido, se implementó la_x000a_solución tecnológica derivado de la contingencia que está presentando el país_x000a_para que el contribuyente pueda realizar su trámite de renovación de e.firma_x000a_desde Internet, dicha solución estará ligada al aplicativo SAT ID, a_x000a_través del cual se realizará el proceso de acreditación de identidad._x000a__x000a_"/>
    <s v="AGSC"/>
    <s v="IDS"/>
    <s v="Sandra Elizabeth Cuevas Sánchez"/>
    <s v="IDS"/>
    <m/>
    <s v="Sandra Elizabeth Cuevas Sánchez"/>
    <n v="0"/>
    <s v="Baja"/>
    <n v="1"/>
    <s v="K. Cierre"/>
    <n v="1619"/>
    <s v="Ninguna"/>
    <m/>
    <n v="0"/>
    <s v="Activo"/>
    <s v="No aplica"/>
    <s v="Facilitar el cumplimiento"/>
    <s v="e.Firma"/>
    <s v="Desarrollo"/>
    <s v="2082 - PKI-SAT (Public Key Infraestructure - SAT)"/>
    <s v="PKI-SAT (Public Key Infraestructure - SAT)"/>
    <x v="0"/>
    <s v="Unidades de Desarrollo (UD-X)"/>
    <n v="0"/>
    <n v="0"/>
    <n v="0"/>
    <n v="0"/>
    <e v="#N/A"/>
    <s v="Felix Juan Ramírez Velasco"/>
    <s v="Ignacio Trujillo Hernandez"/>
    <s v="ACSN"/>
    <s v="ACSN"/>
    <n v="0"/>
    <e v="#N/A"/>
    <s v="Desarrollo de Software"/>
    <s v="ACSMC"/>
    <x v="1"/>
    <x v="1"/>
    <s v="Daniel Esquivel Herrera"/>
    <s v="05/06/2020"/>
    <s v=""/>
    <s v="05/06/2020"/>
    <s v=""/>
    <n v="2020"/>
    <n v="6"/>
    <s v="Proyecto"/>
    <s v="POL"/>
  </r>
  <r>
    <n v="1625"/>
    <d v="2020-06-05T20:18:02"/>
    <s v="TI_CESO_Transición del sistema RBMAMC: Reingeniería Base Marcaria de Aduanas"/>
    <s v="Nuevo tema de Negocio"/>
    <m/>
    <m/>
    <x v="1"/>
    <s v="​Se requiere de este proceso para formalizar la toma aplicativa para que se generen los documentos, de acuerdo al Marco Documental vigente, así como la validación del aplicativo RBMAMCReingeniería Base Marcaria de Aduanas, que fue desarrollado por la Administración de Arquitectura Tecnológica con su fábrica de software IBM en el año 2017."/>
    <s v="AGCTI"/>
    <s v="IDS"/>
    <s v="José Luis Rodríguez González"/>
    <s v="IDS"/>
    <m/>
    <s v="Irving Adrián García Zepeda"/>
    <n v="142.19999999999999"/>
    <s v="Baja"/>
    <n v="0"/>
    <s v="A.1 Especificación Funcional"/>
    <m/>
    <m/>
    <m/>
    <n v="0.14000000000000001"/>
    <s v="Activo"/>
    <s v="No aplica"/>
    <s v="Soporte a la operación del SAT"/>
    <s v="Transversales de TI"/>
    <s v="Tecnológico"/>
    <s v="1023 - Reingeniería Base Marcaria de Aduanas (Migración y Módulo de Consulta Empleados SAT)"/>
    <s v="Reingeniería Base Marcaria de Aduanas (Migración y Módulo de Consulta Empleados SAT)"/>
    <x v="0"/>
    <s v="Unidades de Desarrollo (UD-X)"/>
    <n v="948"/>
    <n v="948"/>
    <n v="105564.42"/>
    <n v="217092"/>
    <n v="41247.480000000003"/>
    <s v="Jazmin Aide"/>
    <s v="Homero Angel Garcia Merino"/>
    <s v="TI"/>
    <s v="ACDMA"/>
    <n v="1195"/>
    <s v="Alto Nivel"/>
    <s v="Desarrollo de Software"/>
    <s v="ACDMA"/>
    <x v="0"/>
    <x v="6"/>
    <s v="Jazmin Aide Gaytan Fernandez"/>
    <s v="28/07/2020"/>
    <s v="28/07/2020"/>
    <s v="16/12/2020"/>
    <s v=""/>
    <n v="2020"/>
    <n v="12"/>
    <s v="Proyecto"/>
    <s v="POL"/>
  </r>
  <r>
    <n v="1641"/>
    <d v="2020-06-10T22:25:31"/>
    <s v="Actualización de logotipos - PI"/>
    <s v="Nuevo tema de Negocio"/>
    <m/>
    <m/>
    <x v="2"/>
    <s v="Mantener actualizado el/los logos del SAT que se visualizanenel aplicativo."/>
    <s v="AGCTI"/>
    <s v="SN"/>
    <s v="María Nereida Ruvalcaba León"/>
    <s v="IDS"/>
    <m/>
    <s v="María Nereida Ruvalcaba León"/>
    <n v="23.680499999999999"/>
    <s v="Baja"/>
    <n v="1"/>
    <s v="K. Cierre"/>
    <s v="Ninguna"/>
    <s v="Ninguna"/>
    <m/>
    <n v="0.96"/>
    <s v="Activo"/>
    <s v="No aplica"/>
    <s v="Soporte a la operación del SAT"/>
    <s v="Servicios al Contribuyente"/>
    <s v="Desarrollo"/>
    <s v="700 - RFC Ampliado"/>
    <s v="RFC Ampliado"/>
    <x v="0"/>
    <s v="Unidades de Desarrollo (UD-X)"/>
    <n v="0"/>
    <n v="157.87"/>
    <n v="0"/>
    <n v="0"/>
    <e v="#N/A"/>
    <s v="Christian Alejandro Nolasco Palacios"/>
    <s v="Ignacio Trujillo Hernandez"/>
    <s v="ACSN"/>
    <s v="ACSN"/>
    <n v="1180"/>
    <s v="COSMIC"/>
    <s v="Desarrollo de Software"/>
    <s v="ACSMC"/>
    <x v="1"/>
    <x v="1"/>
    <s v="Araceli Gandara Bautista"/>
    <s v="22/06/2020"/>
    <s v="22/06/2020"/>
    <s v="17/07/2020"/>
    <s v=""/>
    <n v="2020"/>
    <n v="7"/>
    <s v="Proyecto"/>
    <s v="POL"/>
  </r>
  <r>
    <n v="1656"/>
    <d v="2020-06-11T11:43:10"/>
    <s v="Contraseña Actualización de logos en Generación y actualización de contraseña"/>
    <m/>
    <m/>
    <m/>
    <x v="2"/>
    <s v="Se requiere la actualización de logotipos en los aplicativos_x000a_y documentos emitidos de acuerdo a los lineamientos gráficos vigentes."/>
    <s v="AGCTI"/>
    <s v="IDS"/>
    <s v="María Nereida Ruvalcaba León"/>
    <s v="IDS"/>
    <m/>
    <s v="María Nereida Ruvalcaba León"/>
    <n v="0"/>
    <s v="Baja"/>
    <n v="1"/>
    <s v="D. Desarrollo"/>
    <m/>
    <m/>
    <m/>
    <n v="0"/>
    <s v="Activo"/>
    <s v="No aplica"/>
    <s v="Continuidad operativa"/>
    <s v="Servicios al Contribuyente"/>
    <s v="Desarrollo"/>
    <s v="744 - Contraseña"/>
    <s v="Contraseña"/>
    <x v="0"/>
    <s v="Pendiente"/>
    <s v=""/>
    <s v=""/>
    <n v="105564.42"/>
    <s v=""/>
    <e v="#N/A"/>
    <s v="Oscar Gabriel Rivera Murillo"/>
    <s v="Ignacio Trujillo Hernandez"/>
    <s v="ACSN"/>
    <s v="ACSN"/>
    <n v="0"/>
    <e v="#N/A"/>
    <s v="Desarrollo de Software"/>
    <s v="ACSMC"/>
    <x v="1"/>
    <x v="1"/>
    <s v="Daniel Esquivel Herrera"/>
    <s v="09/07/2020"/>
    <s v=""/>
    <s v="20/08/2020"/>
    <s v=""/>
    <n v="2020"/>
    <n v="8"/>
    <s v="Proyecto"/>
    <s v="POL"/>
  </r>
  <r>
    <n v="1695"/>
    <d v="2020-06-12T00:31:27"/>
    <s v="Actualización de logotipos – e.firma portable"/>
    <m/>
    <m/>
    <m/>
    <x v="2"/>
    <s v="_x000a__x000a_Surge por la necesidad de homologar los_x000a_logotipos vigentes en los aplicativos._x000a__x000a_"/>
    <s v="AGCTI"/>
    <s v="IDS"/>
    <s v="María Nereida Ruvalcaba León"/>
    <s v="IDS"/>
    <m/>
    <s v="María Nereida Ruvalcaba León"/>
    <n v="0"/>
    <s v="Baja"/>
    <n v="1"/>
    <s v="D. Desarrollo"/>
    <m/>
    <m/>
    <m/>
    <n v="0"/>
    <s v="Activo"/>
    <s v="No aplica"/>
    <s v="Continuidad operativa"/>
    <s v="e.Firma"/>
    <s v="Desarrollo"/>
    <s v="834 - E- Firma Portable"/>
    <s v="E- Firma Portable"/>
    <x v="0"/>
    <s v="Pendiente"/>
    <s v=""/>
    <s v=""/>
    <n v="105564.42"/>
    <s v=""/>
    <e v="#N/A"/>
    <s v="Felix Juan Ramirez Velasco"/>
    <s v="Ignacio Trujillo Hernandez"/>
    <s v="ACSN"/>
    <s v="ACSN"/>
    <n v="0"/>
    <e v="#N/A"/>
    <s v="Desarrollo de Software"/>
    <s v="ACSMC"/>
    <x v="1"/>
    <x v="1"/>
    <s v="Daniel Esquivel Herrera"/>
    <s v="09/07/2020"/>
    <s v=""/>
    <s v="14/08/2020"/>
    <s v=""/>
    <n v="2020"/>
    <n v="8"/>
    <s v="Proyecto"/>
    <s v="POL"/>
  </r>
  <r>
    <n v="1770"/>
    <d v="2020-06-17T12:59:42"/>
    <s v="TI_Construcción de un Servicio Web para la obtención de la CIF"/>
    <m/>
    <m/>
    <m/>
    <x v="1"/>
    <e v="#N/A"/>
    <s v="AGCTI"/>
    <s v="IDS"/>
    <s v="José Luis Rodríguez González"/>
    <s v="IDS"/>
    <m/>
    <s v="Juan Carlos Lass Bernal"/>
    <n v="204.30599999999998"/>
    <s v="Baja"/>
    <n v="0"/>
    <s v="D. Desarrollo"/>
    <m/>
    <m/>
    <m/>
    <n v="0.44"/>
    <s v="Activo"/>
    <s v="Móvil"/>
    <s v="Continuidad operativa"/>
    <s v="Transversales de TI"/>
    <s v="Desarrollo"/>
    <s v="700 - RFC Ampliado"/>
    <s v="RFC Ampliado"/>
    <x v="0"/>
    <s v="Unidades de Desarrollo (UD-X)"/>
    <n v="1089.6300000000001"/>
    <n v="1362.04"/>
    <m/>
    <n v="249525.27"/>
    <n v="154705.66740000001"/>
    <s v="José Luis Rodríguez González"/>
    <s v="Jose Ignacio Perez Garcia"/>
    <s v="TI"/>
    <s v="ACSMC"/>
    <n v="1197"/>
    <s v="COSMIC"/>
    <s v="Desarrollo de Software"/>
    <s v="ACSMC"/>
    <x v="1"/>
    <x v="1"/>
    <s v="Araceli Gandara Bautista"/>
    <s v="20/07/2020"/>
    <s v="20/07/2020"/>
    <s v="09/11/2020"/>
    <s v=""/>
    <n v="2020"/>
    <n v="11"/>
    <s v="Proyecto"/>
    <s v="POL"/>
  </r>
  <r>
    <n v="1776"/>
    <d v="2020-06-18T12:43:43"/>
    <s v="MAT-RFC Ampliado Cambio de Fecha de inicio vigencia de domicilios fiscales"/>
    <m/>
    <m/>
    <m/>
    <x v="4"/>
    <e v="#N/A"/>
    <s v="AGSC"/>
    <s v="SN"/>
    <s v="Christian Alejandro Nolasco Palacios"/>
    <s v="SN"/>
    <m/>
    <s v="Christian Alejandro Nolasco Palacios"/>
    <n v="23.643000000000001"/>
    <s v="Baja"/>
    <n v="1"/>
    <s v="F. Pruebas de Usuario"/>
    <m/>
    <m/>
    <m/>
    <n v="0.39"/>
    <s v="Activo"/>
    <s v="No aplica"/>
    <s v="Continuidad operativa"/>
    <s v="Identificación del Contribuyente"/>
    <s v="Desarrollo"/>
    <s v="700 - RFC Ampliado"/>
    <s v="RFC Ampliado"/>
    <x v="0"/>
    <s v="Unidades de Soporte a la Operación (USO)"/>
    <n v="0"/>
    <n v="157.62"/>
    <n v="884250"/>
    <n v="0"/>
    <e v="#N/A"/>
    <s v="Christian Alejandro Nolasco Palacios"/>
    <s v="Ignacio Trujillo Hernandez"/>
    <s v="ACSN"/>
    <s v="ACSN"/>
    <n v="1236"/>
    <s v="Alto Nivel"/>
    <s v="Servicios de Información"/>
    <s v="ACSMC"/>
    <x v="1"/>
    <x v="1"/>
    <s v="Araceli Gandara Bautista"/>
    <s v="24/08/2020"/>
    <s v="24/08/2020"/>
    <s v="08/10/2020"/>
    <m/>
    <n v="2020"/>
    <n v="10"/>
    <s v="Proyecto"/>
    <s v="POL"/>
  </r>
  <r>
    <n v="1777"/>
    <d v="2020-06-18T13:22:57"/>
    <s v="MAT-RFC Ampliado Cambio de Fecha fin de vigencia de localidades y colonias."/>
    <m/>
    <m/>
    <m/>
    <x v="4"/>
    <e v="#N/A"/>
    <s v="AGSC"/>
    <s v="SN"/>
    <s v="Christian Alejandro Nolasco Palacios"/>
    <s v="SN"/>
    <m/>
    <s v="Christian Alejandro Nolasco Palacios"/>
    <n v="39.079499999999996"/>
    <s v="Baja"/>
    <n v="1"/>
    <s v="F. Pruebas de Usuario"/>
    <m/>
    <m/>
    <m/>
    <n v="0.39"/>
    <s v="Activo"/>
    <s v="No aplica"/>
    <s v="Continuidad operativa"/>
    <s v="Identificación del Contribuyente"/>
    <s v="Desarrollo"/>
    <s v="700 - RFC Ampliado"/>
    <s v="RFC Ampliado"/>
    <x v="0"/>
    <s v="Unidades de Soporte a la Operación (USO)"/>
    <n v="0"/>
    <n v="260.52999999999997"/>
    <n v="884250"/>
    <n v="0"/>
    <e v="#N/A"/>
    <s v="Christian Alejandro Nolasco Palacios"/>
    <s v="Ignacio Trujillo Hernandez"/>
    <s v="ACSN"/>
    <s v="ACSN"/>
    <n v="1235"/>
    <s v="Alto Nivel"/>
    <s v="Servicios de Información"/>
    <s v="ACSMC"/>
    <x v="1"/>
    <x v="1"/>
    <s v="Araceli Gandara Bautista"/>
    <s v="24/08/2020"/>
    <s v="24/08/2020"/>
    <s v="16/10/2020"/>
    <m/>
    <n v="2020"/>
    <n v="10"/>
    <s v="Proyecto"/>
    <s v="POL"/>
  </r>
  <r>
    <n v="1783"/>
    <d v="2020-06-23T18:32:17"/>
    <s v="SAT ID ​Institucionalización "/>
    <s v="SAT ID"/>
    <s v="Reingeniería CertiSAT"/>
    <s v="AGSC"/>
    <x v="0"/>
    <e v="#N/A"/>
    <s v="AGSC"/>
    <s v="SN"/>
    <e v="#N/A"/>
    <s v="IDS"/>
    <m/>
    <s v="Sandra"/>
    <m/>
    <m/>
    <m/>
    <s v="0. Captación"/>
    <m/>
    <m/>
    <m/>
    <e v="#N/A"/>
    <s v="Activo"/>
    <s v="SAT ID"/>
    <s v="Facilitar el cumplimiento"/>
    <s v="Servicios al Contribuyente"/>
    <s v="Desarrollo"/>
    <s v="0 - No Aplica"/>
    <s v="No Aplica"/>
    <x v="9"/>
    <m/>
    <m/>
    <m/>
    <m/>
    <m/>
    <e v="#N/A"/>
    <s v="Oscar Gabriel Rivera Murillo"/>
    <s v="Ignacio Trujillo Hernandez"/>
    <s v="ACSN"/>
    <s v="ACSN"/>
    <m/>
    <m/>
    <m/>
    <s v="TI"/>
    <x v="2"/>
    <x v="3"/>
    <n v="0"/>
    <e v="#N/A"/>
    <e v="#N/A"/>
    <e v="#N/A"/>
    <m/>
    <m/>
    <m/>
    <s v="Iniciativa"/>
    <s v="POL"/>
  </r>
  <r>
    <n v="1787"/>
    <d v="2020-06-24T18:42:25"/>
    <s v="Actualización de Logotipos - Bienvenido a México "/>
    <m/>
    <m/>
    <m/>
    <x v="2"/>
    <e v="#N/A"/>
    <s v="AGCTI"/>
    <s v="IDS"/>
    <s v="María Nereida Ruvalcaba León"/>
    <s v="IDS"/>
    <m/>
    <s v="María Nereida Ruvalcaba León"/>
    <n v="0"/>
    <s v="Baja"/>
    <n v="1"/>
    <s v="K. Cierre"/>
    <m/>
    <m/>
    <m/>
    <n v="0.96"/>
    <s v="Activo"/>
    <s v="No aplica"/>
    <s v="Continuidad operativa"/>
    <s v="Comercio Exterior - Soporte a la Operación"/>
    <s v="Desarrollo"/>
    <s v="672 - Aplicación Móvil: Bienvenido a México"/>
    <s v="Aplicación Móvil: Bienvenido a México"/>
    <x v="0"/>
    <s v="Pendiente"/>
    <s v=""/>
    <s v=""/>
    <n v="105564.42"/>
    <s v=""/>
    <e v="#N/A"/>
    <s v="Mario Santos Aldama"/>
    <s v="Ingrid Bernal Campuzano"/>
    <s v="ACSN"/>
    <s v="ACSN"/>
    <n v="0"/>
    <e v="#N/A"/>
    <s v="Desarrollo de Software"/>
    <s v="ACDMA"/>
    <x v="0"/>
    <x v="6"/>
    <s v="Juan Rivas Cruz"/>
    <s v="29/07/2020"/>
    <s v="29/07/2020"/>
    <s v="17/09/2020"/>
    <s v=""/>
    <n v="2020"/>
    <n v="9"/>
    <s v="Proyecto"/>
    <s v="POL"/>
  </r>
  <r>
    <n v="1793"/>
    <d v="2020-06-29T11:54:29"/>
    <s v="Fis – SECREFI: Integración de gDOC con SECREFI WEB"/>
    <m/>
    <m/>
    <m/>
    <x v="8"/>
    <e v="#N/A"/>
    <s v="AGAFF"/>
    <s v="SN"/>
    <e v="#N/A"/>
    <m/>
    <m/>
    <m/>
    <m/>
    <m/>
    <m/>
    <s v="1. Primera estimación"/>
    <m/>
    <m/>
    <m/>
    <e v="#N/A"/>
    <s v="Activo"/>
    <s v="No aplica"/>
    <s v="Fiscalización"/>
    <s v="Fiscalización"/>
    <s v="Desarrollo"/>
    <s v="809 - Sistema de Expedición y Control de Revisiones Fiscales"/>
    <s v="Sistema de Expedición y Control de Revisiones Fiscales"/>
    <x v="0"/>
    <m/>
    <m/>
    <m/>
    <m/>
    <m/>
    <e v="#N/A"/>
    <s v="Santa Isabel Villanueva Hernandez"/>
    <s v="Ingrid Bernal Campuzano"/>
    <s v="ACSN"/>
    <s v="ACSN"/>
    <m/>
    <m/>
    <m/>
    <s v="ACDMA"/>
    <x v="0"/>
    <x v="2"/>
    <s v="Raúl Quiroz Sosa"/>
    <e v="#N/A"/>
    <e v="#N/A"/>
    <e v="#N/A"/>
    <m/>
    <m/>
    <m/>
    <s v="Primera Estimación"/>
    <s v="POL"/>
  </r>
  <r>
    <n v="1794"/>
    <d v="2020-06-29T13:58:04"/>
    <s v="DYP_IPP - DyP. - Actualizar Matrices de Compensación 2019 y 2020, permita la Compensación del Pago de lo Indebido en conceptos IVA"/>
    <m/>
    <m/>
    <m/>
    <x v="4"/>
    <e v="#N/A"/>
    <s v="AGR"/>
    <s v="SN"/>
    <e v="#N/A"/>
    <m/>
    <m/>
    <m/>
    <m/>
    <m/>
    <m/>
    <s v="0. Captación"/>
    <m/>
    <m/>
    <m/>
    <e v="#N/A"/>
    <s v="Activo"/>
    <s v="Pago referenciado"/>
    <s v="Recaudación"/>
    <s v="Declaraciones y Pagos (Informativas y Pagos Provisionales)"/>
    <s v="Desarrollo"/>
    <s v="936 - Formulario (JAVA Script)"/>
    <s v="Formulario (JAVA Script)"/>
    <x v="0"/>
    <m/>
    <m/>
    <m/>
    <m/>
    <m/>
    <e v="#N/A"/>
    <s v="Manuel Vargas Espinosa"/>
    <s v="Ricardo Ramiro Romero Razo"/>
    <s v="ACSN"/>
    <s v="ACSN"/>
    <m/>
    <m/>
    <m/>
    <s v="ACDMA"/>
    <x v="0"/>
    <x v="5"/>
    <s v="Ignacio Ramon Ruiz Casillas"/>
    <m/>
    <m/>
    <m/>
    <m/>
    <m/>
    <m/>
    <s v="Iniciativa"/>
    <s v="POL"/>
  </r>
  <r>
    <n v="1795"/>
    <d v="2019-06-09T00:00:00"/>
    <s v=" FIS_Papeles de Trabajo y  actualización de cédulas de Papeles de Trabajo  "/>
    <s v="Papeles de trabajo"/>
    <s v="Papeles de trabajo"/>
    <s v="TRANSVERSAL (AGAFF)"/>
    <x v="0"/>
    <e v="#N/A"/>
    <s v="AGAFF"/>
    <s v="SN"/>
    <e v="#N/A"/>
    <m/>
    <m/>
    <m/>
    <m/>
    <m/>
    <m/>
    <s v="1. Sin Estimación"/>
    <m/>
    <m/>
    <m/>
    <e v="#N/A"/>
    <s v="Activo"/>
    <s v="Papeles de trabajo"/>
    <s v="Fiscalización"/>
    <s v="Fiscalización"/>
    <s v="Desarrollo"/>
    <s v="3013 - Generador y Visor de Cédulas de Fiscalización (Papeles de Trabajo)"/>
    <s v="Generador y Visor de Cédulas de Fiscalización (Papeles de Trabajo)"/>
    <x v="7"/>
    <m/>
    <m/>
    <m/>
    <m/>
    <m/>
    <e v="#N/A"/>
    <s v="Santa Isabel Villanueva Hernandez"/>
    <s v="Ingrid Bernal Campuzano"/>
    <s v="ACSN"/>
    <s v="ACSN"/>
    <m/>
    <m/>
    <m/>
    <s v="ACMII"/>
    <x v="3"/>
    <x v="9"/>
    <s v="Gricel Noemi Lozada Zarate"/>
    <m/>
    <m/>
    <m/>
    <m/>
    <m/>
    <m/>
    <s v="Sin estimación"/>
    <s v="POL"/>
  </r>
  <r>
    <n v="1802"/>
    <d v="2020-06-30T17:10:51"/>
    <s v="DyP_IPP_PPS Implementar vigencia del formulario de ISR plataformas tecnológicas."/>
    <m/>
    <m/>
    <m/>
    <x v="2"/>
    <e v="#N/A"/>
    <s v="AGSC"/>
    <s v="IDS"/>
    <s v="Gabriel Alejandro Flores Pineda"/>
    <s v="SN"/>
    <m/>
    <s v="Elizabeth Del Valle Beltrán"/>
    <n v="41.172000000000004"/>
    <s v="Baja"/>
    <n v="0"/>
    <s v="I. Liberación"/>
    <m/>
    <m/>
    <m/>
    <n v="0.9"/>
    <s v="Activo"/>
    <s v="Plataformas Digitales"/>
    <s v="Facilitar el cumplimiento"/>
    <s v="Declaraciones y Pagos (Informativas y Pagos Provisionales)"/>
    <s v="Desarrollo"/>
    <s v="645 - Pago Provisional Simplificado"/>
    <s v="Pago Provisional Simplificado"/>
    <x v="0"/>
    <s v="Unidades de Soporte a la Operación (USO)"/>
    <n v="0"/>
    <n v="274.48"/>
    <n v="105564.42"/>
    <n v="0"/>
    <e v="#N/A"/>
    <s v="Elizabeth Del Valle Beltran"/>
    <s v="Ricardo Ramiro Romero Razo"/>
    <s v="ACSN"/>
    <s v="ACSN"/>
    <n v="1206"/>
    <s v="Alto Nivel"/>
    <s v="Desarrollo de Software"/>
    <s v="ACDMA"/>
    <x v="0"/>
    <x v="5"/>
    <s v="Nallely Jusselyn Rivera Arzola"/>
    <s v="15/07/2020"/>
    <s v="15/07/2020"/>
    <s v="28/09/2020"/>
    <s v=""/>
    <n v="2020"/>
    <n v="9"/>
    <s v="Proyecto"/>
    <s v="POL"/>
  </r>
  <r>
    <n v="1808"/>
    <d v="2020-07-03T17:27:19"/>
    <s v="Actualización de logotipos institucionales - CertiSAT CRM"/>
    <m/>
    <m/>
    <m/>
    <x v="2"/>
    <e v="#N/A"/>
    <s v="AGCTI"/>
    <s v="IDS"/>
    <s v="María Nereida Ruvalcaba León"/>
    <s v="IDS"/>
    <m/>
    <s v="María Nereida Ruvalcaba León"/>
    <n v="29.939999999999998"/>
    <s v="Baja"/>
    <n v="1"/>
    <s v="E. Pruebas de Integración Aplicativa"/>
    <m/>
    <m/>
    <m/>
    <n v="0.79"/>
    <s v="Activo"/>
    <s v="No aplica"/>
    <s v="Soporte a la operación del SAT"/>
    <s v="e.Firma"/>
    <s v="Desarrollo"/>
    <s v="2079 - Certificación SAT (Ventanilla y WEB)"/>
    <s v="Certificación SAT (Ventanilla y WEB)"/>
    <x v="0"/>
    <s v="Unidades de Soporte a la Operación (USO)"/>
    <n v="0"/>
    <n v="199.6"/>
    <n v="105564.42"/>
    <n v="0"/>
    <e v="#N/A"/>
    <s v="Gabriela Tenorio Valdes"/>
    <s v="Ignacio Trujillo Hernandez"/>
    <s v="ACSN"/>
    <s v="ACSN"/>
    <n v="1210"/>
    <s v="Alto Nivel"/>
    <s v="Desarrollo de Software"/>
    <s v="ACSMC"/>
    <x v="1"/>
    <x v="1"/>
    <s v="Daniel Esquivel Herrera"/>
    <s v="07/07/2020"/>
    <s v="07/07/2020"/>
    <s v="20/08/2020"/>
    <s v=""/>
    <n v="2020"/>
    <n v="8"/>
    <s v="Proyecto"/>
    <s v="POL"/>
  </r>
  <r>
    <n v="1811"/>
    <d v="2020-07-07T15:10:58"/>
    <s v="AGA - ACPA Servidor Virtual "/>
    <m/>
    <m/>
    <m/>
    <x v="7"/>
    <e v="#N/A"/>
    <s v="AGA"/>
    <s v="SN"/>
    <e v="#N/A"/>
    <m/>
    <m/>
    <m/>
    <m/>
    <m/>
    <m/>
    <s v="0. Captación"/>
    <m/>
    <m/>
    <m/>
    <e v="#N/A"/>
    <s v="Activo"/>
    <s v="No aplica"/>
    <s v="Continuidad operativa"/>
    <s v="Comercio Exterior - Soporte a la Operación"/>
    <s v="Tecnológico"/>
    <s v="0 - No Aplica"/>
    <s v="No Aplica"/>
    <x v="9"/>
    <m/>
    <m/>
    <m/>
    <m/>
    <m/>
    <e v="#N/A"/>
    <s v="Mario Santos Aldama"/>
    <s v="Ingrid Bernal Campuzano"/>
    <s v="ACSN"/>
    <s v="ACSN"/>
    <m/>
    <m/>
    <m/>
    <s v="TI"/>
    <x v="2"/>
    <x v="3"/>
    <n v="0"/>
    <m/>
    <m/>
    <m/>
    <m/>
    <m/>
    <m/>
    <s v="Iniciativa"/>
    <s v="POL"/>
  </r>
  <r>
    <n v="1813"/>
    <d v="2020-07-07T18:34:44"/>
    <s v="SAC_MAT BUZÓN Medios de Contacto Obligatorios"/>
    <s v="Buzón tributario"/>
    <s v="Buzón tributario"/>
    <s v="TRANSVERSAL (AGAFF, AGR, AGJ)"/>
    <x v="0"/>
    <e v="#N/A"/>
    <s v="AGR"/>
    <s v="SN"/>
    <s v="María Elena Ventura Ibarra"/>
    <s v="SN"/>
    <n v="1"/>
    <s v="María Elena Ventura Ibarra"/>
    <n v="62.4"/>
    <s v="Baja"/>
    <n v="1"/>
    <s v="A.1 Especificación Funcional"/>
    <m/>
    <m/>
    <m/>
    <n v="0.52"/>
    <s v="Activo"/>
    <s v="Buzón tributario"/>
    <s v="No Aplica"/>
    <s v="Fiscalización"/>
    <s v="Desarrollo"/>
    <s v="704 - Buzón Tributario"/>
    <s v="Buzón Tributario"/>
    <x v="0"/>
    <s v="Unidades de Desarrollo (UD-X)"/>
    <n v="416"/>
    <n v="416"/>
    <n v="0"/>
    <n v="95264"/>
    <e v="#N/A"/>
    <s v="María Elena Ventura Ibarra"/>
    <s v="Carlos Manuel Ortega Polanco"/>
    <s v="ACSN"/>
    <s v="ACSN"/>
    <n v="1232"/>
    <s v="Alto Nivel"/>
    <s v="Desarrollo de Software"/>
    <s v="ACDMA"/>
    <x v="0"/>
    <x v="2"/>
    <s v="Raúl Quiroz Sosa"/>
    <s v="24/08/2020"/>
    <s v="24/08/2020"/>
    <s v="21/09/2020"/>
    <m/>
    <n v="2020"/>
    <n v="9"/>
    <s v="Proyecto"/>
    <s v="POL"/>
  </r>
  <r>
    <n v="1817"/>
    <d v="2020-07-13T20:12:24"/>
    <s v="SAC_SorteoBuenFin-Consumo Servicios Web para validaciones RFC, opinión cumplimiento y medios de contacto"/>
    <s v="Apoyo al proceso y aplicativo del Buen Fin"/>
    <m/>
    <m/>
    <x v="2"/>
    <e v="#N/A"/>
    <s v="AGSC"/>
    <s v="SN"/>
    <s v="Óscar Gabriel Rivera Murillo"/>
    <s v="SN"/>
    <n v="1"/>
    <s v="Oscar Gabriel Rivera Murillo"/>
    <n v="69.323999999999998"/>
    <s v="Baja"/>
    <n v="0"/>
    <s v="D. Desarrollo"/>
    <m/>
    <m/>
    <m/>
    <n v="0.27"/>
    <s v="Activo"/>
    <s v="No aplica"/>
    <s v="Compromiso con otras Instituciones"/>
    <s v="Servicios al Contribuyente"/>
    <s v="Desarrollo"/>
    <s v="704 - Buzón Tributario"/>
    <s v="Buzón Tributario"/>
    <x v="0"/>
    <s v="Unidades de Soporte a la Operación (USO)"/>
    <s v=""/>
    <n v="462.16"/>
    <n v="0"/>
    <s v=""/>
    <e v="#N/A"/>
    <s v="Oscar Gabriel Rivera Murillo"/>
    <s v="Ignacio Trujillo Hernandez"/>
    <s v="ACSN"/>
    <s v="ACSN"/>
    <n v="1264"/>
    <e v="#N/A"/>
    <s v="Desarrollo de Software"/>
    <s v="ACDMA"/>
    <x v="0"/>
    <x v="2"/>
    <s v="Raúl Quiroz Sosa"/>
    <s v="10/07/2020"/>
    <s v="10/07/2020"/>
    <s v="15/10/2020"/>
    <m/>
    <n v="2020"/>
    <n v="10"/>
    <s v="Proyecto"/>
    <s v="POL"/>
  </r>
  <r>
    <n v="1824"/>
    <d v="2020-07-14T21:23:07"/>
    <s v="RFC Ampliado_MAT-PI: Actualizar el rol Líder y del grupo de atención del Padrón de Importadores."/>
    <m/>
    <m/>
    <m/>
    <x v="3"/>
    <e v="#N/A"/>
    <s v="AGSC"/>
    <s v="SN"/>
    <e v="#N/A"/>
    <m/>
    <m/>
    <m/>
    <m/>
    <m/>
    <m/>
    <s v="0. Captación"/>
    <m/>
    <m/>
    <m/>
    <e v="#N/A"/>
    <s v="Activo"/>
    <s v="No aplica"/>
    <s v="Continuidad operativa"/>
    <s v="Identificación del Contribuyente"/>
    <s v="Desarrollo"/>
    <s v="700 - RFC Ampliado"/>
    <s v="RFC Ampliado"/>
    <x v="0"/>
    <m/>
    <m/>
    <m/>
    <m/>
    <m/>
    <e v="#N/A"/>
    <s v="Christian Alejandro Nolasco Palacios"/>
    <s v="Ignacio Trujillo Hernandez"/>
    <s v="ACSN"/>
    <s v="ACSN"/>
    <m/>
    <m/>
    <m/>
    <s v="ACSMC"/>
    <x v="1"/>
    <x v="1"/>
    <s v="Araceli Gandara Bautista"/>
    <m/>
    <m/>
    <m/>
    <m/>
    <m/>
    <m/>
    <s v="Iniciativa"/>
    <s v="POL"/>
  </r>
  <r>
    <n v="1828"/>
    <d v="2020-07-15T19:02:34"/>
    <s v="Factura Electrónica_Actualización Tecnológica-Cambiar repositorio de almacenamiento esquemas comprobación fisc"/>
    <m/>
    <m/>
    <m/>
    <x v="4"/>
    <e v="#N/A"/>
    <s v="AGCTI"/>
    <s v="SN"/>
    <s v="Roberto BenjamÍn Monroy Vargas"/>
    <s v="SN"/>
    <m/>
    <s v="Roberto BenjamÍn Monroy Vargas"/>
    <n v="0"/>
    <s v="Baja"/>
    <n v="1"/>
    <s v="3. Ejecución"/>
    <m/>
    <m/>
    <m/>
    <n v="0.98"/>
    <s v="Activo"/>
    <s v="No aplica"/>
    <s v="No Aplica"/>
    <s v="Transversales de TI"/>
    <s v="Tecnológico"/>
    <s v="944.1 - SAT-Móvil: Re-ingeniería del servicio de Factura Electrónica Móvil"/>
    <s v="SAT-Móvil: Re-ingeniería del servicio de Factura Electrónica Móvil"/>
    <x v="4"/>
    <s v="No Aplica"/>
    <n v="0"/>
    <n v="0"/>
    <n v="105564.42"/>
    <n v="0"/>
    <e v="#N/A"/>
    <s v="José Vicente Vázquez Chávez"/>
    <s v="José Vicente Vázquez Chávez"/>
    <s v="TI"/>
    <s v="ACTT"/>
    <n v="0"/>
    <e v="#N/A"/>
    <s v="Proyecto Tecnológico"/>
    <s v="TI"/>
    <x v="6"/>
    <x v="17"/>
    <s v="Omar Gabriel Mondragon Ramirez"/>
    <s v="16/06/2020"/>
    <s v="16/06/2020"/>
    <s v="17/09/2020"/>
    <s v=""/>
    <n v="2020"/>
    <n v="9"/>
    <s v="Proyecto"/>
    <s v="POL"/>
  </r>
  <r>
    <n v="1847"/>
    <d v="2020-08-05T19:29:37"/>
    <s v="Actualización de Logotipos - Bienvenido a México IOS"/>
    <m/>
    <m/>
    <m/>
    <x v="2"/>
    <e v="#N/A"/>
    <s v="AGCTI"/>
    <s v="IDS"/>
    <s v="María Nereida Ruvalcaba León"/>
    <s v="IDS"/>
    <n v="1"/>
    <s v="María Nereida Ruvalcaba León"/>
    <n v="103.2"/>
    <s v="Baja"/>
    <n v="1"/>
    <s v="D. Desarrollo"/>
    <m/>
    <m/>
    <m/>
    <n v="0.6"/>
    <s v="Activo"/>
    <s v="No aplica"/>
    <s v="Continuidad operativa"/>
    <s v="Comercio Exterior - Soporte a la Operación"/>
    <s v="Desarrollo"/>
    <s v="672 - Aplicación Móvil: Bienvenido a México"/>
    <s v="Aplicación Móvil: Bienvenido a México"/>
    <x v="0"/>
    <s v="Unidades de Desarrollo (UD-X)"/>
    <n v="550.4"/>
    <n v="688"/>
    <n v="0"/>
    <n v="126041.60000000001"/>
    <e v="#N/A"/>
    <s v="Mario Santos Aldama"/>
    <s v="Ingrid Bernal Campuzano"/>
    <s v="ACSN"/>
    <s v="ACSN"/>
    <n v="1246"/>
    <s v="COSMIC"/>
    <s v="Desarrollo de Software"/>
    <s v="ACDMA"/>
    <x v="0"/>
    <x v="6"/>
    <s v="Juan Rivas Cruz"/>
    <s v="14/08/2020"/>
    <s v="14/08/2020"/>
    <s v="13/10/2020"/>
    <m/>
    <n v="2020"/>
    <n v="10"/>
    <s v="Proyecto"/>
    <s v="POL"/>
  </r>
  <r>
    <n v="1852"/>
    <d v="2020-08-07T12:21:38"/>
    <s v="Reingeniería del Sistema de Control de Bienes (SICOBI)"/>
    <s v="Sistema de Control de Bienes (SICOBI)"/>
    <s v="Sistema de Control de Bienes (SICOBI)"/>
    <s v="AGRS"/>
    <x v="0"/>
    <e v="#N/A"/>
    <s v="AGRS"/>
    <s v="SN"/>
    <e v="#N/A"/>
    <s v="SN"/>
    <m/>
    <s v="Margarita Canseco Flores"/>
    <m/>
    <m/>
    <m/>
    <s v="0. Captación"/>
    <m/>
    <m/>
    <m/>
    <e v="#N/A"/>
    <s v="Activo"/>
    <s v="Sistema de Control de Bienes (SICOBI)"/>
    <s v="Acuerdos nacionales e internacionales"/>
    <s v="Recursos y Servicios"/>
    <s v="Desarrollo"/>
    <s v="0 - No Aplica"/>
    <s v="No Aplica"/>
    <x v="9"/>
    <m/>
    <m/>
    <m/>
    <m/>
    <m/>
    <e v="#N/A"/>
    <s v="Margarita Canseco Flores"/>
    <s v="Diana Maribel Velazquez Barroso"/>
    <s v="ACSN"/>
    <s v="ACSN"/>
    <m/>
    <m/>
    <m/>
    <s v="TI"/>
    <x v="2"/>
    <x v="3"/>
    <n v="0"/>
    <m/>
    <m/>
    <m/>
    <m/>
    <m/>
    <m/>
    <s v="Iniciativa"/>
    <s v="POL"/>
  </r>
  <r>
    <n v="1853"/>
    <d v="2020-08-07T13:22:34"/>
    <s v="CE SO: SICA Legado – Incorporación de tasa global para mensajería y paquetería."/>
    <m/>
    <m/>
    <m/>
    <x v="4"/>
    <e v="#N/A"/>
    <s v="AGA"/>
    <s v="SN"/>
    <e v="#N/A"/>
    <m/>
    <m/>
    <m/>
    <m/>
    <m/>
    <m/>
    <s v="0. Captación"/>
    <m/>
    <m/>
    <m/>
    <e v="#N/A"/>
    <s v="Activo"/>
    <s v="No aplica"/>
    <s v="Facilitar el cumplimiento"/>
    <s v="Comercio Exterior - Soporte a la Operación"/>
    <s v="Desarrollo"/>
    <s v="978 - Sistema Integral de Contabilidad Aduanera"/>
    <s v="Sistema Integral de Contabilidad Aduanera"/>
    <x v="0"/>
    <m/>
    <m/>
    <m/>
    <m/>
    <m/>
    <e v="#N/A"/>
    <s v="Mario Santos Aldama"/>
    <s v="Ingrid Bernal Campuzano"/>
    <s v="ACSN"/>
    <s v="ACSN"/>
    <m/>
    <m/>
    <m/>
    <s v="ACDMA"/>
    <x v="0"/>
    <x v="6"/>
    <s v="Jazmin Aide Gaytan Fernandez"/>
    <m/>
    <m/>
    <m/>
    <m/>
    <m/>
    <m/>
    <s v="Iniciativa"/>
    <s v="POL"/>
  </r>
  <r>
    <n v="1858"/>
    <d v="2020-08-12T14:36:43"/>
    <s v="AGS – FSCM-Boletos de avión interface con Viáticos y Pasajes /Conciliación de boletos de avión comprados."/>
    <s v="Viáticos y Pasajes"/>
    <s v="Viáticos y Pasajes"/>
    <s v="AGRS"/>
    <x v="0"/>
    <e v="#N/A"/>
    <s v="AGRS"/>
    <s v="SN"/>
    <s v="Margarita Canseco Flores"/>
    <s v="IDS"/>
    <m/>
    <s v="Margarita Canseco Flores"/>
    <n v="37.199999999999996"/>
    <s v="Baja"/>
    <m/>
    <s v="2. Carga de Plan de Trabajo"/>
    <m/>
    <m/>
    <m/>
    <m/>
    <s v="Activo"/>
    <s v="No aplica"/>
    <s v="Continuidad operativa"/>
    <s v="Recursos y Servicios"/>
    <s v="Desarrollo"/>
    <s v="299 - AGS-FSCM Solución Integral"/>
    <s v="AGS-FSCM Solución Integral"/>
    <x v="0"/>
    <s v="Unidades de Desarrollo (UD-X)"/>
    <n v="248"/>
    <n v="248"/>
    <n v="3036927"/>
    <n v="56792"/>
    <e v="#N/A"/>
    <s v="Margarita Canseco Flores"/>
    <s v="Diana Maribel Velazquez Barroso"/>
    <s v="ACSN"/>
    <s v="ACSN"/>
    <n v="1254"/>
    <s v="Alto Nivel"/>
    <m/>
    <s v="ACDMA"/>
    <x v="0"/>
    <x v="0"/>
    <s v="Francisco Porfirio Lopez Vazquez"/>
    <s v="15/09/2020"/>
    <s v=""/>
    <s v="17/09/2020"/>
    <s v=""/>
    <n v="2020"/>
    <n v="9"/>
    <s v="Proyecto"/>
    <s v="POL"/>
  </r>
  <r>
    <n v="1872"/>
    <d v="2020-08-19T16:03:29"/>
    <s v="DyP_DD_FATCA-CRS_Actualización del esquema en el DHW"/>
    <s v="Compromisos Internacionales / Fiscalización"/>
    <s v="Compromisos Internacionales / Fiscalización"/>
    <m/>
    <x v="0"/>
    <e v="#N/A"/>
    <s v="AGGC"/>
    <s v="SN"/>
    <e v="#N/A"/>
    <s v="IDS"/>
    <m/>
    <m/>
    <m/>
    <m/>
    <m/>
    <s v="0. Captación"/>
    <m/>
    <m/>
    <m/>
    <e v="#N/A"/>
    <s v="Activo"/>
    <s v="Compromisos Internacionales / Fiscalización"/>
    <s v="Acuerdos nacionales e internacionales"/>
    <s v="Declaraciones y Pagos (Documentos Digitales)"/>
    <s v="Servicios de Información"/>
    <s v="914.1 - FATCA-CRS"/>
    <s v="FATCA-CRS"/>
    <x v="0"/>
    <m/>
    <m/>
    <m/>
    <m/>
    <m/>
    <e v="#N/A"/>
    <s v="Santa Isabel Villanueva Hernandez"/>
    <s v="Ingrid Bernal Campuzano"/>
    <s v="ACSN"/>
    <s v="ACSN"/>
    <m/>
    <m/>
    <m/>
    <s v="ACDMA"/>
    <x v="0"/>
    <x v="18"/>
    <s v="Carlos Roberto Gonzalez Reyes"/>
    <m/>
    <m/>
    <m/>
    <m/>
    <m/>
    <m/>
    <s v="Iniciativa"/>
    <s v="POL"/>
  </r>
  <r>
    <n v="1877"/>
    <d v="2020-08-21T12:34:50"/>
    <s v="DyP - Actualizar la Declaración Informativa de Regímenes Fiscales Preferentes"/>
    <m/>
    <m/>
    <m/>
    <x v="4"/>
    <e v="#N/A"/>
    <s v="AGR"/>
    <s v="SN"/>
    <e v="#N/A"/>
    <m/>
    <m/>
    <m/>
    <m/>
    <m/>
    <m/>
    <s v="1. Primera estimación"/>
    <m/>
    <m/>
    <m/>
    <e v="#N/A"/>
    <s v="Activo"/>
    <s v="Reformas 2020"/>
    <s v="Continuidad operativa"/>
    <s v="Declaraciones y Pagos (Documentos Digitales)"/>
    <s v="Desarrollo"/>
    <s v="826 - Forma 63 “Declaración Informativa de los Regímenes Fiscales Preferentes”"/>
    <s v="Forma 63 “Declaración Informativa de los Regímenes Fiscales Preferentes”"/>
    <x v="8"/>
    <m/>
    <m/>
    <m/>
    <m/>
    <m/>
    <e v="#N/A"/>
    <s v="Elizabeth Del Valle Beltran"/>
    <s v="Ricardo Ramiro Romero Razo"/>
    <s v="ACSN"/>
    <s v="ACSN"/>
    <m/>
    <m/>
    <m/>
    <s v="ACDMA"/>
    <x v="0"/>
    <x v="5"/>
    <s v="Martha Patricia Tellez Torres"/>
    <m/>
    <m/>
    <m/>
    <m/>
    <m/>
    <m/>
    <s v="Primera Estimación"/>
    <s v="POL"/>
  </r>
  <r>
    <n v="1880"/>
    <d v="2020-08-26T13:38:15"/>
    <s v="PE_MAT_Modificar contextos de aplicaciones: Seguridad.war-Contribuyente, Seguridad.war-Empleado y SAMSLO.war"/>
    <m/>
    <m/>
    <m/>
    <x v="4"/>
    <e v="#N/A"/>
    <s v="AGCTI"/>
    <s v="SN"/>
    <e v="#N/A"/>
    <m/>
    <m/>
    <m/>
    <m/>
    <m/>
    <m/>
    <s v="1. Primera estimación"/>
    <m/>
    <m/>
    <m/>
    <m/>
    <s v="Activo"/>
    <m/>
    <s v="Continuidad operativa"/>
    <s v="Transversales de TI"/>
    <s v="Tecnológico"/>
    <s v="721 - PTSC - Seguridad SIAT - Fase 3 (Integración de nuevas ligas)"/>
    <s v="PTSC - Seguridad SIAT - Fase 3 (Integración de nuevas ligas)"/>
    <x v="0"/>
    <m/>
    <m/>
    <m/>
    <m/>
    <m/>
    <e v="#N/A"/>
    <s v="José Vicente Vázquez Chávez"/>
    <s v="José Vicente Vázquez Chávez"/>
    <s v="TI"/>
    <s v="ACTT"/>
    <m/>
    <m/>
    <m/>
    <s v="ACSMC"/>
    <x v="1"/>
    <x v="1"/>
    <s v="Araceli Gandara Bautista"/>
    <m/>
    <m/>
    <m/>
    <m/>
    <m/>
    <m/>
    <s v="Primera Estimación"/>
    <s v="POL"/>
  </r>
  <r>
    <n v="1882"/>
    <d v="2020-08-27T13:02:34"/>
    <s v="MAT RFC Ampliado: Act. del Cuestionario PF. Asig. de Obg. 579 (Plataformas opción pagos provisionales)"/>
    <s v="RFC"/>
    <n v="0"/>
    <n v="0"/>
    <x v="4"/>
    <e v="#N/A"/>
    <s v="AGSC"/>
    <s v="IDS"/>
    <s v="Juan Carlos Lass Bernal"/>
    <s v="IDS"/>
    <m/>
    <s v="Héctor Garduño Garduño"/>
    <n v="35.699999999999996"/>
    <s v="Baja"/>
    <n v="0"/>
    <s v="D. Desarrollo"/>
    <m/>
    <m/>
    <m/>
    <n v="0.75"/>
    <s v="Activo"/>
    <s v="Reformas 2020"/>
    <s v="No Aplica"/>
    <s v="Identificación del Contribuyente"/>
    <s v="Desarrollo"/>
    <s v="700 - RFC Ampliado"/>
    <s v="RFC Ampliado"/>
    <x v="0"/>
    <s v="Unidades de Soporte a la Operación (USO)"/>
    <n v="0"/>
    <n v="238"/>
    <n v="105564.42"/>
    <n v="0"/>
    <e v="#N/A"/>
    <s v="Christian Alejandro Nolasco Palacios"/>
    <s v="Ignacio Trujillo Hernandez"/>
    <s v="ACSN"/>
    <s v="ACSN"/>
    <n v="1258"/>
    <e v="#N/A"/>
    <s v="Desarrollo de Software"/>
    <s v="ACSMC"/>
    <x v="1"/>
    <x v="1"/>
    <s v="Araceli Gandara Bautista"/>
    <s v="28/08/2020"/>
    <s v="28/08/2020"/>
    <s v="28/09/2020"/>
    <s v=""/>
    <n v="2020"/>
    <n v="9"/>
    <s v="Proyecto"/>
    <s v="POL"/>
  </r>
  <r>
    <n v="1883"/>
    <d v="2020-08-31T11:35:36"/>
    <s v="SAC_SAIMYP_Recuperación de Contraseña de archivos con folios de Marbetes Electrónicos."/>
    <s v="Marbetes"/>
    <m/>
    <s v="AGSC"/>
    <x v="4"/>
    <e v="#N/A"/>
    <s v="AGSC"/>
    <s v="SN"/>
    <e v="#N/A"/>
    <m/>
    <m/>
    <m/>
    <m/>
    <m/>
    <m/>
    <s v="0. Captación"/>
    <m/>
    <m/>
    <m/>
    <e v="#N/A"/>
    <s v="Activo"/>
    <s v="No aplica"/>
    <s v="Continuidad operativa"/>
    <s v="Servicios al Contribuyente"/>
    <s v="Desarrollo"/>
    <s v="685.1 - Sistema Automatizado Integral de Marbetes y Precintos"/>
    <s v="Sistema Automatizado Integral de Marbetes y Precintos"/>
    <x v="0"/>
    <m/>
    <m/>
    <m/>
    <m/>
    <m/>
    <e v="#N/A"/>
    <s v="Felix Juan Ramirez Velasco"/>
    <s v="Ignacio Trujillo Hernandez"/>
    <s v="ACSN"/>
    <s v="ACSN"/>
    <m/>
    <m/>
    <m/>
    <s v="ACSMC"/>
    <x v="1"/>
    <x v="1"/>
    <s v="Erika Adriana Ruiz Mendoza"/>
    <m/>
    <m/>
    <m/>
    <m/>
    <m/>
    <m/>
    <s v="Iniciativa"/>
    <s v="POL"/>
  </r>
  <r>
    <n v="1884"/>
    <d v="2020-08-31T12:28:32"/>
    <s v="SAC_SORTEO BUEN FIN 2020 PARTICIPANTES-GANADORES"/>
    <s v="Sorteo del Buen Fin"/>
    <s v="Sorteo del Buen Fin"/>
    <s v="AGSC, AGE"/>
    <x v="0"/>
    <e v="#N/A"/>
    <s v="AGSC"/>
    <s v="SN"/>
    <e v="#N/A"/>
    <s v="SN"/>
    <m/>
    <s v="Oscar Grabriel Rivera Murillo"/>
    <m/>
    <m/>
    <m/>
    <s v="0. Captación"/>
    <m/>
    <m/>
    <m/>
    <e v="#N/A"/>
    <s v="Activo"/>
    <s v="Apoyo al proceso y aplicativo del Buen Fin"/>
    <s v="Compromiso con otras Instituciones"/>
    <s v="Servicios al Contribuyente"/>
    <s v="Desarrollo"/>
    <s v="734 - Sorteo Fiscal del Buen Fin"/>
    <s v="Sorteo Fiscal del Buen Fin"/>
    <x v="3"/>
    <m/>
    <m/>
    <m/>
    <m/>
    <m/>
    <e v="#N/A"/>
    <s v="Oscar Gabriel Rivera Murillo"/>
    <s v="Ignacio Trujillo Hernandez"/>
    <s v="ACSN"/>
    <s v="ACSN"/>
    <m/>
    <m/>
    <m/>
    <s v="ACDMA"/>
    <x v="0"/>
    <x v="0"/>
    <s v="Carlos Alberto Rosas Torres"/>
    <m/>
    <m/>
    <m/>
    <m/>
    <m/>
    <m/>
    <s v="Iniciativa"/>
    <s v="POL"/>
  </r>
  <r>
    <n v="1890"/>
    <d v="2020-09-03T14:21:37"/>
    <s v="SAC_CitaSAT: Actualización de información en los módulos de citas del Servicio de Administración Tributaria."/>
    <s v="CITASAT"/>
    <m/>
    <s v="AGCS"/>
    <x v="1"/>
    <e v="#N/A"/>
    <s v="AGSC"/>
    <s v="SN"/>
    <e v="#N/A"/>
    <m/>
    <m/>
    <m/>
    <m/>
    <m/>
    <m/>
    <s v="0. Captación"/>
    <m/>
    <m/>
    <m/>
    <e v="#N/A"/>
    <s v="Activo"/>
    <s v="No aplica"/>
    <s v="Continuidad operativa"/>
    <s v="Servicios al Contribuyente"/>
    <s v="Desarrollo"/>
    <s v="869 - CitaSAT - Sistema de Citas y Control de Turnos"/>
    <s v="CitaSAT - Sistema de Citas y Control de Turnos"/>
    <x v="6"/>
    <m/>
    <m/>
    <m/>
    <m/>
    <m/>
    <e v="#N/A"/>
    <s v="Oscar Gabriel Rivera Murillo"/>
    <s v="Ignacio Trujillo Hernandez"/>
    <s v="ACSN"/>
    <s v="ACSN"/>
    <m/>
    <m/>
    <m/>
    <s v="TI"/>
    <x v="8"/>
    <x v="19"/>
    <s v="Andre Marcel Lacarriere Lezama"/>
    <m/>
    <m/>
    <m/>
    <m/>
    <m/>
    <m/>
    <s v="Iniciativa"/>
    <s v="POL"/>
  </r>
  <r>
    <n v="1894"/>
    <d v="2020-09-04T18:02:43"/>
    <s v="CEPD_VOCE_CCUPO_Modificación de criterios aplicables a operaciones  de régimen de depósito fiscal. "/>
    <m/>
    <m/>
    <m/>
    <x v="2"/>
    <e v="#N/A"/>
    <s v="AGA"/>
    <s v="SN"/>
    <e v="#N/A"/>
    <m/>
    <m/>
    <m/>
    <m/>
    <m/>
    <m/>
    <s v="0. Captación"/>
    <m/>
    <m/>
    <m/>
    <e v="#N/A"/>
    <s v="Activo"/>
    <s v="No aplica"/>
    <s v="Facilitar el cumplimiento"/>
    <s v="Comercio Exterior - Pre-Despacho"/>
    <s v="Desarroll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899"/>
    <d v="2020-09-08T13:03:13"/>
    <s v="SIC_SIPRE_Atención de Quejas y Denuncias AGSC"/>
    <s v="Reporte SIPRE"/>
    <s v="Reporte SIPRE"/>
    <s v="AGE"/>
    <x v="0"/>
    <e v="#N/A"/>
    <s v="AGE"/>
    <s v="SN"/>
    <e v="#N/A"/>
    <s v="SN"/>
    <m/>
    <s v="Jaime Garrido Ruiz"/>
    <m/>
    <m/>
    <m/>
    <s v="0. Captación"/>
    <m/>
    <m/>
    <m/>
    <e v="#N/A"/>
    <s v="Activo"/>
    <s v="Prioritarios"/>
    <s v="Continuidad operativa"/>
    <s v="Servicios Internos de Control"/>
    <s v="Desarrollo"/>
    <s v="439 - Sistema de Procedimientos de Evaluación"/>
    <s v="Sistema de Procedimientos de Evaluación"/>
    <x v="0"/>
    <m/>
    <m/>
    <m/>
    <m/>
    <m/>
    <e v="#N/A"/>
    <s v="Jaime Garrido Ruiz"/>
    <s v="Diana Maribel Velazquez Barroso"/>
    <s v="ACSN"/>
    <s v="ACSN"/>
    <m/>
    <m/>
    <m/>
    <s v="ACDMA"/>
    <x v="0"/>
    <x v="0"/>
    <s v="Josefina Aguilar Onofre"/>
    <m/>
    <m/>
    <m/>
    <m/>
    <m/>
    <m/>
    <s v="Iniciativa"/>
    <s v="POL"/>
  </r>
  <r>
    <n v="1900"/>
    <d v="2020-09-08T13:08:42"/>
    <s v="DWH - Actualizar la Declaración Informativa de Regímenes Fiscales Preferentes"/>
    <m/>
    <m/>
    <m/>
    <x v="4"/>
    <e v="#N/A"/>
    <s v="AGR"/>
    <s v="SN"/>
    <e v="#N/A"/>
    <m/>
    <m/>
    <m/>
    <m/>
    <m/>
    <m/>
    <s v="0. Captación"/>
    <m/>
    <m/>
    <m/>
    <e v="#N/A"/>
    <s v="Activo"/>
    <s v="Reformas 2020"/>
    <s v="Continuidad operativa"/>
    <s v="Declaraciones y Pagos (Documentos Digitales)"/>
    <s v="Servicios de Información"/>
    <s v="943 - Reporteador de Documentos Digitales"/>
    <s v="Reporteador de Documentos Digitales"/>
    <x v="0"/>
    <m/>
    <m/>
    <m/>
    <m/>
    <m/>
    <e v="#N/A"/>
    <s v="Elizabeth Del Valle Beltran"/>
    <s v="Ricardo Ramiro Romero Razo"/>
    <s v="ACSN"/>
    <s v="ACSN"/>
    <m/>
    <m/>
    <m/>
    <s v="ACMII"/>
    <x v="3"/>
    <x v="8"/>
    <s v="Erik Humberto Campos Esqueda"/>
    <m/>
    <m/>
    <m/>
    <m/>
    <m/>
    <m/>
    <s v="Iniciativa"/>
    <s v="POL"/>
  </r>
  <r>
    <n v="1906"/>
    <d v="2020-09-10T12:26:26"/>
    <s v="AGSC_conexión con el IDC e institucionalizar aplicativo con el proceso de mejores prácticas."/>
    <m/>
    <m/>
    <m/>
    <x v="7"/>
    <e v="#N/A"/>
    <s v="AGSC"/>
    <s v="SN"/>
    <e v="#N/A"/>
    <m/>
    <m/>
    <m/>
    <m/>
    <m/>
    <m/>
    <s v="0. Captación"/>
    <m/>
    <m/>
    <m/>
    <e v="#N/A"/>
    <s v="Activo"/>
    <s v="No aplica"/>
    <s v="Continuidad operativa"/>
    <s v="Servicios al Contribuyente"/>
    <s v="Tecnológico"/>
    <s v="0 - No Aplica"/>
    <s v="No Aplica"/>
    <x v="9"/>
    <m/>
    <m/>
    <m/>
    <m/>
    <m/>
    <e v="#N/A"/>
    <s v="Christian Alejandro Nolasco Palacios"/>
    <s v="Ignacio Trujillo Hernandez"/>
    <s v="ACSN"/>
    <s v="ACSN"/>
    <m/>
    <m/>
    <m/>
    <s v="TI"/>
    <x v="6"/>
    <x v="20"/>
    <n v="0"/>
    <m/>
    <m/>
    <m/>
    <m/>
    <m/>
    <m/>
    <s v="Iniciativa"/>
    <s v="POL"/>
  </r>
  <r>
    <n v="1907"/>
    <d v="2020-09-10T14:11:00"/>
    <s v="CEPD_VOCE_Número de Contenedores en el Manifiesto Marítimo"/>
    <m/>
    <m/>
    <m/>
    <x v="4"/>
    <e v="#N/A"/>
    <s v="AGA"/>
    <s v="SN"/>
    <e v="#N/A"/>
    <m/>
    <m/>
    <m/>
    <m/>
    <m/>
    <m/>
    <s v="0. Captación"/>
    <m/>
    <m/>
    <m/>
    <e v="#N/A"/>
    <s v="Activo"/>
    <s v="No aplica"/>
    <s v="Facilitar el cumplimiento"/>
    <s v="Comercio Exterior - Pre-Despacho"/>
    <s v="Desarroll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910"/>
    <d v="2020-09-10T15:43:04"/>
    <s v="MAT-RFC Ampliado: Actualización del Cuestionario PF, actualización RN0788"/>
    <m/>
    <m/>
    <m/>
    <x v="4"/>
    <e v="#N/A"/>
    <s v="AGSC"/>
    <s v="SN"/>
    <e v="#N/A"/>
    <m/>
    <m/>
    <m/>
    <m/>
    <m/>
    <m/>
    <s v="0. Captación"/>
    <m/>
    <m/>
    <m/>
    <e v="#N/A"/>
    <s v="Activo"/>
    <s v="No aplica"/>
    <s v="Continuidad operativa"/>
    <s v="Identificación del Contribuyente"/>
    <s v="Desarrollo"/>
    <s v="700 - RFC Ampliado"/>
    <s v="RFC Ampliado"/>
    <x v="0"/>
    <m/>
    <m/>
    <m/>
    <m/>
    <m/>
    <e v="#N/A"/>
    <s v="Christian Alejandro Nolasco Palacios"/>
    <s v="Ignacio Trujillo Hernandez"/>
    <s v="ACSN"/>
    <s v="ACSN"/>
    <m/>
    <m/>
    <m/>
    <s v="ACSMC"/>
    <x v="1"/>
    <x v="1"/>
    <s v="Araceli Gandara Bautista"/>
    <m/>
    <m/>
    <m/>
    <m/>
    <m/>
    <m/>
    <s v="Iniciativa"/>
    <s v="POL"/>
  </r>
  <r>
    <n v="1911"/>
    <d v="2020-09-10T17:57:37"/>
    <s v="FE_Exclusion de RFCs en la generación de la LRFC."/>
    <m/>
    <m/>
    <m/>
    <x v="4"/>
    <e v="#N/A"/>
    <s v="AGSC"/>
    <s v="SN"/>
    <e v="#N/A"/>
    <m/>
    <m/>
    <m/>
    <m/>
    <m/>
    <m/>
    <s v="0. Captación"/>
    <m/>
    <m/>
    <m/>
    <e v="#N/A"/>
    <s v="Activo"/>
    <s v="Factura - Optimización de los Servicios"/>
    <s v="Recaudación"/>
    <s v="Factura Electrónica"/>
    <s v="Desarrollo"/>
    <s v="3014 - Administración de Catálogos LCO"/>
    <s v="Administración de Catálogos LCO"/>
    <x v="0"/>
    <m/>
    <m/>
    <m/>
    <m/>
    <m/>
    <e v="#N/A"/>
    <s v="Roberto Benjamin Monroy Vargas"/>
    <s v="Diana Maribel Velazquez Barroso"/>
    <s v="ACSN"/>
    <s v="ACSN"/>
    <m/>
    <m/>
    <m/>
    <s v="ACMII"/>
    <x v="3"/>
    <x v="15"/>
    <s v="Francisco Aguilar Rodriguez"/>
    <m/>
    <m/>
    <m/>
    <m/>
    <m/>
    <m/>
    <s v="Iniciativa"/>
    <s v="POL"/>
  </r>
  <r>
    <n v="1912"/>
    <d v="2020-09-11T09:24:41"/>
    <s v="CEPD_CCUPO_VOCE_Incorporar la validación del campo subdivisión para pedimentos complementarios y cartas cupo."/>
    <m/>
    <m/>
    <m/>
    <x v="4"/>
    <e v="#N/A"/>
    <s v="AGA"/>
    <s v="SN"/>
    <e v="#N/A"/>
    <m/>
    <m/>
    <m/>
    <m/>
    <m/>
    <m/>
    <s v="0. Captación"/>
    <m/>
    <m/>
    <m/>
    <e v="#N/A"/>
    <s v="Activo"/>
    <s v="No aplica"/>
    <s v="Continuidad operativa"/>
    <s v="Comercio Exterior - Pre-Despacho"/>
    <s v="Desarrollo"/>
    <s v="217 - Validador de Operaciones de Comercio Exterior"/>
    <s v="Validador de Operaciones de Comercio Exterior"/>
    <x v="5"/>
    <m/>
    <m/>
    <m/>
    <m/>
    <m/>
    <e v="#N/A"/>
    <s v="Sonia Oliva Caballero Aquino"/>
    <s v="Enrique Teodoro Olvera Olvera"/>
    <s v="ACSN"/>
    <s v="ACSN"/>
    <m/>
    <m/>
    <m/>
    <s v="AGA"/>
    <x v="4"/>
    <x v="10"/>
    <s v="Angel Alberto Vazquez Chavez"/>
    <m/>
    <m/>
    <m/>
    <m/>
    <m/>
    <m/>
    <s v="Iniciativa"/>
    <s v="POL"/>
  </r>
  <r>
    <n v="1914"/>
    <d v="2020-09-11T17:56:30"/>
    <s v="DyP.- Actualizar la nueva Declaración Anual de Personas Morales ejercicio 2020"/>
    <s v="Declaración Anual Personas Morales 2020"/>
    <s v="Mejoras y reformas fiscales 2020 a la Nueva Declaración Anual de Personas Morales"/>
    <s v="AGR"/>
    <x v="0"/>
    <e v="#N/A"/>
    <s v="AGR"/>
    <s v="IDS"/>
    <e v="#N/A"/>
    <s v="IDS"/>
    <m/>
    <s v="Gabriel Flores Pidena"/>
    <m/>
    <m/>
    <m/>
    <s v="0. Captación"/>
    <m/>
    <m/>
    <m/>
    <e v="#N/A"/>
    <s v="Activo"/>
    <s v="Simplificación de declaraciones"/>
    <s v="Recaudación"/>
    <s v="Declaraciones y Pagos (Legados y Declaraciones Anuales)"/>
    <s v="Desarrollo"/>
    <s v="881.2 - Declaración Anual Personas Morales"/>
    <s v="Declaración Anual Personas Morales"/>
    <x v="7"/>
    <m/>
    <m/>
    <m/>
    <m/>
    <m/>
    <e v="#N/A"/>
    <s v="Manuel Vargas Espinosa"/>
    <s v="Ricardo Ramiro Romero Razo"/>
    <s v="ACSN"/>
    <s v="ACSN"/>
    <m/>
    <m/>
    <m/>
    <s v="ACDMA"/>
    <x v="0"/>
    <x v="5"/>
    <s v="Ignacio Ramon Ruiz Casillas"/>
    <m/>
    <m/>
    <m/>
    <m/>
    <m/>
    <m/>
    <s v="Iniciativa"/>
    <s v="POL"/>
  </r>
  <r>
    <n v="1915"/>
    <d v="2020-09-11T18:26:48"/>
    <s v="DyP.- Actualizar el resto de los formularios de la Anual de Personas Morales ejercicio 2020"/>
    <s v="Declaración Anual Personas Morales 2020"/>
    <s v="Mejoras y reformas fiscales 2020 a la Nueva Declaración Anual de Personas Morales"/>
    <s v="AGR"/>
    <x v="0"/>
    <e v="#N/A"/>
    <s v="AGR"/>
    <s v="IDS"/>
    <e v="#N/A"/>
    <s v="IDS"/>
    <m/>
    <s v="Gabriel Flores Pidena"/>
    <m/>
    <m/>
    <m/>
    <s v="0. Captación"/>
    <m/>
    <m/>
    <m/>
    <e v="#N/A"/>
    <s v="Activo"/>
    <s v="Simplificación de declaraciones"/>
    <s v="Recaudación"/>
    <s v="Declaraciones y Pagos (Legados y Declaraciones Anuales)"/>
    <s v="Desarrollo"/>
    <s v="881.2 - Declaración Anual Personas Morales"/>
    <s v="Declaración Anual Personas Morales"/>
    <x v="7"/>
    <m/>
    <m/>
    <m/>
    <m/>
    <m/>
    <e v="#N/A"/>
    <s v="Manuel Vargas Espinosa"/>
    <s v="Ricardo Ramiro Romero Razo"/>
    <s v="ACSN"/>
    <s v="ACSN"/>
    <m/>
    <m/>
    <m/>
    <s v="ACDMA"/>
    <x v="0"/>
    <x v="5"/>
    <s v="Ignacio Ramon Ruiz Casillas"/>
    <m/>
    <m/>
    <m/>
    <m/>
    <m/>
    <m/>
    <s v="Iniciativa"/>
    <s v="POL"/>
  </r>
  <r>
    <n v="1917"/>
    <d v="2020-09-14T16:12:24"/>
    <s v="DyP - Declaración informativa para proporcionar los datos de contribuyentes a los que se les comercializó esquema reportable"/>
    <s v="Esquemas Reportables"/>
    <s v="Esquemas Reportables"/>
    <s v="AGGC"/>
    <x v="0"/>
    <m/>
    <s v="AGGC"/>
    <m/>
    <s v="Mario Santos Aldama"/>
    <s v="SN"/>
    <m/>
    <s v="Mario Santos Aldama"/>
    <m/>
    <m/>
    <m/>
    <s v="0. Captación"/>
    <m/>
    <m/>
    <m/>
    <e v="#N/A"/>
    <s v="Activo"/>
    <s v="No aplica"/>
    <s v="Fiscalización"/>
    <s v="Declaraciones y Pagos (Informativas y Pagos Provisionales)"/>
    <s v="Desarrollo"/>
    <s v="0 - No Aplica"/>
    <s v="No Aplica"/>
    <x v="9"/>
    <m/>
    <m/>
    <m/>
    <m/>
    <m/>
    <e v="#N/A"/>
    <s v="Mario Santos Aldama"/>
    <s v="Ingrid Bernal Campuzano"/>
    <s v="ACSN"/>
    <s v="ACSN"/>
    <m/>
    <m/>
    <m/>
    <m/>
    <x v="9"/>
    <x v="20"/>
    <n v="0"/>
    <m/>
    <m/>
    <m/>
    <m/>
    <m/>
    <m/>
    <s v="Iniciativa"/>
    <s v="POL"/>
  </r>
  <r>
    <n v="1918"/>
    <d v="2020-09-14T16:20:12"/>
    <s v="DyP - Declaración informativa para revelar esquemas reportables generalizados y personalizados."/>
    <s v="Esquemas Reportables"/>
    <s v="Esquemas Reportables"/>
    <s v="AGGC"/>
    <x v="0"/>
    <m/>
    <s v="AGGC"/>
    <m/>
    <s v="Mario Santos Aldama"/>
    <s v="SN"/>
    <m/>
    <s v="Mario Santos Aldama"/>
    <m/>
    <m/>
    <m/>
    <s v="0. Captación"/>
    <m/>
    <m/>
    <m/>
    <e v="#N/A"/>
    <s v="Activo"/>
    <s v="No aplica"/>
    <s v="Fiscalización"/>
    <s v="Fiscalización"/>
    <s v="Desarrollo"/>
    <s v="0 - No Aplica"/>
    <s v="No Aplica"/>
    <x v="9"/>
    <m/>
    <m/>
    <m/>
    <m/>
    <m/>
    <e v="#N/A"/>
    <s v="Mario Santos Aldama"/>
    <s v="Ingrid Bernal Campuzano"/>
    <s v="ACSN"/>
    <s v="ACSN"/>
    <m/>
    <m/>
    <m/>
    <m/>
    <x v="9"/>
    <x v="20"/>
    <n v="0"/>
    <m/>
    <m/>
    <m/>
    <m/>
    <m/>
    <m/>
    <s v="Iniciativa"/>
    <s v="POL"/>
  </r>
  <r>
    <n v="1919"/>
    <d v="2020-09-14T16:28:53"/>
    <s v="DyP - Constancia de esquema no reportable y de existencia de impedimento legal"/>
    <s v="Esquemas Reportables"/>
    <s v="Esquemas Reportables"/>
    <s v="AGGC"/>
    <x v="0"/>
    <m/>
    <s v="AGGC"/>
    <m/>
    <s v="Mario Santos Aldama"/>
    <s v="SN"/>
    <m/>
    <s v="Mario Santos Aldama"/>
    <m/>
    <m/>
    <m/>
    <s v="0. Captación"/>
    <m/>
    <m/>
    <m/>
    <e v="#N/A"/>
    <s v="Activo"/>
    <s v="No aplica"/>
    <s v="Fiscalización"/>
    <s v="Declaraciones y Pagos (Informativas y Pagos Provisionales)"/>
    <s v="Desarrollo"/>
    <s v="0 - No Aplica"/>
    <s v="No Aplica"/>
    <x v="9"/>
    <m/>
    <m/>
    <m/>
    <m/>
    <m/>
    <e v="#N/A"/>
    <s v="Mario Santos Aldama"/>
    <s v="Ingrid Bernal Campuzano"/>
    <s v="ACSN"/>
    <s v="ACSN"/>
    <m/>
    <m/>
    <m/>
    <m/>
    <x v="9"/>
    <x v="20"/>
    <n v="0"/>
    <m/>
    <m/>
    <m/>
    <m/>
    <m/>
    <m/>
    <s v="Iniciativa"/>
    <s v="POL"/>
  </r>
  <r>
    <n v="80820"/>
    <d v="2014-01-07T00:00:00"/>
    <s v="SAAPA TA- Generar número de acuse e incorporar filtros en reportes de información aérea."/>
    <m/>
    <m/>
    <m/>
    <x v="3"/>
    <e v="#N/A"/>
    <s v="AGA"/>
    <s v="PPMC"/>
    <s v="José Alberto Romero Rodríguez"/>
    <m/>
    <m/>
    <m/>
    <m/>
    <m/>
    <m/>
    <s v="D. Desarrollo"/>
    <m/>
    <m/>
    <m/>
    <e v="#N/A"/>
    <s v="Detenido"/>
    <m/>
    <m/>
    <s v="Administración de Riesgo"/>
    <s v="Desarrollo"/>
    <m/>
    <e v="#N/A"/>
    <x v="14"/>
    <e v="#N/A"/>
    <e v="#N/A"/>
    <e v="#N/A"/>
    <n v="0"/>
    <n v="0"/>
    <e v="#N/A"/>
    <s v="Jose Alberto Romero Rodriguez"/>
    <s v="Homero Angel Garcia Merino"/>
    <s v="TI"/>
    <s v="ACDMA"/>
    <m/>
    <m/>
    <m/>
    <s v="TI"/>
    <x v="10"/>
    <x v="21"/>
    <m/>
    <m/>
    <m/>
    <m/>
    <m/>
    <m/>
    <m/>
    <s v="Proyecto"/>
    <s v="PPMC"/>
  </r>
  <r>
    <n v="81269"/>
    <d v="2014-01-29T00:00:00"/>
    <s v="Reingenería SAORS"/>
    <s v="Nuevo tema de Negocio"/>
    <m/>
    <m/>
    <x v="1"/>
    <e v="#N/A"/>
    <s v="AGCTI"/>
    <s v="PPMC"/>
    <s v="Elizabeth Ruíz López; Miguel Cañizo Espinoza; Emma Perez Tohen"/>
    <m/>
    <m/>
    <m/>
    <m/>
    <m/>
    <m/>
    <s v="0. PPMC"/>
    <m/>
    <m/>
    <m/>
    <e v="#N/A"/>
    <s v="Activo"/>
    <m/>
    <m/>
    <s v="Comercio Exterior - Despacho"/>
    <s v="Desarrollo"/>
    <m/>
    <e v="#N/A"/>
    <x v="14"/>
    <e v="#N/A"/>
    <e v="#N/A"/>
    <e v="#N/A"/>
    <n v="0"/>
    <n v="0"/>
    <e v="#N/A"/>
    <s v="Elizabeth Ruíz López; Miguel Cañizo Espinoza; Emma Perez Tohen"/>
    <s v="Edgar Alejandro Ugalde Ramos"/>
    <s v="ACSN"/>
    <s v="ACSN"/>
    <m/>
    <m/>
    <m/>
    <s v="TI"/>
    <x v="10"/>
    <x v="21"/>
    <m/>
    <m/>
    <m/>
    <m/>
    <m/>
    <m/>
    <m/>
    <s v="Proyecto"/>
    <s v="PPMC"/>
  </r>
  <r>
    <n v="87635"/>
    <d v="2014-10-29T00:00:00"/>
    <s v="Monitor Lotes de Pago Enviados y Recibidos en los Diferentes Servicios"/>
    <m/>
    <m/>
    <m/>
    <x v="3"/>
    <e v="#N/A"/>
    <s v="AGR"/>
    <s v="PPMC"/>
    <s v="Manuel Vargas Espinosa"/>
    <m/>
    <m/>
    <m/>
    <m/>
    <m/>
    <m/>
    <s v="0. Captación"/>
    <m/>
    <m/>
    <m/>
    <e v="#N/A"/>
    <s v="Activo"/>
    <m/>
    <m/>
    <s v="Declaraciones y Pagos"/>
    <s v="Desarrollo"/>
    <m/>
    <e v="#N/A"/>
    <x v="15"/>
    <e v="#N/A"/>
    <e v="#N/A"/>
    <e v="#N/A"/>
    <n v="0"/>
    <n v="0"/>
    <e v="#N/A"/>
    <s v="Manuel Vargas Espinosa"/>
    <s v="Ricardo Ramiro Romero Razo"/>
    <s v="ACSN"/>
    <s v="ACSN"/>
    <m/>
    <m/>
    <m/>
    <s v="TI"/>
    <x v="10"/>
    <x v="21"/>
    <m/>
    <m/>
    <m/>
    <m/>
    <m/>
    <m/>
    <m/>
    <s v="Proyecto"/>
    <s v="PPMC"/>
  </r>
  <r>
    <n v="90882"/>
    <d v="2015-05-07T00:00:00"/>
    <s v="SAIE III: Servicio de Acreditación de Identidad y Enrolamiento para la Firma Electrónica Avanzada - III"/>
    <m/>
    <m/>
    <m/>
    <x v="6"/>
    <e v="#N/A"/>
    <s v="AGSC"/>
    <s v="PPMC"/>
    <s v="Félix Juan Ramírez Velasco"/>
    <m/>
    <m/>
    <m/>
    <m/>
    <m/>
    <m/>
    <s v="K. Cierre"/>
    <m/>
    <m/>
    <m/>
    <e v="#N/A"/>
    <s v="Activo"/>
    <m/>
    <m/>
    <s v="Al Contribuyente"/>
    <s v="Desarrollo"/>
    <m/>
    <e v="#N/A"/>
    <x v="14"/>
    <e v="#N/A"/>
    <e v="#N/A"/>
    <e v="#N/A"/>
    <n v="0"/>
    <n v="0"/>
    <e v="#N/A"/>
    <s v="Felix Juan Ramírez Velasco"/>
    <s v="Ingrid Bernal Campuzano"/>
    <s v="ACSN"/>
    <s v="ACSN"/>
    <m/>
    <m/>
    <m/>
    <s v="TI"/>
    <x v="10"/>
    <x v="21"/>
    <m/>
    <m/>
    <m/>
    <m/>
    <m/>
    <m/>
    <m/>
    <s v="Proyecto"/>
    <s v="PPMC"/>
  </r>
  <r>
    <n v="91127"/>
    <d v="2015-05-22T00:00:00"/>
    <s v="Diseño de los servicios de la infraestructura aplicativa"/>
    <s v="Nuevo tema de Negocio"/>
    <m/>
    <m/>
    <x v="1"/>
    <e v="#N/A"/>
    <s v="AGCTI"/>
    <s v="PPMC"/>
    <s v="Elizabeth Ruíz López; Miguel Cañizo Espinoza; Emma Perez Tohen"/>
    <m/>
    <m/>
    <m/>
    <m/>
    <m/>
    <m/>
    <s v="0. PPMC"/>
    <m/>
    <m/>
    <m/>
    <e v="#N/A"/>
    <s v="Activo"/>
    <m/>
    <m/>
    <s v="Comercio Exterior - Soporte a la Operación"/>
    <s v="Desarrollo"/>
    <m/>
    <e v="#N/A"/>
    <x v="14"/>
    <e v="#N/A"/>
    <e v="#N/A"/>
    <e v="#N/A"/>
    <n v="0"/>
    <n v="0"/>
    <e v="#N/A"/>
    <s v="Elizabeth Ruíz López; Miguel Cañizo Espinoza; Emma Perez Tohen"/>
    <s v="Edgar Alejandro Ugalde Ramos"/>
    <s v="ACSN"/>
    <s v="ACSN"/>
    <m/>
    <m/>
    <m/>
    <s v="TI"/>
    <x v="10"/>
    <x v="21"/>
    <m/>
    <m/>
    <m/>
    <m/>
    <m/>
    <m/>
    <m/>
    <s v="Proyecto"/>
    <s v="PPMC"/>
  </r>
  <r>
    <n v="92382"/>
    <d v="2015-07-30T00:00:00"/>
    <s v="SCCCyG: Actualización del Sistema de Control de Cuentas de Créditos y Garantías"/>
    <m/>
    <m/>
    <m/>
    <x v="2"/>
    <e v="#N/A"/>
    <s v="AGP"/>
    <s v="PPMC"/>
    <s v="Mario Santos Aldama"/>
    <m/>
    <m/>
    <m/>
    <m/>
    <m/>
    <m/>
    <s v="0. PPMC"/>
    <m/>
    <m/>
    <m/>
    <e v="#N/A"/>
    <s v="Activo"/>
    <m/>
    <m/>
    <s v="Comercio Exterior - Soporte a la Operación"/>
    <s v="Desarrollo"/>
    <m/>
    <e v="#N/A"/>
    <x v="14"/>
    <e v="#N/A"/>
    <e v="#N/A"/>
    <e v="#N/A"/>
    <n v="0"/>
    <n v="0"/>
    <e v="#N/A"/>
    <s v="Mario Santos Aldama"/>
    <s v="Ingrid Bernal Campuzano"/>
    <s v="ACSN"/>
    <s v="ACSN"/>
    <m/>
    <m/>
    <m/>
    <s v="TI"/>
    <x v="10"/>
    <x v="21"/>
    <m/>
    <m/>
    <m/>
    <m/>
    <m/>
    <m/>
    <m/>
    <s v="Proyecto"/>
    <s v="PPMC"/>
  </r>
  <r>
    <n v="94145"/>
    <d v="2015-10-16T00:00:00"/>
    <s v="IntraSAT: Implementar un Administrador de Contenidos"/>
    <m/>
    <m/>
    <m/>
    <x v="6"/>
    <e v="#N/A"/>
    <s v="AGSC"/>
    <s v="PPMC"/>
    <s v="Raul Hernandez Coronel"/>
    <m/>
    <m/>
    <m/>
    <m/>
    <m/>
    <m/>
    <s v="K. Cierre"/>
    <m/>
    <m/>
    <m/>
    <e v="#N/A"/>
    <s v="Activo"/>
    <m/>
    <m/>
    <s v="Al Contribuyente"/>
    <s v="Desarrollo"/>
    <m/>
    <e v="#N/A"/>
    <x v="14"/>
    <e v="#N/A"/>
    <e v="#N/A"/>
    <e v="#N/A"/>
    <n v="0"/>
    <n v="0"/>
    <e v="#N/A"/>
    <s v="Raul Hernandez Coronel"/>
    <s v="Ingrid Bernal Campuzano"/>
    <s v="ACSN"/>
    <s v="ACSN"/>
    <m/>
    <m/>
    <m/>
    <s v="TI"/>
    <x v="10"/>
    <x v="21"/>
    <m/>
    <m/>
    <m/>
    <m/>
    <m/>
    <m/>
    <m/>
    <s v="Proyecto"/>
    <s v="PPMC"/>
  </r>
  <r>
    <n v="94760"/>
    <d v="2015-11-06T00:00:00"/>
    <s v="SAT-Móvil: Implementar el servicio de Maratón del conocimiento"/>
    <m/>
    <m/>
    <m/>
    <x v="6"/>
    <e v="#N/A"/>
    <s v="AGSC"/>
    <s v="PPMC"/>
    <s v="Félix Juan Ramírez Velasco"/>
    <m/>
    <m/>
    <m/>
    <m/>
    <m/>
    <m/>
    <s v="F. Pruebas de Usuario"/>
    <m/>
    <m/>
    <m/>
    <e v="#N/A"/>
    <s v="Detenido"/>
    <m/>
    <m/>
    <s v="Al Contribuyente"/>
    <s v="Desarrollo"/>
    <m/>
    <e v="#N/A"/>
    <x v="14"/>
    <e v="#N/A"/>
    <e v="#N/A"/>
    <e v="#N/A"/>
    <n v="0"/>
    <n v="0"/>
    <e v="#N/A"/>
    <s v="Felix Juan Ramírez Velasco"/>
    <s v="Ignacio Trujillo Hernandez"/>
    <s v="ACSN"/>
    <s v="ACSN"/>
    <m/>
    <m/>
    <m/>
    <s v="TI"/>
    <x v="10"/>
    <x v="21"/>
    <m/>
    <m/>
    <m/>
    <m/>
    <m/>
    <m/>
    <m/>
    <s v="Proyecto"/>
    <s v="PPMC"/>
  </r>
  <r>
    <n v="94785"/>
    <d v="2015-11-09T00:00:00"/>
    <s v="CE: Sistema de Registro de Base Marcaria de Aduanas: Reingeniería del sistema"/>
    <m/>
    <m/>
    <m/>
    <x v="2"/>
    <e v="#N/A"/>
    <s v="AGA"/>
    <s v="PPMC"/>
    <s v="Ingrid Bernal Campuzano"/>
    <m/>
    <m/>
    <m/>
    <m/>
    <m/>
    <m/>
    <s v="K. Cierre"/>
    <m/>
    <m/>
    <m/>
    <m/>
    <s v="Activo"/>
    <m/>
    <m/>
    <m/>
    <m/>
    <m/>
    <m/>
    <x v="14"/>
    <m/>
    <m/>
    <m/>
    <m/>
    <m/>
    <e v="#N/A"/>
    <m/>
    <s v="Ingrid Bernal Campuzano"/>
    <s v="ACSN"/>
    <s v="ACSN"/>
    <m/>
    <m/>
    <m/>
    <s v="TI"/>
    <x v="10"/>
    <x v="21"/>
    <m/>
    <m/>
    <m/>
    <m/>
    <m/>
    <m/>
    <m/>
    <s v="Proyecto"/>
    <s v="PPMC"/>
  </r>
  <r>
    <n v="96373"/>
    <d v="2016-01-28T00:00:00"/>
    <s v="Nuevo modelo de administración de servicios (NMAS)"/>
    <s v="Nuevo tema de Negocio"/>
    <m/>
    <m/>
    <x v="3"/>
    <e v="#N/A"/>
    <s v="AGCTI"/>
    <s v="PPMC"/>
    <s v="Jose Torres Silva"/>
    <m/>
    <m/>
    <m/>
    <m/>
    <m/>
    <m/>
    <s v="0. PPMC"/>
    <m/>
    <m/>
    <m/>
    <e v="#N/A"/>
    <s v="Activo"/>
    <m/>
    <m/>
    <s v="Transversales de TI"/>
    <s v="Desarrollo"/>
    <m/>
    <e v="#N/A"/>
    <x v="14"/>
    <e v="#N/A"/>
    <e v="#N/A"/>
    <e v="#N/A"/>
    <n v="0"/>
    <n v="0"/>
    <e v="#N/A"/>
    <s v="Jose Torres Silva"/>
    <s v="Eloy Rodarte Castillo"/>
    <s v="TI"/>
    <s v="ACPPI"/>
    <m/>
    <m/>
    <m/>
    <s v="TI"/>
    <x v="10"/>
    <x v="21"/>
    <m/>
    <m/>
    <m/>
    <m/>
    <m/>
    <m/>
    <m/>
    <s v="Proyecto"/>
    <s v="PPMC"/>
  </r>
  <r>
    <n v="96454"/>
    <d v="2016-02-03T00:00:00"/>
    <s v="MAT IDC: Crear la conexión para la consulta de información, entre SCT y el SAT, mediante el Web Services de IDC."/>
    <m/>
    <m/>
    <m/>
    <x v="2"/>
    <e v="#N/A"/>
    <s v="AGSC"/>
    <s v="PPMC"/>
    <s v="Christian Alejandro Nolasco Palacios"/>
    <m/>
    <m/>
    <m/>
    <m/>
    <m/>
    <m/>
    <s v="0. PPMC"/>
    <m/>
    <m/>
    <m/>
    <e v="#N/A"/>
    <s v="Activo"/>
    <m/>
    <m/>
    <s v="Identificación del Contribuyente"/>
    <s v="Desarrollo"/>
    <m/>
    <e v="#N/A"/>
    <x v="14"/>
    <e v="#N/A"/>
    <e v="#N/A"/>
    <e v="#N/A"/>
    <n v="0"/>
    <n v="0"/>
    <e v="#N/A"/>
    <s v="Christian Alejandro Nolasco Palacios"/>
    <s v="Ignacio Trujillo Hernandez"/>
    <s v="ACSN"/>
    <s v="ACSN"/>
    <m/>
    <m/>
    <m/>
    <s v="TI"/>
    <x v="10"/>
    <x v="21"/>
    <m/>
    <m/>
    <m/>
    <m/>
    <m/>
    <m/>
    <m/>
    <s v="Proyecto"/>
    <s v="PPMC"/>
  </r>
  <r>
    <n v="97374"/>
    <d v="2016-03-09T00:00:00"/>
    <s v="C.E. Alertas en Importaciones para fracciones sensibles."/>
    <m/>
    <m/>
    <m/>
    <x v="2"/>
    <e v="#N/A"/>
    <s v="AGACE"/>
    <s v="PPMC"/>
    <s v="Mario Santos Aldama"/>
    <m/>
    <m/>
    <m/>
    <m/>
    <m/>
    <m/>
    <s v="I. Liberación"/>
    <m/>
    <m/>
    <m/>
    <e v="#N/A"/>
    <s v="Activo"/>
    <m/>
    <m/>
    <s v="Administración de Riesgo"/>
    <s v="Desarrollo"/>
    <m/>
    <e v="#N/A"/>
    <x v="14"/>
    <e v="#N/A"/>
    <e v="#N/A"/>
    <e v="#N/A"/>
    <n v="0"/>
    <n v="0"/>
    <e v="#N/A"/>
    <s v="Mario Santos Aldama"/>
    <s v="Ingrid Bernal Campuzano"/>
    <s v="ACSN"/>
    <s v="ACSN"/>
    <m/>
    <m/>
    <m/>
    <s v="TI"/>
    <x v="10"/>
    <x v="21"/>
    <m/>
    <m/>
    <m/>
    <m/>
    <m/>
    <m/>
    <m/>
    <s v="Proyecto"/>
    <s v="PPMC"/>
  </r>
  <r>
    <n v="99249"/>
    <d v="2016-06-10T00:00:00"/>
    <s v="CE: SO: Intercambio de Información con Sectores de Comercio Exterior."/>
    <m/>
    <m/>
    <m/>
    <x v="2"/>
    <e v="#N/A"/>
    <s v="AGA"/>
    <s v="PPMC"/>
    <s v="Ingrid Bernal Campuzano"/>
    <m/>
    <m/>
    <m/>
    <m/>
    <m/>
    <m/>
    <s v="I. Liberación"/>
    <m/>
    <m/>
    <m/>
    <m/>
    <s v="Activo"/>
    <m/>
    <m/>
    <m/>
    <m/>
    <m/>
    <m/>
    <x v="14"/>
    <m/>
    <m/>
    <m/>
    <m/>
    <m/>
    <e v="#N/A"/>
    <m/>
    <s v="Ingrid Bernal Campuzano"/>
    <s v="ACSN"/>
    <s v="ACSN"/>
    <m/>
    <m/>
    <m/>
    <s v="TI"/>
    <x v="10"/>
    <x v="21"/>
    <m/>
    <m/>
    <m/>
    <m/>
    <m/>
    <m/>
    <m/>
    <s v="Proyecto"/>
    <s v="PPMC"/>
  </r>
  <r>
    <n v="100528"/>
    <d v="2016-08-16T00:00:00"/>
    <s v="CITASAT - Desarrollo e implementación de reingenieria"/>
    <m/>
    <m/>
    <m/>
    <x v="3"/>
    <e v="#N/A"/>
    <s v="AGSC"/>
    <s v="PPMC"/>
    <s v="Estela Sanchez Gonzalez"/>
    <m/>
    <m/>
    <m/>
    <m/>
    <m/>
    <m/>
    <s v="D. Desarrollo"/>
    <m/>
    <m/>
    <m/>
    <e v="#N/A"/>
    <s v="Activo"/>
    <m/>
    <m/>
    <s v="Al Contribuyente"/>
    <s v="Desarrollo"/>
    <m/>
    <e v="#N/A"/>
    <x v="15"/>
    <e v="#N/A"/>
    <e v="#N/A"/>
    <e v="#N/A"/>
    <n v="0"/>
    <n v="0"/>
    <e v="#N/A"/>
    <s v="Estela Sanchez Gonzalez"/>
    <s v="Ingrid Bernal Campuzano"/>
    <s v="ACSN"/>
    <s v="ACSN"/>
    <m/>
    <m/>
    <m/>
    <s v="TI"/>
    <x v="10"/>
    <x v="21"/>
    <m/>
    <m/>
    <m/>
    <m/>
    <m/>
    <m/>
    <m/>
    <s v="Proyecto"/>
    <s v="PPMC"/>
  </r>
  <r>
    <n v="100733"/>
    <d v="2016-08-25T00:00:00"/>
    <s v="Liberación de aplicaciones integrando el desarrollo seguro (Iniciativa Estratégica AGCTI)"/>
    <s v="Nuevo tema de Negocio"/>
    <m/>
    <m/>
    <x v="1"/>
    <e v="#N/A"/>
    <s v="AGCTI"/>
    <s v="PPMC"/>
    <s v="Jose Antonio Vazquez Acosta"/>
    <m/>
    <m/>
    <m/>
    <m/>
    <m/>
    <m/>
    <s v="0. PPMC"/>
    <m/>
    <m/>
    <m/>
    <e v="#N/A"/>
    <s v="Activo"/>
    <m/>
    <m/>
    <s v="Transversales de TI"/>
    <s v="Tecnológico"/>
    <m/>
    <e v="#N/A"/>
    <x v="14"/>
    <e v="#N/A"/>
    <e v="#N/A"/>
    <e v="#N/A"/>
    <n v="0"/>
    <n v="0"/>
    <e v="#N/A"/>
    <s v="Jose Antonio Vazquez Acosta"/>
    <s v="Hector Gomez Vera"/>
    <s v="TI"/>
    <s v="ACSMC"/>
    <m/>
    <m/>
    <m/>
    <s v="TI"/>
    <x v="10"/>
    <x v="21"/>
    <m/>
    <m/>
    <m/>
    <m/>
    <m/>
    <m/>
    <m/>
    <s v="Proyecto"/>
    <s v="PPMC"/>
  </r>
  <r>
    <n v="101803"/>
    <d v="2016-10-13T00:00:00"/>
    <s v="IDC-RFC Ampliado portal contribuyente. Aplicar lineamientos gráficos de GOB.MX - Mejora continua"/>
    <s v="Nuevo tema de Negocio"/>
    <m/>
    <m/>
    <x v="1"/>
    <e v="#N/A"/>
    <s v="AGCTI"/>
    <s v="PPMC"/>
    <s v="Sergio Campoamor Roldan"/>
    <m/>
    <m/>
    <m/>
    <m/>
    <m/>
    <m/>
    <s v="0. PPMC"/>
    <m/>
    <m/>
    <m/>
    <e v="#N/A"/>
    <s v="Activo"/>
    <m/>
    <m/>
    <s v="Identificación del Contribuyente"/>
    <s v="Desarrollo"/>
    <m/>
    <e v="#N/A"/>
    <x v="14"/>
    <e v="#N/A"/>
    <e v="#N/A"/>
    <e v="#N/A"/>
    <n v="0"/>
    <n v="0"/>
    <e v="#N/A"/>
    <s v="Sergio Campoamor Roldan"/>
    <s v="Sergio Campoamor Roldan"/>
    <s v="ACSN"/>
    <s v="ACSN"/>
    <m/>
    <m/>
    <m/>
    <s v="TI"/>
    <x v="10"/>
    <x v="21"/>
    <m/>
    <m/>
    <m/>
    <m/>
    <m/>
    <m/>
    <m/>
    <s v="Proyecto"/>
    <s v="PPMC"/>
  </r>
  <r>
    <n v="103604"/>
    <d v="2017-01-25T00:00:00"/>
    <s v="DyP_DD Documentos Digitales: Crear la F33 Declaración Informativa Múltiple del IEPS (MULTI-IEPS)."/>
    <m/>
    <m/>
    <m/>
    <x v="6"/>
    <e v="#N/A"/>
    <s v="AGR"/>
    <s v="PPMC"/>
    <s v="Ricardo Ramiro Romero Razo"/>
    <m/>
    <m/>
    <m/>
    <m/>
    <m/>
    <m/>
    <s v="K. Cierre"/>
    <m/>
    <m/>
    <m/>
    <m/>
    <s v="Activo"/>
    <m/>
    <m/>
    <m/>
    <m/>
    <m/>
    <m/>
    <x v="7"/>
    <m/>
    <m/>
    <m/>
    <m/>
    <m/>
    <e v="#N/A"/>
    <m/>
    <s v="Ricardo Ramiro Romero Razo"/>
    <s v="ACSN"/>
    <s v="PPMC"/>
    <m/>
    <m/>
    <m/>
    <s v="TI"/>
    <x v="10"/>
    <x v="21"/>
    <m/>
    <m/>
    <m/>
    <m/>
    <m/>
    <m/>
    <m/>
    <s v="Proyecto"/>
    <s v="PPMC"/>
  </r>
  <r>
    <n v="104287"/>
    <d v="2017-03-03T00:00:00"/>
    <s v="CESO-SIAVO. Sistema de Investigación para Auditoria de Verificación de Origen"/>
    <m/>
    <m/>
    <m/>
    <x v="6"/>
    <e v="#N/A"/>
    <s v="AGACE"/>
    <s v="PPMC"/>
    <s v="José Alberto Romero Rodríguez"/>
    <m/>
    <m/>
    <m/>
    <m/>
    <m/>
    <m/>
    <s v="K. Cierre"/>
    <m/>
    <m/>
    <s v="SI"/>
    <e v="#N/A"/>
    <s v="Activo"/>
    <m/>
    <m/>
    <s v="Comercio Exterior - Soporte a la Operación"/>
    <s v="Desarrollo"/>
    <m/>
    <e v="#N/A"/>
    <x v="14"/>
    <e v="#N/A"/>
    <e v="#N/A"/>
    <e v="#N/A"/>
    <n v="0"/>
    <n v="0"/>
    <e v="#N/A"/>
    <s v="Jose Alberto Romero Rodriguez"/>
    <s v="Homero Angel Garcia Merino"/>
    <s v="TI"/>
    <s v="ACDMA"/>
    <m/>
    <m/>
    <m/>
    <s v="TI"/>
    <x v="10"/>
    <x v="21"/>
    <m/>
    <m/>
    <m/>
    <m/>
    <m/>
    <m/>
    <m/>
    <s v="Proyecto"/>
    <s v="PPMC"/>
  </r>
  <r>
    <n v="104565"/>
    <d v="2017-03-21T00:00:00"/>
    <s v="CESO - DATA MART - Creación de Consultas de Pedimento Históricos y Públicos."/>
    <m/>
    <m/>
    <m/>
    <x v="2"/>
    <e v="#N/A"/>
    <s v="AGA"/>
    <s v="PPMC"/>
    <s v="Ingrid Bernal Campuzano"/>
    <m/>
    <m/>
    <m/>
    <m/>
    <m/>
    <m/>
    <s v="I. Liberación"/>
    <m/>
    <m/>
    <m/>
    <m/>
    <s v="Activo"/>
    <m/>
    <m/>
    <m/>
    <m/>
    <m/>
    <m/>
    <x v="14"/>
    <m/>
    <m/>
    <m/>
    <m/>
    <m/>
    <e v="#N/A"/>
    <m/>
    <s v="Ingrid Bernal Campuzano"/>
    <s v="ACSN"/>
    <s v="ACSN"/>
    <m/>
    <m/>
    <m/>
    <s v="TI"/>
    <x v="10"/>
    <x v="21"/>
    <m/>
    <m/>
    <m/>
    <m/>
    <m/>
    <m/>
    <m/>
    <s v="Proyecto"/>
    <s v="PPMC"/>
  </r>
  <r>
    <n v="104841"/>
    <d v="2017-04-04T00:00:00"/>
    <s v="CE- SO: Laboratorio de Investigación para Seguridad Nacional - CPED."/>
    <m/>
    <m/>
    <m/>
    <x v="1"/>
    <e v="#N/A"/>
    <s v="AGA"/>
    <s v="PPMC"/>
    <s v="José Alberto Romero Rodríguez"/>
    <m/>
    <m/>
    <m/>
    <m/>
    <m/>
    <m/>
    <s v="0. Captación"/>
    <m/>
    <m/>
    <m/>
    <e v="#N/A"/>
    <s v="Activo"/>
    <m/>
    <m/>
    <s v="Comercio Exterior - Soporte a la Operación"/>
    <s v="Desarrollo"/>
    <m/>
    <e v="#N/A"/>
    <x v="14"/>
    <e v="#N/A"/>
    <e v="#N/A"/>
    <e v="#N/A"/>
    <n v="0"/>
    <n v="0"/>
    <e v="#N/A"/>
    <s v="Jose Alberto Romero Rodriguez"/>
    <s v="Edgar Alejandro Ugalde Ramos"/>
    <s v="ACSN"/>
    <s v="ACSN"/>
    <m/>
    <m/>
    <m/>
    <s v="TI"/>
    <x v="10"/>
    <x v="21"/>
    <m/>
    <m/>
    <m/>
    <m/>
    <m/>
    <m/>
    <m/>
    <s v="Proyecto"/>
    <s v="PPMC"/>
  </r>
  <r>
    <n v="104941"/>
    <d v="2017-04-10T00:00:00"/>
    <s v="DyP_DD: Crear la Declaración Informativa de Partes Relacionadas 76-A LISR"/>
    <m/>
    <m/>
    <m/>
    <x v="6"/>
    <e v="#N/A"/>
    <s v="AGR"/>
    <s v="PPMC"/>
    <s v="Ricardo Ramiro Romero Razo"/>
    <m/>
    <m/>
    <m/>
    <m/>
    <m/>
    <m/>
    <s v="K. Cierre"/>
    <m/>
    <m/>
    <m/>
    <m/>
    <s v="Activo"/>
    <m/>
    <m/>
    <m/>
    <m/>
    <m/>
    <m/>
    <x v="7"/>
    <m/>
    <m/>
    <m/>
    <m/>
    <m/>
    <e v="#N/A"/>
    <m/>
    <s v="Ricardo Ramiro Romero Razo"/>
    <s v="ACSN"/>
    <s v="PPMC"/>
    <m/>
    <m/>
    <m/>
    <s v="TI"/>
    <x v="10"/>
    <x v="21"/>
    <m/>
    <m/>
    <m/>
    <m/>
    <m/>
    <m/>
    <m/>
    <s v="Proyecto"/>
    <s v="PPMC"/>
  </r>
  <r>
    <n v="105537"/>
    <d v="2017-06-01T00:00:00"/>
    <s v="FISC: Expediente Fiscal Único (EFU)"/>
    <m/>
    <m/>
    <m/>
    <x v="1"/>
    <e v="#N/A"/>
    <s v="AGP"/>
    <s v="PPMC"/>
    <s v="José Alberto Romero Rodríguez"/>
    <m/>
    <m/>
    <m/>
    <m/>
    <m/>
    <m/>
    <s v="0. Captación"/>
    <m/>
    <m/>
    <m/>
    <e v="#N/A"/>
    <s v="Activo"/>
    <m/>
    <m/>
    <s v="Fiscalización"/>
    <s v="Desarrollo"/>
    <m/>
    <e v="#N/A"/>
    <x v="14"/>
    <e v="#N/A"/>
    <e v="#N/A"/>
    <e v="#N/A"/>
    <n v="0"/>
    <n v="0"/>
    <e v="#N/A"/>
    <s v="Jose Alberto Romero Rodriguez"/>
    <s v="Homero Angel Garcia Merino"/>
    <s v="TI"/>
    <s v="ACDMA"/>
    <m/>
    <m/>
    <m/>
    <s v="TI"/>
    <x v="10"/>
    <x v="21"/>
    <m/>
    <m/>
    <m/>
    <m/>
    <m/>
    <m/>
    <m/>
    <s v="Proyecto"/>
    <s v="PPMC"/>
  </r>
  <r>
    <n v="105780"/>
    <d v="2017-06-16T00:00:00"/>
    <s v="TI:Estrategia, planes y procedimientos para la continuidad operativa (EPPCO)"/>
    <s v="Nuevo tema de Negocio"/>
    <m/>
    <m/>
    <x v="1"/>
    <e v="#N/A"/>
    <s v="AGCTI"/>
    <s v="PPMC"/>
    <s v="Salvador Escoto Salazar"/>
    <m/>
    <m/>
    <m/>
    <m/>
    <m/>
    <m/>
    <s v="0. PPMC"/>
    <m/>
    <m/>
    <m/>
    <e v="#N/A"/>
    <s v="Detenido"/>
    <m/>
    <m/>
    <s v="Transversales de TI"/>
    <s v="Tecnológico"/>
    <m/>
    <e v="#N/A"/>
    <x v="14"/>
    <e v="#N/A"/>
    <e v="#N/A"/>
    <e v="#N/A"/>
    <n v="0"/>
    <n v="0"/>
    <e v="#N/A"/>
    <s v="Salvador Escoto Salazar"/>
    <s v="Salvador Escoto Salazar"/>
    <s v="TI"/>
    <s v="ACOST"/>
    <m/>
    <m/>
    <m/>
    <s v="TI"/>
    <x v="10"/>
    <x v="21"/>
    <m/>
    <m/>
    <m/>
    <m/>
    <m/>
    <m/>
    <m/>
    <s v="Proyecto"/>
    <s v="PPMC"/>
  </r>
  <r>
    <n v="106275"/>
    <d v="2017-07-14T00:00:00"/>
    <s v="MAT/RFC: Restringir el acceso a la liga Servicios Internos SAT"/>
    <m/>
    <m/>
    <m/>
    <x v="3"/>
    <e v="#N/A"/>
    <s v="AGSC"/>
    <s v="PPMC"/>
    <s v="Christian Alejandro Nolasco Palacios"/>
    <m/>
    <m/>
    <m/>
    <m/>
    <m/>
    <m/>
    <s v="D. Desarrollo"/>
    <m/>
    <m/>
    <m/>
    <e v="#N/A"/>
    <s v="Activo"/>
    <m/>
    <m/>
    <s v="Identificación del Contribuyente"/>
    <s v="Desarrollo"/>
    <m/>
    <e v="#N/A"/>
    <x v="15"/>
    <e v="#N/A"/>
    <e v="#N/A"/>
    <e v="#N/A"/>
    <n v="0"/>
    <n v="0"/>
    <e v="#N/A"/>
    <s v="Christian Alejandro Nolasco Palacios"/>
    <s v="Héctor Hernández Rodríguez"/>
    <s v="ACSN"/>
    <s v="ACSN"/>
    <m/>
    <m/>
    <m/>
    <s v="TI"/>
    <x v="10"/>
    <x v="21"/>
    <m/>
    <m/>
    <m/>
    <m/>
    <m/>
    <m/>
    <m/>
    <s v="Proyecto"/>
    <s v="PPMC"/>
  </r>
  <r>
    <n v="106330"/>
    <d v="2017-07-19T00:00:00"/>
    <s v="CEPD-VOCE: Número de Contenedores en el Manifiesto Marítimo"/>
    <m/>
    <m/>
    <m/>
    <x v="1"/>
    <e v="#N/A"/>
    <s v="AGA"/>
    <s v="PPMC"/>
    <s v="Sonia Oliva Caballero Aquino"/>
    <m/>
    <m/>
    <m/>
    <m/>
    <m/>
    <m/>
    <s v="D. Desarrollo"/>
    <m/>
    <m/>
    <m/>
    <e v="#N/A"/>
    <s v="Detenido"/>
    <m/>
    <m/>
    <s v="Comercio Exterior - Pre-Despacho"/>
    <s v="Desarrollo"/>
    <m/>
    <e v="#N/A"/>
    <x v="14"/>
    <e v="#N/A"/>
    <e v="#N/A"/>
    <e v="#N/A"/>
    <n v="0"/>
    <n v="0"/>
    <e v="#N/A"/>
    <s v="Sonia Caballero Aquino"/>
    <s v="Ingrid Bernal Campuzano"/>
    <s v="ACSN"/>
    <s v="ACSN"/>
    <m/>
    <m/>
    <m/>
    <s v="TI"/>
    <x v="10"/>
    <x v="21"/>
    <m/>
    <m/>
    <m/>
    <m/>
    <m/>
    <m/>
    <m/>
    <s v="Proyecto"/>
    <s v="PPMC"/>
  </r>
  <r>
    <n v="106331"/>
    <d v="2017-07-19T00:00:00"/>
    <s v="GRAI: Gobierno y Racionalización de Activos de Información"/>
    <s v="Nuevo tema de Negocio"/>
    <m/>
    <m/>
    <x v="1"/>
    <e v="#N/A"/>
    <s v="AGCTI"/>
    <s v="PPMC"/>
    <s v="Edgar Duran Garcia; Salvador Escoto Salazar"/>
    <m/>
    <m/>
    <m/>
    <m/>
    <m/>
    <m/>
    <s v="0. PPMC"/>
    <m/>
    <m/>
    <m/>
    <e v="#N/A"/>
    <s v="Detenido"/>
    <m/>
    <m/>
    <s v="Transversales de TI"/>
    <s v="Tecnológico"/>
    <m/>
    <e v="#N/A"/>
    <x v="14"/>
    <e v="#N/A"/>
    <e v="#N/A"/>
    <e v="#N/A"/>
    <n v="0"/>
    <n v="0"/>
    <e v="#N/A"/>
    <s v="Edgar Duran Garcia; Salvador Escoto Salazar"/>
    <s v="Salvador Escoto Salazar"/>
    <s v="TI"/>
    <s v="ACOST"/>
    <m/>
    <m/>
    <m/>
    <s v="TI"/>
    <x v="10"/>
    <x v="21"/>
    <m/>
    <m/>
    <m/>
    <m/>
    <m/>
    <m/>
    <m/>
    <s v="Proyecto"/>
    <s v="PPMC"/>
  </r>
  <r>
    <n v="106434"/>
    <d v="2017-07-31T00:00:00"/>
    <s v="C.E. - Soporte a la Operación: SCCCyG 693 – Implementación del módulo SAGI Sistema de Administración de Garantía IMMEX"/>
    <m/>
    <m/>
    <m/>
    <x v="2"/>
    <e v="#N/A"/>
    <s v="AGACE"/>
    <s v="PPMC"/>
    <s v="Mario Santos Aldama"/>
    <m/>
    <m/>
    <m/>
    <m/>
    <m/>
    <m/>
    <s v="I. Liberación"/>
    <m/>
    <m/>
    <m/>
    <e v="#N/A"/>
    <s v="Activo"/>
    <m/>
    <m/>
    <s v="Administración de Riesgo"/>
    <s v="Desarrollo"/>
    <m/>
    <e v="#N/A"/>
    <x v="14"/>
    <e v="#N/A"/>
    <e v="#N/A"/>
    <e v="#N/A"/>
    <n v="0"/>
    <n v="0"/>
    <e v="#N/A"/>
    <s v="Mario Santos Aldama"/>
    <s v="Ingrid Bernal Campuzano"/>
    <s v="ACSN"/>
    <s v="ACSN"/>
    <m/>
    <m/>
    <m/>
    <s v="TI"/>
    <x v="10"/>
    <x v="21"/>
    <m/>
    <m/>
    <m/>
    <m/>
    <m/>
    <m/>
    <m/>
    <s v="Proyecto"/>
    <s v="PPMC"/>
  </r>
  <r>
    <n v="106639"/>
    <d v="2017-08-10T00:00:00"/>
    <s v="Autenticación de identidad a través de biometría e identificación del Instituto Nacional Electoral INE"/>
    <m/>
    <m/>
    <m/>
    <x v="6"/>
    <e v="#N/A"/>
    <s v="AGSC"/>
    <s v="PPMC"/>
    <s v="Estela Sanchez Gonzalez"/>
    <m/>
    <m/>
    <m/>
    <m/>
    <m/>
    <m/>
    <s v="K. Cierre"/>
    <m/>
    <m/>
    <m/>
    <e v="#N/A"/>
    <s v="Activo"/>
    <m/>
    <m/>
    <s v="Al Contribuyente"/>
    <s v="Desarrollo"/>
    <m/>
    <e v="#N/A"/>
    <x v="14"/>
    <e v="#N/A"/>
    <e v="#N/A"/>
    <e v="#N/A"/>
    <n v="0"/>
    <n v="0"/>
    <e v="#N/A"/>
    <s v="Estela Sanchez Gonzalez"/>
    <s v="Ingrid Bernal Campuzano"/>
    <s v="ACSN"/>
    <s v="ACSN"/>
    <m/>
    <m/>
    <m/>
    <s v="TI"/>
    <x v="10"/>
    <x v="21"/>
    <m/>
    <m/>
    <m/>
    <m/>
    <m/>
    <m/>
    <m/>
    <s v="Proyecto"/>
    <s v="PPMC"/>
  </r>
  <r>
    <n v="106679"/>
    <d v="2017-08-15T00:00:00"/>
    <s v="CESO: Intercambio de información para el trámite de Copias Certificadas VUCEM - SAAI"/>
    <m/>
    <m/>
    <m/>
    <x v="2"/>
    <e v="#N/A"/>
    <s v="AGA"/>
    <s v="PPMC"/>
    <s v="Ingrid Bernal Campuzano"/>
    <m/>
    <m/>
    <m/>
    <m/>
    <m/>
    <m/>
    <s v="I. Liberación"/>
    <m/>
    <m/>
    <m/>
    <m/>
    <s v="Activo"/>
    <m/>
    <m/>
    <m/>
    <m/>
    <m/>
    <m/>
    <x v="14"/>
    <m/>
    <m/>
    <m/>
    <m/>
    <m/>
    <e v="#N/A"/>
    <m/>
    <s v="Ingrid Bernal Campuzano"/>
    <s v="ACSN"/>
    <s v="ACSN"/>
    <m/>
    <m/>
    <m/>
    <s v="TI"/>
    <x v="10"/>
    <x v="21"/>
    <m/>
    <m/>
    <m/>
    <m/>
    <m/>
    <m/>
    <m/>
    <s v="Proyecto"/>
    <s v="PPMC"/>
  </r>
  <r>
    <n v="106878"/>
    <m/>
    <s v="DyP realizar mejoras a mi Contabilidad, Incorporación de Personas Físicas, Declaración Anual para Personas Morales y Rediseño del RIF"/>
    <m/>
    <m/>
    <m/>
    <x v="3"/>
    <e v="#N/A"/>
    <s v="AGR"/>
    <s v="PPMC"/>
    <s v="Ricardo Ramiro Romero Razo"/>
    <m/>
    <m/>
    <m/>
    <m/>
    <m/>
    <m/>
    <s v="0. PPMC"/>
    <m/>
    <m/>
    <m/>
    <e v="#N/A"/>
    <s v="Activo"/>
    <m/>
    <m/>
    <m/>
    <m/>
    <m/>
    <m/>
    <x v="15"/>
    <m/>
    <m/>
    <m/>
    <m/>
    <m/>
    <e v="#N/A"/>
    <m/>
    <s v="Ricardo Ramiro Romero Razo"/>
    <s v="ACSN"/>
    <s v="PPMC"/>
    <m/>
    <m/>
    <m/>
    <s v="TI"/>
    <x v="10"/>
    <x v="21"/>
    <m/>
    <m/>
    <m/>
    <m/>
    <m/>
    <m/>
    <m/>
    <s v="Proyecto"/>
    <s v="PPMC"/>
  </r>
  <r>
    <n v="107474"/>
    <d v="2017-10-18T00:00:00"/>
    <s v="CEPD_Incorporar validaciones y fuentes de información para verificar la situación del contribuyente a fin de otorgar la autorización en el padrón de importadores/exportadores."/>
    <m/>
    <m/>
    <m/>
    <x v="2"/>
    <e v="#N/A"/>
    <s v="AGA"/>
    <s v="PPMC"/>
    <s v="Ingrid Bernal Campuzano"/>
    <m/>
    <m/>
    <m/>
    <m/>
    <m/>
    <m/>
    <s v="K. Cierre"/>
    <m/>
    <m/>
    <m/>
    <m/>
    <s v="Activo"/>
    <m/>
    <m/>
    <m/>
    <m/>
    <m/>
    <m/>
    <x v="14"/>
    <m/>
    <m/>
    <m/>
    <m/>
    <m/>
    <e v="#N/A"/>
    <m/>
    <s v="Ingrid Bernal Campuzano"/>
    <s v="ACSN"/>
    <s v="ACSN"/>
    <m/>
    <m/>
    <m/>
    <s v="TI"/>
    <x v="10"/>
    <x v="21"/>
    <m/>
    <m/>
    <m/>
    <m/>
    <m/>
    <m/>
    <m/>
    <s v="Proyecto"/>
    <s v="PPMC"/>
  </r>
  <r>
    <n v="107536"/>
    <d v="2017-10-30T00:00:00"/>
    <s v="FIR_PKI – SAT_Lista de Certificados Revocados"/>
    <s v="PKI"/>
    <m/>
    <m/>
    <x v="1"/>
    <e v="#N/A"/>
    <s v="AGCTI"/>
    <s v="PPMC"/>
    <s v="Israel Becerril Sierra"/>
    <m/>
    <m/>
    <m/>
    <m/>
    <m/>
    <m/>
    <s v="0. PPMC"/>
    <m/>
    <m/>
    <m/>
    <e v="#N/A"/>
    <s v="Activo"/>
    <m/>
    <m/>
    <s v="e.Firma"/>
    <s v="Desarrollo"/>
    <m/>
    <e v="#N/A"/>
    <x v="14"/>
    <e v="#N/A"/>
    <e v="#N/A"/>
    <e v="#N/A"/>
    <n v="0"/>
    <n v="0"/>
    <e v="#N/A"/>
    <s v="Israel Becerril Sierra; Daniel Esquivel Herrera"/>
    <s v="Israel Becerril Sierra"/>
    <s v="TI"/>
    <s v="ACSMC"/>
    <m/>
    <m/>
    <m/>
    <s v="TI"/>
    <x v="10"/>
    <x v="21"/>
    <m/>
    <m/>
    <m/>
    <m/>
    <m/>
    <m/>
    <m/>
    <s v="Proyecto"/>
    <s v="PPMC"/>
  </r>
  <r>
    <n v="107821"/>
    <d v="2017-11-27T00:00:00"/>
    <s v="Servicio de Captcha o CAPTCHA"/>
    <s v="Nuevo tema de Negocio"/>
    <m/>
    <m/>
    <x v="1"/>
    <e v="#N/A"/>
    <s v="AGCTI"/>
    <s v="PPMC"/>
    <s v="Alejandro Torres Martínez"/>
    <m/>
    <m/>
    <m/>
    <m/>
    <m/>
    <m/>
    <s v="0. PPMC"/>
    <m/>
    <m/>
    <m/>
    <e v="#N/A"/>
    <s v="Activo"/>
    <m/>
    <m/>
    <s v="Transversales de TI"/>
    <s v="Desarrollo"/>
    <m/>
    <e v="#N/A"/>
    <x v="14"/>
    <e v="#N/A"/>
    <e v="#N/A"/>
    <e v="#N/A"/>
    <n v="0"/>
    <n v="0"/>
    <e v="#N/A"/>
    <s v="Alejandro Torres Martínez"/>
    <s v="Alejandro Torres Martínez"/>
    <s v="TI"/>
    <s v="ACTT"/>
    <m/>
    <m/>
    <m/>
    <s v="TI"/>
    <x v="10"/>
    <x v="21"/>
    <m/>
    <m/>
    <m/>
    <m/>
    <m/>
    <m/>
    <m/>
    <s v="Proyecto"/>
    <s v="PPMC"/>
  </r>
  <r>
    <n v="107935"/>
    <d v="2017-12-13T00:00:00"/>
    <s v="TI_Termómetro de la Economía Nacional (TEN)"/>
    <s v="Nuevo tema de Negocio"/>
    <m/>
    <m/>
    <x v="1"/>
    <e v="#N/A"/>
    <s v="AGCTI"/>
    <s v="PPMC"/>
    <s v="Salvador Escoto Salazar"/>
    <m/>
    <m/>
    <m/>
    <m/>
    <m/>
    <m/>
    <s v="0. PPMC"/>
    <m/>
    <m/>
    <m/>
    <e v="#N/A"/>
    <s v="Activo"/>
    <m/>
    <m/>
    <s v="Transversales de TI"/>
    <s v="Desarrollo"/>
    <m/>
    <e v="#N/A"/>
    <x v="14"/>
    <e v="#N/A"/>
    <e v="#N/A"/>
    <e v="#N/A"/>
    <n v="0"/>
    <n v="0"/>
    <e v="#N/A"/>
    <s v="Salvador Escoto Salazar"/>
    <s v="Salvador Escoto Salazar"/>
    <s v="TI"/>
    <s v="ACOST"/>
    <m/>
    <m/>
    <m/>
    <s v="TI"/>
    <x v="10"/>
    <x v="21"/>
    <m/>
    <m/>
    <m/>
    <m/>
    <m/>
    <m/>
    <m/>
    <s v="Proyecto"/>
    <s v="PPMC"/>
  </r>
  <r>
    <n v="108260"/>
    <d v="2018-01-17T00:00:00"/>
    <s v="DyP_IPP_MiPyMES_Convertir el servicio de Pago Directo (SAT-BANCOS), en un servicio de DyP para ser utilizado por cualquier declaración o formato de pago que se requiera."/>
    <m/>
    <m/>
    <m/>
    <x v="3"/>
    <e v="#N/A"/>
    <s v="AGR"/>
    <s v="PPMC"/>
    <s v="Manuel Vargas Espinosa"/>
    <m/>
    <m/>
    <m/>
    <m/>
    <m/>
    <m/>
    <s v="0. Captación"/>
    <m/>
    <m/>
    <m/>
    <e v="#N/A"/>
    <s v="Detenido"/>
    <m/>
    <m/>
    <s v="Declaraciones y Pagos (Informativas y Pagos Provisionales)"/>
    <s v="Desarrollo"/>
    <m/>
    <e v="#N/A"/>
    <x v="15"/>
    <e v="#N/A"/>
    <e v="#N/A"/>
    <e v="#N/A"/>
    <n v="0"/>
    <n v="0"/>
    <e v="#N/A"/>
    <s v="Manuel Vargas Espinosa"/>
    <s v="Ricardo Ramiro Romero Razo"/>
    <s v="ACSN"/>
    <s v="ACSN"/>
    <m/>
    <m/>
    <m/>
    <s v="TI"/>
    <x v="10"/>
    <x v="21"/>
    <m/>
    <m/>
    <m/>
    <m/>
    <m/>
    <m/>
    <m/>
    <s v="Proyecto"/>
    <s v="PPMC"/>
  </r>
  <r>
    <n v="108484"/>
    <d v="2018-02-08T00:00:00"/>
    <s v="FIR_OCSP_ Habilitar un esquema de monitoreo de la exposición del servicio a terceros."/>
    <s v="PKI"/>
    <m/>
    <m/>
    <x v="1"/>
    <e v="#N/A"/>
    <s v="AGCTI"/>
    <s v="PPMC"/>
    <s v="Israel Becerril Sierra"/>
    <m/>
    <m/>
    <m/>
    <m/>
    <m/>
    <m/>
    <s v="0. PPMC"/>
    <m/>
    <m/>
    <m/>
    <e v="#N/A"/>
    <s v="Activo"/>
    <m/>
    <m/>
    <s v="Medios de Autenticación"/>
    <s v="Desarrollo"/>
    <m/>
    <e v="#N/A"/>
    <x v="14"/>
    <e v="#N/A"/>
    <e v="#N/A"/>
    <e v="#N/A"/>
    <n v="0"/>
    <n v="0"/>
    <e v="#N/A"/>
    <s v="Israel Becerril Sierra"/>
    <s v="Israel Becerril Sierra"/>
    <s v="TI"/>
    <s v="ACSMC"/>
    <m/>
    <m/>
    <m/>
    <s v="TI"/>
    <x v="10"/>
    <x v="21"/>
    <m/>
    <m/>
    <m/>
    <m/>
    <m/>
    <m/>
    <m/>
    <s v="Proyecto"/>
    <s v="PPMC"/>
  </r>
  <r>
    <n v="108602"/>
    <d v="2018-02-14T00:00:00"/>
    <s v="SAC_CITASAT– Incorporación al Modelo de Riesgo en el Sistema de CITAS."/>
    <m/>
    <m/>
    <m/>
    <x v="3"/>
    <e v="#N/A"/>
    <s v="AGSC"/>
    <s v="PPMC"/>
    <s v="Estela Sanchez Gonzalez"/>
    <m/>
    <m/>
    <m/>
    <m/>
    <m/>
    <m/>
    <s v="0. Captación"/>
    <m/>
    <m/>
    <m/>
    <e v="#N/A"/>
    <s v="Activo"/>
    <m/>
    <m/>
    <s v="Al Contribuyente"/>
    <s v="Desarrollo"/>
    <m/>
    <e v="#N/A"/>
    <x v="15"/>
    <e v="#N/A"/>
    <e v="#N/A"/>
    <e v="#N/A"/>
    <n v="0"/>
    <n v="0"/>
    <e v="#N/A"/>
    <s v="Estela Sanchez Gonzalez"/>
    <s v="Ignacio Trujillo Hernandez"/>
    <s v="ACSN"/>
    <s v="ACSN"/>
    <m/>
    <m/>
    <m/>
    <s v="TI"/>
    <x v="10"/>
    <x v="21"/>
    <m/>
    <m/>
    <m/>
    <m/>
    <m/>
    <m/>
    <m/>
    <s v="Proyecto"/>
    <s v="PPMC"/>
  </r>
  <r>
    <n v="108654"/>
    <d v="2018-02-21T00:00:00"/>
    <s v="TI_Aprovisionamiento de Recursos de Aseguramiento de Calidad para soluciones Plataforma .NET y Java"/>
    <s v="Nuevo tema de Negocio"/>
    <m/>
    <m/>
    <x v="1"/>
    <e v="#N/A"/>
    <s v="AGCTI"/>
    <s v="PPMC"/>
    <s v="Alejandro Torres Martínez"/>
    <m/>
    <m/>
    <m/>
    <m/>
    <m/>
    <m/>
    <s v="0. PPMC"/>
    <m/>
    <m/>
    <m/>
    <e v="#N/A"/>
    <s v="Activo"/>
    <m/>
    <m/>
    <s v="Transversales de TI"/>
    <s v="Desarrollo"/>
    <m/>
    <e v="#N/A"/>
    <x v="14"/>
    <e v="#N/A"/>
    <e v="#N/A"/>
    <e v="#N/A"/>
    <n v="0"/>
    <n v="0"/>
    <e v="#N/A"/>
    <s v="Alejandro Torres Martínez"/>
    <s v="Alejandro Torres Martínez"/>
    <s v="TI"/>
    <s v="ACTT"/>
    <m/>
    <m/>
    <m/>
    <s v="TI"/>
    <x v="10"/>
    <x v="21"/>
    <m/>
    <m/>
    <m/>
    <m/>
    <m/>
    <m/>
    <m/>
    <s v="Proyecto"/>
    <s v="PPMC"/>
  </r>
  <r>
    <n v="108861"/>
    <d v="2018-02-28T00:00:00"/>
    <s v="CED-SAAI-Balanza Comercial-Conectividad SENER"/>
    <m/>
    <m/>
    <m/>
    <x v="7"/>
    <e v="#N/A"/>
    <s v="AGA"/>
    <s v="PPMC"/>
    <s v="Mario Santos Aldama"/>
    <m/>
    <m/>
    <m/>
    <m/>
    <m/>
    <m/>
    <s v="3. Ejecución"/>
    <m/>
    <m/>
    <m/>
    <e v="#N/A"/>
    <s v="Activo"/>
    <m/>
    <m/>
    <s v="Comercio Exterior - Despacho"/>
    <s v="Tecnológico"/>
    <m/>
    <e v="#N/A"/>
    <x v="14"/>
    <e v="#N/A"/>
    <e v="#N/A"/>
    <e v="#N/A"/>
    <n v="0"/>
    <n v="0"/>
    <e v="#N/A"/>
    <s v="Mario Santos Aldama"/>
    <s v="Ingrid Bernal Campuzano"/>
    <s v="ACSN"/>
    <s v="ACSN"/>
    <m/>
    <m/>
    <m/>
    <s v="TI"/>
    <x v="10"/>
    <x v="21"/>
    <m/>
    <m/>
    <m/>
    <m/>
    <m/>
    <m/>
    <m/>
    <s v="Proyecto"/>
    <s v="PPMC"/>
  </r>
  <r>
    <n v="109087"/>
    <d v="2018-03-14T00:00:00"/>
    <s v="TI_Servicio de identidad en Nube Híbrida (SINH)"/>
    <s v="Nuevo tema de Negocio"/>
    <m/>
    <m/>
    <x v="1"/>
    <e v="#N/A"/>
    <s v="AGCTI"/>
    <s v="PPMC"/>
    <s v="Martín Solis Niño"/>
    <m/>
    <m/>
    <m/>
    <m/>
    <m/>
    <m/>
    <s v="3. Ejecución"/>
    <m/>
    <m/>
    <m/>
    <e v="#N/A"/>
    <s v="Activo"/>
    <m/>
    <m/>
    <s v="Transversales de TI"/>
    <s v="Desarrollo"/>
    <m/>
    <e v="#N/A"/>
    <x v="14"/>
    <e v="#N/A"/>
    <e v="#N/A"/>
    <e v="#N/A"/>
    <n v="0"/>
    <n v="0"/>
    <e v="#N/A"/>
    <s v="Martín Solis Niño"/>
    <s v="Israel Becerril Sierra"/>
    <s v="TI"/>
    <s v="ACSMC"/>
    <m/>
    <m/>
    <m/>
    <s v="TI"/>
    <x v="10"/>
    <x v="21"/>
    <m/>
    <m/>
    <m/>
    <m/>
    <m/>
    <m/>
    <m/>
    <s v="Proyecto"/>
    <s v="PPMC"/>
  </r>
  <r>
    <n v="109101"/>
    <d v="2018-03-16T00:00:00"/>
    <s v="SAC_Servidor Virtual"/>
    <m/>
    <m/>
    <m/>
    <x v="7"/>
    <e v="#N/A"/>
    <s v="AGCTI"/>
    <s v="PPMC"/>
    <s v="Christian Alejandro Nolasco Palacios"/>
    <m/>
    <m/>
    <m/>
    <m/>
    <m/>
    <m/>
    <s v="3. Ejecución"/>
    <m/>
    <m/>
    <m/>
    <e v="#N/A"/>
    <s v="Activo"/>
    <m/>
    <m/>
    <s v="Identificación del Contribuyente"/>
    <s v="Desarrollo"/>
    <m/>
    <e v="#N/A"/>
    <x v="14"/>
    <e v="#N/A"/>
    <e v="#N/A"/>
    <e v="#N/A"/>
    <n v="0"/>
    <n v="0"/>
    <e v="#N/A"/>
    <s v="Christian Alejandro Nolasco Palacios"/>
    <s v="Ignacio Trujillo Hernandez"/>
    <s v="ACSN"/>
    <s v="ACSN"/>
    <m/>
    <m/>
    <m/>
    <s v="TI"/>
    <x v="10"/>
    <x v="21"/>
    <m/>
    <m/>
    <m/>
    <m/>
    <m/>
    <m/>
    <m/>
    <s v="Proyecto"/>
    <s v="PPMC"/>
  </r>
  <r>
    <n v="109441"/>
    <d v="2018-04-20T00:00:00"/>
    <s v="FE_RECEPCION CFDI_ Actualizar los servicios de CFDI para la implementación del complemento Único Vehicular"/>
    <m/>
    <m/>
    <m/>
    <x v="6"/>
    <e v="#N/A"/>
    <s v="AGSC"/>
    <s v="PPMC"/>
    <s v="Roberto Monroy Vargas"/>
    <m/>
    <m/>
    <m/>
    <m/>
    <m/>
    <m/>
    <s v="0. PPMC"/>
    <m/>
    <m/>
    <m/>
    <e v="#N/A"/>
    <s v="Activo"/>
    <m/>
    <m/>
    <s v="Factura Electrónica"/>
    <s v="Desarrollo"/>
    <m/>
    <e v="#N/A"/>
    <x v="14"/>
    <e v="#N/A"/>
    <e v="#N/A"/>
    <e v="#N/A"/>
    <n v="0"/>
    <n v="0"/>
    <e v="#N/A"/>
    <s v="Roberto Benjamín Monroy Vargas"/>
    <s v="Diana Maribel Velazquez Barroso"/>
    <s v="ACSN"/>
    <s v="ACSN"/>
    <m/>
    <m/>
    <m/>
    <s v="TI"/>
    <x v="10"/>
    <x v="21"/>
    <m/>
    <m/>
    <m/>
    <m/>
    <m/>
    <m/>
    <m/>
    <s v="Proyecto"/>
    <s v="PPMC"/>
  </r>
  <r>
    <n v="109579"/>
    <d v="2018-05-08T00:00:00"/>
    <s v="RyS_CAyAS_Control de acceso y asistencia del SAT"/>
    <s v="Control de Acceso y Asistencia CAyAS"/>
    <m/>
    <m/>
    <x v="2"/>
    <e v="#N/A"/>
    <s v="AGRS"/>
    <s v="PPMC"/>
    <s v="Margarita Canseco Flores"/>
    <m/>
    <m/>
    <m/>
    <m/>
    <m/>
    <m/>
    <s v="I. Liberación"/>
    <m/>
    <m/>
    <m/>
    <e v="#N/A"/>
    <s v="Activo"/>
    <m/>
    <m/>
    <s v="Recursos y Servicios"/>
    <s v="Desarrollo"/>
    <m/>
    <e v="#N/A"/>
    <x v="14"/>
    <e v="#N/A"/>
    <e v="#N/A"/>
    <e v="#N/A"/>
    <n v="0"/>
    <n v="0"/>
    <e v="#N/A"/>
    <s v="Margarita Canseco Flores"/>
    <s v="Diana Maribel Velazquez Barroso"/>
    <s v="ACSN"/>
    <s v="ACSN"/>
    <m/>
    <m/>
    <m/>
    <s v="TI"/>
    <x v="10"/>
    <x v="21"/>
    <m/>
    <m/>
    <m/>
    <m/>
    <m/>
    <m/>
    <m/>
    <s v="Proyecto"/>
    <s v="PPMC"/>
  </r>
  <r>
    <n v="109656"/>
    <d v="2018-05-30T00:00:00"/>
    <s v="SAC_CITASAT_Mejoras en agenda de citas"/>
    <m/>
    <m/>
    <m/>
    <x v="3"/>
    <e v="#N/A"/>
    <s v="AGSC"/>
    <s v="PPMC"/>
    <s v="Estela Sanchez Gonzalez"/>
    <m/>
    <m/>
    <m/>
    <m/>
    <m/>
    <m/>
    <s v="D. Desarrollo"/>
    <m/>
    <m/>
    <m/>
    <e v="#N/A"/>
    <s v="Activo"/>
    <m/>
    <m/>
    <s v="Al Contribuyente"/>
    <s v="Desarrollo"/>
    <m/>
    <e v="#N/A"/>
    <x v="15"/>
    <e v="#N/A"/>
    <e v="#N/A"/>
    <e v="#N/A"/>
    <n v="0"/>
    <n v="0"/>
    <e v="#N/A"/>
    <s v="Estela Sanchez Gonzalez"/>
    <s v="Ignacio Trujillo Hernandez"/>
    <s v="ACSN"/>
    <s v="ACSN"/>
    <m/>
    <m/>
    <m/>
    <s v="TI"/>
    <x v="10"/>
    <x v="21"/>
    <m/>
    <m/>
    <m/>
    <m/>
    <m/>
    <m/>
    <m/>
    <s v="Proyecto"/>
    <s v="PPMC"/>
  </r>
  <r>
    <n v="109838"/>
    <d v="2018-07-03T00:00:00"/>
    <s v="DYP_IPP_JS-DyP Implementación de una plataforma unificada funcional y tecnológica para los procesos de declaraciones y pagos (Provisionales, Anuales e Informativas)"/>
    <m/>
    <m/>
    <m/>
    <x v="3"/>
    <e v="#N/A"/>
    <s v="AGR"/>
    <s v="PPMC"/>
    <s v="Manuel Vargas Espinosa"/>
    <m/>
    <m/>
    <m/>
    <m/>
    <m/>
    <m/>
    <s v="0. Captación"/>
    <m/>
    <m/>
    <m/>
    <e v="#N/A"/>
    <s v="Detenido"/>
    <m/>
    <m/>
    <s v="Declaraciones y Pagos (Informativas y Pagos Provisionales)"/>
    <s v="Desarrollo"/>
    <m/>
    <e v="#N/A"/>
    <x v="15"/>
    <e v="#N/A"/>
    <e v="#N/A"/>
    <e v="#N/A"/>
    <n v="0"/>
    <n v="0"/>
    <e v="#N/A"/>
    <s v="Manuel Vargas Espinosa"/>
    <s v="Ricardo Ramiro Romero Razo"/>
    <s v="ACSN"/>
    <s v="ACSN"/>
    <m/>
    <m/>
    <m/>
    <s v="TI"/>
    <x v="10"/>
    <x v="21"/>
    <m/>
    <m/>
    <m/>
    <m/>
    <m/>
    <m/>
    <m/>
    <s v="Proyecto"/>
    <s v="PPMC"/>
  </r>
  <r>
    <n v="109874"/>
    <d v="2018-06-29T00:00:00"/>
    <s v="CESO_Servicio para Dictamen de Imágenes de Revisión no Intrusiva (SDI). Transmisión y Almacenamiento"/>
    <m/>
    <m/>
    <m/>
    <x v="2"/>
    <e v="#N/A"/>
    <s v="AGA"/>
    <s v="PPMC"/>
    <s v="Ingrid Bernal Campuzano"/>
    <m/>
    <m/>
    <m/>
    <m/>
    <m/>
    <m/>
    <s v="K. Cierre"/>
    <m/>
    <m/>
    <m/>
    <m/>
    <s v="Activo"/>
    <m/>
    <m/>
    <m/>
    <m/>
    <m/>
    <m/>
    <x v="14"/>
    <m/>
    <m/>
    <m/>
    <m/>
    <m/>
    <e v="#N/A"/>
    <m/>
    <s v="Ingrid Bernal Campuzano"/>
    <s v="ACSN"/>
    <s v="ACSN"/>
    <m/>
    <m/>
    <m/>
    <s v="TI"/>
    <x v="10"/>
    <x v="21"/>
    <m/>
    <m/>
    <m/>
    <m/>
    <m/>
    <m/>
    <m/>
    <s v="Proyecto"/>
    <s v="PPMC"/>
  </r>
  <r>
    <n v="110296"/>
    <d v="2018-10-10T00:00:00"/>
    <s v="TI_Implementación tecnológica del Sistema de Monitoreo Integral de la Plataforma de Identidades."/>
    <s v="Nuevo tema de Negocio"/>
    <m/>
    <m/>
    <x v="1"/>
    <e v="#N/A"/>
    <s v="AGCTI"/>
    <s v="PPMC"/>
    <s v="Martín Solis Niño"/>
    <m/>
    <m/>
    <m/>
    <m/>
    <m/>
    <m/>
    <s v="0. PPMC"/>
    <m/>
    <m/>
    <m/>
    <e v="#N/A"/>
    <s v="Activo"/>
    <m/>
    <m/>
    <s v="Transversales de TI"/>
    <s v="Desarrollo"/>
    <m/>
    <e v="#N/A"/>
    <x v="14"/>
    <e v="#N/A"/>
    <e v="#N/A"/>
    <e v="#N/A"/>
    <n v="0"/>
    <n v="0"/>
    <e v="#N/A"/>
    <s v="Martín Solis Niño"/>
    <s v="Israel Becerril Sierra"/>
    <s v="TI"/>
    <s v="ACSMC"/>
    <m/>
    <m/>
    <m/>
    <s v="TI"/>
    <x v="10"/>
    <x v="21"/>
    <m/>
    <m/>
    <m/>
    <m/>
    <m/>
    <m/>
    <m/>
    <s v="Proyecto"/>
    <s v="PPMC"/>
  </r>
  <r>
    <n v="110439"/>
    <m/>
    <s v="DYP_PPI_ Declaraciones Provisionales_Mejoras a Mi Contabilidad PF"/>
    <m/>
    <m/>
    <m/>
    <x v="3"/>
    <e v="#N/A"/>
    <s v="AGR"/>
    <s v="PPMC"/>
    <s v="Ricardo Ramiro Romero Razo"/>
    <m/>
    <m/>
    <m/>
    <m/>
    <m/>
    <m/>
    <s v="0. PPMC"/>
    <m/>
    <m/>
    <m/>
    <e v="#N/A"/>
    <s v="Activo"/>
    <m/>
    <m/>
    <m/>
    <m/>
    <m/>
    <m/>
    <x v="15"/>
    <m/>
    <m/>
    <m/>
    <m/>
    <m/>
    <e v="#N/A"/>
    <m/>
    <s v="Ricardo Ramiro Romero Razo"/>
    <s v="ACSN"/>
    <s v="PPMC"/>
    <m/>
    <m/>
    <m/>
    <s v="TI"/>
    <x v="10"/>
    <x v="21"/>
    <m/>
    <m/>
    <m/>
    <m/>
    <m/>
    <m/>
    <m/>
    <s v="Proyecto"/>
    <s v="PPMC"/>
  </r>
  <r>
    <n v="110536"/>
    <d v="2018-11-08T00:00:00"/>
    <s v="AGR_Servidor_Virtual_ADR4"/>
    <m/>
    <m/>
    <m/>
    <x v="7"/>
    <e v="#N/A"/>
    <s v="AGCTI"/>
    <s v="PPMC"/>
    <s v="Mario Santos Aldama"/>
    <m/>
    <m/>
    <m/>
    <m/>
    <m/>
    <m/>
    <s v="3. Ejecución"/>
    <m/>
    <m/>
    <m/>
    <e v="#N/A"/>
    <s v="Activo"/>
    <m/>
    <m/>
    <s v="Al Contribuyente"/>
    <s v="Desarrollo"/>
    <m/>
    <e v="#N/A"/>
    <x v="14"/>
    <e v="#N/A"/>
    <e v="#N/A"/>
    <e v="#N/A"/>
    <n v="0"/>
    <n v="0"/>
    <e v="#N/A"/>
    <s v="Mario Santos Aldama"/>
    <s v="Ingrid Bernal Campuzano"/>
    <s v="ACSN"/>
    <s v="ACSN"/>
    <m/>
    <m/>
    <m/>
    <s v="TI"/>
    <x v="10"/>
    <x v="21"/>
    <m/>
    <m/>
    <m/>
    <m/>
    <m/>
    <m/>
    <m/>
    <s v="Proyecto"/>
    <s v="PPMC"/>
  </r>
  <r>
    <n v="110537"/>
    <d v="2018-11-08T00:00:00"/>
    <s v="Sistemas integrales de operación – Servidor Virtual"/>
    <m/>
    <m/>
    <m/>
    <x v="7"/>
    <e v="#N/A"/>
    <s v="AGCTI"/>
    <s v="PPMC"/>
    <s v="Mario Santos Aldama"/>
    <m/>
    <m/>
    <m/>
    <m/>
    <m/>
    <m/>
    <s v="3. Ejecución"/>
    <m/>
    <m/>
    <m/>
    <e v="#N/A"/>
    <s v="Activo"/>
    <m/>
    <m/>
    <s v="Portales Transaccionales"/>
    <s v="Desarrollo"/>
    <m/>
    <e v="#N/A"/>
    <x v="14"/>
    <e v="#N/A"/>
    <e v="#N/A"/>
    <e v="#N/A"/>
    <n v="0"/>
    <n v="0"/>
    <e v="#N/A"/>
    <s v="Mario Santos Aldama"/>
    <s v="Ingrid Bernal Campuzano"/>
    <s v="ACSN"/>
    <s v="ACSN"/>
    <m/>
    <m/>
    <m/>
    <s v="TI"/>
    <x v="10"/>
    <x v="21"/>
    <m/>
    <m/>
    <m/>
    <m/>
    <m/>
    <m/>
    <m/>
    <s v="Proyecto"/>
    <s v="PPMC"/>
  </r>
  <r>
    <n v="110538"/>
    <d v="2018-11-08T00:00:00"/>
    <s v="AGGC_ACCEGC_Servidor_Virtual"/>
    <m/>
    <m/>
    <m/>
    <x v="7"/>
    <e v="#N/A"/>
    <s v="AGGC"/>
    <s v="PPMC"/>
    <s v="Mario Santos Aldama"/>
    <m/>
    <m/>
    <m/>
    <m/>
    <m/>
    <m/>
    <s v="3. Ejecución"/>
    <m/>
    <m/>
    <m/>
    <e v="#N/A"/>
    <s v="Activo"/>
    <m/>
    <m/>
    <s v="MAT - Comercio Exterior"/>
    <s v="Desarrollo"/>
    <m/>
    <e v="#N/A"/>
    <x v="14"/>
    <e v="#N/A"/>
    <e v="#N/A"/>
    <e v="#N/A"/>
    <n v="0"/>
    <n v="0"/>
    <e v="#N/A"/>
    <s v="Mario Santos Aldama"/>
    <s v="Ingrid Bernal Campuzano"/>
    <s v="ACSN"/>
    <s v="ACSN"/>
    <m/>
    <m/>
    <m/>
    <s v="TI"/>
    <x v="10"/>
    <x v="21"/>
    <m/>
    <m/>
    <m/>
    <m/>
    <m/>
    <m/>
    <m/>
    <s v="Proyecto"/>
    <s v="PPMC"/>
  </r>
  <r>
    <n v="110560"/>
    <d v="2018-11-15T00:00:00"/>
    <s v="AR_TECE_ Creación del Tablero Ejecutivo de Comercio Exterior"/>
    <m/>
    <m/>
    <m/>
    <x v="2"/>
    <e v="#N/A"/>
    <s v="AGACE"/>
    <s v="PPMC"/>
    <s v="José Alberto Romero Rodríguez"/>
    <m/>
    <m/>
    <m/>
    <m/>
    <m/>
    <m/>
    <s v="F. Pruebas de Usuario"/>
    <m/>
    <m/>
    <s v="SI"/>
    <e v="#N/A"/>
    <s v="Activo"/>
    <m/>
    <m/>
    <s v="Administración de Riesgo"/>
    <s v="Desarrollo"/>
    <m/>
    <e v="#N/A"/>
    <x v="14"/>
    <e v="#N/A"/>
    <e v="#N/A"/>
    <e v="#N/A"/>
    <n v="0"/>
    <n v="0"/>
    <e v="#N/A"/>
    <s v="Jose Alberto Romero Rodriguez"/>
    <s v="Ingrid Bernal Campuzano"/>
    <s v="ACSN"/>
    <s v="ACSN"/>
    <m/>
    <m/>
    <m/>
    <s v="TI"/>
    <x v="10"/>
    <x v="21"/>
    <m/>
    <m/>
    <m/>
    <m/>
    <m/>
    <m/>
    <m/>
    <s v="Proyecto"/>
    <s v="PPMC"/>
  </r>
  <r>
    <n v="110561"/>
    <d v="2018-11-15T00:00:00"/>
    <s v="CESO_Mantener la seguridad, disponibilidad, continuidad, capacidad de almacenamiento y vigilancia institucional del aplicativo SAEEP de la ACIA"/>
    <m/>
    <m/>
    <m/>
    <x v="7"/>
    <e v="#N/A"/>
    <s v="AGA"/>
    <s v="PPMC"/>
    <s v="José Alberto Romero Rodríguez"/>
    <m/>
    <m/>
    <m/>
    <m/>
    <m/>
    <m/>
    <s v="0. PPMC"/>
    <m/>
    <m/>
    <m/>
    <e v="#N/A"/>
    <s v="Activo"/>
    <m/>
    <m/>
    <s v="Comercio Exterior - Soporte a la Operación"/>
    <s v="Desarrollo"/>
    <m/>
    <e v="#N/A"/>
    <x v="14"/>
    <e v="#N/A"/>
    <e v="#N/A"/>
    <e v="#N/A"/>
    <n v="0"/>
    <n v="0"/>
    <e v="#N/A"/>
    <s v="Jose Alberto Romero Rodriguez"/>
    <s v="Ingrid Bernal Campuzano"/>
    <s v="ACSN"/>
    <s v="ACSN"/>
    <m/>
    <m/>
    <m/>
    <s v="TI"/>
    <x v="10"/>
    <x v="21"/>
    <m/>
    <m/>
    <m/>
    <m/>
    <m/>
    <m/>
    <m/>
    <s v="Proyecto"/>
    <s v="PPMC"/>
  </r>
  <r>
    <n v="110563"/>
    <d v="2018-11-15T00:00:00"/>
    <s v="CESO_Mantener la seguridad, disponibilidad, continuidad, capacidad de almacenamiento y vigilancia institucional del aplicativo MARIE de la ACIA."/>
    <m/>
    <m/>
    <m/>
    <x v="7"/>
    <e v="#N/A"/>
    <s v="AGA"/>
    <s v="PPMC"/>
    <s v="José Alberto Romero Rodríguez"/>
    <m/>
    <m/>
    <m/>
    <m/>
    <m/>
    <m/>
    <s v="0. PPMC"/>
    <m/>
    <m/>
    <m/>
    <e v="#N/A"/>
    <s v="Activo"/>
    <m/>
    <m/>
    <s v="Comercio Exterior - Soporte a la Operación"/>
    <s v="Desarrollo"/>
    <m/>
    <e v="#N/A"/>
    <x v="14"/>
    <e v="#N/A"/>
    <e v="#N/A"/>
    <e v="#N/A"/>
    <n v="0"/>
    <n v="0"/>
    <e v="#N/A"/>
    <s v="Jose Alberto Romero Rodriguez"/>
    <s v="Ingrid Bernal Campuzano"/>
    <s v="ACSN"/>
    <s v="ACSN"/>
    <m/>
    <m/>
    <m/>
    <s v="TI"/>
    <x v="10"/>
    <x v="21"/>
    <m/>
    <m/>
    <m/>
    <m/>
    <m/>
    <m/>
    <m/>
    <s v="Proyecto"/>
    <s v="PPMC"/>
  </r>
  <r>
    <n v="110565"/>
    <d v="2018-11-16T00:00:00"/>
    <s v="AGA_Manzanillo_Servidor_Virtual"/>
    <m/>
    <m/>
    <m/>
    <x v="7"/>
    <e v="#N/A"/>
    <s v="AGA"/>
    <s v="PPMC"/>
    <s v="Mario Santos Aldama"/>
    <m/>
    <m/>
    <m/>
    <m/>
    <m/>
    <m/>
    <s v="3. Ejecución"/>
    <m/>
    <m/>
    <m/>
    <e v="#N/A"/>
    <s v="Activo"/>
    <m/>
    <m/>
    <s v="Comercio Exterior - Despacho"/>
    <s v="Desarrollo"/>
    <m/>
    <e v="#N/A"/>
    <x v="14"/>
    <e v="#N/A"/>
    <e v="#N/A"/>
    <e v="#N/A"/>
    <n v="0"/>
    <n v="0"/>
    <e v="#N/A"/>
    <s v="Mario Santos Aldama"/>
    <s v="Ingrid Bernal Campuzano"/>
    <s v="ACSN"/>
    <s v="ACSN"/>
    <m/>
    <m/>
    <m/>
    <s v="TI"/>
    <x v="10"/>
    <x v="21"/>
    <m/>
    <m/>
    <m/>
    <m/>
    <m/>
    <m/>
    <m/>
    <s v="Proyecto"/>
    <s v="PPMC"/>
  </r>
  <r>
    <n v="110567"/>
    <d v="2018-11-16T00:00:00"/>
    <s v="DYP_IPP_ DPA’s-PR. - Integrar a las diferentes Dependencias al consumo de las funcionalidades de línea de captura y consulta de pago del aplicativo DPAs."/>
    <m/>
    <m/>
    <m/>
    <x v="3"/>
    <e v="#N/A"/>
    <s v="AGR"/>
    <s v="PPMC"/>
    <s v="Ricardo Ramiro Romero Razo"/>
    <m/>
    <m/>
    <m/>
    <m/>
    <m/>
    <m/>
    <s v="0. Captación"/>
    <m/>
    <m/>
    <m/>
    <m/>
    <s v="Activo"/>
    <m/>
    <m/>
    <m/>
    <m/>
    <m/>
    <m/>
    <x v="9"/>
    <m/>
    <m/>
    <m/>
    <m/>
    <m/>
    <e v="#N/A"/>
    <m/>
    <s v="Ricardo Ramiro Romero Razo"/>
    <s v="ACSN"/>
    <s v="PPMC"/>
    <m/>
    <m/>
    <m/>
    <s v="TI"/>
    <x v="10"/>
    <x v="21"/>
    <m/>
    <m/>
    <m/>
    <m/>
    <m/>
    <m/>
    <m/>
    <s v="Proyecto"/>
    <s v="PPMC"/>
  </r>
  <r>
    <n v="110603"/>
    <d v="2018-12-04T00:00:00"/>
    <s v="DyP_DD_DPARTES_ Actualización de la Declaración Informativa de Partes Relacionadas, Artículo 76 A LISR, País por País del Grupo Empresarial Multinacional"/>
    <m/>
    <m/>
    <m/>
    <x v="2"/>
    <e v="#N/A"/>
    <s v="AGR"/>
    <s v="PPMC"/>
    <s v="Elizabeth Del Valle Beltrán"/>
    <m/>
    <m/>
    <m/>
    <m/>
    <m/>
    <m/>
    <s v="I. Liberación"/>
    <m/>
    <m/>
    <m/>
    <e v="#N/A"/>
    <s v="Activo"/>
    <m/>
    <m/>
    <s v="Declaraciones y Pagos (Documentos Digitales)"/>
    <s v="Desarrollo"/>
    <m/>
    <e v="#N/A"/>
    <x v="14"/>
    <e v="#N/A"/>
    <e v="#N/A"/>
    <e v="#N/A"/>
    <n v="0"/>
    <n v="0"/>
    <e v="#N/A"/>
    <s v="Elizabeth del Valle Beltran"/>
    <s v="Ricardo Ramiro Romero Razo"/>
    <s v="ACSN"/>
    <s v="ACSN"/>
    <m/>
    <m/>
    <m/>
    <s v="TI"/>
    <x v="10"/>
    <x v="21"/>
    <m/>
    <m/>
    <m/>
    <m/>
    <m/>
    <m/>
    <m/>
    <s v="Proyecto"/>
    <s v="PPMC"/>
  </r>
  <r>
    <n v="110717"/>
    <d v="2019-01-03T00:00:00"/>
    <s v="AGP_Servidor_Virtual_SIVAD"/>
    <m/>
    <m/>
    <m/>
    <x v="7"/>
    <e v="#N/A"/>
    <s v="AGP"/>
    <s v="PPMC"/>
    <s v="Mario Santos Aldama"/>
    <m/>
    <m/>
    <m/>
    <m/>
    <m/>
    <m/>
    <s v="3. Ejecución"/>
    <m/>
    <m/>
    <m/>
    <e v="#N/A"/>
    <s v="Activo"/>
    <m/>
    <m/>
    <s v="Fiscalización"/>
    <s v="Desarrollo"/>
    <m/>
    <e v="#N/A"/>
    <x v="14"/>
    <e v="#N/A"/>
    <e v="#N/A"/>
    <e v="#N/A"/>
    <n v="0"/>
    <n v="0"/>
    <e v="#N/A"/>
    <s v="Mario Santos Aldama"/>
    <s v="Ingrid Bernal Campuzano"/>
    <s v="ACSN"/>
    <s v="ACSN"/>
    <m/>
    <m/>
    <m/>
    <s v="TI"/>
    <x v="10"/>
    <x v="21"/>
    <m/>
    <m/>
    <m/>
    <m/>
    <m/>
    <m/>
    <m/>
    <s v="Proyecto"/>
    <s v="PPMC"/>
  </r>
  <r>
    <n v="110718"/>
    <d v="2019-01-03T00:00:00"/>
    <s v="AGP_Servidor_Virtual_MOGAS"/>
    <m/>
    <m/>
    <m/>
    <x v="7"/>
    <e v="#N/A"/>
    <s v="AGP"/>
    <s v="PPMC"/>
    <s v="Mario Santos Aldama"/>
    <m/>
    <m/>
    <m/>
    <m/>
    <m/>
    <m/>
    <s v="3. Ejecución"/>
    <m/>
    <m/>
    <m/>
    <e v="#N/A"/>
    <s v="Activo"/>
    <m/>
    <m/>
    <s v="Fiscalización"/>
    <s v="Desarrollo"/>
    <m/>
    <e v="#N/A"/>
    <x v="14"/>
    <e v="#N/A"/>
    <e v="#N/A"/>
    <e v="#N/A"/>
    <n v="0"/>
    <n v="0"/>
    <e v="#N/A"/>
    <s v="Mario Santos Aldama"/>
    <s v="Ingrid Bernal Campuzano"/>
    <s v="ACSN"/>
    <s v="ACSN"/>
    <m/>
    <m/>
    <m/>
    <s v="TI"/>
    <x v="10"/>
    <x v="21"/>
    <m/>
    <m/>
    <m/>
    <m/>
    <m/>
    <m/>
    <m/>
    <s v="Proyecto"/>
    <s v="PPMC"/>
  </r>
  <r>
    <n v="111196"/>
    <d v="2019-06-06T00:00:00"/>
    <s v="DyP LDA Declaración Anual PF Preparación de los Visores de Nómina, Deducciones personales y Pagos provisionales."/>
    <m/>
    <m/>
    <m/>
    <x v="6"/>
    <e v="#N/A"/>
    <s v="AGR"/>
    <s v="PPMC"/>
    <s v="Manuel Vargas Espinosa"/>
    <m/>
    <m/>
    <m/>
    <m/>
    <m/>
    <m/>
    <s v="K. Cierre"/>
    <m/>
    <m/>
    <m/>
    <e v="#N/A"/>
    <s v="Activo"/>
    <m/>
    <m/>
    <s v="Declaraciones y Pagos (Legados y Declaraciones Anuales)"/>
    <s v="Desarrollo"/>
    <m/>
    <e v="#N/A"/>
    <x v="14"/>
    <e v="#N/A"/>
    <e v="#N/A"/>
    <e v="#N/A"/>
    <n v="0"/>
    <n v="0"/>
    <e v="#N/A"/>
    <s v="Manuel Vargas Espinosa"/>
    <s v="Ricardo Ramiro Romero Razo"/>
    <s v="ACSN"/>
    <s v="ACSN"/>
    <m/>
    <m/>
    <m/>
    <s v="TI"/>
    <x v="10"/>
    <x v="21"/>
    <m/>
    <m/>
    <m/>
    <m/>
    <m/>
    <m/>
    <m/>
    <s v="Proyecto"/>
    <s v="PPMC"/>
  </r>
  <r>
    <s v="Por ingresar"/>
    <m/>
    <s v="Continuidad de PITA"/>
    <s v="Continuidad de PITA"/>
    <s v="Continuidad de PITA"/>
    <s v="AGA"/>
    <x v="0"/>
    <e v="#N/A"/>
    <s v="AGA"/>
    <s v="Pendiente"/>
    <m/>
    <m/>
    <m/>
    <m/>
    <m/>
    <m/>
    <m/>
    <s v="0. Por ingresar"/>
    <m/>
    <m/>
    <m/>
    <e v="#N/A"/>
    <s v="Por ingresar"/>
    <m/>
    <m/>
    <m/>
    <m/>
    <m/>
    <e v="#N/A"/>
    <x v="14"/>
    <m/>
    <m/>
    <m/>
    <m/>
    <m/>
    <e v="#N/A"/>
    <m/>
    <s v="Por ingresar"/>
    <s v="ACSN"/>
    <s v="Pendiente"/>
    <m/>
    <m/>
    <m/>
    <s v="TI"/>
    <x v="7"/>
    <x v="22"/>
    <m/>
    <m/>
    <m/>
    <m/>
    <m/>
    <m/>
    <m/>
    <s v="Por ingresar"/>
    <s v="Por ingresar"/>
  </r>
  <r>
    <s v="Por ingresar"/>
    <m/>
    <s v="Continuidad de VUCEM"/>
    <s v="Continuidad de VUCEM"/>
    <s v="Continuidad de VUCEM"/>
    <s v="AGA"/>
    <x v="0"/>
    <e v="#N/A"/>
    <s v="AGA"/>
    <s v="Pendiente"/>
    <m/>
    <m/>
    <m/>
    <m/>
    <m/>
    <m/>
    <m/>
    <s v="0. Por ingresar"/>
    <m/>
    <m/>
    <m/>
    <e v="#N/A"/>
    <s v="Por ingresar"/>
    <m/>
    <m/>
    <m/>
    <m/>
    <m/>
    <e v="#N/A"/>
    <x v="14"/>
    <m/>
    <m/>
    <m/>
    <m/>
    <m/>
    <e v="#N/A"/>
    <m/>
    <s v="Por ingresar"/>
    <s v="ACSN"/>
    <s v="Pendiente"/>
    <m/>
    <m/>
    <m/>
    <s v="TI"/>
    <x v="7"/>
    <x v="22"/>
    <m/>
    <m/>
    <m/>
    <m/>
    <m/>
    <m/>
    <m/>
    <s v="Por ingresar"/>
    <s v="Por ingresar"/>
  </r>
  <r>
    <s v="Por ingresar"/>
    <m/>
    <s v="Desarrollo del Modelo de Administración de Riesgos (MARIE)"/>
    <s v="Desarrollo del Modelod de Riesgo MARIE"/>
    <s v="Desarrollo del Modelo de Riesgo MARIE"/>
    <s v="AGA"/>
    <x v="0"/>
    <e v="#N/A"/>
    <s v="AGA"/>
    <s v="Pendiente"/>
    <m/>
    <m/>
    <m/>
    <m/>
    <m/>
    <m/>
    <m/>
    <s v="0. Por ingresar"/>
    <m/>
    <m/>
    <m/>
    <e v="#N/A"/>
    <s v="Por ingresar"/>
    <m/>
    <m/>
    <m/>
    <m/>
    <m/>
    <e v="#N/A"/>
    <x v="14"/>
    <m/>
    <m/>
    <m/>
    <m/>
    <m/>
    <e v="#N/A"/>
    <m/>
    <s v="Por ingresar"/>
    <s v="ACSN"/>
    <s v="Pendiente"/>
    <m/>
    <m/>
    <m/>
    <s v="TI"/>
    <x v="7"/>
    <x v="22"/>
    <m/>
    <m/>
    <m/>
    <m/>
    <m/>
    <m/>
    <m/>
    <s v="Por ingresar"/>
    <s v="Por ingresar"/>
  </r>
  <r>
    <s v="Por ingresar"/>
    <m/>
    <s v="Evaluación de Integridad"/>
    <s v="Evaluación de Integridad"/>
    <s v="Evaluación de Integridad"/>
    <s v="AGRS"/>
    <x v="0"/>
    <e v="#N/A"/>
    <s v="AGRS"/>
    <s v="Pendiente"/>
    <m/>
    <m/>
    <m/>
    <m/>
    <m/>
    <m/>
    <m/>
    <s v="0. Por ingresar"/>
    <m/>
    <m/>
    <m/>
    <e v="#N/A"/>
    <s v="Por ingresar"/>
    <m/>
    <m/>
    <m/>
    <m/>
    <m/>
    <e v="#N/A"/>
    <x v="14"/>
    <m/>
    <m/>
    <m/>
    <m/>
    <m/>
    <e v="#N/A"/>
    <m/>
    <s v="Por ingresar"/>
    <s v="ACSN"/>
    <s v="Pendiente"/>
    <m/>
    <m/>
    <m/>
    <s v="TI"/>
    <x v="7"/>
    <x v="22"/>
    <m/>
    <m/>
    <m/>
    <m/>
    <m/>
    <m/>
    <m/>
    <s v="Por ingresar"/>
    <s v="Por ingresar"/>
  </r>
  <r>
    <s v="Por ingresar"/>
    <m/>
    <s v="Evaluación Integral del Desempeño"/>
    <s v="Evaluación Integral del Desempeño"/>
    <s v="Evaluación Integral del Desempeño"/>
    <s v="AGRS"/>
    <x v="0"/>
    <e v="#N/A"/>
    <s v="AGRS"/>
    <s v="Pendiente"/>
    <m/>
    <m/>
    <m/>
    <m/>
    <m/>
    <m/>
    <m/>
    <s v="0. Por ingresar"/>
    <m/>
    <m/>
    <m/>
    <e v="#N/A"/>
    <s v="Por ingresar"/>
    <m/>
    <m/>
    <m/>
    <m/>
    <m/>
    <e v="#N/A"/>
    <x v="14"/>
    <m/>
    <m/>
    <m/>
    <m/>
    <m/>
    <e v="#N/A"/>
    <m/>
    <s v="Por ingresar"/>
    <s v="ACSN"/>
    <s v="Pendiente"/>
    <m/>
    <m/>
    <m/>
    <s v="TI"/>
    <x v="7"/>
    <x v="22"/>
    <m/>
    <m/>
    <m/>
    <m/>
    <m/>
    <m/>
    <m/>
    <s v="Por ingresar"/>
    <s v="Por ingresar"/>
  </r>
  <r>
    <s v="Por ingresar"/>
    <m/>
    <s v="Expediente Electrónico (Celestia)_x000a_    Scanners para digitalización de piezas _x000a_    (Se prevé una alta demanda en la reapertura de los tribunales)"/>
    <s v="Expediente electrónico (Celestia)"/>
    <s v="Expediente electrónico (Celestia)"/>
    <s v="TRANSVERSAL (AGJ)"/>
    <x v="0"/>
    <s v="Se visializa como proyecto transversal, se considera como proyecto asociado a la AGCTI. Cualquier AG podrá consimir el servicio._x000a__x000a_PMO revisará alta de iniciativa en POL."/>
    <s v="AGJ"/>
    <s v="Pendiente"/>
    <m/>
    <m/>
    <m/>
    <m/>
    <m/>
    <m/>
    <m/>
    <s v="0. Por ingresar"/>
    <m/>
    <m/>
    <m/>
    <e v="#N/A"/>
    <s v="Por ingresar"/>
    <m/>
    <m/>
    <s v="Transversales de TI"/>
    <m/>
    <m/>
    <e v="#N/A"/>
    <x v="14"/>
    <m/>
    <m/>
    <m/>
    <m/>
    <m/>
    <e v="#N/A"/>
    <m/>
    <s v="Por ingresar"/>
    <s v="ACSN"/>
    <s v="Pendiente"/>
    <m/>
    <m/>
    <m/>
    <s v="TI"/>
    <x v="7"/>
    <x v="22"/>
    <m/>
    <m/>
    <m/>
    <m/>
    <m/>
    <m/>
    <m/>
    <s v="Por ingresar"/>
    <s v="Por ingresar"/>
  </r>
  <r>
    <s v="Por ingresar"/>
    <m/>
    <s v="Migración de la arquitectura de factura electrónica "/>
    <s v="Factura - Migración de la arquitectura"/>
    <s v="Factura - Migración de la arquitectura"/>
    <s v="AGSC"/>
    <x v="0"/>
    <e v="#N/A"/>
    <s v="AGSC"/>
    <s v="Pendiente"/>
    <m/>
    <m/>
    <m/>
    <m/>
    <m/>
    <m/>
    <m/>
    <s v="0. Por ingresar"/>
    <m/>
    <m/>
    <m/>
    <e v="#N/A"/>
    <s v="Por ingresar"/>
    <m/>
    <m/>
    <m/>
    <m/>
    <m/>
    <e v="#N/A"/>
    <x v="14"/>
    <m/>
    <m/>
    <m/>
    <m/>
    <m/>
    <e v="#N/A"/>
    <m/>
    <s v="Por ingresar"/>
    <s v="ACSN"/>
    <s v="Pendiente"/>
    <m/>
    <m/>
    <m/>
    <s v="TI"/>
    <x v="7"/>
    <x v="22"/>
    <m/>
    <m/>
    <m/>
    <m/>
    <m/>
    <m/>
    <m/>
    <s v="Por ingresar"/>
    <s v="Por ingresar"/>
  </r>
  <r>
    <s v="Por ingresar"/>
    <m/>
    <s v="FE_RECEPCION_CFDI_Desarrollar nuevo Complemento Carta Porte versión 1.0 para el Comprobante Fiscal Digital por Internet."/>
    <s v="Factura - Optimización de los Servicios"/>
    <s v="Factura - Optimización de los Servicios"/>
    <s v="AGSC"/>
    <x v="0"/>
    <m/>
    <s v="AGSC"/>
    <s v="Pendiente"/>
    <m/>
    <m/>
    <m/>
    <m/>
    <m/>
    <m/>
    <m/>
    <s v="0. Por ingresar"/>
    <m/>
    <m/>
    <m/>
    <e v="#N/A"/>
    <s v="Por ingresar"/>
    <m/>
    <m/>
    <m/>
    <m/>
    <m/>
    <e v="#N/A"/>
    <x v="14"/>
    <m/>
    <m/>
    <m/>
    <m/>
    <m/>
    <m/>
    <m/>
    <s v="Por ingresar"/>
    <s v="ACSN"/>
    <s v="Pendiente"/>
    <m/>
    <m/>
    <m/>
    <m/>
    <x v="9"/>
    <x v="23"/>
    <m/>
    <m/>
    <m/>
    <m/>
    <m/>
    <m/>
    <m/>
    <s v="Por ingresar"/>
    <s v="Por ingresar"/>
  </r>
  <r>
    <s v="Por ingresar"/>
    <m/>
    <s v="Portal Entes Públicos - Descarga de CFDIs para Autoridades Fiscalizadoras"/>
    <s v="Factura - Optimización de los Servicios"/>
    <s v="Factura - Optimización de los Servicios"/>
    <s v="AGSC"/>
    <x v="0"/>
    <m/>
    <s v="AGSC"/>
    <s v="Pendiente"/>
    <m/>
    <m/>
    <m/>
    <m/>
    <m/>
    <m/>
    <m/>
    <s v="0. Por ingresar"/>
    <m/>
    <m/>
    <m/>
    <e v="#N/A"/>
    <s v="Por ingresar"/>
    <m/>
    <m/>
    <m/>
    <m/>
    <m/>
    <e v="#N/A"/>
    <x v="14"/>
    <m/>
    <m/>
    <m/>
    <m/>
    <m/>
    <m/>
    <m/>
    <s v="Por ingresar"/>
    <s v="ACSN"/>
    <s v="Pendiente"/>
    <m/>
    <m/>
    <m/>
    <m/>
    <x v="9"/>
    <x v="23"/>
    <m/>
    <m/>
    <m/>
    <m/>
    <m/>
    <m/>
    <m/>
    <s v="Por ingresar"/>
    <s v="Por ingresar"/>
  </r>
  <r>
    <s v="Por ingresar"/>
    <m/>
    <s v="RECEPCION CFDI- Incorporar las validaciones provenientes de los estándares técnicos y las contenidas en el documento Especificaciones para la descarga y consulta de la lista LCO."/>
    <s v="Factura - Optimización de los Servicios"/>
    <s v="Factura - Optimización de los Servicios"/>
    <s v="AGSC"/>
    <x v="0"/>
    <m/>
    <s v="AGSC"/>
    <s v="Pendiente"/>
    <m/>
    <m/>
    <m/>
    <m/>
    <m/>
    <m/>
    <m/>
    <s v="0. Por ingresar"/>
    <m/>
    <m/>
    <m/>
    <e v="#N/A"/>
    <s v="Por ingresar"/>
    <m/>
    <m/>
    <m/>
    <m/>
    <m/>
    <e v="#N/A"/>
    <x v="14"/>
    <m/>
    <m/>
    <m/>
    <m/>
    <m/>
    <m/>
    <m/>
    <s v="Por ingresar"/>
    <s v="ACSN"/>
    <s v="Pendiente"/>
    <m/>
    <m/>
    <m/>
    <m/>
    <x v="9"/>
    <x v="23"/>
    <m/>
    <m/>
    <m/>
    <m/>
    <m/>
    <m/>
    <m/>
    <s v="Por ingresar"/>
    <s v="Por ingresar"/>
  </r>
  <r>
    <s v="Por ingresar"/>
    <m/>
    <s v="Información de Importaciones y Exportaciones  México-USA (Falcon Dartts)"/>
    <s v="Información de Importaciones y Exportaciones  México-USA (Falcon Dartts)"/>
    <s v="Información de Importaciones y Exportaciones  México-USA (Falcon Dartts)"/>
    <s v="AGACE"/>
    <x v="0"/>
    <e v="#N/A"/>
    <s v="AGACE"/>
    <s v="Pendiente"/>
    <m/>
    <m/>
    <m/>
    <m/>
    <m/>
    <m/>
    <m/>
    <s v="0. Por ingresar"/>
    <m/>
    <m/>
    <m/>
    <e v="#N/A"/>
    <s v="Por ingresar"/>
    <m/>
    <m/>
    <m/>
    <m/>
    <m/>
    <e v="#N/A"/>
    <x v="14"/>
    <m/>
    <m/>
    <m/>
    <m/>
    <m/>
    <e v="#N/A"/>
    <m/>
    <s v="Por ingresar"/>
    <s v="ACSN"/>
    <s v="Pendiente"/>
    <m/>
    <m/>
    <m/>
    <s v="TI"/>
    <x v="7"/>
    <x v="22"/>
    <m/>
    <m/>
    <m/>
    <m/>
    <m/>
    <m/>
    <m/>
    <s v="Por ingresar"/>
    <s v="Por ingresar"/>
  </r>
  <r>
    <s v="Por ingresar"/>
    <m/>
    <s v="Modelo de Riesgo IMMEX – Fase 1"/>
    <s v="Modelo de Riesgo IMMEX"/>
    <s v="Modelo de Riesgo IMMEX - Fase 1"/>
    <s v="AGACE"/>
    <x v="0"/>
    <e v="#N/A"/>
    <s v="AGACE"/>
    <s v="Pendiente"/>
    <m/>
    <m/>
    <m/>
    <m/>
    <m/>
    <m/>
    <m/>
    <s v="0. Por ingresar"/>
    <m/>
    <m/>
    <m/>
    <e v="#N/A"/>
    <s v="Por ingresar"/>
    <m/>
    <m/>
    <m/>
    <m/>
    <m/>
    <e v="#N/A"/>
    <x v="14"/>
    <m/>
    <m/>
    <m/>
    <m/>
    <m/>
    <e v="#N/A"/>
    <m/>
    <s v="Por ingresar"/>
    <s v="ACSN"/>
    <s v="Pendiente"/>
    <m/>
    <m/>
    <m/>
    <s v="TI"/>
    <x v="7"/>
    <x v="22"/>
    <m/>
    <m/>
    <m/>
    <m/>
    <m/>
    <m/>
    <m/>
    <s v="Por ingresar"/>
    <s v="Por ingresar"/>
  </r>
  <r>
    <s v="Por ingresar"/>
    <m/>
    <s v="Modernización Jurídica"/>
    <s v="Modernización Jurídica"/>
    <s v="Modernización Jurídica"/>
    <s v="AGJ"/>
    <x v="0"/>
    <e v="#N/A"/>
    <s v="AGJ"/>
    <s v="Pendiente"/>
    <m/>
    <m/>
    <m/>
    <m/>
    <m/>
    <m/>
    <m/>
    <s v="0. Por ingresar"/>
    <m/>
    <m/>
    <m/>
    <m/>
    <s v="Por ingresar"/>
    <m/>
    <m/>
    <m/>
    <m/>
    <m/>
    <m/>
    <x v="14"/>
    <m/>
    <m/>
    <m/>
    <m/>
    <m/>
    <e v="#N/A"/>
    <m/>
    <s v="Por ingresar"/>
    <s v="ACSN"/>
    <s v="Pendiente"/>
    <m/>
    <m/>
    <m/>
    <s v="TI"/>
    <x v="7"/>
    <x v="22"/>
    <m/>
    <m/>
    <m/>
    <m/>
    <m/>
    <m/>
    <m/>
    <s v="Por ingresar"/>
    <s v="Por ingresar"/>
  </r>
  <r>
    <s v="Por ingresar"/>
    <m/>
    <s v="SAT Sign_x000a_    Firma segura de documentos con diversas instancias del Poder Judicial_x000a_    Firma segura de documentos internos del SAT "/>
    <s v="SAT Sign"/>
    <s v="SAT Sign"/>
    <s v="AGJ"/>
    <x v="0"/>
    <s v="Se visializa como proyecto transversal, se considera como proyecto asociado a la AGCTI. Cualquier AG podrá consimir el servicio._x000a__x000a_PMO revisará alta de iniciativa en POL."/>
    <s v="AGJ"/>
    <s v="Pendiente"/>
    <m/>
    <m/>
    <m/>
    <m/>
    <m/>
    <m/>
    <m/>
    <s v="0. Por ingresar"/>
    <m/>
    <m/>
    <m/>
    <e v="#N/A"/>
    <s v="Por ingresar"/>
    <m/>
    <m/>
    <m/>
    <m/>
    <m/>
    <e v="#N/A"/>
    <x v="14"/>
    <m/>
    <m/>
    <m/>
    <m/>
    <m/>
    <e v="#N/A"/>
    <m/>
    <s v="Por ingresar"/>
    <s v="ACSN"/>
    <s v="Pendiente"/>
    <m/>
    <m/>
    <m/>
    <s v="TI"/>
    <x v="7"/>
    <x v="22"/>
    <m/>
    <m/>
    <m/>
    <m/>
    <m/>
    <m/>
    <m/>
    <s v="Por ingresar"/>
    <s v="Por ingresar"/>
  </r>
  <r>
    <s v="Por ingresar"/>
    <m/>
    <s v="Sistema de dictaminación de imágenes"/>
    <s v="Servicio de Dictaminación de imágenes"/>
    <s v="Servicio de Dictaminación de imágenes SDI-II"/>
    <s v="AGA"/>
    <x v="0"/>
    <e v="#N/A"/>
    <s v="AGA"/>
    <s v="Pendiente"/>
    <m/>
    <m/>
    <m/>
    <m/>
    <m/>
    <m/>
    <m/>
    <s v="0. Por ingresar"/>
    <m/>
    <m/>
    <m/>
    <e v="#N/A"/>
    <s v="Por ingresar"/>
    <m/>
    <m/>
    <m/>
    <m/>
    <m/>
    <e v="#N/A"/>
    <x v="14"/>
    <m/>
    <m/>
    <m/>
    <m/>
    <m/>
    <e v="#N/A"/>
    <m/>
    <s v="Por ingresar"/>
    <s v="ACSN"/>
    <s v="Pendiente"/>
    <m/>
    <m/>
    <m/>
    <s v="TI"/>
    <x v="7"/>
    <x v="22"/>
    <m/>
    <m/>
    <m/>
    <m/>
    <m/>
    <m/>
    <m/>
    <s v="Por ingresar"/>
    <s v="Por ingresar"/>
  </r>
  <r>
    <s v="Por ingresar"/>
    <m/>
    <s v="Modelos de Riesgo para Subprogramas de Fiscalización – Fase 1"/>
    <s v="Subprogramas de Fiscalización"/>
    <s v="Subprogramas de Fiscalización - Fase 1"/>
    <s v="AGACE"/>
    <x v="0"/>
    <e v="#N/A"/>
    <s v="AGACE"/>
    <s v="Pendiente"/>
    <m/>
    <m/>
    <m/>
    <m/>
    <m/>
    <m/>
    <m/>
    <s v="0. Por ingresar"/>
    <m/>
    <m/>
    <m/>
    <e v="#N/A"/>
    <s v="Por ingresar"/>
    <m/>
    <m/>
    <m/>
    <m/>
    <m/>
    <e v="#N/A"/>
    <x v="14"/>
    <m/>
    <m/>
    <m/>
    <m/>
    <m/>
    <e v="#N/A"/>
    <m/>
    <s v="Por ingresar"/>
    <s v="ACSN"/>
    <s v="Pendiente"/>
    <m/>
    <m/>
    <m/>
    <s v="TI"/>
    <x v="7"/>
    <x v="22"/>
    <m/>
    <m/>
    <m/>
    <m/>
    <m/>
    <m/>
    <m/>
    <s v="Por ingresar"/>
    <s v="Por ingresar"/>
  </r>
  <r>
    <s v="Por ingresar"/>
    <m/>
    <s v="Unificar los formatos de todas las imágenes generadas por los equipos de revisión no intrusiva de distintos fabricantes."/>
    <s v="Unificar imágenes revisión no intrusiva"/>
    <s v="Unificar imágenes revisión no intrusiva"/>
    <s v="AGA"/>
    <x v="0"/>
    <e v="#N/A"/>
    <s v="AGA"/>
    <s v="Pendiente"/>
    <m/>
    <m/>
    <m/>
    <m/>
    <m/>
    <m/>
    <m/>
    <s v="0. Por ingresar"/>
    <m/>
    <m/>
    <m/>
    <e v="#N/A"/>
    <s v="Por ingresar"/>
    <m/>
    <m/>
    <m/>
    <m/>
    <m/>
    <e v="#N/A"/>
    <x v="14"/>
    <m/>
    <m/>
    <m/>
    <m/>
    <m/>
    <e v="#N/A"/>
    <m/>
    <s v="Por ingresar"/>
    <s v="ACSN"/>
    <s v="Pendiente"/>
    <m/>
    <m/>
    <m/>
    <s v="TI"/>
    <x v="7"/>
    <x v="22"/>
    <m/>
    <m/>
    <m/>
    <m/>
    <m/>
    <m/>
    <m/>
    <s v="Por ingresar"/>
    <s v="Por ingresar"/>
  </r>
  <r>
    <s v="Por ingresar"/>
    <m/>
    <s v="Prellenado declaraciones provisionales"/>
    <s v="Declaraciones Provisionales - Prellenado"/>
    <s v="Pendiente - Declaraciones Provisionales - Prellenado"/>
    <s v="AGR"/>
    <x v="0"/>
    <e v="#N/A"/>
    <s v="AGR"/>
    <s v="Pendiente"/>
    <m/>
    <m/>
    <m/>
    <m/>
    <m/>
    <m/>
    <m/>
    <s v="0. Por ingresar"/>
    <m/>
    <m/>
    <m/>
    <e v="#N/A"/>
    <s v="Por ingresar"/>
    <m/>
    <m/>
    <m/>
    <m/>
    <m/>
    <e v="#N/A"/>
    <x v="14"/>
    <m/>
    <m/>
    <m/>
    <m/>
    <m/>
    <e v="#N/A"/>
    <m/>
    <s v="Por ingresar"/>
    <s v="ACSN"/>
    <s v="Pendiente"/>
    <m/>
    <m/>
    <m/>
    <s v="TI"/>
    <x v="7"/>
    <x v="22"/>
    <m/>
    <m/>
    <m/>
    <m/>
    <m/>
    <m/>
    <m/>
    <s v="Por ingresar"/>
    <s v="Por ingresar"/>
  </r>
  <r>
    <s v="Por ingresar"/>
    <m/>
    <s v="Reingeniería RFC _x000a_     Padrón de Importadores_x000a_        WS RFC"/>
    <s v="Reingeniería - RFC"/>
    <s v="Reingeniería del Registro Federal de Contribuyentes (RFC)​"/>
    <s v="AGSC"/>
    <x v="0"/>
    <e v="#N/A"/>
    <s v="AGSC"/>
    <s v="Pendiente"/>
    <m/>
    <m/>
    <m/>
    <m/>
    <m/>
    <m/>
    <m/>
    <s v="0. Por ingresar"/>
    <m/>
    <m/>
    <m/>
    <e v="#N/A"/>
    <s v="Por ingresar"/>
    <m/>
    <m/>
    <m/>
    <m/>
    <m/>
    <e v="#N/A"/>
    <x v="14"/>
    <m/>
    <m/>
    <m/>
    <m/>
    <m/>
    <e v="#N/A"/>
    <m/>
    <s v="Por ingresar"/>
    <s v="ACSN"/>
    <s v="Pendiente"/>
    <m/>
    <m/>
    <m/>
    <s v="TI"/>
    <x v="7"/>
    <x v="22"/>
    <m/>
    <m/>
    <m/>
    <m/>
    <m/>
    <m/>
    <m/>
    <s v="Por ingresar"/>
    <s v="Por ingresar"/>
  </r>
  <r>
    <s v="Por ingresar"/>
    <m/>
    <s v="Canal Remoto de Servicios Tributarios 2_x000a_     Implementación técnica del nuevo contrato"/>
    <s v="Canal Remoto de Servicios Tributarios 2 - Implementación técnica del nuevo contrato"/>
    <m/>
    <m/>
    <x v="1"/>
    <e v="#N/A"/>
    <s v="AGCTI"/>
    <s v="Pendiente"/>
    <m/>
    <m/>
    <m/>
    <m/>
    <m/>
    <m/>
    <m/>
    <s v="0. Por ingresar"/>
    <m/>
    <m/>
    <m/>
    <e v="#N/A"/>
    <s v="Por ingresar"/>
    <m/>
    <m/>
    <m/>
    <m/>
    <m/>
    <e v="#N/A"/>
    <x v="14"/>
    <m/>
    <m/>
    <m/>
    <m/>
    <m/>
    <e v="#N/A"/>
    <m/>
    <s v="Por ingresar"/>
    <s v="ACSN"/>
    <s v="Pendiente"/>
    <m/>
    <m/>
    <m/>
    <s v="TI"/>
    <x v="7"/>
    <x v="22"/>
    <m/>
    <m/>
    <m/>
    <m/>
    <m/>
    <m/>
    <m/>
    <s v="Por ingresar"/>
    <s v="Por ingresar"/>
  </r>
  <r>
    <s v="Por ingresar"/>
    <m/>
    <s v="Declaración Anual Personas Fisicas 2020"/>
    <s v="Declaración Anual Personas Físicas 2020"/>
    <s v="Actualización de la Declaración Anual de Personas físicas 2020.​"/>
    <s v="AGR"/>
    <x v="0"/>
    <m/>
    <s v="AGR"/>
    <s v="Pendiente"/>
    <m/>
    <s v="IDS"/>
    <m/>
    <s v="Silvia"/>
    <m/>
    <m/>
    <m/>
    <s v="0. Por ingresar"/>
    <m/>
    <m/>
    <m/>
    <m/>
    <m/>
    <m/>
    <m/>
    <m/>
    <m/>
    <m/>
    <m/>
    <x v="14"/>
    <m/>
    <m/>
    <m/>
    <m/>
    <m/>
    <m/>
    <m/>
    <m/>
    <m/>
    <m/>
    <m/>
    <m/>
    <m/>
    <m/>
    <x v="9"/>
    <x v="23"/>
    <m/>
    <m/>
    <m/>
    <m/>
    <m/>
    <m/>
    <m/>
    <s v="Por ingresar"/>
    <s v="Por ingres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AA3C25-DC1E-412B-8BE8-C5F59DD4D02A}"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C11:AD24" firstHeaderRow="1" firstDataRow="1" firstDataCol="1" rowPageCount="2" colPageCount="1"/>
  <pivotFields count="55">
    <pivotField dataField="1" showAll="0"/>
    <pivotField showAll="0"/>
    <pivotField showAll="0"/>
    <pivotField showAll="0"/>
    <pivotField showAll="0"/>
    <pivotField showAll="0"/>
    <pivotField axis="axisPage" multipleItemSelectionAllowed="1" showAll="0">
      <items count="29">
        <item x="0"/>
        <item x="4"/>
        <item x="8"/>
        <item x="2"/>
        <item x="1"/>
        <item x="3"/>
        <item h="1" x="7"/>
        <item h="1" x="6"/>
        <item h="1"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axis="axisPage" showAll="0">
      <items count="14">
        <item x="7"/>
        <item x="10"/>
        <item x="1"/>
        <item x="3"/>
        <item x="8"/>
        <item x="9"/>
        <item x="2"/>
        <item x="6"/>
        <item x="4"/>
        <item x="5"/>
        <item x="0"/>
        <item m="1" x="12"/>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1"/>
        <item x="4"/>
        <item x="6"/>
        <item x="0"/>
        <item x="3"/>
        <item x="7"/>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m="1" x="7"/>
        <item m="1" x="6"/>
        <item sd="0" x="1"/>
        <item x="4"/>
        <item sd="0" x="3"/>
        <item sd="0" x="2"/>
        <item x="0"/>
        <item m="1" x="5"/>
        <item t="default"/>
      </items>
    </pivotField>
    <pivotField showAll="0"/>
  </pivotFields>
  <rowFields count="2">
    <field x="53"/>
    <field x="30"/>
  </rowFields>
  <rowItems count="13">
    <i>
      <x v="3"/>
    </i>
    <i>
      <x v="4"/>
    </i>
    <i r="1">
      <x v="8"/>
    </i>
    <i>
      <x v="5"/>
    </i>
    <i>
      <x v="6"/>
    </i>
    <i>
      <x v="7"/>
    </i>
    <i r="1">
      <x v="1"/>
    </i>
    <i r="1">
      <x v="2"/>
    </i>
    <i r="1">
      <x v="4"/>
    </i>
    <i r="1">
      <x v="5"/>
    </i>
    <i r="1">
      <x v="6"/>
    </i>
    <i r="1">
      <x v="7"/>
    </i>
    <i t="grand">
      <x/>
    </i>
  </rowItems>
  <colItems count="1">
    <i/>
  </colItems>
  <pageFields count="2">
    <pageField fld="6" hier="-1"/>
    <pageField fld="8" item="3"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02DDD-7055-4F95-9562-149E4E9EB587}"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Y11:Z25" firstHeaderRow="1" firstDataRow="1" firstDataCol="1" rowPageCount="2" colPageCount="1"/>
  <pivotFields count="55">
    <pivotField dataField="1" showAll="0"/>
    <pivotField showAll="0"/>
    <pivotField showAll="0"/>
    <pivotField showAll="0"/>
    <pivotField showAll="0"/>
    <pivotField showAll="0"/>
    <pivotField axis="axisPage" multipleItemSelectionAllowed="1" showAll="0">
      <items count="29">
        <item x="0"/>
        <item x="4"/>
        <item x="8"/>
        <item x="2"/>
        <item x="1"/>
        <item x="3"/>
        <item h="1" x="7"/>
        <item h="1" x="6"/>
        <item h="1"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axis="axisPage" multipleItemSelectionAllowed="1" showAll="0">
      <items count="14">
        <item x="7"/>
        <item x="10"/>
        <item x="1"/>
        <item h="1" x="3"/>
        <item x="8"/>
        <item x="9"/>
        <item x="2"/>
        <item x="6"/>
        <item x="4"/>
        <item x="5"/>
        <item x="0"/>
        <item m="1" x="12"/>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1"/>
        <item x="6"/>
        <item x="0"/>
        <item x="3"/>
        <item x="7"/>
        <item m="1" x="8"/>
        <item x="5"/>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m="1" x="7"/>
        <item m="1" x="6"/>
        <item sd="0" x="4"/>
        <item sd="0" x="1"/>
        <item sd="0" x="3"/>
        <item sd="0" x="2"/>
        <item x="0"/>
        <item m="1" x="5"/>
        <item t="default"/>
      </items>
    </pivotField>
    <pivotField showAll="0"/>
  </pivotFields>
  <rowFields count="2">
    <field x="53"/>
    <field x="30"/>
  </rowFields>
  <rowItems count="14">
    <i>
      <x v="3"/>
    </i>
    <i>
      <x v="4"/>
    </i>
    <i>
      <x v="5"/>
    </i>
    <i>
      <x v="6"/>
    </i>
    <i>
      <x v="7"/>
    </i>
    <i r="1">
      <x/>
    </i>
    <i r="1">
      <x v="1"/>
    </i>
    <i r="1">
      <x v="2"/>
    </i>
    <i r="1">
      <x v="3"/>
    </i>
    <i r="1">
      <x v="4"/>
    </i>
    <i r="1">
      <x v="6"/>
    </i>
    <i r="1">
      <x v="7"/>
    </i>
    <i r="1">
      <x v="8"/>
    </i>
    <i t="grand">
      <x/>
    </i>
  </rowItems>
  <colItems count="1">
    <i/>
  </colItems>
  <pageFields count="2">
    <pageField fld="6" hier="-1"/>
    <pageField fld="8"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825BC-078E-44B3-A7B2-5918E2BC5C8E}"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9:I21" firstHeaderRow="1" firstDataRow="2" firstDataCol="1" rowPageCount="1" colPageCount="1"/>
  <pivotFields count="55">
    <pivotField dataField="1" showAll="0"/>
    <pivotField showAll="0"/>
    <pivotField showAll="0"/>
    <pivotField showAll="0"/>
    <pivotField showAll="0"/>
    <pivotField showAll="0"/>
    <pivotField axis="axisCol" showAll="0">
      <items count="29">
        <item m="1" x="11"/>
        <item m="1" x="25"/>
        <item m="1" x="22"/>
        <item m="1" x="27"/>
        <item m="1" x="15"/>
        <item m="1" x="14"/>
        <item m="1" x="23"/>
        <item m="1" x="19"/>
        <item m="1" x="26"/>
        <item m="1" x="20"/>
        <item m="1" x="10"/>
        <item m="1" x="13"/>
        <item m="1" x="21"/>
        <item m="1" x="12"/>
        <item m="1" x="18"/>
        <item m="1" x="9"/>
        <item m="1" x="24"/>
        <item m="1" x="16"/>
        <item m="1" x="17"/>
        <item h="1" x="5"/>
        <item x="0"/>
        <item x="4"/>
        <item h="1" x="6"/>
        <item x="8"/>
        <item x="2"/>
        <item h="1" x="7"/>
        <item x="1"/>
        <item x="3"/>
        <item t="default"/>
      </items>
    </pivotField>
    <pivotField showAll="0"/>
    <pivotField axis="axisRow" showAll="0">
      <items count="14">
        <item x="7"/>
        <item x="10"/>
        <item x="1"/>
        <item h="1" x="3"/>
        <item x="8"/>
        <item x="9"/>
        <item x="2"/>
        <item x="6"/>
        <item x="4"/>
        <item x="5"/>
        <item x="0"/>
        <item m="1" x="12"/>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7"/>
        <item m="1" x="6"/>
        <item x="1"/>
        <item x="4"/>
        <item x="2"/>
        <item x="0"/>
        <item x="3"/>
        <item m="1" x="5"/>
        <item t="default"/>
      </items>
    </pivotField>
    <pivotField showAll="0"/>
  </pivotFields>
  <rowFields count="1">
    <field x="8"/>
  </rowFields>
  <rowItems count="11">
    <i>
      <x/>
    </i>
    <i>
      <x v="1"/>
    </i>
    <i>
      <x v="2"/>
    </i>
    <i>
      <x v="4"/>
    </i>
    <i>
      <x v="5"/>
    </i>
    <i>
      <x v="6"/>
    </i>
    <i>
      <x v="7"/>
    </i>
    <i>
      <x v="8"/>
    </i>
    <i>
      <x v="9"/>
    </i>
    <i>
      <x v="10"/>
    </i>
    <i t="grand">
      <x/>
    </i>
  </rowItems>
  <colFields count="1">
    <field x="6"/>
  </colFields>
  <colItems count="7">
    <i>
      <x v="20"/>
    </i>
    <i>
      <x v="21"/>
    </i>
    <i>
      <x v="23"/>
    </i>
    <i>
      <x v="24"/>
    </i>
    <i>
      <x v="26"/>
    </i>
    <i>
      <x v="27"/>
    </i>
    <i t="grand">
      <x/>
    </i>
  </colItems>
  <pageFields count="1">
    <pageField fld="53" hier="-1"/>
  </pageFields>
  <dataFields count="1">
    <dataField name="Cuenta de Iniciativa" fld="0" subtotal="count" baseField="0" baseItem="0"/>
  </dataFields>
  <formats count="2">
    <format dxfId="20">
      <pivotArea collapsedLevelsAreSubtotals="1" fieldPosition="0">
        <references count="1">
          <reference field="6" count="1">
            <x v="16"/>
          </reference>
        </references>
      </pivotArea>
    </format>
    <format dxfId="19">
      <pivotArea dataOnly="0" labelOnly="1" fieldPosition="0">
        <references count="1">
          <reference field="6" count="1">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C935A-E75F-4337-875F-4F5626B2F322}"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10:S30" firstHeaderRow="1" firstDataRow="2" firstDataCol="1" rowPageCount="2" colPageCount="1"/>
  <pivotFields count="55">
    <pivotField dataField="1" showAll="0"/>
    <pivotField showAll="0"/>
    <pivotField showAll="0"/>
    <pivotField showAll="0" sortType="ascending"/>
    <pivotField axis="axisRow" showAll="0" sortType="ascending">
      <items count="54">
        <item x="12"/>
        <item x="30"/>
        <item x="24"/>
        <item x="20"/>
        <item x="6"/>
        <item x="3"/>
        <item x="23"/>
        <item x="38"/>
        <item x="39"/>
        <item x="29"/>
        <item x="10"/>
        <item x="28"/>
        <item x="21"/>
        <item x="40"/>
        <item x="2"/>
        <item x="37"/>
        <item x="41"/>
        <item x="42"/>
        <item x="43"/>
        <item x="44"/>
        <item x="13"/>
        <item x="17"/>
        <item x="22"/>
        <item x="16"/>
        <item x="45"/>
        <item x="19"/>
        <item x="36"/>
        <item x="46"/>
        <item x="47"/>
        <item x="26"/>
        <item x="25"/>
        <item x="32"/>
        <item x="52"/>
        <item x="8"/>
        <item x="27"/>
        <item x="0"/>
        <item x="5"/>
        <item x="7"/>
        <item x="11"/>
        <item x="4"/>
        <item x="31"/>
        <item x="9"/>
        <item x="48"/>
        <item x="18"/>
        <item x="49"/>
        <item x="33"/>
        <item x="14"/>
        <item x="35"/>
        <item x="15"/>
        <item x="50"/>
        <item x="51"/>
        <item x="34"/>
        <item x="1"/>
        <item t="default"/>
      </items>
    </pivotField>
    <pivotField showAll="0"/>
    <pivotField axis="axisPage" multipleItemSelectionAllowed="1" showAll="0">
      <items count="29">
        <item h="1" m="1" x="11"/>
        <item h="1" m="1" x="24"/>
        <item h="1" m="1" x="22"/>
        <item m="1" x="27"/>
        <item h="1" m="1" x="15"/>
        <item h="1" m="1" x="14"/>
        <item h="1" m="1" x="26"/>
        <item m="1" x="20"/>
        <item m="1" x="10"/>
        <item h="1" m="1" x="19"/>
        <item h="1" m="1" x="13"/>
        <item m="1" x="25"/>
        <item m="1" x="21"/>
        <item h="1" m="1" x="12"/>
        <item m="1" x="18"/>
        <item h="1" m="1" x="9"/>
        <item h="1" m="1" x="16"/>
        <item h="1" m="1" x="17"/>
        <item h="1" m="1" x="23"/>
        <item h="1" x="5"/>
        <item h="1" x="3"/>
        <item h="1" x="6"/>
        <item h="1" x="2"/>
        <item h="1" x="4"/>
        <item h="1" x="7"/>
        <item h="1" x="8"/>
        <item x="0"/>
        <item h="1" x="1"/>
        <item t="default"/>
      </items>
    </pivotField>
    <pivotField showAll="0"/>
    <pivotField axis="axisCol" showAll="0">
      <items count="14">
        <item x="7"/>
        <item x="10"/>
        <item x="1"/>
        <item h="1" x="3"/>
        <item x="8"/>
        <item x="9"/>
        <item x="2"/>
        <item x="6"/>
        <item x="4"/>
        <item x="5"/>
        <item x="0"/>
        <item m="1" x="12"/>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7"/>
        <item m="1" x="6"/>
        <item h="1" x="1"/>
        <item x="4"/>
        <item h="1" x="2"/>
        <item h="1" x="0"/>
        <item h="1" x="3"/>
        <item m="1" x="5"/>
        <item t="default"/>
      </items>
    </pivotField>
    <pivotField showAll="0"/>
  </pivotFields>
  <rowFields count="1">
    <field x="4"/>
  </rowFields>
  <rowItems count="19">
    <i>
      <x v="1"/>
    </i>
    <i>
      <x v="7"/>
    </i>
    <i>
      <x v="8"/>
    </i>
    <i>
      <x v="13"/>
    </i>
    <i>
      <x v="16"/>
    </i>
    <i>
      <x v="17"/>
    </i>
    <i>
      <x v="18"/>
    </i>
    <i>
      <x v="19"/>
    </i>
    <i>
      <x v="20"/>
    </i>
    <i>
      <x v="24"/>
    </i>
    <i>
      <x v="27"/>
    </i>
    <i>
      <x v="28"/>
    </i>
    <i>
      <x v="32"/>
    </i>
    <i>
      <x v="38"/>
    </i>
    <i>
      <x v="42"/>
    </i>
    <i>
      <x v="44"/>
    </i>
    <i>
      <x v="49"/>
    </i>
    <i>
      <x v="50"/>
    </i>
    <i t="grand">
      <x/>
    </i>
  </rowItems>
  <colFields count="1">
    <field x="8"/>
  </colFields>
  <colItems count="7">
    <i>
      <x/>
    </i>
    <i>
      <x v="1"/>
    </i>
    <i>
      <x v="6"/>
    </i>
    <i>
      <x v="8"/>
    </i>
    <i>
      <x v="9"/>
    </i>
    <i>
      <x v="10"/>
    </i>
    <i t="grand">
      <x/>
    </i>
  </colItems>
  <pageFields count="2">
    <pageField fld="6" hier="-1"/>
    <pageField fld="53"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F8243-5A2C-4724-B35C-A36DCF65A35E}" name="TablaDinámica1" cacheId="0" dataPosition="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D48:H52" firstHeaderRow="1" firstDataRow="3" firstDataCol="1"/>
  <pivotFields count="55">
    <pivotField dataField="1" showAll="0"/>
    <pivotField showAll="0"/>
    <pivotField showAll="0"/>
    <pivotField showAll="0">
      <items count="92">
        <item x="40"/>
        <item x="30"/>
        <item x="44"/>
        <item x="8"/>
        <item x="66"/>
        <item x="36"/>
        <item x="11"/>
        <item x="49"/>
        <item x="14"/>
        <item x="4"/>
        <item m="1" x="79"/>
        <item x="5"/>
        <item x="32"/>
        <item m="1" x="78"/>
        <item x="35"/>
        <item x="6"/>
        <item x="52"/>
        <item x="53"/>
        <item x="51"/>
        <item m="1" x="72"/>
        <item x="19"/>
        <item x="25"/>
        <item x="26"/>
        <item x="33"/>
        <item x="37"/>
        <item x="31"/>
        <item x="54"/>
        <item x="0"/>
        <item x="38"/>
        <item x="50"/>
        <item x="55"/>
        <item x="56"/>
        <item x="57"/>
        <item m="1" x="87"/>
        <item x="58"/>
        <item x="16"/>
        <item m="1" x="71"/>
        <item x="28"/>
        <item x="21"/>
        <item x="22"/>
        <item x="20"/>
        <item x="59"/>
        <item x="12"/>
        <item x="24"/>
        <item m="1" x="88"/>
        <item x="47"/>
        <item x="29"/>
        <item m="1" x="82"/>
        <item x="60"/>
        <item m="1" x="86"/>
        <item m="1" x="73"/>
        <item x="61"/>
        <item x="2"/>
        <item x="3"/>
        <item m="1" x="89"/>
        <item m="1" x="76"/>
        <item x="43"/>
        <item m="1" x="77"/>
        <item x="10"/>
        <item x="39"/>
        <item m="1" x="90"/>
        <item x="17"/>
        <item m="1" x="84"/>
        <item m="1" x="80"/>
        <item x="41"/>
        <item x="27"/>
        <item x="9"/>
        <item m="1" x="70"/>
        <item m="1" x="85"/>
        <item m="1" x="83"/>
        <item m="1" x="68"/>
        <item m="1" x="75"/>
        <item x="13"/>
        <item x="15"/>
        <item m="1" x="69"/>
        <item x="42"/>
        <item x="34"/>
        <item x="62"/>
        <item x="23"/>
        <item m="1" x="81"/>
        <item x="63"/>
        <item m="1" x="67"/>
        <item x="7"/>
        <item x="45"/>
        <item m="1" x="74"/>
        <item x="48"/>
        <item x="18"/>
        <item x="64"/>
        <item x="65"/>
        <item x="46"/>
        <item x="1"/>
        <item t="default"/>
      </items>
    </pivotField>
    <pivotField showAll="0"/>
    <pivotField showAll="0"/>
    <pivotField axis="axisCol" showAll="0">
      <items count="29">
        <item h="1" m="1" x="25"/>
        <item h="1" m="1" x="18"/>
        <item h="1" m="1" x="9"/>
        <item h="1" m="1" x="24"/>
        <item h="1" m="1" x="26"/>
        <item h="1" m="1" x="20"/>
        <item h="1" m="1" x="15"/>
        <item h="1" m="1" x="12"/>
        <item h="1" m="1" x="19"/>
        <item h="1" m="1" x="14"/>
        <item h="1" m="1" x="21"/>
        <item h="1" m="1" x="27"/>
        <item h="1" m="1" x="11"/>
        <item h="1" m="1" x="22"/>
        <item h="1" m="1" x="13"/>
        <item h="1" m="1" x="10"/>
        <item h="1" m="1" x="16"/>
        <item h="1" m="1" x="17"/>
        <item h="1" m="1" x="23"/>
        <item h="1" x="5"/>
        <item h="1" x="3"/>
        <item h="1" x="6"/>
        <item h="1" x="2"/>
        <item h="1" x="4"/>
        <item h="1" x="7"/>
        <item h="1" x="8"/>
        <item x="0"/>
        <item h="1" x="1"/>
        <item t="default"/>
      </items>
    </pivotField>
    <pivotField showAll="0"/>
    <pivotField axis="axisRow" showAll="0">
      <items count="14">
        <item x="7"/>
        <item h="1" x="10"/>
        <item h="1" x="1"/>
        <item h="1" x="3"/>
        <item h="1" x="8"/>
        <item h="1" x="9"/>
        <item h="1" x="2"/>
        <item h="1" x="6"/>
        <item h="1" x="4"/>
        <item h="1" x="5"/>
        <item h="1" x="0"/>
        <item h="1" m="1" x="12"/>
        <item h="1" m="1" x="11"/>
        <item t="default"/>
      </items>
    </pivotField>
    <pivotField showAll="0"/>
    <pivotField showAll="0"/>
    <pivotField showAll="0"/>
    <pivotField showAll="0"/>
    <pivotField showAll="0"/>
    <pivotField showAll="0"/>
    <pivotField showAll="0"/>
    <pivotField showAll="0"/>
    <pivotField showAll="0">
      <items count="25">
        <item x="6"/>
        <item x="19"/>
        <item x="18"/>
        <item x="7"/>
        <item x="10"/>
        <item x="15"/>
        <item x="13"/>
        <item x="4"/>
        <item x="17"/>
        <item m="1" x="21"/>
        <item x="2"/>
        <item x="11"/>
        <item x="5"/>
        <item x="14"/>
        <item x="0"/>
        <item x="3"/>
        <item x="16"/>
        <item x="1"/>
        <item m="1" x="22"/>
        <item x="12"/>
        <item x="8"/>
        <item x="9"/>
        <item m="1" x="23"/>
        <item m="1" x="20"/>
        <item t="default"/>
      </items>
    </pivotField>
    <pivotField showAll="0"/>
    <pivotField showAll="0"/>
    <pivotField showAll="0"/>
    <pivotField showAll="0"/>
    <pivotField showAll="0">
      <items count="8">
        <item x="0"/>
        <item x="2"/>
        <item x="1"/>
        <item m="1" x="6"/>
        <item x="3"/>
        <item m="1" x="5"/>
        <item x="4"/>
        <item t="default"/>
      </items>
    </pivotField>
    <pivotField showAll="0"/>
    <pivotField showAll="0"/>
    <pivotField showAll="0"/>
    <pivotField showAll="0"/>
    <pivotField showAll="0"/>
    <pivotField showAll="0"/>
    <pivotField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15"/>
        <item x="2"/>
        <item m="1" x="27"/>
        <item x="0"/>
        <item m="1" x="17"/>
        <item m="1" x="28"/>
        <item x="1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h="1" m="1" x="8"/>
        <item h="1" m="1" x="7"/>
        <item h="1" m="1" x="6"/>
        <item h="1" x="1"/>
        <item h="1" x="4"/>
        <item h="1" x="2"/>
        <item x="0"/>
        <item h="1" x="3"/>
        <item h="1" m="1" x="5"/>
        <item t="default"/>
      </items>
    </pivotField>
    <pivotField showAll="0"/>
  </pivotFields>
  <rowFields count="1">
    <field x="8"/>
  </rowFields>
  <rowItems count="2">
    <i>
      <x/>
    </i>
    <i t="grand">
      <x/>
    </i>
  </rowItems>
  <colFields count="2">
    <field x="-2"/>
    <field x="6"/>
  </colFields>
  <colItems count="4">
    <i>
      <x/>
      <x v="26"/>
    </i>
    <i i="1">
      <x v="1"/>
      <x v="26"/>
    </i>
    <i t="grand">
      <x/>
    </i>
    <i t="grand" i="1">
      <x/>
    </i>
  </colItems>
  <dataFields count="2">
    <dataField name="Suma de Costo" fld="33" baseField="12" baseItem="0" numFmtId="166"/>
    <dataField name="Cuenta de Iniciativa" fld="0" subtotal="count" baseField="0" baseItem="0"/>
  </dataFields>
  <chartFormats count="5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2">
          <reference field="4294967294" count="1" selected="0">
            <x v="1"/>
          </reference>
          <reference field="6" count="1" selected="0">
            <x v="0"/>
          </reference>
        </references>
      </pivotArea>
    </chartFormat>
    <chartFormat chart="4" format="11" series="1">
      <pivotArea type="data" outline="0" fieldPosition="0">
        <references count="2">
          <reference field="4294967294" count="1" selected="0">
            <x v="1"/>
          </reference>
          <reference field="6" count="1" selected="0">
            <x v="2"/>
          </reference>
        </references>
      </pivotArea>
    </chartFormat>
    <chartFormat chart="4" format="12" series="1">
      <pivotArea type="data" outline="0" fieldPosition="0">
        <references count="2">
          <reference field="4294967294" count="1" selected="0">
            <x v="0"/>
          </reference>
          <reference field="6" count="1" selected="0">
            <x v="5"/>
          </reference>
        </references>
      </pivotArea>
    </chartFormat>
    <chartFormat chart="4" format="13" series="1">
      <pivotArea type="data" outline="0" fieldPosition="0">
        <references count="2">
          <reference field="4294967294" count="1" selected="0">
            <x v="0"/>
          </reference>
          <reference field="6" count="1" selected="0">
            <x v="6"/>
          </reference>
        </references>
      </pivotArea>
    </chartFormat>
    <chartFormat chart="4" format="14" series="1">
      <pivotArea type="data" outline="0" fieldPosition="0">
        <references count="2">
          <reference field="4294967294" count="1" selected="0">
            <x v="0"/>
          </reference>
          <reference field="6" count="1" selected="0">
            <x v="7"/>
          </reference>
        </references>
      </pivotArea>
    </chartFormat>
    <chartFormat chart="4" format="15" series="1">
      <pivotArea type="data" outline="0" fieldPosition="0">
        <references count="2">
          <reference field="4294967294" count="1" selected="0">
            <x v="0"/>
          </reference>
          <reference field="6" count="1" selected="0">
            <x v="8"/>
          </reference>
        </references>
      </pivotArea>
    </chartFormat>
    <chartFormat chart="4" format="16" series="1">
      <pivotArea type="data" outline="0" fieldPosition="0">
        <references count="2">
          <reference field="4294967294" count="1" selected="0">
            <x v="0"/>
          </reference>
          <reference field="6" count="1" selected="0">
            <x v="9"/>
          </reference>
        </references>
      </pivotArea>
    </chartFormat>
    <chartFormat chart="4" format="17" series="1">
      <pivotArea type="data" outline="0" fieldPosition="0">
        <references count="2">
          <reference field="4294967294" count="1" selected="0">
            <x v="0"/>
          </reference>
          <reference field="6" count="1" selected="0">
            <x v="10"/>
          </reference>
        </references>
      </pivotArea>
    </chartFormat>
    <chartFormat chart="4" format="18" series="1">
      <pivotArea type="data" outline="0" fieldPosition="0">
        <references count="2">
          <reference field="4294967294" count="1" selected="0">
            <x v="0"/>
          </reference>
          <reference field="6" count="1" selected="0">
            <x v="11"/>
          </reference>
        </references>
      </pivotArea>
    </chartFormat>
    <chartFormat chart="4" format="19" series="1">
      <pivotArea type="data" outline="0" fieldPosition="0">
        <references count="2">
          <reference field="4294967294" count="1" selected="0">
            <x v="1"/>
          </reference>
          <reference field="6" count="1" selected="0">
            <x v="3"/>
          </reference>
        </references>
      </pivotArea>
    </chartFormat>
    <chartFormat chart="4" format="20" series="1">
      <pivotArea type="data" outline="0" fieldPosition="0">
        <references count="2">
          <reference field="4294967294" count="1" selected="0">
            <x v="1"/>
          </reference>
          <reference field="6" count="1" selected="0">
            <x v="4"/>
          </reference>
        </references>
      </pivotArea>
    </chartFormat>
    <chartFormat chart="4" format="21" series="1">
      <pivotArea type="data" outline="0" fieldPosition="0">
        <references count="2">
          <reference field="4294967294" count="1" selected="0">
            <x v="1"/>
          </reference>
          <reference field="6" count="1" selected="0">
            <x v="5"/>
          </reference>
        </references>
      </pivotArea>
    </chartFormat>
    <chartFormat chart="4" format="22" series="1">
      <pivotArea type="data" outline="0" fieldPosition="0">
        <references count="2">
          <reference field="4294967294" count="1" selected="0">
            <x v="1"/>
          </reference>
          <reference field="6" count="1" selected="0">
            <x v="6"/>
          </reference>
        </references>
      </pivotArea>
    </chartFormat>
    <chartFormat chart="4" format="23" series="1">
      <pivotArea type="data" outline="0" fieldPosition="0">
        <references count="2">
          <reference field="4294967294" count="1" selected="0">
            <x v="1"/>
          </reference>
          <reference field="6" count="1" selected="0">
            <x v="7"/>
          </reference>
        </references>
      </pivotArea>
    </chartFormat>
    <chartFormat chart="4" format="24" series="1">
      <pivotArea type="data" outline="0" fieldPosition="0">
        <references count="2">
          <reference field="4294967294" count="1" selected="0">
            <x v="1"/>
          </reference>
          <reference field="6" count="1" selected="0">
            <x v="8"/>
          </reference>
        </references>
      </pivotArea>
    </chartFormat>
    <chartFormat chart="4" format="25" series="1">
      <pivotArea type="data" outline="0" fieldPosition="0">
        <references count="2">
          <reference field="4294967294" count="1" selected="0">
            <x v="1"/>
          </reference>
          <reference field="6" count="1" selected="0">
            <x v="9"/>
          </reference>
        </references>
      </pivotArea>
    </chartFormat>
    <chartFormat chart="4" format="26" series="1">
      <pivotArea type="data" outline="0" fieldPosition="0">
        <references count="2">
          <reference field="4294967294" count="1" selected="0">
            <x v="1"/>
          </reference>
          <reference field="6" count="1" selected="0">
            <x v="10"/>
          </reference>
        </references>
      </pivotArea>
    </chartFormat>
    <chartFormat chart="4" format="27" series="1">
      <pivotArea type="data" outline="0" fieldPosition="0">
        <references count="2">
          <reference field="4294967294" count="1" selected="0">
            <x v="1"/>
          </reference>
          <reference field="6" count="1" selected="0">
            <x v="11"/>
          </reference>
        </references>
      </pivotArea>
    </chartFormat>
    <chartFormat chart="4" format="28" series="1">
      <pivotArea type="data" outline="0" fieldPosition="0">
        <references count="2">
          <reference field="4294967294" count="1" selected="0">
            <x v="0"/>
          </reference>
          <reference field="6" count="1" selected="0">
            <x v="4"/>
          </reference>
        </references>
      </pivotArea>
    </chartFormat>
    <chartFormat chart="4" format="29" series="1">
      <pivotArea type="data" outline="0" fieldPosition="0">
        <references count="2">
          <reference field="4294967294" count="1" selected="0">
            <x v="0"/>
          </reference>
          <reference field="6" count="1" selected="0">
            <x v="0"/>
          </reference>
        </references>
      </pivotArea>
    </chartFormat>
    <chartFormat chart="4" format="30" series="1">
      <pivotArea type="data" outline="0" fieldPosition="0">
        <references count="2">
          <reference field="4294967294" count="1" selected="0">
            <x v="0"/>
          </reference>
          <reference field="6" count="1" selected="0">
            <x v="3"/>
          </reference>
        </references>
      </pivotArea>
    </chartFormat>
    <chartFormat chart="4" format="31" series="1">
      <pivotArea type="data" outline="0" fieldPosition="0">
        <references count="2">
          <reference field="4294967294" count="1" selected="0">
            <x v="1"/>
          </reference>
          <reference field="6" count="1" selected="0">
            <x v="12"/>
          </reference>
        </references>
      </pivotArea>
    </chartFormat>
    <chartFormat chart="4" format="32" series="1">
      <pivotArea type="data" outline="0" fieldPosition="0">
        <references count="2">
          <reference field="4294967294" count="1" selected="0">
            <x v="1"/>
          </reference>
          <reference field="6" count="1" selected="0">
            <x v="13"/>
          </reference>
        </references>
      </pivotArea>
    </chartFormat>
    <chartFormat chart="4" format="33" series="1">
      <pivotArea type="data" outline="0" fieldPosition="0">
        <references count="2">
          <reference field="4294967294" count="1" selected="0">
            <x v="1"/>
          </reference>
          <reference field="6" count="1" selected="0">
            <x v="15"/>
          </reference>
        </references>
      </pivotArea>
    </chartFormat>
    <chartFormat chart="4" format="34" series="1">
      <pivotArea type="data" outline="0" fieldPosition="0">
        <references count="2">
          <reference field="4294967294" count="1" selected="0">
            <x v="0"/>
          </reference>
          <reference field="6" count="1" selected="0">
            <x v="13"/>
          </reference>
        </references>
      </pivotArea>
    </chartFormat>
    <chartFormat chart="4" format="35" series="1">
      <pivotArea type="data" outline="0" fieldPosition="0">
        <references count="2">
          <reference field="4294967294" count="1" selected="0">
            <x v="0"/>
          </reference>
          <reference field="6" count="1" selected="0">
            <x v="15"/>
          </reference>
        </references>
      </pivotArea>
    </chartFormat>
    <chartFormat chart="4" format="36" series="1">
      <pivotArea type="data" outline="0" fieldPosition="0">
        <references count="2">
          <reference field="4294967294" count="1" selected="0">
            <x v="0"/>
          </reference>
          <reference field="6" count="1" selected="0">
            <x v="12"/>
          </reference>
        </references>
      </pivotArea>
    </chartFormat>
    <chartFormat chart="4" format="37" series="1">
      <pivotArea type="data" outline="0" fieldPosition="0">
        <references count="2">
          <reference field="4294967294" count="1" selected="0">
            <x v="0"/>
          </reference>
          <reference field="6" count="1" selected="0">
            <x v="14"/>
          </reference>
        </references>
      </pivotArea>
    </chartFormat>
    <chartFormat chart="4" format="38" series="1">
      <pivotArea type="data" outline="0" fieldPosition="0">
        <references count="2">
          <reference field="4294967294" count="1" selected="0">
            <x v="0"/>
          </reference>
          <reference field="6" count="1" selected="0">
            <x v="16"/>
          </reference>
        </references>
      </pivotArea>
    </chartFormat>
    <chartFormat chart="4" format="39" series="1">
      <pivotArea type="data" outline="0" fieldPosition="0">
        <references count="2">
          <reference field="4294967294" count="1" selected="0">
            <x v="1"/>
          </reference>
          <reference field="6" count="1" selected="0">
            <x v="14"/>
          </reference>
        </references>
      </pivotArea>
    </chartFormat>
    <chartFormat chart="4" format="40" series="1">
      <pivotArea type="data" outline="0" fieldPosition="0">
        <references count="2">
          <reference field="4294967294" count="1" selected="0">
            <x v="1"/>
          </reference>
          <reference field="6" count="1" selected="0">
            <x v="16"/>
          </reference>
        </references>
      </pivotArea>
    </chartFormat>
    <chartFormat chart="4" format="41" series="1">
      <pivotArea type="data" outline="0" fieldPosition="0">
        <references count="2">
          <reference field="4294967294" count="1" selected="0">
            <x v="0"/>
          </reference>
          <reference field="6" count="1" selected="0">
            <x v="17"/>
          </reference>
        </references>
      </pivotArea>
    </chartFormat>
    <chartFormat chart="4" format="42" series="1">
      <pivotArea type="data" outline="0" fieldPosition="0">
        <references count="2">
          <reference field="4294967294" count="1" selected="0">
            <x v="0"/>
          </reference>
          <reference field="6" count="1" selected="0">
            <x v="18"/>
          </reference>
        </references>
      </pivotArea>
    </chartFormat>
    <chartFormat chart="4" format="43" series="1">
      <pivotArea type="data" outline="0" fieldPosition="0">
        <references count="2">
          <reference field="4294967294" count="1" selected="0">
            <x v="1"/>
          </reference>
          <reference field="6" count="1" selected="0">
            <x v="17"/>
          </reference>
        </references>
      </pivotArea>
    </chartFormat>
    <chartFormat chart="4" format="44" series="1">
      <pivotArea type="data" outline="0" fieldPosition="0">
        <references count="2">
          <reference field="4294967294" count="1" selected="0">
            <x v="1"/>
          </reference>
          <reference field="6" count="1" selected="0">
            <x v="18"/>
          </reference>
        </references>
      </pivotArea>
    </chartFormat>
    <chartFormat chart="4" format="45" series="1">
      <pivotArea type="data" outline="0" fieldPosition="0">
        <references count="2">
          <reference field="4294967294" count="1" selected="0">
            <x v="1"/>
          </reference>
          <reference field="6" count="1" selected="0">
            <x v="20"/>
          </reference>
        </references>
      </pivotArea>
    </chartFormat>
    <chartFormat chart="4" format="46" series="1">
      <pivotArea type="data" outline="0" fieldPosition="0">
        <references count="2">
          <reference field="4294967294" count="1" selected="0">
            <x v="1"/>
          </reference>
          <reference field="6" count="1" selected="0">
            <x v="27"/>
          </reference>
        </references>
      </pivotArea>
    </chartFormat>
    <chartFormat chart="4" format="47" series="1">
      <pivotArea type="data" outline="0" fieldPosition="0">
        <references count="2">
          <reference field="4294967294" count="1" selected="0">
            <x v="0"/>
          </reference>
          <reference field="6" count="1" selected="0">
            <x v="23"/>
          </reference>
        </references>
      </pivotArea>
    </chartFormat>
    <chartFormat chart="4" format="48" series="1">
      <pivotArea type="data" outline="0" fieldPosition="0">
        <references count="2">
          <reference field="4294967294" count="1" selected="0">
            <x v="0"/>
          </reference>
          <reference field="6" count="1" selected="0">
            <x v="24"/>
          </reference>
        </references>
      </pivotArea>
    </chartFormat>
    <chartFormat chart="4" format="49" series="1">
      <pivotArea type="data" outline="0" fieldPosition="0">
        <references count="2">
          <reference field="4294967294" count="1" selected="0">
            <x v="0"/>
          </reference>
          <reference field="6" count="1" selected="0">
            <x v="25"/>
          </reference>
        </references>
      </pivotArea>
    </chartFormat>
    <chartFormat chart="4" format="50" series="1">
      <pivotArea type="data" outline="0" fieldPosition="0">
        <references count="2">
          <reference field="4294967294" count="1" selected="0">
            <x v="0"/>
          </reference>
          <reference field="6" count="1" selected="0">
            <x v="26"/>
          </reference>
        </references>
      </pivotArea>
    </chartFormat>
    <chartFormat chart="4" format="51" series="1">
      <pivotArea type="data" outline="0" fieldPosition="0">
        <references count="2">
          <reference field="4294967294" count="1" selected="0">
            <x v="0"/>
          </reference>
          <reference field="6" count="1" selected="0">
            <x v="27"/>
          </reference>
        </references>
      </pivotArea>
    </chartFormat>
    <chartFormat chart="4" format="52" series="1">
      <pivotArea type="data" outline="0" fieldPosition="0">
        <references count="2">
          <reference field="4294967294" count="1" selected="0">
            <x v="1"/>
          </reference>
          <reference field="6" count="1" selected="0">
            <x v="19"/>
          </reference>
        </references>
      </pivotArea>
    </chartFormat>
    <chartFormat chart="4" format="53" series="1">
      <pivotArea type="data" outline="0" fieldPosition="0">
        <references count="2">
          <reference field="4294967294" count="1" selected="0">
            <x v="1"/>
          </reference>
          <reference field="6" count="1" selected="0">
            <x v="21"/>
          </reference>
        </references>
      </pivotArea>
    </chartFormat>
    <chartFormat chart="4" format="54" series="1">
      <pivotArea type="data" outline="0" fieldPosition="0">
        <references count="2">
          <reference field="4294967294" count="1" selected="0">
            <x v="1"/>
          </reference>
          <reference field="6" count="1" selected="0">
            <x v="22"/>
          </reference>
        </references>
      </pivotArea>
    </chartFormat>
    <chartFormat chart="4" format="55" series="1">
      <pivotArea type="data" outline="0" fieldPosition="0">
        <references count="2">
          <reference field="4294967294" count="1" selected="0">
            <x v="1"/>
          </reference>
          <reference field="6" count="1" selected="0">
            <x v="23"/>
          </reference>
        </references>
      </pivotArea>
    </chartFormat>
    <chartFormat chart="4" format="56" series="1">
      <pivotArea type="data" outline="0" fieldPosition="0">
        <references count="2">
          <reference field="4294967294" count="1" selected="0">
            <x v="1"/>
          </reference>
          <reference field="6" count="1" selected="0">
            <x v="24"/>
          </reference>
        </references>
      </pivotArea>
    </chartFormat>
    <chartFormat chart="4" format="57" series="1">
      <pivotArea type="data" outline="0" fieldPosition="0">
        <references count="2">
          <reference field="4294967294" count="1" selected="0">
            <x v="1"/>
          </reference>
          <reference field="6" count="1" selected="0">
            <x v="25"/>
          </reference>
        </references>
      </pivotArea>
    </chartFormat>
    <chartFormat chart="4" format="58" series="1">
      <pivotArea type="data" outline="0" fieldPosition="0">
        <references count="2">
          <reference field="4294967294" count="1" selected="0">
            <x v="1"/>
          </reference>
          <reference field="6" count="1" selected="0">
            <x v="26"/>
          </reference>
        </references>
      </pivotArea>
    </chartFormat>
    <chartFormat chart="4" format="59" series="1">
      <pivotArea type="data" outline="0" fieldPosition="0">
        <references count="2">
          <reference field="4294967294" count="1" selected="0">
            <x v="0"/>
          </reference>
          <reference field="6" count="1" selected="0">
            <x v="20"/>
          </reference>
        </references>
      </pivotArea>
    </chartFormat>
    <chartFormat chart="4" format="60" series="1">
      <pivotArea type="data" outline="0" fieldPosition="0">
        <references count="2">
          <reference field="4294967294" count="1" selected="0">
            <x v="0"/>
          </reference>
          <reference field="6" count="1" selected="0">
            <x v="22"/>
          </reference>
        </references>
      </pivotArea>
    </chartFormat>
    <chartFormat chart="4" format="61" series="1">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E55DF2-29C1-472C-9041-A9B6037C125E}" name="TablaDinámica7"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M11:R21" firstHeaderRow="1" firstDataRow="2" firstDataCol="1" rowPageCount="2" colPageCount="1"/>
  <pivotFields count="55">
    <pivotField dataField="1" showAll="0"/>
    <pivotField showAll="0"/>
    <pivotField showAll="0"/>
    <pivotField showAll="0"/>
    <pivotField showAll="0"/>
    <pivotField showAll="0"/>
    <pivotField axis="axisRow"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showAll="0"/>
    <pivotField showAll="0"/>
    <pivotField showAll="0"/>
    <pivotField showAll="0"/>
    <pivotField showAll="0" sortType="ascending"/>
    <pivotField showAll="0"/>
    <pivotField axis="axisCol" showAll="0">
      <items count="6">
        <item x="4"/>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axis="axisPage" showAll="0">
      <items count="4">
        <item x="0"/>
        <item x="2"/>
        <item x="1"/>
        <item t="default"/>
      </items>
    </pivotField>
  </pivotFields>
  <rowFields count="1">
    <field x="6"/>
  </rowFields>
  <rowItems count="9">
    <i>
      <x/>
    </i>
    <i>
      <x v="1"/>
    </i>
    <i>
      <x v="2"/>
    </i>
    <i>
      <x v="3"/>
    </i>
    <i>
      <x v="4"/>
    </i>
    <i>
      <x v="5"/>
    </i>
    <i>
      <x v="6"/>
    </i>
    <i>
      <x v="7"/>
    </i>
    <i t="grand">
      <x/>
    </i>
  </rowItems>
  <colFields count="1">
    <field x="15"/>
  </colFields>
  <colItems count="5">
    <i>
      <x/>
    </i>
    <i>
      <x v="1"/>
    </i>
    <i>
      <x v="2"/>
    </i>
    <i>
      <x v="4"/>
    </i>
    <i t="grand">
      <x/>
    </i>
  </colItems>
  <pageFields count="2">
    <pageField fld="53" item="6" hier="-1"/>
    <pageField fld="54" item="0"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FC7281-B755-444B-8143-C75D2C9981F8}" name="TablaDinámica5"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E11:K21" firstHeaderRow="1" firstDataRow="2" firstDataCol="1" rowPageCount="2" colPageCount="1"/>
  <pivotFields count="55">
    <pivotField dataField="1" showAll="0"/>
    <pivotField showAll="0"/>
    <pivotField showAll="0"/>
    <pivotField showAll="0"/>
    <pivotField showAll="0"/>
    <pivotField showAll="0"/>
    <pivotField axis="axisRow"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showAll="0"/>
    <pivotField showAll="0"/>
    <pivotField axis="axisCol" showAll="0">
      <items count="6">
        <item x="0"/>
        <item x="1"/>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axis="axisPage" showAll="0">
      <items count="4">
        <item x="0"/>
        <item x="2"/>
        <item x="1"/>
        <item t="default"/>
      </items>
    </pivotField>
  </pivotFields>
  <rowFields count="1">
    <field x="6"/>
  </rowFields>
  <rowItems count="9">
    <i>
      <x/>
    </i>
    <i>
      <x v="1"/>
    </i>
    <i>
      <x v="2"/>
    </i>
    <i>
      <x v="3"/>
    </i>
    <i>
      <x v="4"/>
    </i>
    <i>
      <x v="5"/>
    </i>
    <i>
      <x v="6"/>
    </i>
    <i>
      <x v="7"/>
    </i>
    <i t="grand">
      <x/>
    </i>
  </rowItems>
  <colFields count="1">
    <field x="11"/>
  </colFields>
  <colItems count="6">
    <i>
      <x/>
    </i>
    <i>
      <x v="1"/>
    </i>
    <i>
      <x v="2"/>
    </i>
    <i>
      <x v="3"/>
    </i>
    <i>
      <x v="4"/>
    </i>
    <i t="grand">
      <x/>
    </i>
  </colItems>
  <pageFields count="2">
    <pageField fld="53" item="6" hier="-1"/>
    <pageField fld="54" item="0"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CDDC6E-2387-446E-9DD4-7F5B928BB4CB}"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25:E65" firstHeaderRow="1" firstDataRow="2" firstDataCol="1" rowPageCount="3" colPageCount="1"/>
  <pivotFields count="55">
    <pivotField dataField="1" showAll="0"/>
    <pivotField showAll="0"/>
    <pivotField showAll="0"/>
    <pivotField showAll="0"/>
    <pivotField showAll="0"/>
    <pivotField showAll="0"/>
    <pivotField showAll="0"/>
    <pivotField showAll="0"/>
    <pivotField showAll="0"/>
    <pivotField showAll="0"/>
    <pivotField showAll="0"/>
    <pivotField axis="axisPage" showAll="0">
      <items count="6">
        <item sd="0" x="4"/>
        <item sd="0" x="0"/>
        <item sd="0" x="1"/>
        <item sd="0" x="3"/>
        <item x="2"/>
        <item t="default"/>
      </items>
    </pivotField>
    <pivotField showAll="0"/>
    <pivotField axis="axisRow" showAll="0" sortType="ascending">
      <items count="64">
        <item x="32"/>
        <item x="13"/>
        <item m="1" x="52"/>
        <item x="7"/>
        <item x="11"/>
        <item x="5"/>
        <item x="1"/>
        <item m="1" x="53"/>
        <item x="14"/>
        <item m="1" x="51"/>
        <item m="1" x="49"/>
        <item x="22"/>
        <item m="1" x="59"/>
        <item x="2"/>
        <item x="15"/>
        <item x="36"/>
        <item x="41"/>
        <item x="27"/>
        <item x="34"/>
        <item m="1" x="62"/>
        <item x="30"/>
        <item m="1" x="61"/>
        <item x="31"/>
        <item m="1" x="45"/>
        <item m="1" x="43"/>
        <item x="19"/>
        <item x="6"/>
        <item m="1" x="50"/>
        <item x="28"/>
        <item x="18"/>
        <item x="21"/>
        <item m="1" x="44"/>
        <item x="20"/>
        <item m="1" x="55"/>
        <item x="8"/>
        <item x="16"/>
        <item x="12"/>
        <item x="38"/>
        <item x="23"/>
        <item m="1" x="60"/>
        <item x="33"/>
        <item x="3"/>
        <item m="1" x="56"/>
        <item x="37"/>
        <item m="1" x="47"/>
        <item x="40"/>
        <item m="1" x="48"/>
        <item x="10"/>
        <item x="35"/>
        <item x="24"/>
        <item m="1" x="58"/>
        <item x="0"/>
        <item x="39"/>
        <item m="1" x="46"/>
        <item x="17"/>
        <item m="1" x="57"/>
        <item x="25"/>
        <item x="42"/>
        <item x="29"/>
        <item x="26"/>
        <item m="1" x="54"/>
        <item x="4"/>
        <item x="9"/>
        <item t="default"/>
      </items>
    </pivotField>
    <pivotField showAll="0"/>
    <pivotField showAll="0"/>
    <pivotField showAll="0"/>
    <pivotField showAll="0"/>
    <pivotField showAll="0"/>
    <pivotField showAll="0"/>
    <pivotField showAll="0"/>
    <pivotField showAll="0"/>
    <pivotField axis="axisCol" multipleItemSelectionAllowed="1" showAll="0">
      <items count="8">
        <item x="0"/>
        <item x="2"/>
        <item x="1"/>
        <item m="1" x="6"/>
        <item x="3"/>
        <item m="1"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axis="axisPage" showAll="0">
      <items count="4">
        <item x="0"/>
        <item x="2"/>
        <item x="1"/>
        <item t="default"/>
      </items>
    </pivotField>
  </pivotFields>
  <rowFields count="1">
    <field x="13"/>
  </rowFields>
  <rowItems count="39">
    <i>
      <x/>
    </i>
    <i>
      <x v="1"/>
    </i>
    <i>
      <x v="3"/>
    </i>
    <i>
      <x v="4"/>
    </i>
    <i>
      <x v="5"/>
    </i>
    <i>
      <x v="6"/>
    </i>
    <i>
      <x v="8"/>
    </i>
    <i>
      <x v="11"/>
    </i>
    <i>
      <x v="13"/>
    </i>
    <i>
      <x v="14"/>
    </i>
    <i>
      <x v="15"/>
    </i>
    <i>
      <x v="17"/>
    </i>
    <i>
      <x v="18"/>
    </i>
    <i>
      <x v="20"/>
    </i>
    <i>
      <x v="22"/>
    </i>
    <i>
      <x v="25"/>
    </i>
    <i>
      <x v="26"/>
    </i>
    <i>
      <x v="28"/>
    </i>
    <i>
      <x v="29"/>
    </i>
    <i>
      <x v="30"/>
    </i>
    <i>
      <x v="32"/>
    </i>
    <i>
      <x v="34"/>
    </i>
    <i>
      <x v="35"/>
    </i>
    <i>
      <x v="36"/>
    </i>
    <i>
      <x v="37"/>
    </i>
    <i>
      <x v="38"/>
    </i>
    <i>
      <x v="40"/>
    </i>
    <i>
      <x v="41"/>
    </i>
    <i>
      <x v="43"/>
    </i>
    <i>
      <x v="47"/>
    </i>
    <i>
      <x v="49"/>
    </i>
    <i>
      <x v="51"/>
    </i>
    <i>
      <x v="54"/>
    </i>
    <i>
      <x v="56"/>
    </i>
    <i>
      <x v="58"/>
    </i>
    <i>
      <x v="59"/>
    </i>
    <i>
      <x v="61"/>
    </i>
    <i>
      <x v="62"/>
    </i>
    <i t="grand">
      <x/>
    </i>
  </rowItems>
  <colFields count="1">
    <field x="22"/>
  </colFields>
  <colItems count="4">
    <i>
      <x/>
    </i>
    <i>
      <x v="1"/>
    </i>
    <i>
      <x v="2"/>
    </i>
    <i t="grand">
      <x/>
    </i>
  </colItems>
  <pageFields count="3">
    <pageField fld="53" item="6" hier="-1"/>
    <pageField fld="54" item="0" hier="-1"/>
    <pageField fld="11"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76CE8B-B8BC-47AA-BB63-59221216FFF2}"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11:C17" firstHeaderRow="0" firstDataRow="1" firstDataCol="1" rowPageCount="2" colPageCount="1"/>
  <pivotFields count="55">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0"/>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axis="axisPage" showAll="0">
      <items count="4">
        <item x="0"/>
        <item x="2"/>
        <item x="1"/>
        <item t="default"/>
      </items>
    </pivotField>
  </pivotFields>
  <rowFields count="1">
    <field x="11"/>
  </rowFields>
  <rowItems count="6">
    <i>
      <x/>
    </i>
    <i>
      <x v="1"/>
    </i>
    <i>
      <x v="2"/>
    </i>
    <i>
      <x v="3"/>
    </i>
    <i>
      <x v="4"/>
    </i>
    <i t="grand">
      <x/>
    </i>
  </rowItems>
  <colFields count="1">
    <field x="-2"/>
  </colFields>
  <colItems count="2">
    <i>
      <x/>
    </i>
    <i i="1">
      <x v="1"/>
    </i>
  </colItems>
  <pageFields count="2">
    <pageField fld="53" item="6" hier="-1"/>
    <pageField fld="54" item="0" hier="-1"/>
  </pageFields>
  <dataFields count="2">
    <dataField name="Cuenta de Propuesta pm único" fld="12" subtotal="count" baseField="13" baseItem="0"/>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ED70CF-818F-4ECE-9FD9-D56B769FAC40}" name="TablaDinámica8"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U12:AA18" firstHeaderRow="1" firstDataRow="2" firstDataCol="1" rowPageCount="3" colPageCount="1"/>
  <pivotFields count="55">
    <pivotField dataField="1" showAll="0"/>
    <pivotField showAll="0"/>
    <pivotField showAll="0"/>
    <pivotField showAll="0"/>
    <pivotField showAll="0"/>
    <pivotField showAll="0"/>
    <pivotField showAll="0"/>
    <pivotField showAll="0"/>
    <pivotField showAll="0"/>
    <pivotField showAll="0"/>
    <pivotField showAll="0"/>
    <pivotField axis="axisCol" showAll="0">
      <items count="6">
        <item x="0"/>
        <item x="1"/>
        <item x="3"/>
        <item x="2"/>
        <item x="4"/>
        <item t="default"/>
      </items>
    </pivotField>
    <pivotField showAll="0"/>
    <pivotField showAll="0"/>
    <pivotField showAll="0"/>
    <pivotField axis="axisRow"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8"/>
        <item x="0"/>
        <item x="1"/>
        <item x="7"/>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axis="axisPage" showAll="0">
      <items count="4">
        <item x="0"/>
        <item x="2"/>
        <item x="1"/>
        <item t="default"/>
      </items>
    </pivotField>
  </pivotFields>
  <rowFields count="1">
    <field x="15"/>
  </rowFields>
  <rowItems count="5">
    <i>
      <x/>
    </i>
    <i>
      <x v="1"/>
    </i>
    <i>
      <x v="2"/>
    </i>
    <i>
      <x v="3"/>
    </i>
    <i t="grand">
      <x/>
    </i>
  </rowItems>
  <colFields count="1">
    <field x="11"/>
  </colFields>
  <colItems count="6">
    <i>
      <x/>
    </i>
    <i>
      <x v="1"/>
    </i>
    <i>
      <x v="2"/>
    </i>
    <i>
      <x v="3"/>
    </i>
    <i>
      <x v="4"/>
    </i>
    <i t="grand">
      <x/>
    </i>
  </colItems>
  <pageFields count="3">
    <pageField fld="53" item="6" hier="-1"/>
    <pageField fld="54" item="0" hier="-1"/>
    <pageField fld="41"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F6CBB5-4BE7-41FD-89DC-04D88EB5AB24}"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8:B151" firstHeaderRow="1" firstDataRow="1" firstDataCol="1" rowPageCount="3" colPageCount="1"/>
  <pivotFields count="55">
    <pivotField dataField="1" showAll="0"/>
    <pivotField showAll="0"/>
    <pivotField axis="axisRow" showAll="0">
      <items count="414">
        <item x="279"/>
        <item x="23"/>
        <item m="1" x="400"/>
        <item x="256"/>
        <item x="276"/>
        <item x="287"/>
        <item x="271"/>
        <item x="269"/>
        <item x="281"/>
        <item m="1" x="404"/>
        <item x="282"/>
        <item x="364"/>
        <item x="59"/>
        <item x="360"/>
        <item x="368"/>
        <item x="367"/>
        <item x="358"/>
        <item x="129"/>
        <item x="196"/>
        <item x="290"/>
        <item x="62"/>
        <item x="18"/>
        <item x="10"/>
        <item x="64"/>
        <item x="63"/>
        <item x="9"/>
        <item x="301"/>
        <item m="1" x="408"/>
        <item x="103"/>
        <item m="1" x="403"/>
        <item x="198"/>
        <item x="123"/>
        <item x="361"/>
        <item x="74"/>
        <item x="337"/>
        <item x="180"/>
        <item m="1" x="393"/>
        <item x="153"/>
        <item x="336"/>
        <item x="321"/>
        <item x="389"/>
        <item x="329"/>
        <item x="32"/>
        <item x="289"/>
        <item x="41"/>
        <item x="318"/>
        <item x="322"/>
        <item x="213"/>
        <item x="241"/>
        <item x="240"/>
        <item x="245"/>
        <item x="45"/>
        <item x="22"/>
        <item x="169"/>
        <item x="46"/>
        <item x="231"/>
        <item x="110"/>
        <item x="263"/>
        <item x="119"/>
        <item x="146"/>
        <item x="147"/>
        <item x="88"/>
        <item x="95"/>
        <item x="87"/>
        <item x="348"/>
        <item m="1" x="406"/>
        <item x="340"/>
        <item x="187"/>
        <item x="89"/>
        <item x="298"/>
        <item x="163"/>
        <item x="84"/>
        <item x="91"/>
        <item x="302"/>
        <item x="249"/>
        <item x="108"/>
        <item x="90"/>
        <item x="334"/>
        <item x="328"/>
        <item x="17"/>
        <item x="96"/>
        <item x="338"/>
        <item x="238"/>
        <item x="176"/>
        <item x="200"/>
        <item x="164"/>
        <item x="40"/>
        <item x="174"/>
        <item x="218"/>
        <item x="363"/>
        <item x="362"/>
        <item x="355"/>
        <item x="67"/>
        <item x="20"/>
        <item x="102"/>
        <item x="24"/>
        <item x="327"/>
        <item x="233"/>
        <item x="323"/>
        <item x="21"/>
        <item x="370"/>
        <item x="371"/>
        <item x="219"/>
        <item x="270"/>
        <item m="1" x="398"/>
        <item x="35"/>
        <item m="1" x="401"/>
        <item m="1" x="409"/>
        <item x="236"/>
        <item x="212"/>
        <item x="109"/>
        <item x="144"/>
        <item x="80"/>
        <item x="85"/>
        <item x="81"/>
        <item x="48"/>
        <item x="124"/>
        <item x="49"/>
        <item x="105"/>
        <item x="79"/>
        <item x="8"/>
        <item x="93"/>
        <item x="39"/>
        <item x="71"/>
        <item x="107"/>
        <item m="1" x="395"/>
        <item x="99"/>
        <item x="145"/>
        <item x="390"/>
        <item m="1" x="399"/>
        <item m="1" x="405"/>
        <item x="372"/>
        <item x="315"/>
        <item x="300"/>
        <item x="247"/>
        <item x="223"/>
        <item x="38"/>
        <item x="120"/>
        <item x="58"/>
        <item x="5"/>
        <item x="61"/>
        <item x="211"/>
        <item x="33"/>
        <item x="159"/>
        <item x="133"/>
        <item x="162"/>
        <item x="292"/>
        <item x="369"/>
        <item x="142"/>
        <item x="246"/>
        <item x="339"/>
        <item x="307"/>
        <item x="306"/>
        <item x="134"/>
        <item x="122"/>
        <item x="199"/>
        <item x="210"/>
        <item x="150"/>
        <item x="227"/>
        <item x="154"/>
        <item x="326"/>
        <item x="126"/>
        <item x="330"/>
        <item x="242"/>
        <item x="262"/>
        <item x="366"/>
        <item x="261"/>
        <item x="166"/>
        <item x="191"/>
        <item x="221"/>
        <item x="291"/>
        <item x="254"/>
        <item x="278"/>
        <item x="36"/>
        <item x="224"/>
        <item x="253"/>
        <item x="183"/>
        <item x="365"/>
        <item x="113"/>
        <item x="354"/>
        <item x="344"/>
        <item x="251"/>
        <item x="280"/>
        <item x="148"/>
        <item x="202"/>
        <item x="170"/>
        <item x="114"/>
        <item x="143"/>
        <item x="141"/>
        <item x="140"/>
        <item x="204"/>
        <item x="357"/>
        <item x="207"/>
        <item x="208"/>
        <item x="216"/>
        <item x="215"/>
        <item m="1" x="392"/>
        <item x="373"/>
        <item x="374"/>
        <item x="375"/>
        <item x="259"/>
        <item x="137"/>
        <item x="286"/>
        <item x="304"/>
        <item x="205"/>
        <item x="351"/>
        <item x="203"/>
        <item x="377"/>
        <item x="264"/>
        <item x="265"/>
        <item x="267"/>
        <item x="266"/>
        <item x="345"/>
        <item x="341"/>
        <item x="28"/>
        <item x="116"/>
        <item x="14"/>
        <item x="277"/>
        <item x="3"/>
        <item x="60"/>
        <item x="117"/>
        <item x="226"/>
        <item x="130"/>
        <item x="76"/>
        <item x="73"/>
        <item x="331"/>
        <item x="118"/>
        <item x="12"/>
        <item x="132"/>
        <item x="335"/>
        <item x="25"/>
        <item x="255"/>
        <item x="325"/>
        <item x="136"/>
        <item x="244"/>
        <item x="380"/>
        <item x="98"/>
        <item m="1" x="402"/>
        <item x="29"/>
        <item x="316"/>
        <item x="193"/>
        <item x="324"/>
        <item x="182"/>
        <item x="106"/>
        <item x="44"/>
        <item x="320"/>
        <item x="294"/>
        <item x="234"/>
        <item x="333"/>
        <item x="201"/>
        <item x="86"/>
        <item x="232"/>
        <item x="111"/>
        <item x="112"/>
        <item x="139"/>
        <item x="100"/>
        <item x="175"/>
        <item x="13"/>
        <item x="179"/>
        <item x="70"/>
        <item x="173"/>
        <item x="65"/>
        <item x="68"/>
        <item x="56"/>
        <item x="69"/>
        <item x="172"/>
        <item x="16"/>
        <item x="217"/>
        <item x="165"/>
        <item x="168"/>
        <item x="26"/>
        <item x="27"/>
        <item x="1"/>
        <item x="15"/>
        <item m="1" x="394"/>
        <item x="149"/>
        <item x="209"/>
        <item x="273"/>
        <item x="274"/>
        <item x="303"/>
        <item m="1" x="397"/>
        <item x="376"/>
        <item x="131"/>
        <item x="381"/>
        <item x="237"/>
        <item x="385"/>
        <item x="382"/>
        <item x="313"/>
        <item x="319"/>
        <item x="66"/>
        <item m="1" x="412"/>
        <item m="1" x="410"/>
        <item x="293"/>
        <item x="92"/>
        <item x="125"/>
        <item x="127"/>
        <item x="128"/>
        <item m="1" x="411"/>
        <item x="378"/>
        <item x="387"/>
        <item x="78"/>
        <item x="42"/>
        <item x="220"/>
        <item x="11"/>
        <item x="235"/>
        <item x="379"/>
        <item x="229"/>
        <item x="312"/>
        <item m="1" x="396"/>
        <item x="288"/>
        <item x="388"/>
        <item x="225"/>
        <item x="54"/>
        <item x="285"/>
        <item x="47"/>
        <item x="30"/>
        <item x="43"/>
        <item x="160"/>
        <item m="1" x="391"/>
        <item x="352"/>
        <item x="181"/>
        <item x="184"/>
        <item x="311"/>
        <item x="34"/>
        <item x="197"/>
        <item x="97"/>
        <item x="75"/>
        <item x="346"/>
        <item x="297"/>
        <item x="353"/>
        <item x="206"/>
        <item x="283"/>
        <item x="189"/>
        <item x="2"/>
        <item x="295"/>
        <item x="177"/>
        <item x="222"/>
        <item x="185"/>
        <item x="72"/>
        <item x="350"/>
        <item x="31"/>
        <item x="77"/>
        <item x="19"/>
        <item x="296"/>
        <item x="284"/>
        <item x="248"/>
        <item x="314"/>
        <item x="275"/>
        <item x="383"/>
        <item x="260"/>
        <item x="317"/>
        <item x="161"/>
        <item x="135"/>
        <item x="342"/>
        <item x="138"/>
        <item x="299"/>
        <item x="37"/>
        <item x="82"/>
        <item x="57"/>
        <item x="384"/>
        <item x="359"/>
        <item x="7"/>
        <item x="53"/>
        <item x="4"/>
        <item x="52"/>
        <item x="51"/>
        <item x="50"/>
        <item x="83"/>
        <item x="0"/>
        <item x="55"/>
        <item x="188"/>
        <item x="230"/>
        <item x="6"/>
        <item x="332"/>
        <item x="257"/>
        <item x="171"/>
        <item x="158"/>
        <item x="250"/>
        <item x="155"/>
        <item x="239"/>
        <item x="178"/>
        <item x="121"/>
        <item x="243"/>
        <item x="347"/>
        <item x="190"/>
        <item x="192"/>
        <item x="268"/>
        <item x="272"/>
        <item x="252"/>
        <item x="195"/>
        <item x="104"/>
        <item x="167"/>
        <item x="186"/>
        <item x="157"/>
        <item x="258"/>
        <item x="356"/>
        <item x="214"/>
        <item x="228"/>
        <item x="156"/>
        <item x="349"/>
        <item x="115"/>
        <item x="151"/>
        <item x="343"/>
        <item x="194"/>
        <item x="152"/>
        <item x="101"/>
        <item x="386"/>
        <item x="94"/>
        <item m="1" x="407"/>
        <item x="305"/>
        <item x="308"/>
        <item x="309"/>
        <item x="310"/>
        <item t="default"/>
      </items>
    </pivotField>
    <pivotField showAll="0"/>
    <pivotField showAll="0"/>
    <pivotField showAll="0"/>
    <pivotField axis="axisPage"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axis="axisPage" showAll="0">
      <items count="9">
        <item x="2"/>
        <item m="1" x="6"/>
        <item x="5"/>
        <item x="1"/>
        <item x="0"/>
        <item x="3"/>
        <item x="4"/>
        <item m="1" x="7"/>
        <item t="default"/>
      </items>
    </pivotField>
    <pivotField axis="axisRow" showAll="0">
      <items count="66">
        <item m="1" x="59"/>
        <item x="32"/>
        <item x="54"/>
        <item x="7"/>
        <item x="11"/>
        <item x="5"/>
        <item x="1"/>
        <item x="34"/>
        <item x="13"/>
        <item x="52"/>
        <item m="1" x="62"/>
        <item x="20"/>
        <item x="42"/>
        <item x="2"/>
        <item x="47"/>
        <item x="14"/>
        <item m="1" x="64"/>
        <item x="19"/>
        <item x="12"/>
        <item x="25"/>
        <item x="45"/>
        <item x="29"/>
        <item x="53"/>
        <item m="1" x="58"/>
        <item x="30"/>
        <item m="1" x="61"/>
        <item x="18"/>
        <item x="48"/>
        <item x="37"/>
        <item x="6"/>
        <item x="26"/>
        <item x="46"/>
        <item x="28"/>
        <item x="31"/>
        <item x="4"/>
        <item x="24"/>
        <item x="43"/>
        <item x="38"/>
        <item x="8"/>
        <item x="15"/>
        <item x="36"/>
        <item x="40"/>
        <item x="21"/>
        <item x="55"/>
        <item x="33"/>
        <item x="3"/>
        <item x="17"/>
        <item m="1" x="60"/>
        <item x="44"/>
        <item x="10"/>
        <item x="50"/>
        <item x="56"/>
        <item x="0"/>
        <item x="51"/>
        <item x="16"/>
        <item x="39"/>
        <item x="49"/>
        <item x="27"/>
        <item m="1" x="63"/>
        <item x="23"/>
        <item x="57"/>
        <item x="41"/>
        <item x="9"/>
        <item x="22"/>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showAll="0"/>
  </pivotFields>
  <rowFields count="2">
    <field x="10"/>
    <field x="2"/>
  </rowFields>
  <rowItems count="143">
    <i>
      <x v="1"/>
    </i>
    <i r="1">
      <x v="404"/>
    </i>
    <i>
      <x v="3"/>
    </i>
    <i r="1">
      <x v="21"/>
    </i>
    <i r="1">
      <x v="25"/>
    </i>
    <i r="1">
      <x v="35"/>
    </i>
    <i>
      <x v="7"/>
    </i>
    <i r="1">
      <x v="391"/>
    </i>
    <i>
      <x v="8"/>
    </i>
    <i r="1">
      <x v="79"/>
    </i>
    <i r="1">
      <x v="80"/>
    </i>
    <i r="1">
      <x v="85"/>
    </i>
    <i r="1">
      <x v="87"/>
    </i>
    <i r="1">
      <x v="95"/>
    </i>
    <i r="1">
      <x v="254"/>
    </i>
    <i r="1">
      <x v="260"/>
    </i>
    <i r="1">
      <x v="264"/>
    </i>
    <i r="1">
      <x v="265"/>
    </i>
    <i>
      <x v="13"/>
    </i>
    <i r="1">
      <x v="1"/>
    </i>
    <i r="1">
      <x v="269"/>
    </i>
    <i r="1">
      <x v="273"/>
    </i>
    <i r="1">
      <x v="276"/>
    </i>
    <i r="1">
      <x v="289"/>
    </i>
    <i r="1">
      <x v="333"/>
    </i>
    <i>
      <x v="17"/>
    </i>
    <i r="1">
      <x v="173"/>
    </i>
    <i r="1">
      <x v="178"/>
    </i>
    <i r="1">
      <x v="181"/>
    </i>
    <i r="1">
      <x v="182"/>
    </i>
    <i r="1">
      <x v="186"/>
    </i>
    <i r="1">
      <x v="190"/>
    </i>
    <i>
      <x v="18"/>
    </i>
    <i r="1">
      <x v="99"/>
    </i>
    <i r="1">
      <x v="195"/>
    </i>
    <i r="1">
      <x v="249"/>
    </i>
    <i r="1">
      <x v="266"/>
    </i>
    <i r="1">
      <x v="268"/>
    </i>
    <i r="1">
      <x v="293"/>
    </i>
    <i r="1">
      <x v="330"/>
    </i>
    <i r="1">
      <x v="345"/>
    </i>
    <i>
      <x v="21"/>
    </i>
    <i r="1">
      <x v="102"/>
    </i>
    <i r="1">
      <x v="228"/>
    </i>
    <i r="1">
      <x v="295"/>
    </i>
    <i r="1">
      <x v="396"/>
    </i>
    <i>
      <x v="28"/>
    </i>
    <i r="1">
      <x v="108"/>
    </i>
    <i r="1">
      <x v="135"/>
    </i>
    <i r="1">
      <x v="302"/>
    </i>
    <i r="1">
      <x v="377"/>
    </i>
    <i r="1">
      <x v="386"/>
    </i>
    <i r="1">
      <x v="387"/>
    </i>
    <i>
      <x v="33"/>
    </i>
    <i r="1">
      <x v="231"/>
    </i>
    <i r="1">
      <x v="242"/>
    </i>
    <i r="1">
      <x v="246"/>
    </i>
    <i r="1">
      <x v="247"/>
    </i>
    <i r="1">
      <x v="275"/>
    </i>
    <i>
      <x v="34"/>
    </i>
    <i r="1">
      <x v="137"/>
    </i>
    <i r="1">
      <x v="139"/>
    </i>
    <i r="1">
      <x v="141"/>
    </i>
    <i r="1">
      <x v="250"/>
    </i>
    <i r="1">
      <x v="357"/>
    </i>
    <i>
      <x v="35"/>
    </i>
    <i r="1">
      <x v="118"/>
    </i>
    <i r="1">
      <x v="126"/>
    </i>
    <i r="1">
      <x v="127"/>
    </i>
    <i r="1">
      <x v="371"/>
    </i>
    <i r="1">
      <x v="378"/>
    </i>
    <i r="1">
      <x v="389"/>
    </i>
    <i>
      <x v="41"/>
    </i>
    <i r="1">
      <x v="4"/>
    </i>
    <i r="1">
      <x v="5"/>
    </i>
    <i r="1">
      <x v="6"/>
    </i>
    <i r="1">
      <x v="8"/>
    </i>
    <i r="1">
      <x v="103"/>
    </i>
    <i>
      <x v="44"/>
    </i>
    <i r="1">
      <x v="240"/>
    </i>
    <i r="1">
      <x v="304"/>
    </i>
    <i r="1">
      <x v="375"/>
    </i>
    <i r="1">
      <x v="376"/>
    </i>
    <i r="1">
      <x v="392"/>
    </i>
    <i r="1">
      <x v="397"/>
    </i>
    <i r="1">
      <x v="398"/>
    </i>
    <i>
      <x v="45"/>
    </i>
    <i r="1">
      <x v="12"/>
    </i>
    <i r="1">
      <x v="92"/>
    </i>
    <i r="1">
      <x v="167"/>
    </i>
    <i r="1">
      <x v="218"/>
    </i>
    <i r="1">
      <x v="222"/>
    </i>
    <i r="1">
      <x v="224"/>
    </i>
    <i r="1">
      <x v="226"/>
    </i>
    <i r="1">
      <x v="332"/>
    </i>
    <i>
      <x v="46"/>
    </i>
    <i r="1">
      <x v="138"/>
    </i>
    <i r="1">
      <x v="140"/>
    </i>
    <i r="1">
      <x v="142"/>
    </i>
    <i r="1">
      <x v="143"/>
    </i>
    <i r="1">
      <x v="144"/>
    </i>
    <i r="1">
      <x v="145"/>
    </i>
    <i>
      <x v="49"/>
    </i>
    <i r="1">
      <x v="168"/>
    </i>
    <i r="1">
      <x v="169"/>
    </i>
    <i r="1">
      <x v="219"/>
    </i>
    <i r="1">
      <x v="223"/>
    </i>
    <i r="1">
      <x v="227"/>
    </i>
    <i r="1">
      <x v="300"/>
    </i>
    <i>
      <x v="52"/>
    </i>
    <i r="1">
      <x v="3"/>
    </i>
    <i r="1">
      <x v="356"/>
    </i>
    <i r="1">
      <x v="361"/>
    </i>
    <i r="1">
      <x v="363"/>
    </i>
    <i r="1">
      <x v="364"/>
    </i>
    <i r="1">
      <x v="365"/>
    </i>
    <i r="1">
      <x v="366"/>
    </i>
    <i r="1">
      <x v="367"/>
    </i>
    <i r="1">
      <x v="368"/>
    </i>
    <i>
      <x v="54"/>
    </i>
    <i r="1">
      <x v="193"/>
    </i>
    <i r="1">
      <x v="208"/>
    </i>
    <i r="1">
      <x v="209"/>
    </i>
    <i r="1">
      <x v="210"/>
    </i>
    <i r="1">
      <x v="211"/>
    </i>
    <i r="1">
      <x v="214"/>
    </i>
    <i r="1">
      <x v="385"/>
    </i>
    <i>
      <x v="57"/>
    </i>
    <i r="1">
      <x v="134"/>
    </i>
    <i r="1">
      <x v="148"/>
    </i>
    <i r="1">
      <x v="153"/>
    </i>
    <i r="1">
      <x v="154"/>
    </i>
    <i r="1">
      <x v="159"/>
    </i>
    <i r="1">
      <x v="161"/>
    </i>
    <i r="1">
      <x v="175"/>
    </i>
    <i r="1">
      <x v="176"/>
    </i>
    <i r="1">
      <x v="183"/>
    </i>
    <i r="1">
      <x v="184"/>
    </i>
    <i r="1">
      <x v="187"/>
    </i>
    <i r="1">
      <x v="188"/>
    </i>
    <i r="1">
      <x v="189"/>
    </i>
    <i r="1">
      <x v="192"/>
    </i>
    <i t="grand">
      <x/>
    </i>
  </rowItems>
  <colItems count="1">
    <i/>
  </colItems>
  <pageFields count="3">
    <pageField fld="6" hier="-1"/>
    <pageField fld="53" item="6" hier="-1"/>
    <pageField fld="9" item="4" hier="-1"/>
  </pageFields>
  <dataFields count="1">
    <dataField name="Cuenta de Iniciativa" fld="0" subtotal="count" baseField="10" baseItem="0"/>
  </dataFields>
  <formats count="5">
    <format dxfId="13">
      <pivotArea dataOnly="0" labelOnly="1" fieldPosition="0">
        <references count="1">
          <reference field="10" count="1">
            <x v="34"/>
          </reference>
        </references>
      </pivotArea>
    </format>
    <format dxfId="12">
      <pivotArea dataOnly="0" labelOnly="1" fieldPosition="0">
        <references count="1">
          <reference field="10" count="1">
            <x v="46"/>
          </reference>
        </references>
      </pivotArea>
    </format>
    <format dxfId="11">
      <pivotArea dataOnly="0" labelOnly="1" fieldPosition="0">
        <references count="1">
          <reference field="10" count="1">
            <x v="0"/>
          </reference>
        </references>
      </pivotArea>
    </format>
    <format dxfId="10">
      <pivotArea dataOnly="0" labelOnly="1" fieldPosition="0">
        <references count="1">
          <reference field="10" count="1">
            <x v="7"/>
          </reference>
        </references>
      </pivotArea>
    </format>
    <format dxfId="9">
      <pivotArea dataOnly="0" labelOnly="1" fieldPosition="0">
        <references count="1">
          <reference field="10"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302066-326F-4DAC-987E-2C82A54EDD1A}"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I8:O67" firstHeaderRow="1" firstDataRow="2" firstDataCol="1" rowPageCount="2" colPageCount="1"/>
  <pivotFields count="55">
    <pivotField dataField="1" showAll="0"/>
    <pivotField showAll="0"/>
    <pivotField showAll="0"/>
    <pivotField showAll="0"/>
    <pivotField showAll="0"/>
    <pivotField showAll="0"/>
    <pivotField axis="axisCol" multipleItemSelectionAllowed="1" showAll="0">
      <items count="29">
        <item h="1"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axis="axisPage" showAll="0">
      <items count="9">
        <item x="2"/>
        <item m="1" x="6"/>
        <item x="5"/>
        <item x="1"/>
        <item x="0"/>
        <item x="3"/>
        <item x="4"/>
        <item m="1" x="7"/>
        <item t="default"/>
      </items>
    </pivotField>
    <pivotField axis="axisRow" showAll="0">
      <items count="66">
        <item sd="0" m="1" x="59"/>
        <item sd="0" x="32"/>
        <item x="54"/>
        <item sd="0" x="7"/>
        <item x="11"/>
        <item x="5"/>
        <item sd="0" x="1"/>
        <item sd="0" x="34"/>
        <item sd="0" x="13"/>
        <item x="52"/>
        <item m="1" x="62"/>
        <item x="20"/>
        <item x="42"/>
        <item sd="0" x="2"/>
        <item x="47"/>
        <item x="14"/>
        <item m="1" x="64"/>
        <item sd="0" x="19"/>
        <item sd="0" x="12"/>
        <item x="25"/>
        <item x="45"/>
        <item sd="0" x="29"/>
        <item x="53"/>
        <item m="1" x="58"/>
        <item x="30"/>
        <item m="1" x="61"/>
        <item x="18"/>
        <item x="48"/>
        <item sd="0" x="37"/>
        <item x="6"/>
        <item x="26"/>
        <item x="46"/>
        <item x="28"/>
        <item sd="0" x="31"/>
        <item sd="0" x="4"/>
        <item sd="0" x="24"/>
        <item x="43"/>
        <item x="38"/>
        <item x="8"/>
        <item x="15"/>
        <item x="36"/>
        <item sd="0" x="40"/>
        <item x="21"/>
        <item x="55"/>
        <item sd="0" x="33"/>
        <item sd="0" x="3"/>
        <item sd="0" x="17"/>
        <item x="41"/>
        <item m="1" x="60"/>
        <item x="44"/>
        <item sd="0" x="10"/>
        <item x="50"/>
        <item x="56"/>
        <item sd="0" x="0"/>
        <item x="51"/>
        <item sd="0" x="16"/>
        <item x="39"/>
        <item x="49"/>
        <item sd="0" x="27"/>
        <item m="1" x="63"/>
        <item x="23"/>
        <item x="57"/>
        <item x="9"/>
        <item x="22"/>
        <item x="35"/>
        <item t="default"/>
      </items>
    </pivotField>
    <pivotField showAll="0"/>
    <pivotField showAll="0"/>
    <pivotField showAll="0"/>
    <pivotField showAll="0"/>
    <pivotField showAll="0"/>
    <pivotField showAll="0"/>
    <pivotField axis="axisRow" showAll="0">
      <items count="25">
        <item x="6"/>
        <item x="19"/>
        <item x="18"/>
        <item x="7"/>
        <item x="10"/>
        <item x="15"/>
        <item x="13"/>
        <item x="4"/>
        <item m="1" x="21"/>
        <item x="2"/>
        <item x="11"/>
        <item x="5"/>
        <item x="14"/>
        <item x="0"/>
        <item x="3"/>
        <item x="16"/>
        <item x="1"/>
        <item m="1" x="22"/>
        <item x="12"/>
        <item x="8"/>
        <item x="9"/>
        <item m="1" x="23"/>
        <item m="1" x="20"/>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showAll="0"/>
  </pivotFields>
  <rowFields count="2">
    <field x="10"/>
    <field x="17"/>
  </rowFields>
  <rowItems count="58">
    <i>
      <x v="2"/>
    </i>
    <i r="1">
      <x v="2"/>
    </i>
    <i>
      <x v="6"/>
    </i>
    <i>
      <x v="9"/>
    </i>
    <i r="1">
      <x v="2"/>
    </i>
    <i>
      <x v="11"/>
    </i>
    <i r="1">
      <x v="18"/>
    </i>
    <i>
      <x v="12"/>
    </i>
    <i r="1">
      <x v="2"/>
    </i>
    <i>
      <x v="14"/>
    </i>
    <i r="1">
      <x/>
    </i>
    <i r="1">
      <x v="13"/>
    </i>
    <i r="1">
      <x v="20"/>
    </i>
    <i>
      <x v="15"/>
    </i>
    <i r="1">
      <x v="16"/>
    </i>
    <i r="1">
      <x v="20"/>
    </i>
    <i>
      <x v="20"/>
    </i>
    <i r="1">
      <x v="18"/>
    </i>
    <i r="1">
      <x v="20"/>
    </i>
    <i>
      <x v="22"/>
    </i>
    <i r="1">
      <x v="2"/>
    </i>
    <i>
      <x v="26"/>
    </i>
    <i r="1">
      <x/>
    </i>
    <i r="1">
      <x v="2"/>
    </i>
    <i r="1">
      <x v="13"/>
    </i>
    <i r="1">
      <x v="16"/>
    </i>
    <i r="1">
      <x v="20"/>
    </i>
    <i>
      <x v="27"/>
    </i>
    <i r="1">
      <x v="2"/>
    </i>
    <i>
      <x v="31"/>
    </i>
    <i r="1">
      <x v="2"/>
    </i>
    <i>
      <x v="36"/>
    </i>
    <i r="1">
      <x/>
    </i>
    <i r="1">
      <x v="20"/>
    </i>
    <i>
      <x v="38"/>
    </i>
    <i r="1">
      <x v="18"/>
    </i>
    <i>
      <x v="42"/>
    </i>
    <i r="1">
      <x v="2"/>
    </i>
    <i r="1">
      <x v="7"/>
    </i>
    <i r="1">
      <x v="18"/>
    </i>
    <i>
      <x v="43"/>
    </i>
    <i r="1">
      <x v="2"/>
    </i>
    <i r="1">
      <x v="7"/>
    </i>
    <i>
      <x v="49"/>
    </i>
    <i r="1">
      <x v="20"/>
    </i>
    <i>
      <x v="51"/>
    </i>
    <i r="1">
      <x/>
    </i>
    <i r="1">
      <x v="2"/>
    </i>
    <i r="1">
      <x v="20"/>
    </i>
    <i>
      <x v="52"/>
    </i>
    <i r="1">
      <x v="2"/>
    </i>
    <i>
      <x v="54"/>
    </i>
    <i r="1">
      <x v="2"/>
    </i>
    <i>
      <x v="57"/>
    </i>
    <i r="1">
      <x v="2"/>
    </i>
    <i>
      <x v="60"/>
    </i>
    <i r="1">
      <x v="13"/>
    </i>
    <i t="grand">
      <x/>
    </i>
  </rowItems>
  <colFields count="1">
    <field x="6"/>
  </colFields>
  <colItems count="6">
    <i>
      <x v="3"/>
    </i>
    <i>
      <x v="4"/>
    </i>
    <i>
      <x v="5"/>
    </i>
    <i>
      <x v="6"/>
    </i>
    <i>
      <x v="7"/>
    </i>
    <i t="grand">
      <x/>
    </i>
  </colItems>
  <pageFields count="2">
    <pageField fld="53" item="6" hier="-1"/>
    <pageField fld="9" item="2" hier="-1"/>
  </pageFields>
  <dataFields count="1">
    <dataField name="Cuenta de Iniciativa" fld="0" subtotal="count" baseField="0" baseItem="0"/>
  </dataFields>
  <formats count="1">
    <format dxfId="14">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FD8A84-79C0-4B77-9AB4-E5484467C263}"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E8:F45" firstHeaderRow="1" firstDataRow="1" firstDataCol="1" rowPageCount="3" colPageCount="1"/>
  <pivotFields count="55">
    <pivotField dataField="1" showAll="0"/>
    <pivotField showAll="0"/>
    <pivotField showAll="0"/>
    <pivotField axis="axisRow" showAll="0">
      <items count="92">
        <item x="40"/>
        <item x="30"/>
        <item x="44"/>
        <item x="8"/>
        <item x="66"/>
        <item x="36"/>
        <item x="11"/>
        <item x="14"/>
        <item x="4"/>
        <item m="1" x="79"/>
        <item x="5"/>
        <item x="32"/>
        <item m="1" x="78"/>
        <item x="35"/>
        <item x="6"/>
        <item x="52"/>
        <item x="53"/>
        <item x="51"/>
        <item x="19"/>
        <item x="25"/>
        <item x="26"/>
        <item x="33"/>
        <item x="37"/>
        <item x="31"/>
        <item x="54"/>
        <item x="0"/>
        <item x="38"/>
        <item x="50"/>
        <item x="55"/>
        <item x="56"/>
        <item x="57"/>
        <item m="1" x="87"/>
        <item x="58"/>
        <item x="16"/>
        <item m="1" x="71"/>
        <item x="28"/>
        <item x="21"/>
        <item x="20"/>
        <item x="59"/>
        <item x="12"/>
        <item x="24"/>
        <item m="1" x="88"/>
        <item x="29"/>
        <item m="1" x="82"/>
        <item x="60"/>
        <item m="1" x="86"/>
        <item m="1" x="73"/>
        <item x="61"/>
        <item x="2"/>
        <item x="3"/>
        <item m="1" x="89"/>
        <item m="1" x="76"/>
        <item x="43"/>
        <item m="1" x="77"/>
        <item x="10"/>
        <item x="39"/>
        <item m="1" x="90"/>
        <item x="17"/>
        <item x="9"/>
        <item m="1" x="70"/>
        <item m="1" x="85"/>
        <item m="1" x="83"/>
        <item m="1" x="68"/>
        <item m="1" x="75"/>
        <item x="13"/>
        <item x="15"/>
        <item m="1" x="69"/>
        <item x="42"/>
        <item x="34"/>
        <item x="62"/>
        <item x="23"/>
        <item m="1" x="81"/>
        <item x="63"/>
        <item m="1" x="67"/>
        <item x="7"/>
        <item x="45"/>
        <item m="1" x="74"/>
        <item x="18"/>
        <item x="64"/>
        <item x="65"/>
        <item x="46"/>
        <item x="1"/>
        <item x="47"/>
        <item x="49"/>
        <item m="1" x="84"/>
        <item m="1" x="80"/>
        <item x="27"/>
        <item x="41"/>
        <item m="1" x="72"/>
        <item x="22"/>
        <item x="48"/>
        <item t="default"/>
      </items>
    </pivotField>
    <pivotField showAll="0"/>
    <pivotField showAll="0"/>
    <pivotField axis="axisPage" multipleItemSelectionAllowed="1" showAll="0">
      <items count="29">
        <item x="0"/>
        <item h="1" x="4"/>
        <item h="1" x="8"/>
        <item h="1" x="2"/>
        <item h="1" x="1"/>
        <item h="1" x="3"/>
        <item h="1" x="7"/>
        <item h="1" x="6"/>
        <item h="1" x="5"/>
        <item m="1" x="11"/>
        <item m="1" x="24"/>
        <item m="1" x="22"/>
        <item m="1" x="27"/>
        <item m="1" x="15"/>
        <item m="1" x="14"/>
        <item m="1" x="26"/>
        <item m="1" x="20"/>
        <item m="1" x="10"/>
        <item m="1" x="23"/>
        <item m="1" x="17"/>
        <item m="1" x="19"/>
        <item m="1" x="13"/>
        <item m="1" x="25"/>
        <item m="1" x="21"/>
        <item m="1" x="16"/>
        <item m="1" x="12"/>
        <item m="1" x="18"/>
        <item h="1" m="1" x="9"/>
        <item t="default"/>
      </items>
    </pivotField>
    <pivotField showAll="0"/>
    <pivotField showAll="0"/>
    <pivotField axis="axisPage" showAll="0">
      <items count="9">
        <item x="2"/>
        <item m="1" x="6"/>
        <item x="5"/>
        <item x="1"/>
        <item x="0"/>
        <item x="3"/>
        <item x="4"/>
        <item m="1" x="7"/>
        <item t="default"/>
      </items>
    </pivotField>
    <pivotField showAll="0"/>
    <pivotField showAll="0"/>
    <pivotField showAll="0"/>
    <pivotField axis="axisRow" showAll="0" sortType="ascending">
      <items count="64">
        <item x="32"/>
        <item x="13"/>
        <item m="1" x="52"/>
        <item sd="0" x="7"/>
        <item x="11"/>
        <item x="5"/>
        <item x="1"/>
        <item m="1" x="53"/>
        <item sd="0" x="14"/>
        <item m="1" x="51"/>
        <item m="1" x="49"/>
        <item x="22"/>
        <item m="1" x="59"/>
        <item sd="0" x="2"/>
        <item x="15"/>
        <item sd="0" x="36"/>
        <item x="41"/>
        <item x="27"/>
        <item x="34"/>
        <item m="1" x="62"/>
        <item x="30"/>
        <item m="1" x="61"/>
        <item x="31"/>
        <item m="1" x="45"/>
        <item m="1" x="43"/>
        <item x="19"/>
        <item x="6"/>
        <item m="1" x="50"/>
        <item x="28"/>
        <item x="18"/>
        <item sd="0" x="21"/>
        <item m="1" x="44"/>
        <item x="20"/>
        <item m="1" x="55"/>
        <item x="8"/>
        <item x="16"/>
        <item x="12"/>
        <item x="38"/>
        <item x="23"/>
        <item m="1" x="60"/>
        <item sd="0" x="33"/>
        <item sd="0" x="3"/>
        <item sd="0" m="1" x="56"/>
        <item x="37"/>
        <item m="1" x="47"/>
        <item x="40"/>
        <item m="1" x="48"/>
        <item sd="0" x="10"/>
        <item x="35"/>
        <item x="24"/>
        <item m="1" x="58"/>
        <item sd="0" x="0"/>
        <item x="39"/>
        <item m="1" x="46"/>
        <item sd="0" x="17"/>
        <item m="1" x="57"/>
        <item x="25"/>
        <item x="42"/>
        <item sd="0" x="29"/>
        <item x="26"/>
        <item sd="0" m="1" x="54"/>
        <item x="4"/>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m="1" x="8"/>
        <item m="1" x="7"/>
        <item m="1" x="6"/>
        <item x="1"/>
        <item x="4"/>
        <item x="2"/>
        <item x="0"/>
        <item x="3"/>
        <item m="1" x="5"/>
        <item t="default"/>
      </items>
    </pivotField>
    <pivotField showAll="0"/>
  </pivotFields>
  <rowFields count="2">
    <field x="13"/>
    <field x="3"/>
  </rowFields>
  <rowItems count="37">
    <i>
      <x v="3"/>
    </i>
    <i>
      <x v="8"/>
    </i>
    <i>
      <x v="13"/>
    </i>
    <i>
      <x v="14"/>
    </i>
    <i r="1">
      <x v="6"/>
    </i>
    <i r="1">
      <x v="68"/>
    </i>
    <i>
      <x v="15"/>
    </i>
    <i>
      <x v="17"/>
    </i>
    <i r="1">
      <x v="42"/>
    </i>
    <i>
      <x v="22"/>
    </i>
    <i r="1">
      <x v="40"/>
    </i>
    <i>
      <x v="26"/>
    </i>
    <i r="1">
      <x v="7"/>
    </i>
    <i r="1">
      <x v="8"/>
    </i>
    <i>
      <x v="29"/>
    </i>
    <i r="1">
      <x v="39"/>
    </i>
    <i>
      <x v="30"/>
    </i>
    <i>
      <x v="34"/>
    </i>
    <i r="1">
      <x v="80"/>
    </i>
    <i>
      <x v="36"/>
    </i>
    <i r="1">
      <x v="3"/>
    </i>
    <i>
      <x v="38"/>
    </i>
    <i r="1">
      <x v="58"/>
    </i>
    <i r="1">
      <x v="70"/>
    </i>
    <i>
      <x v="40"/>
    </i>
    <i>
      <x v="41"/>
    </i>
    <i>
      <x v="47"/>
    </i>
    <i>
      <x v="49"/>
    </i>
    <i r="1">
      <x v="33"/>
    </i>
    <i>
      <x v="51"/>
    </i>
    <i>
      <x v="54"/>
    </i>
    <i>
      <x v="56"/>
    </i>
    <i r="1">
      <x v="11"/>
    </i>
    <i>
      <x v="58"/>
    </i>
    <i>
      <x v="59"/>
    </i>
    <i r="1">
      <x v="23"/>
    </i>
    <i t="grand">
      <x/>
    </i>
  </rowItems>
  <colItems count="1">
    <i/>
  </colItems>
  <pageFields count="3">
    <pageField fld="6" hier="-1"/>
    <pageField fld="53" item="6" hier="-1"/>
    <pageField fld="9" hier="-1"/>
  </pageFields>
  <dataFields count="1">
    <dataField name="Cuenta de Iniciativa" fld="0" subtotal="count" baseField="0" baseItem="0"/>
  </dataFields>
  <formats count="4">
    <format dxfId="18">
      <pivotArea dataOnly="0" labelOnly="1" fieldPosition="0">
        <references count="1">
          <reference field="13" count="1">
            <x v="3"/>
          </reference>
        </references>
      </pivotArea>
    </format>
    <format dxfId="17">
      <pivotArea dataOnly="0" labelOnly="1" fieldPosition="0">
        <references count="1">
          <reference field="13" count="1">
            <x v="15"/>
          </reference>
        </references>
      </pivotArea>
    </format>
    <format dxfId="16">
      <pivotArea dataOnly="0" labelOnly="1" fieldPosition="0">
        <references count="1">
          <reference field="13" count="1">
            <x v="42"/>
          </reference>
        </references>
      </pivotArea>
    </format>
    <format dxfId="15">
      <pivotArea dataOnly="0" labelOnly="1" fieldPosition="0">
        <references count="1">
          <reference field="13"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0D6532-494B-489A-BF14-D58C4D7619B0}"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G19" firstHeaderRow="1" firstDataRow="2" firstDataCol="1" rowPageCount="1" colPageCount="1"/>
  <pivotFields count="55">
    <pivotField dataField="1" showAll="0"/>
    <pivotField showAll="0"/>
    <pivotField showAll="0"/>
    <pivotField showAll="0"/>
    <pivotField showAll="0"/>
    <pivotField showAll="0"/>
    <pivotField axis="axisPage" multipleItemSelectionAllowed="1" showAll="0">
      <items count="29">
        <item h="1" x="0"/>
        <item h="1" x="4"/>
        <item h="1" x="8"/>
        <item h="1" x="2"/>
        <item x="1"/>
        <item x="3"/>
        <item h="1" x="7"/>
        <item h="1" x="6"/>
        <item h="1"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axis="axisRow" multipleItemSelectionAllowed="1" showAll="0">
      <items count="14">
        <item h="1" x="7"/>
        <item h="1" x="10"/>
        <item h="1" x="1"/>
        <item h="1" x="3"/>
        <item h="1" x="8"/>
        <item h="1" x="9"/>
        <item h="1" x="2"/>
        <item h="1" x="6"/>
        <item x="4"/>
        <item h="1" x="5"/>
        <item x="0"/>
        <item h="1" m="1" x="12"/>
        <item h="1"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m="1" x="7"/>
        <item m="1" x="6"/>
        <item x="1"/>
        <item x="4"/>
        <item x="2"/>
        <item x="3"/>
        <item x="0"/>
        <item m="1" x="5"/>
        <item t="default"/>
      </items>
    </pivotField>
    <pivotField showAll="0"/>
  </pivotFields>
  <rowFields count="2">
    <field x="8"/>
    <field x="53"/>
  </rowFields>
  <rowItems count="8">
    <i>
      <x v="8"/>
    </i>
    <i r="1">
      <x v="3"/>
    </i>
    <i r="1">
      <x v="7"/>
    </i>
    <i>
      <x v="10"/>
    </i>
    <i r="1">
      <x v="3"/>
    </i>
    <i r="1">
      <x v="6"/>
    </i>
    <i r="1">
      <x v="7"/>
    </i>
    <i t="grand">
      <x/>
    </i>
  </rowItems>
  <colFields count="1">
    <field x="29"/>
  </colFields>
  <colItems count="6">
    <i>
      <x v="6"/>
    </i>
    <i>
      <x v="23"/>
    </i>
    <i>
      <x v="25"/>
    </i>
    <i>
      <x v="28"/>
    </i>
    <i>
      <x v="32"/>
    </i>
    <i t="grand">
      <x/>
    </i>
  </colItems>
  <pageFields count="1">
    <pageField fld="6"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9BD7DE-A64B-42B3-A1E1-08CDFCA96F80}"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B10:AE32" firstHeaderRow="1" firstDataRow="2" firstDataCol="1" rowPageCount="1" colPageCount="1"/>
  <pivotFields count="55">
    <pivotField dataField="1" showAll="0"/>
    <pivotField showAll="0"/>
    <pivotField showAll="0"/>
    <pivotField axis="axisRow" showAll="0">
      <items count="92">
        <item x="40"/>
        <item x="30"/>
        <item x="44"/>
        <item x="8"/>
        <item x="66"/>
        <item x="36"/>
        <item x="11"/>
        <item x="14"/>
        <item x="4"/>
        <item m="1" x="79"/>
        <item x="5"/>
        <item x="32"/>
        <item m="1" x="78"/>
        <item x="35"/>
        <item x="6"/>
        <item x="52"/>
        <item x="53"/>
        <item x="51"/>
        <item x="19"/>
        <item x="25"/>
        <item x="26"/>
        <item x="33"/>
        <item x="37"/>
        <item x="31"/>
        <item x="54"/>
        <item x="0"/>
        <item x="38"/>
        <item x="50"/>
        <item x="55"/>
        <item x="56"/>
        <item x="57"/>
        <item m="1" x="87"/>
        <item x="58"/>
        <item x="16"/>
        <item m="1" x="71"/>
        <item x="28"/>
        <item x="21"/>
        <item x="20"/>
        <item x="59"/>
        <item x="12"/>
        <item x="24"/>
        <item m="1" x="88"/>
        <item x="29"/>
        <item m="1" x="82"/>
        <item x="60"/>
        <item m="1" x="86"/>
        <item m="1" x="73"/>
        <item x="61"/>
        <item x="2"/>
        <item x="3"/>
        <item m="1" x="89"/>
        <item m="1" x="76"/>
        <item x="43"/>
        <item m="1" x="77"/>
        <item x="10"/>
        <item x="39"/>
        <item m="1" x="90"/>
        <item x="17"/>
        <item x="9"/>
        <item m="1" x="70"/>
        <item m="1" x="85"/>
        <item m="1" x="83"/>
        <item m="1" x="68"/>
        <item m="1" x="75"/>
        <item x="13"/>
        <item x="15"/>
        <item m="1" x="69"/>
        <item x="42"/>
        <item x="34"/>
        <item x="62"/>
        <item x="23"/>
        <item m="1" x="81"/>
        <item x="63"/>
        <item m="1" x="67"/>
        <item x="7"/>
        <item x="45"/>
        <item m="1" x="74"/>
        <item x="18"/>
        <item x="64"/>
        <item x="65"/>
        <item x="46"/>
        <item x="1"/>
        <item x="47"/>
        <item x="49"/>
        <item m="1" x="84"/>
        <item m="1" x="80"/>
        <item x="27"/>
        <item x="41"/>
        <item m="1" x="72"/>
        <item x="22"/>
        <item x="48"/>
        <item t="default"/>
      </items>
    </pivotField>
    <pivotField showAll="0"/>
    <pivotField showAll="0"/>
    <pivotField axis="axisPage"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axis="axisCol" multipleItemSelectionAllowed="1" showAll="0">
      <items count="14">
        <item h="1" x="7"/>
        <item h="1" x="10"/>
        <item h="1" x="1"/>
        <item h="1" x="3"/>
        <item h="1" x="8"/>
        <item h="1" x="9"/>
        <item h="1" x="2"/>
        <item h="1" x="6"/>
        <item x="4"/>
        <item h="1" x="5"/>
        <item x="0"/>
        <item m="1" x="12"/>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1">
    <i>
      <x v="3"/>
    </i>
    <i>
      <x v="6"/>
    </i>
    <i>
      <x v="7"/>
    </i>
    <i>
      <x v="8"/>
    </i>
    <i>
      <x v="19"/>
    </i>
    <i>
      <x v="20"/>
    </i>
    <i>
      <x v="21"/>
    </i>
    <i>
      <x v="22"/>
    </i>
    <i>
      <x v="25"/>
    </i>
    <i>
      <x v="26"/>
    </i>
    <i>
      <x v="32"/>
    </i>
    <i>
      <x v="33"/>
    </i>
    <i>
      <x v="39"/>
    </i>
    <i>
      <x v="42"/>
    </i>
    <i>
      <x v="65"/>
    </i>
    <i>
      <x v="67"/>
    </i>
    <i>
      <x v="68"/>
    </i>
    <i>
      <x v="77"/>
    </i>
    <i>
      <x v="87"/>
    </i>
    <i>
      <x v="90"/>
    </i>
    <i t="grand">
      <x/>
    </i>
  </rowItems>
  <colFields count="1">
    <field x="8"/>
  </colFields>
  <colItems count="3">
    <i>
      <x v="8"/>
    </i>
    <i>
      <x v="10"/>
    </i>
    <i t="grand">
      <x/>
    </i>
  </colItems>
  <pageFields count="1">
    <pageField fld="6" item="0"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804CDC-1A28-4124-B0BA-8C1772DF4AE6}"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9:W15" firstHeaderRow="1" firstDataRow="2" firstDataCol="1" rowPageCount="3" colPageCount="1"/>
  <pivotFields count="55">
    <pivotField dataField="1" showAll="0"/>
    <pivotField showAll="0"/>
    <pivotField showAll="0"/>
    <pivotField showAll="0"/>
    <pivotField showAll="0"/>
    <pivotField showAll="0"/>
    <pivotField multipleItemSelectionAllowed="1" showAll="0"/>
    <pivotField showAll="0"/>
    <pivotField axis="axisPage" multipleItemSelectionAllowed="1" showAll="0">
      <items count="14">
        <item h="1" x="7"/>
        <item h="1" x="10"/>
        <item h="1" x="1"/>
        <item h="1" x="3"/>
        <item h="1" x="8"/>
        <item h="1" x="9"/>
        <item h="1" x="2"/>
        <item h="1" x="6"/>
        <item x="4"/>
        <item h="1" x="5"/>
        <item x="0"/>
        <item m="1" x="12"/>
        <item m="1" x="11"/>
        <item t="default"/>
      </items>
    </pivotField>
    <pivotField showAll="0">
      <items count="9">
        <item m="1" x="7"/>
        <item x="0"/>
        <item x="2"/>
        <item m="1" x="6"/>
        <item x="5"/>
        <item x="1"/>
        <item x="3"/>
        <item x="4"/>
        <item t="default"/>
      </items>
    </pivotField>
    <pivotField showAll="0">
      <items count="66">
        <item x="35"/>
        <item m="1" x="59"/>
        <item x="32"/>
        <item x="54"/>
        <item x="7"/>
        <item x="11"/>
        <item x="5"/>
        <item x="1"/>
        <item x="34"/>
        <item x="13"/>
        <item x="52"/>
        <item m="1" x="62"/>
        <item x="20"/>
        <item x="42"/>
        <item x="2"/>
        <item x="47"/>
        <item x="14"/>
        <item m="1" x="64"/>
        <item x="19"/>
        <item x="12"/>
        <item x="25"/>
        <item x="45"/>
        <item x="29"/>
        <item x="53"/>
        <item m="1" x="58"/>
        <item x="30"/>
        <item m="1" x="61"/>
        <item x="18"/>
        <item x="48"/>
        <item x="37"/>
        <item x="6"/>
        <item x="26"/>
        <item x="46"/>
        <item x="28"/>
        <item x="31"/>
        <item x="4"/>
        <item x="24"/>
        <item x="43"/>
        <item x="38"/>
        <item x="8"/>
        <item x="15"/>
        <item x="36"/>
        <item x="40"/>
        <item x="21"/>
        <item x="55"/>
        <item x="33"/>
        <item x="3"/>
        <item x="17"/>
        <item x="41"/>
        <item m="1" x="60"/>
        <item x="44"/>
        <item x="10"/>
        <item x="50"/>
        <item x="22"/>
        <item x="56"/>
        <item x="0"/>
        <item x="51"/>
        <item x="16"/>
        <item x="39"/>
        <item x="49"/>
        <item x="27"/>
        <item m="1" x="63"/>
        <item x="23"/>
        <item x="9"/>
        <item x="57"/>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2"/>
        <item x="1"/>
        <item m="1" x="6"/>
        <item x="3"/>
        <item m="1" x="5"/>
        <item x="4"/>
        <item t="default"/>
      </items>
    </pivotField>
    <pivotField showAll="0"/>
    <pivotField showAll="0"/>
    <pivotField showAll="0"/>
    <pivotField showAll="0"/>
    <pivotField showAll="0"/>
    <pivotField showAll="0"/>
    <pivotField axis="axisPage"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sd="0" x="2"/>
        <item sd="0" x="1"/>
        <item sd="0" x="0"/>
        <item sd="0" x="3"/>
        <item sd="0" x="4"/>
        <item t="default"/>
      </items>
    </pivotField>
    <pivotField axis="axisRow" showAll="0">
      <items count="14">
        <item x="1"/>
        <item x="12"/>
        <item x="7"/>
        <item x="10"/>
        <item x="11"/>
        <item x="3"/>
        <item x="9"/>
        <item x="0"/>
        <item x="5"/>
        <item x="6"/>
        <item x="2"/>
        <item x="4"/>
        <item x="8"/>
        <item t="default"/>
      </items>
    </pivotField>
    <pivotField axis="axisPage" showAll="0">
      <items count="10">
        <item m="1" x="8"/>
        <item m="1" x="7"/>
        <item m="1" x="6"/>
        <item x="1"/>
        <item x="4"/>
        <item x="2"/>
        <item x="0"/>
        <item x="3"/>
        <item m="1" x="5"/>
        <item t="default"/>
      </items>
    </pivotField>
    <pivotField showAll="0"/>
  </pivotFields>
  <rowFields count="2">
    <field x="51"/>
    <field x="52"/>
  </rowFields>
  <rowItems count="5">
    <i>
      <x v="1"/>
    </i>
    <i>
      <x v="2"/>
    </i>
    <i>
      <x v="3"/>
    </i>
    <i>
      <x v="4"/>
    </i>
    <i t="grand">
      <x/>
    </i>
  </rowItems>
  <colFields count="1">
    <field x="22"/>
  </colFields>
  <colItems count="4">
    <i>
      <x/>
    </i>
    <i>
      <x v="1"/>
    </i>
    <i>
      <x v="2"/>
    </i>
    <i t="grand">
      <x/>
    </i>
  </colItems>
  <pageFields count="3">
    <pageField fld="8" hier="-1"/>
    <pageField fld="29" item="28" hier="-1"/>
    <pageField fld="53" item="6"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174747D-0465-4DBD-A594-399C9A45BB6F}"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J9:M21" firstHeaderRow="1" firstDataRow="2" firstDataCol="1" rowPageCount="1" colPageCount="1"/>
  <pivotFields count="55">
    <pivotField dataField="1" showAll="0"/>
    <pivotField showAll="0"/>
    <pivotField showAll="0"/>
    <pivotField showAll="0"/>
    <pivotField showAll="0"/>
    <pivotField showAll="0"/>
    <pivotField showAll="0"/>
    <pivotField showAll="0"/>
    <pivotField axis="axisCol" showAll="0">
      <items count="14">
        <item h="1" x="7"/>
        <item h="1" x="10"/>
        <item h="1" x="1"/>
        <item h="1" x="3"/>
        <item h="1" x="8"/>
        <item h="1" x="9"/>
        <item h="1" x="2"/>
        <item h="1" x="6"/>
        <item x="4"/>
        <item h="1" x="5"/>
        <item x="0"/>
        <item h="1" m="1" x="12"/>
        <item h="1" m="1" x="11"/>
        <item t="default"/>
      </items>
    </pivotField>
    <pivotField showAll="0"/>
    <pivotField showAll="0"/>
    <pivotField showAll="0"/>
    <pivotField showAll="0"/>
    <pivotField showAll="0"/>
    <pivotField showAll="0"/>
    <pivotField showAll="0"/>
    <pivotField showAll="0"/>
    <pivotField axis="axisRow" showAll="0">
      <items count="25">
        <item x="6"/>
        <item x="19"/>
        <item x="18"/>
        <item x="7"/>
        <item x="10"/>
        <item x="15"/>
        <item x="13"/>
        <item x="4"/>
        <item m="1" x="21"/>
        <item x="2"/>
        <item x="11"/>
        <item x="5"/>
        <item x="14"/>
        <item x="0"/>
        <item x="3"/>
        <item x="16"/>
        <item x="1"/>
        <item m="1" x="22"/>
        <item x="12"/>
        <item x="8"/>
        <item x="9"/>
        <item m="1" x="23"/>
        <item m="1" x="20"/>
        <item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1">
    <i>
      <x/>
    </i>
    <i>
      <x v="3"/>
    </i>
    <i>
      <x v="4"/>
    </i>
    <i>
      <x v="9"/>
    </i>
    <i>
      <x v="10"/>
    </i>
    <i>
      <x v="13"/>
    </i>
    <i>
      <x v="14"/>
    </i>
    <i>
      <x v="16"/>
    </i>
    <i>
      <x v="18"/>
    </i>
    <i>
      <x v="20"/>
    </i>
    <i t="grand">
      <x/>
    </i>
  </rowItems>
  <colFields count="1">
    <field x="8"/>
  </colFields>
  <colItems count="3">
    <i>
      <x v="8"/>
    </i>
    <i>
      <x v="10"/>
    </i>
    <i t="grand">
      <x/>
    </i>
  </colItems>
  <pageFields count="1">
    <pageField fld="29" item="28"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331960-4926-4E60-BFB7-4445A60EE960}"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11:E42" firstHeaderRow="1" firstDataRow="2" firstDataCol="1" rowPageCount="4" colPageCount="1"/>
  <pivotFields count="55">
    <pivotField dataField="1" showAll="0"/>
    <pivotField showAll="0"/>
    <pivotField showAll="0"/>
    <pivotField showAll="0"/>
    <pivotField showAll="0"/>
    <pivotField showAll="0"/>
    <pivotField showAll="0"/>
    <pivotField showAll="0"/>
    <pivotField showAll="0"/>
    <pivotField axis="axisPage" showAll="0">
      <items count="9">
        <item x="2"/>
        <item m="1" x="6"/>
        <item x="5"/>
        <item x="1"/>
        <item x="0"/>
        <item x="3"/>
        <item x="4"/>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8">
        <item x="0"/>
        <item x="2"/>
        <item x="1"/>
        <item m="1" x="6"/>
        <item x="3"/>
        <item m="1" x="5"/>
        <item x="4"/>
        <item t="default"/>
      </items>
    </pivotField>
    <pivotField showAll="0"/>
    <pivotField showAll="0"/>
    <pivotField showAll="0"/>
    <pivotField showAll="0"/>
    <pivotField showAll="0"/>
    <pivotField showAll="0"/>
    <pivotField axis="axisPage"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8"/>
        <item x="0"/>
        <item x="1"/>
        <item x="7"/>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items count="7">
        <item x="2"/>
        <item x="1"/>
        <item x="0"/>
        <item x="3"/>
        <item sd="0" x="4"/>
        <item sd="0" m="1" x="5"/>
        <item t="default" sd="0"/>
      </items>
    </pivotField>
    <pivotField axis="axisRow" showAll="0">
      <items count="14">
        <item x="1"/>
        <item x="12"/>
        <item x="7"/>
        <item x="10"/>
        <item x="11"/>
        <item x="3"/>
        <item x="9"/>
        <item x="0"/>
        <item x="5"/>
        <item x="6"/>
        <item x="2"/>
        <item x="4"/>
        <item x="8"/>
        <item t="default"/>
      </items>
    </pivotField>
    <pivotField axis="axisPage" showAll="0">
      <items count="10">
        <item m="1" x="8"/>
        <item m="1" x="7"/>
        <item m="1" x="6"/>
        <item x="1"/>
        <item x="4"/>
        <item x="2"/>
        <item x="0"/>
        <item x="3"/>
        <item m="1" x="5"/>
        <item t="default"/>
      </items>
    </pivotField>
    <pivotField showAll="0"/>
  </pivotFields>
  <rowFields count="2">
    <field x="51"/>
    <field x="52"/>
  </rowFields>
  <rowItems count="30">
    <i>
      <x/>
    </i>
    <i r="1">
      <x v="10"/>
    </i>
    <i>
      <x v="1"/>
    </i>
    <i r="1">
      <x/>
    </i>
    <i r="1">
      <x v="9"/>
    </i>
    <i r="1">
      <x v="10"/>
    </i>
    <i r="1">
      <x v="11"/>
    </i>
    <i>
      <x v="2"/>
    </i>
    <i r="1">
      <x/>
    </i>
    <i r="1">
      <x v="2"/>
    </i>
    <i r="1">
      <x v="3"/>
    </i>
    <i r="1">
      <x v="4"/>
    </i>
    <i r="1">
      <x v="5"/>
    </i>
    <i r="1">
      <x v="6"/>
    </i>
    <i r="1">
      <x v="7"/>
    </i>
    <i r="1">
      <x v="8"/>
    </i>
    <i r="1">
      <x v="9"/>
    </i>
    <i r="1">
      <x v="10"/>
    </i>
    <i r="1">
      <x v="11"/>
    </i>
    <i>
      <x v="3"/>
    </i>
    <i r="1">
      <x/>
    </i>
    <i r="1">
      <x v="1"/>
    </i>
    <i r="1">
      <x v="2"/>
    </i>
    <i r="1">
      <x v="3"/>
    </i>
    <i r="1">
      <x v="4"/>
    </i>
    <i r="1">
      <x v="5"/>
    </i>
    <i r="1">
      <x v="6"/>
    </i>
    <i r="1">
      <x v="7"/>
    </i>
    <i r="1">
      <x v="9"/>
    </i>
    <i t="grand">
      <x/>
    </i>
  </rowItems>
  <colFields count="1">
    <field x="22"/>
  </colFields>
  <colItems count="4">
    <i>
      <x/>
    </i>
    <i>
      <x v="1"/>
    </i>
    <i>
      <x v="2"/>
    </i>
    <i t="grand">
      <x/>
    </i>
  </colItems>
  <pageFields count="4">
    <pageField fld="29" item="28" hier="-1"/>
    <pageField fld="53" item="6" hier="-1"/>
    <pageField fld="9" hier="-1"/>
    <pageField fld="41" hier="-1"/>
  </pageFields>
  <dataFields count="1">
    <dataField name="Cuenta de Iniciativa" fld="0" subtotal="count" baseField="0" baseItem="0"/>
  </dataFields>
  <chartFormats count="22">
    <chartFormat chart="0" format="0" series="1">
      <pivotArea type="data" outline="0" fieldPosition="0">
        <references count="2">
          <reference field="4294967294" count="1" selected="0">
            <x v="0"/>
          </reference>
          <reference field="52" count="1" selected="0">
            <x v="0"/>
          </reference>
        </references>
      </pivotArea>
    </chartFormat>
    <chartFormat chart="0" format="1" series="1">
      <pivotArea type="data" outline="0" fieldPosition="0">
        <references count="2">
          <reference field="4294967294" count="1" selected="0">
            <x v="0"/>
          </reference>
          <reference field="52" count="1" selected="0">
            <x v="1"/>
          </reference>
        </references>
      </pivotArea>
    </chartFormat>
    <chartFormat chart="0" format="2" series="1">
      <pivotArea type="data" outline="0" fieldPosition="0">
        <references count="2">
          <reference field="4294967294" count="1" selected="0">
            <x v="0"/>
          </reference>
          <reference field="52" count="1" selected="0">
            <x v="2"/>
          </reference>
        </references>
      </pivotArea>
    </chartFormat>
    <chartFormat chart="0" format="3" series="1">
      <pivotArea type="data" outline="0" fieldPosition="0">
        <references count="2">
          <reference field="4294967294" count="1" selected="0">
            <x v="0"/>
          </reference>
          <reference field="52" count="1" selected="0">
            <x v="3"/>
          </reference>
        </references>
      </pivotArea>
    </chartFormat>
    <chartFormat chart="0" format="4" series="1">
      <pivotArea type="data" outline="0" fieldPosition="0">
        <references count="2">
          <reference field="4294967294" count="1" selected="0">
            <x v="0"/>
          </reference>
          <reference field="52" count="1" selected="0">
            <x v="4"/>
          </reference>
        </references>
      </pivotArea>
    </chartFormat>
    <chartFormat chart="0" format="5" series="1">
      <pivotArea type="data" outline="0" fieldPosition="0">
        <references count="2">
          <reference field="4294967294" count="1" selected="0">
            <x v="0"/>
          </reference>
          <reference field="52" count="1" selected="0">
            <x v="5"/>
          </reference>
        </references>
      </pivotArea>
    </chartFormat>
    <chartFormat chart="0" format="6" series="1">
      <pivotArea type="data" outline="0" fieldPosition="0">
        <references count="2">
          <reference field="4294967294" count="1" selected="0">
            <x v="0"/>
          </reference>
          <reference field="52" count="1" selected="0">
            <x v="6"/>
          </reference>
        </references>
      </pivotArea>
    </chartFormat>
    <chartFormat chart="0" format="7" series="1">
      <pivotArea type="data" outline="0" fieldPosition="0">
        <references count="2">
          <reference field="4294967294" count="1" selected="0">
            <x v="0"/>
          </reference>
          <reference field="52" count="1" selected="0">
            <x v="7"/>
          </reference>
        </references>
      </pivotArea>
    </chartFormat>
    <chartFormat chart="0" format="8" series="1">
      <pivotArea type="data" outline="0" fieldPosition="0">
        <references count="2">
          <reference field="4294967294" count="1" selected="0">
            <x v="0"/>
          </reference>
          <reference field="52" count="1" selected="0">
            <x v="8"/>
          </reference>
        </references>
      </pivotArea>
    </chartFormat>
    <chartFormat chart="0" format="9" series="1">
      <pivotArea type="data" outline="0" fieldPosition="0">
        <references count="2">
          <reference field="4294967294" count="1" selected="0">
            <x v="0"/>
          </reference>
          <reference field="52" count="1" selected="0">
            <x v="9"/>
          </reference>
        </references>
      </pivotArea>
    </chartFormat>
    <chartFormat chart="0" format="10" series="1">
      <pivotArea type="data" outline="0" fieldPosition="0">
        <references count="2">
          <reference field="4294967294" count="1" selected="0">
            <x v="0"/>
          </reference>
          <reference field="52" count="1" selected="0">
            <x v="10"/>
          </reference>
        </references>
      </pivotArea>
    </chartFormat>
    <chartFormat chart="0" format="11" series="1">
      <pivotArea type="data" outline="0" fieldPosition="0">
        <references count="2">
          <reference field="4294967294" count="1" selected="0">
            <x v="0"/>
          </reference>
          <reference field="52" count="1" selected="0">
            <x v="11"/>
          </reference>
        </references>
      </pivotArea>
    </chartFormat>
    <chartFormat chart="0" format="12" series="1">
      <pivotArea type="data" outline="0" fieldPosition="0">
        <references count="2">
          <reference field="4294967294" count="1" selected="0">
            <x v="0"/>
          </reference>
          <reference field="52" count="1" selected="0">
            <x v="12"/>
          </reference>
        </references>
      </pivotArea>
    </chartFormat>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51" count="1" selected="0">
            <x v="1"/>
          </reference>
        </references>
      </pivotArea>
    </chartFormat>
    <chartFormat chart="0" format="15" series="1">
      <pivotArea type="data" outline="0" fieldPosition="0">
        <references count="2">
          <reference field="4294967294" count="1" selected="0">
            <x v="0"/>
          </reference>
          <reference field="51" count="1" selected="0">
            <x v="2"/>
          </reference>
        </references>
      </pivotArea>
    </chartFormat>
    <chartFormat chart="0" format="16" series="1">
      <pivotArea type="data" outline="0" fieldPosition="0">
        <references count="2">
          <reference field="4294967294" count="1" selected="0">
            <x v="0"/>
          </reference>
          <reference field="51" count="1" selected="0">
            <x v="3"/>
          </reference>
        </references>
      </pivotArea>
    </chartFormat>
    <chartFormat chart="0" format="17" series="1">
      <pivotArea type="data" outline="0" fieldPosition="0">
        <references count="2">
          <reference field="4294967294" count="1" selected="0">
            <x v="0"/>
          </reference>
          <reference field="51" count="1" selected="0">
            <x v="4"/>
          </reference>
        </references>
      </pivotArea>
    </chartFormat>
    <chartFormat chart="0" format="18" series="1">
      <pivotArea type="data" outline="0" fieldPosition="0">
        <references count="2">
          <reference field="4294967294" count="1" selected="0">
            <x v="0"/>
          </reference>
          <reference field="22" count="1" selected="0">
            <x v="2"/>
          </reference>
        </references>
      </pivotArea>
    </chartFormat>
    <chartFormat chart="0" format="19" series="1">
      <pivotArea type="data" outline="0" fieldPosition="0">
        <references count="2">
          <reference field="4294967294" count="1" selected="0">
            <x v="0"/>
          </reference>
          <reference field="22" count="1" selected="0">
            <x v="0"/>
          </reference>
        </references>
      </pivotArea>
    </chartFormat>
    <chartFormat chart="0" format="20" series="1">
      <pivotArea type="data" outline="0" fieldPosition="0">
        <references count="2">
          <reference field="4294967294" count="1" selected="0">
            <x v="0"/>
          </reference>
          <reference field="22" count="1" selected="0">
            <x v="1"/>
          </reference>
        </references>
      </pivotArea>
    </chartFormat>
    <chartFormat chart="0" format="21" series="1">
      <pivotArea type="data" outline="0" fieldPosition="0">
        <references count="2">
          <reference field="4294967294" count="1" selected="0">
            <x v="0"/>
          </reference>
          <reference field="2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0C3578-E402-4880-8D99-D0E6B2E4E4E7}"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Z10:AA41" firstHeaderRow="1" firstDataRow="1" firstDataCol="1" rowPageCount="1" colPageCount="1"/>
  <pivotFields count="5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29">
        <item x="16"/>
        <item x="20"/>
        <item x="21"/>
        <item m="1" x="26"/>
        <item x="3"/>
        <item x="24"/>
        <item x="9"/>
        <item x="10"/>
        <item x="6"/>
        <item x="13"/>
        <item x="11"/>
        <item x="15"/>
        <item x="2"/>
        <item x="1"/>
        <item x="7"/>
        <item x="22"/>
        <item x="19"/>
        <item x="5"/>
        <item x="18"/>
        <item x="17"/>
        <item m="1" x="27"/>
        <item x="0"/>
        <item x="8"/>
        <item x="4"/>
        <item x="12"/>
        <item x="23"/>
        <item x="14"/>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showAll="0">
      <items count="12">
        <item x="0"/>
        <item x="3"/>
        <item x="5"/>
        <item x="1"/>
        <item x="6"/>
        <item x="4"/>
        <item x="2"/>
        <item x="7"/>
        <item x="10"/>
        <item x="8"/>
        <item x="9"/>
        <item t="default"/>
      </items>
    </pivotField>
    <pivotField axis="axisRow" showAll="0" sortType="descending">
      <items count="25">
        <item x="20"/>
        <item x="2"/>
        <item x="0"/>
        <item x="11"/>
        <item x="13"/>
        <item x="14"/>
        <item x="6"/>
        <item x="4"/>
        <item x="9"/>
        <item x="10"/>
        <item x="1"/>
        <item x="16"/>
        <item x="17"/>
        <item x="12"/>
        <item x="3"/>
        <item x="5"/>
        <item x="22"/>
        <item x="21"/>
        <item x="7"/>
        <item x="19"/>
        <item x="8"/>
        <item x="15"/>
        <item x="23"/>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2">
    <field x="45"/>
    <field x="37"/>
  </rowFields>
  <rowItems count="31">
    <i>
      <x v="6"/>
    </i>
    <i r="1">
      <x v="12"/>
    </i>
    <i r="1">
      <x v="17"/>
    </i>
    <i r="1">
      <x v="14"/>
    </i>
    <i r="1">
      <x v="13"/>
    </i>
    <i>
      <x v="15"/>
    </i>
    <i r="1">
      <x v="4"/>
    </i>
    <i r="1">
      <x v="23"/>
    </i>
    <i r="1">
      <x v="12"/>
    </i>
    <i r="1">
      <x v="6"/>
    </i>
    <i r="1">
      <x v="21"/>
    </i>
    <i>
      <x v="2"/>
    </i>
    <i r="1">
      <x v="21"/>
    </i>
    <i r="1">
      <x v="13"/>
    </i>
    <i r="1">
      <x v="17"/>
    </i>
    <i>
      <x v="1"/>
    </i>
    <i r="1">
      <x v="12"/>
    </i>
    <i r="1">
      <x v="4"/>
    </i>
    <i r="1">
      <x v="23"/>
    </i>
    <i r="1">
      <x v="24"/>
    </i>
    <i r="1">
      <x v="26"/>
    </i>
    <i r="1">
      <x v="13"/>
    </i>
    <i>
      <x v="7"/>
    </i>
    <i r="1">
      <x v="4"/>
    </i>
    <i r="1">
      <x v="11"/>
    </i>
    <i r="1">
      <x v="7"/>
    </i>
    <i>
      <x v="23"/>
    </i>
    <i r="1">
      <x v="12"/>
    </i>
    <i>
      <x v="8"/>
    </i>
    <i r="1">
      <x v="4"/>
    </i>
    <i t="grand">
      <x/>
    </i>
  </rowItems>
  <colItems count="1">
    <i/>
  </colItems>
  <pageFields count="1">
    <pageField fld="44" item="0"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F92DF9E-C490-4B15-AAD0-4508692DABBD}"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R10:Y69" firstHeaderRow="1" firstDataRow="2" firstDataCol="1" rowPageCount="1" colPageCount="1"/>
  <pivotFields count="55">
    <pivotField dataField="1" showAll="0"/>
    <pivotField showAll="0"/>
    <pivotField showAll="0"/>
    <pivotField showAll="0"/>
    <pivotField showAll="0"/>
    <pivotField showAll="0"/>
    <pivotField showAll="0"/>
    <pivotField showAll="0"/>
    <pivotField showAll="0"/>
    <pivotField axis="axisCol" showAll="0" sortType="descending">
      <items count="9">
        <item x="2"/>
        <item m="1" x="6"/>
        <item x="5"/>
        <item x="1"/>
        <item x="0"/>
        <item x="3"/>
        <item x="4"/>
        <item m="1" x="7"/>
        <item t="default"/>
      </items>
      <autoSortScope>
        <pivotArea dataOnly="0" outline="0" fieldPosition="0">
          <references count="1">
            <reference field="4294967294" count="1" selected="0">
              <x v="0"/>
            </reference>
          </references>
        </pivotArea>
      </autoSortScope>
    </pivotField>
    <pivotField axis="axisRow" showAll="0" sortType="ascending">
      <items count="66">
        <item x="35"/>
        <item m="1" x="59"/>
        <item x="32"/>
        <item x="54"/>
        <item x="7"/>
        <item x="11"/>
        <item x="5"/>
        <item x="1"/>
        <item x="34"/>
        <item x="13"/>
        <item x="52"/>
        <item m="1" x="62"/>
        <item x="20"/>
        <item x="42"/>
        <item x="2"/>
        <item x="47"/>
        <item x="14"/>
        <item m="1" x="64"/>
        <item x="19"/>
        <item x="12"/>
        <item x="25"/>
        <item x="45"/>
        <item x="29"/>
        <item x="53"/>
        <item m="1" x="58"/>
        <item x="30"/>
        <item m="1" x="61"/>
        <item x="18"/>
        <item x="48"/>
        <item x="37"/>
        <item x="6"/>
        <item x="26"/>
        <item x="46"/>
        <item x="28"/>
        <item x="31"/>
        <item x="4"/>
        <item x="24"/>
        <item x="43"/>
        <item x="38"/>
        <item x="8"/>
        <item x="15"/>
        <item x="36"/>
        <item x="40"/>
        <item x="21"/>
        <item x="55"/>
        <item x="33"/>
        <item x="3"/>
        <item x="17"/>
        <item x="41"/>
        <item m="1" x="60"/>
        <item x="44"/>
        <item x="10"/>
        <item x="50"/>
        <item x="22"/>
        <item x="56"/>
        <item x="0"/>
        <item x="51"/>
        <item x="16"/>
        <item x="39"/>
        <item x="49"/>
        <item x="27"/>
        <item m="1" x="63"/>
        <item x="23"/>
        <item x="9"/>
        <item x="5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7"/>
        <item m="1" x="6"/>
        <item x="1"/>
        <item h="1" x="4"/>
        <item x="2"/>
        <item x="0"/>
        <item x="3"/>
        <item m="1" x="5"/>
        <item t="default"/>
      </items>
    </pivotField>
    <pivotField showAll="0"/>
  </pivotFields>
  <rowFields count="1">
    <field x="10"/>
  </rowFields>
  <rowItems count="58">
    <i>
      <x/>
    </i>
    <i>
      <x v="2"/>
    </i>
    <i>
      <x v="3"/>
    </i>
    <i>
      <x v="4"/>
    </i>
    <i>
      <x v="5"/>
    </i>
    <i>
      <x v="6"/>
    </i>
    <i>
      <x v="7"/>
    </i>
    <i>
      <x v="8"/>
    </i>
    <i>
      <x v="9"/>
    </i>
    <i>
      <x v="10"/>
    </i>
    <i>
      <x v="12"/>
    </i>
    <i>
      <x v="13"/>
    </i>
    <i>
      <x v="14"/>
    </i>
    <i>
      <x v="15"/>
    </i>
    <i>
      <x v="16"/>
    </i>
    <i>
      <x v="18"/>
    </i>
    <i>
      <x v="19"/>
    </i>
    <i>
      <x v="20"/>
    </i>
    <i>
      <x v="21"/>
    </i>
    <i>
      <x v="22"/>
    </i>
    <i>
      <x v="23"/>
    </i>
    <i>
      <x v="25"/>
    </i>
    <i>
      <x v="27"/>
    </i>
    <i>
      <x v="28"/>
    </i>
    <i>
      <x v="29"/>
    </i>
    <i>
      <x v="30"/>
    </i>
    <i>
      <x v="31"/>
    </i>
    <i>
      <x v="32"/>
    </i>
    <i>
      <x v="33"/>
    </i>
    <i>
      <x v="34"/>
    </i>
    <i>
      <x v="35"/>
    </i>
    <i>
      <x v="36"/>
    </i>
    <i>
      <x v="37"/>
    </i>
    <i>
      <x v="38"/>
    </i>
    <i>
      <x v="39"/>
    </i>
    <i>
      <x v="40"/>
    </i>
    <i>
      <x v="41"/>
    </i>
    <i>
      <x v="42"/>
    </i>
    <i>
      <x v="43"/>
    </i>
    <i>
      <x v="44"/>
    </i>
    <i>
      <x v="45"/>
    </i>
    <i>
      <x v="46"/>
    </i>
    <i>
      <x v="47"/>
    </i>
    <i>
      <x v="48"/>
    </i>
    <i>
      <x v="50"/>
    </i>
    <i>
      <x v="51"/>
    </i>
    <i>
      <x v="52"/>
    </i>
    <i>
      <x v="53"/>
    </i>
    <i>
      <x v="54"/>
    </i>
    <i>
      <x v="55"/>
    </i>
    <i>
      <x v="56"/>
    </i>
    <i>
      <x v="57"/>
    </i>
    <i>
      <x v="58"/>
    </i>
    <i>
      <x v="59"/>
    </i>
    <i>
      <x v="60"/>
    </i>
    <i>
      <x v="62"/>
    </i>
    <i>
      <x v="63"/>
    </i>
    <i t="grand">
      <x/>
    </i>
  </rowItems>
  <colFields count="1">
    <field x="9"/>
  </colFields>
  <colItems count="7">
    <i>
      <x v="3"/>
    </i>
    <i>
      <x v="4"/>
    </i>
    <i>
      <x v="2"/>
    </i>
    <i>
      <x v="6"/>
    </i>
    <i>
      <x v="5"/>
    </i>
    <i>
      <x/>
    </i>
    <i t="grand">
      <x/>
    </i>
  </colItems>
  <pageFields count="1">
    <pageField fld="53"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E6A5CF7-FBB4-4D04-8F79-90083975FC8C}"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I10:P34" firstHeaderRow="1" firstDataRow="2" firstDataCol="1" rowPageCount="1" colPageCount="1"/>
  <pivotFields count="5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7">
        <item x="0"/>
        <item x="3"/>
        <item x="1"/>
        <item x="4"/>
        <item x="2"/>
        <item x="5"/>
        <item t="default"/>
      </items>
      <autoSortScope>
        <pivotArea dataOnly="0" outline="0" fieldPosition="0">
          <references count="1">
            <reference field="4294967294" count="1" selected="0">
              <x v="0"/>
            </reference>
          </references>
        </pivotArea>
      </autoSortScope>
    </pivotField>
    <pivotField showAll="0"/>
    <pivotField axis="axisRow" showAll="0">
      <items count="25">
        <item x="20"/>
        <item x="2"/>
        <item x="0"/>
        <item x="11"/>
        <item x="13"/>
        <item x="14"/>
        <item x="6"/>
        <item x="4"/>
        <item x="9"/>
        <item x="10"/>
        <item x="1"/>
        <item x="16"/>
        <item x="17"/>
        <item x="12"/>
        <item x="5"/>
        <item x="7"/>
        <item x="3"/>
        <item x="21"/>
        <item x="22"/>
        <item x="19"/>
        <item x="8"/>
        <item x="15"/>
        <item x="23"/>
        <item x="18"/>
        <item t="default"/>
      </items>
    </pivotField>
    <pivotField showAll="0"/>
    <pivotField showAll="0"/>
    <pivotField showAll="0"/>
    <pivotField showAll="0"/>
    <pivotField showAll="0"/>
    <pivotField showAll="0"/>
    <pivotField showAll="0"/>
    <pivotField axis="axisPage" multipleItemSelectionAllowed="1" showAll="0">
      <items count="10">
        <item m="1" x="8"/>
        <item m="1" x="7"/>
        <item m="1" x="6"/>
        <item x="1"/>
        <item h="1" x="4"/>
        <item x="2"/>
        <item x="0"/>
        <item x="3"/>
        <item m="1" x="5"/>
        <item t="default"/>
      </items>
    </pivotField>
    <pivotField showAll="0"/>
  </pivotFields>
  <rowFields count="1">
    <field x="45"/>
  </rowFields>
  <rowItems count="23">
    <i>
      <x/>
    </i>
    <i>
      <x v="1"/>
    </i>
    <i>
      <x v="2"/>
    </i>
    <i>
      <x v="3"/>
    </i>
    <i>
      <x v="4"/>
    </i>
    <i>
      <x v="5"/>
    </i>
    <i>
      <x v="6"/>
    </i>
    <i>
      <x v="7"/>
    </i>
    <i>
      <x v="8"/>
    </i>
    <i>
      <x v="9"/>
    </i>
    <i>
      <x v="10"/>
    </i>
    <i>
      <x v="11"/>
    </i>
    <i>
      <x v="12"/>
    </i>
    <i>
      <x v="13"/>
    </i>
    <i>
      <x v="14"/>
    </i>
    <i>
      <x v="15"/>
    </i>
    <i>
      <x v="16"/>
    </i>
    <i>
      <x v="17"/>
    </i>
    <i>
      <x v="19"/>
    </i>
    <i>
      <x v="20"/>
    </i>
    <i>
      <x v="21"/>
    </i>
    <i>
      <x v="23"/>
    </i>
    <i t="grand">
      <x/>
    </i>
  </rowItems>
  <colFields count="1">
    <field x="43"/>
  </colFields>
  <colItems count="7">
    <i>
      <x/>
    </i>
    <i>
      <x v="4"/>
    </i>
    <i>
      <x v="2"/>
    </i>
    <i>
      <x v="1"/>
    </i>
    <i>
      <x v="3"/>
    </i>
    <i>
      <x v="5"/>
    </i>
    <i t="grand">
      <x/>
    </i>
  </colItems>
  <pageFields count="1">
    <pageField fld="53"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805AD6B-733E-474B-A565-68C4D2EECB2B}"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D36" firstHeaderRow="1" firstDataRow="2" firstDataCol="1" rowPageCount="1" colPageCount="1"/>
  <pivotFields count="5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9">
        <item x="14"/>
        <item x="23"/>
        <item x="12"/>
        <item x="4"/>
        <item x="8"/>
        <item x="0"/>
        <item m="1" x="27"/>
        <item x="17"/>
        <item x="18"/>
        <item x="5"/>
        <item x="19"/>
        <item x="22"/>
        <item x="7"/>
        <item x="1"/>
        <item x="2"/>
        <item x="15"/>
        <item x="11"/>
        <item x="13"/>
        <item x="6"/>
        <item x="10"/>
        <item x="9"/>
        <item x="24"/>
        <item x="3"/>
        <item m="1" x="26"/>
        <item x="21"/>
        <item x="20"/>
        <item x="16"/>
        <item x="25"/>
        <item t="default"/>
      </items>
    </pivotField>
    <pivotField axis="axisCol" showAll="0">
      <items count="4">
        <item x="0"/>
        <item x="1"/>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7"/>
        <item m="1" x="6"/>
        <item x="1"/>
        <item h="1" x="4"/>
        <item x="2"/>
        <item x="0"/>
        <item x="3"/>
        <item m="1" x="5"/>
        <item t="default"/>
      </items>
    </pivotField>
    <pivotField showAll="0"/>
  </pivotFields>
  <rowFields count="1">
    <field x="37"/>
  </rowFields>
  <rowItems count="25">
    <i>
      <x/>
    </i>
    <i>
      <x v="1"/>
    </i>
    <i>
      <x v="2"/>
    </i>
    <i>
      <x v="3"/>
    </i>
    <i>
      <x v="4"/>
    </i>
    <i>
      <x v="5"/>
    </i>
    <i>
      <x v="7"/>
    </i>
    <i>
      <x v="8"/>
    </i>
    <i>
      <x v="9"/>
    </i>
    <i>
      <x v="10"/>
    </i>
    <i>
      <x v="11"/>
    </i>
    <i>
      <x v="12"/>
    </i>
    <i>
      <x v="13"/>
    </i>
    <i>
      <x v="14"/>
    </i>
    <i>
      <x v="15"/>
    </i>
    <i>
      <x v="16"/>
    </i>
    <i>
      <x v="17"/>
    </i>
    <i>
      <x v="18"/>
    </i>
    <i>
      <x v="19"/>
    </i>
    <i>
      <x v="20"/>
    </i>
    <i>
      <x v="22"/>
    </i>
    <i>
      <x v="24"/>
    </i>
    <i>
      <x v="25"/>
    </i>
    <i>
      <x v="26"/>
    </i>
    <i t="grand">
      <x/>
    </i>
  </rowItems>
  <colFields count="1">
    <field x="38"/>
  </colFields>
  <colItems count="3">
    <i>
      <x/>
    </i>
    <i>
      <x v="1"/>
    </i>
    <i t="grand">
      <x/>
    </i>
  </colItems>
  <pageFields count="1">
    <pageField fld="53"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EC358E3-BFEA-4AE3-B0F7-CD73B5104F46}"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B21" firstHeaderRow="1" firstDataRow="1" firstDataCol="1" rowPageCount="2" colPageCount="1"/>
  <pivotFields count="55">
    <pivotField dataField="1" showAll="0"/>
    <pivotField showAll="0"/>
    <pivotField showAll="0"/>
    <pivotField showAll="0"/>
    <pivotField showAll="0"/>
    <pivotField showAll="0"/>
    <pivotField axis="axisPage"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showAll="0"/>
    <pivotField showAll="0"/>
    <pivotField showAll="0"/>
    <pivotField showAll="0"/>
    <pivotField showAll="0"/>
    <pivotField showAll="0"/>
    <pivotField showAll="0"/>
    <pivotField showAll="0"/>
    <pivotField axis="axisRow" showAll="0">
      <items count="25">
        <item x="6"/>
        <item x="19"/>
        <item x="18"/>
        <item x="10"/>
        <item x="7"/>
        <item x="15"/>
        <item x="13"/>
        <item x="4"/>
        <item m="1" x="21"/>
        <item x="2"/>
        <item x="11"/>
        <item x="5"/>
        <item x="14"/>
        <item x="0"/>
        <item x="3"/>
        <item x="16"/>
        <item x="1"/>
        <item m="1" x="22"/>
        <item x="12"/>
        <item x="8"/>
        <item x="9"/>
        <item m="1" x="23"/>
        <item m="1" x="20"/>
        <item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2">
    <i>
      <x/>
    </i>
    <i>
      <x v="4"/>
    </i>
    <i>
      <x v="5"/>
    </i>
    <i>
      <x v="9"/>
    </i>
    <i>
      <x v="10"/>
    </i>
    <i>
      <x v="11"/>
    </i>
    <i>
      <x v="13"/>
    </i>
    <i>
      <x v="14"/>
    </i>
    <i>
      <x v="16"/>
    </i>
    <i>
      <x v="18"/>
    </i>
    <i>
      <x v="20"/>
    </i>
    <i t="grand">
      <x/>
    </i>
  </rowItems>
  <colItems count="1">
    <i/>
  </colItems>
  <pageFields count="2">
    <pageField fld="29" item="28" hier="-1"/>
    <pageField fld="6" item="0" hier="-1"/>
  </pageFields>
  <dataFields count="1">
    <dataField name="Cuenta de Iniciativa" fld="0" subtotal="count" baseField="0" baseItem="0"/>
  </dataFields>
  <formats count="4">
    <format dxfId="7">
      <pivotArea collapsedLevelsAreSubtotals="1" fieldPosition="0">
        <references count="1">
          <reference field="17" count="2">
            <x v="0"/>
            <x v="3"/>
          </reference>
        </references>
      </pivotArea>
    </format>
    <format dxfId="6">
      <pivotArea dataOnly="0" labelOnly="1" fieldPosition="0">
        <references count="1">
          <reference field="17" count="2">
            <x v="0"/>
            <x v="3"/>
          </reference>
        </references>
      </pivotArea>
    </format>
    <format dxfId="5">
      <pivotArea collapsedLevelsAreSubtotals="1" fieldPosition="0">
        <references count="1">
          <reference field="17" count="2">
            <x v="0"/>
            <x v="3"/>
          </reference>
        </references>
      </pivotArea>
    </format>
    <format dxfId="4">
      <pivotArea dataOnly="0" labelOnly="1" fieldPosition="0">
        <references count="1">
          <reference field="17" count="2">
            <x v="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5D54E67-C8C7-4DBC-8680-7C5A6C001916}"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9:I15" firstHeaderRow="1" firstDataRow="2" firstDataCol="1" rowPageCount="3" colPageCount="1"/>
  <pivotFields count="55">
    <pivotField dataField="1" showAll="0"/>
    <pivotField showAll="0"/>
    <pivotField axis="axisRow" showAll="0">
      <items count="414">
        <item x="279"/>
        <item x="23"/>
        <item x="256"/>
        <item x="276"/>
        <item x="287"/>
        <item x="271"/>
        <item x="269"/>
        <item x="281"/>
        <item m="1" x="404"/>
        <item x="282"/>
        <item x="364"/>
        <item x="59"/>
        <item x="360"/>
        <item x="368"/>
        <item x="367"/>
        <item x="358"/>
        <item x="129"/>
        <item x="196"/>
        <item x="290"/>
        <item x="62"/>
        <item x="18"/>
        <item x="10"/>
        <item x="64"/>
        <item x="63"/>
        <item x="9"/>
        <item m="1" x="408"/>
        <item x="103"/>
        <item m="1" x="403"/>
        <item x="198"/>
        <item x="123"/>
        <item x="361"/>
        <item x="74"/>
        <item x="337"/>
        <item x="180"/>
        <item m="1" x="393"/>
        <item x="153"/>
        <item x="336"/>
        <item x="321"/>
        <item x="389"/>
        <item x="329"/>
        <item x="32"/>
        <item x="41"/>
        <item x="318"/>
        <item x="322"/>
        <item x="213"/>
        <item x="241"/>
        <item x="240"/>
        <item x="245"/>
        <item x="45"/>
        <item x="22"/>
        <item x="169"/>
        <item x="46"/>
        <item x="231"/>
        <item x="110"/>
        <item x="263"/>
        <item x="119"/>
        <item x="146"/>
        <item x="147"/>
        <item x="88"/>
        <item x="95"/>
        <item x="87"/>
        <item x="348"/>
        <item x="340"/>
        <item x="187"/>
        <item x="89"/>
        <item x="163"/>
        <item x="84"/>
        <item x="91"/>
        <item x="249"/>
        <item x="108"/>
        <item x="90"/>
        <item x="334"/>
        <item x="328"/>
        <item x="17"/>
        <item x="96"/>
        <item x="338"/>
        <item x="238"/>
        <item x="176"/>
        <item x="200"/>
        <item x="164"/>
        <item x="40"/>
        <item x="174"/>
        <item x="218"/>
        <item x="363"/>
        <item x="362"/>
        <item x="355"/>
        <item x="67"/>
        <item x="20"/>
        <item x="102"/>
        <item x="24"/>
        <item x="327"/>
        <item x="233"/>
        <item x="323"/>
        <item x="21"/>
        <item x="370"/>
        <item x="371"/>
        <item x="219"/>
        <item x="270"/>
        <item x="35"/>
        <item m="1" x="401"/>
        <item m="1" x="409"/>
        <item x="236"/>
        <item x="212"/>
        <item x="109"/>
        <item x="144"/>
        <item x="80"/>
        <item x="85"/>
        <item x="81"/>
        <item x="48"/>
        <item x="124"/>
        <item x="49"/>
        <item x="105"/>
        <item x="79"/>
        <item x="8"/>
        <item x="93"/>
        <item x="39"/>
        <item x="71"/>
        <item x="107"/>
        <item m="1" x="395"/>
        <item x="99"/>
        <item x="145"/>
        <item m="1" x="399"/>
        <item m="1" x="405"/>
        <item x="372"/>
        <item x="315"/>
        <item x="247"/>
        <item x="223"/>
        <item x="38"/>
        <item x="120"/>
        <item x="58"/>
        <item x="5"/>
        <item x="61"/>
        <item x="211"/>
        <item x="33"/>
        <item x="159"/>
        <item x="133"/>
        <item x="162"/>
        <item x="292"/>
        <item x="369"/>
        <item x="142"/>
        <item x="246"/>
        <item x="339"/>
        <item x="134"/>
        <item x="122"/>
        <item x="199"/>
        <item x="210"/>
        <item x="150"/>
        <item x="227"/>
        <item x="154"/>
        <item x="326"/>
        <item x="126"/>
        <item x="330"/>
        <item x="242"/>
        <item x="262"/>
        <item x="366"/>
        <item x="261"/>
        <item x="166"/>
        <item x="191"/>
        <item x="221"/>
        <item x="291"/>
        <item x="254"/>
        <item x="278"/>
        <item x="36"/>
        <item x="224"/>
        <item x="253"/>
        <item x="183"/>
        <item x="365"/>
        <item x="113"/>
        <item x="354"/>
        <item x="344"/>
        <item x="251"/>
        <item x="280"/>
        <item x="148"/>
        <item x="202"/>
        <item x="170"/>
        <item x="114"/>
        <item x="143"/>
        <item x="141"/>
        <item x="140"/>
        <item x="204"/>
        <item x="357"/>
        <item x="207"/>
        <item x="208"/>
        <item x="216"/>
        <item x="215"/>
        <item m="1" x="392"/>
        <item x="373"/>
        <item x="374"/>
        <item x="375"/>
        <item x="259"/>
        <item x="137"/>
        <item x="286"/>
        <item x="205"/>
        <item x="351"/>
        <item x="203"/>
        <item x="264"/>
        <item x="265"/>
        <item x="267"/>
        <item x="266"/>
        <item x="345"/>
        <item x="341"/>
        <item x="28"/>
        <item x="116"/>
        <item x="14"/>
        <item x="277"/>
        <item x="3"/>
        <item x="60"/>
        <item x="117"/>
        <item x="226"/>
        <item x="130"/>
        <item x="76"/>
        <item x="73"/>
        <item x="331"/>
        <item x="118"/>
        <item x="12"/>
        <item x="132"/>
        <item x="335"/>
        <item x="25"/>
        <item x="255"/>
        <item x="325"/>
        <item x="136"/>
        <item x="244"/>
        <item x="380"/>
        <item x="98"/>
        <item m="1" x="402"/>
        <item x="29"/>
        <item x="316"/>
        <item x="193"/>
        <item x="324"/>
        <item x="182"/>
        <item x="106"/>
        <item x="44"/>
        <item x="320"/>
        <item x="234"/>
        <item x="333"/>
        <item x="201"/>
        <item x="86"/>
        <item x="232"/>
        <item x="111"/>
        <item x="112"/>
        <item x="139"/>
        <item x="100"/>
        <item x="175"/>
        <item x="13"/>
        <item x="179"/>
        <item x="70"/>
        <item x="173"/>
        <item x="65"/>
        <item x="68"/>
        <item x="56"/>
        <item x="69"/>
        <item x="172"/>
        <item x="16"/>
        <item x="217"/>
        <item x="165"/>
        <item x="168"/>
        <item x="26"/>
        <item x="27"/>
        <item x="1"/>
        <item x="15"/>
        <item m="1" x="394"/>
        <item x="149"/>
        <item x="209"/>
        <item x="273"/>
        <item x="274"/>
        <item m="1" x="397"/>
        <item x="376"/>
        <item x="131"/>
        <item x="381"/>
        <item x="237"/>
        <item x="385"/>
        <item x="382"/>
        <item x="313"/>
        <item x="319"/>
        <item x="66"/>
        <item m="1" x="412"/>
        <item m="1" x="410"/>
        <item x="293"/>
        <item x="92"/>
        <item x="125"/>
        <item x="127"/>
        <item x="128"/>
        <item m="1" x="411"/>
        <item x="387"/>
        <item x="78"/>
        <item x="42"/>
        <item x="220"/>
        <item x="11"/>
        <item x="235"/>
        <item x="229"/>
        <item x="312"/>
        <item m="1" x="396"/>
        <item x="288"/>
        <item x="388"/>
        <item x="225"/>
        <item x="54"/>
        <item x="285"/>
        <item x="47"/>
        <item x="30"/>
        <item x="43"/>
        <item x="160"/>
        <item m="1" x="391"/>
        <item x="352"/>
        <item x="181"/>
        <item x="184"/>
        <item x="311"/>
        <item x="34"/>
        <item x="197"/>
        <item x="97"/>
        <item x="75"/>
        <item x="346"/>
        <item x="353"/>
        <item x="206"/>
        <item x="283"/>
        <item x="189"/>
        <item x="2"/>
        <item x="177"/>
        <item x="222"/>
        <item x="185"/>
        <item x="72"/>
        <item x="350"/>
        <item x="31"/>
        <item x="77"/>
        <item x="19"/>
        <item x="284"/>
        <item x="248"/>
        <item x="314"/>
        <item x="275"/>
        <item x="383"/>
        <item x="260"/>
        <item x="317"/>
        <item x="161"/>
        <item x="135"/>
        <item x="342"/>
        <item x="138"/>
        <item x="37"/>
        <item x="82"/>
        <item x="57"/>
        <item x="384"/>
        <item x="359"/>
        <item x="7"/>
        <item x="53"/>
        <item x="4"/>
        <item x="52"/>
        <item x="51"/>
        <item x="50"/>
        <item x="83"/>
        <item x="0"/>
        <item x="55"/>
        <item x="188"/>
        <item x="230"/>
        <item x="6"/>
        <item x="332"/>
        <item x="257"/>
        <item x="171"/>
        <item x="158"/>
        <item x="250"/>
        <item x="155"/>
        <item x="239"/>
        <item x="178"/>
        <item x="121"/>
        <item x="243"/>
        <item x="347"/>
        <item x="190"/>
        <item x="192"/>
        <item x="268"/>
        <item x="272"/>
        <item x="252"/>
        <item x="195"/>
        <item x="104"/>
        <item x="167"/>
        <item x="186"/>
        <item x="157"/>
        <item x="258"/>
        <item x="356"/>
        <item x="214"/>
        <item x="228"/>
        <item x="156"/>
        <item x="349"/>
        <item x="115"/>
        <item x="151"/>
        <item x="343"/>
        <item x="194"/>
        <item x="152"/>
        <item x="101"/>
        <item x="386"/>
        <item x="94"/>
        <item x="289"/>
        <item x="294"/>
        <item x="295"/>
        <item x="296"/>
        <item x="297"/>
        <item x="298"/>
        <item m="1" x="398"/>
        <item x="377"/>
        <item x="378"/>
        <item x="379"/>
        <item m="1" x="400"/>
        <item m="1" x="407"/>
        <item x="299"/>
        <item x="300"/>
        <item x="301"/>
        <item x="302"/>
        <item x="303"/>
        <item x="304"/>
        <item m="1" x="406"/>
        <item x="306"/>
        <item x="307"/>
        <item x="390"/>
        <item x="305"/>
        <item x="308"/>
        <item x="309"/>
        <item x="310"/>
        <item t="default"/>
      </items>
    </pivotField>
    <pivotField showAll="0"/>
    <pivotField showAll="0"/>
    <pivotField showAll="0"/>
    <pivotField axis="axisPage"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axis="axisCol" showAll="0">
      <items count="14">
        <item x="7"/>
        <item x="10"/>
        <item x="1"/>
        <item x="3"/>
        <item x="8"/>
        <item x="9"/>
        <item x="2"/>
        <item x="6"/>
        <item x="4"/>
        <item x="5"/>
        <item x="0"/>
        <item m="1" x="12"/>
        <item m="1" x="11"/>
        <item t="default"/>
      </items>
    </pivotField>
    <pivotField showAll="0"/>
    <pivotField showAll="0"/>
    <pivotField showAll="0"/>
    <pivotField showAll="0"/>
    <pivotField showAll="0"/>
    <pivotField showAll="0"/>
    <pivotField showAll="0"/>
    <pivotField showAll="0"/>
    <pivotField axis="axisPage" multipleItemSelectionAllowed="1" showAll="0">
      <items count="25">
        <item x="6"/>
        <item h="1" x="19"/>
        <item h="1" x="18"/>
        <item h="1" x="7"/>
        <item x="10"/>
        <item h="1" x="15"/>
        <item h="1" x="13"/>
        <item h="1" x="4"/>
        <item m="1" x="21"/>
        <item h="1" x="2"/>
        <item h="1" x="11"/>
        <item h="1" x="5"/>
        <item h="1" x="14"/>
        <item h="1" x="0"/>
        <item h="1" x="3"/>
        <item h="1" x="16"/>
        <item h="1" x="1"/>
        <item m="1" x="22"/>
        <item h="1" x="12"/>
        <item h="1" x="8"/>
        <item h="1" x="9"/>
        <item m="1" x="23"/>
        <item m="1" x="20"/>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4">
        <item m="1" x="16"/>
        <item m="1" x="30"/>
        <item m="1" x="20"/>
        <item m="1" x="24"/>
        <item m="1" x="21"/>
        <item m="1" x="19"/>
        <item x="6"/>
        <item m="1" x="29"/>
        <item x="13"/>
        <item x="12"/>
        <item x="1"/>
        <item x="4"/>
        <item x="5"/>
        <item x="11"/>
        <item x="3"/>
        <item x="10"/>
        <item m="1" x="25"/>
        <item m="1" x="22"/>
        <item m="1" x="23"/>
        <item m="1" x="31"/>
        <item m="1" x="18"/>
        <item m="1" x="32"/>
        <item m="1" x="26"/>
        <item x="7"/>
        <item x="8"/>
        <item x="9"/>
        <item x="2"/>
        <item m="1" x="27"/>
        <item x="0"/>
        <item m="1" x="17"/>
        <item m="1" x="28"/>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v="115"/>
    </i>
    <i>
      <x v="159"/>
    </i>
    <i>
      <x v="230"/>
    </i>
    <i>
      <x v="399"/>
    </i>
    <i t="grand">
      <x/>
    </i>
  </rowItems>
  <colFields count="1">
    <field x="8"/>
  </colFields>
  <colItems count="5">
    <i>
      <x v="4"/>
    </i>
    <i>
      <x v="5"/>
    </i>
    <i>
      <x v="8"/>
    </i>
    <i>
      <x v="10"/>
    </i>
    <i t="grand">
      <x/>
    </i>
  </colItems>
  <pageFields count="3">
    <pageField fld="29" item="28" hier="-1"/>
    <pageField fld="6" item="0" hier="-1"/>
    <pageField fld="17" hier="-1"/>
  </pageFields>
  <dataFields count="1">
    <dataField name="Cuenta de Iniciativa" fld="0" subtotal="count" baseField="0" baseItem="0"/>
  </dataFields>
  <formats count="1">
    <format dxfId="8">
      <pivotArea dataOnly="0" labelOnly="1" fieldPosition="0">
        <references count="1">
          <reference field="2" count="46">
            <x v="1"/>
            <x v="2"/>
            <x v="18"/>
            <x v="24"/>
            <x v="25"/>
            <x v="73"/>
            <x v="78"/>
            <x v="79"/>
            <x v="82"/>
            <x v="108"/>
            <x v="113"/>
            <x v="114"/>
            <x v="115"/>
            <x v="116"/>
            <x v="117"/>
            <x v="118"/>
            <x v="119"/>
            <x v="125"/>
            <x v="133"/>
            <x v="152"/>
            <x v="156"/>
            <x v="157"/>
            <x v="158"/>
            <x v="159"/>
            <x v="179"/>
            <x v="201"/>
            <x v="203"/>
            <x v="225"/>
            <x v="230"/>
            <x v="231"/>
            <x v="254"/>
            <x v="265"/>
            <x v="274"/>
            <x v="297"/>
            <x v="309"/>
            <x v="313"/>
            <x v="318"/>
            <x v="332"/>
            <x v="335"/>
            <x v="336"/>
            <x v="347"/>
            <x v="350"/>
            <x v="353"/>
            <x v="373"/>
            <x v="376"/>
            <x v="38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FA15AEC-9C42-458F-8C25-E0DD4DEFF091}"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12:J20" firstHeaderRow="1" firstDataRow="2" firstDataCol="1" rowPageCount="2" colPageCount="1"/>
  <pivotFields count="55">
    <pivotField dataField="1" showAll="0"/>
    <pivotField showAll="0"/>
    <pivotField showAll="0"/>
    <pivotField showAll="0"/>
    <pivotField showAll="0"/>
    <pivotField showAll="0"/>
    <pivotField axis="axisCol" showAll="0">
      <items count="11">
        <item x="0"/>
        <item x="4"/>
        <item x="8"/>
        <item x="2"/>
        <item x="1"/>
        <item x="3"/>
        <item x="7"/>
        <item x="6"/>
        <item x="5"/>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9">
        <item h="1" x="6"/>
        <item h="1" x="13"/>
        <item h="1" x="12"/>
        <item h="1" x="1"/>
        <item h="1" x="4"/>
        <item h="1" x="5"/>
        <item h="1" x="11"/>
        <item h="1" x="3"/>
        <item h="1" x="10"/>
        <item h="1" x="7"/>
        <item h="1" x="8"/>
        <item h="1" x="9"/>
        <item h="1" x="2"/>
        <item x="0"/>
        <item h="1" x="14"/>
        <item h="1" x="15"/>
        <item h="1" m="1" x="17"/>
        <item h="1" m="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2">
        <item x="0"/>
        <item h="1" x="3"/>
        <item h="1" x="5"/>
        <item h="1" x="1"/>
        <item h="1" x="6"/>
        <item h="1" x="4"/>
        <item h="1" x="2"/>
        <item h="1" x="7"/>
        <item h="1" x="10"/>
        <item h="1" x="8"/>
        <item h="1" x="9"/>
        <item t="default"/>
      </items>
    </pivotField>
    <pivotField axis="axisRow" showAll="0">
      <items count="25">
        <item x="2"/>
        <item x="0"/>
        <item x="11"/>
        <item x="13"/>
        <item x="14"/>
        <item x="6"/>
        <item x="4"/>
        <item x="9"/>
        <item x="10"/>
        <item x="1"/>
        <item x="16"/>
        <item x="17"/>
        <item x="12"/>
        <item x="3"/>
        <item x="5"/>
        <item x="22"/>
        <item x="21"/>
        <item x="7"/>
        <item x="19"/>
        <item x="8"/>
        <item x="15"/>
        <item x="23"/>
        <item x="18"/>
        <item x="20"/>
        <item t="default"/>
      </items>
    </pivotField>
    <pivotField showAll="0"/>
    <pivotField showAll="0"/>
    <pivotField showAll="0"/>
    <pivotField showAll="0"/>
    <pivotField showAll="0"/>
    <pivotField showAll="0"/>
    <pivotField showAll="0"/>
    <pivotField showAll="0"/>
    <pivotField showAll="0"/>
  </pivotFields>
  <rowFields count="1">
    <field x="45"/>
  </rowFields>
  <rowItems count="7">
    <i>
      <x/>
    </i>
    <i>
      <x v="1"/>
    </i>
    <i>
      <x v="5"/>
    </i>
    <i>
      <x v="6"/>
    </i>
    <i>
      <x v="14"/>
    </i>
    <i>
      <x v="22"/>
    </i>
    <i t="grand">
      <x/>
    </i>
  </rowItems>
  <colFields count="1">
    <field x="6"/>
  </colFields>
  <colItems count="8">
    <i>
      <x/>
    </i>
    <i>
      <x v="1"/>
    </i>
    <i>
      <x v="2"/>
    </i>
    <i>
      <x v="3"/>
    </i>
    <i>
      <x v="4"/>
    </i>
    <i>
      <x v="5"/>
    </i>
    <i>
      <x v="7"/>
    </i>
    <i t="grand">
      <x/>
    </i>
  </colItems>
  <pageFields count="2">
    <pageField fld="44" hier="-1"/>
    <pageField fld="29" hier="-1"/>
  </pageFields>
  <dataFields count="1">
    <dataField name="Cuenta de Iniciativ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063730-F110-4850-A841-33AEAC50F864}"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19:D20" firstHeaderRow="1" firstDataRow="1" firstDataCol="0"/>
  <pivotFields count="55">
    <pivotField dataField="1" showAll="0"/>
    <pivotField showAll="0"/>
    <pivotField showAll="0">
      <items count="414">
        <item x="279"/>
        <item x="23"/>
        <item m="1" x="400"/>
        <item x="256"/>
        <item x="276"/>
        <item x="287"/>
        <item x="271"/>
        <item x="269"/>
        <item x="281"/>
        <item m="1" x="404"/>
        <item x="282"/>
        <item x="364"/>
        <item x="59"/>
        <item x="360"/>
        <item x="368"/>
        <item x="367"/>
        <item x="358"/>
        <item x="129"/>
        <item x="196"/>
        <item x="290"/>
        <item x="62"/>
        <item x="18"/>
        <item x="10"/>
        <item x="64"/>
        <item x="63"/>
        <item x="9"/>
        <item x="301"/>
        <item m="1" x="408"/>
        <item x="103"/>
        <item m="1" x="403"/>
        <item x="198"/>
        <item x="123"/>
        <item x="361"/>
        <item x="74"/>
        <item x="337"/>
        <item x="180"/>
        <item m="1" x="393"/>
        <item x="153"/>
        <item x="336"/>
        <item x="321"/>
        <item x="389"/>
        <item x="329"/>
        <item x="32"/>
        <item x="289"/>
        <item x="41"/>
        <item x="318"/>
        <item x="322"/>
        <item x="213"/>
        <item x="241"/>
        <item x="240"/>
        <item x="245"/>
        <item x="45"/>
        <item x="22"/>
        <item x="169"/>
        <item x="46"/>
        <item x="231"/>
        <item x="110"/>
        <item x="263"/>
        <item x="119"/>
        <item x="146"/>
        <item x="147"/>
        <item x="88"/>
        <item x="95"/>
        <item x="87"/>
        <item x="348"/>
        <item m="1" x="406"/>
        <item x="305"/>
        <item x="340"/>
        <item x="187"/>
        <item x="89"/>
        <item x="298"/>
        <item x="163"/>
        <item x="84"/>
        <item x="91"/>
        <item x="302"/>
        <item x="249"/>
        <item x="108"/>
        <item x="90"/>
        <item x="334"/>
        <item x="328"/>
        <item x="17"/>
        <item x="96"/>
        <item x="338"/>
        <item x="238"/>
        <item x="176"/>
        <item x="200"/>
        <item x="164"/>
        <item x="40"/>
        <item x="174"/>
        <item x="218"/>
        <item x="363"/>
        <item x="362"/>
        <item x="355"/>
        <item x="67"/>
        <item x="20"/>
        <item x="102"/>
        <item x="24"/>
        <item x="327"/>
        <item x="233"/>
        <item x="323"/>
        <item x="21"/>
        <item x="370"/>
        <item x="371"/>
        <item x="219"/>
        <item x="270"/>
        <item m="1" x="398"/>
        <item x="35"/>
        <item m="1" x="401"/>
        <item m="1" x="409"/>
        <item x="236"/>
        <item x="212"/>
        <item x="109"/>
        <item x="144"/>
        <item x="80"/>
        <item x="85"/>
        <item x="81"/>
        <item x="48"/>
        <item x="124"/>
        <item x="49"/>
        <item x="105"/>
        <item x="79"/>
        <item x="8"/>
        <item x="93"/>
        <item x="39"/>
        <item x="71"/>
        <item x="107"/>
        <item m="1" x="395"/>
        <item x="99"/>
        <item x="145"/>
        <item x="390"/>
        <item m="1" x="399"/>
        <item m="1" x="405"/>
        <item x="372"/>
        <item x="315"/>
        <item x="300"/>
        <item x="247"/>
        <item x="223"/>
        <item x="38"/>
        <item x="120"/>
        <item x="58"/>
        <item x="5"/>
        <item x="61"/>
        <item x="211"/>
        <item x="33"/>
        <item x="159"/>
        <item x="133"/>
        <item x="162"/>
        <item x="292"/>
        <item x="310"/>
        <item x="308"/>
        <item x="309"/>
        <item x="369"/>
        <item x="142"/>
        <item x="246"/>
        <item x="339"/>
        <item x="307"/>
        <item x="306"/>
        <item x="134"/>
        <item x="122"/>
        <item x="199"/>
        <item x="210"/>
        <item x="150"/>
        <item x="227"/>
        <item x="154"/>
        <item x="326"/>
        <item x="126"/>
        <item x="330"/>
        <item x="242"/>
        <item x="262"/>
        <item x="366"/>
        <item x="261"/>
        <item x="166"/>
        <item x="191"/>
        <item x="221"/>
        <item x="291"/>
        <item x="254"/>
        <item x="278"/>
        <item x="36"/>
        <item x="224"/>
        <item x="253"/>
        <item x="183"/>
        <item x="365"/>
        <item x="113"/>
        <item x="354"/>
        <item x="344"/>
        <item x="251"/>
        <item x="280"/>
        <item x="148"/>
        <item x="202"/>
        <item x="170"/>
        <item x="114"/>
        <item x="143"/>
        <item x="141"/>
        <item x="140"/>
        <item x="204"/>
        <item x="357"/>
        <item x="207"/>
        <item x="208"/>
        <item x="216"/>
        <item x="215"/>
        <item m="1" x="392"/>
        <item x="373"/>
        <item x="374"/>
        <item x="375"/>
        <item x="259"/>
        <item x="137"/>
        <item x="286"/>
        <item x="304"/>
        <item x="205"/>
        <item x="351"/>
        <item x="203"/>
        <item x="377"/>
        <item x="264"/>
        <item x="265"/>
        <item x="267"/>
        <item x="266"/>
        <item x="345"/>
        <item x="341"/>
        <item x="28"/>
        <item x="116"/>
        <item x="14"/>
        <item x="277"/>
        <item x="3"/>
        <item x="60"/>
        <item x="117"/>
        <item x="226"/>
        <item x="130"/>
        <item x="76"/>
        <item x="73"/>
        <item x="331"/>
        <item x="118"/>
        <item x="12"/>
        <item x="132"/>
        <item x="335"/>
        <item x="25"/>
        <item x="255"/>
        <item x="325"/>
        <item x="136"/>
        <item x="244"/>
        <item x="380"/>
        <item x="98"/>
        <item m="1" x="402"/>
        <item x="29"/>
        <item x="316"/>
        <item x="193"/>
        <item x="324"/>
        <item x="182"/>
        <item x="106"/>
        <item x="44"/>
        <item x="320"/>
        <item x="294"/>
        <item x="234"/>
        <item x="333"/>
        <item x="201"/>
        <item x="86"/>
        <item x="232"/>
        <item x="111"/>
        <item x="112"/>
        <item x="139"/>
        <item x="100"/>
        <item x="175"/>
        <item x="13"/>
        <item x="179"/>
        <item x="70"/>
        <item x="173"/>
        <item x="65"/>
        <item x="68"/>
        <item x="56"/>
        <item x="69"/>
        <item x="172"/>
        <item x="16"/>
        <item x="217"/>
        <item x="165"/>
        <item x="168"/>
        <item x="26"/>
        <item x="27"/>
        <item x="1"/>
        <item x="15"/>
        <item m="1" x="394"/>
        <item x="149"/>
        <item x="209"/>
        <item x="273"/>
        <item x="274"/>
        <item x="303"/>
        <item m="1" x="397"/>
        <item x="376"/>
        <item x="131"/>
        <item x="381"/>
        <item x="237"/>
        <item x="385"/>
        <item x="382"/>
        <item x="313"/>
        <item x="319"/>
        <item x="66"/>
        <item m="1" x="412"/>
        <item m="1" x="410"/>
        <item x="293"/>
        <item x="92"/>
        <item x="125"/>
        <item x="127"/>
        <item x="128"/>
        <item m="1" x="411"/>
        <item x="378"/>
        <item x="387"/>
        <item x="78"/>
        <item x="42"/>
        <item x="220"/>
        <item x="11"/>
        <item x="235"/>
        <item x="379"/>
        <item x="229"/>
        <item x="312"/>
        <item m="1" x="396"/>
        <item x="288"/>
        <item x="388"/>
        <item x="225"/>
        <item x="54"/>
        <item x="285"/>
        <item x="47"/>
        <item x="30"/>
        <item x="43"/>
        <item x="160"/>
        <item m="1" x="391"/>
        <item x="352"/>
        <item x="181"/>
        <item x="184"/>
        <item x="311"/>
        <item x="34"/>
        <item x="197"/>
        <item x="97"/>
        <item x="75"/>
        <item x="346"/>
        <item x="297"/>
        <item x="353"/>
        <item x="206"/>
        <item x="283"/>
        <item x="189"/>
        <item x="2"/>
        <item x="295"/>
        <item x="177"/>
        <item x="222"/>
        <item x="185"/>
        <item x="72"/>
        <item x="350"/>
        <item x="31"/>
        <item x="77"/>
        <item x="19"/>
        <item x="296"/>
        <item x="284"/>
        <item x="248"/>
        <item x="314"/>
        <item x="275"/>
        <item x="383"/>
        <item x="260"/>
        <item x="317"/>
        <item x="161"/>
        <item x="135"/>
        <item x="342"/>
        <item x="138"/>
        <item x="299"/>
        <item x="37"/>
        <item x="82"/>
        <item x="57"/>
        <item x="384"/>
        <item x="359"/>
        <item x="7"/>
        <item x="53"/>
        <item x="4"/>
        <item x="52"/>
        <item x="51"/>
        <item x="50"/>
        <item x="83"/>
        <item x="0"/>
        <item x="55"/>
        <item x="188"/>
        <item x="230"/>
        <item x="6"/>
        <item x="332"/>
        <item x="257"/>
        <item x="171"/>
        <item x="158"/>
        <item x="250"/>
        <item x="155"/>
        <item x="239"/>
        <item x="178"/>
        <item x="121"/>
        <item x="243"/>
        <item x="347"/>
        <item x="190"/>
        <item x="192"/>
        <item x="268"/>
        <item x="272"/>
        <item x="252"/>
        <item x="195"/>
        <item x="104"/>
        <item x="167"/>
        <item x="186"/>
        <item x="157"/>
        <item x="258"/>
        <item x="356"/>
        <item x="214"/>
        <item x="228"/>
        <item x="156"/>
        <item x="349"/>
        <item x="115"/>
        <item x="151"/>
        <item x="343"/>
        <item x="194"/>
        <item x="152"/>
        <item x="101"/>
        <item x="386"/>
        <item x="94"/>
        <item m="1" x="407"/>
        <item t="default"/>
      </items>
    </pivotField>
    <pivotField showAll="0"/>
    <pivotField showAll="0"/>
    <pivotField showAll="0"/>
    <pivotField showAll="0">
      <items count="29">
        <item x="0"/>
        <item x="4"/>
        <item x="8"/>
        <item x="2"/>
        <item x="1"/>
        <item x="3"/>
        <item x="7"/>
        <item x="6"/>
        <item x="5"/>
        <item m="1" x="11"/>
        <item m="1" x="24"/>
        <item m="1" x="22"/>
        <item m="1" x="27"/>
        <item m="1" x="15"/>
        <item m="1" x="14"/>
        <item m="1" x="26"/>
        <item m="1" x="20"/>
        <item m="1" x="10"/>
        <item m="1" x="23"/>
        <item m="1" x="17"/>
        <item m="1" x="19"/>
        <item m="1" x="13"/>
        <item m="1" x="25"/>
        <item m="1" x="21"/>
        <item m="1" x="16"/>
        <item m="1" x="12"/>
        <item m="1" x="18"/>
        <item m="1" x="9"/>
        <item t="default"/>
      </items>
    </pivotField>
    <pivotField showAll="0"/>
    <pivotField showAll="0"/>
    <pivotField showAll="0"/>
    <pivotField showAll="0"/>
    <pivotField showAll="0"/>
    <pivotField showAll="0"/>
    <pivotField showAll="0"/>
    <pivotField showAll="0"/>
    <pivotField showAll="0"/>
    <pivotField showAll="0"/>
    <pivotField showAll="0">
      <items count="25">
        <item x="6"/>
        <item x="19"/>
        <item x="18"/>
        <item x="7"/>
        <item x="10"/>
        <item x="15"/>
        <item x="13"/>
        <item x="4"/>
        <item x="17"/>
        <item m="1" x="21"/>
        <item x="2"/>
        <item x="11"/>
        <item x="5"/>
        <item x="14"/>
        <item x="0"/>
        <item x="3"/>
        <item x="16"/>
        <item x="1"/>
        <item m="1" x="22"/>
        <item x="12"/>
        <item x="8"/>
        <item x="9"/>
        <item m="1" x="23"/>
        <item m="1" x="2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4">
        <item h="1" m="1" x="16"/>
        <item h="1" m="1" x="30"/>
        <item h="1" m="1" x="20"/>
        <item h="1" m="1" x="24"/>
        <item h="1" m="1" x="21"/>
        <item h="1" m="1" x="19"/>
        <item h="1" x="6"/>
        <item h="1" m="1" x="29"/>
        <item h="1" x="13"/>
        <item h="1" x="12"/>
        <item h="1" x="1"/>
        <item h="1" x="4"/>
        <item h="1" x="5"/>
        <item h="1" x="11"/>
        <item h="1" x="3"/>
        <item h="1" x="10"/>
        <item h="1" m="1" x="25"/>
        <item h="1" m="1" x="22"/>
        <item h="1" m="1" x="23"/>
        <item h="1" m="1" x="31"/>
        <item h="1" m="1" x="18"/>
        <item h="1" m="1" x="32"/>
        <item h="1" m="1" x="26"/>
        <item h="1" x="7"/>
        <item h="1" x="8"/>
        <item h="1" x="9"/>
        <item h="1" x="15"/>
        <item h="1" x="2"/>
        <item h="1" m="1" x="27"/>
        <item x="0"/>
        <item h="1" m="1" x="17"/>
        <item h="1" m="1" x="28"/>
        <item h="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h="1" x="3"/>
        <item h="1" x="8"/>
        <item h="1" x="5"/>
        <item h="1" x="1"/>
        <item h="1" x="6"/>
        <item h="1" x="4"/>
        <item h="1" x="2"/>
        <item h="1" x="7"/>
        <item h="1" x="10"/>
        <item h="1" x="9"/>
        <item t="default"/>
      </items>
    </pivotField>
    <pivotField showAll="0">
      <items count="25">
        <item x="20"/>
        <item x="2"/>
        <item x="0"/>
        <item x="8"/>
        <item x="11"/>
        <item x="13"/>
        <item x="18"/>
        <item x="14"/>
        <item x="19"/>
        <item x="6"/>
        <item x="4"/>
        <item x="15"/>
        <item x="9"/>
        <item x="10"/>
        <item x="1"/>
        <item x="16"/>
        <item x="17"/>
        <item x="12"/>
        <item x="3"/>
        <item x="5"/>
        <item x="22"/>
        <item x="21"/>
        <item x="7"/>
        <item x="23"/>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uenta de Iniciativa" fld="0" subtotal="count" baseField="0" baseItem="0"/>
  </dataFields>
  <formats count="4">
    <format dxfId="3">
      <pivotArea outline="0" collapsedLevelsAreSubtotals="1" fieldPosition="0"/>
    </format>
    <format dxfId="2">
      <pivotArea outline="0" collapsedLevelsAreSubtotals="1"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dministración_General" xr10:uid="{97B0DC12-3C6A-4E29-A416-E939AC66EBA5}" sourceName="Administración General">
  <pivotTables>
    <pivotTable tabId="27" name="TablaDinámica1"/>
  </pivotTables>
  <data>
    <tabular pivotCacheId="1993702382">
      <items count="13">
        <i x="7" s="1"/>
        <i x="10"/>
        <i x="1"/>
        <i x="3"/>
        <i x="8"/>
        <i x="9"/>
        <i x="4"/>
        <i x="5"/>
        <i x="0"/>
        <i x="2" nd="1"/>
        <i x="6" nd="1"/>
        <i x="12" nd="1"/>
        <i x="1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ase" xr10:uid="{AD661983-8DC7-46E2-A8C7-080C8DFB2045}" sourceName="Fase">
  <pivotTables>
    <pivotTable tabId="27" name="TablaDinámica1"/>
  </pivotTables>
  <data>
    <tabular pivotCacheId="1993702382">
      <items count="24">
        <i x="2" s="1"/>
        <i x="11" s="1"/>
        <i x="5" s="1"/>
        <i x="0" s="1"/>
        <i x="6" s="1" nd="1"/>
        <i x="19" s="1" nd="1"/>
        <i x="18" s="1" nd="1"/>
        <i x="7" s="1" nd="1"/>
        <i x="10" s="1" nd="1"/>
        <i x="15" s="1" nd="1"/>
        <i x="13" s="1" nd="1"/>
        <i x="4" s="1" nd="1"/>
        <i x="17" s="1" nd="1"/>
        <i x="21" s="1" nd="1"/>
        <i x="14" s="1" nd="1"/>
        <i x="3" s="1" nd="1"/>
        <i x="16" s="1" nd="1"/>
        <i x="1" s="1" nd="1"/>
        <i x="22" s="1" nd="1"/>
        <i x="12" s="1" nd="1"/>
        <i x="8" s="1" nd="1"/>
        <i x="9" s="1" nd="1"/>
        <i x="23" s="1" nd="1"/>
        <i x="2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D81F1A0D-3301-48AC-B619-A20D56842F45}" sourceName="Estado">
  <pivotTables>
    <pivotTable tabId="27" name="TablaDinámica1"/>
  </pivotTables>
  <data>
    <tabular pivotCacheId="1993702382">
      <items count="7">
        <i x="0" s="1"/>
        <i x="2" s="1" nd="1"/>
        <i x="1" s="1" nd="1"/>
        <i x="6" s="1" nd="1"/>
        <i x="3" s="1" nd="1"/>
        <i x="5"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DS" xr10:uid="{EA24B097-F365-4C21-85FC-94AA2984438A}" sourceName="CDS">
  <pivotTables>
    <pivotTable tabId="27" name="TablaDinámica1"/>
  </pivotTables>
  <data>
    <tabular pivotCacheId="1993702382">
      <items count="33">
        <i x="0" s="1"/>
        <i x="16" s="1" nd="1"/>
        <i x="30" s="1" nd="1"/>
        <i x="20" s="1" nd="1"/>
        <i x="24" s="1" nd="1"/>
        <i x="21" s="1" nd="1"/>
        <i x="19" s="1" nd="1"/>
        <i x="6" s="1" nd="1"/>
        <i x="29" s="1" nd="1"/>
        <i x="13" s="1" nd="1"/>
        <i x="12" s="1" nd="1"/>
        <i x="1" s="1" nd="1"/>
        <i x="4" s="1" nd="1"/>
        <i x="5" s="1" nd="1"/>
        <i x="11" s="1" nd="1"/>
        <i x="3" s="1" nd="1"/>
        <i x="10" s="1" nd="1"/>
        <i x="25" s="1" nd="1"/>
        <i x="22" s="1" nd="1"/>
        <i x="23" s="1" nd="1"/>
        <i x="31" s="1" nd="1"/>
        <i x="18" s="1" nd="1"/>
        <i x="32" s="1" nd="1"/>
        <i x="26" s="1" nd="1"/>
        <i x="7" s="1" nd="1"/>
        <i x="8" s="1" nd="1"/>
        <i x="9" s="1" nd="1"/>
        <i x="15" s="1" nd="1"/>
        <i x="2" s="1" nd="1"/>
        <i x="27" s="1" nd="1"/>
        <i x="17" s="1" nd="1"/>
        <i x="28" s="1" nd="1"/>
        <i x="14"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verso" xr10:uid="{3431CF39-98BF-458D-BE21-AC742E6E7548}" sourceName="Universo">
  <pivotTables>
    <pivotTable tabId="27" name="TablaDinámica1"/>
  </pivotTables>
  <data>
    <tabular pivotCacheId="1993702382">
      <items count="9">
        <i x="4"/>
        <i x="0" s="1"/>
        <i x="8" nd="1"/>
        <i x="7" nd="1"/>
        <i x="6" nd="1"/>
        <i x="1" nd="1"/>
        <i x="2" nd="1"/>
        <i x="3" nd="1"/>
        <i x="5"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ortafolio" xr10:uid="{D1C154EA-7463-4F1F-B77C-077F82FECE79}" sourceName="Portafolio">
  <pivotTables>
    <pivotTable tabId="27" name="TablaDinámica1"/>
  </pivotTables>
  <data>
    <tabular pivotCacheId="1993702382">
      <items count="28">
        <i x="0" s="1"/>
        <i x="2"/>
        <i x="1"/>
        <i x="3"/>
        <i x="7"/>
        <i x="4" nd="1"/>
        <i x="8" nd="1"/>
        <i x="6" nd="1"/>
        <i x="5" nd="1"/>
        <i x="11" nd="1"/>
        <i x="24" nd="1"/>
        <i x="22" nd="1"/>
        <i x="27" nd="1"/>
        <i x="15" nd="1"/>
        <i x="14" nd="1"/>
        <i x="26" nd="1"/>
        <i x="20" nd="1"/>
        <i x="10" nd="1"/>
        <i x="23" nd="1"/>
        <i x="17" nd="1"/>
        <i x="19" nd="1"/>
        <i x="13" nd="1"/>
        <i x="25" nd="1"/>
        <i x="21" nd="1"/>
        <i x="16" nd="1"/>
        <i x="12" nd="1"/>
        <i x="18" nd="1"/>
        <i x="9"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63A9DF8-7136-42C6-9910-8921AF32D6CD}" sourceName="Tema">
  <pivotTables>
    <pivotTable tabId="27" name="TablaDinámica1"/>
  </pivotTables>
  <data>
    <tabular pivotCacheId="1993702382">
      <items count="91">
        <i x="31" s="1"/>
        <i x="9" s="1"/>
        <i x="40" s="1" nd="1"/>
        <i x="30" s="1" nd="1"/>
        <i x="44" s="1" nd="1"/>
        <i x="8" s="1" nd="1"/>
        <i x="66" s="1" nd="1"/>
        <i x="36" s="1" nd="1"/>
        <i x="11" s="1" nd="1"/>
        <i x="49" s="1" nd="1"/>
        <i x="14" s="1" nd="1"/>
        <i x="4" s="1" nd="1"/>
        <i x="79" s="1" nd="1"/>
        <i x="5" s="1" nd="1"/>
        <i x="32" s="1" nd="1"/>
        <i x="78" s="1" nd="1"/>
        <i x="35" s="1" nd="1"/>
        <i x="6" s="1" nd="1"/>
        <i x="52" s="1" nd="1"/>
        <i x="53" s="1" nd="1"/>
        <i x="51" s="1" nd="1"/>
        <i x="72" s="1" nd="1"/>
        <i x="19" s="1" nd="1"/>
        <i x="25" s="1" nd="1"/>
        <i x="26" s="1" nd="1"/>
        <i x="33" s="1" nd="1"/>
        <i x="37" s="1" nd="1"/>
        <i x="54" s="1" nd="1"/>
        <i x="0" s="1" nd="1"/>
        <i x="38" s="1" nd="1"/>
        <i x="50" s="1" nd="1"/>
        <i x="55" s="1" nd="1"/>
        <i x="56" s="1" nd="1"/>
        <i x="57" s="1" nd="1"/>
        <i x="87" s="1" nd="1"/>
        <i x="58" s="1" nd="1"/>
        <i x="16" s="1" nd="1"/>
        <i x="71" s="1" nd="1"/>
        <i x="28" s="1" nd="1"/>
        <i x="21" s="1" nd="1"/>
        <i x="22" s="1" nd="1"/>
        <i x="20" s="1" nd="1"/>
        <i x="59" s="1" nd="1"/>
        <i x="12" s="1" nd="1"/>
        <i x="24" s="1" nd="1"/>
        <i x="88" s="1" nd="1"/>
        <i x="47" s="1" nd="1"/>
        <i x="29" s="1" nd="1"/>
        <i x="82" s="1" nd="1"/>
        <i x="60" s="1" nd="1"/>
        <i x="86" s="1" nd="1"/>
        <i x="73" s="1" nd="1"/>
        <i x="61" s="1" nd="1"/>
        <i x="2" s="1" nd="1"/>
        <i x="3" s="1" nd="1"/>
        <i x="89" s="1" nd="1"/>
        <i x="76" s="1" nd="1"/>
        <i x="43" s="1" nd="1"/>
        <i x="77" s="1" nd="1"/>
        <i x="10" s="1" nd="1"/>
        <i x="39" s="1" nd="1"/>
        <i x="90" s="1" nd="1"/>
        <i x="17" s="1" nd="1"/>
        <i x="84" s="1" nd="1"/>
        <i x="80" s="1" nd="1"/>
        <i x="41" s="1" nd="1"/>
        <i x="27" s="1" nd="1"/>
        <i x="70" s="1" nd="1"/>
        <i x="85" s="1" nd="1"/>
        <i x="83" s="1" nd="1"/>
        <i x="68" s="1" nd="1"/>
        <i x="75" s="1" nd="1"/>
        <i x="13" s="1" nd="1"/>
        <i x="15" s="1" nd="1"/>
        <i x="69" s="1" nd="1"/>
        <i x="42" s="1" nd="1"/>
        <i x="34" s="1" nd="1"/>
        <i x="62" s="1" nd="1"/>
        <i x="23" s="1" nd="1"/>
        <i x="81" s="1" nd="1"/>
        <i x="63" s="1" nd="1"/>
        <i x="67" s="1" nd="1"/>
        <i x="7" s="1" nd="1"/>
        <i x="45" s="1" nd="1"/>
        <i x="74" s="1" nd="1"/>
        <i x="48" s="1" nd="1"/>
        <i x="18" s="1" nd="1"/>
        <i x="64" s="1" nd="1"/>
        <i x="65" s="1" nd="1"/>
        <i x="46"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DS1" xr10:uid="{AEEDB8E7-FC16-47DA-86B8-51D08832EA99}" sourceName="CDS">
  <pivotTables>
    <pivotTable tabId="46" name="TablaDinámica4"/>
  </pivotTables>
  <data>
    <tabular pivotCacheId="1993702382">
      <items count="33">
        <i x="6"/>
        <i x="13"/>
        <i x="3"/>
        <i x="10"/>
        <i x="7"/>
        <i x="8"/>
        <i x="9"/>
        <i x="0" s="1"/>
        <i x="16" nd="1"/>
        <i x="30" nd="1"/>
        <i x="20" nd="1"/>
        <i x="24" nd="1"/>
        <i x="21" nd="1"/>
        <i x="19" nd="1"/>
        <i x="29" nd="1"/>
        <i x="12" nd="1"/>
        <i x="1" nd="1"/>
        <i x="4" nd="1"/>
        <i x="5" nd="1"/>
        <i x="11" nd="1"/>
        <i x="25" nd="1"/>
        <i x="22" nd="1"/>
        <i x="23" nd="1"/>
        <i x="31" nd="1"/>
        <i x="18" nd="1"/>
        <i x="32" nd="1"/>
        <i x="26" nd="1"/>
        <i x="15" nd="1"/>
        <i x="2" nd="1"/>
        <i x="27" nd="1"/>
        <i x="17" nd="1"/>
        <i x="28" nd="1"/>
        <i x="14"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PE" xr10:uid="{3BBEE2EA-6A1D-4BB3-903F-5955B2F94511}" sourceName="APE">
  <pivotTables>
    <pivotTable tabId="46" name="TablaDinámica4"/>
  </pivotTables>
  <data>
    <tabular pivotCacheId="1993702382">
      <items count="24">
        <i x="2" s="1"/>
        <i x="0" s="1"/>
        <i x="18" s="1"/>
        <i x="6" s="1"/>
        <i x="4" s="1"/>
        <i x="5" s="1"/>
        <i x="20" s="1" nd="1"/>
        <i x="8" s="1" nd="1"/>
        <i x="11" s="1" nd="1"/>
        <i x="13" s="1" nd="1"/>
        <i x="14" s="1" nd="1"/>
        <i x="19" s="1" nd="1"/>
        <i x="15" s="1" nd="1"/>
        <i x="9" s="1" nd="1"/>
        <i x="10" s="1" nd="1"/>
        <i x="1" s="1" nd="1"/>
        <i x="16" s="1" nd="1"/>
        <i x="17" s="1" nd="1"/>
        <i x="12" s="1" nd="1"/>
        <i x="3" s="1" nd="1"/>
        <i x="22" s="1" nd="1"/>
        <i x="21" s="1" nd="1"/>
        <i x="7" s="1" nd="1"/>
        <i x="23"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igen_APE" xr10:uid="{1553A39B-4CC3-431D-8BA2-B56668397ECF}" sourceName="Origen APE">
  <pivotTables>
    <pivotTable tabId="46" name="TablaDinámica4"/>
  </pivotTables>
  <data>
    <tabular pivotCacheId="1993702382">
      <items count="11">
        <i x="0" s="1"/>
        <i x="3"/>
        <i x="1"/>
        <i x="8" nd="1"/>
        <i x="5" nd="1"/>
        <i x="6" nd="1"/>
        <i x="4" nd="1"/>
        <i x="2" nd="1"/>
        <i x="7" nd="1"/>
        <i x="10" nd="1"/>
        <i x="9"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ase1" xr10:uid="{9FBF9AEC-FB21-41A5-8C0B-D2266552D1C4}" sourceName="Fase">
  <pivotTables>
    <pivotTable tabId="46" name="TablaDinámica4"/>
  </pivotTables>
  <data>
    <tabular pivotCacheId="1993702382">
      <items count="24">
        <i x="6" s="1"/>
        <i x="7" s="1"/>
        <i x="10" s="1"/>
        <i x="15" s="1"/>
        <i x="2" s="1"/>
        <i x="11" s="1"/>
        <i x="5" s="1"/>
        <i x="14" s="1"/>
        <i x="0" s="1"/>
        <i x="3" s="1"/>
        <i x="16" s="1"/>
        <i x="1" s="1"/>
        <i x="12" s="1"/>
        <i x="8" s="1"/>
        <i x="9" s="1"/>
        <i x="19" s="1" nd="1"/>
        <i x="18" s="1" nd="1"/>
        <i x="13" s="1" nd="1"/>
        <i x="4" s="1" nd="1"/>
        <i x="17" s="1" nd="1"/>
        <i x="21" s="1" nd="1"/>
        <i x="22" s="1" nd="1"/>
        <i x="23" s="1" nd="1"/>
        <i x="20"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ortafolio1" xr10:uid="{469038C1-DE79-42F8-A2DF-DE9C1F89270C}" sourceName="Portafolio">
  <pivotTables>
    <pivotTable tabId="46" name="TablaDinámica4"/>
  </pivotTables>
  <data>
    <tabular pivotCacheId="1993702382">
      <items count="28">
        <i x="0" s="1"/>
        <i x="4" s="1"/>
        <i x="8" s="1"/>
        <i x="2" s="1"/>
        <i x="1" s="1"/>
        <i x="3" s="1"/>
        <i x="6" s="1"/>
        <i x="7" s="1" nd="1"/>
        <i x="5" s="1" nd="1"/>
        <i x="11" s="1" nd="1"/>
        <i x="24" s="1" nd="1"/>
        <i x="22" s="1" nd="1"/>
        <i x="27" s="1" nd="1"/>
        <i x="15" s="1" nd="1"/>
        <i x="14" s="1" nd="1"/>
        <i x="26" s="1" nd="1"/>
        <i x="20" s="1" nd="1"/>
        <i x="10" s="1" nd="1"/>
        <i x="23" s="1" nd="1"/>
        <i x="17" s="1" nd="1"/>
        <i x="19" s="1" nd="1"/>
        <i x="13" s="1" nd="1"/>
        <i x="25" s="1" nd="1"/>
        <i x="21" s="1" nd="1"/>
        <i x="16" s="1" nd="1"/>
        <i x="12" s="1" nd="1"/>
        <i x="18" s="1" nd="1"/>
        <i x="9"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AB4E65E9-1D07-40F4-9A90-70342D686D14}" sourceName="Nombre">
  <pivotTables>
    <pivotTable tabId="46" name="TablaDinámica4"/>
  </pivotTables>
  <data>
    <tabular pivotCacheId="1993702382">
      <items count="413">
        <i x="23" s="1"/>
        <i x="256" s="1"/>
        <i x="276" s="1"/>
        <i x="287" s="1"/>
        <i x="59" s="1"/>
        <i x="129" s="1"/>
        <i x="196" s="1"/>
        <i x="290" s="1"/>
        <i x="18" s="1"/>
        <i x="10" s="1"/>
        <i x="9" s="1"/>
        <i x="103" s="1"/>
        <i x="180" s="1"/>
        <i x="153" s="1"/>
        <i x="32" s="1"/>
        <i x="289" s="1"/>
        <i x="41" s="1"/>
        <i x="22" s="1"/>
        <i x="169" s="1"/>
        <i x="231" s="1"/>
        <i x="263" s="1"/>
        <i x="187" s="1"/>
        <i x="17" s="1"/>
        <i x="96" s="1"/>
        <i x="238" s="1"/>
        <i x="176" s="1"/>
        <i x="200" s="1"/>
        <i x="164" s="1"/>
        <i x="40" s="1"/>
        <i x="174" s="1"/>
        <i x="218" s="1"/>
        <i x="67" s="1"/>
        <i x="20" s="1"/>
        <i x="24" s="1"/>
        <i x="233" s="1"/>
        <i x="21" s="1"/>
        <i x="219" s="1"/>
        <i x="236" s="1"/>
        <i x="109" s="1"/>
        <i x="144" s="1"/>
        <i x="80" s="1"/>
        <i x="85" s="1"/>
        <i x="81" s="1"/>
        <i x="48" s="1"/>
        <i x="124" s="1"/>
        <i x="49" s="1"/>
        <i x="105" s="1"/>
        <i x="79" s="1"/>
        <i x="8" s="1"/>
        <i x="93" s="1"/>
        <i x="39" s="1"/>
        <i x="71" s="1"/>
        <i x="107" s="1"/>
        <i x="99" s="1"/>
        <i x="145" s="1"/>
        <i x="58" s="1"/>
        <i x="5" s="1"/>
        <i x="61" s="1"/>
        <i x="211" s="1"/>
        <i x="33" s="1"/>
        <i x="133" s="1"/>
        <i x="122" s="1"/>
        <i x="227" s="1"/>
        <i x="126" s="1"/>
        <i x="242" s="1"/>
        <i x="166" s="1"/>
        <i x="191" s="1"/>
        <i x="221" s="1"/>
        <i x="291" s="1"/>
        <i x="278" s="1"/>
        <i x="36" s="1"/>
        <i x="183" s="1"/>
        <i x="113" s="1"/>
        <i x="251" s="1"/>
        <i x="280" s="1"/>
        <i x="143" s="1"/>
        <i x="141" s="1"/>
        <i x="140" s="1"/>
        <i x="204" s="1"/>
        <i x="207" s="1"/>
        <i x="277" s="1"/>
        <i x="3" s="1"/>
        <i x="60" s="1"/>
        <i x="117" s="1"/>
        <i x="226" s="1"/>
        <i x="130" s="1"/>
        <i x="76" s="1"/>
        <i x="73" s="1"/>
        <i x="118" s="1"/>
        <i x="12" s="1"/>
        <i x="86" s="1"/>
        <i x="232" s="1"/>
        <i x="139" s="1"/>
        <i x="175" s="1"/>
        <i x="13" s="1"/>
        <i x="179" s="1"/>
        <i x="70" s="1"/>
        <i x="173" s="1"/>
        <i x="65" s="1"/>
        <i x="68" s="1"/>
        <i x="56" s="1"/>
        <i x="69" s="1"/>
        <i x="172" s="1"/>
        <i x="16" s="1"/>
        <i x="217" s="1"/>
        <i x="15" s="1"/>
        <i x="131" s="1"/>
        <i x="66" s="1"/>
        <i x="42" s="1"/>
        <i x="11" s="1"/>
        <i x="43" s="1"/>
        <i x="181" s="1"/>
        <i x="283" s="1"/>
        <i x="189" s="1"/>
        <i x="177" s="1"/>
        <i x="284" s="1"/>
        <i x="135" s="1"/>
        <i x="299" s="1"/>
        <i x="37" s="1"/>
        <i x="82" s="1"/>
        <i x="57" s="1"/>
        <i x="7" s="1"/>
        <i x="53" s="1"/>
        <i x="4" s="1"/>
        <i x="52" s="1"/>
        <i x="51" s="1"/>
        <i x="50" s="1"/>
        <i x="83" s="1"/>
        <i x="0" s="1"/>
        <i x="55" s="1"/>
        <i x="188" s="1"/>
        <i x="230" s="1"/>
        <i x="250" s="1"/>
        <i x="239" s="1"/>
        <i x="268" s="1"/>
        <i x="195" s="1"/>
        <i x="194" s="1"/>
        <i x="279" s="1" nd="1"/>
        <i x="400" s="1" nd="1"/>
        <i x="271" s="1" nd="1"/>
        <i x="269" s="1" nd="1"/>
        <i x="281" s="1" nd="1"/>
        <i x="404" s="1" nd="1"/>
        <i x="282" s="1" nd="1"/>
        <i x="364" s="1" nd="1"/>
        <i x="360" s="1" nd="1"/>
        <i x="368" s="1" nd="1"/>
        <i x="367" s="1" nd="1"/>
        <i x="358" s="1" nd="1"/>
        <i x="62" s="1" nd="1"/>
        <i x="64" s="1" nd="1"/>
        <i x="63" s="1" nd="1"/>
        <i x="301" s="1" nd="1"/>
        <i x="408" s="1" nd="1"/>
        <i x="403" s="1" nd="1"/>
        <i x="198" s="1" nd="1"/>
        <i x="123" s="1" nd="1"/>
        <i x="361" s="1" nd="1"/>
        <i x="74" s="1" nd="1"/>
        <i x="337" s="1" nd="1"/>
        <i x="393" s="1" nd="1"/>
        <i x="336" s="1" nd="1"/>
        <i x="321" s="1" nd="1"/>
        <i x="389" s="1" nd="1"/>
        <i x="329" s="1" nd="1"/>
        <i x="318" s="1" nd="1"/>
        <i x="322" s="1" nd="1"/>
        <i x="213" s="1" nd="1"/>
        <i x="241" s="1" nd="1"/>
        <i x="240" s="1" nd="1"/>
        <i x="245" s="1" nd="1"/>
        <i x="45" s="1" nd="1"/>
        <i x="46" s="1" nd="1"/>
        <i x="110" s="1" nd="1"/>
        <i x="119" s="1" nd="1"/>
        <i x="146" s="1" nd="1"/>
        <i x="147" s="1" nd="1"/>
        <i x="88" s="1" nd="1"/>
        <i x="95" s="1" nd="1"/>
        <i x="87" s="1" nd="1"/>
        <i x="348" s="1" nd="1"/>
        <i x="406" s="1" nd="1"/>
        <i x="305" s="1" nd="1"/>
        <i x="340" s="1" nd="1"/>
        <i x="89" s="1" nd="1"/>
        <i x="298" s="1" nd="1"/>
        <i x="163" s="1" nd="1"/>
        <i x="84" s="1" nd="1"/>
        <i x="91" s="1" nd="1"/>
        <i x="302" s="1" nd="1"/>
        <i x="249" s="1" nd="1"/>
        <i x="108" s="1" nd="1"/>
        <i x="90" s="1" nd="1"/>
        <i x="334" s="1" nd="1"/>
        <i x="328" s="1" nd="1"/>
        <i x="338" s="1" nd="1"/>
        <i x="363" s="1" nd="1"/>
        <i x="362" s="1" nd="1"/>
        <i x="355" s="1" nd="1"/>
        <i x="102" s="1" nd="1"/>
        <i x="327" s="1" nd="1"/>
        <i x="323" s="1" nd="1"/>
        <i x="370" s="1" nd="1"/>
        <i x="371" s="1" nd="1"/>
        <i x="270" s="1" nd="1"/>
        <i x="398" s="1" nd="1"/>
        <i x="35" s="1" nd="1"/>
        <i x="401" s="1" nd="1"/>
        <i x="409" s="1" nd="1"/>
        <i x="212" s="1" nd="1"/>
        <i x="395" s="1" nd="1"/>
        <i x="390" s="1" nd="1"/>
        <i x="399" s="1" nd="1"/>
        <i x="405" s="1" nd="1"/>
        <i x="372" s="1" nd="1"/>
        <i x="315" s="1" nd="1"/>
        <i x="300" s="1" nd="1"/>
        <i x="247" s="1" nd="1"/>
        <i x="223" s="1" nd="1"/>
        <i x="38" s="1" nd="1"/>
        <i x="120" s="1" nd="1"/>
        <i x="159" s="1" nd="1"/>
        <i x="162" s="1" nd="1"/>
        <i x="292" s="1" nd="1"/>
        <i x="310" s="1" nd="1"/>
        <i x="308" s="1" nd="1"/>
        <i x="309" s="1" nd="1"/>
        <i x="369" s="1" nd="1"/>
        <i x="142" s="1" nd="1"/>
        <i x="246" s="1" nd="1"/>
        <i x="339" s="1" nd="1"/>
        <i x="307" s="1" nd="1"/>
        <i x="306" s="1" nd="1"/>
        <i x="134" s="1" nd="1"/>
        <i x="199" s="1" nd="1"/>
        <i x="210" s="1" nd="1"/>
        <i x="150" s="1" nd="1"/>
        <i x="154" s="1" nd="1"/>
        <i x="326" s="1" nd="1"/>
        <i x="330" s="1" nd="1"/>
        <i x="262" s="1" nd="1"/>
        <i x="366" s="1" nd="1"/>
        <i x="261" s="1" nd="1"/>
        <i x="254" s="1" nd="1"/>
        <i x="224" s="1" nd="1"/>
        <i x="253" s="1" nd="1"/>
        <i x="365" s="1" nd="1"/>
        <i x="354" s="1" nd="1"/>
        <i x="344" s="1" nd="1"/>
        <i x="148" s="1" nd="1"/>
        <i x="202" s="1" nd="1"/>
        <i x="170" s="1" nd="1"/>
        <i x="114" s="1" nd="1"/>
        <i x="357" s="1" nd="1"/>
        <i x="208" s="1" nd="1"/>
        <i x="216" s="1" nd="1"/>
        <i x="215" s="1" nd="1"/>
        <i x="392" s="1" nd="1"/>
        <i x="373" s="1" nd="1"/>
        <i x="374" s="1" nd="1"/>
        <i x="375" s="1" nd="1"/>
        <i x="259" s="1" nd="1"/>
        <i x="137" s="1" nd="1"/>
        <i x="286" s="1" nd="1"/>
        <i x="304" s="1" nd="1"/>
        <i x="205" s="1" nd="1"/>
        <i x="351" s="1" nd="1"/>
        <i x="203" s="1" nd="1"/>
        <i x="377" s="1" nd="1"/>
        <i x="264" s="1" nd="1"/>
        <i x="265" s="1" nd="1"/>
        <i x="267" s="1" nd="1"/>
        <i x="266" s="1" nd="1"/>
        <i x="345" s="1" nd="1"/>
        <i x="341" s="1" nd="1"/>
        <i x="28" s="1" nd="1"/>
        <i x="116" s="1" nd="1"/>
        <i x="14" s="1" nd="1"/>
        <i x="331" s="1" nd="1"/>
        <i x="132" s="1" nd="1"/>
        <i x="335" s="1" nd="1"/>
        <i x="25" s="1" nd="1"/>
        <i x="255" s="1" nd="1"/>
        <i x="325" s="1" nd="1"/>
        <i x="136" s="1" nd="1"/>
        <i x="244" s="1" nd="1"/>
        <i x="380" s="1" nd="1"/>
        <i x="98" s="1" nd="1"/>
        <i x="402" s="1" nd="1"/>
        <i x="29" s="1" nd="1"/>
        <i x="316" s="1" nd="1"/>
        <i x="193" s="1" nd="1"/>
        <i x="324" s="1" nd="1"/>
        <i x="182" s="1" nd="1"/>
        <i x="106" s="1" nd="1"/>
        <i x="44" s="1" nd="1"/>
        <i x="320" s="1" nd="1"/>
        <i x="294" s="1" nd="1"/>
        <i x="234" s="1" nd="1"/>
        <i x="333" s="1" nd="1"/>
        <i x="201" s="1" nd="1"/>
        <i x="111" s="1" nd="1"/>
        <i x="112" s="1" nd="1"/>
        <i x="100" s="1" nd="1"/>
        <i x="165" s="1" nd="1"/>
        <i x="168" s="1" nd="1"/>
        <i x="26" s="1" nd="1"/>
        <i x="27" s="1" nd="1"/>
        <i x="1" s="1" nd="1"/>
        <i x="394" s="1" nd="1"/>
        <i x="149" s="1" nd="1"/>
        <i x="209" s="1" nd="1"/>
        <i x="273" s="1" nd="1"/>
        <i x="274" s="1" nd="1"/>
        <i x="303" s="1" nd="1"/>
        <i x="397" s="1" nd="1"/>
        <i x="376" s="1" nd="1"/>
        <i x="381" s="1" nd="1"/>
        <i x="237" s="1" nd="1"/>
        <i x="385" s="1" nd="1"/>
        <i x="382" s="1" nd="1"/>
        <i x="313" s="1" nd="1"/>
        <i x="319" s="1" nd="1"/>
        <i x="412" s="1" nd="1"/>
        <i x="410" s="1" nd="1"/>
        <i x="293" s="1" nd="1"/>
        <i x="92" s="1" nd="1"/>
        <i x="125" s="1" nd="1"/>
        <i x="127" s="1" nd="1"/>
        <i x="128" s="1" nd="1"/>
        <i x="411" s="1" nd="1"/>
        <i x="378" s="1" nd="1"/>
        <i x="387" s="1" nd="1"/>
        <i x="78" s="1" nd="1"/>
        <i x="220" s="1" nd="1"/>
        <i x="235" s="1" nd="1"/>
        <i x="379" s="1" nd="1"/>
        <i x="229" s="1" nd="1"/>
        <i x="312" s="1" nd="1"/>
        <i x="396" s="1" nd="1"/>
        <i x="288" s="1" nd="1"/>
        <i x="388" s="1" nd="1"/>
        <i x="225" s="1" nd="1"/>
        <i x="54" s="1" nd="1"/>
        <i x="285" s="1" nd="1"/>
        <i x="47" s="1" nd="1"/>
        <i x="30" s="1" nd="1"/>
        <i x="160" s="1" nd="1"/>
        <i x="391" s="1" nd="1"/>
        <i x="352" s="1" nd="1"/>
        <i x="184" s="1" nd="1"/>
        <i x="311" s="1" nd="1"/>
        <i x="34" s="1" nd="1"/>
        <i x="197" s="1" nd="1"/>
        <i x="97" s="1" nd="1"/>
        <i x="75" s="1" nd="1"/>
        <i x="346" s="1" nd="1"/>
        <i x="297" s="1" nd="1"/>
        <i x="353" s="1" nd="1"/>
        <i x="206" s="1" nd="1"/>
        <i x="2" s="1" nd="1"/>
        <i x="295" s="1" nd="1"/>
        <i x="222" s="1" nd="1"/>
        <i x="185" s="1" nd="1"/>
        <i x="72" s="1" nd="1"/>
        <i x="350" s="1" nd="1"/>
        <i x="31" s="1" nd="1"/>
        <i x="77" s="1" nd="1"/>
        <i x="19" s="1" nd="1"/>
        <i x="296" s="1" nd="1"/>
        <i x="248" s="1" nd="1"/>
        <i x="314" s="1" nd="1"/>
        <i x="275" s="1" nd="1"/>
        <i x="383" s="1" nd="1"/>
        <i x="260" s="1" nd="1"/>
        <i x="317" s="1" nd="1"/>
        <i x="161" s="1" nd="1"/>
        <i x="342" s="1" nd="1"/>
        <i x="138" s="1" nd="1"/>
        <i x="384" s="1" nd="1"/>
        <i x="359" s="1" nd="1"/>
        <i x="6" s="1" nd="1"/>
        <i x="332" s="1" nd="1"/>
        <i x="257" s="1" nd="1"/>
        <i x="171" s="1" nd="1"/>
        <i x="158" s="1" nd="1"/>
        <i x="155" s="1" nd="1"/>
        <i x="178" s="1" nd="1"/>
        <i x="121" s="1" nd="1"/>
        <i x="243" s="1" nd="1"/>
        <i x="347" s="1" nd="1"/>
        <i x="190" s="1" nd="1"/>
        <i x="192" s="1" nd="1"/>
        <i x="272" s="1" nd="1"/>
        <i x="252" s="1" nd="1"/>
        <i x="104" s="1" nd="1"/>
        <i x="167" s="1" nd="1"/>
        <i x="186" s="1" nd="1"/>
        <i x="157" s="1" nd="1"/>
        <i x="258" s="1" nd="1"/>
        <i x="356" s="1" nd="1"/>
        <i x="214" s="1" nd="1"/>
        <i x="228" s="1" nd="1"/>
        <i x="156" s="1" nd="1"/>
        <i x="349" s="1" nd="1"/>
        <i x="115" s="1" nd="1"/>
        <i x="151" s="1" nd="1"/>
        <i x="343" s="1" nd="1"/>
        <i x="152" s="1" nd="1"/>
        <i x="101" s="1" nd="1"/>
        <i x="386" s="1" nd="1"/>
        <i x="94" s="1" nd="1"/>
        <i x="407"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igen_PM" xr10:uid="{E5891486-56A2-473F-9F26-2D2BF5916627}" sourceName="Origen PM">
  <pivotTables>
    <pivotTable tabId="48" name="TablaDinámica4"/>
  </pivotTables>
  <data>
    <tabular pivotCacheId="1993702382">
      <items count="8">
        <i x="0" s="1"/>
        <i x="1" s="1"/>
        <i x="7" s="1" nd="1"/>
        <i x="2" s="1" nd="1"/>
        <i x="6" s="1" nd="1"/>
        <i x="5" s="1" nd="1"/>
        <i x="3"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dministrador_de_proyecto__PM" xr10:uid="{25A8F2BF-3C62-44CE-8913-AF2E4F8F59F4}" sourceName="Administrador de proyecto (PM)">
  <pivotTables>
    <pivotTable tabId="48" name="TablaDinámica4"/>
  </pivotTables>
  <data>
    <tabular pivotCacheId="1993702382">
      <items count="65">
        <i x="1" s="1"/>
        <i x="2" s="1"/>
        <i x="14" s="1"/>
        <i x="19" s="1"/>
        <i x="12" s="1"/>
        <i x="37" s="1"/>
        <i x="6" s="1"/>
        <i x="31" s="1"/>
        <i x="4" s="1"/>
        <i x="24" s="1"/>
        <i x="36" s="1"/>
        <i x="33" s="1"/>
        <i x="3" s="1"/>
        <i x="41" s="1"/>
        <i x="0" s="1"/>
        <i x="16" s="1"/>
        <i x="27" s="1"/>
        <i x="35" s="1" nd="1"/>
        <i x="59" s="1" nd="1"/>
        <i x="32" s="1" nd="1"/>
        <i x="54" s="1" nd="1"/>
        <i x="7" s="1" nd="1"/>
        <i x="11" s="1" nd="1"/>
        <i x="5" s="1" nd="1"/>
        <i x="34" s="1" nd="1"/>
        <i x="13" s="1" nd="1"/>
        <i x="52" s="1" nd="1"/>
        <i x="62" s="1" nd="1"/>
        <i x="20" s="1" nd="1"/>
        <i x="42" s="1" nd="1"/>
        <i x="47" s="1" nd="1"/>
        <i x="64" s="1" nd="1"/>
        <i x="25" s="1" nd="1"/>
        <i x="45" s="1" nd="1"/>
        <i x="29" s="1" nd="1"/>
        <i x="53" s="1" nd="1"/>
        <i x="58" s="1" nd="1"/>
        <i x="30" s="1" nd="1"/>
        <i x="61" s="1" nd="1"/>
        <i x="18" s="1" nd="1"/>
        <i x="48" s="1" nd="1"/>
        <i x="26" s="1" nd="1"/>
        <i x="46" s="1" nd="1"/>
        <i x="28" s="1" nd="1"/>
        <i x="43" s="1" nd="1"/>
        <i x="38" s="1" nd="1"/>
        <i x="8" s="1" nd="1"/>
        <i x="15" s="1" nd="1"/>
        <i x="40" s="1" nd="1"/>
        <i x="21" s="1" nd="1"/>
        <i x="55" s="1" nd="1"/>
        <i x="17" s="1" nd="1"/>
        <i x="60" s="1" nd="1"/>
        <i x="44" s="1" nd="1"/>
        <i x="10" s="1" nd="1"/>
        <i x="50" s="1" nd="1"/>
        <i x="22" s="1" nd="1"/>
        <i x="56" s="1" nd="1"/>
        <i x="51" s="1" nd="1"/>
        <i x="39" s="1" nd="1"/>
        <i x="49" s="1" nd="1"/>
        <i x="63" s="1" nd="1"/>
        <i x="23" s="1" nd="1"/>
        <i x="9" s="1" nd="1"/>
        <i x="5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istración General" xr10:uid="{63B15B65-848B-4112-9B57-C89FA6B8CA41}" cache="SegmentaciónDeDatos_Administración_General" caption="Administración General" rowHeight="241300"/>
  <slicer name="Fase" xr10:uid="{A731E5C6-4B0C-45FA-8992-55162F59DEC9}" cache="SegmentaciónDeDatos_Fase" caption="Fase" rowHeight="241300"/>
  <slicer name="Estado" xr10:uid="{1E2C88B4-59F5-480B-8F36-6261ED9FFEFC}" cache="SegmentaciónDeDatos_Estado" caption="Estado" rowHeight="241300"/>
  <slicer name="CDS" xr10:uid="{B04F76C6-9ACB-48F6-B794-3B61AC9E5454}" cache="SegmentaciónDeDatos_CDS" caption="CDS" rowHeight="241300"/>
  <slicer name="Universo" xr10:uid="{9F808F95-E85F-41B9-B2E1-BB1395F0C696}" cache="SegmentaciónDeDatos_Universo" caption="Universo" rowHeight="241300"/>
  <slicer name="Portafolio" xr10:uid="{621C6BD1-1515-4FB9-9C9A-CB302671679D}" cache="SegmentaciónDeDatos_Portafolio" caption="Portafolio" rowHeight="241300"/>
  <slicer name="Tema" xr10:uid="{814B9A80-2253-427B-9EDF-8B9F05A8495C}" cache="SegmentaciónDeDatos_Tema" caption="Tema"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en PM" xr10:uid="{8023CC37-3CD1-4CCF-88BC-EE0F68EAE710}" cache="SegmentaciónDeDatos_Origen_PM" caption="Origen PM" rowHeight="241300"/>
  <slicer name="Administrador de proyecto (PM)" xr10:uid="{D304450B-2454-4B6B-9C3E-ED1D02E94D84}" cache="SegmentaciónDeDatos_Administrador_de_proyecto__PM" caption="Administrador de proyecto (PM)"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DS 1" xr10:uid="{89EFC8DA-EE01-4A8C-8704-36F02C19C24B}" cache="SegmentaciónDeDatos_CDS1" caption="CDS" startItem="4" rowHeight="241300"/>
  <slicer name="APE" xr10:uid="{BB2A795A-E336-4C41-A01C-D6A03CF636A9}" cache="SegmentaciónDeDatos_APE" caption="APE" rowHeight="241300"/>
  <slicer name="Origen APE" xr10:uid="{65F3EDD7-CE28-4F01-BCCC-3FF145F5A523}" cache="SegmentaciónDeDatos_Origen_APE" caption="Origen APE" rowHeight="241300"/>
  <slicer name="Fase 1" xr10:uid="{599C044A-0AC3-4F5F-9F49-6D9B4831AA83}" cache="SegmentaciónDeDatos_Fase1" caption="Fase" rowHeight="241300"/>
  <slicer name="Portafolio 1" xr10:uid="{CDBA4087-D610-4993-83EA-59DD194C70FB}" cache="SegmentaciónDeDatos_Portafolio1" caption="Portafolio" rowHeight="241300"/>
  <slicer name="Nombre" xr10:uid="{4BEE79BA-997F-4DE7-A5E1-CB3DAF6BCA79}" cache="SegmentaciónDeDatos_Nombre" caption="Nombre" rowHeight="24130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microsoft.com/office/2007/relationships/slicer" Target="../slicers/slicer2.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5.xml"/><Relationship Id="rId5" Type="http://schemas.openxmlformats.org/officeDocument/2006/relationships/printerSettings" Target="../printerSettings/printerSettings5.bin"/><Relationship Id="rId4" Type="http://schemas.openxmlformats.org/officeDocument/2006/relationships/pivotTable" Target="../pivotTables/pivotTable1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drawing" Target="../drawings/drawing8.xml"/><Relationship Id="rId5" Type="http://schemas.openxmlformats.org/officeDocument/2006/relationships/printerSettings" Target="../printerSettings/printerSettings6.bin"/><Relationship Id="rId4"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25.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pivotTable" Target="../pivotTables/pivotTable26.xml"/><Relationship Id="rId4" Type="http://schemas.microsoft.com/office/2007/relationships/slicer" Target="../slicers/slicer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8" Type="http://schemas.openxmlformats.org/officeDocument/2006/relationships/hyperlink" Target="https://satgobmx.sharepoint.com/sites/pwa/_layouts/15/wrkstat.aspx?List=5c3ae0b7-65f3-45f1-8078-c818d7721c07&amp;WorkflowInstanceName=04819206-1229-456f-9e53-08f668ac1be5" TargetMode="External"/><Relationship Id="rId13" Type="http://schemas.openxmlformats.org/officeDocument/2006/relationships/hyperlink" Target="https://satgobmx.sharepoint.com/sites/pwa/_layouts/15/wrkstat.aspx?List=5c3ae0b7-65f3-45f1-8078-c818d7721c07&amp;WorkflowInstanceName=1fc720b4-9545-4326-93c5-3032c98e07c2" TargetMode="External"/><Relationship Id="rId18" Type="http://schemas.openxmlformats.org/officeDocument/2006/relationships/hyperlink" Target="https://satgobmx.sharepoint.com/sites/pwa/_layouts/15/wrkstat.aspx?List=5c3ae0b7-65f3-45f1-8078-c818d7721c07&amp;WorkflowInstanceName=3c0f2635-c7e5-418c-a77f-a57ed5df30ec" TargetMode="External"/><Relationship Id="rId26" Type="http://schemas.openxmlformats.org/officeDocument/2006/relationships/hyperlink" Target="https://satgobmx.sharepoint.com/sites/pwa/_layouts/15/wrkstat.aspx?List=5c3ae0b7-65f3-45f1-8078-c818d7721c07&amp;WorkflowInstanceName=80c11389-5df5-4592-8508-bdecd89647e1" TargetMode="External"/><Relationship Id="rId3" Type="http://schemas.openxmlformats.org/officeDocument/2006/relationships/hyperlink" Target="https://satgobmx.sharepoint.com/sites/pwa/_layouts/15/wrkstat.aspx?List=5c3ae0b7-65f3-45f1-8078-c818d7721c07&amp;WorkflowInstanceName=eb134c10-c032-4e92-a62c-fc68b86b7cc1" TargetMode="External"/><Relationship Id="rId21" Type="http://schemas.openxmlformats.org/officeDocument/2006/relationships/hyperlink" Target="https://satgobmx.sharepoint.com/sites/pwa/_layouts/15/wrkstat.aspx?List=5c3ae0b7-65f3-45f1-8078-c818d7721c07&amp;WorkflowInstanceName=b797785d-4c94-4786-b211-330c0f36ff35" TargetMode="External"/><Relationship Id="rId7" Type="http://schemas.openxmlformats.org/officeDocument/2006/relationships/hyperlink" Target="https://satgobmx.sharepoint.com/sites/pwa/_layouts/15/wrkstat.aspx?List=5c3ae0b7-65f3-45f1-8078-c818d7721c07&amp;WorkflowInstanceName=54dba718-4b56-4f64-9296-bf0271e09aaa" TargetMode="External"/><Relationship Id="rId12" Type="http://schemas.openxmlformats.org/officeDocument/2006/relationships/hyperlink" Target="https://satgobmx.sharepoint.com/sites/pwa/_layouts/15/wrkstat.aspx?List=5c3ae0b7-65f3-45f1-8078-c818d7721c07&amp;WorkflowInstanceName=9903841e-dee4-42a8-ba2c-779f4b61a8e1" TargetMode="External"/><Relationship Id="rId17" Type="http://schemas.openxmlformats.org/officeDocument/2006/relationships/hyperlink" Target="https://satgobmx.sharepoint.com/sites/pwa/_layouts/15/wrkstat.aspx?List=5c3ae0b7-65f3-45f1-8078-c818d7721c07&amp;WorkflowInstanceName=b8d3968a-9894-4c6d-8524-1d6f14405bd7" TargetMode="External"/><Relationship Id="rId25" Type="http://schemas.openxmlformats.org/officeDocument/2006/relationships/hyperlink" Target="https://satgobmx.sharepoint.com/sites/pwa/_layouts/15/wrkstat.aspx?List=5c3ae0b7-65f3-45f1-8078-c818d7721c07&amp;WorkflowInstanceName=4f68d911-de5c-4d98-896a-2e5b7c2a7af1" TargetMode="External"/><Relationship Id="rId2" Type="http://schemas.openxmlformats.org/officeDocument/2006/relationships/hyperlink" Target="https://satgobmx.sharepoint.com/sites/pwa/_layouts/15/wrkstat.aspx?List=5c3ae0b7-65f3-45f1-8078-c818d7721c07&amp;WorkflowInstanceName=e5c51f85-5ab0-4b41-92fc-9b6a2abc6ad4" TargetMode="External"/><Relationship Id="rId16" Type="http://schemas.openxmlformats.org/officeDocument/2006/relationships/hyperlink" Target="https://satgobmx.sharepoint.com/sites/pwa/_layouts/15/wrkstat.aspx?List=5c3ae0b7-65f3-45f1-8078-c818d7721c07&amp;WorkflowInstanceName=8977fd9a-6818-44a2-a66b-021bd8e2dd2a" TargetMode="External"/><Relationship Id="rId20" Type="http://schemas.openxmlformats.org/officeDocument/2006/relationships/hyperlink" Target="https://satgobmx.sharepoint.com/sites/pwa/_layouts/15/wrkstat.aspx?List=5c3ae0b7-65f3-45f1-8078-c818d7721c07&amp;WorkflowInstanceName=4d539dd2-e969-4a1d-8478-edfd711ab706" TargetMode="External"/><Relationship Id="rId1" Type="http://schemas.openxmlformats.org/officeDocument/2006/relationships/hyperlink" Target="https://satgobmx.sharepoint.com/sites/pwa/_layouts/15/wrkstat.aspx?List=5c3ae0b7-65f3-45f1-8078-c818d7721c07&amp;WorkflowInstanceName=955f77ef-b871-4ab0-a01e-a4ff28795602" TargetMode="External"/><Relationship Id="rId6" Type="http://schemas.openxmlformats.org/officeDocument/2006/relationships/hyperlink" Target="https://satgobmx.sharepoint.com/sites/pwa/_layouts/15/wrkstat.aspx?List=5c3ae0b7-65f3-45f1-8078-c818d7721c07&amp;WorkflowInstanceName=ea7d1010-d153-443d-8831-34add80f8dba" TargetMode="External"/><Relationship Id="rId11" Type="http://schemas.openxmlformats.org/officeDocument/2006/relationships/hyperlink" Target="https://satgobmx.sharepoint.com/sites/pwa/_layouts/15/wrkstat.aspx?List=5c3ae0b7-65f3-45f1-8078-c818d7721c07&amp;WorkflowInstanceName=3b4aae93-d524-414c-9a1d-dc803470b842" TargetMode="External"/><Relationship Id="rId24" Type="http://schemas.openxmlformats.org/officeDocument/2006/relationships/hyperlink" Target="https://satgobmx.sharepoint.com/sites/pwa/_layouts/15/wrkstat.aspx?List=5c3ae0b7-65f3-45f1-8078-c818d7721c07&amp;WorkflowInstanceName=0d689aad-db57-4be0-a524-3ab2e956e8b3" TargetMode="External"/><Relationship Id="rId5" Type="http://schemas.openxmlformats.org/officeDocument/2006/relationships/hyperlink" Target="https://satgobmx.sharepoint.com/sites/pwa/_layouts/15/wrkstat.aspx?List=5c3ae0b7-65f3-45f1-8078-c818d7721c07&amp;WorkflowInstanceName=7bd4249e-391c-4b93-ad27-c965caed54be" TargetMode="External"/><Relationship Id="rId15" Type="http://schemas.openxmlformats.org/officeDocument/2006/relationships/hyperlink" Target="https://satgobmx.sharepoint.com/sites/pwa/_layouts/15/wrkstat.aspx?List=5c3ae0b7-65f3-45f1-8078-c818d7721c07&amp;WorkflowInstanceName=f0bdf2ec-e024-4f94-8f76-327792eaba32" TargetMode="External"/><Relationship Id="rId23" Type="http://schemas.openxmlformats.org/officeDocument/2006/relationships/hyperlink" Target="https://satgobmx.sharepoint.com/sites/pwa/_layouts/15/wrkstat.aspx?List=5c3ae0b7-65f3-45f1-8078-c818d7721c07&amp;WorkflowInstanceName=ba877076-013c-4334-8189-eeb3fc855d3d" TargetMode="External"/><Relationship Id="rId10" Type="http://schemas.openxmlformats.org/officeDocument/2006/relationships/hyperlink" Target="https://satgobmx.sharepoint.com/sites/pwa/_layouts/15/wrkstat.aspx?List=5c3ae0b7-65f3-45f1-8078-c818d7721c07&amp;WorkflowInstanceName=b19b0e88-715a-4c58-b3cc-5e435891e81a" TargetMode="External"/><Relationship Id="rId19" Type="http://schemas.openxmlformats.org/officeDocument/2006/relationships/hyperlink" Target="https://satgobmx.sharepoint.com/sites/pwa/_layouts/15/wrkstat.aspx?List=5c3ae0b7-65f3-45f1-8078-c818d7721c07&amp;WorkflowInstanceName=ead35782-623b-46f3-a500-80af2f7d67e6" TargetMode="External"/><Relationship Id="rId4" Type="http://schemas.openxmlformats.org/officeDocument/2006/relationships/hyperlink" Target="https://satgobmx.sharepoint.com/sites/pwa/_layouts/15/wrkstat.aspx?List=5c3ae0b7-65f3-45f1-8078-c818d7721c07&amp;WorkflowInstanceName=810d8341-7a03-4cd7-9b4e-54d8b9c95b36" TargetMode="External"/><Relationship Id="rId9" Type="http://schemas.openxmlformats.org/officeDocument/2006/relationships/hyperlink" Target="https://satgobmx.sharepoint.com/sites/pwa/_layouts/15/wrkstat.aspx?List=5c3ae0b7-65f3-45f1-8078-c818d7721c07&amp;WorkflowInstanceName=695c3173-2930-4504-930c-0edcd323c179" TargetMode="External"/><Relationship Id="rId14" Type="http://schemas.openxmlformats.org/officeDocument/2006/relationships/hyperlink" Target="https://satgobmx.sharepoint.com/sites/pwa/_layouts/15/wrkstat.aspx?List=5c3ae0b7-65f3-45f1-8078-c818d7721c07&amp;WorkflowInstanceName=41e63634-336c-4707-a053-ab8773abb3f9" TargetMode="External"/><Relationship Id="rId22" Type="http://schemas.openxmlformats.org/officeDocument/2006/relationships/hyperlink" Target="https://satgobmx.sharepoint.com/sites/pwa/_layouts/15/wrkstat.aspx?List=5c3ae0b7-65f3-45f1-8078-c818d7721c07&amp;WorkflowInstanceName=e58ca94e-473c-4fa0-b16f-6b087ff6bafd"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17" Type="http://schemas.openxmlformats.org/officeDocument/2006/relationships/hyperlink" Target="https://satgobmx.sharepoint.com/sites/pwa/_layouts/15/wrkstat.aspx?List=5c3ae0b7-65f3-45f1-8078-c818d7721c07&amp;WorkflowInstanceName=d5a8a422-db79-41cc-b817-e514695b822d" TargetMode="External"/><Relationship Id="rId671" Type="http://schemas.openxmlformats.org/officeDocument/2006/relationships/hyperlink" Target="https://satgobmx.sharepoint.com/sites/pwa/_layouts/15/wrkstat.aspx?List=5c3ae0b7-65f3-45f1-8078-c818d7721c07&amp;WorkflowInstanceName=fef18ae4-136e-4fcc-b269-3ef6d5728eb6" TargetMode="External"/><Relationship Id="rId769" Type="http://schemas.openxmlformats.org/officeDocument/2006/relationships/hyperlink" Target="https://satgobmx.sharepoint.com/sites/pwa/_layouts/15/wrkstat.aspx?List=5c3ae0b7-65f3-45f1-8078-c818d7721c07&amp;WorkflowInstanceName=8a50197c-a450-4ad4-a844-d0f08f3e1507" TargetMode="External"/><Relationship Id="rId976" Type="http://schemas.openxmlformats.org/officeDocument/2006/relationships/hyperlink" Target="https://satgobmx.sharepoint.com/sites/pwa/_layouts/15/wrkstat.aspx?List=5c3ae0b7-65f3-45f1-8078-c818d7721c07&amp;WorkflowInstanceName=2c408fce-af02-416a-aa06-554652acb917" TargetMode="External"/><Relationship Id="rId21" Type="http://schemas.openxmlformats.org/officeDocument/2006/relationships/hyperlink" Target="https://satgobmx.sharepoint.com/sites/pwa/_layouts/15/wrkstat.aspx?List=5c3ae0b7-65f3-45f1-8078-c818d7721c07&amp;WorkflowInstanceName=7e60cfec-5af2-441b-b1af-8483b1060942" TargetMode="External"/><Relationship Id="rId324" Type="http://schemas.openxmlformats.org/officeDocument/2006/relationships/hyperlink" Target="https://satgobmx.sharepoint.com/sites/pwa/_layouts/15/wrkstat.aspx?List=5c3ae0b7-65f3-45f1-8078-c818d7721c07&amp;WorkflowInstanceName=526d079e-6c7c-448e-b933-60c2e0bb2efa" TargetMode="External"/><Relationship Id="rId531" Type="http://schemas.openxmlformats.org/officeDocument/2006/relationships/hyperlink" Target="https://satgobmx.sharepoint.com/sites/pwa/_layouts/15/wrkstat.aspx?List=5c3ae0b7-65f3-45f1-8078-c818d7721c07&amp;WorkflowInstanceName=b2baac2c-0623-4c52-a88b-84b36eac8854" TargetMode="External"/><Relationship Id="rId629" Type="http://schemas.openxmlformats.org/officeDocument/2006/relationships/hyperlink" Target="https://satgobmx.sharepoint.com/sites/pwa/_layouts/15/wrkstat.aspx?List=5c3ae0b7-65f3-45f1-8078-c818d7721c07&amp;WorkflowInstanceName=4a57cbbb-3c57-43a1-a552-09b7636c478c" TargetMode="External"/><Relationship Id="rId170" Type="http://schemas.openxmlformats.org/officeDocument/2006/relationships/hyperlink" Target="https://satgobmx.sharepoint.com/sites/pwa/_layouts/15/wrkstat.aspx?List=5c3ae0b7-65f3-45f1-8078-c818d7721c07&amp;WorkflowInstanceName=9fc400cb-b833-46c3-8219-28cfda65b1ff" TargetMode="External"/><Relationship Id="rId836" Type="http://schemas.openxmlformats.org/officeDocument/2006/relationships/hyperlink" Target="https://satgobmx.sharepoint.com/sites/pwa/_layouts/15/wrkstat.aspx?List=5c3ae0b7-65f3-45f1-8078-c818d7721c07&amp;WorkflowInstanceName=7d190a33-51da-4a56-80a1-ea59fc5feb37" TargetMode="External"/><Relationship Id="rId268" Type="http://schemas.openxmlformats.org/officeDocument/2006/relationships/hyperlink" Target="https://satgobmx.sharepoint.com/sites/pwa/_layouts/15/wrkstat.aspx?List=5c3ae0b7-65f3-45f1-8078-c818d7721c07&amp;WorkflowInstanceName=9a5e8b49-9018-4f6a-833a-3da0bf31299d" TargetMode="External"/><Relationship Id="rId475" Type="http://schemas.openxmlformats.org/officeDocument/2006/relationships/hyperlink" Target="https://satgobmx.sharepoint.com/sites/pwa/_layouts/15/wrkstat.aspx?List=5c3ae0b7-65f3-45f1-8078-c818d7721c07&amp;WorkflowInstanceName=1a3a9265-548b-4bf4-b591-5afb4c0d3f3c" TargetMode="External"/><Relationship Id="rId682" Type="http://schemas.openxmlformats.org/officeDocument/2006/relationships/hyperlink" Target="https://satgobmx.sharepoint.com/sites/pwa/_layouts/15/wrkstat.aspx?List=5c3ae0b7-65f3-45f1-8078-c818d7721c07&amp;WorkflowInstanceName=23253286-0620-40dd-89de-eb6434e68f48" TargetMode="External"/><Relationship Id="rId903" Type="http://schemas.openxmlformats.org/officeDocument/2006/relationships/hyperlink" Target="https://satgobmx.sharepoint.com/sites/pwa/_layouts/15/wrkstat.aspx?List=5c3ae0b7-65f3-45f1-8078-c818d7721c07&amp;WorkflowInstanceName=34458801-5259-4377-9eb3-b8223aa2ed96" TargetMode="External"/><Relationship Id="rId32" Type="http://schemas.openxmlformats.org/officeDocument/2006/relationships/hyperlink" Target="https://satgobmx.sharepoint.com/sites/pwa/_layouts/15/wrkstat.aspx?List=5c3ae0b7-65f3-45f1-8078-c818d7721c07&amp;WorkflowInstanceName=9efa3559-ff8c-4fa7-83c8-c65ece42b16a" TargetMode="External"/><Relationship Id="rId128" Type="http://schemas.openxmlformats.org/officeDocument/2006/relationships/hyperlink" Target="https://satgobmx.sharepoint.com/sites/pwa/_layouts/15/wrkstat.aspx?List=5c3ae0b7-65f3-45f1-8078-c818d7721c07&amp;WorkflowInstanceName=fb93e9dd-7bb9-4946-8c9f-5e59bc1c721b" TargetMode="External"/><Relationship Id="rId335" Type="http://schemas.openxmlformats.org/officeDocument/2006/relationships/hyperlink" Target="https://satgobmx.sharepoint.com/sites/pwa/_layouts/15/wrkstat.aspx?List=5c3ae0b7-65f3-45f1-8078-c818d7721c07&amp;WorkflowInstanceName=4bf8362b-f627-4f2f-95fe-9eea1f6a66d9" TargetMode="External"/><Relationship Id="rId542" Type="http://schemas.openxmlformats.org/officeDocument/2006/relationships/hyperlink" Target="https://satgobmx.sharepoint.com/sites/pwa/_layouts/15/wrkstat.aspx?List=5c3ae0b7-65f3-45f1-8078-c818d7721c07&amp;WorkflowInstanceName=558fb280-4470-4bc2-ac0f-3eb41242fa64" TargetMode="External"/><Relationship Id="rId987" Type="http://schemas.openxmlformats.org/officeDocument/2006/relationships/hyperlink" Target="https://satgobmx.sharepoint.com/sites/pwa/_layouts/15/wrkstat.aspx?List=5c3ae0b7-65f3-45f1-8078-c818d7721c07&amp;WorkflowInstanceName=e58ca94e-473c-4fa0-b16f-6b087ff6bafd" TargetMode="External"/><Relationship Id="rId181" Type="http://schemas.openxmlformats.org/officeDocument/2006/relationships/hyperlink" Target="https://satgobmx.sharepoint.com/sites/pwa/_layouts/15/wrkstat.aspx?List=5c3ae0b7-65f3-45f1-8078-c818d7721c07&amp;WorkflowInstanceName=f46e8a66-454c-4192-b7f5-417eb96a149c" TargetMode="External"/><Relationship Id="rId402" Type="http://schemas.openxmlformats.org/officeDocument/2006/relationships/hyperlink" Target="https://satgobmx.sharepoint.com/sites/pwa/_layouts/15/wrkstat.aspx?List=5c3ae0b7-65f3-45f1-8078-c818d7721c07&amp;WorkflowInstanceName=d7107a6a-5064-4bb1-8382-7b8aaa1e1ccd" TargetMode="External"/><Relationship Id="rId847" Type="http://schemas.openxmlformats.org/officeDocument/2006/relationships/hyperlink" Target="https://satgobmx.sharepoint.com/sites/pwa/_layouts/15/wrkstat.aspx?List=5c3ae0b7-65f3-45f1-8078-c818d7721c07&amp;WorkflowInstanceName=60115524-4d57-40b9-87f7-eb105fa0ccc2" TargetMode="External"/><Relationship Id="rId279" Type="http://schemas.openxmlformats.org/officeDocument/2006/relationships/hyperlink" Target="https://satgobmx.sharepoint.com/sites/pwa/_layouts/15/wrkstat.aspx?List=5c3ae0b7-65f3-45f1-8078-c818d7721c07&amp;WorkflowInstanceName=ff49aa89-e366-43de-95c0-9b773b0676f5" TargetMode="External"/><Relationship Id="rId486" Type="http://schemas.openxmlformats.org/officeDocument/2006/relationships/hyperlink" Target="https://satgobmx.sharepoint.com/sites/pwa/_layouts/15/wrkstat.aspx?List=5c3ae0b7-65f3-45f1-8078-c818d7721c07&amp;WorkflowInstanceName=8203f70e-01a5-4cbe-93c4-310c3c077616" TargetMode="External"/><Relationship Id="rId693" Type="http://schemas.openxmlformats.org/officeDocument/2006/relationships/hyperlink" Target="https://satgobmx.sharepoint.com/sites/pwa/_layouts/15/wrkstat.aspx?List=5c3ae0b7-65f3-45f1-8078-c818d7721c07&amp;WorkflowInstanceName=87b33b6f-52d9-4fa2-8b54-7afcc9f187da" TargetMode="External"/><Relationship Id="rId707" Type="http://schemas.openxmlformats.org/officeDocument/2006/relationships/hyperlink" Target="https://satgobmx.sharepoint.com/sites/pwa/_layouts/15/wrkstat.aspx?List=5c3ae0b7-65f3-45f1-8078-c818d7721c07&amp;WorkflowInstanceName=e2ec8032-1bf0-47b9-a49b-e3d475f12b54" TargetMode="External"/><Relationship Id="rId914" Type="http://schemas.openxmlformats.org/officeDocument/2006/relationships/hyperlink" Target="https://satgobmx.sharepoint.com/sites/pwa/_layouts/15/wrkstat.aspx?List=5c3ae0b7-65f3-45f1-8078-c818d7721c07&amp;WorkflowInstanceName=1bc1c86f-86ca-4df1-a987-d10ef8de63da" TargetMode="External"/><Relationship Id="rId43" Type="http://schemas.openxmlformats.org/officeDocument/2006/relationships/hyperlink" Target="https://satgobmx.sharepoint.com/sites/pwa/_layouts/15/wrkstat.aspx?List=5c3ae0b7-65f3-45f1-8078-c818d7721c07&amp;WorkflowInstanceName=e184a82a-42e7-4761-8ec6-03d81d057822" TargetMode="External"/><Relationship Id="rId139" Type="http://schemas.openxmlformats.org/officeDocument/2006/relationships/hyperlink" Target="https://satgobmx.sharepoint.com/sites/pwa/_layouts/15/wrkstat.aspx?List=5c3ae0b7-65f3-45f1-8078-c818d7721c07&amp;WorkflowInstanceName=58d7e6a8-906a-4a2d-93be-39066d6ed406" TargetMode="External"/><Relationship Id="rId346" Type="http://schemas.openxmlformats.org/officeDocument/2006/relationships/hyperlink" Target="https://satgobmx.sharepoint.com/sites/pwa/_layouts/15/wrkstat.aspx?List=5c3ae0b7-65f3-45f1-8078-c818d7721c07&amp;WorkflowInstanceName=01fbb47a-acbe-4137-bc93-438bc2bd373a" TargetMode="External"/><Relationship Id="rId553" Type="http://schemas.openxmlformats.org/officeDocument/2006/relationships/hyperlink" Target="https://satgobmx.sharepoint.com/sites/pwa/_layouts/15/wrkstat.aspx?List=5c3ae0b7-65f3-45f1-8078-c818d7721c07&amp;WorkflowInstanceName=626da3c2-5efd-4f80-9217-0e07f2171137" TargetMode="External"/><Relationship Id="rId760" Type="http://schemas.openxmlformats.org/officeDocument/2006/relationships/hyperlink" Target="https://satgobmx.sharepoint.com/sites/pwa/_layouts/15/wrkstat.aspx?List=5c3ae0b7-65f3-45f1-8078-c818d7721c07&amp;WorkflowInstanceName=c0af0778-0725-4ad3-bbe0-1f6c72d30aaf" TargetMode="External"/><Relationship Id="rId998" Type="http://schemas.openxmlformats.org/officeDocument/2006/relationships/hyperlink" Target="https://satgobmx.sharepoint.com/sites/pwa/_layouts/15/wrkstat.aspx?List=5c3ae0b7-65f3-45f1-8078-c818d7721c07&amp;WorkflowInstanceName=077fdf4c-2d42-4f5a-b82a-99c6d060a299" TargetMode="External"/><Relationship Id="rId192" Type="http://schemas.openxmlformats.org/officeDocument/2006/relationships/hyperlink" Target="https://satgobmx.sharepoint.com/sites/pwa/_layouts/15/wrkstat.aspx?List=5c3ae0b7-65f3-45f1-8078-c818d7721c07&amp;WorkflowInstanceName=1c5ab953-adbb-4598-b415-519995c33f21" TargetMode="External"/><Relationship Id="rId206" Type="http://schemas.openxmlformats.org/officeDocument/2006/relationships/hyperlink" Target="https://satgobmx.sharepoint.com/sites/pwa/_layouts/15/wrkstat.aspx?List=5c3ae0b7-65f3-45f1-8078-c818d7721c07&amp;WorkflowInstanceName=8e23a96d-7377-40d9-b8b8-4c945a93e56b" TargetMode="External"/><Relationship Id="rId413" Type="http://schemas.openxmlformats.org/officeDocument/2006/relationships/hyperlink" Target="https://satgobmx.sharepoint.com/sites/pwa/_layouts/15/wrkstat.aspx?List=5c3ae0b7-65f3-45f1-8078-c818d7721c07&amp;WorkflowInstanceName=9d2adc0d-c94b-4646-bc1f-87ef16dfc57d" TargetMode="External"/><Relationship Id="rId858" Type="http://schemas.openxmlformats.org/officeDocument/2006/relationships/hyperlink" Target="https://satgobmx.sharepoint.com/sites/pwa/_layouts/15/wrkstat.aspx?List=5c3ae0b7-65f3-45f1-8078-c818d7721c07&amp;WorkflowInstanceName=7e434288-40c8-4324-9080-fef46a41cf24" TargetMode="External"/><Relationship Id="rId497" Type="http://schemas.openxmlformats.org/officeDocument/2006/relationships/hyperlink" Target="https://satgobmx.sharepoint.com/sites/pwa/_layouts/15/wrkstat.aspx?List=5c3ae0b7-65f3-45f1-8078-c818d7721c07&amp;WorkflowInstanceName=0fcad14b-a5f9-42b5-b1f1-c06749a62959" TargetMode="External"/><Relationship Id="rId620" Type="http://schemas.openxmlformats.org/officeDocument/2006/relationships/hyperlink" Target="https://satgobmx.sharepoint.com/sites/pwa/_layouts/15/wrkstat.aspx?List=5c3ae0b7-65f3-45f1-8078-c818d7721c07&amp;WorkflowInstanceName=95a6880a-8ece-4f9d-8465-fba5ab8dfb5b" TargetMode="External"/><Relationship Id="rId718" Type="http://schemas.openxmlformats.org/officeDocument/2006/relationships/hyperlink" Target="https://satgobmx.sharepoint.com/sites/pwa/_layouts/15/wrkstat.aspx?List=5c3ae0b7-65f3-45f1-8078-c818d7721c07&amp;WorkflowInstanceName=43e24178-5a5f-48fd-a728-b1ccb3d908b1" TargetMode="External"/><Relationship Id="rId925" Type="http://schemas.openxmlformats.org/officeDocument/2006/relationships/hyperlink" Target="https://satgobmx.sharepoint.com/sites/pwa/_layouts/15/wrkstat.aspx?List=5c3ae0b7-65f3-45f1-8078-c818d7721c07&amp;WorkflowInstanceName=5bb9ac3d-60ae-407e-ba25-fbda9a1031a9" TargetMode="External"/><Relationship Id="rId357" Type="http://schemas.openxmlformats.org/officeDocument/2006/relationships/hyperlink" Target="https://satgobmx.sharepoint.com/sites/pwa/_layouts/15/wrkstat.aspx?List=5c3ae0b7-65f3-45f1-8078-c818d7721c07&amp;WorkflowInstanceName=af854a39-19ea-43c8-b05f-a5fa24780e95" TargetMode="External"/><Relationship Id="rId54" Type="http://schemas.openxmlformats.org/officeDocument/2006/relationships/hyperlink" Target="https://satgobmx.sharepoint.com/sites/pwa/_layouts/15/wrkstat.aspx?List=5c3ae0b7-65f3-45f1-8078-c818d7721c07&amp;WorkflowInstanceName=18ff00ee-5b73-437b-9ac1-3486d3866282" TargetMode="External"/><Relationship Id="rId217" Type="http://schemas.openxmlformats.org/officeDocument/2006/relationships/hyperlink" Target="https://satgobmx.sharepoint.com/sites/pwa/_layouts/15/wrkstat.aspx?List=5c3ae0b7-65f3-45f1-8078-c818d7721c07&amp;WorkflowInstanceName=152aecbf-6c4c-4d33-8b70-16710af88f68" TargetMode="External"/><Relationship Id="rId564" Type="http://schemas.openxmlformats.org/officeDocument/2006/relationships/hyperlink" Target="https://satgobmx.sharepoint.com/sites/pwa/_layouts/15/wrkstat.aspx?List=5c3ae0b7-65f3-45f1-8078-c818d7721c07&amp;WorkflowInstanceName=fbc232eb-7316-42c3-9b41-f4cb3c7d1af1" TargetMode="External"/><Relationship Id="rId771" Type="http://schemas.openxmlformats.org/officeDocument/2006/relationships/hyperlink" Target="https://satgobmx.sharepoint.com/sites/pwa/_layouts/15/wrkstat.aspx?List=5c3ae0b7-65f3-45f1-8078-c818d7721c07&amp;WorkflowInstanceName=eee4c347-f6ea-41f8-ab5e-18e5ff0b5d51" TargetMode="External"/><Relationship Id="rId869" Type="http://schemas.openxmlformats.org/officeDocument/2006/relationships/hyperlink" Target="https://satgobmx.sharepoint.com/sites/pwa/_layouts/15/wrkstat.aspx?List=5c3ae0b7-65f3-45f1-8078-c818d7721c07&amp;WorkflowInstanceName=381678f1-1804-4b54-80ba-24c10f1efe4b" TargetMode="External"/><Relationship Id="rId424" Type="http://schemas.openxmlformats.org/officeDocument/2006/relationships/hyperlink" Target="https://satgobmx.sharepoint.com/sites/pwa/_layouts/15/wrkstat.aspx?List=5c3ae0b7-65f3-45f1-8078-c818d7721c07&amp;WorkflowInstanceName=12a2438a-305d-49b6-8d0c-8c80178e0920" TargetMode="External"/><Relationship Id="rId631" Type="http://schemas.openxmlformats.org/officeDocument/2006/relationships/hyperlink" Target="https://satgobmx.sharepoint.com/sites/pwa/_layouts/15/wrkstat.aspx?List=5c3ae0b7-65f3-45f1-8078-c818d7721c07&amp;WorkflowInstanceName=62f7abec-0d27-4d5f-948c-8bd3bba42a64" TargetMode="External"/><Relationship Id="rId729" Type="http://schemas.openxmlformats.org/officeDocument/2006/relationships/hyperlink" Target="https://satgobmx.sharepoint.com/sites/pwa/_layouts/15/wrkstat.aspx?List=5c3ae0b7-65f3-45f1-8078-c818d7721c07&amp;WorkflowInstanceName=bbcb6ba1-43e7-4b6b-9174-69ec05d44586" TargetMode="External"/><Relationship Id="rId270" Type="http://schemas.openxmlformats.org/officeDocument/2006/relationships/hyperlink" Target="https://satgobmx.sharepoint.com/sites/pwa/_layouts/15/wrkstat.aspx?List=5c3ae0b7-65f3-45f1-8078-c818d7721c07&amp;WorkflowInstanceName=2fb168a9-f057-4334-a32b-b7d9d84ba36c" TargetMode="External"/><Relationship Id="rId936" Type="http://schemas.openxmlformats.org/officeDocument/2006/relationships/hyperlink" Target="https://satgobmx.sharepoint.com/sites/pwa/_layouts/15/wrkstat.aspx?List=5c3ae0b7-65f3-45f1-8078-c818d7721c07&amp;WorkflowInstanceName=d89b9042-c882-446f-a18c-33987ee0c40e" TargetMode="External"/><Relationship Id="rId65" Type="http://schemas.openxmlformats.org/officeDocument/2006/relationships/hyperlink" Target="https://satgobmx.sharepoint.com/sites/pwa/_layouts/15/wrkstat.aspx?List=5c3ae0b7-65f3-45f1-8078-c818d7721c07&amp;WorkflowInstanceName=614365cd-792c-4e2e-8e78-600fb166582b" TargetMode="External"/><Relationship Id="rId130" Type="http://schemas.openxmlformats.org/officeDocument/2006/relationships/hyperlink" Target="https://satgobmx.sharepoint.com/sites/pwa/_layouts/15/wrkstat.aspx?List=5c3ae0b7-65f3-45f1-8078-c818d7721c07&amp;WorkflowInstanceName=12238ad3-ff4f-4806-a1ac-e658ba45ca05" TargetMode="External"/><Relationship Id="rId368" Type="http://schemas.openxmlformats.org/officeDocument/2006/relationships/hyperlink" Target="https://satgobmx.sharepoint.com/sites/pwa/_layouts/15/wrkstat.aspx?List=5c3ae0b7-65f3-45f1-8078-c818d7721c07&amp;WorkflowInstanceName=cbc1f219-4039-4e83-af1b-8e675f8c97f5" TargetMode="External"/><Relationship Id="rId575" Type="http://schemas.openxmlformats.org/officeDocument/2006/relationships/hyperlink" Target="https://satgobmx.sharepoint.com/sites/pwa/_layouts/15/wrkstat.aspx?List=5c3ae0b7-65f3-45f1-8078-c818d7721c07&amp;WorkflowInstanceName=b133be77-7c81-4f58-b352-4a106b1a9f17" TargetMode="External"/><Relationship Id="rId782" Type="http://schemas.openxmlformats.org/officeDocument/2006/relationships/hyperlink" Target="https://satgobmx.sharepoint.com/sites/pwa/_layouts/15/wrkstat.aspx?List=5c3ae0b7-65f3-45f1-8078-c818d7721c07&amp;WorkflowInstanceName=f403dc41-daf9-449a-ac5d-39fe5f40eb69" TargetMode="External"/><Relationship Id="rId228" Type="http://schemas.openxmlformats.org/officeDocument/2006/relationships/hyperlink" Target="https://satgobmx.sharepoint.com/sites/pwa/_layouts/15/wrkstat.aspx?List=5c3ae0b7-65f3-45f1-8078-c818d7721c07&amp;WorkflowInstanceName=2162312f-4bd1-454a-bd55-90d58c181555" TargetMode="External"/><Relationship Id="rId435" Type="http://schemas.openxmlformats.org/officeDocument/2006/relationships/hyperlink" Target="https://satgobmx.sharepoint.com/sites/pwa/_layouts/15/wrkstat.aspx?List=5c3ae0b7-65f3-45f1-8078-c818d7721c07&amp;WorkflowInstanceName=f584c9bd-eb65-4300-a623-792a26880881" TargetMode="External"/><Relationship Id="rId642" Type="http://schemas.openxmlformats.org/officeDocument/2006/relationships/hyperlink" Target="https://satgobmx.sharepoint.com/sites/pwa/_layouts/15/wrkstat.aspx?List=5c3ae0b7-65f3-45f1-8078-c818d7721c07&amp;WorkflowInstanceName=80a71ec3-a80a-472a-8145-05afd5dd0503" TargetMode="External"/><Relationship Id="rId281" Type="http://schemas.openxmlformats.org/officeDocument/2006/relationships/hyperlink" Target="https://satgobmx.sharepoint.com/sites/pwa/_layouts/15/wrkstat.aspx?List=5c3ae0b7-65f3-45f1-8078-c818d7721c07&amp;WorkflowInstanceName=c9c48bb2-9ec9-4340-ad7c-0cdbf0aeec07" TargetMode="External"/><Relationship Id="rId502" Type="http://schemas.openxmlformats.org/officeDocument/2006/relationships/hyperlink" Target="https://satgobmx.sharepoint.com/sites/pwa/_layouts/15/wrkstat.aspx?List=5c3ae0b7-65f3-45f1-8078-c818d7721c07&amp;WorkflowInstanceName=f119540a-e562-45db-b98c-2b85cf7f6936" TargetMode="External"/><Relationship Id="rId947" Type="http://schemas.openxmlformats.org/officeDocument/2006/relationships/hyperlink" Target="https://satgobmx.sharepoint.com/sites/pwa/_layouts/15/wrkstat.aspx?List=5c3ae0b7-65f3-45f1-8078-c818d7721c07&amp;WorkflowInstanceName=241fb1bd-569e-4830-be7a-fcac69920dff" TargetMode="External"/><Relationship Id="rId76" Type="http://schemas.openxmlformats.org/officeDocument/2006/relationships/hyperlink" Target="https://satgobmx.sharepoint.com/sites/pwa/_layouts/15/wrkstat.aspx?List=5c3ae0b7-65f3-45f1-8078-c818d7721c07&amp;WorkflowInstanceName=6ceb49d0-7e0e-4307-a4f1-d4fc4115af58" TargetMode="External"/><Relationship Id="rId141" Type="http://schemas.openxmlformats.org/officeDocument/2006/relationships/hyperlink" Target="https://satgobmx.sharepoint.com/sites/pwa/_layouts/15/wrkstat.aspx?List=5c3ae0b7-65f3-45f1-8078-c818d7721c07&amp;WorkflowInstanceName=cb903cfc-7ae2-4f3c-b084-e4c7a9604ddc" TargetMode="External"/><Relationship Id="rId379" Type="http://schemas.openxmlformats.org/officeDocument/2006/relationships/hyperlink" Target="https://satgobmx.sharepoint.com/sites/pwa/_layouts/15/wrkstat.aspx?List=5c3ae0b7-65f3-45f1-8078-c818d7721c07&amp;WorkflowInstanceName=983d32ca-2546-4758-831c-419b02a6ec98" TargetMode="External"/><Relationship Id="rId586" Type="http://schemas.openxmlformats.org/officeDocument/2006/relationships/hyperlink" Target="https://satgobmx.sharepoint.com/sites/pwa/_layouts/15/wrkstat.aspx?List=5c3ae0b7-65f3-45f1-8078-c818d7721c07&amp;WorkflowInstanceName=a206b0c4-44ed-4240-8d91-f69da767e0ba" TargetMode="External"/><Relationship Id="rId793" Type="http://schemas.openxmlformats.org/officeDocument/2006/relationships/hyperlink" Target="https://satgobmx.sharepoint.com/sites/pwa/_layouts/15/wrkstat.aspx?List=5c3ae0b7-65f3-45f1-8078-c818d7721c07&amp;WorkflowInstanceName=22444b0f-4248-4261-be52-724098e44556" TargetMode="External"/><Relationship Id="rId807" Type="http://schemas.openxmlformats.org/officeDocument/2006/relationships/hyperlink" Target="https://satgobmx.sharepoint.com/sites/pwa/_layouts/15/wrkstat.aspx?List=5c3ae0b7-65f3-45f1-8078-c818d7721c07&amp;WorkflowInstanceName=9836d14f-a6e8-48d1-bf81-c164bcf8c6c0" TargetMode="External"/><Relationship Id="rId7" Type="http://schemas.openxmlformats.org/officeDocument/2006/relationships/hyperlink" Target="https://satgobmx.sharepoint.com/sites/pwa/_layouts/15/wrkstat.aspx?List=5c3ae0b7-65f3-45f1-8078-c818d7721c07&amp;WorkflowInstanceName=955f77ef-b871-4ab0-a01e-a4ff28795602" TargetMode="External"/><Relationship Id="rId239" Type="http://schemas.openxmlformats.org/officeDocument/2006/relationships/hyperlink" Target="https://satgobmx.sharepoint.com/sites/pwa/_layouts/15/wrkstat.aspx?List=5c3ae0b7-65f3-45f1-8078-c818d7721c07&amp;WorkflowInstanceName=3aa6cf42-d484-494b-9eaf-4d260f7ffb82" TargetMode="External"/><Relationship Id="rId446" Type="http://schemas.openxmlformats.org/officeDocument/2006/relationships/hyperlink" Target="https://satgobmx.sharepoint.com/sites/pwa/_layouts/15/wrkstat.aspx?List=5c3ae0b7-65f3-45f1-8078-c818d7721c07&amp;WorkflowInstanceName=6204e8e3-1774-4753-b91f-0c7f46f0a42d" TargetMode="External"/><Relationship Id="rId653" Type="http://schemas.openxmlformats.org/officeDocument/2006/relationships/hyperlink" Target="https://satgobmx.sharepoint.com/sites/pwa/_layouts/15/wrkstat.aspx?List=5c3ae0b7-65f3-45f1-8078-c818d7721c07&amp;WorkflowInstanceName=3001bce9-4434-4613-b909-e8c656b65932" TargetMode="External"/><Relationship Id="rId292" Type="http://schemas.openxmlformats.org/officeDocument/2006/relationships/hyperlink" Target="https://satgobmx.sharepoint.com/sites/pwa/_layouts/15/wrkstat.aspx?List=5c3ae0b7-65f3-45f1-8078-c818d7721c07&amp;WorkflowInstanceName=ccb12111-6d3f-493a-86c5-62e0bef405a2" TargetMode="External"/><Relationship Id="rId306" Type="http://schemas.openxmlformats.org/officeDocument/2006/relationships/hyperlink" Target="https://satgobmx.sharepoint.com/sites/pwa/_layouts/15/wrkstat.aspx?List=5c3ae0b7-65f3-45f1-8078-c818d7721c07&amp;WorkflowInstanceName=53d3cd40-abbb-4e08-82ff-0b6ff1fb15f9" TargetMode="External"/><Relationship Id="rId860" Type="http://schemas.openxmlformats.org/officeDocument/2006/relationships/hyperlink" Target="https://satgobmx.sharepoint.com/sites/pwa/_layouts/15/wrkstat.aspx?List=5c3ae0b7-65f3-45f1-8078-c818d7721c07&amp;WorkflowInstanceName=f0bdf2ec-e024-4f94-8f76-327792eaba32" TargetMode="External"/><Relationship Id="rId958" Type="http://schemas.openxmlformats.org/officeDocument/2006/relationships/hyperlink" Target="https://satgobmx.sharepoint.com/sites/pwa/_layouts/15/wrkstat.aspx?List=5c3ae0b7-65f3-45f1-8078-c818d7721c07&amp;WorkflowInstanceName=07af38e3-c723-4729-83ac-852e80c41813" TargetMode="External"/><Relationship Id="rId87" Type="http://schemas.openxmlformats.org/officeDocument/2006/relationships/hyperlink" Target="https://satgobmx.sharepoint.com/sites/pwa/_layouts/15/wrkstat.aspx?List=5c3ae0b7-65f3-45f1-8078-c818d7721c07&amp;WorkflowInstanceName=a9b0c27c-632b-4fe4-bac1-0240aa03cb90" TargetMode="External"/><Relationship Id="rId513" Type="http://schemas.openxmlformats.org/officeDocument/2006/relationships/hyperlink" Target="https://satgobmx.sharepoint.com/sites/pwa/_layouts/15/wrkstat.aspx?List=5c3ae0b7-65f3-45f1-8078-c818d7721c07&amp;WorkflowInstanceName=8e3e0b21-a2fa-4d2f-9f18-adc67c11ee27" TargetMode="External"/><Relationship Id="rId597" Type="http://schemas.openxmlformats.org/officeDocument/2006/relationships/hyperlink" Target="https://satgobmx.sharepoint.com/sites/pwa/_layouts/15/wrkstat.aspx?List=5c3ae0b7-65f3-45f1-8078-c818d7721c07&amp;WorkflowInstanceName=eeeffe09-8a20-4103-bd17-30de8040f142" TargetMode="External"/><Relationship Id="rId720" Type="http://schemas.openxmlformats.org/officeDocument/2006/relationships/hyperlink" Target="https://satgobmx.sharepoint.com/sites/pwa/_layouts/15/wrkstat.aspx?List=5c3ae0b7-65f3-45f1-8078-c818d7721c07&amp;WorkflowInstanceName=cdbd0716-0270-4a46-a816-54f46e018c19" TargetMode="External"/><Relationship Id="rId818" Type="http://schemas.openxmlformats.org/officeDocument/2006/relationships/hyperlink" Target="https://satgobmx.sharepoint.com/sites/pwa/_layouts/15/wrkstat.aspx?List=5c3ae0b7-65f3-45f1-8078-c818d7721c07&amp;WorkflowInstanceName=004a9d53-fd6e-4ab9-8f9f-1314f1c473b8" TargetMode="External"/><Relationship Id="rId152" Type="http://schemas.openxmlformats.org/officeDocument/2006/relationships/hyperlink" Target="https://satgobmx.sharepoint.com/sites/pwa/_layouts/15/wrkstat.aspx?List=5c3ae0b7-65f3-45f1-8078-c818d7721c07&amp;WorkflowInstanceName=ecdca139-e275-4385-8716-e22f1f044a1d" TargetMode="External"/><Relationship Id="rId457" Type="http://schemas.openxmlformats.org/officeDocument/2006/relationships/hyperlink" Target="https://satgobmx.sharepoint.com/sites/pwa/_layouts/15/wrkstat.aspx?List=5c3ae0b7-65f3-45f1-8078-c818d7721c07&amp;WorkflowInstanceName=7855d3e2-fd26-4a7f-a61e-188dfa1e1b84" TargetMode="External"/><Relationship Id="rId1003" Type="http://schemas.openxmlformats.org/officeDocument/2006/relationships/hyperlink" Target="https://satgobmx.sharepoint.com/sites/pwa/_layouts/15/wrkstat.aspx?List=5c3ae0b7-65f3-45f1-8078-c818d7721c07&amp;WorkflowInstanceName=9cb624e8-4e29-4bf3-a52b-916a31ecbc26" TargetMode="External"/><Relationship Id="rId664" Type="http://schemas.openxmlformats.org/officeDocument/2006/relationships/hyperlink" Target="https://satgobmx.sharepoint.com/sites/pwa/_layouts/15/wrkstat.aspx?List=5c3ae0b7-65f3-45f1-8078-c818d7721c07&amp;WorkflowInstanceName=aeb6f033-705e-425e-9a7e-75fc09024478" TargetMode="External"/><Relationship Id="rId871" Type="http://schemas.openxmlformats.org/officeDocument/2006/relationships/hyperlink" Target="https://satgobmx.sharepoint.com/sites/pwa/_layouts/15/wrkstat.aspx?List=5c3ae0b7-65f3-45f1-8078-c818d7721c07&amp;WorkflowInstanceName=c7afef87-583b-47e5-b284-878baf6469c8" TargetMode="External"/><Relationship Id="rId969" Type="http://schemas.openxmlformats.org/officeDocument/2006/relationships/hyperlink" Target="https://satgobmx.sharepoint.com/sites/pwa/_layouts/15/wrkstat.aspx?List=5c3ae0b7-65f3-45f1-8078-c818d7721c07&amp;WorkflowInstanceName=3c0f2635-c7e5-418c-a77f-a57ed5df30ec" TargetMode="External"/><Relationship Id="rId14" Type="http://schemas.openxmlformats.org/officeDocument/2006/relationships/hyperlink" Target="https://satgobmx.sharepoint.com/sites/pwa/_layouts/15/wrkstat.aspx?List=5c3ae0b7-65f3-45f1-8078-c818d7721c07&amp;WorkflowInstanceName=ca70d815-2c00-4a6b-ba8a-a38d2b716ff9" TargetMode="External"/><Relationship Id="rId317" Type="http://schemas.openxmlformats.org/officeDocument/2006/relationships/hyperlink" Target="https://satgobmx.sharepoint.com/sites/pwa/_layouts/15/wrkstat.aspx?List=5c3ae0b7-65f3-45f1-8078-c818d7721c07&amp;WorkflowInstanceName=818678dd-5d23-4209-99d6-1442a35fb07b" TargetMode="External"/><Relationship Id="rId524" Type="http://schemas.openxmlformats.org/officeDocument/2006/relationships/hyperlink" Target="https://satgobmx.sharepoint.com/sites/pwa/_layouts/15/wrkstat.aspx?List=5c3ae0b7-65f3-45f1-8078-c818d7721c07&amp;WorkflowInstanceName=a0588b87-07ed-4097-b3b5-66941582459c" TargetMode="External"/><Relationship Id="rId731" Type="http://schemas.openxmlformats.org/officeDocument/2006/relationships/hyperlink" Target="https://satgobmx.sharepoint.com/sites/pwa/_layouts/15/wrkstat.aspx?List=5c3ae0b7-65f3-45f1-8078-c818d7721c07&amp;WorkflowInstanceName=940bd256-51cc-4fd3-93df-ee7265fd5dff" TargetMode="External"/><Relationship Id="rId98" Type="http://schemas.openxmlformats.org/officeDocument/2006/relationships/hyperlink" Target="https://satgobmx.sharepoint.com/sites/pwa/_layouts/15/wrkstat.aspx?List=5c3ae0b7-65f3-45f1-8078-c818d7721c07&amp;WorkflowInstanceName=96cfae38-0bc4-40f2-bae7-776fdd61f3ad" TargetMode="External"/><Relationship Id="rId163" Type="http://schemas.openxmlformats.org/officeDocument/2006/relationships/hyperlink" Target="https://satgobmx.sharepoint.com/sites/pwa/_layouts/15/wrkstat.aspx?List=5c3ae0b7-65f3-45f1-8078-c818d7721c07&amp;WorkflowInstanceName=73e0bb28-32ff-47f8-999f-cf3e1e7b2798" TargetMode="External"/><Relationship Id="rId370" Type="http://schemas.openxmlformats.org/officeDocument/2006/relationships/hyperlink" Target="https://satgobmx.sharepoint.com/sites/pwa/_layouts/15/wrkstat.aspx?List=5c3ae0b7-65f3-45f1-8078-c818d7721c07&amp;WorkflowInstanceName=bcb2b2a0-082d-43c0-a48a-8d5d6a99fb84" TargetMode="External"/><Relationship Id="rId829" Type="http://schemas.openxmlformats.org/officeDocument/2006/relationships/hyperlink" Target="https://satgobmx.sharepoint.com/sites/pwa/_layouts/15/wrkstat.aspx?List=5c3ae0b7-65f3-45f1-8078-c818d7721c07&amp;WorkflowInstanceName=afe66e63-f273-4beb-81f1-5126d2d6cbbd" TargetMode="External"/><Relationship Id="rId230" Type="http://schemas.openxmlformats.org/officeDocument/2006/relationships/hyperlink" Target="https://satgobmx.sharepoint.com/sites/pwa/_layouts/15/wrkstat.aspx?List=5c3ae0b7-65f3-45f1-8078-c818d7721c07&amp;WorkflowInstanceName=2c7b0560-7429-421b-aaa8-f3a826889a4b" TargetMode="External"/><Relationship Id="rId468" Type="http://schemas.openxmlformats.org/officeDocument/2006/relationships/hyperlink" Target="https://satgobmx.sharepoint.com/sites/pwa/_layouts/15/wrkstat.aspx?List=5c3ae0b7-65f3-45f1-8078-c818d7721c07&amp;WorkflowInstanceName=ea41c7ea-0867-48dc-8246-27124505736e" TargetMode="External"/><Relationship Id="rId675" Type="http://schemas.openxmlformats.org/officeDocument/2006/relationships/hyperlink" Target="https://satgobmx.sharepoint.com/sites/pwa/_layouts/15/wrkstat.aspx?List=5c3ae0b7-65f3-45f1-8078-c818d7721c07&amp;WorkflowInstanceName=e10010f5-c381-47d9-83b5-95b64609a407" TargetMode="External"/><Relationship Id="rId882" Type="http://schemas.openxmlformats.org/officeDocument/2006/relationships/hyperlink" Target="https://satgobmx.sharepoint.com/sites/pwa/_layouts/15/wrkstat.aspx?List=5c3ae0b7-65f3-45f1-8078-c818d7721c07&amp;WorkflowInstanceName=443ab897-0999-44f6-b2a7-d05848eef621" TargetMode="External"/><Relationship Id="rId25" Type="http://schemas.openxmlformats.org/officeDocument/2006/relationships/hyperlink" Target="https://satgobmx.sharepoint.com/sites/pwa/_layouts/15/wrkstat.aspx?List=5c3ae0b7-65f3-45f1-8078-c818d7721c07&amp;WorkflowInstanceName=fd1528b6-f0cd-4a3b-abb8-89e83ef3cfb5" TargetMode="External"/><Relationship Id="rId328" Type="http://schemas.openxmlformats.org/officeDocument/2006/relationships/hyperlink" Target="https://satgobmx.sharepoint.com/sites/pwa/_layouts/15/wrkstat.aspx?List=5c3ae0b7-65f3-45f1-8078-c818d7721c07&amp;WorkflowInstanceName=e2823c42-19e1-4a3a-8c60-dd6aee56c8fc" TargetMode="External"/><Relationship Id="rId535" Type="http://schemas.openxmlformats.org/officeDocument/2006/relationships/hyperlink" Target="https://satgobmx.sharepoint.com/sites/pwa/_layouts/15/wrkstat.aspx?List=5c3ae0b7-65f3-45f1-8078-c818d7721c07&amp;WorkflowInstanceName=a89dd2ad-3663-441b-8399-a06e67bbadf8" TargetMode="External"/><Relationship Id="rId742" Type="http://schemas.openxmlformats.org/officeDocument/2006/relationships/hyperlink" Target="https://satgobmx.sharepoint.com/sites/pwa/_layouts/15/wrkstat.aspx?List=5c3ae0b7-65f3-45f1-8078-c818d7721c07&amp;WorkflowInstanceName=7a80df54-394b-4479-b131-58a8a88062f3" TargetMode="External"/><Relationship Id="rId174" Type="http://schemas.openxmlformats.org/officeDocument/2006/relationships/hyperlink" Target="https://satgobmx.sharepoint.com/sites/pwa/_layouts/15/wrkstat.aspx?List=5c3ae0b7-65f3-45f1-8078-c818d7721c07&amp;WorkflowInstanceName=422fd274-983f-4058-b981-c1ba34b2ef02" TargetMode="External"/><Relationship Id="rId381" Type="http://schemas.openxmlformats.org/officeDocument/2006/relationships/hyperlink" Target="https://satgobmx.sharepoint.com/sites/pwa/_layouts/15/wrkstat.aspx?List=5c3ae0b7-65f3-45f1-8078-c818d7721c07&amp;WorkflowInstanceName=991417c9-1c06-41a9-beb1-0ed48e41b9f2" TargetMode="External"/><Relationship Id="rId602" Type="http://schemas.openxmlformats.org/officeDocument/2006/relationships/hyperlink" Target="https://satgobmx.sharepoint.com/sites/pwa/_layouts/15/wrkstat.aspx?List=5c3ae0b7-65f3-45f1-8078-c818d7721c07&amp;WorkflowInstanceName=6df0a842-82cb-431b-aea0-fdea81b77e02" TargetMode="External"/><Relationship Id="rId241" Type="http://schemas.openxmlformats.org/officeDocument/2006/relationships/hyperlink" Target="https://satgobmx.sharepoint.com/sites/pwa/_layouts/15/wrkstat.aspx?List=5c3ae0b7-65f3-45f1-8078-c818d7721c07&amp;WorkflowInstanceName=58be29ba-aa8b-4560-9915-a99e2abe580e" TargetMode="External"/><Relationship Id="rId479" Type="http://schemas.openxmlformats.org/officeDocument/2006/relationships/hyperlink" Target="https://satgobmx.sharepoint.com/sites/pwa/_layouts/15/wrkstat.aspx?List=5c3ae0b7-65f3-45f1-8078-c818d7721c07&amp;WorkflowInstanceName=152273c4-2d6b-4c2b-8448-3da6de1c6693" TargetMode="External"/><Relationship Id="rId686" Type="http://schemas.openxmlformats.org/officeDocument/2006/relationships/hyperlink" Target="https://satgobmx.sharepoint.com/sites/pwa/_layouts/15/wrkstat.aspx?List=5c3ae0b7-65f3-45f1-8078-c818d7721c07&amp;WorkflowInstanceName=1dcd1ed3-1f21-4ec7-bd96-9f4eaa30b97d" TargetMode="External"/><Relationship Id="rId893" Type="http://schemas.openxmlformats.org/officeDocument/2006/relationships/hyperlink" Target="https://satgobmx.sharepoint.com/sites/pwa/_layouts/15/wrkstat.aspx?List=5c3ae0b7-65f3-45f1-8078-c818d7721c07&amp;WorkflowInstanceName=4b267120-d0cd-42e6-9ed4-3a6c295042e7" TargetMode="External"/><Relationship Id="rId907" Type="http://schemas.openxmlformats.org/officeDocument/2006/relationships/hyperlink" Target="https://satgobmx.sharepoint.com/sites/pwa/_layouts/15/wrkstat.aspx?List=5c3ae0b7-65f3-45f1-8078-c818d7721c07&amp;WorkflowInstanceName=243c90e1-0341-4312-9d55-585dc2d1edba" TargetMode="External"/><Relationship Id="rId36" Type="http://schemas.openxmlformats.org/officeDocument/2006/relationships/hyperlink" Target="https://satgobmx.sharepoint.com/sites/pwa/_layouts/15/wrkstat.aspx?List=5c3ae0b7-65f3-45f1-8078-c818d7721c07&amp;WorkflowInstanceName=bc002501-16c3-49de-a561-16eaf3367a94" TargetMode="External"/><Relationship Id="rId339" Type="http://schemas.openxmlformats.org/officeDocument/2006/relationships/hyperlink" Target="https://satgobmx.sharepoint.com/sites/pwa/_layouts/15/wrkstat.aspx?List=5c3ae0b7-65f3-45f1-8078-c818d7721c07&amp;WorkflowInstanceName=482322df-9081-4964-9638-b2b19041163b" TargetMode="External"/><Relationship Id="rId546" Type="http://schemas.openxmlformats.org/officeDocument/2006/relationships/hyperlink" Target="https://satgobmx.sharepoint.com/sites/pwa/_layouts/15/wrkstat.aspx?List=5c3ae0b7-65f3-45f1-8078-c818d7721c07&amp;WorkflowInstanceName=c3157ae1-9e35-4adc-b30e-358b339cf20c" TargetMode="External"/><Relationship Id="rId753" Type="http://schemas.openxmlformats.org/officeDocument/2006/relationships/hyperlink" Target="https://satgobmx.sharepoint.com/sites/pwa/_layouts/15/wrkstat.aspx?List=5c3ae0b7-65f3-45f1-8078-c818d7721c07&amp;WorkflowInstanceName=8da538bd-03ca-4266-9f0b-8b5434a71543" TargetMode="External"/><Relationship Id="rId101" Type="http://schemas.openxmlformats.org/officeDocument/2006/relationships/hyperlink" Target="https://satgobmx.sharepoint.com/sites/pwa/_layouts/15/wrkstat.aspx?List=5c3ae0b7-65f3-45f1-8078-c818d7721c07&amp;WorkflowInstanceName=edd52f85-f03f-4af1-9e4a-127d0a4191e0" TargetMode="External"/><Relationship Id="rId185" Type="http://schemas.openxmlformats.org/officeDocument/2006/relationships/hyperlink" Target="https://satgobmx.sharepoint.com/sites/pwa/_layouts/15/wrkstat.aspx?List=5c3ae0b7-65f3-45f1-8078-c818d7721c07&amp;WorkflowInstanceName=da912812-e05f-4555-bab1-5cf0f102c6b2" TargetMode="External"/><Relationship Id="rId406" Type="http://schemas.openxmlformats.org/officeDocument/2006/relationships/hyperlink" Target="https://satgobmx.sharepoint.com/sites/pwa/_layouts/15/wrkstat.aspx?List=5c3ae0b7-65f3-45f1-8078-c818d7721c07&amp;WorkflowInstanceName=ce1ae1d1-5b5a-4c7a-9aaf-9c608c982a0c" TargetMode="External"/><Relationship Id="rId960" Type="http://schemas.openxmlformats.org/officeDocument/2006/relationships/hyperlink" Target="https://satgobmx.sharepoint.com/sites/pwa/_layouts/15/wrkstat.aspx?List=5c3ae0b7-65f3-45f1-8078-c818d7721c07&amp;WorkflowInstanceName=f0baa5e5-2d6b-4322-bfb9-e36bea77d7eb" TargetMode="External"/><Relationship Id="rId392" Type="http://schemas.openxmlformats.org/officeDocument/2006/relationships/hyperlink" Target="https://satgobmx.sharepoint.com/sites/pwa/_layouts/15/wrkstat.aspx?List=5c3ae0b7-65f3-45f1-8078-c818d7721c07&amp;WorkflowInstanceName=0944cf2f-4a04-4939-905f-c69ab17ebd93" TargetMode="External"/><Relationship Id="rId613" Type="http://schemas.openxmlformats.org/officeDocument/2006/relationships/hyperlink" Target="https://satgobmx.sharepoint.com/sites/pwa/_layouts/15/wrkstat.aspx?List=5c3ae0b7-65f3-45f1-8078-c818d7721c07&amp;WorkflowInstanceName=611bef1b-4b80-41c3-bafe-bf2cb5c8c7e4" TargetMode="External"/><Relationship Id="rId697" Type="http://schemas.openxmlformats.org/officeDocument/2006/relationships/hyperlink" Target="https://satgobmx.sharepoint.com/sites/pwa/_layouts/15/wrkstat.aspx?List=5c3ae0b7-65f3-45f1-8078-c818d7721c07&amp;WorkflowInstanceName=b376e008-2e38-4372-bcda-737a101e6d87" TargetMode="External"/><Relationship Id="rId820" Type="http://schemas.openxmlformats.org/officeDocument/2006/relationships/hyperlink" Target="https://satgobmx.sharepoint.com/sites/pwa/_layouts/15/wrkstat.aspx?List=5c3ae0b7-65f3-45f1-8078-c818d7721c07&amp;WorkflowInstanceName=014aa3ad-f4cd-4a7f-a883-79e671f11441" TargetMode="External"/><Relationship Id="rId918" Type="http://schemas.openxmlformats.org/officeDocument/2006/relationships/hyperlink" Target="https://satgobmx.sharepoint.com/sites/pwa/_layouts/15/wrkstat.aspx?List=5c3ae0b7-65f3-45f1-8078-c818d7721c07&amp;WorkflowInstanceName=3ff190a1-caa7-49ea-8340-4c7a92416e0e" TargetMode="External"/><Relationship Id="rId252" Type="http://schemas.openxmlformats.org/officeDocument/2006/relationships/hyperlink" Target="https://satgobmx.sharepoint.com/sites/pwa/_layouts/15/wrkstat.aspx?List=5c3ae0b7-65f3-45f1-8078-c818d7721c07&amp;WorkflowInstanceName=e4bb034e-8512-4b46-87cd-7b9dbd0368fe" TargetMode="External"/><Relationship Id="rId47" Type="http://schemas.openxmlformats.org/officeDocument/2006/relationships/hyperlink" Target="https://satgobmx.sharepoint.com/sites/pwa/_layouts/15/wrkstat.aspx?List=5c3ae0b7-65f3-45f1-8078-c818d7721c07&amp;WorkflowInstanceName=79e3a033-febd-4e0c-a554-0c198191c0be" TargetMode="External"/><Relationship Id="rId112" Type="http://schemas.openxmlformats.org/officeDocument/2006/relationships/hyperlink" Target="https://satgobmx.sharepoint.com/sites/pwa/_layouts/15/wrkstat.aspx?List=5c3ae0b7-65f3-45f1-8078-c818d7721c07&amp;WorkflowInstanceName=9690d6d3-e72c-4d00-9585-e9ed0e04be07" TargetMode="External"/><Relationship Id="rId557" Type="http://schemas.openxmlformats.org/officeDocument/2006/relationships/hyperlink" Target="https://satgobmx.sharepoint.com/sites/pwa/_layouts/15/wrkstat.aspx?List=5c3ae0b7-65f3-45f1-8078-c818d7721c07&amp;WorkflowInstanceName=ee89f732-8ea5-4f43-9d33-8c7af59f1bfa" TargetMode="External"/><Relationship Id="rId764" Type="http://schemas.openxmlformats.org/officeDocument/2006/relationships/hyperlink" Target="https://satgobmx.sharepoint.com/sites/pwa/_layouts/15/wrkstat.aspx?List=5c3ae0b7-65f3-45f1-8078-c818d7721c07&amp;WorkflowInstanceName=d97e51ac-c47c-4741-9483-a099a5f96977" TargetMode="External"/><Relationship Id="rId971" Type="http://schemas.openxmlformats.org/officeDocument/2006/relationships/hyperlink" Target="https://satgobmx.sharepoint.com/sites/pwa/_layouts/15/wrkstat.aspx?List=5c3ae0b7-65f3-45f1-8078-c818d7721c07&amp;WorkflowInstanceName=03cc036e-9ec7-4ca0-a04b-44a794612ebb" TargetMode="External"/><Relationship Id="rId196" Type="http://schemas.openxmlformats.org/officeDocument/2006/relationships/hyperlink" Target="https://satgobmx.sharepoint.com/sites/pwa/_layouts/15/wrkstat.aspx?List=5c3ae0b7-65f3-45f1-8078-c818d7721c07&amp;WorkflowInstanceName=42090eaa-e30c-4821-9e94-eaf91c503c50" TargetMode="External"/><Relationship Id="rId417" Type="http://schemas.openxmlformats.org/officeDocument/2006/relationships/hyperlink" Target="https://satgobmx.sharepoint.com/sites/pwa/_layouts/15/wrkstat.aspx?List=5c3ae0b7-65f3-45f1-8078-c818d7721c07&amp;WorkflowInstanceName=8a575215-50a2-48a8-b9e5-c4658c99ceb9" TargetMode="External"/><Relationship Id="rId624" Type="http://schemas.openxmlformats.org/officeDocument/2006/relationships/hyperlink" Target="https://satgobmx.sharepoint.com/sites/pwa/_layouts/15/wrkstat.aspx?List=5c3ae0b7-65f3-45f1-8078-c818d7721c07&amp;WorkflowInstanceName=ad13143c-a70c-48a2-bdff-890d044371a0" TargetMode="External"/><Relationship Id="rId831" Type="http://schemas.openxmlformats.org/officeDocument/2006/relationships/hyperlink" Target="https://satgobmx.sharepoint.com/sites/pwa/_layouts/15/wrkstat.aspx?List=5c3ae0b7-65f3-45f1-8078-c818d7721c07&amp;WorkflowInstanceName=1fc720b4-9545-4326-93c5-3032c98e07c2" TargetMode="External"/><Relationship Id="rId263" Type="http://schemas.openxmlformats.org/officeDocument/2006/relationships/hyperlink" Target="https://satgobmx.sharepoint.com/sites/pwa/_layouts/15/wrkstat.aspx?List=5c3ae0b7-65f3-45f1-8078-c818d7721c07&amp;WorkflowInstanceName=01a4cf5e-f005-4082-b740-e5b5787afdf0" TargetMode="External"/><Relationship Id="rId470" Type="http://schemas.openxmlformats.org/officeDocument/2006/relationships/hyperlink" Target="https://satgobmx.sharepoint.com/sites/pwa/_layouts/15/wrkstat.aspx?List=5c3ae0b7-65f3-45f1-8078-c818d7721c07&amp;WorkflowInstanceName=53736125-d8d3-4fbf-8b6a-d6602fc4789d" TargetMode="External"/><Relationship Id="rId929" Type="http://schemas.openxmlformats.org/officeDocument/2006/relationships/hyperlink" Target="https://satgobmx.sharepoint.com/sites/pwa/_layouts/15/wrkstat.aspx?List=5c3ae0b7-65f3-45f1-8078-c818d7721c07&amp;WorkflowInstanceName=407f91e0-7a21-4794-8c0e-e428484f0418" TargetMode="External"/><Relationship Id="rId58" Type="http://schemas.openxmlformats.org/officeDocument/2006/relationships/hyperlink" Target="https://satgobmx.sharepoint.com/sites/pwa/_layouts/15/wrkstat.aspx?List=5c3ae0b7-65f3-45f1-8078-c818d7721c07&amp;WorkflowInstanceName=67dd6019-d0dc-446a-b22d-6917327622c2" TargetMode="External"/><Relationship Id="rId123" Type="http://schemas.openxmlformats.org/officeDocument/2006/relationships/hyperlink" Target="https://satgobmx.sharepoint.com/sites/pwa/_layouts/15/wrkstat.aspx?List=5c3ae0b7-65f3-45f1-8078-c818d7721c07&amp;WorkflowInstanceName=66487991-e75c-4a3c-ac8c-90bf08fcab83" TargetMode="External"/><Relationship Id="rId330" Type="http://schemas.openxmlformats.org/officeDocument/2006/relationships/hyperlink" Target="https://satgobmx.sharepoint.com/sites/pwa/_layouts/15/wrkstat.aspx?List=5c3ae0b7-65f3-45f1-8078-c818d7721c07&amp;WorkflowInstanceName=1b492b08-d9c9-423e-b97b-d3b0bbab9992" TargetMode="External"/><Relationship Id="rId568" Type="http://schemas.openxmlformats.org/officeDocument/2006/relationships/hyperlink" Target="https://satgobmx.sharepoint.com/sites/pwa/_layouts/15/wrkstat.aspx?List=5c3ae0b7-65f3-45f1-8078-c818d7721c07&amp;WorkflowInstanceName=3a1d01b2-7da4-4b3b-8344-5b337e2a5108" TargetMode="External"/><Relationship Id="rId775" Type="http://schemas.openxmlformats.org/officeDocument/2006/relationships/hyperlink" Target="https://satgobmx.sharepoint.com/sites/pwa/_layouts/15/wrkstat.aspx?List=5c3ae0b7-65f3-45f1-8078-c818d7721c07&amp;WorkflowInstanceName=0f747929-7f77-4cbe-90ec-2eb6dadb4bfd" TargetMode="External"/><Relationship Id="rId982" Type="http://schemas.openxmlformats.org/officeDocument/2006/relationships/hyperlink" Target="https://satgobmx.sharepoint.com/sites/pwa/_layouts/15/wrkstat.aspx?List=5c3ae0b7-65f3-45f1-8078-c818d7721c07&amp;WorkflowInstanceName=b797785d-4c94-4786-b211-330c0f36ff35" TargetMode="External"/><Relationship Id="rId428" Type="http://schemas.openxmlformats.org/officeDocument/2006/relationships/hyperlink" Target="https://satgobmx.sharepoint.com/sites/pwa/_layouts/15/wrkstat.aspx?List=5c3ae0b7-65f3-45f1-8078-c818d7721c07&amp;WorkflowInstanceName=70e46f6b-54c3-437e-9f6e-93c3624149e3" TargetMode="External"/><Relationship Id="rId635" Type="http://schemas.openxmlformats.org/officeDocument/2006/relationships/hyperlink" Target="https://satgobmx.sharepoint.com/sites/pwa/_layouts/15/wrkstat.aspx?List=5c3ae0b7-65f3-45f1-8078-c818d7721c07&amp;WorkflowInstanceName=dd08585a-2671-4542-9e9e-2db074f47d0a" TargetMode="External"/><Relationship Id="rId842" Type="http://schemas.openxmlformats.org/officeDocument/2006/relationships/hyperlink" Target="https://satgobmx.sharepoint.com/sites/pwa/_layouts/15/wrkstat.aspx?List=5c3ae0b7-65f3-45f1-8078-c818d7721c07&amp;WorkflowInstanceName=dc862644-7ada-46c1-a3aa-346186cfa9f4" TargetMode="External"/><Relationship Id="rId274" Type="http://schemas.openxmlformats.org/officeDocument/2006/relationships/hyperlink" Target="https://satgobmx.sharepoint.com/sites/pwa/_layouts/15/wrkstat.aspx?List=5c3ae0b7-65f3-45f1-8078-c818d7721c07&amp;WorkflowInstanceName=e33bd3ea-f79f-4544-9dda-25bc6b735468" TargetMode="External"/><Relationship Id="rId481" Type="http://schemas.openxmlformats.org/officeDocument/2006/relationships/hyperlink" Target="https://satgobmx.sharepoint.com/sites/pwa/_layouts/15/wrkstat.aspx?List=5c3ae0b7-65f3-45f1-8078-c818d7721c07&amp;WorkflowInstanceName=103232a1-be50-4db0-bc91-e3286138875a" TargetMode="External"/><Relationship Id="rId702" Type="http://schemas.openxmlformats.org/officeDocument/2006/relationships/hyperlink" Target="https://satgobmx.sharepoint.com/sites/pwa/_layouts/15/wrkstat.aspx?List=5c3ae0b7-65f3-45f1-8078-c818d7721c07&amp;WorkflowInstanceName=14859727-0f06-4957-956d-a5a5c037bf74" TargetMode="External"/><Relationship Id="rId69" Type="http://schemas.openxmlformats.org/officeDocument/2006/relationships/hyperlink" Target="https://satgobmx.sharepoint.com/sites/pwa/_layouts/15/wrkstat.aspx?List=5c3ae0b7-65f3-45f1-8078-c818d7721c07&amp;WorkflowInstanceName=19b33c16-01e7-4567-bbc7-4fc75b33e6af" TargetMode="External"/><Relationship Id="rId134" Type="http://schemas.openxmlformats.org/officeDocument/2006/relationships/hyperlink" Target="https://satgobmx.sharepoint.com/sites/pwa/_layouts/15/wrkstat.aspx?List=5c3ae0b7-65f3-45f1-8078-c818d7721c07&amp;WorkflowInstanceName=e557a6e3-51d3-4a2a-a371-f2ec2fdc4f65" TargetMode="External"/><Relationship Id="rId579" Type="http://schemas.openxmlformats.org/officeDocument/2006/relationships/hyperlink" Target="https://satgobmx.sharepoint.com/sites/pwa/_layouts/15/wrkstat.aspx?List=5c3ae0b7-65f3-45f1-8078-c818d7721c07&amp;WorkflowInstanceName=24cac1f0-5c6e-4138-8d0c-0c94f49dc016" TargetMode="External"/><Relationship Id="rId786" Type="http://schemas.openxmlformats.org/officeDocument/2006/relationships/hyperlink" Target="https://satgobmx.sharepoint.com/sites/pwa/_layouts/15/wrkstat.aspx?List=5c3ae0b7-65f3-45f1-8078-c818d7721c07&amp;WorkflowInstanceName=9641d477-3274-45d8-8069-756eb2b53201" TargetMode="External"/><Relationship Id="rId993" Type="http://schemas.openxmlformats.org/officeDocument/2006/relationships/hyperlink" Target="https://satgobmx.sharepoint.com/sites/pwa/_layouts/15/wrkstat.aspx?List=5c3ae0b7-65f3-45f1-8078-c818d7721c07&amp;WorkflowInstanceName=6e813df2-ef98-4a1b-8e00-cf73c5164e87" TargetMode="External"/><Relationship Id="rId341" Type="http://schemas.openxmlformats.org/officeDocument/2006/relationships/hyperlink" Target="https://satgobmx.sharepoint.com/sites/pwa/_layouts/15/wrkstat.aspx?List=5c3ae0b7-65f3-45f1-8078-c818d7721c07&amp;WorkflowInstanceName=f9fe131a-1327-4b68-a3a8-ef52da23ab6b" TargetMode="External"/><Relationship Id="rId439" Type="http://schemas.openxmlformats.org/officeDocument/2006/relationships/hyperlink" Target="https://satgobmx.sharepoint.com/sites/pwa/_layouts/15/wrkstat.aspx?List=5c3ae0b7-65f3-45f1-8078-c818d7721c07&amp;WorkflowInstanceName=b0a0f68a-559a-44d8-a7fe-d476bf562712" TargetMode="External"/><Relationship Id="rId646" Type="http://schemas.openxmlformats.org/officeDocument/2006/relationships/hyperlink" Target="https://satgobmx.sharepoint.com/sites/pwa/_layouts/15/wrkstat.aspx?List=5c3ae0b7-65f3-45f1-8078-c818d7721c07&amp;WorkflowInstanceName=675d8191-411b-429a-8458-91cd834289ab" TargetMode="External"/><Relationship Id="rId201" Type="http://schemas.openxmlformats.org/officeDocument/2006/relationships/hyperlink" Target="https://satgobmx.sharepoint.com/sites/pwa/_layouts/15/wrkstat.aspx?List=5c3ae0b7-65f3-45f1-8078-c818d7721c07&amp;WorkflowInstanceName=ef88fdf0-c79c-4909-b100-1bd2c05325ea" TargetMode="External"/><Relationship Id="rId285" Type="http://schemas.openxmlformats.org/officeDocument/2006/relationships/hyperlink" Target="https://satgobmx.sharepoint.com/sites/pwa/_layouts/15/wrkstat.aspx?List=5c3ae0b7-65f3-45f1-8078-c818d7721c07&amp;WorkflowInstanceName=1cadb128-7e0d-4189-bfae-268767e35830" TargetMode="External"/><Relationship Id="rId506" Type="http://schemas.openxmlformats.org/officeDocument/2006/relationships/hyperlink" Target="https://satgobmx.sharepoint.com/sites/pwa/_layouts/15/wrkstat.aspx?List=5c3ae0b7-65f3-45f1-8078-c818d7721c07&amp;WorkflowInstanceName=587f304f-e917-440d-9e7f-2e2f021c5982" TargetMode="External"/><Relationship Id="rId853" Type="http://schemas.openxmlformats.org/officeDocument/2006/relationships/hyperlink" Target="https://satgobmx.sharepoint.com/sites/pwa/_layouts/15/wrkstat.aspx?List=5c3ae0b7-65f3-45f1-8078-c818d7721c07&amp;WorkflowInstanceName=0517e4ce-e7e5-46e5-b5f2-60bf20437c63" TargetMode="External"/><Relationship Id="rId492" Type="http://schemas.openxmlformats.org/officeDocument/2006/relationships/hyperlink" Target="https://satgobmx.sharepoint.com/sites/pwa/_layouts/15/wrkstat.aspx?List=5c3ae0b7-65f3-45f1-8078-c818d7721c07&amp;WorkflowInstanceName=9039461c-910d-411e-891b-bbf34efbf531" TargetMode="External"/><Relationship Id="rId713" Type="http://schemas.openxmlformats.org/officeDocument/2006/relationships/hyperlink" Target="https://satgobmx.sharepoint.com/sites/pwa/_layouts/15/wrkstat.aspx?List=5c3ae0b7-65f3-45f1-8078-c818d7721c07&amp;WorkflowInstanceName=ee435091-84aa-440c-9a1e-33a2c7b4e3b4" TargetMode="External"/><Relationship Id="rId797" Type="http://schemas.openxmlformats.org/officeDocument/2006/relationships/hyperlink" Target="https://satgobmx.sharepoint.com/sites/pwa/_layouts/15/wrkstat.aspx?List=5c3ae0b7-65f3-45f1-8078-c818d7721c07&amp;WorkflowInstanceName=80114c61-557e-427f-add5-b4ba249466be" TargetMode="External"/><Relationship Id="rId920" Type="http://schemas.openxmlformats.org/officeDocument/2006/relationships/hyperlink" Target="https://satgobmx.sharepoint.com/sites/pwa/_layouts/15/wrkstat.aspx?List=5c3ae0b7-65f3-45f1-8078-c818d7721c07&amp;WorkflowInstanceName=685e2c89-7860-422b-9e33-ef81e951e1a2" TargetMode="External"/><Relationship Id="rId145" Type="http://schemas.openxmlformats.org/officeDocument/2006/relationships/hyperlink" Target="https://satgobmx.sharepoint.com/sites/pwa/_layouts/15/wrkstat.aspx?List=5c3ae0b7-65f3-45f1-8078-c818d7721c07&amp;WorkflowInstanceName=63ea29aa-2553-4251-bb09-6a0520d7229e" TargetMode="External"/><Relationship Id="rId352" Type="http://schemas.openxmlformats.org/officeDocument/2006/relationships/hyperlink" Target="https://satgobmx.sharepoint.com/sites/pwa/_layouts/15/wrkstat.aspx?List=5c3ae0b7-65f3-45f1-8078-c818d7721c07&amp;WorkflowInstanceName=f51a6d08-4ecc-4531-91e4-18d4776fb325" TargetMode="External"/><Relationship Id="rId212" Type="http://schemas.openxmlformats.org/officeDocument/2006/relationships/hyperlink" Target="https://satgobmx.sharepoint.com/sites/pwa/_layouts/15/wrkstat.aspx?List=5c3ae0b7-65f3-45f1-8078-c818d7721c07&amp;WorkflowInstanceName=597380d9-407e-486c-a2f4-75fdc46a4145" TargetMode="External"/><Relationship Id="rId657" Type="http://schemas.openxmlformats.org/officeDocument/2006/relationships/hyperlink" Target="https://satgobmx.sharepoint.com/sites/pwa/_layouts/15/wrkstat.aspx?List=5c3ae0b7-65f3-45f1-8078-c818d7721c07&amp;WorkflowInstanceName=5b8d2b4e-6bdf-4cb5-990c-104d75b5d00b" TargetMode="External"/><Relationship Id="rId864" Type="http://schemas.openxmlformats.org/officeDocument/2006/relationships/hyperlink" Target="https://satgobmx.sharepoint.com/sites/pwa/_layouts/15/wrkstat.aspx?List=5c3ae0b7-65f3-45f1-8078-c818d7721c07&amp;WorkflowInstanceName=1349d7e8-dc56-40e2-af70-32647cc0ebf0" TargetMode="External"/><Relationship Id="rId296" Type="http://schemas.openxmlformats.org/officeDocument/2006/relationships/hyperlink" Target="https://satgobmx.sharepoint.com/sites/pwa/_layouts/15/wrkstat.aspx?List=5c3ae0b7-65f3-45f1-8078-c818d7721c07&amp;WorkflowInstanceName=a81eebc2-5793-4996-96e9-1d47dda660f4" TargetMode="External"/><Relationship Id="rId517" Type="http://schemas.openxmlformats.org/officeDocument/2006/relationships/hyperlink" Target="https://satgobmx.sharepoint.com/sites/pwa/_layouts/15/wrkstat.aspx?List=5c3ae0b7-65f3-45f1-8078-c818d7721c07&amp;WorkflowInstanceName=328c5aed-32b2-4107-98ef-3b2a6a287e03" TargetMode="External"/><Relationship Id="rId724" Type="http://schemas.openxmlformats.org/officeDocument/2006/relationships/hyperlink" Target="https://satgobmx.sharepoint.com/sites/pwa/_layouts/15/wrkstat.aspx?List=5c3ae0b7-65f3-45f1-8078-c818d7721c07&amp;WorkflowInstanceName=5666d5a6-5353-4a35-8130-5dcd6525c39f" TargetMode="External"/><Relationship Id="rId931" Type="http://schemas.openxmlformats.org/officeDocument/2006/relationships/hyperlink" Target="https://satgobmx.sharepoint.com/sites/pwa/_layouts/15/wrkstat.aspx?List=5c3ae0b7-65f3-45f1-8078-c818d7721c07&amp;WorkflowInstanceName=648b5a5b-1b37-4c1f-beb4-d7a9f16c63d4" TargetMode="External"/><Relationship Id="rId60" Type="http://schemas.openxmlformats.org/officeDocument/2006/relationships/hyperlink" Target="https://satgobmx.sharepoint.com/sites/pwa/_layouts/15/wrkstat.aspx?List=5c3ae0b7-65f3-45f1-8078-c818d7721c07&amp;WorkflowInstanceName=111f428c-85dc-4306-8777-970aec7711b5" TargetMode="External"/><Relationship Id="rId156" Type="http://schemas.openxmlformats.org/officeDocument/2006/relationships/hyperlink" Target="https://satgobmx.sharepoint.com/sites/pwa/_layouts/15/wrkstat.aspx?List=5c3ae0b7-65f3-45f1-8078-c818d7721c07&amp;WorkflowInstanceName=a5150550-073f-4355-ba6c-00c0753c322d" TargetMode="External"/><Relationship Id="rId363" Type="http://schemas.openxmlformats.org/officeDocument/2006/relationships/hyperlink" Target="https://satgobmx.sharepoint.com/sites/pwa/_layouts/15/wrkstat.aspx?List=5c3ae0b7-65f3-45f1-8078-c818d7721c07&amp;WorkflowInstanceName=1e1f0977-b6d1-45c8-b24b-438a10ba5aab" TargetMode="External"/><Relationship Id="rId570" Type="http://schemas.openxmlformats.org/officeDocument/2006/relationships/hyperlink" Target="https://satgobmx.sharepoint.com/sites/pwa/_layouts/15/wrkstat.aspx?List=5c3ae0b7-65f3-45f1-8078-c818d7721c07&amp;WorkflowInstanceName=27c056d1-65ba-4b1f-a2dd-88f1a33def90" TargetMode="External"/><Relationship Id="rId1007" Type="http://schemas.openxmlformats.org/officeDocument/2006/relationships/hyperlink" Target="https://satgobmx.sharepoint.com/sites/pwa/_layouts/15/wrkstat.aspx?List=5c3ae0b7-65f3-45f1-8078-c818d7721c07&amp;WorkflowInstanceName=1a905c57-b53c-46c3-9cf3-18a64efe7e7f" TargetMode="External"/><Relationship Id="rId223" Type="http://schemas.openxmlformats.org/officeDocument/2006/relationships/hyperlink" Target="https://satgobmx.sharepoint.com/sites/pwa/_layouts/15/wrkstat.aspx?List=5c3ae0b7-65f3-45f1-8078-c818d7721c07&amp;WorkflowInstanceName=9de97098-b5ad-4c17-b6fc-50ad6a32d32e" TargetMode="External"/><Relationship Id="rId430" Type="http://schemas.openxmlformats.org/officeDocument/2006/relationships/hyperlink" Target="https://satgobmx.sharepoint.com/sites/pwa/_layouts/15/wrkstat.aspx?List=5c3ae0b7-65f3-45f1-8078-c818d7721c07&amp;WorkflowInstanceName=19660774-069d-439a-8e45-f815e4abb6d8" TargetMode="External"/><Relationship Id="rId668" Type="http://schemas.openxmlformats.org/officeDocument/2006/relationships/hyperlink" Target="https://satgobmx.sharepoint.com/sites/pwa/_layouts/15/wrkstat.aspx?List=5c3ae0b7-65f3-45f1-8078-c818d7721c07&amp;WorkflowInstanceName=9f6f698f-7e5c-4447-9a98-d9b2b5eb51d1" TargetMode="External"/><Relationship Id="rId875" Type="http://schemas.openxmlformats.org/officeDocument/2006/relationships/hyperlink" Target="https://satgobmx.sharepoint.com/sites/pwa/_layouts/15/wrkstat.aspx?List=5c3ae0b7-65f3-45f1-8078-c818d7721c07&amp;WorkflowInstanceName=05d6daee-7d7f-4c11-89a2-ff66b5e161a3" TargetMode="External"/><Relationship Id="rId18" Type="http://schemas.openxmlformats.org/officeDocument/2006/relationships/hyperlink" Target="https://satgobmx.sharepoint.com/sites/pwa/_layouts/15/wrkstat.aspx?List=5c3ae0b7-65f3-45f1-8078-c818d7721c07&amp;WorkflowInstanceName=dd90492d-9b31-4a0b-9704-6b95460a62d9" TargetMode="External"/><Relationship Id="rId528" Type="http://schemas.openxmlformats.org/officeDocument/2006/relationships/hyperlink" Target="https://satgobmx.sharepoint.com/sites/pwa/_layouts/15/wrkstat.aspx?List=5c3ae0b7-65f3-45f1-8078-c818d7721c07&amp;WorkflowInstanceName=0aa5fd67-44bf-4cd4-8d14-9e117f1cb198" TargetMode="External"/><Relationship Id="rId735" Type="http://schemas.openxmlformats.org/officeDocument/2006/relationships/hyperlink" Target="https://satgobmx.sharepoint.com/sites/pwa/_layouts/15/wrkstat.aspx?List=5c3ae0b7-65f3-45f1-8078-c818d7721c07&amp;WorkflowInstanceName=d62ba041-1131-4987-855c-74b2246a0cb5" TargetMode="External"/><Relationship Id="rId942" Type="http://schemas.openxmlformats.org/officeDocument/2006/relationships/hyperlink" Target="https://satgobmx.sharepoint.com/sites/pwa/_layouts/15/wrkstat.aspx?List=5c3ae0b7-65f3-45f1-8078-c818d7721c07&amp;WorkflowInstanceName=bc0fa5f9-f24b-4e23-b34e-9579acb0409c" TargetMode="External"/><Relationship Id="rId167" Type="http://schemas.openxmlformats.org/officeDocument/2006/relationships/hyperlink" Target="https://satgobmx.sharepoint.com/sites/pwa/_layouts/15/wrkstat.aspx?List=5c3ae0b7-65f3-45f1-8078-c818d7721c07&amp;WorkflowInstanceName=b78f5ee0-32ff-415d-9a85-cd1490ac6742" TargetMode="External"/><Relationship Id="rId374" Type="http://schemas.openxmlformats.org/officeDocument/2006/relationships/hyperlink" Target="https://satgobmx.sharepoint.com/sites/pwa/_layouts/15/wrkstat.aspx?List=5c3ae0b7-65f3-45f1-8078-c818d7721c07&amp;WorkflowInstanceName=3b4c845e-0ce7-46dc-9137-68cd6d2275ec" TargetMode="External"/><Relationship Id="rId581" Type="http://schemas.openxmlformats.org/officeDocument/2006/relationships/hyperlink" Target="https://satgobmx.sharepoint.com/sites/pwa/_layouts/15/wrkstat.aspx?List=5c3ae0b7-65f3-45f1-8078-c818d7721c07&amp;WorkflowInstanceName=5561b271-a5a7-4b36-8d59-6cc2ad582ffa" TargetMode="External"/><Relationship Id="rId71" Type="http://schemas.openxmlformats.org/officeDocument/2006/relationships/hyperlink" Target="https://satgobmx.sharepoint.com/sites/pwa/_layouts/15/wrkstat.aspx?List=5c3ae0b7-65f3-45f1-8078-c818d7721c07&amp;WorkflowInstanceName=a5d59405-ab5f-4f95-a684-aec759199494" TargetMode="External"/><Relationship Id="rId234" Type="http://schemas.openxmlformats.org/officeDocument/2006/relationships/hyperlink" Target="https://satgobmx.sharepoint.com/sites/pwa/_layouts/15/wrkstat.aspx?List=5c3ae0b7-65f3-45f1-8078-c818d7721c07&amp;WorkflowInstanceName=d9d58316-81e0-4996-ac95-0299d7fac9bb" TargetMode="External"/><Relationship Id="rId679" Type="http://schemas.openxmlformats.org/officeDocument/2006/relationships/hyperlink" Target="https://satgobmx.sharepoint.com/sites/pwa/_layouts/15/wrkstat.aspx?List=5c3ae0b7-65f3-45f1-8078-c818d7721c07&amp;WorkflowInstanceName=0e7a4a59-efe6-41f6-a153-874235419ba7" TargetMode="External"/><Relationship Id="rId802" Type="http://schemas.openxmlformats.org/officeDocument/2006/relationships/hyperlink" Target="https://satgobmx.sharepoint.com/sites/pwa/_layouts/15/wrkstat.aspx?List=5c3ae0b7-65f3-45f1-8078-c818d7721c07&amp;WorkflowInstanceName=976a4ed8-f603-4004-9314-33e2bcf3b9fa" TargetMode="External"/><Relationship Id="rId886" Type="http://schemas.openxmlformats.org/officeDocument/2006/relationships/hyperlink" Target="https://satgobmx.sharepoint.com/sites/pwa/_layouts/15/wrkstat.aspx?List=5c3ae0b7-65f3-45f1-8078-c818d7721c07&amp;WorkflowInstanceName=7ea70e9c-c998-4b97-b5b8-5972154c7524" TargetMode="External"/><Relationship Id="rId2" Type="http://schemas.openxmlformats.org/officeDocument/2006/relationships/hyperlink" Target="https://satgobmx.sharepoint.com/sites/pwa/_layouts/15/wrkstat.aspx?List=5c3ae0b7-65f3-45f1-8078-c818d7721c07&amp;WorkflowInstanceName=164b780f-c587-487c-b16c-8ab6f259ffe4" TargetMode="External"/><Relationship Id="rId29" Type="http://schemas.openxmlformats.org/officeDocument/2006/relationships/hyperlink" Target="https://satgobmx.sharepoint.com/sites/pwa/_layouts/15/wrkstat.aspx?List=5c3ae0b7-65f3-45f1-8078-c818d7721c07&amp;WorkflowInstanceName=164b780f-c587-487c-b16c-8ab6f259ffe4" TargetMode="External"/><Relationship Id="rId441" Type="http://schemas.openxmlformats.org/officeDocument/2006/relationships/hyperlink" Target="https://satgobmx.sharepoint.com/sites/pwa/_layouts/15/wrkstat.aspx?List=5c3ae0b7-65f3-45f1-8078-c818d7721c07&amp;WorkflowInstanceName=ec41ffbd-5779-4770-9555-14c7c3dd610c" TargetMode="External"/><Relationship Id="rId539" Type="http://schemas.openxmlformats.org/officeDocument/2006/relationships/hyperlink" Target="https://satgobmx.sharepoint.com/sites/pwa/_layouts/15/wrkstat.aspx?List=5c3ae0b7-65f3-45f1-8078-c818d7721c07&amp;WorkflowInstanceName=b757d12e-bce0-4815-a39b-ea2305bb6f8e" TargetMode="External"/><Relationship Id="rId746" Type="http://schemas.openxmlformats.org/officeDocument/2006/relationships/hyperlink" Target="https://satgobmx.sharepoint.com/sites/pwa/_layouts/15/wrkstat.aspx?List=5c3ae0b7-65f3-45f1-8078-c818d7721c07&amp;WorkflowInstanceName=0ceb8ed4-1a7d-431f-bffc-1e391a012b6d" TargetMode="External"/><Relationship Id="rId178" Type="http://schemas.openxmlformats.org/officeDocument/2006/relationships/hyperlink" Target="https://satgobmx.sharepoint.com/sites/pwa/_layouts/15/wrkstat.aspx?List=5c3ae0b7-65f3-45f1-8078-c818d7721c07&amp;WorkflowInstanceName=b61f44de-e824-4b39-92d3-fe1d5084a499" TargetMode="External"/><Relationship Id="rId301" Type="http://schemas.openxmlformats.org/officeDocument/2006/relationships/hyperlink" Target="https://satgobmx.sharepoint.com/sites/pwa/_layouts/15/wrkstat.aspx?List=5c3ae0b7-65f3-45f1-8078-c818d7721c07&amp;WorkflowInstanceName=6d261cd2-5b5e-4147-8096-92aefcba176d" TargetMode="External"/><Relationship Id="rId953" Type="http://schemas.openxmlformats.org/officeDocument/2006/relationships/hyperlink" Target="https://satgobmx.sharepoint.com/sites/pwa/_layouts/15/wrkstat.aspx?List=5c3ae0b7-65f3-45f1-8078-c818d7721c07&amp;WorkflowInstanceName=59444e4d-948f-4234-85d8-3974d56c23fc" TargetMode="External"/><Relationship Id="rId82" Type="http://schemas.openxmlformats.org/officeDocument/2006/relationships/hyperlink" Target="https://satgobmx.sharepoint.com/sites/pwa/_layouts/15/wrkstat.aspx?List=5c3ae0b7-65f3-45f1-8078-c818d7721c07&amp;WorkflowInstanceName=d6c2ba2f-cf08-4085-956f-5e5e7a9951bf" TargetMode="External"/><Relationship Id="rId385" Type="http://schemas.openxmlformats.org/officeDocument/2006/relationships/hyperlink" Target="https://satgobmx.sharepoint.com/sites/pwa/_layouts/15/wrkstat.aspx?List=5c3ae0b7-65f3-45f1-8078-c818d7721c07&amp;WorkflowInstanceName=cb834c96-9ce5-4da5-a6f3-fc67481d7ce6" TargetMode="External"/><Relationship Id="rId592" Type="http://schemas.openxmlformats.org/officeDocument/2006/relationships/hyperlink" Target="https://satgobmx.sharepoint.com/sites/pwa/_layouts/15/wrkstat.aspx?List=5c3ae0b7-65f3-45f1-8078-c818d7721c07&amp;WorkflowInstanceName=70f19b9e-b736-4b09-841f-cf829df76a12" TargetMode="External"/><Relationship Id="rId606" Type="http://schemas.openxmlformats.org/officeDocument/2006/relationships/hyperlink" Target="https://satgobmx.sharepoint.com/sites/pwa/_layouts/15/wrkstat.aspx?List=5c3ae0b7-65f3-45f1-8078-c818d7721c07&amp;WorkflowInstanceName=a0596cda-8dba-4451-818d-3ae7cc429591" TargetMode="External"/><Relationship Id="rId813" Type="http://schemas.openxmlformats.org/officeDocument/2006/relationships/hyperlink" Target="https://satgobmx.sharepoint.com/sites/pwa/_layouts/15/wrkstat.aspx?List=5c3ae0b7-65f3-45f1-8078-c818d7721c07&amp;WorkflowInstanceName=a23ebd67-4f70-4fef-802f-d9e14ab43615" TargetMode="External"/><Relationship Id="rId245" Type="http://schemas.openxmlformats.org/officeDocument/2006/relationships/hyperlink" Target="https://satgobmx.sharepoint.com/sites/pwa/_layouts/15/wrkstat.aspx?List=5c3ae0b7-65f3-45f1-8078-c818d7721c07&amp;WorkflowInstanceName=60720f6c-228a-41ea-ae98-1b69feee2674" TargetMode="External"/><Relationship Id="rId452" Type="http://schemas.openxmlformats.org/officeDocument/2006/relationships/hyperlink" Target="https://satgobmx.sharepoint.com/sites/pwa/_layouts/15/wrkstat.aspx?List=5c3ae0b7-65f3-45f1-8078-c818d7721c07&amp;WorkflowInstanceName=a6fbe3e5-3e5c-48e7-a5f1-354d25fd93b1" TargetMode="External"/><Relationship Id="rId897" Type="http://schemas.openxmlformats.org/officeDocument/2006/relationships/hyperlink" Target="https://satgobmx.sharepoint.com/sites/pwa/_layouts/15/wrkstat.aspx?List=5c3ae0b7-65f3-45f1-8078-c818d7721c07&amp;WorkflowInstanceName=1eb7e41f-8b87-4581-bc66-b0d761f14f86" TargetMode="External"/><Relationship Id="rId105" Type="http://schemas.openxmlformats.org/officeDocument/2006/relationships/hyperlink" Target="https://satgobmx.sharepoint.com/sites/pwa/_layouts/15/wrkstat.aspx?List=5c3ae0b7-65f3-45f1-8078-c818d7721c07&amp;WorkflowInstanceName=c8c6d5f7-1d5f-4777-b89c-e2481f4f47c6" TargetMode="External"/><Relationship Id="rId312" Type="http://schemas.openxmlformats.org/officeDocument/2006/relationships/hyperlink" Target="https://satgobmx.sharepoint.com/sites/pwa/_layouts/15/wrkstat.aspx?List=5c3ae0b7-65f3-45f1-8078-c818d7721c07&amp;WorkflowInstanceName=62324281-6d91-49a7-a7dc-f30afab99711" TargetMode="External"/><Relationship Id="rId757" Type="http://schemas.openxmlformats.org/officeDocument/2006/relationships/hyperlink" Target="https://satgobmx.sharepoint.com/sites/pwa/_layouts/15/wrkstat.aspx?List=5c3ae0b7-65f3-45f1-8078-c818d7721c07&amp;WorkflowInstanceName=b63dd707-1a10-4c59-9a14-e299a6fd394b" TargetMode="External"/><Relationship Id="rId964" Type="http://schemas.openxmlformats.org/officeDocument/2006/relationships/hyperlink" Target="https://satgobmx.sharepoint.com/sites/pwa/_layouts/15/wrkstat.aspx?List=5c3ae0b7-65f3-45f1-8078-c818d7721c07&amp;WorkflowInstanceName=7a96f406-4025-4b5f-8ac4-c248cbada083" TargetMode="External"/><Relationship Id="rId93" Type="http://schemas.openxmlformats.org/officeDocument/2006/relationships/hyperlink" Target="https://satgobmx.sharepoint.com/sites/pwa/_layouts/15/wrkstat.aspx?List=5c3ae0b7-65f3-45f1-8078-c818d7721c07&amp;WorkflowInstanceName=2f9049d2-bde4-4645-94dc-f8790409052c" TargetMode="External"/><Relationship Id="rId189" Type="http://schemas.openxmlformats.org/officeDocument/2006/relationships/hyperlink" Target="https://satgobmx.sharepoint.com/sites/pwa/_layouts/15/wrkstat.aspx?List=5c3ae0b7-65f3-45f1-8078-c818d7721c07&amp;WorkflowInstanceName=b156d612-7f7d-461c-b0fd-e9de1af6ca36" TargetMode="External"/><Relationship Id="rId396" Type="http://schemas.openxmlformats.org/officeDocument/2006/relationships/hyperlink" Target="https://satgobmx.sharepoint.com/sites/pwa/_layouts/15/wrkstat.aspx?List=5c3ae0b7-65f3-45f1-8078-c818d7721c07&amp;WorkflowInstanceName=435cb8ec-bf8b-4656-b9ae-6d6df353e25f" TargetMode="External"/><Relationship Id="rId617" Type="http://schemas.openxmlformats.org/officeDocument/2006/relationships/hyperlink" Target="https://satgobmx.sharepoint.com/sites/pwa/_layouts/15/wrkstat.aspx?List=5c3ae0b7-65f3-45f1-8078-c818d7721c07&amp;WorkflowInstanceName=bc012a82-b550-42ec-958e-4f3e6566cb82" TargetMode="External"/><Relationship Id="rId824" Type="http://schemas.openxmlformats.org/officeDocument/2006/relationships/hyperlink" Target="https://satgobmx.sharepoint.com/sites/pwa/_layouts/15/wrkstat.aspx?List=5c3ae0b7-65f3-45f1-8078-c818d7721c07&amp;WorkflowInstanceName=3631a145-ecd0-437a-8558-5fcb657591cd" TargetMode="External"/><Relationship Id="rId256" Type="http://schemas.openxmlformats.org/officeDocument/2006/relationships/hyperlink" Target="https://satgobmx.sharepoint.com/sites/pwa/_layouts/15/wrkstat.aspx?List=5c3ae0b7-65f3-45f1-8078-c818d7721c07&amp;WorkflowInstanceName=5abf7ff0-e987-428f-8ffe-8c0687c34cb4" TargetMode="External"/><Relationship Id="rId463" Type="http://schemas.openxmlformats.org/officeDocument/2006/relationships/hyperlink" Target="https://satgobmx.sharepoint.com/sites/pwa/_layouts/15/wrkstat.aspx?List=5c3ae0b7-65f3-45f1-8078-c818d7721c07&amp;WorkflowInstanceName=0db556b9-d0ba-4138-9939-341bb765ac30" TargetMode="External"/><Relationship Id="rId670" Type="http://schemas.openxmlformats.org/officeDocument/2006/relationships/hyperlink" Target="https://satgobmx.sharepoint.com/sites/pwa/_layouts/15/wrkstat.aspx?List=5c3ae0b7-65f3-45f1-8078-c818d7721c07&amp;WorkflowInstanceName=6bb7fe0c-1774-4d2f-a0f1-8a20ff699d44" TargetMode="External"/><Relationship Id="rId116" Type="http://schemas.openxmlformats.org/officeDocument/2006/relationships/hyperlink" Target="https://satgobmx.sharepoint.com/sites/pwa/_layouts/15/wrkstat.aspx?List=5c3ae0b7-65f3-45f1-8078-c818d7721c07&amp;WorkflowInstanceName=e12286e8-01fe-4e0c-8f0f-3fa17e4db57e" TargetMode="External"/><Relationship Id="rId323" Type="http://schemas.openxmlformats.org/officeDocument/2006/relationships/hyperlink" Target="https://satgobmx.sharepoint.com/sites/pwa/_layouts/15/wrkstat.aspx?List=5c3ae0b7-65f3-45f1-8078-c818d7721c07&amp;WorkflowInstanceName=603026e8-1fb0-4472-bd6f-d72e9e525bcf" TargetMode="External"/><Relationship Id="rId530" Type="http://schemas.openxmlformats.org/officeDocument/2006/relationships/hyperlink" Target="https://satgobmx.sharepoint.com/sites/pwa/_layouts/15/wrkstat.aspx?List=5c3ae0b7-65f3-45f1-8078-c818d7721c07&amp;WorkflowInstanceName=05093b62-60a0-4f17-a7db-718ed3f8fcf5" TargetMode="External"/><Relationship Id="rId768" Type="http://schemas.openxmlformats.org/officeDocument/2006/relationships/hyperlink" Target="https://satgobmx.sharepoint.com/sites/pwa/_layouts/15/wrkstat.aspx?List=5c3ae0b7-65f3-45f1-8078-c818d7721c07&amp;WorkflowInstanceName=fa97c65f-1281-465e-8df1-13a8c8b404d2" TargetMode="External"/><Relationship Id="rId975" Type="http://schemas.openxmlformats.org/officeDocument/2006/relationships/hyperlink" Target="https://satgobmx.sharepoint.com/sites/pwa/_layouts/15/wrkstat.aspx?List=5c3ae0b7-65f3-45f1-8078-c818d7721c07&amp;WorkflowInstanceName=f6323fb1-1b3b-4f9d-9f38-ac50f742ba52" TargetMode="External"/><Relationship Id="rId20" Type="http://schemas.openxmlformats.org/officeDocument/2006/relationships/hyperlink" Target="https://satgobmx.sharepoint.com/sites/pwa/_layouts/15/wrkstat.aspx?List=5c3ae0b7-65f3-45f1-8078-c818d7721c07&amp;WorkflowInstanceName=eb710c55-68d2-4db4-bb96-6039cb9388c6" TargetMode="External"/><Relationship Id="rId628" Type="http://schemas.openxmlformats.org/officeDocument/2006/relationships/hyperlink" Target="https://satgobmx.sharepoint.com/sites/pwa/_layouts/15/wrkstat.aspx?List=5c3ae0b7-65f3-45f1-8078-c818d7721c07&amp;WorkflowInstanceName=dd013f24-9c8c-43fb-8a64-e1816a4fc7cb" TargetMode="External"/><Relationship Id="rId835" Type="http://schemas.openxmlformats.org/officeDocument/2006/relationships/hyperlink" Target="https://satgobmx.sharepoint.com/sites/pwa/_layouts/15/wrkstat.aspx?List=5c3ae0b7-65f3-45f1-8078-c818d7721c07&amp;WorkflowInstanceName=685d94b0-d91c-4c76-99f6-d56563ff504a" TargetMode="External"/><Relationship Id="rId267" Type="http://schemas.openxmlformats.org/officeDocument/2006/relationships/hyperlink" Target="https://satgobmx.sharepoint.com/sites/pwa/_layouts/15/wrkstat.aspx?List=5c3ae0b7-65f3-45f1-8078-c818d7721c07&amp;WorkflowInstanceName=030a866e-984a-4530-8fd0-5fa8402e255d" TargetMode="External"/><Relationship Id="rId474" Type="http://schemas.openxmlformats.org/officeDocument/2006/relationships/hyperlink" Target="https://satgobmx.sharepoint.com/sites/pwa/_layouts/15/wrkstat.aspx?List=5c3ae0b7-65f3-45f1-8078-c818d7721c07&amp;WorkflowInstanceName=2382f390-16a6-4d19-a243-55bcc4fbb35e" TargetMode="External"/><Relationship Id="rId127" Type="http://schemas.openxmlformats.org/officeDocument/2006/relationships/hyperlink" Target="https://satgobmx.sharepoint.com/sites/pwa/_layouts/15/wrkstat.aspx?List=5c3ae0b7-65f3-45f1-8078-c818d7721c07&amp;WorkflowInstanceName=f7f7b4e5-058e-4ddf-b47f-f60acf772396" TargetMode="External"/><Relationship Id="rId681" Type="http://schemas.openxmlformats.org/officeDocument/2006/relationships/hyperlink" Target="https://satgobmx.sharepoint.com/sites/pwa/_layouts/15/wrkstat.aspx?List=5c3ae0b7-65f3-45f1-8078-c818d7721c07&amp;WorkflowInstanceName=0390bf53-44b0-4f7d-bd56-f08ff23b4978" TargetMode="External"/><Relationship Id="rId779" Type="http://schemas.openxmlformats.org/officeDocument/2006/relationships/hyperlink" Target="https://satgobmx.sharepoint.com/sites/pwa/_layouts/15/wrkstat.aspx?List=5c3ae0b7-65f3-45f1-8078-c818d7721c07&amp;WorkflowInstanceName=8b88ec39-4c97-4bc7-871d-47939c775f01" TargetMode="External"/><Relationship Id="rId902" Type="http://schemas.openxmlformats.org/officeDocument/2006/relationships/hyperlink" Target="https://satgobmx.sharepoint.com/sites/pwa/_layouts/15/wrkstat.aspx?List=5c3ae0b7-65f3-45f1-8078-c818d7721c07&amp;WorkflowInstanceName=425e32b1-cbf1-40e1-b151-51948cefdb2a" TargetMode="External"/><Relationship Id="rId986" Type="http://schemas.openxmlformats.org/officeDocument/2006/relationships/hyperlink" Target="https://satgobmx.sharepoint.com/sites/pwa/_layouts/15/wrkstat.aspx?List=5c3ae0b7-65f3-45f1-8078-c818d7721c07&amp;WorkflowInstanceName=aef2589d-5dc9-4b5a-bc07-25659261560b" TargetMode="External"/><Relationship Id="rId31" Type="http://schemas.openxmlformats.org/officeDocument/2006/relationships/hyperlink" Target="https://satgobmx.sharepoint.com/sites/pwa/_layouts/15/wrkstat.aspx?List=5c3ae0b7-65f3-45f1-8078-c818d7721c07&amp;WorkflowInstanceName=4af73421-a6b2-42e7-918d-8037bc301fbc" TargetMode="External"/><Relationship Id="rId334" Type="http://schemas.openxmlformats.org/officeDocument/2006/relationships/hyperlink" Target="https://satgobmx.sharepoint.com/sites/pwa/_layouts/15/wrkstat.aspx?List=5c3ae0b7-65f3-45f1-8078-c818d7721c07&amp;WorkflowInstanceName=67308b50-cf35-43b9-bfc5-0f02894ae802" TargetMode="External"/><Relationship Id="rId541" Type="http://schemas.openxmlformats.org/officeDocument/2006/relationships/hyperlink" Target="https://satgobmx.sharepoint.com/sites/pwa/_layouts/15/wrkstat.aspx?List=5c3ae0b7-65f3-45f1-8078-c818d7721c07&amp;WorkflowInstanceName=d2d0639e-dedd-4c48-9094-6f758730e568" TargetMode="External"/><Relationship Id="rId639" Type="http://schemas.openxmlformats.org/officeDocument/2006/relationships/hyperlink" Target="https://satgobmx.sharepoint.com/sites/pwa/_layouts/15/wrkstat.aspx?List=5c3ae0b7-65f3-45f1-8078-c818d7721c07&amp;WorkflowInstanceName=a03ccc4e-3fe3-4f89-8e48-d72db309dc21" TargetMode="External"/><Relationship Id="rId180" Type="http://schemas.openxmlformats.org/officeDocument/2006/relationships/hyperlink" Target="https://satgobmx.sharepoint.com/sites/pwa/_layouts/15/wrkstat.aspx?List=5c3ae0b7-65f3-45f1-8078-c818d7721c07&amp;WorkflowInstanceName=b0d56c2c-20f3-4349-b2a5-a12df258e66d" TargetMode="External"/><Relationship Id="rId278" Type="http://schemas.openxmlformats.org/officeDocument/2006/relationships/hyperlink" Target="https://satgobmx.sharepoint.com/sites/pwa/_layouts/15/wrkstat.aspx?List=5c3ae0b7-65f3-45f1-8078-c818d7721c07&amp;WorkflowInstanceName=8cb57174-88f1-4333-9c57-bdbf01cedc4a" TargetMode="External"/><Relationship Id="rId401" Type="http://schemas.openxmlformats.org/officeDocument/2006/relationships/hyperlink" Target="https://satgobmx.sharepoint.com/sites/pwa/_layouts/15/wrkstat.aspx?List=5c3ae0b7-65f3-45f1-8078-c818d7721c07&amp;WorkflowInstanceName=fb2a8e37-457a-44c3-9816-1d89300a5a71" TargetMode="External"/><Relationship Id="rId846" Type="http://schemas.openxmlformats.org/officeDocument/2006/relationships/hyperlink" Target="https://satgobmx.sharepoint.com/sites/pwa/_layouts/15/wrkstat.aspx?List=5c3ae0b7-65f3-45f1-8078-c818d7721c07&amp;WorkflowInstanceName=6c1958ac-9c84-490b-92d3-4f1196f19935" TargetMode="External"/><Relationship Id="rId485" Type="http://schemas.openxmlformats.org/officeDocument/2006/relationships/hyperlink" Target="https://satgobmx.sharepoint.com/sites/pwa/_layouts/15/wrkstat.aspx?List=5c3ae0b7-65f3-45f1-8078-c818d7721c07&amp;WorkflowInstanceName=e68b040d-e8d7-47f9-a514-9003d8f7f3dc" TargetMode="External"/><Relationship Id="rId692" Type="http://schemas.openxmlformats.org/officeDocument/2006/relationships/hyperlink" Target="https://satgobmx.sharepoint.com/sites/pwa/_layouts/15/wrkstat.aspx?List=5c3ae0b7-65f3-45f1-8078-c818d7721c07&amp;WorkflowInstanceName=b19b0e88-715a-4c58-b3cc-5e435891e81a" TargetMode="External"/><Relationship Id="rId706" Type="http://schemas.openxmlformats.org/officeDocument/2006/relationships/hyperlink" Target="https://satgobmx.sharepoint.com/sites/pwa/_layouts/15/wrkstat.aspx?List=5c3ae0b7-65f3-45f1-8078-c818d7721c07&amp;WorkflowInstanceName=9f33d79f-2ec0-4be1-a361-185120c18c0b" TargetMode="External"/><Relationship Id="rId913" Type="http://schemas.openxmlformats.org/officeDocument/2006/relationships/hyperlink" Target="https://satgobmx.sharepoint.com/sites/pwa/_layouts/15/wrkstat.aspx?List=5c3ae0b7-65f3-45f1-8078-c818d7721c07&amp;WorkflowInstanceName=3e428dd2-25a8-49be-8a4f-92797e4a85c4" TargetMode="External"/><Relationship Id="rId42" Type="http://schemas.openxmlformats.org/officeDocument/2006/relationships/hyperlink" Target="https://satgobmx.sharepoint.com/sites/pwa/_layouts/15/wrkstat.aspx?List=5c3ae0b7-65f3-45f1-8078-c818d7721c07&amp;WorkflowInstanceName=d057ef33-cf5e-476d-a3cf-1e6cfe4b3bec" TargetMode="External"/><Relationship Id="rId138" Type="http://schemas.openxmlformats.org/officeDocument/2006/relationships/hyperlink" Target="https://satgobmx.sharepoint.com/sites/pwa/_layouts/15/wrkstat.aspx?List=5c3ae0b7-65f3-45f1-8078-c818d7721c07&amp;WorkflowInstanceName=127bb223-fb3c-4eef-9a62-7855aa9925ea" TargetMode="External"/><Relationship Id="rId345" Type="http://schemas.openxmlformats.org/officeDocument/2006/relationships/hyperlink" Target="https://satgobmx.sharepoint.com/sites/pwa/_layouts/15/wrkstat.aspx?List=5c3ae0b7-65f3-45f1-8078-c818d7721c07&amp;WorkflowInstanceName=69d2fe7d-2cd4-404e-a97f-45e1c9823fe0" TargetMode="External"/><Relationship Id="rId552" Type="http://schemas.openxmlformats.org/officeDocument/2006/relationships/hyperlink" Target="https://satgobmx.sharepoint.com/sites/pwa/_layouts/15/wrkstat.aspx?List=5c3ae0b7-65f3-45f1-8078-c818d7721c07&amp;WorkflowInstanceName=3b5e9019-091b-467e-9568-caeb66369611" TargetMode="External"/><Relationship Id="rId997" Type="http://schemas.openxmlformats.org/officeDocument/2006/relationships/hyperlink" Target="https://satgobmx.sharepoint.com/sites/pwa/_layouts/15/wrkstat.aspx?List=5c3ae0b7-65f3-45f1-8078-c818d7721c07&amp;WorkflowInstanceName=82d59f44-f87f-48da-984e-51c4291063a7" TargetMode="External"/><Relationship Id="rId191" Type="http://schemas.openxmlformats.org/officeDocument/2006/relationships/hyperlink" Target="https://satgobmx.sharepoint.com/sites/pwa/_layouts/15/wrkstat.aspx?List=5c3ae0b7-65f3-45f1-8078-c818d7721c07&amp;WorkflowInstanceName=df5e90fa-d970-4b51-9a08-a4a048c2fe40" TargetMode="External"/><Relationship Id="rId205" Type="http://schemas.openxmlformats.org/officeDocument/2006/relationships/hyperlink" Target="https://satgobmx.sharepoint.com/sites/pwa/_layouts/15/wrkstat.aspx?List=5c3ae0b7-65f3-45f1-8078-c818d7721c07&amp;WorkflowInstanceName=aa984111-671f-4e74-bd51-865d82ac46d6" TargetMode="External"/><Relationship Id="rId412" Type="http://schemas.openxmlformats.org/officeDocument/2006/relationships/hyperlink" Target="https://satgobmx.sharepoint.com/sites/pwa/_layouts/15/wrkstat.aspx?List=5c3ae0b7-65f3-45f1-8078-c818d7721c07&amp;WorkflowInstanceName=0723b505-22db-4fe5-b4a9-6c60a8d92364" TargetMode="External"/><Relationship Id="rId857" Type="http://schemas.openxmlformats.org/officeDocument/2006/relationships/hyperlink" Target="https://satgobmx.sharepoint.com/sites/pwa/_layouts/15/wrkstat.aspx?List=5c3ae0b7-65f3-45f1-8078-c818d7721c07&amp;WorkflowInstanceName=172d8597-c998-4565-9826-94becc70ee87" TargetMode="External"/><Relationship Id="rId289" Type="http://schemas.openxmlformats.org/officeDocument/2006/relationships/hyperlink" Target="https://satgobmx.sharepoint.com/sites/pwa/_layouts/15/wrkstat.aspx?List=5c3ae0b7-65f3-45f1-8078-c818d7721c07&amp;WorkflowInstanceName=bd79f8ce-9a3f-49d2-b2d3-8020b86d0095" TargetMode="External"/><Relationship Id="rId496" Type="http://schemas.openxmlformats.org/officeDocument/2006/relationships/hyperlink" Target="https://satgobmx.sharepoint.com/sites/pwa/_layouts/15/wrkstat.aspx?List=5c3ae0b7-65f3-45f1-8078-c818d7721c07&amp;WorkflowInstanceName=a8a5167f-6f82-4dc5-b5aa-45ed97bc07b9" TargetMode="External"/><Relationship Id="rId717" Type="http://schemas.openxmlformats.org/officeDocument/2006/relationships/hyperlink" Target="https://satgobmx.sharepoint.com/sites/pwa/_layouts/15/wrkstat.aspx?List=5c3ae0b7-65f3-45f1-8078-c818d7721c07&amp;WorkflowInstanceName=78ff306f-eda0-4e13-857c-579a220def6f" TargetMode="External"/><Relationship Id="rId924" Type="http://schemas.openxmlformats.org/officeDocument/2006/relationships/hyperlink" Target="https://satgobmx.sharepoint.com/sites/pwa/_layouts/15/wrkstat.aspx?List=5c3ae0b7-65f3-45f1-8078-c818d7721c07&amp;WorkflowInstanceName=452b6d9e-a9c6-425f-afb6-ed43f983be72" TargetMode="External"/><Relationship Id="rId53" Type="http://schemas.openxmlformats.org/officeDocument/2006/relationships/hyperlink" Target="https://satgobmx.sharepoint.com/sites/pwa/_layouts/15/wrkstat.aspx?List=5c3ae0b7-65f3-45f1-8078-c818d7721c07&amp;WorkflowInstanceName=95b72b5e-5fae-4173-9f43-208e89089d4b" TargetMode="External"/><Relationship Id="rId149" Type="http://schemas.openxmlformats.org/officeDocument/2006/relationships/hyperlink" Target="https://satgobmx.sharepoint.com/sites/pwa/_layouts/15/wrkstat.aspx?List=5c3ae0b7-65f3-45f1-8078-c818d7721c07&amp;WorkflowInstanceName=f312108d-7d22-4675-badd-1e775fc8d50c" TargetMode="External"/><Relationship Id="rId356" Type="http://schemas.openxmlformats.org/officeDocument/2006/relationships/hyperlink" Target="https://satgobmx.sharepoint.com/sites/pwa/_layouts/15/wrkstat.aspx?List=5c3ae0b7-65f3-45f1-8078-c818d7721c07&amp;WorkflowInstanceName=16dbee58-d7fa-4646-a31f-0290c2dfb322" TargetMode="External"/><Relationship Id="rId563" Type="http://schemas.openxmlformats.org/officeDocument/2006/relationships/hyperlink" Target="https://satgobmx.sharepoint.com/sites/pwa/_layouts/15/wrkstat.aspx?List=5c3ae0b7-65f3-45f1-8078-c818d7721c07&amp;WorkflowInstanceName=03988952-c0b6-41e4-b746-66705f77b9c9" TargetMode="External"/><Relationship Id="rId770" Type="http://schemas.openxmlformats.org/officeDocument/2006/relationships/hyperlink" Target="https://satgobmx.sharepoint.com/sites/pwa/_layouts/15/wrkstat.aspx?List=5c3ae0b7-65f3-45f1-8078-c818d7721c07&amp;WorkflowInstanceName=0e71dc8c-2ca4-465e-8adc-43fa1cc74c20" TargetMode="External"/><Relationship Id="rId216" Type="http://schemas.openxmlformats.org/officeDocument/2006/relationships/hyperlink" Target="https://satgobmx.sharepoint.com/sites/pwa/_layouts/15/wrkstat.aspx?List=5c3ae0b7-65f3-45f1-8078-c818d7721c07&amp;WorkflowInstanceName=15a06dc0-c0ab-406d-8fe7-a0e035bdfcb4" TargetMode="External"/><Relationship Id="rId423" Type="http://schemas.openxmlformats.org/officeDocument/2006/relationships/hyperlink" Target="https://satgobmx.sharepoint.com/sites/pwa/_layouts/15/wrkstat.aspx?List=5c3ae0b7-65f3-45f1-8078-c818d7721c07&amp;WorkflowInstanceName=0fdbce9d-5836-41ac-9fe6-50de1dea8942" TargetMode="External"/><Relationship Id="rId868" Type="http://schemas.openxmlformats.org/officeDocument/2006/relationships/hyperlink" Target="https://satgobmx.sharepoint.com/sites/pwa/_layouts/15/wrkstat.aspx?List=5c3ae0b7-65f3-45f1-8078-c818d7721c07&amp;WorkflowInstanceName=75f84f3d-004e-4deb-971c-46c2487e15c5" TargetMode="External"/><Relationship Id="rId630" Type="http://schemas.openxmlformats.org/officeDocument/2006/relationships/hyperlink" Target="https://satgobmx.sharepoint.com/sites/pwa/_layouts/15/wrkstat.aspx?List=5c3ae0b7-65f3-45f1-8078-c818d7721c07&amp;WorkflowInstanceName=7408c01d-d422-4ea0-9c69-d639ca2f8a5b" TargetMode="External"/><Relationship Id="rId728" Type="http://schemas.openxmlformats.org/officeDocument/2006/relationships/hyperlink" Target="https://satgobmx.sharepoint.com/sites/pwa/_layouts/15/wrkstat.aspx?List=5c3ae0b7-65f3-45f1-8078-c818d7721c07&amp;WorkflowInstanceName=06d33242-1e29-4f63-a94d-881772a191a7" TargetMode="External"/><Relationship Id="rId935" Type="http://schemas.openxmlformats.org/officeDocument/2006/relationships/hyperlink" Target="https://satgobmx.sharepoint.com/sites/pwa/_layouts/15/wrkstat.aspx?List=5c3ae0b7-65f3-45f1-8078-c818d7721c07&amp;WorkflowInstanceName=4ee9add5-6c68-405b-9ef5-7d4bf2ceb82d" TargetMode="External"/><Relationship Id="rId64" Type="http://schemas.openxmlformats.org/officeDocument/2006/relationships/hyperlink" Target="https://satgobmx.sharepoint.com/sites/pwa/_layouts/15/wrkstat.aspx?List=5c3ae0b7-65f3-45f1-8078-c818d7721c07&amp;WorkflowInstanceName=8de113ad-45eb-4ce3-a184-dad760b0e207" TargetMode="External"/><Relationship Id="rId367" Type="http://schemas.openxmlformats.org/officeDocument/2006/relationships/hyperlink" Target="https://satgobmx.sharepoint.com/sites/pwa/_layouts/15/wrkstat.aspx?List=5c3ae0b7-65f3-45f1-8078-c818d7721c07&amp;WorkflowInstanceName=44515606-7137-4e5e-81d7-0746ec00e72d" TargetMode="External"/><Relationship Id="rId574" Type="http://schemas.openxmlformats.org/officeDocument/2006/relationships/hyperlink" Target="https://satgobmx.sharepoint.com/sites/pwa/_layouts/15/wrkstat.aspx?List=5c3ae0b7-65f3-45f1-8078-c818d7721c07&amp;WorkflowInstanceName=02859be2-9746-4015-86b4-7e4c880d9938" TargetMode="External"/><Relationship Id="rId227" Type="http://schemas.openxmlformats.org/officeDocument/2006/relationships/hyperlink" Target="https://satgobmx.sharepoint.com/sites/pwa/_layouts/15/wrkstat.aspx?List=5c3ae0b7-65f3-45f1-8078-c818d7721c07&amp;WorkflowInstanceName=1b105370-bb2c-4e4b-bdef-65d2dd0ed5dd" TargetMode="External"/><Relationship Id="rId781" Type="http://schemas.openxmlformats.org/officeDocument/2006/relationships/hyperlink" Target="https://satgobmx.sharepoint.com/sites/pwa/_layouts/15/wrkstat.aspx?List=5c3ae0b7-65f3-45f1-8078-c818d7721c07&amp;WorkflowInstanceName=321ad3de-001e-4a67-9732-062ca5a4d4d3" TargetMode="External"/><Relationship Id="rId879" Type="http://schemas.openxmlformats.org/officeDocument/2006/relationships/hyperlink" Target="https://satgobmx.sharepoint.com/sites/pwa/_layouts/15/wrkstat.aspx?List=5c3ae0b7-65f3-45f1-8078-c818d7721c07&amp;WorkflowInstanceName=f30778f4-92fd-4d1d-a973-18e7f132f646" TargetMode="External"/><Relationship Id="rId434" Type="http://schemas.openxmlformats.org/officeDocument/2006/relationships/hyperlink" Target="https://satgobmx.sharepoint.com/sites/pwa/_layouts/15/wrkstat.aspx?List=5c3ae0b7-65f3-45f1-8078-c818d7721c07&amp;WorkflowInstanceName=7317b709-bb81-42e0-a976-cd5ec6a4bb86" TargetMode="External"/><Relationship Id="rId641" Type="http://schemas.openxmlformats.org/officeDocument/2006/relationships/hyperlink" Target="https://satgobmx.sharepoint.com/sites/pwa/_layouts/15/wrkstat.aspx?List=5c3ae0b7-65f3-45f1-8078-c818d7721c07&amp;WorkflowInstanceName=4a6ebaed-73cd-49a6-8fc5-eaa0a6852a42" TargetMode="External"/><Relationship Id="rId739" Type="http://schemas.openxmlformats.org/officeDocument/2006/relationships/hyperlink" Target="https://satgobmx.sharepoint.com/sites/pwa/_layouts/15/wrkstat.aspx?List=5c3ae0b7-65f3-45f1-8078-c818d7721c07&amp;WorkflowInstanceName=da7b669f-5064-4986-b4ca-99472c9383a0" TargetMode="External"/><Relationship Id="rId280" Type="http://schemas.openxmlformats.org/officeDocument/2006/relationships/hyperlink" Target="https://satgobmx.sharepoint.com/sites/pwa/_layouts/15/wrkstat.aspx?List=5c3ae0b7-65f3-45f1-8078-c818d7721c07&amp;WorkflowInstanceName=e7ae1a1e-03dc-4167-8b3e-13c7a91f840d" TargetMode="External"/><Relationship Id="rId501" Type="http://schemas.openxmlformats.org/officeDocument/2006/relationships/hyperlink" Target="https://satgobmx.sharepoint.com/sites/pwa/_layouts/15/wrkstat.aspx?List=5c3ae0b7-65f3-45f1-8078-c818d7721c07&amp;WorkflowInstanceName=bbcd3f72-5467-44f9-8dd1-f54fa69e0fb1" TargetMode="External"/><Relationship Id="rId946" Type="http://schemas.openxmlformats.org/officeDocument/2006/relationships/hyperlink" Target="https://satgobmx.sharepoint.com/sites/pwa/_layouts/15/wrkstat.aspx?List=5c3ae0b7-65f3-45f1-8078-c818d7721c07&amp;WorkflowInstanceName=7893e948-3cc7-4612-8414-c35293990647" TargetMode="External"/><Relationship Id="rId75" Type="http://schemas.openxmlformats.org/officeDocument/2006/relationships/hyperlink" Target="https://satgobmx.sharepoint.com/sites/pwa/_layouts/15/wrkstat.aspx?List=5c3ae0b7-65f3-45f1-8078-c818d7721c07&amp;WorkflowInstanceName=6e75f437-b4f9-44c1-9710-de8847a36a32" TargetMode="External"/><Relationship Id="rId140" Type="http://schemas.openxmlformats.org/officeDocument/2006/relationships/hyperlink" Target="https://satgobmx.sharepoint.com/sites/pwa/_layouts/15/wrkstat.aspx?List=5c3ae0b7-65f3-45f1-8078-c818d7721c07&amp;WorkflowInstanceName=9aaa7b22-918a-4bb5-8b67-5f3eb72fc51d" TargetMode="External"/><Relationship Id="rId378" Type="http://schemas.openxmlformats.org/officeDocument/2006/relationships/hyperlink" Target="https://satgobmx.sharepoint.com/sites/pwa/_layouts/15/wrkstat.aspx?List=5c3ae0b7-65f3-45f1-8078-c818d7721c07&amp;WorkflowInstanceName=a81d668c-e267-499e-abe4-bde446a3aefd" TargetMode="External"/><Relationship Id="rId585" Type="http://schemas.openxmlformats.org/officeDocument/2006/relationships/hyperlink" Target="https://satgobmx.sharepoint.com/sites/pwa/_layouts/15/wrkstat.aspx?List=5c3ae0b7-65f3-45f1-8078-c818d7721c07&amp;WorkflowInstanceName=788d932c-fcec-4fcf-aaf0-5e8cca711fa3" TargetMode="External"/><Relationship Id="rId792" Type="http://schemas.openxmlformats.org/officeDocument/2006/relationships/hyperlink" Target="https://satgobmx.sharepoint.com/sites/pwa/_layouts/15/wrkstat.aspx?List=5c3ae0b7-65f3-45f1-8078-c818d7721c07&amp;WorkflowInstanceName=b44d3b3d-2ddf-4bed-aaa0-5eb7aa2641ff" TargetMode="External"/><Relationship Id="rId806" Type="http://schemas.openxmlformats.org/officeDocument/2006/relationships/hyperlink" Target="https://satgobmx.sharepoint.com/sites/pwa/_layouts/15/wrkstat.aspx?List=5c3ae0b7-65f3-45f1-8078-c818d7721c07&amp;WorkflowInstanceName=d36cd9b8-25aa-48c2-804e-99d5f85a3f04" TargetMode="External"/><Relationship Id="rId6" Type="http://schemas.openxmlformats.org/officeDocument/2006/relationships/hyperlink" Target="https://satgobmx.sharepoint.com/sites/pwa/_layouts/15/wrkstat.aspx?List=5c3ae0b7-65f3-45f1-8078-c818d7721c07&amp;WorkflowInstanceName=0df489a7-3292-4044-b069-b47a013420c0" TargetMode="External"/><Relationship Id="rId238" Type="http://schemas.openxmlformats.org/officeDocument/2006/relationships/hyperlink" Target="https://satgobmx.sharepoint.com/sites/pwa/_layouts/15/wrkstat.aspx?List=5c3ae0b7-65f3-45f1-8078-c818d7721c07&amp;WorkflowInstanceName=d0a9d109-10a0-4eb2-b733-929009d192f3" TargetMode="External"/><Relationship Id="rId445" Type="http://schemas.openxmlformats.org/officeDocument/2006/relationships/hyperlink" Target="https://satgobmx.sharepoint.com/sites/pwa/_layouts/15/wrkstat.aspx?List=5c3ae0b7-65f3-45f1-8078-c818d7721c07&amp;WorkflowInstanceName=bc90af49-6ba4-47ee-9f26-59ce8d11b09b" TargetMode="External"/><Relationship Id="rId652" Type="http://schemas.openxmlformats.org/officeDocument/2006/relationships/hyperlink" Target="https://satgobmx.sharepoint.com/sites/pwa/_layouts/15/wrkstat.aspx?List=5c3ae0b7-65f3-45f1-8078-c818d7721c07&amp;WorkflowInstanceName=b845b6aa-2793-40f2-8e1f-7431a49062e7" TargetMode="External"/><Relationship Id="rId291" Type="http://schemas.openxmlformats.org/officeDocument/2006/relationships/hyperlink" Target="https://satgobmx.sharepoint.com/sites/pwa/_layouts/15/wrkstat.aspx?List=5c3ae0b7-65f3-45f1-8078-c818d7721c07&amp;WorkflowInstanceName=488ab5c1-2bc1-4231-a083-6bdd14462a4b" TargetMode="External"/><Relationship Id="rId305" Type="http://schemas.openxmlformats.org/officeDocument/2006/relationships/hyperlink" Target="https://satgobmx.sharepoint.com/sites/pwa/_layouts/15/wrkstat.aspx?List=5c3ae0b7-65f3-45f1-8078-c818d7721c07&amp;WorkflowInstanceName=3271ff03-fffb-464a-a291-458431c4fbb4" TargetMode="External"/><Relationship Id="rId512" Type="http://schemas.openxmlformats.org/officeDocument/2006/relationships/hyperlink" Target="https://satgobmx.sharepoint.com/sites/pwa/_layouts/15/wrkstat.aspx?List=5c3ae0b7-65f3-45f1-8078-c818d7721c07&amp;WorkflowInstanceName=2872f1ba-ff58-4fb8-b4d9-fb270d8c0acb" TargetMode="External"/><Relationship Id="rId957" Type="http://schemas.openxmlformats.org/officeDocument/2006/relationships/hyperlink" Target="https://satgobmx.sharepoint.com/sites/pwa/_layouts/15/wrkstat.aspx?List=5c3ae0b7-65f3-45f1-8078-c818d7721c07&amp;WorkflowInstanceName=c08eed9d-427f-4100-93dc-75afffc32eb9" TargetMode="External"/><Relationship Id="rId86" Type="http://schemas.openxmlformats.org/officeDocument/2006/relationships/hyperlink" Target="https://satgobmx.sharepoint.com/sites/pwa/_layouts/15/wrkstat.aspx?List=5c3ae0b7-65f3-45f1-8078-c818d7721c07&amp;WorkflowInstanceName=b69e24f1-413f-459f-8919-89ef82208a6a" TargetMode="External"/><Relationship Id="rId151" Type="http://schemas.openxmlformats.org/officeDocument/2006/relationships/hyperlink" Target="https://satgobmx.sharepoint.com/sites/pwa/_layouts/15/wrkstat.aspx?List=5c3ae0b7-65f3-45f1-8078-c818d7721c07&amp;WorkflowInstanceName=3065c1ad-0519-4bd9-9e1c-8b0f6307c9ce" TargetMode="External"/><Relationship Id="rId389" Type="http://schemas.openxmlformats.org/officeDocument/2006/relationships/hyperlink" Target="https://satgobmx.sharepoint.com/sites/pwa/_layouts/15/wrkstat.aspx?List=5c3ae0b7-65f3-45f1-8078-c818d7721c07&amp;WorkflowInstanceName=ff20679d-a206-4d39-9d86-43daa21ff400" TargetMode="External"/><Relationship Id="rId596" Type="http://schemas.openxmlformats.org/officeDocument/2006/relationships/hyperlink" Target="https://satgobmx.sharepoint.com/sites/pwa/_layouts/15/wrkstat.aspx?List=5c3ae0b7-65f3-45f1-8078-c818d7721c07&amp;WorkflowInstanceName=2a106aa3-8582-477d-bdcd-6eae3d636615" TargetMode="External"/><Relationship Id="rId817" Type="http://schemas.openxmlformats.org/officeDocument/2006/relationships/hyperlink" Target="https://satgobmx.sharepoint.com/sites/pwa/_layouts/15/wrkstat.aspx?List=5c3ae0b7-65f3-45f1-8078-c818d7721c07&amp;WorkflowInstanceName=bcbc3960-e16a-4b23-bf76-28a9446a6a28" TargetMode="External"/><Relationship Id="rId1002" Type="http://schemas.openxmlformats.org/officeDocument/2006/relationships/hyperlink" Target="https://satgobmx.sharepoint.com/sites/pwa/_layouts/15/wrkstat.aspx?List=5c3ae0b7-65f3-45f1-8078-c818d7721c07&amp;WorkflowInstanceName=b4af76b8-712a-4b71-93d8-5d7654a4432a" TargetMode="External"/><Relationship Id="rId249" Type="http://schemas.openxmlformats.org/officeDocument/2006/relationships/hyperlink" Target="https://satgobmx.sharepoint.com/sites/pwa/_layouts/15/wrkstat.aspx?List=5c3ae0b7-65f3-45f1-8078-c818d7721c07&amp;WorkflowInstanceName=a36824e6-0a8f-4a88-9370-2a4b04607eea" TargetMode="External"/><Relationship Id="rId456" Type="http://schemas.openxmlformats.org/officeDocument/2006/relationships/hyperlink" Target="https://satgobmx.sharepoint.com/sites/pwa/_layouts/15/wrkstat.aspx?List=5c3ae0b7-65f3-45f1-8078-c818d7721c07&amp;WorkflowInstanceName=e14a5ad1-0f0c-42bf-91ba-f1fa270087ce" TargetMode="External"/><Relationship Id="rId663" Type="http://schemas.openxmlformats.org/officeDocument/2006/relationships/hyperlink" Target="https://satgobmx.sharepoint.com/sites/pwa/_layouts/15/wrkstat.aspx?List=5c3ae0b7-65f3-45f1-8078-c818d7721c07&amp;WorkflowInstanceName=1cf85131-4494-490e-a479-7e59b1e7e01e" TargetMode="External"/><Relationship Id="rId870" Type="http://schemas.openxmlformats.org/officeDocument/2006/relationships/hyperlink" Target="https://satgobmx.sharepoint.com/sites/pwa/_layouts/15/wrkstat.aspx?List=5c3ae0b7-65f3-45f1-8078-c818d7721c07&amp;WorkflowInstanceName=9a345ae1-c04a-42c6-832d-72eff7485dcd" TargetMode="External"/><Relationship Id="rId13" Type="http://schemas.openxmlformats.org/officeDocument/2006/relationships/hyperlink" Target="https://satgobmx.sharepoint.com/sites/pwa/_layouts/15/wrkstat.aspx?List=5c3ae0b7-65f3-45f1-8078-c818d7721c07&amp;WorkflowInstanceName=159c0f38-4f81-4fd3-8a9e-88ef59b6caff" TargetMode="External"/><Relationship Id="rId109" Type="http://schemas.openxmlformats.org/officeDocument/2006/relationships/hyperlink" Target="https://satgobmx.sharepoint.com/sites/pwa/_layouts/15/wrkstat.aspx?List=5c3ae0b7-65f3-45f1-8078-c818d7721c07&amp;WorkflowInstanceName=0f17eb11-ed0e-411b-8b76-44eb99da3e88" TargetMode="External"/><Relationship Id="rId316" Type="http://schemas.openxmlformats.org/officeDocument/2006/relationships/hyperlink" Target="https://satgobmx.sharepoint.com/sites/pwa/_layouts/15/wrkstat.aspx?List=5c3ae0b7-65f3-45f1-8078-c818d7721c07&amp;WorkflowInstanceName=108e006c-45eb-4c6f-b2c6-1f7e53adb3f1" TargetMode="External"/><Relationship Id="rId523" Type="http://schemas.openxmlformats.org/officeDocument/2006/relationships/hyperlink" Target="https://satgobmx.sharepoint.com/sites/pwa/_layouts/15/wrkstat.aspx?List=5c3ae0b7-65f3-45f1-8078-c818d7721c07&amp;WorkflowInstanceName=561ad24a-4536-4838-8df3-a41930bb70ad" TargetMode="External"/><Relationship Id="rId968" Type="http://schemas.openxmlformats.org/officeDocument/2006/relationships/hyperlink" Target="https://satgobmx.sharepoint.com/sites/pwa/_layouts/15/wrkstat.aspx?List=5c3ae0b7-65f3-45f1-8078-c818d7721c07&amp;WorkflowInstanceName=9eff795d-0289-43ec-a368-8c38e67a6e0c" TargetMode="External"/><Relationship Id="rId97" Type="http://schemas.openxmlformats.org/officeDocument/2006/relationships/hyperlink" Target="https://satgobmx.sharepoint.com/sites/pwa/_layouts/15/wrkstat.aspx?List=5c3ae0b7-65f3-45f1-8078-c818d7721c07&amp;WorkflowInstanceName=6a188670-f462-4016-b19b-2ccaa0a9ce5e" TargetMode="External"/><Relationship Id="rId730" Type="http://schemas.openxmlformats.org/officeDocument/2006/relationships/hyperlink" Target="https://satgobmx.sharepoint.com/sites/pwa/_layouts/15/wrkstat.aspx?List=5c3ae0b7-65f3-45f1-8078-c818d7721c07&amp;WorkflowInstanceName=6e7bcf8e-5489-4e43-92aa-a3d2327dc534" TargetMode="External"/><Relationship Id="rId828" Type="http://schemas.openxmlformats.org/officeDocument/2006/relationships/hyperlink" Target="https://satgobmx.sharepoint.com/sites/pwa/_layouts/15/wrkstat.aspx?List=5c3ae0b7-65f3-45f1-8078-c818d7721c07&amp;WorkflowInstanceName=1b969301-0222-4225-a756-065eabcd790f" TargetMode="External"/><Relationship Id="rId162" Type="http://schemas.openxmlformats.org/officeDocument/2006/relationships/hyperlink" Target="https://satgobmx.sharepoint.com/sites/pwa/_layouts/15/wrkstat.aspx?List=5c3ae0b7-65f3-45f1-8078-c818d7721c07&amp;WorkflowInstanceName=453268d8-c7c9-4703-8b13-f7f90494f24f" TargetMode="External"/><Relationship Id="rId467" Type="http://schemas.openxmlformats.org/officeDocument/2006/relationships/hyperlink" Target="https://satgobmx.sharepoint.com/sites/pwa/_layouts/15/wrkstat.aspx?List=5c3ae0b7-65f3-45f1-8078-c818d7721c07&amp;WorkflowInstanceName=b6e6ea8f-a814-4e8f-b64e-776879f2b9d2" TargetMode="External"/><Relationship Id="rId674" Type="http://schemas.openxmlformats.org/officeDocument/2006/relationships/hyperlink" Target="https://satgobmx.sharepoint.com/sites/pwa/_layouts/15/wrkstat.aspx?List=5c3ae0b7-65f3-45f1-8078-c818d7721c07&amp;WorkflowInstanceName=be0eb338-8a10-46aa-b7a3-28edac564d73" TargetMode="External"/><Relationship Id="rId881" Type="http://schemas.openxmlformats.org/officeDocument/2006/relationships/hyperlink" Target="https://satgobmx.sharepoint.com/sites/pwa/_layouts/15/wrkstat.aspx?List=5c3ae0b7-65f3-45f1-8078-c818d7721c07&amp;WorkflowInstanceName=1a51b826-bd3e-46a5-a881-cf2d4cf8c4c3" TargetMode="External"/><Relationship Id="rId979" Type="http://schemas.openxmlformats.org/officeDocument/2006/relationships/hyperlink" Target="https://satgobmx.sharepoint.com/sites/pwa/_layouts/15/wrkstat.aspx?List=5c3ae0b7-65f3-45f1-8078-c818d7721c07&amp;WorkflowInstanceName=6e5686c6-0de7-4366-a5dd-908fc5e39f2d" TargetMode="External"/><Relationship Id="rId24" Type="http://schemas.openxmlformats.org/officeDocument/2006/relationships/hyperlink" Target="https://satgobmx.sharepoint.com/sites/pwa/_layouts/15/wrkstat.aspx?List=5c3ae0b7-65f3-45f1-8078-c818d7721c07&amp;WorkflowInstanceName=d85aef2d-fdf9-43f2-9d10-61f78d30eea8" TargetMode="External"/><Relationship Id="rId327" Type="http://schemas.openxmlformats.org/officeDocument/2006/relationships/hyperlink" Target="https://satgobmx.sharepoint.com/sites/pwa/_layouts/15/wrkstat.aspx?List=5c3ae0b7-65f3-45f1-8078-c818d7721c07&amp;WorkflowInstanceName=974a5337-ba0e-4560-99bd-78550a2b364d" TargetMode="External"/><Relationship Id="rId534" Type="http://schemas.openxmlformats.org/officeDocument/2006/relationships/hyperlink" Target="https://satgobmx.sharepoint.com/sites/pwa/_layouts/15/wrkstat.aspx?List=5c3ae0b7-65f3-45f1-8078-c818d7721c07&amp;WorkflowInstanceName=e5553161-1b49-4388-b2fe-3a43eb7ec388" TargetMode="External"/><Relationship Id="rId741" Type="http://schemas.openxmlformats.org/officeDocument/2006/relationships/hyperlink" Target="https://satgobmx.sharepoint.com/sites/pwa/_layouts/15/wrkstat.aspx?List=5c3ae0b7-65f3-45f1-8078-c818d7721c07&amp;WorkflowInstanceName=f01435fe-60c6-4296-be89-882f1ba44796" TargetMode="External"/><Relationship Id="rId839" Type="http://schemas.openxmlformats.org/officeDocument/2006/relationships/hyperlink" Target="https://satgobmx.sharepoint.com/sites/pwa/_layouts/15/wrkstat.aspx?List=5c3ae0b7-65f3-45f1-8078-c818d7721c07&amp;WorkflowInstanceName=7228ec9a-033d-4901-8f0c-058160034eca" TargetMode="External"/><Relationship Id="rId173" Type="http://schemas.openxmlformats.org/officeDocument/2006/relationships/hyperlink" Target="https://satgobmx.sharepoint.com/sites/pwa/_layouts/15/wrkstat.aspx?List=5c3ae0b7-65f3-45f1-8078-c818d7721c07&amp;WorkflowInstanceName=6fd6ef7b-f55b-433c-a5a5-87516b8131ad" TargetMode="External"/><Relationship Id="rId380" Type="http://schemas.openxmlformats.org/officeDocument/2006/relationships/hyperlink" Target="https://satgobmx.sharepoint.com/sites/pwa/_layouts/15/wrkstat.aspx?List=5c3ae0b7-65f3-45f1-8078-c818d7721c07&amp;WorkflowInstanceName=3ccb595d-f02c-43e0-ba25-88805c5d1bd8" TargetMode="External"/><Relationship Id="rId601" Type="http://schemas.openxmlformats.org/officeDocument/2006/relationships/hyperlink" Target="https://satgobmx.sharepoint.com/sites/pwa/_layouts/15/wrkstat.aspx?List=5c3ae0b7-65f3-45f1-8078-c818d7721c07&amp;WorkflowInstanceName=3fa38caa-0a4e-4f46-a2cc-a932b52ebf2e" TargetMode="External"/><Relationship Id="rId240" Type="http://schemas.openxmlformats.org/officeDocument/2006/relationships/hyperlink" Target="https://satgobmx.sharepoint.com/sites/pwa/_layouts/15/wrkstat.aspx?List=5c3ae0b7-65f3-45f1-8078-c818d7721c07&amp;WorkflowInstanceName=d4ba72d4-6ac8-4bf4-965a-c2cc645d9f7a" TargetMode="External"/><Relationship Id="rId478" Type="http://schemas.openxmlformats.org/officeDocument/2006/relationships/hyperlink" Target="https://satgobmx.sharepoint.com/sites/pwa/_layouts/15/wrkstat.aspx?List=5c3ae0b7-65f3-45f1-8078-c818d7721c07&amp;WorkflowInstanceName=f73b9353-3bef-4160-8da9-ce8e65ffe1f5" TargetMode="External"/><Relationship Id="rId685" Type="http://schemas.openxmlformats.org/officeDocument/2006/relationships/hyperlink" Target="https://satgobmx.sharepoint.com/sites/pwa/_layouts/15/wrkstat.aspx?List=5c3ae0b7-65f3-45f1-8078-c818d7721c07&amp;WorkflowInstanceName=a50dd8f7-94a6-4272-94df-ff5b149dc7e9" TargetMode="External"/><Relationship Id="rId892" Type="http://schemas.openxmlformats.org/officeDocument/2006/relationships/hyperlink" Target="https://satgobmx.sharepoint.com/sites/pwa/_layouts/15/wrkstat.aspx?List=5c3ae0b7-65f3-45f1-8078-c818d7721c07&amp;WorkflowInstanceName=91aad767-e5d0-4d12-a8b0-2de66827d999" TargetMode="External"/><Relationship Id="rId906" Type="http://schemas.openxmlformats.org/officeDocument/2006/relationships/hyperlink" Target="https://satgobmx.sharepoint.com/sites/pwa/_layouts/15/wrkstat.aspx?List=5c3ae0b7-65f3-45f1-8078-c818d7721c07&amp;WorkflowInstanceName=ad519088-2ecc-4ad9-b2b0-2965cc797836" TargetMode="External"/><Relationship Id="rId35" Type="http://schemas.openxmlformats.org/officeDocument/2006/relationships/hyperlink" Target="https://satgobmx.sharepoint.com/sites/pwa/_layouts/15/wrkstat.aspx?List=5c3ae0b7-65f3-45f1-8078-c818d7721c07&amp;WorkflowInstanceName=e56e84a1-82d7-4bae-a62a-ccf1bba5102f" TargetMode="External"/><Relationship Id="rId100" Type="http://schemas.openxmlformats.org/officeDocument/2006/relationships/hyperlink" Target="https://satgobmx.sharepoint.com/sites/pwa/_layouts/15/wrkstat.aspx?List=5c3ae0b7-65f3-45f1-8078-c818d7721c07&amp;WorkflowInstanceName=0cafbcfc-d522-4fdd-a585-05e6e7365f1b" TargetMode="External"/><Relationship Id="rId338" Type="http://schemas.openxmlformats.org/officeDocument/2006/relationships/hyperlink" Target="https://satgobmx.sharepoint.com/sites/pwa/_layouts/15/wrkstat.aspx?List=5c3ae0b7-65f3-45f1-8078-c818d7721c07&amp;WorkflowInstanceName=876a8f06-78d8-4204-b939-a40ee2c0ca3a" TargetMode="External"/><Relationship Id="rId545" Type="http://schemas.openxmlformats.org/officeDocument/2006/relationships/hyperlink" Target="https://satgobmx.sharepoint.com/sites/pwa/_layouts/15/wrkstat.aspx?List=5c3ae0b7-65f3-45f1-8078-c818d7721c07&amp;WorkflowInstanceName=2eab3aae-081a-4c37-8189-08ee5e9e520c" TargetMode="External"/><Relationship Id="rId752" Type="http://schemas.openxmlformats.org/officeDocument/2006/relationships/hyperlink" Target="https://satgobmx.sharepoint.com/sites/pwa/_layouts/15/wrkstat.aspx?List=5c3ae0b7-65f3-45f1-8078-c818d7721c07&amp;WorkflowInstanceName=6875223b-7ec6-488a-b957-21ba8969d533" TargetMode="External"/><Relationship Id="rId184" Type="http://schemas.openxmlformats.org/officeDocument/2006/relationships/hyperlink" Target="https://satgobmx.sharepoint.com/sites/pwa/_layouts/15/wrkstat.aspx?List=5c3ae0b7-65f3-45f1-8078-c818d7721c07&amp;WorkflowInstanceName=54dbc09f-9a0c-43c2-ada9-e2e5cc1a2542" TargetMode="External"/><Relationship Id="rId391" Type="http://schemas.openxmlformats.org/officeDocument/2006/relationships/hyperlink" Target="https://satgobmx.sharepoint.com/sites/pwa/_layouts/15/wrkstat.aspx?List=5c3ae0b7-65f3-45f1-8078-c818d7721c07&amp;WorkflowInstanceName=05c0c833-2281-4328-a004-d8b32714ca20" TargetMode="External"/><Relationship Id="rId405" Type="http://schemas.openxmlformats.org/officeDocument/2006/relationships/hyperlink" Target="https://satgobmx.sharepoint.com/sites/pwa/_layouts/15/wrkstat.aspx?List=5c3ae0b7-65f3-45f1-8078-c818d7721c07&amp;WorkflowInstanceName=fd2aa480-04e2-4730-80ab-f8c46a1d5446" TargetMode="External"/><Relationship Id="rId612" Type="http://schemas.openxmlformats.org/officeDocument/2006/relationships/hyperlink" Target="https://satgobmx.sharepoint.com/sites/pwa/_layouts/15/wrkstat.aspx?List=5c3ae0b7-65f3-45f1-8078-c818d7721c07&amp;WorkflowInstanceName=3004f628-9753-4b2a-bc38-05ab99e4654d" TargetMode="External"/><Relationship Id="rId251" Type="http://schemas.openxmlformats.org/officeDocument/2006/relationships/hyperlink" Target="https://satgobmx.sharepoint.com/sites/pwa/_layouts/15/wrkstat.aspx?List=5c3ae0b7-65f3-45f1-8078-c818d7721c07&amp;WorkflowInstanceName=c11e6e33-dc79-4bc4-9105-047e8d7a9b04" TargetMode="External"/><Relationship Id="rId489" Type="http://schemas.openxmlformats.org/officeDocument/2006/relationships/hyperlink" Target="https://satgobmx.sharepoint.com/sites/pwa/_layouts/15/wrkstat.aspx?List=5c3ae0b7-65f3-45f1-8078-c818d7721c07&amp;WorkflowInstanceName=84336913-578f-4b71-ba59-8c2a82397ab8" TargetMode="External"/><Relationship Id="rId696" Type="http://schemas.openxmlformats.org/officeDocument/2006/relationships/hyperlink" Target="https://satgobmx.sharepoint.com/sites/pwa/_layouts/15/wrkstat.aspx?List=5c3ae0b7-65f3-45f1-8078-c818d7721c07&amp;WorkflowInstanceName=09c9c075-f2ca-418d-bc74-69e8480b9c5a" TargetMode="External"/><Relationship Id="rId917" Type="http://schemas.openxmlformats.org/officeDocument/2006/relationships/hyperlink" Target="https://satgobmx.sharepoint.com/sites/pwa/_layouts/15/wrkstat.aspx?List=5c3ae0b7-65f3-45f1-8078-c818d7721c07&amp;WorkflowInstanceName=c78a439b-c2b0-4fdd-896c-0a5a66b4ddf4" TargetMode="External"/><Relationship Id="rId46" Type="http://schemas.openxmlformats.org/officeDocument/2006/relationships/hyperlink" Target="https://satgobmx.sharepoint.com/sites/pwa/_layouts/15/wrkstat.aspx?List=5c3ae0b7-65f3-45f1-8078-c818d7721c07&amp;WorkflowInstanceName=75d630ac-5cfe-4504-b0b4-b84faac3eacc" TargetMode="External"/><Relationship Id="rId349" Type="http://schemas.openxmlformats.org/officeDocument/2006/relationships/hyperlink" Target="https://satgobmx.sharepoint.com/sites/pwa/_layouts/15/wrkstat.aspx?List=5c3ae0b7-65f3-45f1-8078-c818d7721c07&amp;WorkflowInstanceName=04b6e0ba-751a-4032-a873-8780668be367" TargetMode="External"/><Relationship Id="rId556" Type="http://schemas.openxmlformats.org/officeDocument/2006/relationships/hyperlink" Target="https://satgobmx.sharepoint.com/sites/pwa/_layouts/15/wrkstat.aspx?List=5c3ae0b7-65f3-45f1-8078-c818d7721c07&amp;WorkflowInstanceName=19528950-9505-47f5-926f-cb43adbaa09b" TargetMode="External"/><Relationship Id="rId763" Type="http://schemas.openxmlformats.org/officeDocument/2006/relationships/hyperlink" Target="https://satgobmx.sharepoint.com/sites/pwa/_layouts/15/wrkstat.aspx?List=5c3ae0b7-65f3-45f1-8078-c818d7721c07&amp;WorkflowInstanceName=010751ee-5414-4998-8d66-64f4d79235f8" TargetMode="External"/><Relationship Id="rId111" Type="http://schemas.openxmlformats.org/officeDocument/2006/relationships/hyperlink" Target="https://satgobmx.sharepoint.com/sites/pwa/_layouts/15/wrkstat.aspx?List=5c3ae0b7-65f3-45f1-8078-c818d7721c07&amp;WorkflowInstanceName=c47cdf90-0dc1-469d-a649-65a2faeb58e9" TargetMode="External"/><Relationship Id="rId195" Type="http://schemas.openxmlformats.org/officeDocument/2006/relationships/hyperlink" Target="https://satgobmx.sharepoint.com/sites/pwa/_layouts/15/wrkstat.aspx?List=5c3ae0b7-65f3-45f1-8078-c818d7721c07&amp;WorkflowInstanceName=5830d9a5-e77c-4d06-886e-ffb5c6453f6c" TargetMode="External"/><Relationship Id="rId209" Type="http://schemas.openxmlformats.org/officeDocument/2006/relationships/hyperlink" Target="https://satgobmx.sharepoint.com/sites/pwa/_layouts/15/wrkstat.aspx?List=5c3ae0b7-65f3-45f1-8078-c818d7721c07&amp;WorkflowInstanceName=bbcfad45-f07a-47fc-b683-680c2c23dbf5" TargetMode="External"/><Relationship Id="rId416" Type="http://schemas.openxmlformats.org/officeDocument/2006/relationships/hyperlink" Target="https://satgobmx.sharepoint.com/sites/pwa/_layouts/15/wrkstat.aspx?List=5c3ae0b7-65f3-45f1-8078-c818d7721c07&amp;WorkflowInstanceName=207967cc-1d74-4596-96b5-9f92c19235fa" TargetMode="External"/><Relationship Id="rId970" Type="http://schemas.openxmlformats.org/officeDocument/2006/relationships/hyperlink" Target="https://satgobmx.sharepoint.com/sites/pwa/_layouts/15/wrkstat.aspx?List=5c3ae0b7-65f3-45f1-8078-c818d7721c07&amp;WorkflowInstanceName=ead35782-623b-46f3-a500-80af2f7d67e6" TargetMode="External"/><Relationship Id="rId623" Type="http://schemas.openxmlformats.org/officeDocument/2006/relationships/hyperlink" Target="https://satgobmx.sharepoint.com/sites/pwa/_layouts/15/wrkstat.aspx?List=5c3ae0b7-65f3-45f1-8078-c818d7721c07&amp;WorkflowInstanceName=9cbec518-b562-4d53-818d-97faf8cbcff7" TargetMode="External"/><Relationship Id="rId830" Type="http://schemas.openxmlformats.org/officeDocument/2006/relationships/hyperlink" Target="https://satgobmx.sharepoint.com/sites/pwa/_layouts/15/wrkstat.aspx?List=5c3ae0b7-65f3-45f1-8078-c818d7721c07&amp;WorkflowInstanceName=5f442370-3d6f-4aab-a7e7-afd951911029" TargetMode="External"/><Relationship Id="rId928" Type="http://schemas.openxmlformats.org/officeDocument/2006/relationships/hyperlink" Target="https://satgobmx.sharepoint.com/sites/pwa/_layouts/15/wrkstat.aspx?List=5c3ae0b7-65f3-45f1-8078-c818d7721c07&amp;WorkflowInstanceName=de8c7ed2-141a-4a7e-9c6a-0df9a5d56bac" TargetMode="External"/><Relationship Id="rId57" Type="http://schemas.openxmlformats.org/officeDocument/2006/relationships/hyperlink" Target="https://satgobmx.sharepoint.com/sites/pwa/_layouts/15/wrkstat.aspx?List=5c3ae0b7-65f3-45f1-8078-c818d7721c07&amp;WorkflowInstanceName=8af72292-f396-4c34-a3e8-dc4ef4f10af3" TargetMode="External"/><Relationship Id="rId262" Type="http://schemas.openxmlformats.org/officeDocument/2006/relationships/hyperlink" Target="https://satgobmx.sharepoint.com/sites/pwa/_layouts/15/wrkstat.aspx?List=5c3ae0b7-65f3-45f1-8078-c818d7721c07&amp;WorkflowInstanceName=3cb9b21f-1307-44ca-9969-1abfb1d9d5ed" TargetMode="External"/><Relationship Id="rId567" Type="http://schemas.openxmlformats.org/officeDocument/2006/relationships/hyperlink" Target="https://satgobmx.sharepoint.com/sites/pwa/_layouts/15/wrkstat.aspx?List=5c3ae0b7-65f3-45f1-8078-c818d7721c07&amp;WorkflowInstanceName=9139c352-1555-49ae-8bd6-1b0ec82cee0f" TargetMode="External"/><Relationship Id="rId122" Type="http://schemas.openxmlformats.org/officeDocument/2006/relationships/hyperlink" Target="https://satgobmx.sharepoint.com/sites/pwa/_layouts/15/wrkstat.aspx?List=5c3ae0b7-65f3-45f1-8078-c818d7721c07&amp;WorkflowInstanceName=c482ad87-5da3-4129-83d9-1c270d7b3aa3" TargetMode="External"/><Relationship Id="rId774" Type="http://schemas.openxmlformats.org/officeDocument/2006/relationships/hyperlink" Target="https://satgobmx.sharepoint.com/sites/pwa/_layouts/15/wrkstat.aspx?List=5c3ae0b7-65f3-45f1-8078-c818d7721c07&amp;WorkflowInstanceName=7e5f9e22-ee44-40a7-92b0-1d46d71ba498" TargetMode="External"/><Relationship Id="rId981" Type="http://schemas.openxmlformats.org/officeDocument/2006/relationships/hyperlink" Target="https://satgobmx.sharepoint.com/sites/pwa/_layouts/15/wrkstat.aspx?List=5c3ae0b7-65f3-45f1-8078-c818d7721c07&amp;WorkflowInstanceName=184955f8-1556-419a-b157-5b3672340f07" TargetMode="External"/><Relationship Id="rId427" Type="http://schemas.openxmlformats.org/officeDocument/2006/relationships/hyperlink" Target="https://satgobmx.sharepoint.com/sites/pwa/_layouts/15/wrkstat.aspx?List=5c3ae0b7-65f3-45f1-8078-c818d7721c07&amp;WorkflowInstanceName=69dd229c-0851-4257-a0c7-0516bab81dbc" TargetMode="External"/><Relationship Id="rId634" Type="http://schemas.openxmlformats.org/officeDocument/2006/relationships/hyperlink" Target="https://satgobmx.sharepoint.com/sites/pwa/_layouts/15/wrkstat.aspx?List=5c3ae0b7-65f3-45f1-8078-c818d7721c07&amp;WorkflowInstanceName=24eb7fb3-9f33-4796-9b3b-79d2b549ded9" TargetMode="External"/><Relationship Id="rId841" Type="http://schemas.openxmlformats.org/officeDocument/2006/relationships/hyperlink" Target="https://satgobmx.sharepoint.com/sites/pwa/_layouts/15/wrkstat.aspx?List=5c3ae0b7-65f3-45f1-8078-c818d7721c07&amp;WorkflowInstanceName=c822efc4-a999-4c7a-a9f6-da419b869bc9" TargetMode="External"/><Relationship Id="rId273" Type="http://schemas.openxmlformats.org/officeDocument/2006/relationships/hyperlink" Target="https://satgobmx.sharepoint.com/sites/pwa/_layouts/15/wrkstat.aspx?List=5c3ae0b7-65f3-45f1-8078-c818d7721c07&amp;WorkflowInstanceName=6bd62bd4-3a5f-49f5-a349-202307797150" TargetMode="External"/><Relationship Id="rId480" Type="http://schemas.openxmlformats.org/officeDocument/2006/relationships/hyperlink" Target="https://satgobmx.sharepoint.com/sites/pwa/_layouts/15/wrkstat.aspx?List=5c3ae0b7-65f3-45f1-8078-c818d7721c07&amp;WorkflowInstanceName=1b7f089d-aa86-41bb-9e3e-6b15c7f6a01d" TargetMode="External"/><Relationship Id="rId701" Type="http://schemas.openxmlformats.org/officeDocument/2006/relationships/hyperlink" Target="https://satgobmx.sharepoint.com/sites/pwa/_layouts/15/wrkstat.aspx?List=5c3ae0b7-65f3-45f1-8078-c818d7721c07&amp;WorkflowInstanceName=b4a1faaf-a3bb-4719-84b7-19299937154f" TargetMode="External"/><Relationship Id="rId939" Type="http://schemas.openxmlformats.org/officeDocument/2006/relationships/hyperlink" Target="https://satgobmx.sharepoint.com/sites/pwa/_layouts/15/wrkstat.aspx?List=5c3ae0b7-65f3-45f1-8078-c818d7721c07&amp;WorkflowInstanceName=9cfd49e5-7858-4ead-9a74-8ea5310444b1" TargetMode="External"/><Relationship Id="rId68" Type="http://schemas.openxmlformats.org/officeDocument/2006/relationships/hyperlink" Target="https://satgobmx.sharepoint.com/sites/pwa/_layouts/15/wrkstat.aspx?List=5c3ae0b7-65f3-45f1-8078-c818d7721c07&amp;WorkflowInstanceName=b6d6d181-72ad-46cf-9866-139146a2d162" TargetMode="External"/><Relationship Id="rId133" Type="http://schemas.openxmlformats.org/officeDocument/2006/relationships/hyperlink" Target="https://satgobmx.sharepoint.com/sites/pwa/_layouts/15/wrkstat.aspx?List=5c3ae0b7-65f3-45f1-8078-c818d7721c07&amp;WorkflowInstanceName=355c7c00-609f-40d4-9cd4-5dc1bc317dfe" TargetMode="External"/><Relationship Id="rId340" Type="http://schemas.openxmlformats.org/officeDocument/2006/relationships/hyperlink" Target="https://satgobmx.sharepoint.com/sites/pwa/_layouts/15/wrkstat.aspx?List=5c3ae0b7-65f3-45f1-8078-c818d7721c07&amp;WorkflowInstanceName=5b089d30-b9a3-43d1-8169-b6e44db1df0e" TargetMode="External"/><Relationship Id="rId578" Type="http://schemas.openxmlformats.org/officeDocument/2006/relationships/hyperlink" Target="https://satgobmx.sharepoint.com/sites/pwa/_layouts/15/wrkstat.aspx?List=5c3ae0b7-65f3-45f1-8078-c818d7721c07&amp;WorkflowInstanceName=dcccc829-afd7-4a07-8bcb-01c6b45ccd7e" TargetMode="External"/><Relationship Id="rId785" Type="http://schemas.openxmlformats.org/officeDocument/2006/relationships/hyperlink" Target="https://satgobmx.sharepoint.com/sites/pwa/_layouts/15/wrkstat.aspx?List=5c3ae0b7-65f3-45f1-8078-c818d7721c07&amp;WorkflowInstanceName=23011ddc-8824-4718-8ad7-454f02a45e1e" TargetMode="External"/><Relationship Id="rId992" Type="http://schemas.openxmlformats.org/officeDocument/2006/relationships/hyperlink" Target="https://satgobmx.sharepoint.com/sites/pwa/_layouts/15/wrkstat.aspx?List=5c3ae0b7-65f3-45f1-8078-c818d7721c07&amp;WorkflowInstanceName=9bde819f-d338-4a38-b5db-de0b4709692a" TargetMode="External"/><Relationship Id="rId200" Type="http://schemas.openxmlformats.org/officeDocument/2006/relationships/hyperlink" Target="https://satgobmx.sharepoint.com/sites/pwa/_layouts/15/wrkstat.aspx?List=5c3ae0b7-65f3-45f1-8078-c818d7721c07&amp;WorkflowInstanceName=b7c87418-e75b-42e4-9458-d75720262af1" TargetMode="External"/><Relationship Id="rId438" Type="http://schemas.openxmlformats.org/officeDocument/2006/relationships/hyperlink" Target="https://satgobmx.sharepoint.com/sites/pwa/_layouts/15/wrkstat.aspx?List=5c3ae0b7-65f3-45f1-8078-c818d7721c07&amp;WorkflowInstanceName=ca96f7d4-3c72-4f7b-b397-0908a4b1f583" TargetMode="External"/><Relationship Id="rId645" Type="http://schemas.openxmlformats.org/officeDocument/2006/relationships/hyperlink" Target="https://satgobmx.sharepoint.com/sites/pwa/_layouts/15/wrkstat.aspx?List=5c3ae0b7-65f3-45f1-8078-c818d7721c07&amp;WorkflowInstanceName=1f5a21c1-5bce-41d1-aba8-8f8d229363a6" TargetMode="External"/><Relationship Id="rId852" Type="http://schemas.openxmlformats.org/officeDocument/2006/relationships/hyperlink" Target="https://satgobmx.sharepoint.com/sites/pwa/_layouts/15/wrkstat.aspx?List=5c3ae0b7-65f3-45f1-8078-c818d7721c07&amp;WorkflowInstanceName=a159224a-4ab2-4760-ad11-f13c7704b408" TargetMode="External"/><Relationship Id="rId284" Type="http://schemas.openxmlformats.org/officeDocument/2006/relationships/hyperlink" Target="https://satgobmx.sharepoint.com/sites/pwa/_layouts/15/wrkstat.aspx?List=5c3ae0b7-65f3-45f1-8078-c818d7721c07&amp;WorkflowInstanceName=e32eeb53-b293-4d1d-b524-30dc2e91fab5" TargetMode="External"/><Relationship Id="rId491" Type="http://schemas.openxmlformats.org/officeDocument/2006/relationships/hyperlink" Target="https://satgobmx.sharepoint.com/sites/pwa/_layouts/15/wrkstat.aspx?List=5c3ae0b7-65f3-45f1-8078-c818d7721c07&amp;WorkflowInstanceName=2b94f7bc-bbfc-41a9-9e60-996eb08a8405" TargetMode="External"/><Relationship Id="rId505" Type="http://schemas.openxmlformats.org/officeDocument/2006/relationships/hyperlink" Target="https://satgobmx.sharepoint.com/sites/pwa/_layouts/15/wrkstat.aspx?List=5c3ae0b7-65f3-45f1-8078-c818d7721c07&amp;WorkflowInstanceName=11cfd485-935e-4014-8f8c-2bcbd7b80a53" TargetMode="External"/><Relationship Id="rId712" Type="http://schemas.openxmlformats.org/officeDocument/2006/relationships/hyperlink" Target="https://satgobmx.sharepoint.com/sites/pwa/_layouts/15/wrkstat.aspx?List=5c3ae0b7-65f3-45f1-8078-c818d7721c07&amp;WorkflowInstanceName=e66ccceb-6e8f-40c2-ab8d-06074eeaad95" TargetMode="External"/><Relationship Id="rId79" Type="http://schemas.openxmlformats.org/officeDocument/2006/relationships/hyperlink" Target="https://satgobmx.sharepoint.com/sites/pwa/_layouts/15/wrkstat.aspx?List=5c3ae0b7-65f3-45f1-8078-c818d7721c07&amp;WorkflowInstanceName=4c40603e-415d-4044-b210-f74fbf9109c4" TargetMode="External"/><Relationship Id="rId144" Type="http://schemas.openxmlformats.org/officeDocument/2006/relationships/hyperlink" Target="https://satgobmx.sharepoint.com/sites/pwa/_layouts/15/wrkstat.aspx?List=5c3ae0b7-65f3-45f1-8078-c818d7721c07&amp;WorkflowInstanceName=239a4a8d-4b2f-40d1-8e1d-a829e0390b43" TargetMode="External"/><Relationship Id="rId589" Type="http://schemas.openxmlformats.org/officeDocument/2006/relationships/hyperlink" Target="https://satgobmx.sharepoint.com/sites/pwa/_layouts/15/wrkstat.aspx?List=5c3ae0b7-65f3-45f1-8078-c818d7721c07&amp;WorkflowInstanceName=5e5d3391-a86a-46c6-a729-4ebad9c5523e" TargetMode="External"/><Relationship Id="rId796" Type="http://schemas.openxmlformats.org/officeDocument/2006/relationships/hyperlink" Target="https://satgobmx.sharepoint.com/sites/pwa/_layouts/15/wrkstat.aspx?List=5c3ae0b7-65f3-45f1-8078-c818d7721c07&amp;WorkflowInstanceName=c2a39cda-e6dd-4fc7-a5f7-43db4d832812" TargetMode="External"/><Relationship Id="rId351" Type="http://schemas.openxmlformats.org/officeDocument/2006/relationships/hyperlink" Target="https://satgobmx.sharepoint.com/sites/pwa/_layouts/15/wrkstat.aspx?List=5c3ae0b7-65f3-45f1-8078-c818d7721c07&amp;WorkflowInstanceName=0518dc80-f0a8-45b2-bcfc-dfba19aa3017" TargetMode="External"/><Relationship Id="rId449" Type="http://schemas.openxmlformats.org/officeDocument/2006/relationships/hyperlink" Target="https://satgobmx.sharepoint.com/sites/pwa/_layouts/15/wrkstat.aspx?List=5c3ae0b7-65f3-45f1-8078-c818d7721c07&amp;WorkflowInstanceName=36cb482c-db60-42d7-9bfd-ba3d82a47583" TargetMode="External"/><Relationship Id="rId656" Type="http://schemas.openxmlformats.org/officeDocument/2006/relationships/hyperlink" Target="https://satgobmx.sharepoint.com/sites/pwa/_layouts/15/wrkstat.aspx?List=5c3ae0b7-65f3-45f1-8078-c818d7721c07&amp;WorkflowInstanceName=26ba366d-d819-470c-b3e7-07c20c38bde6" TargetMode="External"/><Relationship Id="rId863" Type="http://schemas.openxmlformats.org/officeDocument/2006/relationships/hyperlink" Target="https://satgobmx.sharepoint.com/sites/pwa/_layouts/15/wrkstat.aspx?List=5c3ae0b7-65f3-45f1-8078-c818d7721c07&amp;WorkflowInstanceName=1a309cc3-5bda-4629-884d-733c4ceca686" TargetMode="External"/><Relationship Id="rId211" Type="http://schemas.openxmlformats.org/officeDocument/2006/relationships/hyperlink" Target="https://satgobmx.sharepoint.com/sites/pwa/_layouts/15/wrkstat.aspx?List=5c3ae0b7-65f3-45f1-8078-c818d7721c07&amp;WorkflowInstanceName=d1ff1c0d-498e-4f11-91be-ea9874b01c7e" TargetMode="External"/><Relationship Id="rId295" Type="http://schemas.openxmlformats.org/officeDocument/2006/relationships/hyperlink" Target="https://satgobmx.sharepoint.com/sites/pwa/_layouts/15/wrkstat.aspx?List=5c3ae0b7-65f3-45f1-8078-c818d7721c07&amp;WorkflowInstanceName=10610abd-fd40-41ca-96c2-4181caade8d8" TargetMode="External"/><Relationship Id="rId309" Type="http://schemas.openxmlformats.org/officeDocument/2006/relationships/hyperlink" Target="https://satgobmx.sharepoint.com/sites/pwa/_layouts/15/wrkstat.aspx?List=5c3ae0b7-65f3-45f1-8078-c818d7721c07&amp;WorkflowInstanceName=19c2fa1b-9abf-49cf-a2df-cd8b81b8d3e8" TargetMode="External"/><Relationship Id="rId516" Type="http://schemas.openxmlformats.org/officeDocument/2006/relationships/hyperlink" Target="https://satgobmx.sharepoint.com/sites/pwa/_layouts/15/wrkstat.aspx?List=5c3ae0b7-65f3-45f1-8078-c818d7721c07&amp;WorkflowInstanceName=962cf933-b00c-43ea-8ae3-5c32f66c65b6" TargetMode="External"/><Relationship Id="rId723" Type="http://schemas.openxmlformats.org/officeDocument/2006/relationships/hyperlink" Target="https://satgobmx.sharepoint.com/sites/pwa/_layouts/15/wrkstat.aspx?List=5c3ae0b7-65f3-45f1-8078-c818d7721c07&amp;WorkflowInstanceName=3027685c-dc91-4e30-868d-d2409bbf029b" TargetMode="External"/><Relationship Id="rId930" Type="http://schemas.openxmlformats.org/officeDocument/2006/relationships/hyperlink" Target="https://satgobmx.sharepoint.com/sites/pwa/_layouts/15/wrkstat.aspx?List=5c3ae0b7-65f3-45f1-8078-c818d7721c07&amp;WorkflowInstanceName=6310dd3e-e3e7-4527-aacd-68530a688994" TargetMode="External"/><Relationship Id="rId1006" Type="http://schemas.openxmlformats.org/officeDocument/2006/relationships/hyperlink" Target="https://satgobmx.sharepoint.com/sites/pwa/_layouts/15/wrkstat.aspx?List=5c3ae0b7-65f3-45f1-8078-c818d7721c07&amp;WorkflowInstanceName=e6f826f6-b63f-42b0-ad59-3260421bda8d" TargetMode="External"/><Relationship Id="rId155" Type="http://schemas.openxmlformats.org/officeDocument/2006/relationships/hyperlink" Target="https://satgobmx.sharepoint.com/sites/pwa/_layouts/15/wrkstat.aspx?List=5c3ae0b7-65f3-45f1-8078-c818d7721c07&amp;WorkflowInstanceName=3274d491-d27a-4228-b306-91a020662d3a" TargetMode="External"/><Relationship Id="rId362" Type="http://schemas.openxmlformats.org/officeDocument/2006/relationships/hyperlink" Target="https://satgobmx.sharepoint.com/sites/pwa/_layouts/15/wrkstat.aspx?List=5c3ae0b7-65f3-45f1-8078-c818d7721c07&amp;WorkflowInstanceName=a0ab1d91-fbe6-4d2f-a646-572512764aa7" TargetMode="External"/><Relationship Id="rId222" Type="http://schemas.openxmlformats.org/officeDocument/2006/relationships/hyperlink" Target="https://satgobmx.sharepoint.com/sites/pwa/_layouts/15/wrkstat.aspx?List=5c3ae0b7-65f3-45f1-8078-c818d7721c07&amp;WorkflowInstanceName=6be27e84-6bbb-4452-8bde-f30ebb6b276c" TargetMode="External"/><Relationship Id="rId667" Type="http://schemas.openxmlformats.org/officeDocument/2006/relationships/hyperlink" Target="https://satgobmx.sharepoint.com/sites/pwa/_layouts/15/wrkstat.aspx?List=5c3ae0b7-65f3-45f1-8078-c818d7721c07&amp;WorkflowInstanceName=2003ecf4-560c-45a1-94f3-53e9c429ec4b" TargetMode="External"/><Relationship Id="rId874" Type="http://schemas.openxmlformats.org/officeDocument/2006/relationships/hyperlink" Target="https://satgobmx.sharepoint.com/sites/pwa/_layouts/15/wrkstat.aspx?List=5c3ae0b7-65f3-45f1-8078-c818d7721c07&amp;WorkflowInstanceName=dc31a236-86b6-4b43-8190-1616e0011fb8" TargetMode="External"/><Relationship Id="rId17" Type="http://schemas.openxmlformats.org/officeDocument/2006/relationships/hyperlink" Target="https://satgobmx.sharepoint.com/sites/pwa/_layouts/15/wrkstat.aspx?List=5c3ae0b7-65f3-45f1-8078-c818d7721c07&amp;WorkflowInstanceName=fca8209c-8125-4b50-9095-b877ba8fcbc2" TargetMode="External"/><Relationship Id="rId527" Type="http://schemas.openxmlformats.org/officeDocument/2006/relationships/hyperlink" Target="https://satgobmx.sharepoint.com/sites/pwa/_layouts/15/wrkstat.aspx?List=5c3ae0b7-65f3-45f1-8078-c818d7721c07&amp;WorkflowInstanceName=3c4a286f-b89c-4084-8837-2cc47fa1e3f0" TargetMode="External"/><Relationship Id="rId734" Type="http://schemas.openxmlformats.org/officeDocument/2006/relationships/hyperlink" Target="https://satgobmx.sharepoint.com/sites/pwa/_layouts/15/wrkstat.aspx?List=5c3ae0b7-65f3-45f1-8078-c818d7721c07&amp;WorkflowInstanceName=3564c06f-2105-4ba7-a075-a53f9e4562f4" TargetMode="External"/><Relationship Id="rId941" Type="http://schemas.openxmlformats.org/officeDocument/2006/relationships/hyperlink" Target="https://satgobmx.sharepoint.com/sites/pwa/_layouts/15/wrkstat.aspx?List=5c3ae0b7-65f3-45f1-8078-c818d7721c07&amp;WorkflowInstanceName=864273f0-609e-4e21-9b35-962436a020a9" TargetMode="External"/><Relationship Id="rId70" Type="http://schemas.openxmlformats.org/officeDocument/2006/relationships/hyperlink" Target="https://satgobmx.sharepoint.com/sites/pwa/_layouts/15/wrkstat.aspx?List=5c3ae0b7-65f3-45f1-8078-c818d7721c07&amp;WorkflowInstanceName=2df28bdb-dbe4-45b6-8e1e-4b93348c1e2a" TargetMode="External"/><Relationship Id="rId166" Type="http://schemas.openxmlformats.org/officeDocument/2006/relationships/hyperlink" Target="https://satgobmx.sharepoint.com/sites/pwa/_layouts/15/wrkstat.aspx?List=5c3ae0b7-65f3-45f1-8078-c818d7721c07&amp;WorkflowInstanceName=cf355c4a-d38a-4fdd-87cb-27963cedf806" TargetMode="External"/><Relationship Id="rId373" Type="http://schemas.openxmlformats.org/officeDocument/2006/relationships/hyperlink" Target="https://satgobmx.sharepoint.com/sites/pwa/_layouts/15/wrkstat.aspx?List=5c3ae0b7-65f3-45f1-8078-c818d7721c07&amp;WorkflowInstanceName=c140f639-4caa-43ce-9197-0fe165802413" TargetMode="External"/><Relationship Id="rId580" Type="http://schemas.openxmlformats.org/officeDocument/2006/relationships/hyperlink" Target="https://satgobmx.sharepoint.com/sites/pwa/_layouts/15/wrkstat.aspx?List=5c3ae0b7-65f3-45f1-8078-c818d7721c07&amp;WorkflowInstanceName=c172ae19-38d9-40d1-a1dc-96161be930a5" TargetMode="External"/><Relationship Id="rId801" Type="http://schemas.openxmlformats.org/officeDocument/2006/relationships/hyperlink" Target="https://satgobmx.sharepoint.com/sites/pwa/_layouts/15/wrkstat.aspx?List=5c3ae0b7-65f3-45f1-8078-c818d7721c07&amp;WorkflowInstanceName=1725f8dd-bb3f-48bb-877f-b774673345f9" TargetMode="External"/><Relationship Id="rId1" Type="http://schemas.openxmlformats.org/officeDocument/2006/relationships/hyperlink" Target="https://satgobmx.sharepoint.com/sites/pwa/_layouts/15/wrkstat.aspx?List=5c3ae0b7-65f3-45f1-8078-c818d7721c07&amp;WorkflowInstanceName=b128fa29-f91e-49c9-8510-17ee2d68d290" TargetMode="External"/><Relationship Id="rId233" Type="http://schemas.openxmlformats.org/officeDocument/2006/relationships/hyperlink" Target="https://satgobmx.sharepoint.com/sites/pwa/_layouts/15/wrkstat.aspx?List=5c3ae0b7-65f3-45f1-8078-c818d7721c07&amp;WorkflowInstanceName=155bf4f6-7bd7-4d80-a7e9-c5db83aa1e46" TargetMode="External"/><Relationship Id="rId440" Type="http://schemas.openxmlformats.org/officeDocument/2006/relationships/hyperlink" Target="https://satgobmx.sharepoint.com/sites/pwa/_layouts/15/wrkstat.aspx?List=5c3ae0b7-65f3-45f1-8078-c818d7721c07&amp;WorkflowInstanceName=fb401f93-ba06-46d6-af0b-a00d9075739b" TargetMode="External"/><Relationship Id="rId678" Type="http://schemas.openxmlformats.org/officeDocument/2006/relationships/hyperlink" Target="https://satgobmx.sharepoint.com/sites/pwa/_layouts/15/wrkstat.aspx?List=5c3ae0b7-65f3-45f1-8078-c818d7721c07&amp;WorkflowInstanceName=c9003f6c-d0f4-4353-a58d-dcfc55820176" TargetMode="External"/><Relationship Id="rId885" Type="http://schemas.openxmlformats.org/officeDocument/2006/relationships/hyperlink" Target="https://satgobmx.sharepoint.com/sites/pwa/_layouts/15/wrkstat.aspx?List=5c3ae0b7-65f3-45f1-8078-c818d7721c07&amp;WorkflowInstanceName=a241ad1e-bbb9-40fa-8546-290f5fa52864" TargetMode="External"/><Relationship Id="rId28" Type="http://schemas.openxmlformats.org/officeDocument/2006/relationships/hyperlink" Target="https://satgobmx.sharepoint.com/sites/pwa/_layouts/15/wrkstat.aspx?List=5c3ae0b7-65f3-45f1-8078-c818d7721c07&amp;WorkflowInstanceName=b128fa29-f91e-49c9-8510-17ee2d68d290" TargetMode="External"/><Relationship Id="rId300" Type="http://schemas.openxmlformats.org/officeDocument/2006/relationships/hyperlink" Target="https://satgobmx.sharepoint.com/sites/pwa/_layouts/15/wrkstat.aspx?List=5c3ae0b7-65f3-45f1-8078-c818d7721c07&amp;WorkflowInstanceName=df2b1462-602a-4c9e-b1ba-4e718f1c18ca" TargetMode="External"/><Relationship Id="rId538" Type="http://schemas.openxmlformats.org/officeDocument/2006/relationships/hyperlink" Target="https://satgobmx.sharepoint.com/sites/pwa/_layouts/15/wrkstat.aspx?List=5c3ae0b7-65f3-45f1-8078-c818d7721c07&amp;WorkflowInstanceName=a7bf398a-04a9-45e4-94d3-a9142fe9844e" TargetMode="External"/><Relationship Id="rId745" Type="http://schemas.openxmlformats.org/officeDocument/2006/relationships/hyperlink" Target="https://satgobmx.sharepoint.com/sites/pwa/_layouts/15/wrkstat.aspx?List=5c3ae0b7-65f3-45f1-8078-c818d7721c07&amp;WorkflowInstanceName=01e40b3c-171b-4fc0-b8ed-e5f03054a8d2" TargetMode="External"/><Relationship Id="rId952" Type="http://schemas.openxmlformats.org/officeDocument/2006/relationships/hyperlink" Target="https://satgobmx.sharepoint.com/sites/pwa/_layouts/15/wrkstat.aspx?List=5c3ae0b7-65f3-45f1-8078-c818d7721c07&amp;WorkflowInstanceName=6f970cf6-b284-47d1-9768-baddd581d598" TargetMode="External"/><Relationship Id="rId81" Type="http://schemas.openxmlformats.org/officeDocument/2006/relationships/hyperlink" Target="https://satgobmx.sharepoint.com/sites/pwa/_layouts/15/wrkstat.aspx?List=5c3ae0b7-65f3-45f1-8078-c818d7721c07&amp;WorkflowInstanceName=32d38b07-549d-4eb4-9210-95d3bfcc1f54" TargetMode="External"/><Relationship Id="rId177" Type="http://schemas.openxmlformats.org/officeDocument/2006/relationships/hyperlink" Target="https://satgobmx.sharepoint.com/sites/pwa/_layouts/15/wrkstat.aspx?List=5c3ae0b7-65f3-45f1-8078-c818d7721c07&amp;WorkflowInstanceName=58ca002f-1cc1-487d-b47e-08610ca64e34" TargetMode="External"/><Relationship Id="rId384" Type="http://schemas.openxmlformats.org/officeDocument/2006/relationships/hyperlink" Target="https://satgobmx.sharepoint.com/sites/pwa/_layouts/15/wrkstat.aspx?List=5c3ae0b7-65f3-45f1-8078-c818d7721c07&amp;WorkflowInstanceName=38e78158-cf71-437b-a3d7-3ecf5285d5fa" TargetMode="External"/><Relationship Id="rId591" Type="http://schemas.openxmlformats.org/officeDocument/2006/relationships/hyperlink" Target="https://satgobmx.sharepoint.com/sites/pwa/_layouts/15/wrkstat.aspx?List=5c3ae0b7-65f3-45f1-8078-c818d7721c07&amp;WorkflowInstanceName=d098d157-3a08-47f9-8cc9-3704c6abd326" TargetMode="External"/><Relationship Id="rId605" Type="http://schemas.openxmlformats.org/officeDocument/2006/relationships/hyperlink" Target="https://satgobmx.sharepoint.com/sites/pwa/_layouts/15/wrkstat.aspx?List=5c3ae0b7-65f3-45f1-8078-c818d7721c07&amp;WorkflowInstanceName=f46df715-9334-41ac-9e7b-9fd36a56fb5f" TargetMode="External"/><Relationship Id="rId812" Type="http://schemas.openxmlformats.org/officeDocument/2006/relationships/hyperlink" Target="https://satgobmx.sharepoint.com/sites/pwa/_layouts/15/wrkstat.aspx?List=5c3ae0b7-65f3-45f1-8078-c818d7721c07&amp;WorkflowInstanceName=433a4f0e-2f4a-4a34-8912-99b1399adb05" TargetMode="External"/><Relationship Id="rId244" Type="http://schemas.openxmlformats.org/officeDocument/2006/relationships/hyperlink" Target="https://satgobmx.sharepoint.com/sites/pwa/_layouts/15/wrkstat.aspx?List=5c3ae0b7-65f3-45f1-8078-c818d7721c07&amp;WorkflowInstanceName=26894a43-1fdc-4b1f-9185-86ebca13ef6e" TargetMode="External"/><Relationship Id="rId689" Type="http://schemas.openxmlformats.org/officeDocument/2006/relationships/hyperlink" Target="https://satgobmx.sharepoint.com/sites/pwa/_layouts/15/wrkstat.aspx?List=5c3ae0b7-65f3-45f1-8078-c818d7721c07&amp;WorkflowInstanceName=9f65224a-b4ba-4338-abd6-4b395ff4b20c" TargetMode="External"/><Relationship Id="rId896" Type="http://schemas.openxmlformats.org/officeDocument/2006/relationships/hyperlink" Target="https://satgobmx.sharepoint.com/sites/pwa/_layouts/15/wrkstat.aspx?List=5c3ae0b7-65f3-45f1-8078-c818d7721c07&amp;WorkflowInstanceName=2b794ecd-9ec9-462e-9a84-79d6675c6c24" TargetMode="External"/><Relationship Id="rId39" Type="http://schemas.openxmlformats.org/officeDocument/2006/relationships/hyperlink" Target="https://satgobmx.sharepoint.com/sites/pwa/_layouts/15/wrkstat.aspx?List=5c3ae0b7-65f3-45f1-8078-c818d7721c07&amp;WorkflowInstanceName=0079718b-9bfd-40a5-8043-581ffb159068" TargetMode="External"/><Relationship Id="rId451" Type="http://schemas.openxmlformats.org/officeDocument/2006/relationships/hyperlink" Target="https://satgobmx.sharepoint.com/sites/pwa/_layouts/15/wrkstat.aspx?List=5c3ae0b7-65f3-45f1-8078-c818d7721c07&amp;WorkflowInstanceName=c2e9cc88-841e-4b35-9845-4474ef5fa7d0" TargetMode="External"/><Relationship Id="rId549" Type="http://schemas.openxmlformats.org/officeDocument/2006/relationships/hyperlink" Target="https://satgobmx.sharepoint.com/sites/pwa/_layouts/15/wrkstat.aspx?List=5c3ae0b7-65f3-45f1-8078-c818d7721c07&amp;WorkflowInstanceName=bad94367-ad55-4136-9612-b408c26fe9f4" TargetMode="External"/><Relationship Id="rId756" Type="http://schemas.openxmlformats.org/officeDocument/2006/relationships/hyperlink" Target="https://satgobmx.sharepoint.com/sites/pwa/_layouts/15/wrkstat.aspx?List=5c3ae0b7-65f3-45f1-8078-c818d7721c07&amp;WorkflowInstanceName=fbf52102-21ec-48d4-ad4a-3b5ee1f6684e" TargetMode="External"/><Relationship Id="rId104" Type="http://schemas.openxmlformats.org/officeDocument/2006/relationships/hyperlink" Target="https://satgobmx.sharepoint.com/sites/pwa/_layouts/15/wrkstat.aspx?List=5c3ae0b7-65f3-45f1-8078-c818d7721c07&amp;WorkflowInstanceName=e77f5f86-a6e0-4c9f-87ab-639ef749d4e8" TargetMode="External"/><Relationship Id="rId188" Type="http://schemas.openxmlformats.org/officeDocument/2006/relationships/hyperlink" Target="https://satgobmx.sharepoint.com/sites/pwa/_layouts/15/wrkstat.aspx?List=5c3ae0b7-65f3-45f1-8078-c818d7721c07&amp;WorkflowInstanceName=f84b77a6-2906-43bf-92db-95f45bd000dc" TargetMode="External"/><Relationship Id="rId311" Type="http://schemas.openxmlformats.org/officeDocument/2006/relationships/hyperlink" Target="https://satgobmx.sharepoint.com/sites/pwa/_layouts/15/wrkstat.aspx?List=5c3ae0b7-65f3-45f1-8078-c818d7721c07&amp;WorkflowInstanceName=3282fc0d-c4e7-4f67-8c96-b497174cbb37" TargetMode="External"/><Relationship Id="rId395" Type="http://schemas.openxmlformats.org/officeDocument/2006/relationships/hyperlink" Target="https://satgobmx.sharepoint.com/sites/pwa/_layouts/15/wrkstat.aspx?List=5c3ae0b7-65f3-45f1-8078-c818d7721c07&amp;WorkflowInstanceName=90239f13-60da-4377-a077-dbf87942d9b8" TargetMode="External"/><Relationship Id="rId409" Type="http://schemas.openxmlformats.org/officeDocument/2006/relationships/hyperlink" Target="https://satgobmx.sharepoint.com/sites/pwa/_layouts/15/wrkstat.aspx?List=5c3ae0b7-65f3-45f1-8078-c818d7721c07&amp;WorkflowInstanceName=4efa4796-81e1-4131-a58f-b17ba199aa54" TargetMode="External"/><Relationship Id="rId963" Type="http://schemas.openxmlformats.org/officeDocument/2006/relationships/hyperlink" Target="https://satgobmx.sharepoint.com/sites/pwa/_layouts/15/wrkstat.aspx?List=5c3ae0b7-65f3-45f1-8078-c818d7721c07&amp;WorkflowInstanceName=32b8a4eb-ad24-4e93-b776-f4cf8c0f66d3" TargetMode="External"/><Relationship Id="rId92" Type="http://schemas.openxmlformats.org/officeDocument/2006/relationships/hyperlink" Target="https://satgobmx.sharepoint.com/sites/pwa/_layouts/15/wrkstat.aspx?List=5c3ae0b7-65f3-45f1-8078-c818d7721c07&amp;WorkflowInstanceName=50f21616-46b0-4943-83ce-36376f2b73f1" TargetMode="External"/><Relationship Id="rId616" Type="http://schemas.openxmlformats.org/officeDocument/2006/relationships/hyperlink" Target="https://satgobmx.sharepoint.com/sites/pwa/_layouts/15/wrkstat.aspx?List=5c3ae0b7-65f3-45f1-8078-c818d7721c07&amp;WorkflowInstanceName=23827a1a-1956-4dbf-befd-5b69f3bb9698" TargetMode="External"/><Relationship Id="rId823" Type="http://schemas.openxmlformats.org/officeDocument/2006/relationships/hyperlink" Target="https://satgobmx.sharepoint.com/sites/pwa/_layouts/15/wrkstat.aspx?List=5c3ae0b7-65f3-45f1-8078-c818d7721c07&amp;WorkflowInstanceName=aa455f7c-7112-48ac-9f2b-7f93fd313398" TargetMode="External"/><Relationship Id="rId255" Type="http://schemas.openxmlformats.org/officeDocument/2006/relationships/hyperlink" Target="https://satgobmx.sharepoint.com/sites/pwa/_layouts/15/wrkstat.aspx?List=5c3ae0b7-65f3-45f1-8078-c818d7721c07&amp;WorkflowInstanceName=3a284b3d-cf4c-4c78-88d2-eccf40401aa9" TargetMode="External"/><Relationship Id="rId462" Type="http://schemas.openxmlformats.org/officeDocument/2006/relationships/hyperlink" Target="https://satgobmx.sharepoint.com/sites/pwa/_layouts/15/wrkstat.aspx?List=5c3ae0b7-65f3-45f1-8078-c818d7721c07&amp;WorkflowInstanceName=92c14d30-eea4-4d24-8382-865a7cbdbe2d" TargetMode="External"/><Relationship Id="rId115" Type="http://schemas.openxmlformats.org/officeDocument/2006/relationships/hyperlink" Target="https://satgobmx.sharepoint.com/sites/pwa/_layouts/15/wrkstat.aspx?List=5c3ae0b7-65f3-45f1-8078-c818d7721c07&amp;WorkflowInstanceName=bbf7a42e-bc17-46ab-a21e-517e5f939501" TargetMode="External"/><Relationship Id="rId322" Type="http://schemas.openxmlformats.org/officeDocument/2006/relationships/hyperlink" Target="https://satgobmx.sharepoint.com/sites/pwa/_layouts/15/wrkstat.aspx?List=5c3ae0b7-65f3-45f1-8078-c818d7721c07&amp;WorkflowInstanceName=059a892c-c373-476c-adb1-069561439acd" TargetMode="External"/><Relationship Id="rId767" Type="http://schemas.openxmlformats.org/officeDocument/2006/relationships/hyperlink" Target="https://satgobmx.sharepoint.com/sites/pwa/_layouts/15/wrkstat.aspx?List=5c3ae0b7-65f3-45f1-8078-c818d7721c07&amp;WorkflowInstanceName=2fa7a2c9-7438-49ce-8de3-2ef702768ef6" TargetMode="External"/><Relationship Id="rId974" Type="http://schemas.openxmlformats.org/officeDocument/2006/relationships/hyperlink" Target="https://satgobmx.sharepoint.com/sites/pwa/_layouts/15/wrkstat.aspx?List=5c3ae0b7-65f3-45f1-8078-c818d7721c07&amp;WorkflowInstanceName=7f61f6bc-ad6c-4298-ad18-1725b0366a95" TargetMode="External"/><Relationship Id="rId199" Type="http://schemas.openxmlformats.org/officeDocument/2006/relationships/hyperlink" Target="https://satgobmx.sharepoint.com/sites/pwa/_layouts/15/wrkstat.aspx?List=5c3ae0b7-65f3-45f1-8078-c818d7721c07&amp;WorkflowInstanceName=6d2b1ce0-6f5c-4090-b9da-020958fe364e" TargetMode="External"/><Relationship Id="rId627" Type="http://schemas.openxmlformats.org/officeDocument/2006/relationships/hyperlink" Target="https://satgobmx.sharepoint.com/sites/pwa/_layouts/15/wrkstat.aspx?List=5c3ae0b7-65f3-45f1-8078-c818d7721c07&amp;WorkflowInstanceName=130c376e-cb12-44ef-89ea-3e5b50d18215" TargetMode="External"/><Relationship Id="rId834" Type="http://schemas.openxmlformats.org/officeDocument/2006/relationships/hyperlink" Target="https://satgobmx.sharepoint.com/sites/pwa/_layouts/15/wrkstat.aspx?List=5c3ae0b7-65f3-45f1-8078-c818d7721c07&amp;WorkflowInstanceName=1403a4dd-db73-42eb-8586-53945cefa4c7" TargetMode="External"/><Relationship Id="rId266" Type="http://schemas.openxmlformats.org/officeDocument/2006/relationships/hyperlink" Target="https://satgobmx.sharepoint.com/sites/pwa/_layouts/15/wrkstat.aspx?List=5c3ae0b7-65f3-45f1-8078-c818d7721c07&amp;WorkflowInstanceName=6b7f755d-4d89-439f-a691-655294d27e6b" TargetMode="External"/><Relationship Id="rId473" Type="http://schemas.openxmlformats.org/officeDocument/2006/relationships/hyperlink" Target="https://satgobmx.sharepoint.com/sites/pwa/_layouts/15/wrkstat.aspx?List=5c3ae0b7-65f3-45f1-8078-c818d7721c07&amp;WorkflowInstanceName=6e2e2666-2dcc-4d29-a7b0-7bd053e79080" TargetMode="External"/><Relationship Id="rId680" Type="http://schemas.openxmlformats.org/officeDocument/2006/relationships/hyperlink" Target="https://satgobmx.sharepoint.com/sites/pwa/_layouts/15/wrkstat.aspx?List=5c3ae0b7-65f3-45f1-8078-c818d7721c07&amp;WorkflowInstanceName=a9b7756b-0c0c-4bcd-82c7-95c644faad8e" TargetMode="External"/><Relationship Id="rId901" Type="http://schemas.openxmlformats.org/officeDocument/2006/relationships/hyperlink" Target="https://satgobmx.sharepoint.com/sites/pwa/_layouts/15/wrkstat.aspx?List=5c3ae0b7-65f3-45f1-8078-c818d7721c07&amp;WorkflowInstanceName=b372a399-1c32-4a99-b367-db6b33ab783b" TargetMode="External"/><Relationship Id="rId30" Type="http://schemas.openxmlformats.org/officeDocument/2006/relationships/hyperlink" Target="https://satgobmx.sharepoint.com/sites/pwa/_layouts/15/wrkstat.aspx?List=5c3ae0b7-65f3-45f1-8078-c818d7721c07&amp;WorkflowInstanceName=2058bcb4-eaff-45ba-9f9e-819bd0a6ac75" TargetMode="External"/><Relationship Id="rId126" Type="http://schemas.openxmlformats.org/officeDocument/2006/relationships/hyperlink" Target="https://satgobmx.sharepoint.com/sites/pwa/_layouts/15/wrkstat.aspx?List=5c3ae0b7-65f3-45f1-8078-c818d7721c07&amp;WorkflowInstanceName=e2ea5d31-5260-48b1-9701-930a310a1e70" TargetMode="External"/><Relationship Id="rId333" Type="http://schemas.openxmlformats.org/officeDocument/2006/relationships/hyperlink" Target="https://satgobmx.sharepoint.com/sites/pwa/_layouts/15/wrkstat.aspx?List=5c3ae0b7-65f3-45f1-8078-c818d7721c07&amp;WorkflowInstanceName=f2885456-0d7f-4bac-a7b4-7d91945aae69" TargetMode="External"/><Relationship Id="rId540" Type="http://schemas.openxmlformats.org/officeDocument/2006/relationships/hyperlink" Target="https://satgobmx.sharepoint.com/sites/pwa/_layouts/15/wrkstat.aspx?List=5c3ae0b7-65f3-45f1-8078-c818d7721c07&amp;WorkflowInstanceName=4b89443a-1a2e-471d-abb1-d6723febaae0" TargetMode="External"/><Relationship Id="rId778" Type="http://schemas.openxmlformats.org/officeDocument/2006/relationships/hyperlink" Target="https://satgobmx.sharepoint.com/sites/pwa/_layouts/15/wrkstat.aspx?List=5c3ae0b7-65f3-45f1-8078-c818d7721c07&amp;WorkflowInstanceName=c857b5f4-cc73-4b69-98aa-fafb3fbd9dbc" TargetMode="External"/><Relationship Id="rId985" Type="http://schemas.openxmlformats.org/officeDocument/2006/relationships/hyperlink" Target="https://satgobmx.sharepoint.com/sites/pwa/_layouts/15/wrkstat.aspx?List=5c3ae0b7-65f3-45f1-8078-c818d7721c07&amp;WorkflowInstanceName=14b6378b-0f9b-4965-a0a5-f381d1eefb9c" TargetMode="External"/><Relationship Id="rId638" Type="http://schemas.openxmlformats.org/officeDocument/2006/relationships/hyperlink" Target="https://satgobmx.sharepoint.com/sites/pwa/_layouts/15/wrkstat.aspx?List=5c3ae0b7-65f3-45f1-8078-c818d7721c07&amp;WorkflowInstanceName=614e0ebe-4cf0-4370-8ba5-17c674b1c094" TargetMode="External"/><Relationship Id="rId845" Type="http://schemas.openxmlformats.org/officeDocument/2006/relationships/hyperlink" Target="https://satgobmx.sharepoint.com/sites/pwa/_layouts/15/wrkstat.aspx?List=5c3ae0b7-65f3-45f1-8078-c818d7721c07&amp;WorkflowInstanceName=6366c975-0bdf-48b1-93b8-67f076f88115" TargetMode="External"/><Relationship Id="rId277" Type="http://schemas.openxmlformats.org/officeDocument/2006/relationships/hyperlink" Target="https://satgobmx.sharepoint.com/sites/pwa/_layouts/15/wrkstat.aspx?List=5c3ae0b7-65f3-45f1-8078-c818d7721c07&amp;WorkflowInstanceName=5a76ccff-f556-4168-91a9-e7124b80029e" TargetMode="External"/><Relationship Id="rId400" Type="http://schemas.openxmlformats.org/officeDocument/2006/relationships/hyperlink" Target="https://satgobmx.sharepoint.com/sites/pwa/_layouts/15/wrkstat.aspx?List=5c3ae0b7-65f3-45f1-8078-c818d7721c07&amp;WorkflowInstanceName=a7462e47-c57f-4c90-a9ef-632e48aacbdd" TargetMode="External"/><Relationship Id="rId484" Type="http://schemas.openxmlformats.org/officeDocument/2006/relationships/hyperlink" Target="https://satgobmx.sharepoint.com/sites/pwa/_layouts/15/wrkstat.aspx?List=5c3ae0b7-65f3-45f1-8078-c818d7721c07&amp;WorkflowInstanceName=13a488ba-f621-45f9-879c-e315b3e33f21" TargetMode="External"/><Relationship Id="rId705" Type="http://schemas.openxmlformats.org/officeDocument/2006/relationships/hyperlink" Target="https://satgobmx.sharepoint.com/sites/pwa/_layouts/15/wrkstat.aspx?List=5c3ae0b7-65f3-45f1-8078-c818d7721c07&amp;WorkflowInstanceName=f3fb7b5a-de88-4d9e-95ff-6dea5c204d67" TargetMode="External"/><Relationship Id="rId137" Type="http://schemas.openxmlformats.org/officeDocument/2006/relationships/hyperlink" Target="https://satgobmx.sharepoint.com/sites/pwa/_layouts/15/wrkstat.aspx?List=5c3ae0b7-65f3-45f1-8078-c818d7721c07&amp;WorkflowInstanceName=604dfb56-741c-4a78-841b-b5c830cc513d" TargetMode="External"/><Relationship Id="rId344" Type="http://schemas.openxmlformats.org/officeDocument/2006/relationships/hyperlink" Target="https://satgobmx.sharepoint.com/sites/pwa/_layouts/15/wrkstat.aspx?List=5c3ae0b7-65f3-45f1-8078-c818d7721c07&amp;WorkflowInstanceName=0e30e3cb-4efa-4394-b485-42a93d03fef6" TargetMode="External"/><Relationship Id="rId691" Type="http://schemas.openxmlformats.org/officeDocument/2006/relationships/hyperlink" Target="https://satgobmx.sharepoint.com/sites/pwa/_layouts/15/wrkstat.aspx?List=5c3ae0b7-65f3-45f1-8078-c818d7721c07&amp;WorkflowInstanceName=870f7e63-f05f-421d-9072-525411195b2e" TargetMode="External"/><Relationship Id="rId789" Type="http://schemas.openxmlformats.org/officeDocument/2006/relationships/hyperlink" Target="https://satgobmx.sharepoint.com/sites/pwa/_layouts/15/wrkstat.aspx?List=5c3ae0b7-65f3-45f1-8078-c818d7721c07&amp;WorkflowInstanceName=d268f141-4a2c-4b3d-ab67-993bdecd1258" TargetMode="External"/><Relationship Id="rId912" Type="http://schemas.openxmlformats.org/officeDocument/2006/relationships/hyperlink" Target="https://satgobmx.sharepoint.com/sites/pwa/_layouts/15/wrkstat.aspx?List=5c3ae0b7-65f3-45f1-8078-c818d7721c07&amp;WorkflowInstanceName=4fc3e9bf-ba6c-4d35-8038-502bbf630a05" TargetMode="External"/><Relationship Id="rId996" Type="http://schemas.openxmlformats.org/officeDocument/2006/relationships/hyperlink" Target="https://satgobmx.sharepoint.com/sites/pwa/_layouts/15/wrkstat.aspx?List=5c3ae0b7-65f3-45f1-8078-c818d7721c07&amp;WorkflowInstanceName=e33b614e-5e8f-4d3d-ae2b-e672b6ea0154" TargetMode="External"/><Relationship Id="rId41" Type="http://schemas.openxmlformats.org/officeDocument/2006/relationships/hyperlink" Target="https://satgobmx.sharepoint.com/sites/pwa/_layouts/15/wrkstat.aspx?List=5c3ae0b7-65f3-45f1-8078-c818d7721c07&amp;WorkflowInstanceName=ca70d815-2c00-4a6b-ba8a-a38d2b716ff9" TargetMode="External"/><Relationship Id="rId551" Type="http://schemas.openxmlformats.org/officeDocument/2006/relationships/hyperlink" Target="https://satgobmx.sharepoint.com/sites/pwa/_layouts/15/wrkstat.aspx?List=5c3ae0b7-65f3-45f1-8078-c818d7721c07&amp;WorkflowInstanceName=7b5c352e-cd07-44cf-a26d-685e36bed1e3" TargetMode="External"/><Relationship Id="rId649" Type="http://schemas.openxmlformats.org/officeDocument/2006/relationships/hyperlink" Target="https://satgobmx.sharepoint.com/sites/pwa/_layouts/15/wrkstat.aspx?List=5c3ae0b7-65f3-45f1-8078-c818d7721c07&amp;WorkflowInstanceName=a428da40-978f-4fa0-b6eb-9e266a6e3526" TargetMode="External"/><Relationship Id="rId856" Type="http://schemas.openxmlformats.org/officeDocument/2006/relationships/hyperlink" Target="https://satgobmx.sharepoint.com/sites/pwa/_layouts/15/wrkstat.aspx?List=5c3ae0b7-65f3-45f1-8078-c818d7721c07&amp;WorkflowInstanceName=97ba30ae-7db0-4ef4-b247-7a93b9d2a511" TargetMode="External"/><Relationship Id="rId190" Type="http://schemas.openxmlformats.org/officeDocument/2006/relationships/hyperlink" Target="https://satgobmx.sharepoint.com/sites/pwa/_layouts/15/wrkstat.aspx?List=5c3ae0b7-65f3-45f1-8078-c818d7721c07&amp;WorkflowInstanceName=eb410721-aa02-4232-b8b4-575988783d62" TargetMode="External"/><Relationship Id="rId204" Type="http://schemas.openxmlformats.org/officeDocument/2006/relationships/hyperlink" Target="https://satgobmx.sharepoint.com/sites/pwa/_layouts/15/wrkstat.aspx?List=5c3ae0b7-65f3-45f1-8078-c818d7721c07&amp;WorkflowInstanceName=4e1b2299-072e-4bcb-841e-0574bcad91a7" TargetMode="External"/><Relationship Id="rId246" Type="http://schemas.openxmlformats.org/officeDocument/2006/relationships/hyperlink" Target="https://satgobmx.sharepoint.com/sites/pwa/_layouts/15/wrkstat.aspx?List=5c3ae0b7-65f3-45f1-8078-c818d7721c07&amp;WorkflowInstanceName=5a01d772-eebd-4308-a73b-52f79925c548" TargetMode="External"/><Relationship Id="rId288" Type="http://schemas.openxmlformats.org/officeDocument/2006/relationships/hyperlink" Target="https://satgobmx.sharepoint.com/sites/pwa/_layouts/15/wrkstat.aspx?List=5c3ae0b7-65f3-45f1-8078-c818d7721c07&amp;WorkflowInstanceName=e0bb6310-33d0-40e5-a45a-d354398e5cef" TargetMode="External"/><Relationship Id="rId411" Type="http://schemas.openxmlformats.org/officeDocument/2006/relationships/hyperlink" Target="https://satgobmx.sharepoint.com/sites/pwa/_layouts/15/wrkstat.aspx?List=5c3ae0b7-65f3-45f1-8078-c818d7721c07&amp;WorkflowInstanceName=734d38bb-6bb2-4575-a3ef-87bfa157708b" TargetMode="External"/><Relationship Id="rId453" Type="http://schemas.openxmlformats.org/officeDocument/2006/relationships/hyperlink" Target="https://satgobmx.sharepoint.com/sites/pwa/_layouts/15/wrkstat.aspx?List=5c3ae0b7-65f3-45f1-8078-c818d7721c07&amp;WorkflowInstanceName=115edf69-941d-49d9-a914-34c716ec4936" TargetMode="External"/><Relationship Id="rId509" Type="http://schemas.openxmlformats.org/officeDocument/2006/relationships/hyperlink" Target="https://satgobmx.sharepoint.com/sites/pwa/_layouts/15/wrkstat.aspx?List=5c3ae0b7-65f3-45f1-8078-c818d7721c07&amp;WorkflowInstanceName=633698da-a806-4e5a-8446-ecf8a3d55f87" TargetMode="External"/><Relationship Id="rId660" Type="http://schemas.openxmlformats.org/officeDocument/2006/relationships/hyperlink" Target="https://satgobmx.sharepoint.com/sites/pwa/_layouts/15/wrkstat.aspx?List=5c3ae0b7-65f3-45f1-8078-c818d7721c07&amp;WorkflowInstanceName=d2b2d5b6-3daf-4cd6-9e4d-d857bea63735" TargetMode="External"/><Relationship Id="rId898" Type="http://schemas.openxmlformats.org/officeDocument/2006/relationships/hyperlink" Target="https://satgobmx.sharepoint.com/sites/pwa/_layouts/15/wrkstat.aspx?List=5c3ae0b7-65f3-45f1-8078-c818d7721c07&amp;WorkflowInstanceName=ad7cd2e4-7353-436a-aa2b-1da32db489c9" TargetMode="External"/><Relationship Id="rId106" Type="http://schemas.openxmlformats.org/officeDocument/2006/relationships/hyperlink" Target="https://satgobmx.sharepoint.com/sites/pwa/_layouts/15/wrkstat.aspx?List=5c3ae0b7-65f3-45f1-8078-c818d7721c07&amp;WorkflowInstanceName=e5d6d0af-f4fc-4f86-85d1-8db5b9887d39" TargetMode="External"/><Relationship Id="rId313" Type="http://schemas.openxmlformats.org/officeDocument/2006/relationships/hyperlink" Target="https://satgobmx.sharepoint.com/sites/pwa/_layouts/15/wrkstat.aspx?List=5c3ae0b7-65f3-45f1-8078-c818d7721c07&amp;WorkflowInstanceName=77d79556-525c-421c-b7d8-720b4ab49bad" TargetMode="External"/><Relationship Id="rId495" Type="http://schemas.openxmlformats.org/officeDocument/2006/relationships/hyperlink" Target="https://satgobmx.sharepoint.com/sites/pwa/_layouts/15/wrkstat.aspx?List=5c3ae0b7-65f3-45f1-8078-c818d7721c07&amp;WorkflowInstanceName=13293a0e-adee-497d-8446-fb37b98779c6" TargetMode="External"/><Relationship Id="rId716" Type="http://schemas.openxmlformats.org/officeDocument/2006/relationships/hyperlink" Target="https://satgobmx.sharepoint.com/sites/pwa/_layouts/15/wrkstat.aspx?List=5c3ae0b7-65f3-45f1-8078-c818d7721c07&amp;WorkflowInstanceName=e2eedb15-1544-4480-91fd-f54099ed05c6" TargetMode="External"/><Relationship Id="rId758" Type="http://schemas.openxmlformats.org/officeDocument/2006/relationships/hyperlink" Target="https://satgobmx.sharepoint.com/sites/pwa/_layouts/15/wrkstat.aspx?List=5c3ae0b7-65f3-45f1-8078-c818d7721c07&amp;WorkflowInstanceName=a87d64fc-0a6a-4503-afcf-a23432c9a15b" TargetMode="External"/><Relationship Id="rId923" Type="http://schemas.openxmlformats.org/officeDocument/2006/relationships/hyperlink" Target="https://satgobmx.sharepoint.com/sites/pwa/_layouts/15/wrkstat.aspx?List=5c3ae0b7-65f3-45f1-8078-c818d7721c07&amp;WorkflowInstanceName=c473f893-228b-4682-972b-5cc2758b52a3" TargetMode="External"/><Relationship Id="rId965" Type="http://schemas.openxmlformats.org/officeDocument/2006/relationships/hyperlink" Target="https://satgobmx.sharepoint.com/sites/pwa/_layouts/15/wrkstat.aspx?List=5c3ae0b7-65f3-45f1-8078-c818d7721c07&amp;WorkflowInstanceName=69bce4d3-6182-4a2d-b38e-7b1344368d7a" TargetMode="External"/><Relationship Id="rId10" Type="http://schemas.openxmlformats.org/officeDocument/2006/relationships/hyperlink" Target="https://satgobmx.sharepoint.com/sites/pwa/_layouts/15/wrkstat.aspx?List=5c3ae0b7-65f3-45f1-8078-c818d7721c07&amp;WorkflowInstanceName=316e5290-290f-4d8b-a735-fc7b34c5257a" TargetMode="External"/><Relationship Id="rId52" Type="http://schemas.openxmlformats.org/officeDocument/2006/relationships/hyperlink" Target="https://satgobmx.sharepoint.com/sites/pwa/_layouts/15/wrkstat.aspx?List=5c3ae0b7-65f3-45f1-8078-c818d7721c07&amp;WorkflowInstanceName=56861822-b741-455b-bbcf-aa01e66c9528" TargetMode="External"/><Relationship Id="rId94" Type="http://schemas.openxmlformats.org/officeDocument/2006/relationships/hyperlink" Target="https://satgobmx.sharepoint.com/sites/pwa/_layouts/15/wrkstat.aspx?List=5c3ae0b7-65f3-45f1-8078-c818d7721c07&amp;WorkflowInstanceName=93842a59-d021-4e21-92ff-41cbad7405f1" TargetMode="External"/><Relationship Id="rId148" Type="http://schemas.openxmlformats.org/officeDocument/2006/relationships/hyperlink" Target="https://satgobmx.sharepoint.com/sites/pwa/_layouts/15/wrkstat.aspx?List=5c3ae0b7-65f3-45f1-8078-c818d7721c07&amp;WorkflowInstanceName=268abeed-90e8-4fb0-9906-623ee5d90444" TargetMode="External"/><Relationship Id="rId355" Type="http://schemas.openxmlformats.org/officeDocument/2006/relationships/hyperlink" Target="https://satgobmx.sharepoint.com/sites/pwa/_layouts/15/wrkstat.aspx?List=5c3ae0b7-65f3-45f1-8078-c818d7721c07&amp;WorkflowInstanceName=47b0ac86-3cbd-43b5-8a77-04b1aa52815e" TargetMode="External"/><Relationship Id="rId397" Type="http://schemas.openxmlformats.org/officeDocument/2006/relationships/hyperlink" Target="https://satgobmx.sharepoint.com/sites/pwa/_layouts/15/wrkstat.aspx?List=5c3ae0b7-65f3-45f1-8078-c818d7721c07&amp;WorkflowInstanceName=51fe7c68-cbd9-4ee0-9984-6f42eb46180e" TargetMode="External"/><Relationship Id="rId520" Type="http://schemas.openxmlformats.org/officeDocument/2006/relationships/hyperlink" Target="https://satgobmx.sharepoint.com/sites/pwa/_layouts/15/wrkstat.aspx?List=5c3ae0b7-65f3-45f1-8078-c818d7721c07&amp;WorkflowInstanceName=d61fa2d3-36b5-4fbc-a587-832082f4971f" TargetMode="External"/><Relationship Id="rId562" Type="http://schemas.openxmlformats.org/officeDocument/2006/relationships/hyperlink" Target="https://satgobmx.sharepoint.com/sites/pwa/_layouts/15/wrkstat.aspx?List=5c3ae0b7-65f3-45f1-8078-c818d7721c07&amp;WorkflowInstanceName=37b0e842-9137-4292-a000-235bcc7946ba" TargetMode="External"/><Relationship Id="rId618" Type="http://schemas.openxmlformats.org/officeDocument/2006/relationships/hyperlink" Target="https://satgobmx.sharepoint.com/sites/pwa/_layouts/15/wrkstat.aspx?List=5c3ae0b7-65f3-45f1-8078-c818d7721c07&amp;WorkflowInstanceName=6bd084d1-7415-4d7b-a963-3e448a6e161c" TargetMode="External"/><Relationship Id="rId825" Type="http://schemas.openxmlformats.org/officeDocument/2006/relationships/hyperlink" Target="https://satgobmx.sharepoint.com/sites/pwa/_layouts/15/wrkstat.aspx?List=5c3ae0b7-65f3-45f1-8078-c818d7721c07&amp;WorkflowInstanceName=c6d76772-910c-4c11-9d0b-adb4d6975ed1" TargetMode="External"/><Relationship Id="rId215" Type="http://schemas.openxmlformats.org/officeDocument/2006/relationships/hyperlink" Target="https://satgobmx.sharepoint.com/sites/pwa/_layouts/15/wrkstat.aspx?List=5c3ae0b7-65f3-45f1-8078-c818d7721c07&amp;WorkflowInstanceName=cc956f40-158d-45ca-8495-00ae46fad971" TargetMode="External"/><Relationship Id="rId257" Type="http://schemas.openxmlformats.org/officeDocument/2006/relationships/hyperlink" Target="https://satgobmx.sharepoint.com/sites/pwa/_layouts/15/wrkstat.aspx?List=5c3ae0b7-65f3-45f1-8078-c818d7721c07&amp;WorkflowInstanceName=6924bc70-f13d-4423-8e07-1abc6f6de4d5" TargetMode="External"/><Relationship Id="rId422" Type="http://schemas.openxmlformats.org/officeDocument/2006/relationships/hyperlink" Target="https://satgobmx.sharepoint.com/sites/pwa/_layouts/15/wrkstat.aspx?List=5c3ae0b7-65f3-45f1-8078-c818d7721c07&amp;WorkflowInstanceName=c4bcc379-2237-4bfa-8298-ad2f477d7dbf" TargetMode="External"/><Relationship Id="rId464" Type="http://schemas.openxmlformats.org/officeDocument/2006/relationships/hyperlink" Target="https://satgobmx.sharepoint.com/sites/pwa/_layouts/15/wrkstat.aspx?List=5c3ae0b7-65f3-45f1-8078-c818d7721c07&amp;WorkflowInstanceName=26b9eba4-975a-4e4f-af19-47ee4596b3b1" TargetMode="External"/><Relationship Id="rId867" Type="http://schemas.openxmlformats.org/officeDocument/2006/relationships/hyperlink" Target="https://satgobmx.sharepoint.com/sites/pwa/_layouts/15/wrkstat.aspx?List=5c3ae0b7-65f3-45f1-8078-c818d7721c07&amp;WorkflowInstanceName=0ae3acb3-48c2-4f46-818a-46b008d92550" TargetMode="External"/><Relationship Id="rId299" Type="http://schemas.openxmlformats.org/officeDocument/2006/relationships/hyperlink" Target="https://satgobmx.sharepoint.com/sites/pwa/_layouts/15/wrkstat.aspx?List=5c3ae0b7-65f3-45f1-8078-c818d7721c07&amp;WorkflowInstanceName=05695d4d-af26-4b97-b58d-d429627f027b" TargetMode="External"/><Relationship Id="rId727" Type="http://schemas.openxmlformats.org/officeDocument/2006/relationships/hyperlink" Target="https://satgobmx.sharepoint.com/sites/pwa/_layouts/15/wrkstat.aspx?List=5c3ae0b7-65f3-45f1-8078-c818d7721c07&amp;WorkflowInstanceName=129b1ac2-e45a-4532-94b0-911e249c2905" TargetMode="External"/><Relationship Id="rId934" Type="http://schemas.openxmlformats.org/officeDocument/2006/relationships/hyperlink" Target="https://satgobmx.sharepoint.com/sites/pwa/_layouts/15/wrkstat.aspx?List=5c3ae0b7-65f3-45f1-8078-c818d7721c07&amp;WorkflowInstanceName=d45c1b45-c43b-4cf7-8d17-6083dd8a7d5a" TargetMode="External"/><Relationship Id="rId63" Type="http://schemas.openxmlformats.org/officeDocument/2006/relationships/hyperlink" Target="https://satgobmx.sharepoint.com/sites/pwa/_layouts/15/wrkstat.aspx?List=5c3ae0b7-65f3-45f1-8078-c818d7721c07&amp;WorkflowInstanceName=4e8bddcd-1554-40f8-a3de-1d700d44c80b" TargetMode="External"/><Relationship Id="rId159" Type="http://schemas.openxmlformats.org/officeDocument/2006/relationships/hyperlink" Target="https://satgobmx.sharepoint.com/sites/pwa/_layouts/15/wrkstat.aspx?List=5c3ae0b7-65f3-45f1-8078-c818d7721c07&amp;WorkflowInstanceName=a9388dbc-da08-451b-bee6-0214afd609fe" TargetMode="External"/><Relationship Id="rId366" Type="http://schemas.openxmlformats.org/officeDocument/2006/relationships/hyperlink" Target="https://satgobmx.sharepoint.com/sites/pwa/_layouts/15/wrkstat.aspx?List=5c3ae0b7-65f3-45f1-8078-c818d7721c07&amp;WorkflowInstanceName=7bd4249e-391c-4b93-ad27-c965caed54be" TargetMode="External"/><Relationship Id="rId573" Type="http://schemas.openxmlformats.org/officeDocument/2006/relationships/hyperlink" Target="https://satgobmx.sharepoint.com/sites/pwa/_layouts/15/wrkstat.aspx?List=5c3ae0b7-65f3-45f1-8078-c818d7721c07&amp;WorkflowInstanceName=5ea5b284-a5b0-4fb2-937d-c295fe1baa87" TargetMode="External"/><Relationship Id="rId780" Type="http://schemas.openxmlformats.org/officeDocument/2006/relationships/hyperlink" Target="https://satgobmx.sharepoint.com/sites/pwa/_layouts/15/wrkstat.aspx?List=5c3ae0b7-65f3-45f1-8078-c818d7721c07&amp;WorkflowInstanceName=bf9f9ebe-773a-4174-b23d-dd884b062317" TargetMode="External"/><Relationship Id="rId226" Type="http://schemas.openxmlformats.org/officeDocument/2006/relationships/hyperlink" Target="https://satgobmx.sharepoint.com/sites/pwa/_layouts/15/wrkstat.aspx?List=5c3ae0b7-65f3-45f1-8078-c818d7721c07&amp;WorkflowInstanceName=c0ab8911-0e05-4791-9c36-f5a2d04ac5af" TargetMode="External"/><Relationship Id="rId433" Type="http://schemas.openxmlformats.org/officeDocument/2006/relationships/hyperlink" Target="https://satgobmx.sharepoint.com/sites/pwa/_layouts/15/wrkstat.aspx?List=5c3ae0b7-65f3-45f1-8078-c818d7721c07&amp;WorkflowInstanceName=1db0f4a7-71cd-4b60-9b4f-5231e27cb93b" TargetMode="External"/><Relationship Id="rId878" Type="http://schemas.openxmlformats.org/officeDocument/2006/relationships/hyperlink" Target="https://satgobmx.sharepoint.com/sites/pwa/_layouts/15/wrkstat.aspx?List=5c3ae0b7-65f3-45f1-8078-c818d7721c07&amp;WorkflowInstanceName=97ba9369-b79c-4e56-97bd-664087e5f517" TargetMode="External"/><Relationship Id="rId640" Type="http://schemas.openxmlformats.org/officeDocument/2006/relationships/hyperlink" Target="https://satgobmx.sharepoint.com/sites/pwa/_layouts/15/wrkstat.aspx?List=5c3ae0b7-65f3-45f1-8078-c818d7721c07&amp;WorkflowInstanceName=5c1fcd44-e72b-4f27-b84b-1df3151c07c3" TargetMode="External"/><Relationship Id="rId738" Type="http://schemas.openxmlformats.org/officeDocument/2006/relationships/hyperlink" Target="https://satgobmx.sharepoint.com/sites/pwa/_layouts/15/wrkstat.aspx?List=5c3ae0b7-65f3-45f1-8078-c818d7721c07&amp;WorkflowInstanceName=d1c21f9c-a0e7-4749-a025-65320777f8c9" TargetMode="External"/><Relationship Id="rId945" Type="http://schemas.openxmlformats.org/officeDocument/2006/relationships/hyperlink" Target="https://satgobmx.sharepoint.com/sites/pwa/_layouts/15/wrkstat.aspx?List=5c3ae0b7-65f3-45f1-8078-c818d7721c07&amp;WorkflowInstanceName=b790754d-7bb0-48d8-b7ac-f2219855c426" TargetMode="External"/><Relationship Id="rId74" Type="http://schemas.openxmlformats.org/officeDocument/2006/relationships/hyperlink" Target="https://satgobmx.sharepoint.com/sites/pwa/_layouts/15/wrkstat.aspx?List=5c3ae0b7-65f3-45f1-8078-c818d7721c07&amp;WorkflowInstanceName=1d239a93-7b73-43af-abcd-367f9e671673" TargetMode="External"/><Relationship Id="rId377" Type="http://schemas.openxmlformats.org/officeDocument/2006/relationships/hyperlink" Target="https://satgobmx.sharepoint.com/sites/pwa/_layouts/15/wrkstat.aspx?List=5c3ae0b7-65f3-45f1-8078-c818d7721c07&amp;WorkflowInstanceName=f02b8734-3da9-4a0b-adf5-2a8c42d6e415" TargetMode="External"/><Relationship Id="rId500" Type="http://schemas.openxmlformats.org/officeDocument/2006/relationships/hyperlink" Target="https://satgobmx.sharepoint.com/sites/pwa/_layouts/15/wrkstat.aspx?List=5c3ae0b7-65f3-45f1-8078-c818d7721c07&amp;WorkflowInstanceName=31d89ae1-44f9-4934-a692-02f581a6366f" TargetMode="External"/><Relationship Id="rId584" Type="http://schemas.openxmlformats.org/officeDocument/2006/relationships/hyperlink" Target="https://satgobmx.sharepoint.com/sites/pwa/_layouts/15/wrkstat.aspx?List=5c3ae0b7-65f3-45f1-8078-c818d7721c07&amp;WorkflowInstanceName=2e8a1d48-0d95-4fd2-91cb-b333b83a754a" TargetMode="External"/><Relationship Id="rId805" Type="http://schemas.openxmlformats.org/officeDocument/2006/relationships/hyperlink" Target="https://satgobmx.sharepoint.com/sites/pwa/_layouts/15/wrkstat.aspx?List=5c3ae0b7-65f3-45f1-8078-c818d7721c07&amp;WorkflowInstanceName=bc626b2f-89ac-40b5-a601-5ffd889b1c87" TargetMode="External"/><Relationship Id="rId5" Type="http://schemas.openxmlformats.org/officeDocument/2006/relationships/hyperlink" Target="https://satgobmx.sharepoint.com/sites/pwa/_layouts/15/wrkstat.aspx?List=5c3ae0b7-65f3-45f1-8078-c818d7721c07&amp;WorkflowInstanceName=9efa3559-ff8c-4fa7-83c8-c65ece42b16a" TargetMode="External"/><Relationship Id="rId237" Type="http://schemas.openxmlformats.org/officeDocument/2006/relationships/hyperlink" Target="https://satgobmx.sharepoint.com/sites/pwa/_layouts/15/wrkstat.aspx?List=5c3ae0b7-65f3-45f1-8078-c818d7721c07&amp;WorkflowInstanceName=2d9a054e-0cd0-472a-8693-ac19c589b74d" TargetMode="External"/><Relationship Id="rId791" Type="http://schemas.openxmlformats.org/officeDocument/2006/relationships/hyperlink" Target="https://satgobmx.sharepoint.com/sites/pwa/_layouts/15/wrkstat.aspx?List=5c3ae0b7-65f3-45f1-8078-c818d7721c07&amp;WorkflowInstanceName=47e2b43c-ba38-4cdc-8139-2dab574c488c" TargetMode="External"/><Relationship Id="rId889" Type="http://schemas.openxmlformats.org/officeDocument/2006/relationships/hyperlink" Target="https://satgobmx.sharepoint.com/sites/pwa/_layouts/15/wrkstat.aspx?List=5c3ae0b7-65f3-45f1-8078-c818d7721c07&amp;WorkflowInstanceName=9c22b974-0706-4b29-bf61-803988d93ef6" TargetMode="External"/><Relationship Id="rId444" Type="http://schemas.openxmlformats.org/officeDocument/2006/relationships/hyperlink" Target="https://satgobmx.sharepoint.com/sites/pwa/_layouts/15/wrkstat.aspx?List=5c3ae0b7-65f3-45f1-8078-c818d7721c07&amp;WorkflowInstanceName=c0913fce-3304-4d67-b6eb-e54015ba92e4" TargetMode="External"/><Relationship Id="rId651" Type="http://schemas.openxmlformats.org/officeDocument/2006/relationships/hyperlink" Target="https://satgobmx.sharepoint.com/sites/pwa/_layouts/15/wrkstat.aspx?List=5c3ae0b7-65f3-45f1-8078-c818d7721c07&amp;WorkflowInstanceName=50bd8c3f-f4b0-4bdb-9a7e-44abbf73d6e5" TargetMode="External"/><Relationship Id="rId749" Type="http://schemas.openxmlformats.org/officeDocument/2006/relationships/hyperlink" Target="https://satgobmx.sharepoint.com/sites/pwa/_layouts/15/wrkstat.aspx?List=5c3ae0b7-65f3-45f1-8078-c818d7721c07&amp;WorkflowInstanceName=b76ed1b5-a74a-43d5-9dc2-730b73b7d947" TargetMode="External"/><Relationship Id="rId290" Type="http://schemas.openxmlformats.org/officeDocument/2006/relationships/hyperlink" Target="https://satgobmx.sharepoint.com/sites/pwa/_layouts/15/wrkstat.aspx?List=5c3ae0b7-65f3-45f1-8078-c818d7721c07&amp;WorkflowInstanceName=b04a674b-cd2b-4c3a-a6ce-cad81b7799bb" TargetMode="External"/><Relationship Id="rId304" Type="http://schemas.openxmlformats.org/officeDocument/2006/relationships/hyperlink" Target="https://satgobmx.sharepoint.com/sites/pwa/_layouts/15/wrkstat.aspx?List=5c3ae0b7-65f3-45f1-8078-c818d7721c07&amp;WorkflowInstanceName=cb67734e-1a98-4124-8a07-1f860aca5975" TargetMode="External"/><Relationship Id="rId388" Type="http://schemas.openxmlformats.org/officeDocument/2006/relationships/hyperlink" Target="https://satgobmx.sharepoint.com/sites/pwa/_layouts/15/wrkstat.aspx?List=5c3ae0b7-65f3-45f1-8078-c818d7721c07&amp;WorkflowInstanceName=21737807-bfab-4884-aec2-9b0cc190405b" TargetMode="External"/><Relationship Id="rId511" Type="http://schemas.openxmlformats.org/officeDocument/2006/relationships/hyperlink" Target="https://satgobmx.sharepoint.com/sites/pwa/_layouts/15/wrkstat.aspx?List=5c3ae0b7-65f3-45f1-8078-c818d7721c07&amp;WorkflowInstanceName=41fd28f0-79f7-4f38-a3c4-f281da24cd17" TargetMode="External"/><Relationship Id="rId609" Type="http://schemas.openxmlformats.org/officeDocument/2006/relationships/hyperlink" Target="https://satgobmx.sharepoint.com/sites/pwa/_layouts/15/wrkstat.aspx?List=5c3ae0b7-65f3-45f1-8078-c818d7721c07&amp;WorkflowInstanceName=16902fa5-58fd-4502-a254-b3755b76fa9a" TargetMode="External"/><Relationship Id="rId956" Type="http://schemas.openxmlformats.org/officeDocument/2006/relationships/hyperlink" Target="https://satgobmx.sharepoint.com/sites/pwa/_layouts/15/wrkstat.aspx?List=5c3ae0b7-65f3-45f1-8078-c818d7721c07&amp;WorkflowInstanceName=e9f1b107-fce9-4d97-94a0-9b5f63879482" TargetMode="External"/><Relationship Id="rId85" Type="http://schemas.openxmlformats.org/officeDocument/2006/relationships/hyperlink" Target="https://satgobmx.sharepoint.com/sites/pwa/_layouts/15/wrkstat.aspx?List=5c3ae0b7-65f3-45f1-8078-c818d7721c07&amp;WorkflowInstanceName=f0d0d028-0891-4040-b58f-60f2cabc9dd8" TargetMode="External"/><Relationship Id="rId150" Type="http://schemas.openxmlformats.org/officeDocument/2006/relationships/hyperlink" Target="https://satgobmx.sharepoint.com/sites/pwa/_layouts/15/wrkstat.aspx?List=5c3ae0b7-65f3-45f1-8078-c818d7721c07&amp;WorkflowInstanceName=ea49c43f-dfc2-472c-b75d-91f6b223587f" TargetMode="External"/><Relationship Id="rId595" Type="http://schemas.openxmlformats.org/officeDocument/2006/relationships/hyperlink" Target="https://satgobmx.sharepoint.com/sites/pwa/_layouts/15/wrkstat.aspx?List=5c3ae0b7-65f3-45f1-8078-c818d7721c07&amp;WorkflowInstanceName=99890175-a61c-4db0-939e-34d4a28cfd2b" TargetMode="External"/><Relationship Id="rId816" Type="http://schemas.openxmlformats.org/officeDocument/2006/relationships/hyperlink" Target="https://satgobmx.sharepoint.com/sites/pwa/_layouts/15/wrkstat.aspx?List=5c3ae0b7-65f3-45f1-8078-c818d7721c07&amp;WorkflowInstanceName=506592d3-df53-4b3b-b258-a0b401a44316" TargetMode="External"/><Relationship Id="rId1001" Type="http://schemas.openxmlformats.org/officeDocument/2006/relationships/hyperlink" Target="https://satgobmx.sharepoint.com/sites/pwa/_layouts/15/wrkstat.aspx?List=5c3ae0b7-65f3-45f1-8078-c818d7721c07&amp;WorkflowInstanceName=2d0f0229-5658-4126-bc60-dd1792a753a3" TargetMode="External"/><Relationship Id="rId248" Type="http://schemas.openxmlformats.org/officeDocument/2006/relationships/hyperlink" Target="https://satgobmx.sharepoint.com/sites/pwa/_layouts/15/wrkstat.aspx?List=5c3ae0b7-65f3-45f1-8078-c818d7721c07&amp;WorkflowInstanceName=c102b667-145a-41f5-89e2-14877e5ef170" TargetMode="External"/><Relationship Id="rId455" Type="http://schemas.openxmlformats.org/officeDocument/2006/relationships/hyperlink" Target="https://satgobmx.sharepoint.com/sites/pwa/_layouts/15/wrkstat.aspx?List=5c3ae0b7-65f3-45f1-8078-c818d7721c07&amp;WorkflowInstanceName=91072b71-274f-444b-8a5e-38c61055dd16" TargetMode="External"/><Relationship Id="rId662" Type="http://schemas.openxmlformats.org/officeDocument/2006/relationships/hyperlink" Target="https://satgobmx.sharepoint.com/sites/pwa/_layouts/15/wrkstat.aspx?List=5c3ae0b7-65f3-45f1-8078-c818d7721c07&amp;WorkflowInstanceName=6bcdcc41-28d4-4f33-9ee6-121281d68bfc" TargetMode="External"/><Relationship Id="rId12" Type="http://schemas.openxmlformats.org/officeDocument/2006/relationships/hyperlink" Target="https://satgobmx.sharepoint.com/sites/pwa/_layouts/15/wrkstat.aspx?List=5c3ae0b7-65f3-45f1-8078-c818d7721c07&amp;WorkflowInstanceName=0079718b-9bfd-40a5-8043-581ffb159068" TargetMode="External"/><Relationship Id="rId108" Type="http://schemas.openxmlformats.org/officeDocument/2006/relationships/hyperlink" Target="https://satgobmx.sharepoint.com/sites/pwa/_layouts/15/wrkstat.aspx?List=5c3ae0b7-65f3-45f1-8078-c818d7721c07&amp;WorkflowInstanceName=d1221068-f1ed-4a4d-86c3-7b17137ee305" TargetMode="External"/><Relationship Id="rId315" Type="http://schemas.openxmlformats.org/officeDocument/2006/relationships/hyperlink" Target="https://satgobmx.sharepoint.com/sites/pwa/_layouts/15/wrkstat.aspx?List=5c3ae0b7-65f3-45f1-8078-c818d7721c07&amp;WorkflowInstanceName=38c68df9-97e4-4ccc-aa6a-b9c6bae5bf1d" TargetMode="External"/><Relationship Id="rId522" Type="http://schemas.openxmlformats.org/officeDocument/2006/relationships/hyperlink" Target="https://satgobmx.sharepoint.com/sites/pwa/_layouts/15/wrkstat.aspx?List=5c3ae0b7-65f3-45f1-8078-c818d7721c07&amp;WorkflowInstanceName=a628b98f-3e13-428b-a2d9-a042bbbb5536" TargetMode="External"/><Relationship Id="rId967" Type="http://schemas.openxmlformats.org/officeDocument/2006/relationships/hyperlink" Target="https://satgobmx.sharepoint.com/sites/pwa/_layouts/15/wrkstat.aspx?List=5c3ae0b7-65f3-45f1-8078-c818d7721c07&amp;WorkflowInstanceName=7933ca16-e073-4bc9-a68a-2e65e8877040" TargetMode="External"/><Relationship Id="rId96" Type="http://schemas.openxmlformats.org/officeDocument/2006/relationships/hyperlink" Target="https://satgobmx.sharepoint.com/sites/pwa/_layouts/15/wrkstat.aspx?List=5c3ae0b7-65f3-45f1-8078-c818d7721c07&amp;WorkflowInstanceName=f17f0aa0-8e00-4d1a-848c-3aad95d3b0a1" TargetMode="External"/><Relationship Id="rId161" Type="http://schemas.openxmlformats.org/officeDocument/2006/relationships/hyperlink" Target="https://satgobmx.sharepoint.com/sites/pwa/_layouts/15/wrkstat.aspx?List=5c3ae0b7-65f3-45f1-8078-c818d7721c07&amp;WorkflowInstanceName=65dd04c8-b3c6-4f03-b51e-25431baa1a85" TargetMode="External"/><Relationship Id="rId399" Type="http://schemas.openxmlformats.org/officeDocument/2006/relationships/hyperlink" Target="https://satgobmx.sharepoint.com/sites/pwa/_layouts/15/wrkstat.aspx?List=5c3ae0b7-65f3-45f1-8078-c818d7721c07&amp;WorkflowInstanceName=bef05946-3a85-4f32-bb47-c095905e7e42" TargetMode="External"/><Relationship Id="rId827" Type="http://schemas.openxmlformats.org/officeDocument/2006/relationships/hyperlink" Target="https://satgobmx.sharepoint.com/sites/pwa/_layouts/15/wrkstat.aspx?List=5c3ae0b7-65f3-45f1-8078-c818d7721c07&amp;WorkflowInstanceName=10c28ae9-340e-4341-bd38-be3a8888d36a" TargetMode="External"/><Relationship Id="rId259" Type="http://schemas.openxmlformats.org/officeDocument/2006/relationships/hyperlink" Target="https://satgobmx.sharepoint.com/sites/pwa/_layouts/15/wrkstat.aspx?List=5c3ae0b7-65f3-45f1-8078-c818d7721c07&amp;WorkflowInstanceName=0f14c22a-96d7-4c69-8380-7ca7fdd9b938" TargetMode="External"/><Relationship Id="rId466" Type="http://schemas.openxmlformats.org/officeDocument/2006/relationships/hyperlink" Target="https://satgobmx.sharepoint.com/sites/pwa/_layouts/15/wrkstat.aspx?List=5c3ae0b7-65f3-45f1-8078-c818d7721c07&amp;WorkflowInstanceName=3650df39-4f42-4153-afc1-562e5530ab19" TargetMode="External"/><Relationship Id="rId673" Type="http://schemas.openxmlformats.org/officeDocument/2006/relationships/hyperlink" Target="https://satgobmx.sharepoint.com/sites/pwa/_layouts/15/wrkstat.aspx?List=5c3ae0b7-65f3-45f1-8078-c818d7721c07&amp;WorkflowInstanceName=47722a74-e3fa-4c9c-9aaa-35151559d3ed" TargetMode="External"/><Relationship Id="rId880" Type="http://schemas.openxmlformats.org/officeDocument/2006/relationships/hyperlink" Target="https://satgobmx.sharepoint.com/sites/pwa/_layouts/15/wrkstat.aspx?List=5c3ae0b7-65f3-45f1-8078-c818d7721c07&amp;WorkflowInstanceName=cd7b2685-cd4b-4e86-b127-19387793dbc5" TargetMode="External"/><Relationship Id="rId23" Type="http://schemas.openxmlformats.org/officeDocument/2006/relationships/hyperlink" Target="https://satgobmx.sharepoint.com/sites/pwa/_layouts/15/wrkstat.aspx?List=5c3ae0b7-65f3-45f1-8078-c818d7721c07&amp;WorkflowInstanceName=b65b6e15-19bf-4635-b90d-476daea2fb66" TargetMode="External"/><Relationship Id="rId119" Type="http://schemas.openxmlformats.org/officeDocument/2006/relationships/hyperlink" Target="https://satgobmx.sharepoint.com/sites/pwa/_layouts/15/wrkstat.aspx?List=5c3ae0b7-65f3-45f1-8078-c818d7721c07&amp;WorkflowInstanceName=22fb06df-8ef8-45d9-ad10-4e0822ad6aa1" TargetMode="External"/><Relationship Id="rId326" Type="http://schemas.openxmlformats.org/officeDocument/2006/relationships/hyperlink" Target="https://satgobmx.sharepoint.com/sites/pwa/_layouts/15/wrkstat.aspx?List=5c3ae0b7-65f3-45f1-8078-c818d7721c07&amp;WorkflowInstanceName=9fbd77a4-eba8-4dc4-84c4-468e3408ec7e" TargetMode="External"/><Relationship Id="rId533" Type="http://schemas.openxmlformats.org/officeDocument/2006/relationships/hyperlink" Target="https://satgobmx.sharepoint.com/sites/pwa/_layouts/15/wrkstat.aspx?List=5c3ae0b7-65f3-45f1-8078-c818d7721c07&amp;WorkflowInstanceName=adec2e62-75e1-4fa4-8138-474ae7ae5f6f" TargetMode="External"/><Relationship Id="rId978" Type="http://schemas.openxmlformats.org/officeDocument/2006/relationships/hyperlink" Target="https://satgobmx.sharepoint.com/sites/pwa/_layouts/15/wrkstat.aspx?List=5c3ae0b7-65f3-45f1-8078-c818d7721c07&amp;WorkflowInstanceName=4d539dd2-e969-4a1d-8478-edfd711ab706" TargetMode="External"/><Relationship Id="rId740" Type="http://schemas.openxmlformats.org/officeDocument/2006/relationships/hyperlink" Target="https://satgobmx.sharepoint.com/sites/pwa/_layouts/15/wrkstat.aspx?List=5c3ae0b7-65f3-45f1-8078-c818d7721c07&amp;WorkflowInstanceName=5a7c0a84-b61e-4a79-a2c0-6ad6164e25b5" TargetMode="External"/><Relationship Id="rId838" Type="http://schemas.openxmlformats.org/officeDocument/2006/relationships/hyperlink" Target="https://satgobmx.sharepoint.com/sites/pwa/_layouts/15/wrkstat.aspx?List=5c3ae0b7-65f3-45f1-8078-c818d7721c07&amp;WorkflowInstanceName=c446a936-33b8-4534-a47f-0fad00618be2" TargetMode="External"/><Relationship Id="rId172" Type="http://schemas.openxmlformats.org/officeDocument/2006/relationships/hyperlink" Target="https://satgobmx.sharepoint.com/sites/pwa/_layouts/15/wrkstat.aspx?List=5c3ae0b7-65f3-45f1-8078-c818d7721c07&amp;WorkflowInstanceName=2e1e9dd5-9429-439e-a68b-86f0ef9dd89c" TargetMode="External"/><Relationship Id="rId477" Type="http://schemas.openxmlformats.org/officeDocument/2006/relationships/hyperlink" Target="https://satgobmx.sharepoint.com/sites/pwa/_layouts/15/wrkstat.aspx?List=5c3ae0b7-65f3-45f1-8078-c818d7721c07&amp;WorkflowInstanceName=ef220475-8bfc-4562-9325-ee925e2adeaf" TargetMode="External"/><Relationship Id="rId600" Type="http://schemas.openxmlformats.org/officeDocument/2006/relationships/hyperlink" Target="https://satgobmx.sharepoint.com/sites/pwa/_layouts/15/wrkstat.aspx?List=5c3ae0b7-65f3-45f1-8078-c818d7721c07&amp;WorkflowInstanceName=7a2dc6cb-2444-4f5b-8859-0616a4104754" TargetMode="External"/><Relationship Id="rId684" Type="http://schemas.openxmlformats.org/officeDocument/2006/relationships/hyperlink" Target="https://satgobmx.sharepoint.com/sites/pwa/_layouts/15/wrkstat.aspx?List=5c3ae0b7-65f3-45f1-8078-c818d7721c07&amp;WorkflowInstanceName=f9ca9863-fcef-4984-a256-0ef426e400b7" TargetMode="External"/><Relationship Id="rId337" Type="http://schemas.openxmlformats.org/officeDocument/2006/relationships/hyperlink" Target="https://satgobmx.sharepoint.com/sites/pwa/_layouts/15/wrkstat.aspx?List=5c3ae0b7-65f3-45f1-8078-c818d7721c07&amp;WorkflowInstanceName=bccf5fba-149b-4465-bb50-952585bc13c4" TargetMode="External"/><Relationship Id="rId891" Type="http://schemas.openxmlformats.org/officeDocument/2006/relationships/hyperlink" Target="https://satgobmx.sharepoint.com/sites/pwa/_layouts/15/wrkstat.aspx?List=5c3ae0b7-65f3-45f1-8078-c818d7721c07&amp;WorkflowInstanceName=285ba119-0e36-4522-bf21-dc0c381ed103" TargetMode="External"/><Relationship Id="rId905" Type="http://schemas.openxmlformats.org/officeDocument/2006/relationships/hyperlink" Target="https://satgobmx.sharepoint.com/sites/pwa/_layouts/15/wrkstat.aspx?List=5c3ae0b7-65f3-45f1-8078-c818d7721c07&amp;WorkflowInstanceName=b5afb127-202e-4107-8abf-4a5e105481a4" TargetMode="External"/><Relationship Id="rId989" Type="http://schemas.openxmlformats.org/officeDocument/2006/relationships/hyperlink" Target="https://satgobmx.sharepoint.com/sites/pwa/_layouts/15/wrkstat.aspx?List=5c3ae0b7-65f3-45f1-8078-c818d7721c07&amp;WorkflowInstanceName=0d689aad-db57-4be0-a524-3ab2e956e8b3" TargetMode="External"/><Relationship Id="rId34" Type="http://schemas.openxmlformats.org/officeDocument/2006/relationships/hyperlink" Target="https://satgobmx.sharepoint.com/sites/pwa/_layouts/15/wrkstat.aspx?List=5c3ae0b7-65f3-45f1-8078-c818d7721c07&amp;WorkflowInstanceName=e5c51f85-5ab0-4b41-92fc-9b6a2abc6ad4" TargetMode="External"/><Relationship Id="rId544" Type="http://schemas.openxmlformats.org/officeDocument/2006/relationships/hyperlink" Target="https://satgobmx.sharepoint.com/sites/pwa/_layouts/15/wrkstat.aspx?List=5c3ae0b7-65f3-45f1-8078-c818d7721c07&amp;WorkflowInstanceName=35e1d032-ea64-4b02-a13b-8399db9d8510" TargetMode="External"/><Relationship Id="rId751" Type="http://schemas.openxmlformats.org/officeDocument/2006/relationships/hyperlink" Target="https://satgobmx.sharepoint.com/sites/pwa/_layouts/15/wrkstat.aspx?List=5c3ae0b7-65f3-45f1-8078-c818d7721c07&amp;WorkflowInstanceName=fdee70c5-b931-412a-84ff-54f6bbc1b433" TargetMode="External"/><Relationship Id="rId849" Type="http://schemas.openxmlformats.org/officeDocument/2006/relationships/hyperlink" Target="https://satgobmx.sharepoint.com/sites/pwa/_layouts/15/wrkstat.aspx?List=5c3ae0b7-65f3-45f1-8078-c818d7721c07&amp;WorkflowInstanceName=bc431423-d93c-4f50-8e84-2dac42842c61" TargetMode="External"/><Relationship Id="rId183" Type="http://schemas.openxmlformats.org/officeDocument/2006/relationships/hyperlink" Target="https://satgobmx.sharepoint.com/sites/pwa/_layouts/15/wrkstat.aspx?List=5c3ae0b7-65f3-45f1-8078-c818d7721c07&amp;WorkflowInstanceName=2f913161-cc1e-40fc-94f9-77fa7072fbff" TargetMode="External"/><Relationship Id="rId390" Type="http://schemas.openxmlformats.org/officeDocument/2006/relationships/hyperlink" Target="https://satgobmx.sharepoint.com/sites/pwa/_layouts/15/wrkstat.aspx?List=5c3ae0b7-65f3-45f1-8078-c818d7721c07&amp;WorkflowInstanceName=7899b92c-1814-4c72-8b9b-85d72fc53b9d" TargetMode="External"/><Relationship Id="rId404" Type="http://schemas.openxmlformats.org/officeDocument/2006/relationships/hyperlink" Target="https://satgobmx.sharepoint.com/sites/pwa/_layouts/15/wrkstat.aspx?List=5c3ae0b7-65f3-45f1-8078-c818d7721c07&amp;WorkflowInstanceName=94fc2c51-54d9-4a02-8666-fb8b03e87e39" TargetMode="External"/><Relationship Id="rId611" Type="http://schemas.openxmlformats.org/officeDocument/2006/relationships/hyperlink" Target="https://satgobmx.sharepoint.com/sites/pwa/_layouts/15/wrkstat.aspx?List=5c3ae0b7-65f3-45f1-8078-c818d7721c07&amp;WorkflowInstanceName=a01e5b8d-66c1-4759-a4cd-7a2dce311e76" TargetMode="External"/><Relationship Id="rId250" Type="http://schemas.openxmlformats.org/officeDocument/2006/relationships/hyperlink" Target="https://satgobmx.sharepoint.com/sites/pwa/_layouts/15/wrkstat.aspx?List=5c3ae0b7-65f3-45f1-8078-c818d7721c07&amp;WorkflowInstanceName=847e0d9b-d6dd-4205-b9df-69a2c199aebb" TargetMode="External"/><Relationship Id="rId488" Type="http://schemas.openxmlformats.org/officeDocument/2006/relationships/hyperlink" Target="https://satgobmx.sharepoint.com/sites/pwa/_layouts/15/wrkstat.aspx?List=5c3ae0b7-65f3-45f1-8078-c818d7721c07&amp;WorkflowInstanceName=61755cec-1ca1-45f8-8ef1-dc317a762e16" TargetMode="External"/><Relationship Id="rId695" Type="http://schemas.openxmlformats.org/officeDocument/2006/relationships/hyperlink" Target="https://satgobmx.sharepoint.com/sites/pwa/_layouts/15/wrkstat.aspx?List=5c3ae0b7-65f3-45f1-8078-c818d7721c07&amp;WorkflowInstanceName=666e73be-d189-4d69-bc35-c95f941af9fa" TargetMode="External"/><Relationship Id="rId709" Type="http://schemas.openxmlformats.org/officeDocument/2006/relationships/hyperlink" Target="https://satgobmx.sharepoint.com/sites/pwa/_layouts/15/wrkstat.aspx?List=5c3ae0b7-65f3-45f1-8078-c818d7721c07&amp;WorkflowInstanceName=b7ed9a13-3fbe-42d1-957d-3264107919b7" TargetMode="External"/><Relationship Id="rId916" Type="http://schemas.openxmlformats.org/officeDocument/2006/relationships/hyperlink" Target="https://satgobmx.sharepoint.com/sites/pwa/_layouts/15/wrkstat.aspx?List=5c3ae0b7-65f3-45f1-8078-c818d7721c07&amp;WorkflowInstanceName=573cf650-a5ec-40df-9514-fc8148b13e24" TargetMode="External"/><Relationship Id="rId45" Type="http://schemas.openxmlformats.org/officeDocument/2006/relationships/hyperlink" Target="https://satgobmx.sharepoint.com/sites/pwa/_layouts/15/wrkstat.aspx?List=5c3ae0b7-65f3-45f1-8078-c818d7721c07&amp;WorkflowInstanceName=dd90492d-9b31-4a0b-9704-6b95460a62d9" TargetMode="External"/><Relationship Id="rId110" Type="http://schemas.openxmlformats.org/officeDocument/2006/relationships/hyperlink" Target="https://satgobmx.sharepoint.com/sites/pwa/_layouts/15/wrkstat.aspx?List=5c3ae0b7-65f3-45f1-8078-c818d7721c07&amp;WorkflowInstanceName=ccdaaf01-2cae-44e1-a587-4248fc6d90b5" TargetMode="External"/><Relationship Id="rId348" Type="http://schemas.openxmlformats.org/officeDocument/2006/relationships/hyperlink" Target="https://satgobmx.sharepoint.com/sites/pwa/_layouts/15/wrkstat.aspx?List=5c3ae0b7-65f3-45f1-8078-c818d7721c07&amp;WorkflowInstanceName=d77a1b37-7a08-4a2a-a906-f7cafbbccdee" TargetMode="External"/><Relationship Id="rId555" Type="http://schemas.openxmlformats.org/officeDocument/2006/relationships/hyperlink" Target="https://satgobmx.sharepoint.com/sites/pwa/_layouts/15/wrkstat.aspx?List=5c3ae0b7-65f3-45f1-8078-c818d7721c07&amp;WorkflowInstanceName=04819206-1229-456f-9e53-08f668ac1be5" TargetMode="External"/><Relationship Id="rId762" Type="http://schemas.openxmlformats.org/officeDocument/2006/relationships/hyperlink" Target="https://satgobmx.sharepoint.com/sites/pwa/_layouts/15/wrkstat.aspx?List=5c3ae0b7-65f3-45f1-8078-c818d7721c07&amp;WorkflowInstanceName=c54e9fbc-6558-4393-bf46-4857fe6d97d4" TargetMode="External"/><Relationship Id="rId194" Type="http://schemas.openxmlformats.org/officeDocument/2006/relationships/hyperlink" Target="https://satgobmx.sharepoint.com/sites/pwa/_layouts/15/wrkstat.aspx?List=5c3ae0b7-65f3-45f1-8078-c818d7721c07&amp;WorkflowInstanceName=798040a1-d60f-430e-83ca-7021585beb25" TargetMode="External"/><Relationship Id="rId208" Type="http://schemas.openxmlformats.org/officeDocument/2006/relationships/hyperlink" Target="https://satgobmx.sharepoint.com/sites/pwa/_layouts/15/wrkstat.aspx?List=5c3ae0b7-65f3-45f1-8078-c818d7721c07&amp;WorkflowInstanceName=b5bc61af-d9f3-4631-a9e0-588aefd5e279" TargetMode="External"/><Relationship Id="rId415" Type="http://schemas.openxmlformats.org/officeDocument/2006/relationships/hyperlink" Target="https://satgobmx.sharepoint.com/sites/pwa/_layouts/15/wrkstat.aspx?List=5c3ae0b7-65f3-45f1-8078-c818d7721c07&amp;WorkflowInstanceName=351a3d24-77ee-4051-afd9-dcd0b3be602f" TargetMode="External"/><Relationship Id="rId622" Type="http://schemas.openxmlformats.org/officeDocument/2006/relationships/hyperlink" Target="https://satgobmx.sharepoint.com/sites/pwa/_layouts/15/wrkstat.aspx?List=5c3ae0b7-65f3-45f1-8078-c818d7721c07&amp;WorkflowInstanceName=a0bd2e66-00bc-4606-9a1e-f39105dc63ff" TargetMode="External"/><Relationship Id="rId261" Type="http://schemas.openxmlformats.org/officeDocument/2006/relationships/hyperlink" Target="https://satgobmx.sharepoint.com/sites/pwa/_layouts/15/wrkstat.aspx?List=5c3ae0b7-65f3-45f1-8078-c818d7721c07&amp;WorkflowInstanceName=53f8d36f-3387-4457-b711-3ed1d658ed6f" TargetMode="External"/><Relationship Id="rId499" Type="http://schemas.openxmlformats.org/officeDocument/2006/relationships/hyperlink" Target="https://satgobmx.sharepoint.com/sites/pwa/_layouts/15/wrkstat.aspx?List=5c3ae0b7-65f3-45f1-8078-c818d7721c07&amp;WorkflowInstanceName=713f2766-6023-4377-b95c-e39d68592646" TargetMode="External"/><Relationship Id="rId927" Type="http://schemas.openxmlformats.org/officeDocument/2006/relationships/hyperlink" Target="https://satgobmx.sharepoint.com/sites/pwa/_layouts/15/wrkstat.aspx?List=5c3ae0b7-65f3-45f1-8078-c818d7721c07&amp;WorkflowInstanceName=33bf748e-ba3b-43e0-af07-08dbcfecd85d" TargetMode="External"/><Relationship Id="rId56" Type="http://schemas.openxmlformats.org/officeDocument/2006/relationships/hyperlink" Target="https://satgobmx.sharepoint.com/sites/pwa/_layouts/15/wrkstat.aspx?List=5c3ae0b7-65f3-45f1-8078-c818d7721c07&amp;WorkflowInstanceName=7cdaf7e4-afa5-4203-81b0-6e031210be45" TargetMode="External"/><Relationship Id="rId359" Type="http://schemas.openxmlformats.org/officeDocument/2006/relationships/hyperlink" Target="https://satgobmx.sharepoint.com/sites/pwa/_layouts/15/wrkstat.aspx?List=5c3ae0b7-65f3-45f1-8078-c818d7721c07&amp;WorkflowInstanceName=ffa2d8f8-81fb-4914-9152-17b3f0b972fb" TargetMode="External"/><Relationship Id="rId566" Type="http://schemas.openxmlformats.org/officeDocument/2006/relationships/hyperlink" Target="https://satgobmx.sharepoint.com/sites/pwa/_layouts/15/wrkstat.aspx?List=5c3ae0b7-65f3-45f1-8078-c818d7721c07&amp;WorkflowInstanceName=a21b3991-5652-48bf-9b41-aae7fb85f42d" TargetMode="External"/><Relationship Id="rId773" Type="http://schemas.openxmlformats.org/officeDocument/2006/relationships/hyperlink" Target="https://satgobmx.sharepoint.com/sites/pwa/_layouts/15/wrkstat.aspx?List=5c3ae0b7-65f3-45f1-8078-c818d7721c07&amp;WorkflowInstanceName=0c71f44d-aebc-4daf-bea8-8adc99859b90" TargetMode="External"/><Relationship Id="rId121" Type="http://schemas.openxmlformats.org/officeDocument/2006/relationships/hyperlink" Target="https://satgobmx.sharepoint.com/sites/pwa/_layouts/15/wrkstat.aspx?List=5c3ae0b7-65f3-45f1-8078-c818d7721c07&amp;WorkflowInstanceName=810c0ce7-6ae3-46e8-a2a0-cb9e0ca39cab" TargetMode="External"/><Relationship Id="rId219" Type="http://schemas.openxmlformats.org/officeDocument/2006/relationships/hyperlink" Target="https://satgobmx.sharepoint.com/sites/pwa/_layouts/15/wrkstat.aspx?List=5c3ae0b7-65f3-45f1-8078-c818d7721c07&amp;WorkflowInstanceName=ed7da128-ed2e-40c7-a0ee-30ac29f73c49" TargetMode="External"/><Relationship Id="rId426" Type="http://schemas.openxmlformats.org/officeDocument/2006/relationships/hyperlink" Target="https://satgobmx.sharepoint.com/sites/pwa/_layouts/15/wrkstat.aspx?List=5c3ae0b7-65f3-45f1-8078-c818d7721c07&amp;WorkflowInstanceName=b40fd06c-2f96-4a9d-a08d-4757c848c00a" TargetMode="External"/><Relationship Id="rId633" Type="http://schemas.openxmlformats.org/officeDocument/2006/relationships/hyperlink" Target="https://satgobmx.sharepoint.com/sites/pwa/_layouts/15/wrkstat.aspx?List=5c3ae0b7-65f3-45f1-8078-c818d7721c07&amp;WorkflowInstanceName=a326ab37-8f17-4476-9461-300cd3d13a17" TargetMode="External"/><Relationship Id="rId980" Type="http://schemas.openxmlformats.org/officeDocument/2006/relationships/hyperlink" Target="https://satgobmx.sharepoint.com/sites/pwa/_layouts/15/wrkstat.aspx?List=5c3ae0b7-65f3-45f1-8078-c818d7721c07&amp;WorkflowInstanceName=275f3674-c7b1-4397-8ced-7ae4a5447ed1" TargetMode="External"/><Relationship Id="rId840" Type="http://schemas.openxmlformats.org/officeDocument/2006/relationships/hyperlink" Target="https://satgobmx.sharepoint.com/sites/pwa/_layouts/15/wrkstat.aspx?List=5c3ae0b7-65f3-45f1-8078-c818d7721c07&amp;WorkflowInstanceName=3fc333a1-74be-4031-9bae-211b6754bfff" TargetMode="External"/><Relationship Id="rId938" Type="http://schemas.openxmlformats.org/officeDocument/2006/relationships/hyperlink" Target="https://satgobmx.sharepoint.com/sites/pwa/_layouts/15/wrkstat.aspx?List=5c3ae0b7-65f3-45f1-8078-c818d7721c07&amp;WorkflowInstanceName=5371da1d-6198-4c85-a93b-582c9713f23f" TargetMode="External"/><Relationship Id="rId67" Type="http://schemas.openxmlformats.org/officeDocument/2006/relationships/hyperlink" Target="https://satgobmx.sharepoint.com/sites/pwa/_layouts/15/wrkstat.aspx?List=5c3ae0b7-65f3-45f1-8078-c818d7721c07&amp;WorkflowInstanceName=d5e9c0e6-d1d2-4323-bb9f-dbf4dea8e866" TargetMode="External"/><Relationship Id="rId272" Type="http://schemas.openxmlformats.org/officeDocument/2006/relationships/hyperlink" Target="https://satgobmx.sharepoint.com/sites/pwa/_layouts/15/wrkstat.aspx?List=5c3ae0b7-65f3-45f1-8078-c818d7721c07&amp;WorkflowInstanceName=00ac9021-0268-4b29-910b-88aafa075908" TargetMode="External"/><Relationship Id="rId577" Type="http://schemas.openxmlformats.org/officeDocument/2006/relationships/hyperlink" Target="https://satgobmx.sharepoint.com/sites/pwa/_layouts/15/wrkstat.aspx?List=5c3ae0b7-65f3-45f1-8078-c818d7721c07&amp;WorkflowInstanceName=c493e855-9036-43fd-9557-de1733f48ff9" TargetMode="External"/><Relationship Id="rId700" Type="http://schemas.openxmlformats.org/officeDocument/2006/relationships/hyperlink" Target="https://satgobmx.sharepoint.com/sites/pwa/_layouts/15/wrkstat.aspx?List=5c3ae0b7-65f3-45f1-8078-c818d7721c07&amp;WorkflowInstanceName=b989ae58-4327-44ad-a2f6-e85d2bab7afd" TargetMode="External"/><Relationship Id="rId132" Type="http://schemas.openxmlformats.org/officeDocument/2006/relationships/hyperlink" Target="https://satgobmx.sharepoint.com/sites/pwa/_layouts/15/wrkstat.aspx?List=5c3ae0b7-65f3-45f1-8078-c818d7721c07&amp;WorkflowInstanceName=e868c31b-f315-4a4a-87f8-dff967ae45c6" TargetMode="External"/><Relationship Id="rId784" Type="http://schemas.openxmlformats.org/officeDocument/2006/relationships/hyperlink" Target="https://satgobmx.sharepoint.com/sites/pwa/_layouts/15/wrkstat.aspx?List=5c3ae0b7-65f3-45f1-8078-c818d7721c07&amp;WorkflowInstanceName=e79b9901-a2c9-4134-a2e6-f471c21791cf" TargetMode="External"/><Relationship Id="rId991" Type="http://schemas.openxmlformats.org/officeDocument/2006/relationships/hyperlink" Target="https://satgobmx.sharepoint.com/sites/pwa/_layouts/15/wrkstat.aspx?List=5c3ae0b7-65f3-45f1-8078-c818d7721c07&amp;WorkflowInstanceName=4f68d911-de5c-4d98-896a-2e5b7c2a7af1" TargetMode="External"/><Relationship Id="rId437" Type="http://schemas.openxmlformats.org/officeDocument/2006/relationships/hyperlink" Target="https://satgobmx.sharepoint.com/sites/pwa/_layouts/15/wrkstat.aspx?List=5c3ae0b7-65f3-45f1-8078-c818d7721c07&amp;WorkflowInstanceName=c224ec10-8eac-4270-9014-b36b4dff79a8" TargetMode="External"/><Relationship Id="rId644" Type="http://schemas.openxmlformats.org/officeDocument/2006/relationships/hyperlink" Target="https://satgobmx.sharepoint.com/sites/pwa/_layouts/15/wrkstat.aspx?List=5c3ae0b7-65f3-45f1-8078-c818d7721c07&amp;WorkflowInstanceName=96d24702-3836-4fa8-b8cd-d9d5fc5a3b8d" TargetMode="External"/><Relationship Id="rId851" Type="http://schemas.openxmlformats.org/officeDocument/2006/relationships/hyperlink" Target="https://satgobmx.sharepoint.com/sites/pwa/_layouts/15/wrkstat.aspx?List=5c3ae0b7-65f3-45f1-8078-c818d7721c07&amp;WorkflowInstanceName=7676d4c4-1d17-4985-aeed-708e913fbc66" TargetMode="External"/><Relationship Id="rId283" Type="http://schemas.openxmlformats.org/officeDocument/2006/relationships/hyperlink" Target="https://satgobmx.sharepoint.com/sites/pwa/_layouts/15/wrkstat.aspx?List=5c3ae0b7-65f3-45f1-8078-c818d7721c07&amp;WorkflowInstanceName=af0bb6f2-66ee-46f6-bcb8-9fbe76061d1c" TargetMode="External"/><Relationship Id="rId490" Type="http://schemas.openxmlformats.org/officeDocument/2006/relationships/hyperlink" Target="https://satgobmx.sharepoint.com/sites/pwa/_layouts/15/wrkstat.aspx?List=5c3ae0b7-65f3-45f1-8078-c818d7721c07&amp;WorkflowInstanceName=f1b9ed51-41db-416b-a757-2ebcbba59df4" TargetMode="External"/><Relationship Id="rId504" Type="http://schemas.openxmlformats.org/officeDocument/2006/relationships/hyperlink" Target="https://satgobmx.sharepoint.com/sites/pwa/_layouts/15/wrkstat.aspx?List=5c3ae0b7-65f3-45f1-8078-c818d7721c07&amp;WorkflowInstanceName=f39652bb-3ab3-4fb8-972b-59b300ab9aee" TargetMode="External"/><Relationship Id="rId711" Type="http://schemas.openxmlformats.org/officeDocument/2006/relationships/hyperlink" Target="https://satgobmx.sharepoint.com/sites/pwa/_layouts/15/wrkstat.aspx?List=5c3ae0b7-65f3-45f1-8078-c818d7721c07&amp;WorkflowInstanceName=3b4aae93-d524-414c-9a1d-dc803470b842" TargetMode="External"/><Relationship Id="rId949" Type="http://schemas.openxmlformats.org/officeDocument/2006/relationships/hyperlink" Target="https://satgobmx.sharepoint.com/sites/pwa/_layouts/15/wrkstat.aspx?List=5c3ae0b7-65f3-45f1-8078-c818d7721c07&amp;WorkflowInstanceName=89ba52ee-556a-4ab5-a49c-1a30be3ad70e" TargetMode="External"/><Relationship Id="rId78" Type="http://schemas.openxmlformats.org/officeDocument/2006/relationships/hyperlink" Target="https://satgobmx.sharepoint.com/sites/pwa/_layouts/15/wrkstat.aspx?List=5c3ae0b7-65f3-45f1-8078-c818d7721c07&amp;WorkflowInstanceName=68f90347-ce06-4d5a-ac07-bfac69348aef" TargetMode="External"/><Relationship Id="rId143" Type="http://schemas.openxmlformats.org/officeDocument/2006/relationships/hyperlink" Target="https://satgobmx.sharepoint.com/sites/pwa/_layouts/15/wrkstat.aspx?List=5c3ae0b7-65f3-45f1-8078-c818d7721c07&amp;WorkflowInstanceName=24027847-f60f-4a6b-ac4e-364a4ca249eb" TargetMode="External"/><Relationship Id="rId350" Type="http://schemas.openxmlformats.org/officeDocument/2006/relationships/hyperlink" Target="https://satgobmx.sharepoint.com/sites/pwa/_layouts/15/wrkstat.aspx?List=5c3ae0b7-65f3-45f1-8078-c818d7721c07&amp;WorkflowInstanceName=7790909c-4e97-4fa5-a542-4fe82874bcb4" TargetMode="External"/><Relationship Id="rId588" Type="http://schemas.openxmlformats.org/officeDocument/2006/relationships/hyperlink" Target="https://satgobmx.sharepoint.com/sites/pwa/_layouts/15/wrkstat.aspx?List=5c3ae0b7-65f3-45f1-8078-c818d7721c07&amp;WorkflowInstanceName=49ec3cc0-56f3-485d-a70e-a0d3fc6264d3" TargetMode="External"/><Relationship Id="rId795" Type="http://schemas.openxmlformats.org/officeDocument/2006/relationships/hyperlink" Target="https://satgobmx.sharepoint.com/sites/pwa/_layouts/15/wrkstat.aspx?List=5c3ae0b7-65f3-45f1-8078-c818d7721c07&amp;WorkflowInstanceName=0475ae71-f936-426b-ba37-b35d4ea9a445" TargetMode="External"/><Relationship Id="rId809" Type="http://schemas.openxmlformats.org/officeDocument/2006/relationships/hyperlink" Target="https://satgobmx.sharepoint.com/sites/pwa/_layouts/15/wrkstat.aspx?List=5c3ae0b7-65f3-45f1-8078-c818d7721c07&amp;WorkflowInstanceName=86cffb43-1f6e-4e80-be2e-79dfda634988" TargetMode="External"/><Relationship Id="rId9" Type="http://schemas.openxmlformats.org/officeDocument/2006/relationships/hyperlink" Target="https://satgobmx.sharepoint.com/sites/pwa/_layouts/15/wrkstat.aspx?List=5c3ae0b7-65f3-45f1-8078-c818d7721c07&amp;WorkflowInstanceName=bc002501-16c3-49de-a561-16eaf3367a94" TargetMode="External"/><Relationship Id="rId210" Type="http://schemas.openxmlformats.org/officeDocument/2006/relationships/hyperlink" Target="https://satgobmx.sharepoint.com/sites/pwa/_layouts/15/wrkstat.aspx?List=5c3ae0b7-65f3-45f1-8078-c818d7721c07&amp;WorkflowInstanceName=72a4e7d6-7aa7-4d91-8834-a2a374b36508" TargetMode="External"/><Relationship Id="rId448" Type="http://schemas.openxmlformats.org/officeDocument/2006/relationships/hyperlink" Target="https://satgobmx.sharepoint.com/sites/pwa/_layouts/15/wrkstat.aspx?List=5c3ae0b7-65f3-45f1-8078-c818d7721c07&amp;WorkflowInstanceName=3d998406-369e-4116-8aa6-a928a4531943" TargetMode="External"/><Relationship Id="rId655" Type="http://schemas.openxmlformats.org/officeDocument/2006/relationships/hyperlink" Target="https://satgobmx.sharepoint.com/sites/pwa/_layouts/15/wrkstat.aspx?List=5c3ae0b7-65f3-45f1-8078-c818d7721c07&amp;WorkflowInstanceName=aadc2f06-747d-4938-b3dc-f3a1865cf660" TargetMode="External"/><Relationship Id="rId862" Type="http://schemas.openxmlformats.org/officeDocument/2006/relationships/hyperlink" Target="https://satgobmx.sharepoint.com/sites/pwa/_layouts/15/wrkstat.aspx?List=5c3ae0b7-65f3-45f1-8078-c818d7721c07&amp;WorkflowInstanceName=ae776d4d-7c84-469f-9319-9022f1f6638c" TargetMode="External"/><Relationship Id="rId294" Type="http://schemas.openxmlformats.org/officeDocument/2006/relationships/hyperlink" Target="https://satgobmx.sharepoint.com/sites/pwa/_layouts/15/wrkstat.aspx?List=5c3ae0b7-65f3-45f1-8078-c818d7721c07&amp;WorkflowInstanceName=a1b01587-e6e7-4d78-9c87-79a812f0e8a7" TargetMode="External"/><Relationship Id="rId308" Type="http://schemas.openxmlformats.org/officeDocument/2006/relationships/hyperlink" Target="https://satgobmx.sharepoint.com/sites/pwa/_layouts/15/wrkstat.aspx?List=5c3ae0b7-65f3-45f1-8078-c818d7721c07&amp;WorkflowInstanceName=47b317e7-7c12-42a6-aac9-a45e93bc6d78" TargetMode="External"/><Relationship Id="rId515" Type="http://schemas.openxmlformats.org/officeDocument/2006/relationships/hyperlink" Target="https://satgobmx.sharepoint.com/sites/pwa/_layouts/15/wrkstat.aspx?List=5c3ae0b7-65f3-45f1-8078-c818d7721c07&amp;WorkflowInstanceName=1ef15383-7438-4dd9-9edd-14fda08453c0" TargetMode="External"/><Relationship Id="rId722" Type="http://schemas.openxmlformats.org/officeDocument/2006/relationships/hyperlink" Target="https://satgobmx.sharepoint.com/sites/pwa/_layouts/15/wrkstat.aspx?List=5c3ae0b7-65f3-45f1-8078-c818d7721c07&amp;WorkflowInstanceName=a1bf0344-01ad-4c42-91c4-450d4bf7c157" TargetMode="External"/><Relationship Id="rId89" Type="http://schemas.openxmlformats.org/officeDocument/2006/relationships/hyperlink" Target="https://satgobmx.sharepoint.com/sites/pwa/_layouts/15/wrkstat.aspx?List=5c3ae0b7-65f3-45f1-8078-c818d7721c07&amp;WorkflowInstanceName=9665019b-68ed-4c5a-a7ff-6ccd6e1fbd51" TargetMode="External"/><Relationship Id="rId154" Type="http://schemas.openxmlformats.org/officeDocument/2006/relationships/hyperlink" Target="https://satgobmx.sharepoint.com/sites/pwa/_layouts/15/wrkstat.aspx?List=5c3ae0b7-65f3-45f1-8078-c818d7721c07&amp;WorkflowInstanceName=5639de45-6f47-41f0-b4d6-cffe3514fedc" TargetMode="External"/><Relationship Id="rId361" Type="http://schemas.openxmlformats.org/officeDocument/2006/relationships/hyperlink" Target="https://satgobmx.sharepoint.com/sites/pwa/_layouts/15/wrkstat.aspx?List=5c3ae0b7-65f3-45f1-8078-c818d7721c07&amp;WorkflowInstanceName=213518da-ea97-432b-bd6e-109af466781e" TargetMode="External"/><Relationship Id="rId599" Type="http://schemas.openxmlformats.org/officeDocument/2006/relationships/hyperlink" Target="https://satgobmx.sharepoint.com/sites/pwa/_layouts/15/wrkstat.aspx?List=5c3ae0b7-65f3-45f1-8078-c818d7721c07&amp;WorkflowInstanceName=2129464d-09b6-4356-9e5d-94caf4676e96" TargetMode="External"/><Relationship Id="rId1005" Type="http://schemas.openxmlformats.org/officeDocument/2006/relationships/hyperlink" Target="https://satgobmx.sharepoint.com/sites/pwa/_layouts/15/wrkstat.aspx?List=5c3ae0b7-65f3-45f1-8078-c818d7721c07&amp;WorkflowInstanceName=945ae9f8-6ddb-4025-8ec8-e7bbd9181d9d" TargetMode="External"/><Relationship Id="rId459" Type="http://schemas.openxmlformats.org/officeDocument/2006/relationships/hyperlink" Target="https://satgobmx.sharepoint.com/sites/pwa/_layouts/15/wrkstat.aspx?List=5c3ae0b7-65f3-45f1-8078-c818d7721c07&amp;WorkflowInstanceName=677bdd0d-f5b5-4773-8d85-04a0fcc8260a" TargetMode="External"/><Relationship Id="rId666" Type="http://schemas.openxmlformats.org/officeDocument/2006/relationships/hyperlink" Target="https://satgobmx.sharepoint.com/sites/pwa/_layouts/15/wrkstat.aspx?List=5c3ae0b7-65f3-45f1-8078-c818d7721c07&amp;WorkflowInstanceName=58880a3f-af8b-4de2-9bf2-7baf568b8e30" TargetMode="External"/><Relationship Id="rId873" Type="http://schemas.openxmlformats.org/officeDocument/2006/relationships/hyperlink" Target="https://satgobmx.sharepoint.com/sites/pwa/_layouts/15/wrkstat.aspx?List=5c3ae0b7-65f3-45f1-8078-c818d7721c07&amp;WorkflowInstanceName=cb3d31d6-e260-4f63-80df-dc5754449991" TargetMode="External"/><Relationship Id="rId16" Type="http://schemas.openxmlformats.org/officeDocument/2006/relationships/hyperlink" Target="https://satgobmx.sharepoint.com/sites/pwa/_layouts/15/wrkstat.aspx?List=5c3ae0b7-65f3-45f1-8078-c818d7721c07&amp;WorkflowInstanceName=1dffd4ef-8b57-4daf-9f38-94a69e268ca8" TargetMode="External"/><Relationship Id="rId221" Type="http://schemas.openxmlformats.org/officeDocument/2006/relationships/hyperlink" Target="https://satgobmx.sharepoint.com/sites/pwa/_layouts/15/wrkstat.aspx?List=5c3ae0b7-65f3-45f1-8078-c818d7721c07&amp;WorkflowInstanceName=053dcfd6-76d7-4331-9cef-7d3afc34a98a" TargetMode="External"/><Relationship Id="rId319" Type="http://schemas.openxmlformats.org/officeDocument/2006/relationships/hyperlink" Target="https://satgobmx.sharepoint.com/sites/pwa/_layouts/15/wrkstat.aspx?List=5c3ae0b7-65f3-45f1-8078-c818d7721c07&amp;WorkflowInstanceName=bf81ccf6-a6b7-4095-9b88-6c7e0cf471b4" TargetMode="External"/><Relationship Id="rId526" Type="http://schemas.openxmlformats.org/officeDocument/2006/relationships/hyperlink" Target="https://satgobmx.sharepoint.com/sites/pwa/_layouts/15/wrkstat.aspx?List=5c3ae0b7-65f3-45f1-8078-c818d7721c07&amp;WorkflowInstanceName=ea7d1010-d153-443d-8831-34add80f8dba" TargetMode="External"/><Relationship Id="rId733" Type="http://schemas.openxmlformats.org/officeDocument/2006/relationships/hyperlink" Target="https://satgobmx.sharepoint.com/sites/pwa/_layouts/15/wrkstat.aspx?List=5c3ae0b7-65f3-45f1-8078-c818d7721c07&amp;WorkflowInstanceName=a21f36ac-bc68-4e93-91ae-ee33db9aae7b" TargetMode="External"/><Relationship Id="rId940" Type="http://schemas.openxmlformats.org/officeDocument/2006/relationships/hyperlink" Target="https://satgobmx.sharepoint.com/sites/pwa/_layouts/15/wrkstat.aspx?List=5c3ae0b7-65f3-45f1-8078-c818d7721c07&amp;WorkflowInstanceName=0ed38a18-2704-461e-b508-561cb649b7f2" TargetMode="External"/><Relationship Id="rId165" Type="http://schemas.openxmlformats.org/officeDocument/2006/relationships/hyperlink" Target="https://satgobmx.sharepoint.com/sites/pwa/_layouts/15/wrkstat.aspx?List=5c3ae0b7-65f3-45f1-8078-c818d7721c07&amp;WorkflowInstanceName=614926f8-efe1-4714-8bc6-d3443b87cccb" TargetMode="External"/><Relationship Id="rId372" Type="http://schemas.openxmlformats.org/officeDocument/2006/relationships/hyperlink" Target="https://satgobmx.sharepoint.com/sites/pwa/_layouts/15/wrkstat.aspx?List=5c3ae0b7-65f3-45f1-8078-c818d7721c07&amp;WorkflowInstanceName=cd2f6d49-7910-4021-a84e-aa279c9ec3fc" TargetMode="External"/><Relationship Id="rId677" Type="http://schemas.openxmlformats.org/officeDocument/2006/relationships/hyperlink" Target="https://satgobmx.sharepoint.com/sites/pwa/_layouts/15/wrkstat.aspx?List=5c3ae0b7-65f3-45f1-8078-c818d7721c07&amp;WorkflowInstanceName=cff3cf0e-c369-404c-9284-f607d3f49978" TargetMode="External"/><Relationship Id="rId800" Type="http://schemas.openxmlformats.org/officeDocument/2006/relationships/hyperlink" Target="https://satgobmx.sharepoint.com/sites/pwa/_layouts/15/wrkstat.aspx?List=5c3ae0b7-65f3-45f1-8078-c818d7721c07&amp;WorkflowInstanceName=a90a0450-4b60-437e-aaf4-3fcbfba02ff8" TargetMode="External"/><Relationship Id="rId232" Type="http://schemas.openxmlformats.org/officeDocument/2006/relationships/hyperlink" Target="https://satgobmx.sharepoint.com/sites/pwa/_layouts/15/wrkstat.aspx?List=5c3ae0b7-65f3-45f1-8078-c818d7721c07&amp;WorkflowInstanceName=f012e648-86b0-4418-8ad6-6d8fb4977e66" TargetMode="External"/><Relationship Id="rId884" Type="http://schemas.openxmlformats.org/officeDocument/2006/relationships/hyperlink" Target="https://satgobmx.sharepoint.com/sites/pwa/_layouts/15/wrkstat.aspx?List=5c3ae0b7-65f3-45f1-8078-c818d7721c07&amp;WorkflowInstanceName=c811255b-0983-4f5d-9cf1-116b24c45eb4" TargetMode="External"/><Relationship Id="rId27" Type="http://schemas.openxmlformats.org/officeDocument/2006/relationships/hyperlink" Target="https://satgobmx.sharepoint.com/sites/pwa/_layouts/15/wrkstat.aspx?List=5c3ae0b7-65f3-45f1-8078-c818d7721c07&amp;WorkflowInstanceName=8c02298f-16ec-4a0a-82e6-c44a1edfeca2" TargetMode="External"/><Relationship Id="rId537" Type="http://schemas.openxmlformats.org/officeDocument/2006/relationships/hyperlink" Target="https://satgobmx.sharepoint.com/sites/pwa/_layouts/15/wrkstat.aspx?List=5c3ae0b7-65f3-45f1-8078-c818d7721c07&amp;WorkflowInstanceName=8b029136-f2fe-4c7d-98a7-89c22f8f2411" TargetMode="External"/><Relationship Id="rId744" Type="http://schemas.openxmlformats.org/officeDocument/2006/relationships/hyperlink" Target="https://satgobmx.sharepoint.com/sites/pwa/_layouts/15/wrkstat.aspx?List=5c3ae0b7-65f3-45f1-8078-c818d7721c07&amp;WorkflowInstanceName=52ca98cb-471d-4081-a35e-e65961f84e0d" TargetMode="External"/><Relationship Id="rId951" Type="http://schemas.openxmlformats.org/officeDocument/2006/relationships/hyperlink" Target="https://satgobmx.sharepoint.com/sites/pwa/_layouts/15/wrkstat.aspx?List=5c3ae0b7-65f3-45f1-8078-c818d7721c07&amp;WorkflowInstanceName=395f5c5e-1ce1-477c-99bb-68ce242e52b4" TargetMode="External"/><Relationship Id="rId80" Type="http://schemas.openxmlformats.org/officeDocument/2006/relationships/hyperlink" Target="https://satgobmx.sharepoint.com/sites/pwa/_layouts/15/wrkstat.aspx?List=5c3ae0b7-65f3-45f1-8078-c818d7721c07&amp;WorkflowInstanceName=4c192fd8-d9fb-4832-8d9a-5cbd598fa306" TargetMode="External"/><Relationship Id="rId176" Type="http://schemas.openxmlformats.org/officeDocument/2006/relationships/hyperlink" Target="https://satgobmx.sharepoint.com/sites/pwa/_layouts/15/wrkstat.aspx?List=5c3ae0b7-65f3-45f1-8078-c818d7721c07&amp;WorkflowInstanceName=337c2fee-feba-4e34-892a-587cc435df83" TargetMode="External"/><Relationship Id="rId383" Type="http://schemas.openxmlformats.org/officeDocument/2006/relationships/hyperlink" Target="https://satgobmx.sharepoint.com/sites/pwa/_layouts/15/wrkstat.aspx?List=5c3ae0b7-65f3-45f1-8078-c818d7721c07&amp;WorkflowInstanceName=020d270e-f4d0-4fa4-8a9c-d409c06c7485" TargetMode="External"/><Relationship Id="rId590" Type="http://schemas.openxmlformats.org/officeDocument/2006/relationships/hyperlink" Target="https://satgobmx.sharepoint.com/sites/pwa/_layouts/15/wrkstat.aspx?List=5c3ae0b7-65f3-45f1-8078-c818d7721c07&amp;WorkflowInstanceName=df1aa619-5921-4561-acf8-878bdc27a178" TargetMode="External"/><Relationship Id="rId604" Type="http://schemas.openxmlformats.org/officeDocument/2006/relationships/hyperlink" Target="https://satgobmx.sharepoint.com/sites/pwa/_layouts/15/wrkstat.aspx?List=5c3ae0b7-65f3-45f1-8078-c818d7721c07&amp;WorkflowInstanceName=6d917b19-e90d-4f6f-957b-d305f664c576" TargetMode="External"/><Relationship Id="rId811" Type="http://schemas.openxmlformats.org/officeDocument/2006/relationships/hyperlink" Target="https://satgobmx.sharepoint.com/sites/pwa/_layouts/15/wrkstat.aspx?List=5c3ae0b7-65f3-45f1-8078-c818d7721c07&amp;WorkflowInstanceName=3bd4d745-da9e-4559-b965-a491f9f464cb" TargetMode="External"/><Relationship Id="rId243" Type="http://schemas.openxmlformats.org/officeDocument/2006/relationships/hyperlink" Target="https://satgobmx.sharepoint.com/sites/pwa/_layouts/15/wrkstat.aspx?List=5c3ae0b7-65f3-45f1-8078-c818d7721c07&amp;WorkflowInstanceName=fc590dc5-44c9-47f6-b077-3de658b6b438" TargetMode="External"/><Relationship Id="rId450" Type="http://schemas.openxmlformats.org/officeDocument/2006/relationships/hyperlink" Target="https://satgobmx.sharepoint.com/sites/pwa/_layouts/15/wrkstat.aspx?List=5c3ae0b7-65f3-45f1-8078-c818d7721c07&amp;WorkflowInstanceName=714cfbdb-ebf8-46da-b4e6-ea628113ee52" TargetMode="External"/><Relationship Id="rId688" Type="http://schemas.openxmlformats.org/officeDocument/2006/relationships/hyperlink" Target="https://satgobmx.sharepoint.com/sites/pwa/_layouts/15/wrkstat.aspx?List=5c3ae0b7-65f3-45f1-8078-c818d7721c07&amp;WorkflowInstanceName=71aa9a95-d524-4f62-82de-d34913cab56e" TargetMode="External"/><Relationship Id="rId895" Type="http://schemas.openxmlformats.org/officeDocument/2006/relationships/hyperlink" Target="https://satgobmx.sharepoint.com/sites/pwa/_layouts/15/wrkstat.aspx?List=5c3ae0b7-65f3-45f1-8078-c818d7721c07&amp;WorkflowInstanceName=c13e2cbe-f4be-4815-b045-12c4e3237535" TargetMode="External"/><Relationship Id="rId909" Type="http://schemas.openxmlformats.org/officeDocument/2006/relationships/hyperlink" Target="https://satgobmx.sharepoint.com/sites/pwa/_layouts/15/wrkstat.aspx?List=5c3ae0b7-65f3-45f1-8078-c818d7721c07&amp;WorkflowInstanceName=0a736362-9442-40f5-b094-fb9e7024166a" TargetMode="External"/><Relationship Id="rId38" Type="http://schemas.openxmlformats.org/officeDocument/2006/relationships/hyperlink" Target="https://satgobmx.sharepoint.com/sites/pwa/_layouts/15/wrkstat.aspx?List=5c3ae0b7-65f3-45f1-8078-c818d7721c07&amp;WorkflowInstanceName=79336986-a66a-45aa-b637-81808732251b" TargetMode="External"/><Relationship Id="rId103" Type="http://schemas.openxmlformats.org/officeDocument/2006/relationships/hyperlink" Target="https://satgobmx.sharepoint.com/sites/pwa/_layouts/15/wrkstat.aspx?List=5c3ae0b7-65f3-45f1-8078-c818d7721c07&amp;WorkflowInstanceName=0427b83e-518c-4881-83af-b7c7ddd7f998" TargetMode="External"/><Relationship Id="rId310" Type="http://schemas.openxmlformats.org/officeDocument/2006/relationships/hyperlink" Target="https://satgobmx.sharepoint.com/sites/pwa/_layouts/15/wrkstat.aspx?List=5c3ae0b7-65f3-45f1-8078-c818d7721c07&amp;WorkflowInstanceName=b9c4de0d-eddb-4b64-9e78-6c0023578e9e" TargetMode="External"/><Relationship Id="rId548" Type="http://schemas.openxmlformats.org/officeDocument/2006/relationships/hyperlink" Target="https://satgobmx.sharepoint.com/sites/pwa/_layouts/15/wrkstat.aspx?List=5c3ae0b7-65f3-45f1-8078-c818d7721c07&amp;WorkflowInstanceName=af990b46-1361-477c-afad-1aa808cdc212" TargetMode="External"/><Relationship Id="rId755" Type="http://schemas.openxmlformats.org/officeDocument/2006/relationships/hyperlink" Target="https://satgobmx.sharepoint.com/sites/pwa/_layouts/15/wrkstat.aspx?List=5c3ae0b7-65f3-45f1-8078-c818d7721c07&amp;WorkflowInstanceName=1536e487-0a0b-44ee-b0b0-131f0a9a5784" TargetMode="External"/><Relationship Id="rId962" Type="http://schemas.openxmlformats.org/officeDocument/2006/relationships/hyperlink" Target="https://satgobmx.sharepoint.com/sites/pwa/_layouts/15/wrkstat.aspx?List=5c3ae0b7-65f3-45f1-8078-c818d7721c07&amp;WorkflowInstanceName=3490284e-65fb-4972-972e-7f80705d3f9e" TargetMode="External"/><Relationship Id="rId91" Type="http://schemas.openxmlformats.org/officeDocument/2006/relationships/hyperlink" Target="https://satgobmx.sharepoint.com/sites/pwa/_layouts/15/wrkstat.aspx?List=5c3ae0b7-65f3-45f1-8078-c818d7721c07&amp;WorkflowInstanceName=2043c0ae-bb1b-4ab8-9eff-d87b89d7fd9f" TargetMode="External"/><Relationship Id="rId187" Type="http://schemas.openxmlformats.org/officeDocument/2006/relationships/hyperlink" Target="https://satgobmx.sharepoint.com/sites/pwa/_layouts/15/wrkstat.aspx?List=5c3ae0b7-65f3-45f1-8078-c818d7721c07&amp;WorkflowInstanceName=d126cdfa-4462-49e5-8db5-db9f249bda94" TargetMode="External"/><Relationship Id="rId394" Type="http://schemas.openxmlformats.org/officeDocument/2006/relationships/hyperlink" Target="https://satgobmx.sharepoint.com/sites/pwa/_layouts/15/wrkstat.aspx?List=5c3ae0b7-65f3-45f1-8078-c818d7721c07&amp;WorkflowInstanceName=fda44c25-8318-43e0-af64-ca727dbb27ad" TargetMode="External"/><Relationship Id="rId408" Type="http://schemas.openxmlformats.org/officeDocument/2006/relationships/hyperlink" Target="https://satgobmx.sharepoint.com/sites/pwa/_layouts/15/wrkstat.aspx?List=5c3ae0b7-65f3-45f1-8078-c818d7721c07&amp;WorkflowInstanceName=978fcf67-73d4-4723-99ef-85c523759241" TargetMode="External"/><Relationship Id="rId615" Type="http://schemas.openxmlformats.org/officeDocument/2006/relationships/hyperlink" Target="https://satgobmx.sharepoint.com/sites/pwa/_layouts/15/wrkstat.aspx?List=5c3ae0b7-65f3-45f1-8078-c818d7721c07&amp;WorkflowInstanceName=8bdb534f-9fa5-4b15-bbf6-a91bb69af62d" TargetMode="External"/><Relationship Id="rId822" Type="http://schemas.openxmlformats.org/officeDocument/2006/relationships/hyperlink" Target="https://satgobmx.sharepoint.com/sites/pwa/_layouts/15/wrkstat.aspx?List=5c3ae0b7-65f3-45f1-8078-c818d7721c07&amp;WorkflowInstanceName=2e50f678-fa64-4906-a0fb-8abad107d552" TargetMode="External"/><Relationship Id="rId254" Type="http://schemas.openxmlformats.org/officeDocument/2006/relationships/hyperlink" Target="https://satgobmx.sharepoint.com/sites/pwa/_layouts/15/wrkstat.aspx?List=5c3ae0b7-65f3-45f1-8078-c818d7721c07&amp;WorkflowInstanceName=627434cd-f859-45ab-a736-10bf486405f6" TargetMode="External"/><Relationship Id="rId699" Type="http://schemas.openxmlformats.org/officeDocument/2006/relationships/hyperlink" Target="https://satgobmx.sharepoint.com/sites/pwa/_layouts/15/wrkstat.aspx?List=5c3ae0b7-65f3-45f1-8078-c818d7721c07&amp;WorkflowInstanceName=6ed8ce03-3564-4675-99c6-4aced800f585" TargetMode="External"/><Relationship Id="rId49" Type="http://schemas.openxmlformats.org/officeDocument/2006/relationships/hyperlink" Target="https://satgobmx.sharepoint.com/sites/pwa/_layouts/15/wrkstat.aspx?List=5c3ae0b7-65f3-45f1-8078-c818d7721c07&amp;WorkflowInstanceName=b6d62a33-6f86-488f-a811-0e3b3de7dfcc" TargetMode="External"/><Relationship Id="rId114" Type="http://schemas.openxmlformats.org/officeDocument/2006/relationships/hyperlink" Target="https://satgobmx.sharepoint.com/sites/pwa/_layouts/15/wrkstat.aspx?List=5c3ae0b7-65f3-45f1-8078-c818d7721c07&amp;WorkflowInstanceName=903ada5c-f369-4ac7-9a1f-fee434c48652" TargetMode="External"/><Relationship Id="rId461" Type="http://schemas.openxmlformats.org/officeDocument/2006/relationships/hyperlink" Target="https://satgobmx.sharepoint.com/sites/pwa/_layouts/15/wrkstat.aspx?List=5c3ae0b7-65f3-45f1-8078-c818d7721c07&amp;WorkflowInstanceName=87b67ed8-c949-439d-be21-d370e52eb34c" TargetMode="External"/><Relationship Id="rId559" Type="http://schemas.openxmlformats.org/officeDocument/2006/relationships/hyperlink" Target="https://satgobmx.sharepoint.com/sites/pwa/_layouts/15/wrkstat.aspx?List=5c3ae0b7-65f3-45f1-8078-c818d7721c07&amp;WorkflowInstanceName=fb9ab05c-c867-4fc6-bbf6-9eb33de30070" TargetMode="External"/><Relationship Id="rId766" Type="http://schemas.openxmlformats.org/officeDocument/2006/relationships/hyperlink" Target="https://satgobmx.sharepoint.com/sites/pwa/_layouts/15/wrkstat.aspx?List=5c3ae0b7-65f3-45f1-8078-c818d7721c07&amp;WorkflowInstanceName=94dd8caa-8df8-4725-89a0-6a316ee78329" TargetMode="External"/><Relationship Id="rId198" Type="http://schemas.openxmlformats.org/officeDocument/2006/relationships/hyperlink" Target="https://satgobmx.sharepoint.com/sites/pwa/_layouts/15/wrkstat.aspx?List=5c3ae0b7-65f3-45f1-8078-c818d7721c07&amp;WorkflowInstanceName=9d62dc69-4ca7-43a2-baf3-ef84916c88e4" TargetMode="External"/><Relationship Id="rId321" Type="http://schemas.openxmlformats.org/officeDocument/2006/relationships/hyperlink" Target="https://satgobmx.sharepoint.com/sites/pwa/_layouts/15/wrkstat.aspx?List=5c3ae0b7-65f3-45f1-8078-c818d7721c07&amp;WorkflowInstanceName=e65be8be-483d-427d-a43f-519f1c74aff2" TargetMode="External"/><Relationship Id="rId419" Type="http://schemas.openxmlformats.org/officeDocument/2006/relationships/hyperlink" Target="https://satgobmx.sharepoint.com/sites/pwa/_layouts/15/wrkstat.aspx?List=5c3ae0b7-65f3-45f1-8078-c818d7721c07&amp;WorkflowInstanceName=9d4444bc-e145-42ac-80c6-3196defcbf30" TargetMode="External"/><Relationship Id="rId626" Type="http://schemas.openxmlformats.org/officeDocument/2006/relationships/hyperlink" Target="https://satgobmx.sharepoint.com/sites/pwa/_layouts/15/wrkstat.aspx?List=5c3ae0b7-65f3-45f1-8078-c818d7721c07&amp;WorkflowInstanceName=464ff13d-7f66-44c3-95c5-b7376dc954a6" TargetMode="External"/><Relationship Id="rId973" Type="http://schemas.openxmlformats.org/officeDocument/2006/relationships/hyperlink" Target="https://satgobmx.sharepoint.com/sites/pwa/_layouts/15/wrkstat.aspx?List=5c3ae0b7-65f3-45f1-8078-c818d7721c07&amp;WorkflowInstanceName=0e70f96d-185e-43d3-ba43-bd9cb00aad10" TargetMode="External"/><Relationship Id="rId833" Type="http://schemas.openxmlformats.org/officeDocument/2006/relationships/hyperlink" Target="https://satgobmx.sharepoint.com/sites/pwa/_layouts/15/wrkstat.aspx?List=5c3ae0b7-65f3-45f1-8078-c818d7721c07&amp;WorkflowInstanceName=41e63634-336c-4707-a053-ab8773abb3f9" TargetMode="External"/><Relationship Id="rId265" Type="http://schemas.openxmlformats.org/officeDocument/2006/relationships/hyperlink" Target="https://satgobmx.sharepoint.com/sites/pwa/_layouts/15/wrkstat.aspx?List=5c3ae0b7-65f3-45f1-8078-c818d7721c07&amp;WorkflowInstanceName=bd6ecc90-eeb7-48c9-9ced-31557de34c23" TargetMode="External"/><Relationship Id="rId472" Type="http://schemas.openxmlformats.org/officeDocument/2006/relationships/hyperlink" Target="https://satgobmx.sharepoint.com/sites/pwa/_layouts/15/wrkstat.aspx?List=5c3ae0b7-65f3-45f1-8078-c818d7721c07&amp;WorkflowInstanceName=03e06d15-b49e-4f07-901c-bf3c9234c53f" TargetMode="External"/><Relationship Id="rId900" Type="http://schemas.openxmlformats.org/officeDocument/2006/relationships/hyperlink" Target="https://satgobmx.sharepoint.com/sites/pwa/_layouts/15/wrkstat.aspx?List=5c3ae0b7-65f3-45f1-8078-c818d7721c07&amp;WorkflowInstanceName=5e54b86c-4048-4e27-9bf3-45f2fb4ff6dc" TargetMode="External"/><Relationship Id="rId125" Type="http://schemas.openxmlformats.org/officeDocument/2006/relationships/hyperlink" Target="https://satgobmx.sharepoint.com/sites/pwa/_layouts/15/wrkstat.aspx?List=5c3ae0b7-65f3-45f1-8078-c818d7721c07&amp;WorkflowInstanceName=1bee1cd9-f69f-4f4a-9416-26f1b849209a" TargetMode="External"/><Relationship Id="rId332" Type="http://schemas.openxmlformats.org/officeDocument/2006/relationships/hyperlink" Target="https://satgobmx.sharepoint.com/sites/pwa/_layouts/15/wrkstat.aspx?List=5c3ae0b7-65f3-45f1-8078-c818d7721c07&amp;WorkflowInstanceName=8adab9ca-56c1-4429-a10c-0e66179c4c95" TargetMode="External"/><Relationship Id="rId777" Type="http://schemas.openxmlformats.org/officeDocument/2006/relationships/hyperlink" Target="https://satgobmx.sharepoint.com/sites/pwa/_layouts/15/wrkstat.aspx?List=5c3ae0b7-65f3-45f1-8078-c818d7721c07&amp;WorkflowInstanceName=8b7cb3f1-7645-490c-9797-f5c921f6e29e" TargetMode="External"/><Relationship Id="rId984" Type="http://schemas.openxmlformats.org/officeDocument/2006/relationships/hyperlink" Target="https://satgobmx.sharepoint.com/sites/pwa/_layouts/15/wrkstat.aspx?List=5c3ae0b7-65f3-45f1-8078-c818d7721c07&amp;WorkflowInstanceName=483d25d5-27b0-4eac-b467-c5081f89290d" TargetMode="External"/><Relationship Id="rId637" Type="http://schemas.openxmlformats.org/officeDocument/2006/relationships/hyperlink" Target="https://satgobmx.sharepoint.com/sites/pwa/_layouts/15/wrkstat.aspx?List=5c3ae0b7-65f3-45f1-8078-c818d7721c07&amp;WorkflowInstanceName=110118e1-cc81-4bbe-9cca-9a8ef8369df0" TargetMode="External"/><Relationship Id="rId844" Type="http://schemas.openxmlformats.org/officeDocument/2006/relationships/hyperlink" Target="https://satgobmx.sharepoint.com/sites/pwa/_layouts/15/wrkstat.aspx?List=5c3ae0b7-65f3-45f1-8078-c818d7721c07&amp;WorkflowInstanceName=5d1e3d32-9738-4802-bad2-cb4d0c8172c3" TargetMode="External"/><Relationship Id="rId276" Type="http://schemas.openxmlformats.org/officeDocument/2006/relationships/hyperlink" Target="https://satgobmx.sharepoint.com/sites/pwa/_layouts/15/wrkstat.aspx?List=5c3ae0b7-65f3-45f1-8078-c818d7721c07&amp;WorkflowInstanceName=e0552f0c-0877-4608-a9cd-5452ccab5b37" TargetMode="External"/><Relationship Id="rId483" Type="http://schemas.openxmlformats.org/officeDocument/2006/relationships/hyperlink" Target="https://satgobmx.sharepoint.com/sites/pwa/_layouts/15/wrkstat.aspx?List=5c3ae0b7-65f3-45f1-8078-c818d7721c07&amp;WorkflowInstanceName=212cad8f-cd10-4049-adaf-69f854c548cb" TargetMode="External"/><Relationship Id="rId690" Type="http://schemas.openxmlformats.org/officeDocument/2006/relationships/hyperlink" Target="https://satgobmx.sharepoint.com/sites/pwa/_layouts/15/wrkstat.aspx?List=5c3ae0b7-65f3-45f1-8078-c818d7721c07&amp;WorkflowInstanceName=445e8f6b-3c01-40b2-8d9f-4cd046531c52" TargetMode="External"/><Relationship Id="rId704" Type="http://schemas.openxmlformats.org/officeDocument/2006/relationships/hyperlink" Target="https://satgobmx.sharepoint.com/sites/pwa/_layouts/15/wrkstat.aspx?List=5c3ae0b7-65f3-45f1-8078-c818d7721c07&amp;WorkflowInstanceName=b36c663c-f018-410b-8184-025c45fa74a9" TargetMode="External"/><Relationship Id="rId911" Type="http://schemas.openxmlformats.org/officeDocument/2006/relationships/hyperlink" Target="https://satgobmx.sharepoint.com/sites/pwa/_layouts/15/wrkstat.aspx?List=5c3ae0b7-65f3-45f1-8078-c818d7721c07&amp;WorkflowInstanceName=52b0b8c0-7205-4316-aaf5-5414f6f7c030" TargetMode="External"/><Relationship Id="rId40" Type="http://schemas.openxmlformats.org/officeDocument/2006/relationships/hyperlink" Target="https://satgobmx.sharepoint.com/sites/pwa/_layouts/15/wrkstat.aspx?List=5c3ae0b7-65f3-45f1-8078-c818d7721c07&amp;WorkflowInstanceName=159c0f38-4f81-4fd3-8a9e-88ef59b6caff" TargetMode="External"/><Relationship Id="rId136" Type="http://schemas.openxmlformats.org/officeDocument/2006/relationships/hyperlink" Target="https://satgobmx.sharepoint.com/sites/pwa/_layouts/15/wrkstat.aspx?List=5c3ae0b7-65f3-45f1-8078-c818d7721c07&amp;WorkflowInstanceName=8c99fb36-840f-4a9f-958e-a8d3e6e9b55d" TargetMode="External"/><Relationship Id="rId343" Type="http://schemas.openxmlformats.org/officeDocument/2006/relationships/hyperlink" Target="https://satgobmx.sharepoint.com/sites/pwa/_layouts/15/wrkstat.aspx?List=5c3ae0b7-65f3-45f1-8078-c818d7721c07&amp;WorkflowInstanceName=5f74e2a7-c7cd-4017-b593-17a9023037c3" TargetMode="External"/><Relationship Id="rId550" Type="http://schemas.openxmlformats.org/officeDocument/2006/relationships/hyperlink" Target="https://satgobmx.sharepoint.com/sites/pwa/_layouts/15/wrkstat.aspx?List=5c3ae0b7-65f3-45f1-8078-c818d7721c07&amp;WorkflowInstanceName=54dba718-4b56-4f64-9296-bf0271e09aaa" TargetMode="External"/><Relationship Id="rId788" Type="http://schemas.openxmlformats.org/officeDocument/2006/relationships/hyperlink" Target="https://satgobmx.sharepoint.com/sites/pwa/_layouts/15/wrkstat.aspx?List=5c3ae0b7-65f3-45f1-8078-c818d7721c07&amp;WorkflowInstanceName=04231b15-d3db-4be4-b57b-0bafd05f9c6b" TargetMode="External"/><Relationship Id="rId995" Type="http://schemas.openxmlformats.org/officeDocument/2006/relationships/hyperlink" Target="https://satgobmx.sharepoint.com/sites/pwa/_layouts/15/wrkstat.aspx?List=5c3ae0b7-65f3-45f1-8078-c818d7721c07&amp;WorkflowInstanceName=28c05904-109a-4e8d-a034-ef344220025a" TargetMode="External"/><Relationship Id="rId203" Type="http://schemas.openxmlformats.org/officeDocument/2006/relationships/hyperlink" Target="https://satgobmx.sharepoint.com/sites/pwa/_layouts/15/wrkstat.aspx?List=5c3ae0b7-65f3-45f1-8078-c818d7721c07&amp;WorkflowInstanceName=f52bfdfd-6471-48ce-8eef-408d610d1af2" TargetMode="External"/><Relationship Id="rId648" Type="http://schemas.openxmlformats.org/officeDocument/2006/relationships/hyperlink" Target="https://satgobmx.sharepoint.com/sites/pwa/_layouts/15/wrkstat.aspx?List=5c3ae0b7-65f3-45f1-8078-c818d7721c07&amp;WorkflowInstanceName=af65ecbe-0fea-443a-8e4f-02bc9ea9c2f8" TargetMode="External"/><Relationship Id="rId855" Type="http://schemas.openxmlformats.org/officeDocument/2006/relationships/hyperlink" Target="https://satgobmx.sharepoint.com/sites/pwa/_layouts/15/wrkstat.aspx?List=5c3ae0b7-65f3-45f1-8078-c818d7721c07&amp;WorkflowInstanceName=59cb539e-8c5e-4d1f-9eb5-0d36756e2e16" TargetMode="External"/><Relationship Id="rId287" Type="http://schemas.openxmlformats.org/officeDocument/2006/relationships/hyperlink" Target="https://satgobmx.sharepoint.com/sites/pwa/_layouts/15/wrkstat.aspx?List=5c3ae0b7-65f3-45f1-8078-c818d7721c07&amp;WorkflowInstanceName=380029e3-04cb-45d1-8d74-d9e958ab9cd4" TargetMode="External"/><Relationship Id="rId410" Type="http://schemas.openxmlformats.org/officeDocument/2006/relationships/hyperlink" Target="https://satgobmx.sharepoint.com/sites/pwa/_layouts/15/wrkstat.aspx?List=5c3ae0b7-65f3-45f1-8078-c818d7721c07&amp;WorkflowInstanceName=aef5870c-a32d-45f5-8c6a-d08b72fda425" TargetMode="External"/><Relationship Id="rId494" Type="http://schemas.openxmlformats.org/officeDocument/2006/relationships/hyperlink" Target="https://satgobmx.sharepoint.com/sites/pwa/_layouts/15/wrkstat.aspx?List=5c3ae0b7-65f3-45f1-8078-c818d7721c07&amp;WorkflowInstanceName=cac2d323-5ebf-403b-a273-a89a5924dbf1" TargetMode="External"/><Relationship Id="rId508" Type="http://schemas.openxmlformats.org/officeDocument/2006/relationships/hyperlink" Target="https://satgobmx.sharepoint.com/sites/pwa/_layouts/15/wrkstat.aspx?List=5c3ae0b7-65f3-45f1-8078-c818d7721c07&amp;WorkflowInstanceName=ce7d04bf-0f2b-420e-a08b-6d5aa446d255" TargetMode="External"/><Relationship Id="rId715" Type="http://schemas.openxmlformats.org/officeDocument/2006/relationships/hyperlink" Target="https://satgobmx.sharepoint.com/sites/pwa/_layouts/15/wrkstat.aspx?List=5c3ae0b7-65f3-45f1-8078-c818d7721c07&amp;WorkflowInstanceName=8b308368-ed1c-4c7d-aaf5-e29583d48234" TargetMode="External"/><Relationship Id="rId922" Type="http://schemas.openxmlformats.org/officeDocument/2006/relationships/hyperlink" Target="https://satgobmx.sharepoint.com/sites/pwa/_layouts/15/wrkstat.aspx?List=5c3ae0b7-65f3-45f1-8078-c818d7721c07&amp;WorkflowInstanceName=8977fd9a-6818-44a2-a66b-021bd8e2dd2a" TargetMode="External"/><Relationship Id="rId147" Type="http://schemas.openxmlformats.org/officeDocument/2006/relationships/hyperlink" Target="https://satgobmx.sharepoint.com/sites/pwa/_layouts/15/wrkstat.aspx?List=5c3ae0b7-65f3-45f1-8078-c818d7721c07&amp;WorkflowInstanceName=af3b99da-fc66-41bc-a19b-da39ff1143db" TargetMode="External"/><Relationship Id="rId354" Type="http://schemas.openxmlformats.org/officeDocument/2006/relationships/hyperlink" Target="https://satgobmx.sharepoint.com/sites/pwa/_layouts/15/wrkstat.aspx?List=5c3ae0b7-65f3-45f1-8078-c818d7721c07&amp;WorkflowInstanceName=d2cf2d73-2b6c-47e2-9009-c455e0a9a436" TargetMode="External"/><Relationship Id="rId799" Type="http://schemas.openxmlformats.org/officeDocument/2006/relationships/hyperlink" Target="https://satgobmx.sharepoint.com/sites/pwa/_layouts/15/wrkstat.aspx?List=5c3ae0b7-65f3-45f1-8078-c818d7721c07&amp;WorkflowInstanceName=2f8ebd23-8d16-4985-a44e-7127dc8cca23" TargetMode="External"/><Relationship Id="rId51" Type="http://schemas.openxmlformats.org/officeDocument/2006/relationships/hyperlink" Target="https://satgobmx.sharepoint.com/sites/pwa/_layouts/15/wrkstat.aspx?List=5c3ae0b7-65f3-45f1-8078-c818d7721c07&amp;WorkflowInstanceName=cb7c3311-ef9e-486c-993c-4be75dad7829" TargetMode="External"/><Relationship Id="rId561" Type="http://schemas.openxmlformats.org/officeDocument/2006/relationships/hyperlink" Target="https://satgobmx.sharepoint.com/sites/pwa/_layouts/15/wrkstat.aspx?List=5c3ae0b7-65f3-45f1-8078-c818d7721c07&amp;WorkflowInstanceName=6403c8f9-1b11-43f5-bcff-aba0d12f5aef" TargetMode="External"/><Relationship Id="rId659" Type="http://schemas.openxmlformats.org/officeDocument/2006/relationships/hyperlink" Target="https://satgobmx.sharepoint.com/sites/pwa/_layouts/15/wrkstat.aspx?List=5c3ae0b7-65f3-45f1-8078-c818d7721c07&amp;WorkflowInstanceName=9d901db5-316d-4079-8d62-e0677b3cfc9a" TargetMode="External"/><Relationship Id="rId866" Type="http://schemas.openxmlformats.org/officeDocument/2006/relationships/hyperlink" Target="https://satgobmx.sharepoint.com/sites/pwa/_layouts/15/wrkstat.aspx?List=5c3ae0b7-65f3-45f1-8078-c818d7721c07&amp;WorkflowInstanceName=266ea086-c9cb-4f3f-8763-ab0b7cc2c1e6" TargetMode="External"/><Relationship Id="rId214" Type="http://schemas.openxmlformats.org/officeDocument/2006/relationships/hyperlink" Target="https://satgobmx.sharepoint.com/sites/pwa/_layouts/15/wrkstat.aspx?List=5c3ae0b7-65f3-45f1-8078-c818d7721c07&amp;WorkflowInstanceName=249195e5-3131-4519-a62e-f4a3fd3f1534" TargetMode="External"/><Relationship Id="rId298" Type="http://schemas.openxmlformats.org/officeDocument/2006/relationships/hyperlink" Target="https://satgobmx.sharepoint.com/sites/pwa/_layouts/15/wrkstat.aspx?List=5c3ae0b7-65f3-45f1-8078-c818d7721c07&amp;WorkflowInstanceName=535ab464-4cf1-49a8-898e-bc5bbf93905b" TargetMode="External"/><Relationship Id="rId421" Type="http://schemas.openxmlformats.org/officeDocument/2006/relationships/hyperlink" Target="https://satgobmx.sharepoint.com/sites/pwa/_layouts/15/wrkstat.aspx?List=5c3ae0b7-65f3-45f1-8078-c818d7721c07&amp;WorkflowInstanceName=6e57783b-60fa-4810-bb7c-958595280d38" TargetMode="External"/><Relationship Id="rId519" Type="http://schemas.openxmlformats.org/officeDocument/2006/relationships/hyperlink" Target="https://satgobmx.sharepoint.com/sites/pwa/_layouts/15/wrkstat.aspx?List=5c3ae0b7-65f3-45f1-8078-c818d7721c07&amp;WorkflowInstanceName=b5ffde93-3fa1-4f51-8c5c-1f704b04404c" TargetMode="External"/><Relationship Id="rId158" Type="http://schemas.openxmlformats.org/officeDocument/2006/relationships/hyperlink" Target="https://satgobmx.sharepoint.com/sites/pwa/_layouts/15/wrkstat.aspx?List=5c3ae0b7-65f3-45f1-8078-c818d7721c07&amp;WorkflowInstanceName=1bcce1ec-a547-4523-a71b-0709086c573d" TargetMode="External"/><Relationship Id="rId726" Type="http://schemas.openxmlformats.org/officeDocument/2006/relationships/hyperlink" Target="https://satgobmx.sharepoint.com/sites/pwa/_layouts/15/wrkstat.aspx?List=5c3ae0b7-65f3-45f1-8078-c818d7721c07&amp;WorkflowInstanceName=3c3a003c-538f-4a1d-8c10-4dae4c65ca99" TargetMode="External"/><Relationship Id="rId933" Type="http://schemas.openxmlformats.org/officeDocument/2006/relationships/hyperlink" Target="https://satgobmx.sharepoint.com/sites/pwa/_layouts/15/wrkstat.aspx?List=5c3ae0b7-65f3-45f1-8078-c818d7721c07&amp;WorkflowInstanceName=5f0c361d-7e31-48c7-9fe1-b5d3305f4020" TargetMode="External"/><Relationship Id="rId62" Type="http://schemas.openxmlformats.org/officeDocument/2006/relationships/hyperlink" Target="https://satgobmx.sharepoint.com/sites/pwa/_layouts/15/wrkstat.aspx?List=5c3ae0b7-65f3-45f1-8078-c818d7721c07&amp;WorkflowInstanceName=706bc4ab-26ae-4a6a-b167-9a6b4bc0d3c3" TargetMode="External"/><Relationship Id="rId365" Type="http://schemas.openxmlformats.org/officeDocument/2006/relationships/hyperlink" Target="https://satgobmx.sharepoint.com/sites/pwa/_layouts/15/wrkstat.aspx?List=5c3ae0b7-65f3-45f1-8078-c818d7721c07&amp;WorkflowInstanceName=4504cc8b-373b-4680-93a5-257371a91a9c" TargetMode="External"/><Relationship Id="rId572" Type="http://schemas.openxmlformats.org/officeDocument/2006/relationships/hyperlink" Target="https://satgobmx.sharepoint.com/sites/pwa/_layouts/15/wrkstat.aspx?List=5c3ae0b7-65f3-45f1-8078-c818d7721c07&amp;WorkflowInstanceName=d07a7f1f-c343-4b6b-a8f7-ad431e90c08d" TargetMode="External"/><Relationship Id="rId225" Type="http://schemas.openxmlformats.org/officeDocument/2006/relationships/hyperlink" Target="https://satgobmx.sharepoint.com/sites/pwa/_layouts/15/wrkstat.aspx?List=5c3ae0b7-65f3-45f1-8078-c818d7721c07&amp;WorkflowInstanceName=dd558f74-0a30-4d95-b709-52803fb3f3d3" TargetMode="External"/><Relationship Id="rId432" Type="http://schemas.openxmlformats.org/officeDocument/2006/relationships/hyperlink" Target="https://satgobmx.sharepoint.com/sites/pwa/_layouts/15/wrkstat.aspx?List=5c3ae0b7-65f3-45f1-8078-c818d7721c07&amp;WorkflowInstanceName=b7eebc9c-82c9-42e1-b14b-69309084a3ec" TargetMode="External"/><Relationship Id="rId877" Type="http://schemas.openxmlformats.org/officeDocument/2006/relationships/hyperlink" Target="https://satgobmx.sharepoint.com/sites/pwa/_layouts/15/wrkstat.aspx?List=5c3ae0b7-65f3-45f1-8078-c818d7721c07&amp;WorkflowInstanceName=a39ca0cf-f0ed-4f26-83ad-1f4580834b39" TargetMode="External"/><Relationship Id="rId737" Type="http://schemas.openxmlformats.org/officeDocument/2006/relationships/hyperlink" Target="https://satgobmx.sharepoint.com/sites/pwa/_layouts/15/wrkstat.aspx?List=5c3ae0b7-65f3-45f1-8078-c818d7721c07&amp;WorkflowInstanceName=f5efbab9-65bc-4f28-8f16-c65eae51ade6" TargetMode="External"/><Relationship Id="rId944" Type="http://schemas.openxmlformats.org/officeDocument/2006/relationships/hyperlink" Target="https://satgobmx.sharepoint.com/sites/pwa/_layouts/15/wrkstat.aspx?List=5c3ae0b7-65f3-45f1-8078-c818d7721c07&amp;WorkflowInstanceName=59f02953-0bfe-4720-bb53-e52173a61c70" TargetMode="External"/><Relationship Id="rId73" Type="http://schemas.openxmlformats.org/officeDocument/2006/relationships/hyperlink" Target="https://satgobmx.sharepoint.com/sites/pwa/_layouts/15/wrkstat.aspx?List=5c3ae0b7-65f3-45f1-8078-c818d7721c07&amp;WorkflowInstanceName=38e4aaa3-02b6-4132-96d1-5d2599c93815" TargetMode="External"/><Relationship Id="rId169" Type="http://schemas.openxmlformats.org/officeDocument/2006/relationships/hyperlink" Target="https://satgobmx.sharepoint.com/sites/pwa/_layouts/15/wrkstat.aspx?List=5c3ae0b7-65f3-45f1-8078-c818d7721c07&amp;WorkflowInstanceName=878bfc6f-4d22-4cf5-9d8d-97869f35c3ea" TargetMode="External"/><Relationship Id="rId376" Type="http://schemas.openxmlformats.org/officeDocument/2006/relationships/hyperlink" Target="https://satgobmx.sharepoint.com/sites/pwa/_layouts/15/wrkstat.aspx?List=5c3ae0b7-65f3-45f1-8078-c818d7721c07&amp;WorkflowInstanceName=a17d8816-b0e1-4a88-9faf-e69ba1bec22a" TargetMode="External"/><Relationship Id="rId583" Type="http://schemas.openxmlformats.org/officeDocument/2006/relationships/hyperlink" Target="https://satgobmx.sharepoint.com/sites/pwa/_layouts/15/wrkstat.aspx?List=5c3ae0b7-65f3-45f1-8078-c818d7721c07&amp;WorkflowInstanceName=8c3120a7-8c25-48fa-a7c6-c4e85ab28d19" TargetMode="External"/><Relationship Id="rId790" Type="http://schemas.openxmlformats.org/officeDocument/2006/relationships/hyperlink" Target="https://satgobmx.sharepoint.com/sites/pwa/_layouts/15/wrkstat.aspx?List=5c3ae0b7-65f3-45f1-8078-c818d7721c07&amp;WorkflowInstanceName=9903841e-dee4-42a8-ba2c-779f4b61a8e1" TargetMode="External"/><Relationship Id="rId804" Type="http://schemas.openxmlformats.org/officeDocument/2006/relationships/hyperlink" Target="https://satgobmx.sharepoint.com/sites/pwa/_layouts/15/wrkstat.aspx?List=5c3ae0b7-65f3-45f1-8078-c818d7721c07&amp;WorkflowInstanceName=e52a6dff-4438-42aa-a0c5-71ebda1abeb3" TargetMode="External"/><Relationship Id="rId4" Type="http://schemas.openxmlformats.org/officeDocument/2006/relationships/hyperlink" Target="https://satgobmx.sharepoint.com/sites/pwa/_layouts/15/wrkstat.aspx?List=5c3ae0b7-65f3-45f1-8078-c818d7721c07&amp;WorkflowInstanceName=4af73421-a6b2-42e7-918d-8037bc301fbc" TargetMode="External"/><Relationship Id="rId236" Type="http://schemas.openxmlformats.org/officeDocument/2006/relationships/hyperlink" Target="https://satgobmx.sharepoint.com/sites/pwa/_layouts/15/wrkstat.aspx?List=5c3ae0b7-65f3-45f1-8078-c818d7721c07&amp;WorkflowInstanceName=df7debe5-8e09-4b29-a01a-6fcc9203de78" TargetMode="External"/><Relationship Id="rId443" Type="http://schemas.openxmlformats.org/officeDocument/2006/relationships/hyperlink" Target="https://satgobmx.sharepoint.com/sites/pwa/_layouts/15/wrkstat.aspx?List=5c3ae0b7-65f3-45f1-8078-c818d7721c07&amp;WorkflowInstanceName=33fa0bfa-0d6c-471d-9ff0-79feffcdbbb3" TargetMode="External"/><Relationship Id="rId650" Type="http://schemas.openxmlformats.org/officeDocument/2006/relationships/hyperlink" Target="https://satgobmx.sharepoint.com/sites/pwa/_layouts/15/wrkstat.aspx?List=5c3ae0b7-65f3-45f1-8078-c818d7721c07&amp;WorkflowInstanceName=55c58c68-4a0b-46e3-a61d-ecc155ea8d3c" TargetMode="External"/><Relationship Id="rId888" Type="http://schemas.openxmlformats.org/officeDocument/2006/relationships/hyperlink" Target="https://satgobmx.sharepoint.com/sites/pwa/_layouts/15/wrkstat.aspx?List=5c3ae0b7-65f3-45f1-8078-c818d7721c07&amp;WorkflowInstanceName=7930fd48-8308-41f7-8d47-197c78c88f9f" TargetMode="External"/><Relationship Id="rId303" Type="http://schemas.openxmlformats.org/officeDocument/2006/relationships/hyperlink" Target="https://satgobmx.sharepoint.com/sites/pwa/_layouts/15/wrkstat.aspx?List=5c3ae0b7-65f3-45f1-8078-c818d7721c07&amp;WorkflowInstanceName=2d39e376-bee7-4bec-8d97-e70987a6585a" TargetMode="External"/><Relationship Id="rId748" Type="http://schemas.openxmlformats.org/officeDocument/2006/relationships/hyperlink" Target="https://satgobmx.sharepoint.com/sites/pwa/_layouts/15/wrkstat.aspx?List=5c3ae0b7-65f3-45f1-8078-c818d7721c07&amp;WorkflowInstanceName=b4e6d53a-c729-468f-8bad-036622aab50c" TargetMode="External"/><Relationship Id="rId955" Type="http://schemas.openxmlformats.org/officeDocument/2006/relationships/hyperlink" Target="https://satgobmx.sharepoint.com/sites/pwa/_layouts/15/wrkstat.aspx?List=5c3ae0b7-65f3-45f1-8078-c818d7721c07&amp;WorkflowInstanceName=57c9f5d5-2084-425c-bf8f-e1fce1b1c24b" TargetMode="External"/><Relationship Id="rId84" Type="http://schemas.openxmlformats.org/officeDocument/2006/relationships/hyperlink" Target="https://satgobmx.sharepoint.com/sites/pwa/_layouts/15/wrkstat.aspx?List=5c3ae0b7-65f3-45f1-8078-c818d7721c07&amp;WorkflowInstanceName=6ab0875f-9737-46b9-96e8-1dab1ec18c29" TargetMode="External"/><Relationship Id="rId387" Type="http://schemas.openxmlformats.org/officeDocument/2006/relationships/hyperlink" Target="https://satgobmx.sharepoint.com/sites/pwa/_layouts/15/wrkstat.aspx?List=5c3ae0b7-65f3-45f1-8078-c818d7721c07&amp;WorkflowInstanceName=1fb16d6c-4665-4943-b8c5-23a84c6c312c" TargetMode="External"/><Relationship Id="rId510" Type="http://schemas.openxmlformats.org/officeDocument/2006/relationships/hyperlink" Target="https://satgobmx.sharepoint.com/sites/pwa/_layouts/15/wrkstat.aspx?List=5c3ae0b7-65f3-45f1-8078-c818d7721c07&amp;WorkflowInstanceName=357e8fe3-8d66-42d2-89e3-93f4a14a2232" TargetMode="External"/><Relationship Id="rId594" Type="http://schemas.openxmlformats.org/officeDocument/2006/relationships/hyperlink" Target="https://satgobmx.sharepoint.com/sites/pwa/_layouts/15/wrkstat.aspx?List=5c3ae0b7-65f3-45f1-8078-c818d7721c07&amp;WorkflowInstanceName=0eb65957-ed64-41f9-8386-68085c2b8a5b" TargetMode="External"/><Relationship Id="rId608" Type="http://schemas.openxmlformats.org/officeDocument/2006/relationships/hyperlink" Target="https://satgobmx.sharepoint.com/sites/pwa/_layouts/15/wrkstat.aspx?List=5c3ae0b7-65f3-45f1-8078-c818d7721c07&amp;WorkflowInstanceName=e9f9b552-a6af-49ad-9733-dc9ab38af126" TargetMode="External"/><Relationship Id="rId815" Type="http://schemas.openxmlformats.org/officeDocument/2006/relationships/hyperlink" Target="https://satgobmx.sharepoint.com/sites/pwa/_layouts/15/wrkstat.aspx?List=5c3ae0b7-65f3-45f1-8078-c818d7721c07&amp;WorkflowInstanceName=c9f449e9-5745-4797-8590-0e2fc4fb3d80" TargetMode="External"/><Relationship Id="rId247" Type="http://schemas.openxmlformats.org/officeDocument/2006/relationships/hyperlink" Target="https://satgobmx.sharepoint.com/sites/pwa/_layouts/15/wrkstat.aspx?List=5c3ae0b7-65f3-45f1-8078-c818d7721c07&amp;WorkflowInstanceName=68cb6ce4-a6bd-4044-8192-3d6bd5218d79" TargetMode="External"/><Relationship Id="rId899" Type="http://schemas.openxmlformats.org/officeDocument/2006/relationships/hyperlink" Target="https://satgobmx.sharepoint.com/sites/pwa/_layouts/15/wrkstat.aspx?List=5c3ae0b7-65f3-45f1-8078-c818d7721c07&amp;WorkflowInstanceName=28cf7799-05f5-4d00-8e80-6e399cd69ebb" TargetMode="External"/><Relationship Id="rId1000" Type="http://schemas.openxmlformats.org/officeDocument/2006/relationships/hyperlink" Target="https://satgobmx.sharepoint.com/sites/pwa/_layouts/15/wrkstat.aspx?List=5c3ae0b7-65f3-45f1-8078-c818d7721c07&amp;WorkflowInstanceName=7f04874e-7d73-4fd9-8218-ba3edb83ac92" TargetMode="External"/><Relationship Id="rId107" Type="http://schemas.openxmlformats.org/officeDocument/2006/relationships/hyperlink" Target="https://satgobmx.sharepoint.com/sites/pwa/_layouts/15/wrkstat.aspx?List=5c3ae0b7-65f3-45f1-8078-c818d7721c07&amp;WorkflowInstanceName=211143e6-9820-4e7b-bc16-65cb3d81ae4b" TargetMode="External"/><Relationship Id="rId454" Type="http://schemas.openxmlformats.org/officeDocument/2006/relationships/hyperlink" Target="https://satgobmx.sharepoint.com/sites/pwa/_layouts/15/wrkstat.aspx?List=5c3ae0b7-65f3-45f1-8078-c818d7721c07&amp;WorkflowInstanceName=b3bdcafb-c2e1-41e0-918a-fd1f3d0bd97f" TargetMode="External"/><Relationship Id="rId661" Type="http://schemas.openxmlformats.org/officeDocument/2006/relationships/hyperlink" Target="https://satgobmx.sharepoint.com/sites/pwa/_layouts/15/wrkstat.aspx?List=5c3ae0b7-65f3-45f1-8078-c818d7721c07&amp;WorkflowInstanceName=f8345685-9654-491f-81b2-625c0ec2c608" TargetMode="External"/><Relationship Id="rId759" Type="http://schemas.openxmlformats.org/officeDocument/2006/relationships/hyperlink" Target="https://satgobmx.sharepoint.com/sites/pwa/_layouts/15/wrkstat.aspx?List=5c3ae0b7-65f3-45f1-8078-c818d7721c07&amp;WorkflowInstanceName=1358c09c-81b1-4567-b4b1-aa1da028b330" TargetMode="External"/><Relationship Id="rId966" Type="http://schemas.openxmlformats.org/officeDocument/2006/relationships/hyperlink" Target="https://satgobmx.sharepoint.com/sites/pwa/_layouts/15/wrkstat.aspx?List=5c3ae0b7-65f3-45f1-8078-c818d7721c07&amp;WorkflowInstanceName=589a7ac1-49e2-443a-b936-f20d92955b71" TargetMode="External"/><Relationship Id="rId11" Type="http://schemas.openxmlformats.org/officeDocument/2006/relationships/hyperlink" Target="https://satgobmx.sharepoint.com/sites/pwa/_layouts/15/wrkstat.aspx?List=5c3ae0b7-65f3-45f1-8078-c818d7721c07&amp;WorkflowInstanceName=79336986-a66a-45aa-b637-81808732251b" TargetMode="External"/><Relationship Id="rId314" Type="http://schemas.openxmlformats.org/officeDocument/2006/relationships/hyperlink" Target="https://satgobmx.sharepoint.com/sites/pwa/_layouts/15/wrkstat.aspx?List=5c3ae0b7-65f3-45f1-8078-c818d7721c07&amp;WorkflowInstanceName=f51cc515-24cc-46b5-87fc-e066c7ca5ce6" TargetMode="External"/><Relationship Id="rId398" Type="http://schemas.openxmlformats.org/officeDocument/2006/relationships/hyperlink" Target="https://satgobmx.sharepoint.com/sites/pwa/_layouts/15/wrkstat.aspx?List=5c3ae0b7-65f3-45f1-8078-c818d7721c07&amp;WorkflowInstanceName=08f54be1-f0e3-474d-b970-9706dac34c26" TargetMode="External"/><Relationship Id="rId521" Type="http://schemas.openxmlformats.org/officeDocument/2006/relationships/hyperlink" Target="https://satgobmx.sharepoint.com/sites/pwa/_layouts/15/wrkstat.aspx?List=5c3ae0b7-65f3-45f1-8078-c818d7721c07&amp;WorkflowInstanceName=1bbb4790-8fc3-480e-9163-7c1e92c6f331" TargetMode="External"/><Relationship Id="rId619" Type="http://schemas.openxmlformats.org/officeDocument/2006/relationships/hyperlink" Target="https://satgobmx.sharepoint.com/sites/pwa/_layouts/15/wrkstat.aspx?List=5c3ae0b7-65f3-45f1-8078-c818d7721c07&amp;WorkflowInstanceName=efc40253-d791-442e-b70d-57fdd00b8c48" TargetMode="External"/><Relationship Id="rId95" Type="http://schemas.openxmlformats.org/officeDocument/2006/relationships/hyperlink" Target="https://satgobmx.sharepoint.com/sites/pwa/_layouts/15/wrkstat.aspx?List=5c3ae0b7-65f3-45f1-8078-c818d7721c07&amp;WorkflowInstanceName=099c33ca-5d6a-4408-8d41-08c20f567b4a" TargetMode="External"/><Relationship Id="rId160" Type="http://schemas.openxmlformats.org/officeDocument/2006/relationships/hyperlink" Target="https://satgobmx.sharepoint.com/sites/pwa/_layouts/15/wrkstat.aspx?List=5c3ae0b7-65f3-45f1-8078-c818d7721c07&amp;WorkflowInstanceName=ef3bdf2b-e7d1-476c-9e4f-bce35e4e1349" TargetMode="External"/><Relationship Id="rId826" Type="http://schemas.openxmlformats.org/officeDocument/2006/relationships/hyperlink" Target="https://satgobmx.sharepoint.com/sites/pwa/_layouts/15/wrkstat.aspx?List=5c3ae0b7-65f3-45f1-8078-c818d7721c07&amp;WorkflowInstanceName=b07cd224-3e38-43ba-b385-08f85967f15d" TargetMode="External"/><Relationship Id="rId258" Type="http://schemas.openxmlformats.org/officeDocument/2006/relationships/hyperlink" Target="https://satgobmx.sharepoint.com/sites/pwa/_layouts/15/wrkstat.aspx?List=5c3ae0b7-65f3-45f1-8078-c818d7721c07&amp;WorkflowInstanceName=53efcc25-720f-4e28-94bf-a218dea04de3" TargetMode="External"/><Relationship Id="rId465" Type="http://schemas.openxmlformats.org/officeDocument/2006/relationships/hyperlink" Target="https://satgobmx.sharepoint.com/sites/pwa/_layouts/15/wrkstat.aspx?List=5c3ae0b7-65f3-45f1-8078-c818d7721c07&amp;WorkflowInstanceName=a8609538-0c13-422c-af1e-554e1fd7d0a3" TargetMode="External"/><Relationship Id="rId672" Type="http://schemas.openxmlformats.org/officeDocument/2006/relationships/hyperlink" Target="https://satgobmx.sharepoint.com/sites/pwa/_layouts/15/wrkstat.aspx?List=5c3ae0b7-65f3-45f1-8078-c818d7721c07&amp;WorkflowInstanceName=4cd68b20-6d94-442a-8054-e629cf0b2351" TargetMode="External"/><Relationship Id="rId22" Type="http://schemas.openxmlformats.org/officeDocument/2006/relationships/hyperlink" Target="https://satgobmx.sharepoint.com/sites/pwa/_layouts/15/wrkstat.aspx?List=5c3ae0b7-65f3-45f1-8078-c818d7721c07&amp;WorkflowInstanceName=20856dc2-13b6-47c4-be54-3fda2082710a" TargetMode="External"/><Relationship Id="rId118" Type="http://schemas.openxmlformats.org/officeDocument/2006/relationships/hyperlink" Target="https://satgobmx.sharepoint.com/sites/pwa/_layouts/15/wrkstat.aspx?List=5c3ae0b7-65f3-45f1-8078-c818d7721c07&amp;WorkflowInstanceName=a4abd609-6572-4c19-8658-6a5c2b22bddf" TargetMode="External"/><Relationship Id="rId325" Type="http://schemas.openxmlformats.org/officeDocument/2006/relationships/hyperlink" Target="https://satgobmx.sharepoint.com/sites/pwa/_layouts/15/wrkstat.aspx?List=5c3ae0b7-65f3-45f1-8078-c818d7721c07&amp;WorkflowInstanceName=810d8341-7a03-4cd7-9b4e-54d8b9c95b36" TargetMode="External"/><Relationship Id="rId532" Type="http://schemas.openxmlformats.org/officeDocument/2006/relationships/hyperlink" Target="https://satgobmx.sharepoint.com/sites/pwa/_layouts/15/wrkstat.aspx?List=5c3ae0b7-65f3-45f1-8078-c818d7721c07&amp;WorkflowInstanceName=839019e3-40ba-483a-b443-735979dde04d" TargetMode="External"/><Relationship Id="rId977" Type="http://schemas.openxmlformats.org/officeDocument/2006/relationships/hyperlink" Target="https://satgobmx.sharepoint.com/sites/pwa/_layouts/15/wrkstat.aspx?List=5c3ae0b7-65f3-45f1-8078-c818d7721c07&amp;WorkflowInstanceName=84bb3d71-da23-450b-a214-fa5355f59db9" TargetMode="External"/><Relationship Id="rId171" Type="http://schemas.openxmlformats.org/officeDocument/2006/relationships/hyperlink" Target="https://satgobmx.sharepoint.com/sites/pwa/_layouts/15/wrkstat.aspx?List=5c3ae0b7-65f3-45f1-8078-c818d7721c07&amp;WorkflowInstanceName=fc01bde2-e5af-4404-9188-26973ad48c83" TargetMode="External"/><Relationship Id="rId837" Type="http://schemas.openxmlformats.org/officeDocument/2006/relationships/hyperlink" Target="https://satgobmx.sharepoint.com/sites/pwa/_layouts/15/wrkstat.aspx?List=5c3ae0b7-65f3-45f1-8078-c818d7721c07&amp;WorkflowInstanceName=e2c01412-10c3-41d7-9596-d5c6de6986ed" TargetMode="External"/><Relationship Id="rId269" Type="http://schemas.openxmlformats.org/officeDocument/2006/relationships/hyperlink" Target="https://satgobmx.sharepoint.com/sites/pwa/_layouts/15/wrkstat.aspx?List=5c3ae0b7-65f3-45f1-8078-c818d7721c07&amp;WorkflowInstanceName=e2fb989f-adc5-49ad-8c79-178519f34b19" TargetMode="External"/><Relationship Id="rId476" Type="http://schemas.openxmlformats.org/officeDocument/2006/relationships/hyperlink" Target="https://satgobmx.sharepoint.com/sites/pwa/_layouts/15/wrkstat.aspx?List=5c3ae0b7-65f3-45f1-8078-c818d7721c07&amp;WorkflowInstanceName=3c91a677-eecc-42dd-9410-c5dc988a4eea" TargetMode="External"/><Relationship Id="rId683" Type="http://schemas.openxmlformats.org/officeDocument/2006/relationships/hyperlink" Target="https://satgobmx.sharepoint.com/sites/pwa/_layouts/15/wrkstat.aspx?List=5c3ae0b7-65f3-45f1-8078-c818d7721c07&amp;WorkflowInstanceName=cd1949d5-0730-4787-b38f-fa32cd70a9df" TargetMode="External"/><Relationship Id="rId890" Type="http://schemas.openxmlformats.org/officeDocument/2006/relationships/hyperlink" Target="https://satgobmx.sharepoint.com/sites/pwa/_layouts/15/wrkstat.aspx?List=5c3ae0b7-65f3-45f1-8078-c818d7721c07&amp;WorkflowInstanceName=de4e5fc9-29bd-4941-bf68-9fc675d8b55e" TargetMode="External"/><Relationship Id="rId904" Type="http://schemas.openxmlformats.org/officeDocument/2006/relationships/hyperlink" Target="https://satgobmx.sharepoint.com/sites/pwa/_layouts/15/wrkstat.aspx?List=5c3ae0b7-65f3-45f1-8078-c818d7721c07&amp;WorkflowInstanceName=28755256-4bfd-4d1a-a55c-27342526440b" TargetMode="External"/><Relationship Id="rId33" Type="http://schemas.openxmlformats.org/officeDocument/2006/relationships/hyperlink" Target="https://satgobmx.sharepoint.com/sites/pwa/_layouts/15/wrkstat.aspx?List=5c3ae0b7-65f3-45f1-8078-c818d7721c07&amp;WorkflowInstanceName=bbb4ff42-3e88-4672-9986-491da504230d" TargetMode="External"/><Relationship Id="rId129" Type="http://schemas.openxmlformats.org/officeDocument/2006/relationships/hyperlink" Target="https://satgobmx.sharepoint.com/sites/pwa/_layouts/15/wrkstat.aspx?List=5c3ae0b7-65f3-45f1-8078-c818d7721c07&amp;WorkflowInstanceName=56a71869-5371-43c9-b1bb-a6bde7a4ecd6" TargetMode="External"/><Relationship Id="rId336" Type="http://schemas.openxmlformats.org/officeDocument/2006/relationships/hyperlink" Target="https://satgobmx.sharepoint.com/sites/pwa/_layouts/15/wrkstat.aspx?List=5c3ae0b7-65f3-45f1-8078-c818d7721c07&amp;WorkflowInstanceName=bf83ea02-e0d7-46f8-9951-946c1eadbc00" TargetMode="External"/><Relationship Id="rId543" Type="http://schemas.openxmlformats.org/officeDocument/2006/relationships/hyperlink" Target="https://satgobmx.sharepoint.com/sites/pwa/_layouts/15/wrkstat.aspx?List=5c3ae0b7-65f3-45f1-8078-c818d7721c07&amp;WorkflowInstanceName=ccc761a6-e299-43ff-90c8-7f0c6ea06a81" TargetMode="External"/><Relationship Id="rId988" Type="http://schemas.openxmlformats.org/officeDocument/2006/relationships/hyperlink" Target="https://satgobmx.sharepoint.com/sites/pwa/_layouts/15/wrkstat.aspx?List=5c3ae0b7-65f3-45f1-8078-c818d7721c07&amp;WorkflowInstanceName=8717caae-3e0b-4e8b-9c3b-95d330359d5f" TargetMode="External"/><Relationship Id="rId182" Type="http://schemas.openxmlformats.org/officeDocument/2006/relationships/hyperlink" Target="https://satgobmx.sharepoint.com/sites/pwa/_layouts/15/wrkstat.aspx?List=5c3ae0b7-65f3-45f1-8078-c818d7721c07&amp;WorkflowInstanceName=87b7fec2-cd01-4230-b563-fe7d53457803" TargetMode="External"/><Relationship Id="rId403" Type="http://schemas.openxmlformats.org/officeDocument/2006/relationships/hyperlink" Target="https://satgobmx.sharepoint.com/sites/pwa/_layouts/15/wrkstat.aspx?List=5c3ae0b7-65f3-45f1-8078-c818d7721c07&amp;WorkflowInstanceName=6b61b832-d826-48f6-ba7d-bc521ef06344" TargetMode="External"/><Relationship Id="rId750" Type="http://schemas.openxmlformats.org/officeDocument/2006/relationships/hyperlink" Target="https://satgobmx.sharepoint.com/sites/pwa/_layouts/15/wrkstat.aspx?List=5c3ae0b7-65f3-45f1-8078-c818d7721c07&amp;WorkflowInstanceName=2e19c631-ca1c-4796-a38a-1ddc522bfbc0" TargetMode="External"/><Relationship Id="rId848" Type="http://schemas.openxmlformats.org/officeDocument/2006/relationships/hyperlink" Target="https://satgobmx.sharepoint.com/sites/pwa/_layouts/15/wrkstat.aspx?List=5c3ae0b7-65f3-45f1-8078-c818d7721c07&amp;WorkflowInstanceName=00b6f4d5-4ea1-42aa-8630-27afe7e30bce" TargetMode="External"/><Relationship Id="rId487" Type="http://schemas.openxmlformats.org/officeDocument/2006/relationships/hyperlink" Target="https://satgobmx.sharepoint.com/sites/pwa/_layouts/15/wrkstat.aspx?List=5c3ae0b7-65f3-45f1-8078-c818d7721c07&amp;WorkflowInstanceName=7e680b06-1844-4049-9007-1249437ab6ef" TargetMode="External"/><Relationship Id="rId610" Type="http://schemas.openxmlformats.org/officeDocument/2006/relationships/hyperlink" Target="https://satgobmx.sharepoint.com/sites/pwa/_layouts/15/wrkstat.aspx?List=5c3ae0b7-65f3-45f1-8078-c818d7721c07&amp;WorkflowInstanceName=bde144e8-a9a0-418f-ba58-b71f7d35d42f" TargetMode="External"/><Relationship Id="rId694" Type="http://schemas.openxmlformats.org/officeDocument/2006/relationships/hyperlink" Target="https://satgobmx.sharepoint.com/sites/pwa/_layouts/15/wrkstat.aspx?List=5c3ae0b7-65f3-45f1-8078-c818d7721c07&amp;WorkflowInstanceName=2d468f83-afe4-465a-9a34-ee923a11a88f" TargetMode="External"/><Relationship Id="rId708" Type="http://schemas.openxmlformats.org/officeDocument/2006/relationships/hyperlink" Target="https://satgobmx.sharepoint.com/sites/pwa/_layouts/15/wrkstat.aspx?List=5c3ae0b7-65f3-45f1-8078-c818d7721c07&amp;WorkflowInstanceName=c14d97ff-4240-407e-8c26-c017a7c1316c" TargetMode="External"/><Relationship Id="rId915" Type="http://schemas.openxmlformats.org/officeDocument/2006/relationships/hyperlink" Target="https://satgobmx.sharepoint.com/sites/pwa/_layouts/15/wrkstat.aspx?List=5c3ae0b7-65f3-45f1-8078-c818d7721c07&amp;WorkflowInstanceName=6356313a-c907-4451-9683-bb22e70e42ef" TargetMode="External"/><Relationship Id="rId347" Type="http://schemas.openxmlformats.org/officeDocument/2006/relationships/hyperlink" Target="https://satgobmx.sharepoint.com/sites/pwa/_layouts/15/wrkstat.aspx?List=5c3ae0b7-65f3-45f1-8078-c818d7721c07&amp;WorkflowInstanceName=dbc0de3a-3422-4d15-87ac-40e97205bc54" TargetMode="External"/><Relationship Id="rId999" Type="http://schemas.openxmlformats.org/officeDocument/2006/relationships/hyperlink" Target="https://satgobmx.sharepoint.com/sites/pwa/_layouts/15/wrkstat.aspx?List=5c3ae0b7-65f3-45f1-8078-c818d7721c07&amp;WorkflowInstanceName=3deaa983-5917-4b1c-a488-d98f6ecc2bb3" TargetMode="External"/><Relationship Id="rId44" Type="http://schemas.openxmlformats.org/officeDocument/2006/relationships/hyperlink" Target="https://satgobmx.sharepoint.com/sites/pwa/_layouts/15/wrkstat.aspx?List=5c3ae0b7-65f3-45f1-8078-c818d7721c07&amp;WorkflowInstanceName=06e07155-c2e9-4b5a-9373-25291f23c3d2" TargetMode="External"/><Relationship Id="rId554" Type="http://schemas.openxmlformats.org/officeDocument/2006/relationships/hyperlink" Target="https://satgobmx.sharepoint.com/sites/pwa/_layouts/15/wrkstat.aspx?List=5c3ae0b7-65f3-45f1-8078-c818d7721c07&amp;WorkflowInstanceName=bd3be5d5-c7e3-4a46-b143-053c7a73d69a" TargetMode="External"/><Relationship Id="rId761" Type="http://schemas.openxmlformats.org/officeDocument/2006/relationships/hyperlink" Target="https://satgobmx.sharepoint.com/sites/pwa/_layouts/15/wrkstat.aspx?List=5c3ae0b7-65f3-45f1-8078-c818d7721c07&amp;WorkflowInstanceName=4c815052-d9dc-4244-8bc5-807c5d15bf89" TargetMode="External"/><Relationship Id="rId859" Type="http://schemas.openxmlformats.org/officeDocument/2006/relationships/hyperlink" Target="https://satgobmx.sharepoint.com/sites/pwa/_layouts/15/wrkstat.aspx?List=5c3ae0b7-65f3-45f1-8078-c818d7721c07&amp;WorkflowInstanceName=db29ea31-cdfc-4001-b96b-e001fe13c1bf" TargetMode="External"/><Relationship Id="rId193" Type="http://schemas.openxmlformats.org/officeDocument/2006/relationships/hyperlink" Target="https://satgobmx.sharepoint.com/sites/pwa/_layouts/15/wrkstat.aspx?List=5c3ae0b7-65f3-45f1-8078-c818d7721c07&amp;WorkflowInstanceName=94c38d9d-655f-433b-818e-2242c2d754c9" TargetMode="External"/><Relationship Id="rId207" Type="http://schemas.openxmlformats.org/officeDocument/2006/relationships/hyperlink" Target="https://satgobmx.sharepoint.com/sites/pwa/_layouts/15/wrkstat.aspx?List=5c3ae0b7-65f3-45f1-8078-c818d7721c07&amp;WorkflowInstanceName=c9152f36-dc5d-41a3-a5c4-8bf10305f063" TargetMode="External"/><Relationship Id="rId414" Type="http://schemas.openxmlformats.org/officeDocument/2006/relationships/hyperlink" Target="https://satgobmx.sharepoint.com/sites/pwa/_layouts/15/wrkstat.aspx?List=5c3ae0b7-65f3-45f1-8078-c818d7721c07&amp;WorkflowInstanceName=3e4a3254-400f-4461-888b-230e5eae087b" TargetMode="External"/><Relationship Id="rId498" Type="http://schemas.openxmlformats.org/officeDocument/2006/relationships/hyperlink" Target="https://satgobmx.sharepoint.com/sites/pwa/_layouts/15/wrkstat.aspx?List=5c3ae0b7-65f3-45f1-8078-c818d7721c07&amp;WorkflowInstanceName=1e7685cb-e590-45c9-9ab8-20ed3fcf069a" TargetMode="External"/><Relationship Id="rId621" Type="http://schemas.openxmlformats.org/officeDocument/2006/relationships/hyperlink" Target="https://satgobmx.sharepoint.com/sites/pwa/_layouts/15/wrkstat.aspx?List=5c3ae0b7-65f3-45f1-8078-c818d7721c07&amp;WorkflowInstanceName=e95b00a7-86bd-42b0-b64e-6864c77cb8cf" TargetMode="External"/><Relationship Id="rId260" Type="http://schemas.openxmlformats.org/officeDocument/2006/relationships/hyperlink" Target="https://satgobmx.sharepoint.com/sites/pwa/_layouts/15/wrkstat.aspx?List=5c3ae0b7-65f3-45f1-8078-c818d7721c07&amp;WorkflowInstanceName=a1ac93a9-9ce6-4407-9bb4-ab60fdd7612e" TargetMode="External"/><Relationship Id="rId719" Type="http://schemas.openxmlformats.org/officeDocument/2006/relationships/hyperlink" Target="https://satgobmx.sharepoint.com/sites/pwa/_layouts/15/wrkstat.aspx?List=5c3ae0b7-65f3-45f1-8078-c818d7721c07&amp;WorkflowInstanceName=e35d1100-7a15-4183-8428-cebf41b41984" TargetMode="External"/><Relationship Id="rId926" Type="http://schemas.openxmlformats.org/officeDocument/2006/relationships/hyperlink" Target="https://satgobmx.sharepoint.com/sites/pwa/_layouts/15/wrkstat.aspx?List=5c3ae0b7-65f3-45f1-8078-c818d7721c07&amp;WorkflowInstanceName=5e020256-927c-4fe3-a683-b76a6a23e4c1" TargetMode="External"/><Relationship Id="rId55" Type="http://schemas.openxmlformats.org/officeDocument/2006/relationships/hyperlink" Target="https://satgobmx.sharepoint.com/sites/pwa/_layouts/15/wrkstat.aspx?List=5c3ae0b7-65f3-45f1-8078-c818d7721c07&amp;WorkflowInstanceName=6a4b0705-d748-47ce-b6b3-16c730db3bd3" TargetMode="External"/><Relationship Id="rId120" Type="http://schemas.openxmlformats.org/officeDocument/2006/relationships/hyperlink" Target="https://satgobmx.sharepoint.com/sites/pwa/_layouts/15/wrkstat.aspx?List=5c3ae0b7-65f3-45f1-8078-c818d7721c07&amp;WorkflowInstanceName=81ade22f-07bc-4a05-a769-d756c3edd407" TargetMode="External"/><Relationship Id="rId358" Type="http://schemas.openxmlformats.org/officeDocument/2006/relationships/hyperlink" Target="https://satgobmx.sharepoint.com/sites/pwa/_layouts/15/wrkstat.aspx?List=5c3ae0b7-65f3-45f1-8078-c818d7721c07&amp;WorkflowInstanceName=31c58c5c-6348-448d-8b17-f2ec29b478d6" TargetMode="External"/><Relationship Id="rId565" Type="http://schemas.openxmlformats.org/officeDocument/2006/relationships/hyperlink" Target="https://satgobmx.sharepoint.com/sites/pwa/_layouts/15/wrkstat.aspx?List=5c3ae0b7-65f3-45f1-8078-c818d7721c07&amp;WorkflowInstanceName=54ed8ad3-e4f0-4fb6-a334-af0496c6d06b" TargetMode="External"/><Relationship Id="rId772" Type="http://schemas.openxmlformats.org/officeDocument/2006/relationships/hyperlink" Target="https://satgobmx.sharepoint.com/sites/pwa/_layouts/15/wrkstat.aspx?List=5c3ae0b7-65f3-45f1-8078-c818d7721c07&amp;WorkflowInstanceName=9d9ddd94-2634-4243-9e6f-720f5cb844aa" TargetMode="External"/><Relationship Id="rId218" Type="http://schemas.openxmlformats.org/officeDocument/2006/relationships/hyperlink" Target="https://satgobmx.sharepoint.com/sites/pwa/_layouts/15/wrkstat.aspx?List=5c3ae0b7-65f3-45f1-8078-c818d7721c07&amp;WorkflowInstanceName=ffce79a8-a025-4039-a05b-810c64b2e996" TargetMode="External"/><Relationship Id="rId425" Type="http://schemas.openxmlformats.org/officeDocument/2006/relationships/hyperlink" Target="https://satgobmx.sharepoint.com/sites/pwa/_layouts/15/wrkstat.aspx?List=5c3ae0b7-65f3-45f1-8078-c818d7721c07&amp;WorkflowInstanceName=35f516ac-22d5-4a98-8baf-2094742759ee" TargetMode="External"/><Relationship Id="rId632" Type="http://schemas.openxmlformats.org/officeDocument/2006/relationships/hyperlink" Target="https://satgobmx.sharepoint.com/sites/pwa/_layouts/15/wrkstat.aspx?List=5c3ae0b7-65f3-45f1-8078-c818d7721c07&amp;WorkflowInstanceName=094e6172-495a-4476-b757-83156fdfdadc" TargetMode="External"/><Relationship Id="rId271" Type="http://schemas.openxmlformats.org/officeDocument/2006/relationships/hyperlink" Target="https://satgobmx.sharepoint.com/sites/pwa/_layouts/15/wrkstat.aspx?List=5c3ae0b7-65f3-45f1-8078-c818d7721c07&amp;WorkflowInstanceName=2abaae9b-ea00-4e15-9369-4950afd3b7e0" TargetMode="External"/><Relationship Id="rId937" Type="http://schemas.openxmlformats.org/officeDocument/2006/relationships/hyperlink" Target="https://satgobmx.sharepoint.com/sites/pwa/_layouts/15/wrkstat.aspx?List=5c3ae0b7-65f3-45f1-8078-c818d7721c07&amp;WorkflowInstanceName=4da6c2aa-86f4-4ff5-9fcf-bd0c057d3c36" TargetMode="External"/><Relationship Id="rId66" Type="http://schemas.openxmlformats.org/officeDocument/2006/relationships/hyperlink" Target="https://satgobmx.sharepoint.com/sites/pwa/_layouts/15/wrkstat.aspx?List=5c3ae0b7-65f3-45f1-8078-c818d7721c07&amp;WorkflowInstanceName=800e6bc9-06ff-4835-b89f-12f3ccffec37" TargetMode="External"/><Relationship Id="rId131" Type="http://schemas.openxmlformats.org/officeDocument/2006/relationships/hyperlink" Target="https://satgobmx.sharepoint.com/sites/pwa/_layouts/15/wrkstat.aspx?List=5c3ae0b7-65f3-45f1-8078-c818d7721c07&amp;WorkflowInstanceName=c59e0a8d-178c-471e-8434-5f60ad7d10c0" TargetMode="External"/><Relationship Id="rId369" Type="http://schemas.openxmlformats.org/officeDocument/2006/relationships/hyperlink" Target="https://satgobmx.sharepoint.com/sites/pwa/_layouts/15/wrkstat.aspx?List=5c3ae0b7-65f3-45f1-8078-c818d7721c07&amp;WorkflowInstanceName=98064e49-3dff-4e0b-b54f-2f397b4c48ae" TargetMode="External"/><Relationship Id="rId576" Type="http://schemas.openxmlformats.org/officeDocument/2006/relationships/hyperlink" Target="https://satgobmx.sharepoint.com/sites/pwa/_layouts/15/wrkstat.aspx?List=5c3ae0b7-65f3-45f1-8078-c818d7721c07&amp;WorkflowInstanceName=aa6e337c-9a83-4b32-a28d-d53f0b343376" TargetMode="External"/><Relationship Id="rId783" Type="http://schemas.openxmlformats.org/officeDocument/2006/relationships/hyperlink" Target="https://satgobmx.sharepoint.com/sites/pwa/_layouts/15/wrkstat.aspx?List=5c3ae0b7-65f3-45f1-8078-c818d7721c07&amp;WorkflowInstanceName=4bba388b-8a4d-4c90-a43b-1127df0e0f22" TargetMode="External"/><Relationship Id="rId990" Type="http://schemas.openxmlformats.org/officeDocument/2006/relationships/hyperlink" Target="https://satgobmx.sharepoint.com/sites/pwa/_layouts/15/wrkstat.aspx?List=5c3ae0b7-65f3-45f1-8078-c818d7721c07&amp;WorkflowInstanceName=390ef326-65a6-4acf-8ab2-d0f341643515" TargetMode="External"/><Relationship Id="rId229" Type="http://schemas.openxmlformats.org/officeDocument/2006/relationships/hyperlink" Target="https://satgobmx.sharepoint.com/sites/pwa/_layouts/15/wrkstat.aspx?List=5c3ae0b7-65f3-45f1-8078-c818d7721c07&amp;WorkflowInstanceName=1e65d455-8cb9-4e98-9698-f08a3e040ed9" TargetMode="External"/><Relationship Id="rId436" Type="http://schemas.openxmlformats.org/officeDocument/2006/relationships/hyperlink" Target="https://satgobmx.sharepoint.com/sites/pwa/_layouts/15/wrkstat.aspx?List=5c3ae0b7-65f3-45f1-8078-c818d7721c07&amp;WorkflowInstanceName=f68778ff-4cc7-4c38-9954-647309de1176" TargetMode="External"/><Relationship Id="rId643" Type="http://schemas.openxmlformats.org/officeDocument/2006/relationships/hyperlink" Target="https://satgobmx.sharepoint.com/sites/pwa/_layouts/15/wrkstat.aspx?List=5c3ae0b7-65f3-45f1-8078-c818d7721c07&amp;WorkflowInstanceName=cda14de9-a84d-4add-9964-3ba7950b12b5" TargetMode="External"/><Relationship Id="rId850" Type="http://schemas.openxmlformats.org/officeDocument/2006/relationships/hyperlink" Target="https://satgobmx.sharepoint.com/sites/pwa/_layouts/15/wrkstat.aspx?List=5c3ae0b7-65f3-45f1-8078-c818d7721c07&amp;WorkflowInstanceName=b35b2f70-01ae-47d4-8d87-567bb7c4a1b1" TargetMode="External"/><Relationship Id="rId948" Type="http://schemas.openxmlformats.org/officeDocument/2006/relationships/hyperlink" Target="https://satgobmx.sharepoint.com/sites/pwa/_layouts/15/wrkstat.aspx?List=5c3ae0b7-65f3-45f1-8078-c818d7721c07&amp;WorkflowInstanceName=00451973-03f7-4088-86a6-b4a20de4c9fa" TargetMode="External"/><Relationship Id="rId77" Type="http://schemas.openxmlformats.org/officeDocument/2006/relationships/hyperlink" Target="https://satgobmx.sharepoint.com/sites/pwa/_layouts/15/wrkstat.aspx?List=5c3ae0b7-65f3-45f1-8078-c818d7721c07&amp;WorkflowInstanceName=29a63ba1-3005-4bf4-81e4-044507177e0b" TargetMode="External"/><Relationship Id="rId282" Type="http://schemas.openxmlformats.org/officeDocument/2006/relationships/hyperlink" Target="https://satgobmx.sharepoint.com/sites/pwa/_layouts/15/wrkstat.aspx?List=5c3ae0b7-65f3-45f1-8078-c818d7721c07&amp;WorkflowInstanceName=92895ae5-14ee-4866-bcd0-6d76a1f754d9" TargetMode="External"/><Relationship Id="rId503" Type="http://schemas.openxmlformats.org/officeDocument/2006/relationships/hyperlink" Target="https://satgobmx.sharepoint.com/sites/pwa/_layouts/15/wrkstat.aspx?List=5c3ae0b7-65f3-45f1-8078-c818d7721c07&amp;WorkflowInstanceName=769a0231-72d7-4f19-a45d-747ab26a0aac" TargetMode="External"/><Relationship Id="rId587" Type="http://schemas.openxmlformats.org/officeDocument/2006/relationships/hyperlink" Target="https://satgobmx.sharepoint.com/sites/pwa/_layouts/15/wrkstat.aspx?List=5c3ae0b7-65f3-45f1-8078-c818d7721c07&amp;WorkflowInstanceName=87121546-d599-4862-bb44-1bc9b71a78cd" TargetMode="External"/><Relationship Id="rId710" Type="http://schemas.openxmlformats.org/officeDocument/2006/relationships/hyperlink" Target="https://satgobmx.sharepoint.com/sites/pwa/_layouts/15/wrkstat.aspx?List=5c3ae0b7-65f3-45f1-8078-c818d7721c07&amp;WorkflowInstanceName=12f631f6-9c5a-4227-9d83-cc26625097b5" TargetMode="External"/><Relationship Id="rId808" Type="http://schemas.openxmlformats.org/officeDocument/2006/relationships/hyperlink" Target="https://satgobmx.sharepoint.com/sites/pwa/_layouts/15/wrkstat.aspx?List=5c3ae0b7-65f3-45f1-8078-c818d7721c07&amp;WorkflowInstanceName=7cd9ad48-9c67-4617-a868-d84d9e76323b" TargetMode="External"/><Relationship Id="rId8" Type="http://schemas.openxmlformats.org/officeDocument/2006/relationships/hyperlink" Target="https://satgobmx.sharepoint.com/sites/pwa/_layouts/15/wrkstat.aspx?List=5c3ae0b7-65f3-45f1-8078-c818d7721c07&amp;WorkflowInstanceName=d3ac449b-fb68-4bf6-8c1e-2e56b3eac8ec" TargetMode="External"/><Relationship Id="rId142" Type="http://schemas.openxmlformats.org/officeDocument/2006/relationships/hyperlink" Target="https://satgobmx.sharepoint.com/sites/pwa/_layouts/15/wrkstat.aspx?List=5c3ae0b7-65f3-45f1-8078-c818d7721c07&amp;WorkflowInstanceName=d44d32f3-1bb9-4fda-ab87-25da8971b86c" TargetMode="External"/><Relationship Id="rId447" Type="http://schemas.openxmlformats.org/officeDocument/2006/relationships/hyperlink" Target="https://satgobmx.sharepoint.com/sites/pwa/_layouts/15/wrkstat.aspx?List=5c3ae0b7-65f3-45f1-8078-c818d7721c07&amp;WorkflowInstanceName=98f6ee69-3f36-4a07-9457-41747c23120c" TargetMode="External"/><Relationship Id="rId794" Type="http://schemas.openxmlformats.org/officeDocument/2006/relationships/hyperlink" Target="https://satgobmx.sharepoint.com/sites/pwa/_layouts/15/wrkstat.aspx?List=5c3ae0b7-65f3-45f1-8078-c818d7721c07&amp;WorkflowInstanceName=239e3151-789a-4686-8bce-8a9967f5162d" TargetMode="External"/><Relationship Id="rId654" Type="http://schemas.openxmlformats.org/officeDocument/2006/relationships/hyperlink" Target="https://satgobmx.sharepoint.com/sites/pwa/_layouts/15/wrkstat.aspx?List=5c3ae0b7-65f3-45f1-8078-c818d7721c07&amp;WorkflowInstanceName=8d1625f5-495a-4240-967e-f36122026c8f" TargetMode="External"/><Relationship Id="rId861" Type="http://schemas.openxmlformats.org/officeDocument/2006/relationships/hyperlink" Target="https://satgobmx.sharepoint.com/sites/pwa/_layouts/15/wrkstat.aspx?List=5c3ae0b7-65f3-45f1-8078-c818d7721c07&amp;WorkflowInstanceName=8e4b0654-ccc9-452d-b085-3264c2826937" TargetMode="External"/><Relationship Id="rId959" Type="http://schemas.openxmlformats.org/officeDocument/2006/relationships/hyperlink" Target="https://satgobmx.sharepoint.com/sites/pwa/_layouts/15/wrkstat.aspx?List=5c3ae0b7-65f3-45f1-8078-c818d7721c07&amp;WorkflowInstanceName=b8d3968a-9894-4c6d-8524-1d6f14405bd7" TargetMode="External"/><Relationship Id="rId293" Type="http://schemas.openxmlformats.org/officeDocument/2006/relationships/hyperlink" Target="https://satgobmx.sharepoint.com/sites/pwa/_layouts/15/wrkstat.aspx?List=5c3ae0b7-65f3-45f1-8078-c818d7721c07&amp;WorkflowInstanceName=14ee3a10-9118-45ab-adb2-2ec148ae32d4" TargetMode="External"/><Relationship Id="rId307" Type="http://schemas.openxmlformats.org/officeDocument/2006/relationships/hyperlink" Target="https://satgobmx.sharepoint.com/sites/pwa/_layouts/15/wrkstat.aspx?List=5c3ae0b7-65f3-45f1-8078-c818d7721c07&amp;WorkflowInstanceName=7deb7a64-1c6c-4bee-9815-b59a36d97bc7" TargetMode="External"/><Relationship Id="rId514" Type="http://schemas.openxmlformats.org/officeDocument/2006/relationships/hyperlink" Target="https://satgobmx.sharepoint.com/sites/pwa/_layouts/15/wrkstat.aspx?List=5c3ae0b7-65f3-45f1-8078-c818d7721c07&amp;WorkflowInstanceName=7f334f44-fc26-43e6-9469-29622541e68a" TargetMode="External"/><Relationship Id="rId721" Type="http://schemas.openxmlformats.org/officeDocument/2006/relationships/hyperlink" Target="https://satgobmx.sharepoint.com/sites/pwa/_layouts/15/wrkstat.aspx?List=5c3ae0b7-65f3-45f1-8078-c818d7721c07&amp;WorkflowInstanceName=95a71bd3-ab09-4e16-9376-86a545029c2b" TargetMode="External"/><Relationship Id="rId88" Type="http://schemas.openxmlformats.org/officeDocument/2006/relationships/hyperlink" Target="https://satgobmx.sharepoint.com/sites/pwa/_layouts/15/wrkstat.aspx?List=5c3ae0b7-65f3-45f1-8078-c818d7721c07&amp;WorkflowInstanceName=5ed56ce4-6635-4fed-9169-884f84516666" TargetMode="External"/><Relationship Id="rId153" Type="http://schemas.openxmlformats.org/officeDocument/2006/relationships/hyperlink" Target="https://satgobmx.sharepoint.com/sites/pwa/_layouts/15/wrkstat.aspx?List=5c3ae0b7-65f3-45f1-8078-c818d7721c07&amp;WorkflowInstanceName=6949fd85-4bff-4596-a910-a86b7ff411d9" TargetMode="External"/><Relationship Id="rId360" Type="http://schemas.openxmlformats.org/officeDocument/2006/relationships/hyperlink" Target="https://satgobmx.sharepoint.com/sites/pwa/_layouts/15/wrkstat.aspx?List=5c3ae0b7-65f3-45f1-8078-c818d7721c07&amp;WorkflowInstanceName=f3de2edb-4e2b-4798-a263-6da41852dcaa" TargetMode="External"/><Relationship Id="rId598" Type="http://schemas.openxmlformats.org/officeDocument/2006/relationships/hyperlink" Target="https://satgobmx.sharepoint.com/sites/pwa/_layouts/15/wrkstat.aspx?List=5c3ae0b7-65f3-45f1-8078-c818d7721c07&amp;WorkflowInstanceName=7f9a1353-04d8-4c7c-8c8f-1efab913af2b" TargetMode="External"/><Relationship Id="rId819" Type="http://schemas.openxmlformats.org/officeDocument/2006/relationships/hyperlink" Target="https://satgobmx.sharepoint.com/sites/pwa/_layouts/15/wrkstat.aspx?List=5c3ae0b7-65f3-45f1-8078-c818d7721c07&amp;WorkflowInstanceName=061b52dc-988c-446f-bead-ee39a9ab0116" TargetMode="External"/><Relationship Id="rId1004" Type="http://schemas.openxmlformats.org/officeDocument/2006/relationships/hyperlink" Target="https://satgobmx.sharepoint.com/sites/pwa/_layouts/15/wrkstat.aspx?List=5c3ae0b7-65f3-45f1-8078-c818d7721c07&amp;WorkflowInstanceName=635a6e4a-d9ed-49e8-a1a5-e89d4084fb21" TargetMode="External"/><Relationship Id="rId220" Type="http://schemas.openxmlformats.org/officeDocument/2006/relationships/hyperlink" Target="https://satgobmx.sharepoint.com/sites/pwa/_layouts/15/wrkstat.aspx?List=5c3ae0b7-65f3-45f1-8078-c818d7721c07&amp;WorkflowInstanceName=0e5b9747-55ee-4b38-9b9b-98bd3adef916" TargetMode="External"/><Relationship Id="rId458" Type="http://schemas.openxmlformats.org/officeDocument/2006/relationships/hyperlink" Target="https://satgobmx.sharepoint.com/sites/pwa/_layouts/15/wrkstat.aspx?List=5c3ae0b7-65f3-45f1-8078-c818d7721c07&amp;WorkflowInstanceName=6d34986d-aaf3-4739-bd92-74a5ac43d253" TargetMode="External"/><Relationship Id="rId665" Type="http://schemas.openxmlformats.org/officeDocument/2006/relationships/hyperlink" Target="https://satgobmx.sharepoint.com/sites/pwa/_layouts/15/wrkstat.aspx?List=5c3ae0b7-65f3-45f1-8078-c818d7721c07&amp;WorkflowInstanceName=4da17ef4-e741-461a-8b6f-f43af2cdd069" TargetMode="External"/><Relationship Id="rId872" Type="http://schemas.openxmlformats.org/officeDocument/2006/relationships/hyperlink" Target="https://satgobmx.sharepoint.com/sites/pwa/_layouts/15/wrkstat.aspx?List=5c3ae0b7-65f3-45f1-8078-c818d7721c07&amp;WorkflowInstanceName=74d963b4-0872-4631-b9bb-8cf22d292ce7" TargetMode="External"/><Relationship Id="rId15" Type="http://schemas.openxmlformats.org/officeDocument/2006/relationships/hyperlink" Target="https://satgobmx.sharepoint.com/sites/pwa/_layouts/15/wrkstat.aspx?List=5c3ae0b7-65f3-45f1-8078-c818d7721c07&amp;WorkflowInstanceName=d057ef33-cf5e-476d-a3cf-1e6cfe4b3bec" TargetMode="External"/><Relationship Id="rId318" Type="http://schemas.openxmlformats.org/officeDocument/2006/relationships/hyperlink" Target="https://satgobmx.sharepoint.com/sites/pwa/_layouts/15/wrkstat.aspx?List=5c3ae0b7-65f3-45f1-8078-c818d7721c07&amp;WorkflowInstanceName=af3d01ff-cc08-4ea4-9d3a-61d008e31692" TargetMode="External"/><Relationship Id="rId525" Type="http://schemas.openxmlformats.org/officeDocument/2006/relationships/hyperlink" Target="https://satgobmx.sharepoint.com/sites/pwa/_layouts/15/wrkstat.aspx?List=5c3ae0b7-65f3-45f1-8078-c818d7721c07&amp;WorkflowInstanceName=5375d4a1-aa09-4315-991f-1d94cdabb95d" TargetMode="External"/><Relationship Id="rId732" Type="http://schemas.openxmlformats.org/officeDocument/2006/relationships/hyperlink" Target="https://satgobmx.sharepoint.com/sites/pwa/_layouts/15/wrkstat.aspx?List=5c3ae0b7-65f3-45f1-8078-c818d7721c07&amp;WorkflowInstanceName=0275d9f3-4ee1-4bb7-b0f3-60814877e3e3" TargetMode="External"/><Relationship Id="rId99" Type="http://schemas.openxmlformats.org/officeDocument/2006/relationships/hyperlink" Target="https://satgobmx.sharepoint.com/sites/pwa/_layouts/15/wrkstat.aspx?List=5c3ae0b7-65f3-45f1-8078-c818d7721c07&amp;WorkflowInstanceName=22bc4354-0f13-4989-beaa-2e8fa81cbd2a" TargetMode="External"/><Relationship Id="rId164" Type="http://schemas.openxmlformats.org/officeDocument/2006/relationships/hyperlink" Target="https://satgobmx.sharepoint.com/sites/pwa/_layouts/15/wrkstat.aspx?List=5c3ae0b7-65f3-45f1-8078-c818d7721c07&amp;WorkflowInstanceName=9909a05e-49d8-41d0-baa3-992dac44d640" TargetMode="External"/><Relationship Id="rId371" Type="http://schemas.openxmlformats.org/officeDocument/2006/relationships/hyperlink" Target="https://satgobmx.sharepoint.com/sites/pwa/_layouts/15/wrkstat.aspx?List=5c3ae0b7-65f3-45f1-8078-c818d7721c07&amp;WorkflowInstanceName=a3159636-2cbe-4434-81d4-fd1ef9f7bee1" TargetMode="External"/><Relationship Id="rId469" Type="http://schemas.openxmlformats.org/officeDocument/2006/relationships/hyperlink" Target="https://satgobmx.sharepoint.com/sites/pwa/_layouts/15/wrkstat.aspx?List=5c3ae0b7-65f3-45f1-8078-c818d7721c07&amp;WorkflowInstanceName=b4a66069-0750-4885-94a3-30b9ccddd7e2" TargetMode="External"/><Relationship Id="rId676" Type="http://schemas.openxmlformats.org/officeDocument/2006/relationships/hyperlink" Target="https://satgobmx.sharepoint.com/sites/pwa/_layouts/15/wrkstat.aspx?List=5c3ae0b7-65f3-45f1-8078-c818d7721c07&amp;WorkflowInstanceName=01c5de9b-4e67-4016-b231-bee7c53f0155" TargetMode="External"/><Relationship Id="rId883" Type="http://schemas.openxmlformats.org/officeDocument/2006/relationships/hyperlink" Target="https://satgobmx.sharepoint.com/sites/pwa/_layouts/15/wrkstat.aspx?List=5c3ae0b7-65f3-45f1-8078-c818d7721c07&amp;WorkflowInstanceName=dc2f462a-734a-4d4f-a871-91d73b6d27c2" TargetMode="External"/><Relationship Id="rId26" Type="http://schemas.openxmlformats.org/officeDocument/2006/relationships/hyperlink" Target="https://satgobmx.sharepoint.com/sites/pwa/_layouts/15/wrkstat.aspx?List=5c3ae0b7-65f3-45f1-8078-c818d7721c07&amp;WorkflowInstanceName=97901856-807c-49e1-93e0-fb3cea9bd027" TargetMode="External"/><Relationship Id="rId231" Type="http://schemas.openxmlformats.org/officeDocument/2006/relationships/hyperlink" Target="https://satgobmx.sharepoint.com/sites/pwa/_layouts/15/wrkstat.aspx?List=5c3ae0b7-65f3-45f1-8078-c818d7721c07&amp;WorkflowInstanceName=47051a0b-c0cf-4c64-8596-ef4ef4ac0ba7" TargetMode="External"/><Relationship Id="rId329" Type="http://schemas.openxmlformats.org/officeDocument/2006/relationships/hyperlink" Target="https://satgobmx.sharepoint.com/sites/pwa/_layouts/15/wrkstat.aspx?List=5c3ae0b7-65f3-45f1-8078-c818d7721c07&amp;WorkflowInstanceName=af8ba1da-3d21-4f56-994e-78e1aed2bc40" TargetMode="External"/><Relationship Id="rId536" Type="http://schemas.openxmlformats.org/officeDocument/2006/relationships/hyperlink" Target="https://satgobmx.sharepoint.com/sites/pwa/_layouts/15/wrkstat.aspx?List=5c3ae0b7-65f3-45f1-8078-c818d7721c07&amp;WorkflowInstanceName=bdc6f5fe-910a-46c2-82b6-5599cba5172c" TargetMode="External"/><Relationship Id="rId175" Type="http://schemas.openxmlformats.org/officeDocument/2006/relationships/hyperlink" Target="https://satgobmx.sharepoint.com/sites/pwa/_layouts/15/wrkstat.aspx?List=5c3ae0b7-65f3-45f1-8078-c818d7721c07&amp;WorkflowInstanceName=4abb1961-21e4-495e-bba3-9442035226dc" TargetMode="External"/><Relationship Id="rId743" Type="http://schemas.openxmlformats.org/officeDocument/2006/relationships/hyperlink" Target="https://satgobmx.sharepoint.com/sites/pwa/_layouts/15/wrkstat.aspx?List=5c3ae0b7-65f3-45f1-8078-c818d7721c07&amp;WorkflowInstanceName=86043911-1a38-4971-8ebf-6c69e5d4208a" TargetMode="External"/><Relationship Id="rId950" Type="http://schemas.openxmlformats.org/officeDocument/2006/relationships/hyperlink" Target="https://satgobmx.sharepoint.com/sites/pwa/_layouts/15/wrkstat.aspx?List=5c3ae0b7-65f3-45f1-8078-c818d7721c07&amp;WorkflowInstanceName=fecec7df-b2cd-4686-8c00-b0346b695683" TargetMode="External"/><Relationship Id="rId382" Type="http://schemas.openxmlformats.org/officeDocument/2006/relationships/hyperlink" Target="https://satgobmx.sharepoint.com/sites/pwa/_layouts/15/wrkstat.aspx?List=5c3ae0b7-65f3-45f1-8078-c818d7721c07&amp;WorkflowInstanceName=5f1c826b-79b5-460e-88b4-c06656b86849" TargetMode="External"/><Relationship Id="rId603" Type="http://schemas.openxmlformats.org/officeDocument/2006/relationships/hyperlink" Target="https://satgobmx.sharepoint.com/sites/pwa/_layouts/15/wrkstat.aspx?List=5c3ae0b7-65f3-45f1-8078-c818d7721c07&amp;WorkflowInstanceName=3e62fd80-5601-488e-b4fd-2209987337d4" TargetMode="External"/><Relationship Id="rId687" Type="http://schemas.openxmlformats.org/officeDocument/2006/relationships/hyperlink" Target="https://satgobmx.sharepoint.com/sites/pwa/_layouts/15/wrkstat.aspx?List=5c3ae0b7-65f3-45f1-8078-c818d7721c07&amp;WorkflowInstanceName=4361644f-3a89-42d7-92f8-c6bfed9348b8" TargetMode="External"/><Relationship Id="rId810" Type="http://schemas.openxmlformats.org/officeDocument/2006/relationships/hyperlink" Target="https://satgobmx.sharepoint.com/sites/pwa/_layouts/15/wrkstat.aspx?List=5c3ae0b7-65f3-45f1-8078-c818d7721c07&amp;WorkflowInstanceName=fefacd66-7d75-4f0d-9b32-05ae6d178ef9" TargetMode="External"/><Relationship Id="rId908" Type="http://schemas.openxmlformats.org/officeDocument/2006/relationships/hyperlink" Target="https://satgobmx.sharepoint.com/sites/pwa/_layouts/15/wrkstat.aspx?List=5c3ae0b7-65f3-45f1-8078-c818d7721c07&amp;WorkflowInstanceName=444ab94b-a236-4a64-ae0c-2e26e617e684" TargetMode="External"/><Relationship Id="rId242" Type="http://schemas.openxmlformats.org/officeDocument/2006/relationships/hyperlink" Target="https://satgobmx.sharepoint.com/sites/pwa/_layouts/15/wrkstat.aspx?List=5c3ae0b7-65f3-45f1-8078-c818d7721c07&amp;WorkflowInstanceName=290e74ef-88f2-4060-8604-41de21eb9654" TargetMode="External"/><Relationship Id="rId894" Type="http://schemas.openxmlformats.org/officeDocument/2006/relationships/hyperlink" Target="https://satgobmx.sharepoint.com/sites/pwa/_layouts/15/wrkstat.aspx?List=5c3ae0b7-65f3-45f1-8078-c818d7721c07&amp;WorkflowInstanceName=b245b8e9-f29b-4fc7-b0e6-dbdfa17788b1" TargetMode="External"/><Relationship Id="rId37" Type="http://schemas.openxmlformats.org/officeDocument/2006/relationships/hyperlink" Target="https://satgobmx.sharepoint.com/sites/pwa/_layouts/15/wrkstat.aspx?List=5c3ae0b7-65f3-45f1-8078-c818d7721c07&amp;WorkflowInstanceName=316e5290-290f-4d8b-a735-fc7b34c5257a" TargetMode="External"/><Relationship Id="rId102" Type="http://schemas.openxmlformats.org/officeDocument/2006/relationships/hyperlink" Target="https://satgobmx.sharepoint.com/sites/pwa/_layouts/15/wrkstat.aspx?List=5c3ae0b7-65f3-45f1-8078-c818d7721c07&amp;WorkflowInstanceName=9a30f68e-0582-4eb6-b521-472c7b0e9b42" TargetMode="External"/><Relationship Id="rId547" Type="http://schemas.openxmlformats.org/officeDocument/2006/relationships/hyperlink" Target="https://satgobmx.sharepoint.com/sites/pwa/_layouts/15/wrkstat.aspx?List=5c3ae0b7-65f3-45f1-8078-c818d7721c07&amp;WorkflowInstanceName=9fd8eae2-e3e2-4cda-8a0f-88fbf03fb1ff" TargetMode="External"/><Relationship Id="rId754" Type="http://schemas.openxmlformats.org/officeDocument/2006/relationships/hyperlink" Target="https://satgobmx.sharepoint.com/sites/pwa/_layouts/15/wrkstat.aspx?List=5c3ae0b7-65f3-45f1-8078-c818d7721c07&amp;WorkflowInstanceName=45c58a86-f62e-4bae-8e44-0e3e63d54b16" TargetMode="External"/><Relationship Id="rId961" Type="http://schemas.openxmlformats.org/officeDocument/2006/relationships/hyperlink" Target="https://satgobmx.sharepoint.com/sites/pwa/_layouts/15/wrkstat.aspx?List=5c3ae0b7-65f3-45f1-8078-c818d7721c07&amp;WorkflowInstanceName=47ec7794-9c03-4816-84b2-ac7cff62605d" TargetMode="External"/><Relationship Id="rId90" Type="http://schemas.openxmlformats.org/officeDocument/2006/relationships/hyperlink" Target="https://satgobmx.sharepoint.com/sites/pwa/_layouts/15/wrkstat.aspx?List=5c3ae0b7-65f3-45f1-8078-c818d7721c07&amp;WorkflowInstanceName=933c27aa-dc45-4e8b-a852-dfbc9b371266" TargetMode="External"/><Relationship Id="rId186" Type="http://schemas.openxmlformats.org/officeDocument/2006/relationships/hyperlink" Target="https://satgobmx.sharepoint.com/sites/pwa/_layouts/15/wrkstat.aspx?List=5c3ae0b7-65f3-45f1-8078-c818d7721c07&amp;WorkflowInstanceName=c5119880-e049-45a7-9144-9a01cd2b8508" TargetMode="External"/><Relationship Id="rId393" Type="http://schemas.openxmlformats.org/officeDocument/2006/relationships/hyperlink" Target="https://satgobmx.sharepoint.com/sites/pwa/_layouts/15/wrkstat.aspx?List=5c3ae0b7-65f3-45f1-8078-c818d7721c07&amp;WorkflowInstanceName=70afbb30-2fc8-4ff4-8558-9ddb7ee6cf23" TargetMode="External"/><Relationship Id="rId407" Type="http://schemas.openxmlformats.org/officeDocument/2006/relationships/hyperlink" Target="https://satgobmx.sharepoint.com/sites/pwa/_layouts/15/wrkstat.aspx?List=5c3ae0b7-65f3-45f1-8078-c818d7721c07&amp;WorkflowInstanceName=7aa2e4af-f66a-47e8-9569-33c2d0f15cec" TargetMode="External"/><Relationship Id="rId614" Type="http://schemas.openxmlformats.org/officeDocument/2006/relationships/hyperlink" Target="https://satgobmx.sharepoint.com/sites/pwa/_layouts/15/wrkstat.aspx?List=5c3ae0b7-65f3-45f1-8078-c818d7721c07&amp;WorkflowInstanceName=695c3173-2930-4504-930c-0edcd323c179" TargetMode="External"/><Relationship Id="rId821" Type="http://schemas.openxmlformats.org/officeDocument/2006/relationships/hyperlink" Target="https://satgobmx.sharepoint.com/sites/pwa/_layouts/15/wrkstat.aspx?List=5c3ae0b7-65f3-45f1-8078-c818d7721c07&amp;WorkflowInstanceName=188ae8fa-db37-4191-9440-8b9b3eaff163" TargetMode="External"/><Relationship Id="rId253" Type="http://schemas.openxmlformats.org/officeDocument/2006/relationships/hyperlink" Target="https://satgobmx.sharepoint.com/sites/pwa/_layouts/15/wrkstat.aspx?List=5c3ae0b7-65f3-45f1-8078-c818d7721c07&amp;WorkflowInstanceName=eb134c10-c032-4e92-a62c-fc68b86b7cc1" TargetMode="External"/><Relationship Id="rId460" Type="http://schemas.openxmlformats.org/officeDocument/2006/relationships/hyperlink" Target="https://satgobmx.sharepoint.com/sites/pwa/_layouts/15/wrkstat.aspx?List=5c3ae0b7-65f3-45f1-8078-c818d7721c07&amp;WorkflowInstanceName=64be2d4e-ddac-45af-b5ac-ac8f27d6d777" TargetMode="External"/><Relationship Id="rId698" Type="http://schemas.openxmlformats.org/officeDocument/2006/relationships/hyperlink" Target="https://satgobmx.sharepoint.com/sites/pwa/_layouts/15/wrkstat.aspx?List=5c3ae0b7-65f3-45f1-8078-c818d7721c07&amp;WorkflowInstanceName=129975da-d201-4f57-b9a9-8b17863a1bac" TargetMode="External"/><Relationship Id="rId919" Type="http://schemas.openxmlformats.org/officeDocument/2006/relationships/hyperlink" Target="https://satgobmx.sharepoint.com/sites/pwa/_layouts/15/wrkstat.aspx?List=5c3ae0b7-65f3-45f1-8078-c818d7721c07&amp;WorkflowInstanceName=ab4fa36e-2a9c-4435-9c1d-10dd5b04da99" TargetMode="External"/><Relationship Id="rId48" Type="http://schemas.openxmlformats.org/officeDocument/2006/relationships/hyperlink" Target="https://satgobmx.sharepoint.com/sites/pwa/_layouts/15/wrkstat.aspx?List=5c3ae0b7-65f3-45f1-8078-c818d7721c07&amp;WorkflowInstanceName=bfaef9c4-e2ae-4c98-adc0-c05e46d912fb" TargetMode="External"/><Relationship Id="rId113" Type="http://schemas.openxmlformats.org/officeDocument/2006/relationships/hyperlink" Target="https://satgobmx.sharepoint.com/sites/pwa/_layouts/15/wrkstat.aspx?List=5c3ae0b7-65f3-45f1-8078-c818d7721c07&amp;WorkflowInstanceName=d8b2deca-d81d-47b1-be7e-9c62f032c858" TargetMode="External"/><Relationship Id="rId320" Type="http://schemas.openxmlformats.org/officeDocument/2006/relationships/hyperlink" Target="https://satgobmx.sharepoint.com/sites/pwa/_layouts/15/wrkstat.aspx?List=5c3ae0b7-65f3-45f1-8078-c818d7721c07&amp;WorkflowInstanceName=e3694551-6c2f-4745-a29f-5240230b893d" TargetMode="External"/><Relationship Id="rId558" Type="http://schemas.openxmlformats.org/officeDocument/2006/relationships/hyperlink" Target="https://satgobmx.sharepoint.com/sites/pwa/_layouts/15/wrkstat.aspx?List=5c3ae0b7-65f3-45f1-8078-c818d7721c07&amp;WorkflowInstanceName=584e2289-388b-45ca-a7e8-cb7a115698ca" TargetMode="External"/><Relationship Id="rId765" Type="http://schemas.openxmlformats.org/officeDocument/2006/relationships/hyperlink" Target="https://satgobmx.sharepoint.com/sites/pwa/_layouts/15/wrkstat.aspx?List=5c3ae0b7-65f3-45f1-8078-c818d7721c07&amp;WorkflowInstanceName=cd78dc31-dde6-48b7-a255-680a5fbb8d46" TargetMode="External"/><Relationship Id="rId972" Type="http://schemas.openxmlformats.org/officeDocument/2006/relationships/hyperlink" Target="https://satgobmx.sharepoint.com/sites/pwa/_layouts/15/wrkstat.aspx?List=5c3ae0b7-65f3-45f1-8078-c818d7721c07&amp;WorkflowInstanceName=fcad1508-8d85-4a4e-bac4-960c89d676c7" TargetMode="External"/><Relationship Id="rId197" Type="http://schemas.openxmlformats.org/officeDocument/2006/relationships/hyperlink" Target="https://satgobmx.sharepoint.com/sites/pwa/_layouts/15/wrkstat.aspx?List=5c3ae0b7-65f3-45f1-8078-c818d7721c07&amp;WorkflowInstanceName=c863c425-47c8-4b49-8c82-d3e3a40cf0d2" TargetMode="External"/><Relationship Id="rId418" Type="http://schemas.openxmlformats.org/officeDocument/2006/relationships/hyperlink" Target="https://satgobmx.sharepoint.com/sites/pwa/_layouts/15/wrkstat.aspx?List=5c3ae0b7-65f3-45f1-8078-c818d7721c07&amp;WorkflowInstanceName=c77915c2-e585-4ea4-bf4c-9a7621be219c" TargetMode="External"/><Relationship Id="rId625" Type="http://schemas.openxmlformats.org/officeDocument/2006/relationships/hyperlink" Target="https://satgobmx.sharepoint.com/sites/pwa/_layouts/15/wrkstat.aspx?List=5c3ae0b7-65f3-45f1-8078-c818d7721c07&amp;WorkflowInstanceName=438bf05e-118c-4844-ae48-7ac987956784" TargetMode="External"/><Relationship Id="rId832" Type="http://schemas.openxmlformats.org/officeDocument/2006/relationships/hyperlink" Target="https://satgobmx.sharepoint.com/sites/pwa/_layouts/15/wrkstat.aspx?List=5c3ae0b7-65f3-45f1-8078-c818d7721c07&amp;WorkflowInstanceName=201bcdad-ec59-4bb3-ae29-80a70669e132" TargetMode="External"/><Relationship Id="rId264" Type="http://schemas.openxmlformats.org/officeDocument/2006/relationships/hyperlink" Target="https://satgobmx.sharepoint.com/sites/pwa/_layouts/15/wrkstat.aspx?List=5c3ae0b7-65f3-45f1-8078-c818d7721c07&amp;WorkflowInstanceName=82168851-fd32-4873-abd9-269d89dd2f1f" TargetMode="External"/><Relationship Id="rId471" Type="http://schemas.openxmlformats.org/officeDocument/2006/relationships/hyperlink" Target="https://satgobmx.sharepoint.com/sites/pwa/_layouts/15/wrkstat.aspx?List=5c3ae0b7-65f3-45f1-8078-c818d7721c07&amp;WorkflowInstanceName=e91f8888-3355-41dd-aea8-b831a8a025c9" TargetMode="External"/><Relationship Id="rId59" Type="http://schemas.openxmlformats.org/officeDocument/2006/relationships/hyperlink" Target="https://satgobmx.sharepoint.com/sites/pwa/_layouts/15/wrkstat.aspx?List=5c3ae0b7-65f3-45f1-8078-c818d7721c07&amp;WorkflowInstanceName=df168a3d-965a-448c-97d4-e41cc8258546" TargetMode="External"/><Relationship Id="rId124" Type="http://schemas.openxmlformats.org/officeDocument/2006/relationships/hyperlink" Target="https://satgobmx.sharepoint.com/sites/pwa/_layouts/15/wrkstat.aspx?List=5c3ae0b7-65f3-45f1-8078-c818d7721c07&amp;WorkflowInstanceName=73caebe0-1c32-4ec7-a0e9-38be385163ea" TargetMode="External"/><Relationship Id="rId569" Type="http://schemas.openxmlformats.org/officeDocument/2006/relationships/hyperlink" Target="https://satgobmx.sharepoint.com/sites/pwa/_layouts/15/wrkstat.aspx?List=5c3ae0b7-65f3-45f1-8078-c818d7721c07&amp;WorkflowInstanceName=cffe2b04-d06c-4296-a9a0-637b3edd023a" TargetMode="External"/><Relationship Id="rId776" Type="http://schemas.openxmlformats.org/officeDocument/2006/relationships/hyperlink" Target="https://satgobmx.sharepoint.com/sites/pwa/_layouts/15/wrkstat.aspx?List=5c3ae0b7-65f3-45f1-8078-c818d7721c07&amp;WorkflowInstanceName=5b8c87c7-c27b-418e-8891-0ca26a6ef70d" TargetMode="External"/><Relationship Id="rId983" Type="http://schemas.openxmlformats.org/officeDocument/2006/relationships/hyperlink" Target="https://satgobmx.sharepoint.com/sites/pwa/_layouts/15/wrkstat.aspx?List=5c3ae0b7-65f3-45f1-8078-c818d7721c07&amp;WorkflowInstanceName=a1192916-d311-458e-96f9-c7c41e5c0782" TargetMode="External"/><Relationship Id="rId331" Type="http://schemas.openxmlformats.org/officeDocument/2006/relationships/hyperlink" Target="https://satgobmx.sharepoint.com/sites/pwa/_layouts/15/wrkstat.aspx?List=5c3ae0b7-65f3-45f1-8078-c818d7721c07&amp;WorkflowInstanceName=6ae518da-f584-4227-b307-8fbbda97af21" TargetMode="External"/><Relationship Id="rId429" Type="http://schemas.openxmlformats.org/officeDocument/2006/relationships/hyperlink" Target="https://satgobmx.sharepoint.com/sites/pwa/_layouts/15/wrkstat.aspx?List=5c3ae0b7-65f3-45f1-8078-c818d7721c07&amp;WorkflowInstanceName=7cce3d2b-49fe-4d7e-a849-56328575e24d" TargetMode="External"/><Relationship Id="rId636" Type="http://schemas.openxmlformats.org/officeDocument/2006/relationships/hyperlink" Target="https://satgobmx.sharepoint.com/sites/pwa/_layouts/15/wrkstat.aspx?List=5c3ae0b7-65f3-45f1-8078-c818d7721c07&amp;WorkflowInstanceName=c89ccc9c-e51a-4130-9d84-bd7eaaf91dfc" TargetMode="External"/><Relationship Id="rId843" Type="http://schemas.openxmlformats.org/officeDocument/2006/relationships/hyperlink" Target="https://satgobmx.sharepoint.com/sites/pwa/_layouts/15/wrkstat.aspx?List=5c3ae0b7-65f3-45f1-8078-c818d7721c07&amp;WorkflowInstanceName=8969336f-4aab-4440-a6d6-98362568d6c2" TargetMode="External"/><Relationship Id="rId275" Type="http://schemas.openxmlformats.org/officeDocument/2006/relationships/hyperlink" Target="https://satgobmx.sharepoint.com/sites/pwa/_layouts/15/wrkstat.aspx?List=5c3ae0b7-65f3-45f1-8078-c818d7721c07&amp;WorkflowInstanceName=670a5e93-ddf9-4360-9fa9-96a522b7989f" TargetMode="External"/><Relationship Id="rId482" Type="http://schemas.openxmlformats.org/officeDocument/2006/relationships/hyperlink" Target="https://satgobmx.sharepoint.com/sites/pwa/_layouts/15/wrkstat.aspx?List=5c3ae0b7-65f3-45f1-8078-c818d7721c07&amp;WorkflowInstanceName=b760d6e6-95a4-4a21-a562-f194b8ba6166" TargetMode="External"/><Relationship Id="rId703" Type="http://schemas.openxmlformats.org/officeDocument/2006/relationships/hyperlink" Target="https://satgobmx.sharepoint.com/sites/pwa/_layouts/15/wrkstat.aspx?List=5c3ae0b7-65f3-45f1-8078-c818d7721c07&amp;WorkflowInstanceName=93851136-5f5f-4eaa-893f-9c95cc1c0ab7" TargetMode="External"/><Relationship Id="rId910" Type="http://schemas.openxmlformats.org/officeDocument/2006/relationships/hyperlink" Target="https://satgobmx.sharepoint.com/sites/pwa/_layouts/15/wrkstat.aspx?List=5c3ae0b7-65f3-45f1-8078-c818d7721c07&amp;WorkflowInstanceName=4b33ec09-f4df-44b2-b04c-657010520ac0" TargetMode="External"/><Relationship Id="rId135" Type="http://schemas.openxmlformats.org/officeDocument/2006/relationships/hyperlink" Target="https://satgobmx.sharepoint.com/sites/pwa/_layouts/15/wrkstat.aspx?List=5c3ae0b7-65f3-45f1-8078-c818d7721c07&amp;WorkflowInstanceName=03c6e328-718e-4b8c-a99a-4b138bf4a288" TargetMode="External"/><Relationship Id="rId342" Type="http://schemas.openxmlformats.org/officeDocument/2006/relationships/hyperlink" Target="https://satgobmx.sharepoint.com/sites/pwa/_layouts/15/wrkstat.aspx?List=5c3ae0b7-65f3-45f1-8078-c818d7721c07&amp;WorkflowInstanceName=1fa31b13-ff30-4020-bf96-c06af0d0f251" TargetMode="External"/><Relationship Id="rId787" Type="http://schemas.openxmlformats.org/officeDocument/2006/relationships/hyperlink" Target="https://satgobmx.sharepoint.com/sites/pwa/_layouts/15/wrkstat.aspx?List=5c3ae0b7-65f3-45f1-8078-c818d7721c07&amp;WorkflowInstanceName=9a9f4ef1-0457-4ac9-87bd-009117cb2c91" TargetMode="External"/><Relationship Id="rId994" Type="http://schemas.openxmlformats.org/officeDocument/2006/relationships/hyperlink" Target="https://satgobmx.sharepoint.com/sites/pwa/_layouts/15/wrkstat.aspx?List=5c3ae0b7-65f3-45f1-8078-c818d7721c07&amp;WorkflowInstanceName=80c11389-5df5-4592-8508-bdecd89647e1" TargetMode="External"/><Relationship Id="rId202" Type="http://schemas.openxmlformats.org/officeDocument/2006/relationships/hyperlink" Target="https://satgobmx.sharepoint.com/sites/pwa/_layouts/15/wrkstat.aspx?List=5c3ae0b7-65f3-45f1-8078-c818d7721c07&amp;WorkflowInstanceName=2e9833d8-1abb-4695-9285-8e0a180b1b20" TargetMode="External"/><Relationship Id="rId647" Type="http://schemas.openxmlformats.org/officeDocument/2006/relationships/hyperlink" Target="https://satgobmx.sharepoint.com/sites/pwa/_layouts/15/wrkstat.aspx?List=5c3ae0b7-65f3-45f1-8078-c818d7721c07&amp;WorkflowInstanceName=fb610174-6ddb-4a59-9d0c-2cac6834246d" TargetMode="External"/><Relationship Id="rId854" Type="http://schemas.openxmlformats.org/officeDocument/2006/relationships/hyperlink" Target="https://satgobmx.sharepoint.com/sites/pwa/_layouts/15/wrkstat.aspx?List=5c3ae0b7-65f3-45f1-8078-c818d7721c07&amp;WorkflowInstanceName=d493256b-57e0-48f7-b3d9-0db706c6f863" TargetMode="External"/><Relationship Id="rId286" Type="http://schemas.openxmlformats.org/officeDocument/2006/relationships/hyperlink" Target="https://satgobmx.sharepoint.com/sites/pwa/_layouts/15/wrkstat.aspx?List=5c3ae0b7-65f3-45f1-8078-c818d7721c07&amp;WorkflowInstanceName=a71c4392-a4b1-4e88-b01e-d36a950a955e" TargetMode="External"/><Relationship Id="rId493" Type="http://schemas.openxmlformats.org/officeDocument/2006/relationships/hyperlink" Target="https://satgobmx.sharepoint.com/sites/pwa/_layouts/15/wrkstat.aspx?List=5c3ae0b7-65f3-45f1-8078-c818d7721c07&amp;WorkflowInstanceName=9adfb123-1849-4a5d-866b-1cd016fd6364" TargetMode="External"/><Relationship Id="rId507" Type="http://schemas.openxmlformats.org/officeDocument/2006/relationships/hyperlink" Target="https://satgobmx.sharepoint.com/sites/pwa/_layouts/15/wrkstat.aspx?List=5c3ae0b7-65f3-45f1-8078-c818d7721c07&amp;WorkflowInstanceName=29467489-d095-458f-81cc-9fea79b4ea22" TargetMode="External"/><Relationship Id="rId714" Type="http://schemas.openxmlformats.org/officeDocument/2006/relationships/hyperlink" Target="https://satgobmx.sharepoint.com/sites/pwa/_layouts/15/wrkstat.aspx?List=5c3ae0b7-65f3-45f1-8078-c818d7721c07&amp;WorkflowInstanceName=2cb7efc3-8649-410b-b6cc-3f46cfa4bef4" TargetMode="External"/><Relationship Id="rId921" Type="http://schemas.openxmlformats.org/officeDocument/2006/relationships/hyperlink" Target="https://satgobmx.sharepoint.com/sites/pwa/_layouts/15/wrkstat.aspx?List=5c3ae0b7-65f3-45f1-8078-c818d7721c07&amp;WorkflowInstanceName=426e8512-277d-41d3-b052-c01ea4951ea4" TargetMode="External"/><Relationship Id="rId50" Type="http://schemas.openxmlformats.org/officeDocument/2006/relationships/hyperlink" Target="https://satgobmx.sharepoint.com/sites/pwa/_layouts/15/wrkstat.aspx?List=5c3ae0b7-65f3-45f1-8078-c818d7721c07&amp;WorkflowInstanceName=5ebb5d52-3166-4069-9efa-ee9289dcb35e" TargetMode="External"/><Relationship Id="rId146" Type="http://schemas.openxmlformats.org/officeDocument/2006/relationships/hyperlink" Target="https://satgobmx.sharepoint.com/sites/pwa/_layouts/15/wrkstat.aspx?List=5c3ae0b7-65f3-45f1-8078-c818d7721c07&amp;WorkflowInstanceName=f663131e-fff4-44e6-9d04-8ea843aace71" TargetMode="External"/><Relationship Id="rId353" Type="http://schemas.openxmlformats.org/officeDocument/2006/relationships/hyperlink" Target="https://satgobmx.sharepoint.com/sites/pwa/_layouts/15/wrkstat.aspx?List=5c3ae0b7-65f3-45f1-8078-c818d7721c07&amp;WorkflowInstanceName=66228e84-f1e6-40a1-89eb-a6926871606d" TargetMode="External"/><Relationship Id="rId560" Type="http://schemas.openxmlformats.org/officeDocument/2006/relationships/hyperlink" Target="https://satgobmx.sharepoint.com/sites/pwa/_layouts/15/wrkstat.aspx?List=5c3ae0b7-65f3-45f1-8078-c818d7721c07&amp;WorkflowInstanceName=4c606007-2e48-40f8-ad45-8a87349d3760" TargetMode="External"/><Relationship Id="rId798" Type="http://schemas.openxmlformats.org/officeDocument/2006/relationships/hyperlink" Target="https://satgobmx.sharepoint.com/sites/pwa/_layouts/15/wrkstat.aspx?List=5c3ae0b7-65f3-45f1-8078-c818d7721c07&amp;WorkflowInstanceName=64170540-a887-4cb4-a7bc-a086c0b811e7" TargetMode="External"/><Relationship Id="rId213" Type="http://schemas.openxmlformats.org/officeDocument/2006/relationships/hyperlink" Target="https://satgobmx.sharepoint.com/sites/pwa/_layouts/15/wrkstat.aspx?List=5c3ae0b7-65f3-45f1-8078-c818d7721c07&amp;WorkflowInstanceName=eea0ae67-958d-40c3-82ff-058383a68fb0" TargetMode="External"/><Relationship Id="rId420" Type="http://schemas.openxmlformats.org/officeDocument/2006/relationships/hyperlink" Target="https://satgobmx.sharepoint.com/sites/pwa/_layouts/15/wrkstat.aspx?List=5c3ae0b7-65f3-45f1-8078-c818d7721c07&amp;WorkflowInstanceName=d6854f16-1769-4f05-8a89-eb2c7cf90ad6" TargetMode="External"/><Relationship Id="rId658" Type="http://schemas.openxmlformats.org/officeDocument/2006/relationships/hyperlink" Target="https://satgobmx.sharepoint.com/sites/pwa/_layouts/15/wrkstat.aspx?List=5c3ae0b7-65f3-45f1-8078-c818d7721c07&amp;WorkflowInstanceName=dc09250f-1887-4144-aec9-f8e49534875f" TargetMode="External"/><Relationship Id="rId865" Type="http://schemas.openxmlformats.org/officeDocument/2006/relationships/hyperlink" Target="https://satgobmx.sharepoint.com/sites/pwa/_layouts/15/wrkstat.aspx?List=5c3ae0b7-65f3-45f1-8078-c818d7721c07&amp;WorkflowInstanceName=286ab497-6308-4c50-b5ee-76bb4ab9b3f8" TargetMode="External"/><Relationship Id="rId297" Type="http://schemas.openxmlformats.org/officeDocument/2006/relationships/hyperlink" Target="https://satgobmx.sharepoint.com/sites/pwa/_layouts/15/wrkstat.aspx?List=5c3ae0b7-65f3-45f1-8078-c818d7721c07&amp;WorkflowInstanceName=96b577a9-00d7-453a-838f-b668956ca82c" TargetMode="External"/><Relationship Id="rId518" Type="http://schemas.openxmlformats.org/officeDocument/2006/relationships/hyperlink" Target="https://satgobmx.sharepoint.com/sites/pwa/_layouts/15/wrkstat.aspx?List=5c3ae0b7-65f3-45f1-8078-c818d7721c07&amp;WorkflowInstanceName=41c11217-f33e-46ec-bfb8-f80d82362718" TargetMode="External"/><Relationship Id="rId725" Type="http://schemas.openxmlformats.org/officeDocument/2006/relationships/hyperlink" Target="https://satgobmx.sharepoint.com/sites/pwa/_layouts/15/wrkstat.aspx?List=5c3ae0b7-65f3-45f1-8078-c818d7721c07&amp;WorkflowInstanceName=a2f9a5df-60b0-438f-97e1-600754e06801" TargetMode="External"/><Relationship Id="rId932" Type="http://schemas.openxmlformats.org/officeDocument/2006/relationships/hyperlink" Target="https://satgobmx.sharepoint.com/sites/pwa/_layouts/15/wrkstat.aspx?List=5c3ae0b7-65f3-45f1-8078-c818d7721c07&amp;WorkflowInstanceName=1f2bb8f6-814d-4fa7-846c-49ac9e52c118" TargetMode="External"/><Relationship Id="rId157" Type="http://schemas.openxmlformats.org/officeDocument/2006/relationships/hyperlink" Target="https://satgobmx.sharepoint.com/sites/pwa/_layouts/15/wrkstat.aspx?List=5c3ae0b7-65f3-45f1-8078-c818d7721c07&amp;WorkflowInstanceName=c0104221-2fc4-403b-b0aa-f4c06c797869" TargetMode="External"/><Relationship Id="rId364" Type="http://schemas.openxmlformats.org/officeDocument/2006/relationships/hyperlink" Target="https://satgobmx.sharepoint.com/sites/pwa/_layouts/15/wrkstat.aspx?List=5c3ae0b7-65f3-45f1-8078-c818d7721c07&amp;WorkflowInstanceName=a0a995d5-e391-4bde-8bd8-4435b6e96833" TargetMode="External"/><Relationship Id="rId61" Type="http://schemas.openxmlformats.org/officeDocument/2006/relationships/hyperlink" Target="https://satgobmx.sharepoint.com/sites/pwa/_layouts/15/wrkstat.aspx?List=5c3ae0b7-65f3-45f1-8078-c818d7721c07&amp;WorkflowInstanceName=2ceafc9e-3434-4e01-9ad1-fecdc1c69881" TargetMode="External"/><Relationship Id="rId571" Type="http://schemas.openxmlformats.org/officeDocument/2006/relationships/hyperlink" Target="https://satgobmx.sharepoint.com/sites/pwa/_layouts/15/wrkstat.aspx?List=5c3ae0b7-65f3-45f1-8078-c818d7721c07&amp;WorkflowInstanceName=e049d41c-d9a8-4598-9031-eb38e4afa306" TargetMode="External"/><Relationship Id="rId669" Type="http://schemas.openxmlformats.org/officeDocument/2006/relationships/hyperlink" Target="https://satgobmx.sharepoint.com/sites/pwa/_layouts/15/wrkstat.aspx?List=5c3ae0b7-65f3-45f1-8078-c818d7721c07&amp;WorkflowInstanceName=580d1743-c6e5-438e-b463-2cd8ca9a0092" TargetMode="External"/><Relationship Id="rId876" Type="http://schemas.openxmlformats.org/officeDocument/2006/relationships/hyperlink" Target="https://satgobmx.sharepoint.com/sites/pwa/_layouts/15/wrkstat.aspx?List=5c3ae0b7-65f3-45f1-8078-c818d7721c07&amp;WorkflowInstanceName=981fe637-5c02-4be5-abd3-5bfc17add7ca" TargetMode="External"/><Relationship Id="rId19" Type="http://schemas.openxmlformats.org/officeDocument/2006/relationships/hyperlink" Target="https://satgobmx.sharepoint.com/sites/pwa/_layouts/15/wrkstat.aspx?List=5c3ae0b7-65f3-45f1-8078-c818d7721c07&amp;WorkflowInstanceName=6eb69a4c-1a5b-4943-a669-912b2a1f9e2b" TargetMode="External"/><Relationship Id="rId224" Type="http://schemas.openxmlformats.org/officeDocument/2006/relationships/hyperlink" Target="https://satgobmx.sharepoint.com/sites/pwa/_layouts/15/wrkstat.aspx?List=5c3ae0b7-65f3-45f1-8078-c818d7721c07&amp;WorkflowInstanceName=cfe2aedc-06df-4e04-b6a1-190e9a038d67" TargetMode="External"/><Relationship Id="rId431" Type="http://schemas.openxmlformats.org/officeDocument/2006/relationships/hyperlink" Target="https://satgobmx.sharepoint.com/sites/pwa/_layouts/15/wrkstat.aspx?List=5c3ae0b7-65f3-45f1-8078-c818d7721c07&amp;WorkflowInstanceName=f63ea151-0e04-4974-b3ef-dcc78037065c" TargetMode="External"/><Relationship Id="rId529" Type="http://schemas.openxmlformats.org/officeDocument/2006/relationships/hyperlink" Target="https://satgobmx.sharepoint.com/sites/pwa/_layouts/15/wrkstat.aspx?List=5c3ae0b7-65f3-45f1-8078-c818d7721c07&amp;WorkflowInstanceName=3f924375-0c50-4bcd-bd2d-6352300efae0" TargetMode="External"/><Relationship Id="rId736" Type="http://schemas.openxmlformats.org/officeDocument/2006/relationships/hyperlink" Target="https://satgobmx.sharepoint.com/sites/pwa/_layouts/15/wrkstat.aspx?List=5c3ae0b7-65f3-45f1-8078-c818d7721c07&amp;WorkflowInstanceName=b1aef6ec-d3c1-4396-8f08-ec1499a911e3" TargetMode="External"/><Relationship Id="rId168" Type="http://schemas.openxmlformats.org/officeDocument/2006/relationships/hyperlink" Target="https://satgobmx.sharepoint.com/sites/pwa/_layouts/15/wrkstat.aspx?List=5c3ae0b7-65f3-45f1-8078-c818d7721c07&amp;WorkflowInstanceName=b942a1c3-e3f7-4afb-9bb0-992dc8997af4" TargetMode="External"/><Relationship Id="rId943" Type="http://schemas.openxmlformats.org/officeDocument/2006/relationships/hyperlink" Target="https://satgobmx.sharepoint.com/sites/pwa/_layouts/15/wrkstat.aspx?List=5c3ae0b7-65f3-45f1-8078-c818d7721c07&amp;WorkflowInstanceName=155f3b20-c407-433c-a49d-b4f06707b741" TargetMode="External"/><Relationship Id="rId72" Type="http://schemas.openxmlformats.org/officeDocument/2006/relationships/hyperlink" Target="https://satgobmx.sharepoint.com/sites/pwa/_layouts/15/wrkstat.aspx?List=5c3ae0b7-65f3-45f1-8078-c818d7721c07&amp;WorkflowInstanceName=7fe49bce-2164-45ab-8457-53c201c49317" TargetMode="External"/><Relationship Id="rId375" Type="http://schemas.openxmlformats.org/officeDocument/2006/relationships/hyperlink" Target="https://satgobmx.sharepoint.com/sites/pwa/_layouts/15/wrkstat.aspx?List=5c3ae0b7-65f3-45f1-8078-c818d7721c07&amp;WorkflowInstanceName=6f4cd72d-49a3-4f47-9bc2-f7b2968a4a0c" TargetMode="External"/><Relationship Id="rId582" Type="http://schemas.openxmlformats.org/officeDocument/2006/relationships/hyperlink" Target="https://satgobmx.sharepoint.com/sites/pwa/_layouts/15/wrkstat.aspx?List=5c3ae0b7-65f3-45f1-8078-c818d7721c07&amp;WorkflowInstanceName=62c80278-9adf-4c98-aa51-e4c9bd15f4f2" TargetMode="External"/><Relationship Id="rId803" Type="http://schemas.openxmlformats.org/officeDocument/2006/relationships/hyperlink" Target="https://satgobmx.sharepoint.com/sites/pwa/_layouts/15/wrkstat.aspx?List=5c3ae0b7-65f3-45f1-8078-c818d7721c07&amp;WorkflowInstanceName=569e4850-24b2-4346-97b3-d57417a4e570" TargetMode="External"/><Relationship Id="rId3" Type="http://schemas.openxmlformats.org/officeDocument/2006/relationships/hyperlink" Target="https://satgobmx.sharepoint.com/sites/pwa/_layouts/15/wrkstat.aspx?List=5c3ae0b7-65f3-45f1-8078-c818d7721c07&amp;WorkflowInstanceName=2058bcb4-eaff-45ba-9f9e-819bd0a6ac75" TargetMode="External"/><Relationship Id="rId235" Type="http://schemas.openxmlformats.org/officeDocument/2006/relationships/hyperlink" Target="https://satgobmx.sharepoint.com/sites/pwa/_layouts/15/wrkstat.aspx?List=5c3ae0b7-65f3-45f1-8078-c818d7721c07&amp;WorkflowInstanceName=9dec1316-320f-4321-b84d-6bed294b3008" TargetMode="External"/><Relationship Id="rId442" Type="http://schemas.openxmlformats.org/officeDocument/2006/relationships/hyperlink" Target="https://satgobmx.sharepoint.com/sites/pwa/_layouts/15/wrkstat.aspx?List=5c3ae0b7-65f3-45f1-8078-c818d7721c07&amp;WorkflowInstanceName=97536417-4eda-409f-bfd8-694dcc6357ff" TargetMode="External"/><Relationship Id="rId887" Type="http://schemas.openxmlformats.org/officeDocument/2006/relationships/hyperlink" Target="https://satgobmx.sharepoint.com/sites/pwa/_layouts/15/wrkstat.aspx?List=5c3ae0b7-65f3-45f1-8078-c818d7721c07&amp;WorkflowInstanceName=c0205a87-fdcb-4a15-ac05-29d85a15e3f2" TargetMode="External"/><Relationship Id="rId302" Type="http://schemas.openxmlformats.org/officeDocument/2006/relationships/hyperlink" Target="https://satgobmx.sharepoint.com/sites/pwa/_layouts/15/wrkstat.aspx?List=5c3ae0b7-65f3-45f1-8078-c818d7721c07&amp;WorkflowInstanceName=baefab29-e247-4933-ac8e-c82b56034a71" TargetMode="External"/><Relationship Id="rId747" Type="http://schemas.openxmlformats.org/officeDocument/2006/relationships/hyperlink" Target="https://satgobmx.sharepoint.com/sites/pwa/_layouts/15/wrkstat.aspx?List=5c3ae0b7-65f3-45f1-8078-c818d7721c07&amp;WorkflowInstanceName=63866000-ac7b-4451-b4ce-1a0bae5482c6" TargetMode="External"/><Relationship Id="rId954" Type="http://schemas.openxmlformats.org/officeDocument/2006/relationships/hyperlink" Target="https://satgobmx.sharepoint.com/sites/pwa/_layouts/15/wrkstat.aspx?List=5c3ae0b7-65f3-45f1-8078-c818d7721c07&amp;WorkflowInstanceName=51db39f5-3cf7-4a7a-832e-8bcd25b8bdba" TargetMode="External"/><Relationship Id="rId83" Type="http://schemas.openxmlformats.org/officeDocument/2006/relationships/hyperlink" Target="https://satgobmx.sharepoint.com/sites/pwa/_layouts/15/wrkstat.aspx?List=5c3ae0b7-65f3-45f1-8078-c818d7721c07&amp;WorkflowInstanceName=7e3f167e-3d1c-4bf4-8186-dd0c012c501d" TargetMode="External"/><Relationship Id="rId179" Type="http://schemas.openxmlformats.org/officeDocument/2006/relationships/hyperlink" Target="https://satgobmx.sharepoint.com/sites/pwa/_layouts/15/wrkstat.aspx?List=5c3ae0b7-65f3-45f1-8078-c818d7721c07&amp;WorkflowInstanceName=91ac451b-7593-465f-a12b-2485ee9659de" TargetMode="External"/><Relationship Id="rId386" Type="http://schemas.openxmlformats.org/officeDocument/2006/relationships/hyperlink" Target="https://satgobmx.sharepoint.com/sites/pwa/_layouts/15/wrkstat.aspx?List=5c3ae0b7-65f3-45f1-8078-c818d7721c07&amp;WorkflowInstanceName=f724da1e-9832-4de8-bfc5-8221680f287a" TargetMode="External"/><Relationship Id="rId593" Type="http://schemas.openxmlformats.org/officeDocument/2006/relationships/hyperlink" Target="https://satgobmx.sharepoint.com/sites/pwa/_layouts/15/wrkstat.aspx?List=5c3ae0b7-65f3-45f1-8078-c818d7721c07&amp;WorkflowInstanceName=cdbc5c7c-c6c3-4345-bf78-72f68b5037fc" TargetMode="External"/><Relationship Id="rId607" Type="http://schemas.openxmlformats.org/officeDocument/2006/relationships/hyperlink" Target="https://satgobmx.sharepoint.com/sites/pwa/_layouts/15/wrkstat.aspx?List=5c3ae0b7-65f3-45f1-8078-c818d7721c07&amp;WorkflowInstanceName=92c03f56-59db-4d47-aff7-958415430c1a" TargetMode="External"/><Relationship Id="rId814" Type="http://schemas.openxmlformats.org/officeDocument/2006/relationships/hyperlink" Target="https://satgobmx.sharepoint.com/sites/pwa/_layouts/15/wrkstat.aspx?List=5c3ae0b7-65f3-45f1-8078-c818d7721c07&amp;WorkflowInstanceName=cd831693-36ac-471e-8cce-c52061ccb53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C0-7767-4A38-9353-A5A10907146A}">
  <dimension ref="A4:AH61"/>
  <sheetViews>
    <sheetView zoomScaleNormal="100" workbookViewId="0">
      <selection activeCell="D33" sqref="D33"/>
    </sheetView>
  </sheetViews>
  <sheetFormatPr baseColWidth="10" defaultRowHeight="14.4" x14ac:dyDescent="0.3"/>
  <cols>
    <col min="1" max="1" width="6.5546875" style="14" customWidth="1"/>
    <col min="2" max="2" width="18.5546875" style="14" bestFit="1" customWidth="1"/>
    <col min="3" max="3" width="22.44140625" style="14" bestFit="1" customWidth="1"/>
    <col min="4" max="4" width="23.88671875" style="14" bestFit="1" customWidth="1"/>
    <col min="5" max="5" width="19.88671875" style="14" bestFit="1" customWidth="1"/>
    <col min="6" max="6" width="11.5546875" style="14" bestFit="1" customWidth="1"/>
    <col min="7" max="7" width="10" style="14" bestFit="1" customWidth="1"/>
    <col min="8" max="8" width="11.109375" style="14" bestFit="1" customWidth="1"/>
    <col min="9" max="9" width="12.5546875" style="14" bestFit="1" customWidth="1"/>
    <col min="10" max="10" width="12.5546875" style="14" customWidth="1"/>
    <col min="11" max="11" width="11.44140625" style="14"/>
    <col min="12" max="12" width="68.33203125" bestFit="1" customWidth="1"/>
    <col min="13" max="13" width="22.44140625" bestFit="1" customWidth="1"/>
    <col min="14" max="14" width="7.109375" bestFit="1" customWidth="1"/>
    <col min="15" max="15" width="4.44140625" bestFit="1" customWidth="1"/>
    <col min="16" max="16" width="4.88671875" bestFit="1" customWidth="1"/>
    <col min="17" max="18" width="5.88671875" style="14" bestFit="1" customWidth="1"/>
    <col min="19" max="19" width="12.5546875" style="14" bestFit="1" customWidth="1"/>
    <col min="20" max="20" width="5.88671875" style="14" bestFit="1" customWidth="1"/>
    <col min="21" max="22" width="12.5546875" style="14" bestFit="1" customWidth="1"/>
    <col min="23" max="24" width="12.5546875" style="14" customWidth="1"/>
    <col min="25" max="25" width="42.44140625" style="14" bestFit="1" customWidth="1"/>
    <col min="26" max="26" width="20.44140625" style="14" bestFit="1" customWidth="1"/>
    <col min="27" max="28" width="12.5546875" style="14" customWidth="1"/>
    <col min="29" max="29" width="42.44140625" bestFit="1" customWidth="1"/>
    <col min="30" max="30" width="20.44140625" bestFit="1" customWidth="1"/>
    <col min="31" max="31" width="22.44140625" bestFit="1" customWidth="1"/>
    <col min="32" max="32" width="4.88671875" bestFit="1" customWidth="1"/>
    <col min="33" max="33" width="41.33203125" bestFit="1" customWidth="1"/>
    <col min="34" max="34" width="22.44140625" bestFit="1" customWidth="1"/>
    <col min="35" max="35" width="6.33203125" bestFit="1" customWidth="1"/>
    <col min="36" max="37" width="12.5546875" bestFit="1" customWidth="1"/>
    <col min="38" max="38" width="4.6640625" bestFit="1" customWidth="1"/>
    <col min="39" max="39" width="6.33203125" bestFit="1" customWidth="1"/>
    <col min="40" max="40" width="4.44140625" bestFit="1" customWidth="1"/>
    <col min="41" max="42" width="4.88671875" bestFit="1" customWidth="1"/>
    <col min="43" max="44" width="5.88671875" bestFit="1" customWidth="1"/>
    <col min="45" max="45" width="12.5546875" bestFit="1" customWidth="1"/>
    <col min="46" max="46" width="31" bestFit="1" customWidth="1"/>
    <col min="47" max="47" width="38.109375" bestFit="1" customWidth="1"/>
    <col min="48" max="48" width="5.88671875" bestFit="1" customWidth="1"/>
    <col min="49" max="49" width="41.33203125" bestFit="1" customWidth="1"/>
    <col min="50" max="50" width="14.33203125" bestFit="1" customWidth="1"/>
    <col min="51" max="51" width="17.44140625" bestFit="1" customWidth="1"/>
    <col min="52" max="52" width="12.88671875" bestFit="1" customWidth="1"/>
    <col min="53" max="53" width="5.88671875" bestFit="1" customWidth="1"/>
    <col min="54" max="54" width="15.88671875" bestFit="1" customWidth="1"/>
    <col min="55" max="55" width="12.5546875" bestFit="1" customWidth="1"/>
  </cols>
  <sheetData>
    <row r="4" spans="2:34" s="14" customFormat="1" x14ac:dyDescent="0.3"/>
    <row r="5" spans="2:34" s="47" customFormat="1" ht="18" x14ac:dyDescent="0.35">
      <c r="B5" s="46" t="s">
        <v>6703</v>
      </c>
      <c r="L5" s="46" t="s">
        <v>6704</v>
      </c>
      <c r="AG5" s="14"/>
      <c r="AH5" s="14"/>
    </row>
    <row r="6" spans="2:34" s="47" customFormat="1" ht="18" x14ac:dyDescent="0.35">
      <c r="B6" s="46"/>
      <c r="L6" s="46"/>
      <c r="Q6" s="116"/>
      <c r="AG6" s="14"/>
      <c r="AH6" s="14"/>
    </row>
    <row r="7" spans="2:34" s="14" customFormat="1" x14ac:dyDescent="0.3">
      <c r="B7" s="13" t="s">
        <v>2274</v>
      </c>
      <c r="C7" s="14" t="s">
        <v>6509</v>
      </c>
      <c r="L7" s="13" t="s">
        <v>31</v>
      </c>
      <c r="M7" s="14" t="s">
        <v>6812</v>
      </c>
      <c r="Y7"/>
      <c r="Z7"/>
      <c r="AC7"/>
      <c r="AD7"/>
    </row>
    <row r="8" spans="2:34" x14ac:dyDescent="0.3">
      <c r="L8" s="13" t="s">
        <v>2274</v>
      </c>
      <c r="M8" s="14" t="s">
        <v>6505</v>
      </c>
      <c r="N8" s="14"/>
      <c r="O8" s="14"/>
      <c r="P8" s="14"/>
      <c r="Y8" s="13" t="s">
        <v>31</v>
      </c>
      <c r="Z8" s="14" t="s">
        <v>4446</v>
      </c>
      <c r="AC8" s="13" t="s">
        <v>31</v>
      </c>
      <c r="AD8" s="14" t="s">
        <v>4446</v>
      </c>
      <c r="AE8" s="14"/>
      <c r="AG8" s="14"/>
      <c r="AH8" s="14"/>
    </row>
    <row r="9" spans="2:34" x14ac:dyDescent="0.3">
      <c r="B9" s="13" t="s">
        <v>3957</v>
      </c>
      <c r="C9" s="13" t="s">
        <v>3958</v>
      </c>
      <c r="D9"/>
      <c r="E9"/>
      <c r="F9"/>
      <c r="G9"/>
      <c r="H9"/>
      <c r="I9"/>
      <c r="J9"/>
      <c r="L9" s="14"/>
      <c r="M9" s="14"/>
      <c r="N9" s="14"/>
      <c r="O9" s="14"/>
      <c r="P9" s="14"/>
      <c r="Y9" s="13" t="s">
        <v>635</v>
      </c>
      <c r="Z9" s="14" t="s">
        <v>4446</v>
      </c>
      <c r="AC9" s="13" t="s">
        <v>635</v>
      </c>
      <c r="AD9" s="14" t="s">
        <v>139</v>
      </c>
    </row>
    <row r="10" spans="2:34" x14ac:dyDescent="0.3">
      <c r="B10" s="13" t="s">
        <v>3955</v>
      </c>
      <c r="C10" s="14" t="s">
        <v>6812</v>
      </c>
      <c r="D10" s="14" t="s">
        <v>6813</v>
      </c>
      <c r="E10" s="14" t="s">
        <v>6814</v>
      </c>
      <c r="F10" s="14" t="s">
        <v>6815</v>
      </c>
      <c r="G10" s="14" t="s">
        <v>6816</v>
      </c>
      <c r="H10" s="14" t="s">
        <v>6817</v>
      </c>
      <c r="I10" s="14" t="s">
        <v>3956</v>
      </c>
      <c r="J10"/>
      <c r="L10" s="13" t="s">
        <v>3957</v>
      </c>
      <c r="M10" s="13" t="s">
        <v>3958</v>
      </c>
      <c r="Q10"/>
      <c r="R10"/>
      <c r="S10"/>
      <c r="T10"/>
      <c r="U10"/>
      <c r="V10"/>
      <c r="W10"/>
    </row>
    <row r="11" spans="2:34" x14ac:dyDescent="0.3">
      <c r="B11" s="12" t="s">
        <v>78</v>
      </c>
      <c r="C11" s="11">
        <v>10</v>
      </c>
      <c r="D11" s="11">
        <v>3</v>
      </c>
      <c r="E11" s="11"/>
      <c r="F11" s="11">
        <v>32</v>
      </c>
      <c r="G11" s="11">
        <v>32</v>
      </c>
      <c r="H11" s="11">
        <v>3</v>
      </c>
      <c r="I11" s="11">
        <v>80</v>
      </c>
      <c r="J11"/>
      <c r="L11" s="13" t="s">
        <v>3955</v>
      </c>
      <c r="M11" s="14" t="s">
        <v>78</v>
      </c>
      <c r="N11" s="14" t="s">
        <v>522</v>
      </c>
      <c r="O11" s="14" t="s">
        <v>455</v>
      </c>
      <c r="P11" s="14" t="s">
        <v>90</v>
      </c>
      <c r="Q11" s="14" t="s">
        <v>61</v>
      </c>
      <c r="R11" s="14" t="s">
        <v>48</v>
      </c>
      <c r="S11" s="14" t="s">
        <v>3956</v>
      </c>
      <c r="T11"/>
      <c r="U11"/>
      <c r="V11"/>
      <c r="W11"/>
      <c r="Y11" s="13" t="s">
        <v>3955</v>
      </c>
      <c r="Z11" t="s">
        <v>3957</v>
      </c>
      <c r="AA11"/>
      <c r="AC11" s="13" t="s">
        <v>3955</v>
      </c>
      <c r="AD11" t="s">
        <v>3957</v>
      </c>
    </row>
    <row r="12" spans="2:34" x14ac:dyDescent="0.3">
      <c r="B12" s="12" t="s">
        <v>522</v>
      </c>
      <c r="C12" s="11">
        <v>4</v>
      </c>
      <c r="D12" s="11"/>
      <c r="E12" s="11"/>
      <c r="F12" s="11">
        <v>4</v>
      </c>
      <c r="G12" s="11"/>
      <c r="H12" s="11"/>
      <c r="I12" s="11">
        <v>8</v>
      </c>
      <c r="J12"/>
      <c r="L12" s="12" t="s">
        <v>7953</v>
      </c>
      <c r="M12" s="11"/>
      <c r="N12" s="11"/>
      <c r="O12" s="11"/>
      <c r="P12" s="11">
        <v>1</v>
      </c>
      <c r="Q12" s="11"/>
      <c r="R12" s="11"/>
      <c r="S12" s="11">
        <v>1</v>
      </c>
      <c r="T12"/>
      <c r="U12"/>
      <c r="V12"/>
      <c r="W12"/>
      <c r="X12" s="11"/>
      <c r="Y12" s="12" t="s">
        <v>6505</v>
      </c>
      <c r="Z12" s="11">
        <v>20</v>
      </c>
      <c r="AA12"/>
      <c r="AB12" s="11"/>
      <c r="AC12" s="12" t="s">
        <v>2267</v>
      </c>
      <c r="AD12" s="11">
        <v>2</v>
      </c>
    </row>
    <row r="13" spans="2:34" x14ac:dyDescent="0.3">
      <c r="B13" s="12" t="s">
        <v>159</v>
      </c>
      <c r="C13" s="11">
        <v>3</v>
      </c>
      <c r="D13" s="11">
        <v>1</v>
      </c>
      <c r="E13" s="11">
        <v>1</v>
      </c>
      <c r="F13" s="11">
        <v>14</v>
      </c>
      <c r="G13" s="11">
        <v>1</v>
      </c>
      <c r="H13" s="11"/>
      <c r="I13" s="11">
        <v>20</v>
      </c>
      <c r="J13"/>
      <c r="L13" s="12" t="s">
        <v>6475</v>
      </c>
      <c r="M13" s="11">
        <v>1</v>
      </c>
      <c r="N13" s="11"/>
      <c r="O13" s="11"/>
      <c r="P13" s="11"/>
      <c r="Q13" s="11"/>
      <c r="R13" s="11"/>
      <c r="S13" s="11">
        <v>1</v>
      </c>
      <c r="T13"/>
      <c r="U13"/>
      <c r="V13"/>
      <c r="W13"/>
      <c r="X13" s="11"/>
      <c r="Y13" s="12" t="s">
        <v>2267</v>
      </c>
      <c r="Z13" s="11">
        <v>60</v>
      </c>
      <c r="AA13"/>
      <c r="AB13" s="11"/>
      <c r="AC13" s="12" t="s">
        <v>6505</v>
      </c>
      <c r="AD13" s="11">
        <v>1</v>
      </c>
    </row>
    <row r="14" spans="2:34" x14ac:dyDescent="0.3">
      <c r="B14" s="12" t="s">
        <v>303</v>
      </c>
      <c r="C14" s="11">
        <v>3</v>
      </c>
      <c r="D14" s="11"/>
      <c r="E14" s="11"/>
      <c r="F14" s="11"/>
      <c r="G14" s="11"/>
      <c r="H14" s="11"/>
      <c r="I14" s="11">
        <v>3</v>
      </c>
      <c r="J14"/>
      <c r="L14" s="12" t="s">
        <v>6476</v>
      </c>
      <c r="M14" s="11">
        <v>1</v>
      </c>
      <c r="N14" s="11"/>
      <c r="O14" s="11"/>
      <c r="P14" s="11"/>
      <c r="Q14" s="11"/>
      <c r="R14" s="11"/>
      <c r="S14" s="11">
        <v>1</v>
      </c>
      <c r="T14"/>
      <c r="U14"/>
      <c r="V14"/>
      <c r="W14"/>
      <c r="X14" s="11"/>
      <c r="Y14" s="12" t="s">
        <v>3959</v>
      </c>
      <c r="Z14" s="11">
        <v>14</v>
      </c>
      <c r="AA14"/>
      <c r="AB14" s="11"/>
      <c r="AC14" s="117" t="s">
        <v>7814</v>
      </c>
      <c r="AD14" s="11">
        <v>1</v>
      </c>
    </row>
    <row r="15" spans="2:34" x14ac:dyDescent="0.3">
      <c r="B15" s="12" t="s">
        <v>216</v>
      </c>
      <c r="C15" s="11">
        <v>9</v>
      </c>
      <c r="D15" s="11"/>
      <c r="E15" s="11"/>
      <c r="F15" s="11">
        <v>1</v>
      </c>
      <c r="G15" s="11">
        <v>1</v>
      </c>
      <c r="H15" s="11"/>
      <c r="I15" s="11">
        <v>11</v>
      </c>
      <c r="J15"/>
      <c r="L15" s="12" t="s">
        <v>7935</v>
      </c>
      <c r="M15" s="11">
        <v>1</v>
      </c>
      <c r="N15" s="11"/>
      <c r="O15" s="11"/>
      <c r="P15" s="11"/>
      <c r="Q15" s="11"/>
      <c r="R15" s="11"/>
      <c r="S15" s="11">
        <v>1</v>
      </c>
      <c r="T15"/>
      <c r="U15"/>
      <c r="V15"/>
      <c r="W15"/>
      <c r="X15" s="11"/>
      <c r="Y15" s="12" t="s">
        <v>3960</v>
      </c>
      <c r="Z15" s="11">
        <v>11</v>
      </c>
      <c r="AA15"/>
      <c r="AB15" s="11"/>
      <c r="AC15" s="12" t="s">
        <v>3959</v>
      </c>
      <c r="AD15" s="11">
        <v>6</v>
      </c>
    </row>
    <row r="16" spans="2:34" x14ac:dyDescent="0.3">
      <c r="B16" s="12" t="s">
        <v>455</v>
      </c>
      <c r="C16" s="11">
        <v>3</v>
      </c>
      <c r="D16" s="11"/>
      <c r="E16" s="11"/>
      <c r="F16" s="11">
        <v>2</v>
      </c>
      <c r="G16" s="11">
        <v>2</v>
      </c>
      <c r="H16" s="11">
        <v>5</v>
      </c>
      <c r="I16" s="11">
        <v>12</v>
      </c>
      <c r="J16"/>
      <c r="L16" s="12" t="s">
        <v>6478</v>
      </c>
      <c r="M16" s="11"/>
      <c r="N16" s="11"/>
      <c r="O16" s="11"/>
      <c r="P16" s="11"/>
      <c r="Q16" s="11">
        <v>1</v>
      </c>
      <c r="R16" s="11"/>
      <c r="S16" s="11">
        <v>1</v>
      </c>
      <c r="T16"/>
      <c r="U16"/>
      <c r="V16"/>
      <c r="W16"/>
      <c r="X16" s="11"/>
      <c r="Y16" s="12" t="s">
        <v>663</v>
      </c>
      <c r="Z16" s="11">
        <v>176</v>
      </c>
      <c r="AA16"/>
      <c r="AB16" s="11"/>
      <c r="AC16" s="12" t="s">
        <v>3960</v>
      </c>
      <c r="AD16" s="11">
        <v>5</v>
      </c>
    </row>
    <row r="17" spans="2:30" x14ac:dyDescent="0.3">
      <c r="B17" s="12" t="s">
        <v>354</v>
      </c>
      <c r="C17" s="11"/>
      <c r="D17" s="11"/>
      <c r="E17" s="11">
        <v>1</v>
      </c>
      <c r="F17" s="11">
        <v>5</v>
      </c>
      <c r="G17" s="11">
        <v>1</v>
      </c>
      <c r="H17" s="11">
        <v>1</v>
      </c>
      <c r="I17" s="11">
        <v>8</v>
      </c>
      <c r="J17"/>
      <c r="L17" s="12" t="s">
        <v>6477</v>
      </c>
      <c r="M17" s="11"/>
      <c r="N17" s="11"/>
      <c r="O17" s="11"/>
      <c r="P17" s="11"/>
      <c r="Q17" s="11">
        <v>1</v>
      </c>
      <c r="R17" s="11"/>
      <c r="S17" s="11">
        <v>1</v>
      </c>
      <c r="T17"/>
      <c r="U17"/>
      <c r="V17"/>
      <c r="W17"/>
      <c r="X17" s="11"/>
      <c r="Y17" s="117" t="s">
        <v>218</v>
      </c>
      <c r="Z17" s="11">
        <v>13</v>
      </c>
      <c r="AA17"/>
      <c r="AB17" s="11"/>
      <c r="AC17" s="12" t="s">
        <v>663</v>
      </c>
      <c r="AD17" s="11">
        <v>51</v>
      </c>
    </row>
    <row r="18" spans="2:30" x14ac:dyDescent="0.3">
      <c r="B18" s="12" t="s">
        <v>90</v>
      </c>
      <c r="C18" s="11">
        <v>20</v>
      </c>
      <c r="D18" s="11">
        <v>8</v>
      </c>
      <c r="E18" s="11">
        <v>1</v>
      </c>
      <c r="F18" s="11">
        <v>13</v>
      </c>
      <c r="G18" s="11"/>
      <c r="H18" s="11">
        <v>14</v>
      </c>
      <c r="I18" s="11">
        <v>56</v>
      </c>
      <c r="J18"/>
      <c r="L18" s="12" t="s">
        <v>6697</v>
      </c>
      <c r="M18" s="11"/>
      <c r="N18" s="11"/>
      <c r="O18" s="11">
        <v>1</v>
      </c>
      <c r="P18" s="11"/>
      <c r="Q18" s="11"/>
      <c r="R18" s="11"/>
      <c r="S18" s="11">
        <v>1</v>
      </c>
      <c r="T18"/>
      <c r="U18"/>
      <c r="V18"/>
      <c r="W18"/>
      <c r="X18" s="11"/>
      <c r="Y18" s="117" t="s">
        <v>2473</v>
      </c>
      <c r="Z18" s="11">
        <v>1</v>
      </c>
      <c r="AA18"/>
      <c r="AB18" s="11"/>
      <c r="AC18" s="117" t="s">
        <v>218</v>
      </c>
      <c r="AD18" s="11">
        <v>10</v>
      </c>
    </row>
    <row r="19" spans="2:30" x14ac:dyDescent="0.3">
      <c r="B19" s="12" t="s">
        <v>61</v>
      </c>
      <c r="C19" s="11">
        <v>5</v>
      </c>
      <c r="D19" s="11"/>
      <c r="E19" s="11"/>
      <c r="F19" s="11">
        <v>6</v>
      </c>
      <c r="G19" s="11">
        <v>1</v>
      </c>
      <c r="H19" s="11">
        <v>5</v>
      </c>
      <c r="I19" s="11">
        <v>17</v>
      </c>
      <c r="J19"/>
      <c r="L19" s="12" t="s">
        <v>6702</v>
      </c>
      <c r="M19" s="11"/>
      <c r="N19" s="11"/>
      <c r="O19" s="11"/>
      <c r="P19" s="11"/>
      <c r="Q19" s="11"/>
      <c r="R19" s="11">
        <v>1</v>
      </c>
      <c r="S19" s="11">
        <v>1</v>
      </c>
      <c r="T19"/>
      <c r="U19"/>
      <c r="V19"/>
      <c r="W19"/>
      <c r="X19" s="11"/>
      <c r="Y19" s="117" t="s">
        <v>2682</v>
      </c>
      <c r="Z19" s="11">
        <v>116</v>
      </c>
      <c r="AA19"/>
      <c r="AB19" s="11"/>
      <c r="AC19" s="117" t="s">
        <v>2276</v>
      </c>
      <c r="AD19" s="11">
        <v>3</v>
      </c>
    </row>
    <row r="20" spans="2:30" x14ac:dyDescent="0.3">
      <c r="B20" s="12" t="s">
        <v>48</v>
      </c>
      <c r="C20" s="11">
        <v>19</v>
      </c>
      <c r="D20" s="11">
        <v>9</v>
      </c>
      <c r="E20" s="11"/>
      <c r="F20" s="11">
        <v>15</v>
      </c>
      <c r="G20" s="11">
        <v>6</v>
      </c>
      <c r="H20" s="11">
        <v>17</v>
      </c>
      <c r="I20" s="11">
        <v>66</v>
      </c>
      <c r="J20"/>
      <c r="L20" s="12" t="s">
        <v>6701</v>
      </c>
      <c r="M20" s="11"/>
      <c r="N20" s="11"/>
      <c r="O20" s="11"/>
      <c r="P20" s="11"/>
      <c r="Q20" s="11"/>
      <c r="R20" s="11">
        <v>3</v>
      </c>
      <c r="S20" s="11">
        <v>3</v>
      </c>
      <c r="T20"/>
      <c r="U20"/>
      <c r="V20"/>
      <c r="W20"/>
      <c r="X20" s="11"/>
      <c r="Y20" s="117" t="s">
        <v>2701</v>
      </c>
      <c r="Z20" s="11">
        <v>14</v>
      </c>
      <c r="AA20"/>
      <c r="AB20" s="11"/>
      <c r="AC20" s="117" t="s">
        <v>2682</v>
      </c>
      <c r="AD20" s="11">
        <v>21</v>
      </c>
    </row>
    <row r="21" spans="2:30" x14ac:dyDescent="0.3">
      <c r="B21" s="12" t="s">
        <v>3956</v>
      </c>
      <c r="C21" s="11">
        <v>76</v>
      </c>
      <c r="D21" s="11">
        <v>21</v>
      </c>
      <c r="E21" s="11">
        <v>3</v>
      </c>
      <c r="F21" s="11">
        <v>92</v>
      </c>
      <c r="G21" s="11">
        <v>44</v>
      </c>
      <c r="H21" s="11">
        <v>45</v>
      </c>
      <c r="I21" s="11">
        <v>281</v>
      </c>
      <c r="J21"/>
      <c r="L21" s="12" t="s">
        <v>6357</v>
      </c>
      <c r="M21" s="11"/>
      <c r="N21" s="11">
        <v>1</v>
      </c>
      <c r="O21" s="11"/>
      <c r="P21" s="11"/>
      <c r="Q21" s="11"/>
      <c r="R21" s="11"/>
      <c r="S21" s="11">
        <v>1</v>
      </c>
      <c r="T21"/>
      <c r="U21"/>
      <c r="V21"/>
      <c r="W21"/>
      <c r="X21" s="11"/>
      <c r="Y21" s="117" t="s">
        <v>2534</v>
      </c>
      <c r="Z21" s="11">
        <v>4</v>
      </c>
      <c r="AA21"/>
      <c r="AB21" s="11"/>
      <c r="AC21" s="117" t="s">
        <v>2701</v>
      </c>
      <c r="AD21" s="11">
        <v>1</v>
      </c>
    </row>
    <row r="22" spans="2:30" x14ac:dyDescent="0.3">
      <c r="B22"/>
      <c r="C22"/>
      <c r="D22"/>
      <c r="E22"/>
      <c r="F22"/>
      <c r="G22"/>
      <c r="H22"/>
      <c r="I22"/>
      <c r="J22"/>
      <c r="L22" s="12" t="s">
        <v>7937</v>
      </c>
      <c r="M22" s="11"/>
      <c r="N22" s="11">
        <v>1</v>
      </c>
      <c r="O22" s="11"/>
      <c r="P22" s="11"/>
      <c r="Q22" s="11"/>
      <c r="R22" s="11"/>
      <c r="S22" s="11">
        <v>1</v>
      </c>
      <c r="T22"/>
      <c r="U22"/>
      <c r="V22"/>
      <c r="W22"/>
      <c r="X22" s="11"/>
      <c r="Y22" s="117" t="s">
        <v>7817</v>
      </c>
      <c r="Z22" s="11">
        <v>18</v>
      </c>
      <c r="AA22"/>
      <c r="AB22" s="11"/>
      <c r="AC22" s="117" t="s">
        <v>2534</v>
      </c>
      <c r="AD22" s="11">
        <v>2</v>
      </c>
    </row>
    <row r="23" spans="2:30" x14ac:dyDescent="0.3">
      <c r="B23"/>
      <c r="C23"/>
      <c r="D23"/>
      <c r="E23"/>
      <c r="F23"/>
      <c r="G23"/>
      <c r="H23"/>
      <c r="I23"/>
      <c r="L23" s="12" t="s">
        <v>4678</v>
      </c>
      <c r="M23" s="11"/>
      <c r="N23" s="11"/>
      <c r="O23" s="11">
        <v>1</v>
      </c>
      <c r="P23" s="11"/>
      <c r="Q23" s="11"/>
      <c r="R23" s="11"/>
      <c r="S23" s="11">
        <v>1</v>
      </c>
      <c r="T23"/>
      <c r="U23"/>
      <c r="V23"/>
      <c r="W23"/>
      <c r="X23" s="11"/>
      <c r="Y23" s="117" t="s">
        <v>7814</v>
      </c>
      <c r="Z23" s="11">
        <v>9</v>
      </c>
      <c r="AA23"/>
      <c r="AB23" s="11"/>
      <c r="AC23" s="117" t="s">
        <v>7817</v>
      </c>
      <c r="AD23" s="11">
        <v>14</v>
      </c>
    </row>
    <row r="24" spans="2:30" ht="15" customHeight="1" x14ac:dyDescent="0.35">
      <c r="B24" s="46"/>
      <c r="C24"/>
      <c r="L24" s="12" t="s">
        <v>8060</v>
      </c>
      <c r="M24" s="11"/>
      <c r="N24" s="11"/>
      <c r="O24" s="11"/>
      <c r="P24" s="11">
        <v>1</v>
      </c>
      <c r="Q24" s="11"/>
      <c r="R24" s="11"/>
      <c r="S24" s="11">
        <v>1</v>
      </c>
      <c r="T24"/>
      <c r="U24"/>
      <c r="V24"/>
      <c r="W24"/>
      <c r="X24" s="11"/>
      <c r="Y24" s="117" t="s">
        <v>2276</v>
      </c>
      <c r="Z24" s="11">
        <v>1</v>
      </c>
      <c r="AA24"/>
      <c r="AB24" s="11"/>
      <c r="AC24" s="12" t="s">
        <v>3956</v>
      </c>
      <c r="AD24" s="11">
        <v>65</v>
      </c>
    </row>
    <row r="25" spans="2:30" x14ac:dyDescent="0.3">
      <c r="B25" s="38"/>
      <c r="C25"/>
      <c r="L25" s="12" t="s">
        <v>7949</v>
      </c>
      <c r="M25" s="11"/>
      <c r="N25" s="11"/>
      <c r="O25" s="11"/>
      <c r="P25" s="11"/>
      <c r="Q25" s="11"/>
      <c r="R25" s="11">
        <v>1</v>
      </c>
      <c r="S25" s="11">
        <v>1</v>
      </c>
      <c r="T25"/>
      <c r="U25"/>
      <c r="V25"/>
      <c r="W25"/>
      <c r="X25" s="11"/>
      <c r="Y25" s="12" t="s">
        <v>3956</v>
      </c>
      <c r="Z25" s="11">
        <v>281</v>
      </c>
      <c r="AA25"/>
      <c r="AB25" s="11"/>
    </row>
    <row r="26" spans="2:30" x14ac:dyDescent="0.3">
      <c r="B26"/>
      <c r="C26"/>
      <c r="L26" s="12" t="s">
        <v>6470</v>
      </c>
      <c r="M26" s="11"/>
      <c r="N26" s="11"/>
      <c r="O26" s="11">
        <v>1</v>
      </c>
      <c r="P26" s="11"/>
      <c r="Q26" s="11"/>
      <c r="R26" s="11"/>
      <c r="S26" s="11">
        <v>1</v>
      </c>
      <c r="T26"/>
      <c r="U26"/>
      <c r="V26"/>
      <c r="W26"/>
      <c r="X26" s="11"/>
      <c r="Y26"/>
      <c r="Z26"/>
      <c r="AA26"/>
      <c r="AB26" s="11"/>
    </row>
    <row r="27" spans="2:30" x14ac:dyDescent="0.3">
      <c r="L27" s="12" t="s">
        <v>7938</v>
      </c>
      <c r="M27" s="11">
        <v>1</v>
      </c>
      <c r="N27" s="11"/>
      <c r="O27" s="11"/>
      <c r="P27" s="11"/>
      <c r="Q27" s="11"/>
      <c r="R27" s="11"/>
      <c r="S27" s="11">
        <v>1</v>
      </c>
      <c r="T27"/>
      <c r="U27"/>
      <c r="V27"/>
      <c r="W27"/>
      <c r="X27" s="11"/>
      <c r="Y27"/>
      <c r="Z27"/>
      <c r="AA27"/>
      <c r="AB27" s="11"/>
    </row>
    <row r="28" spans="2:30" x14ac:dyDescent="0.3">
      <c r="B28"/>
      <c r="C28"/>
      <c r="L28" s="12" t="s">
        <v>7939</v>
      </c>
      <c r="M28" s="11"/>
      <c r="N28" s="11">
        <v>1</v>
      </c>
      <c r="O28" s="11"/>
      <c r="P28" s="11"/>
      <c r="Q28" s="11"/>
      <c r="R28" s="11"/>
      <c r="S28" s="11">
        <v>1</v>
      </c>
      <c r="T28"/>
      <c r="U28"/>
      <c r="V28"/>
      <c r="W28"/>
      <c r="X28" s="11"/>
      <c r="Y28"/>
      <c r="Z28"/>
      <c r="AA28"/>
      <c r="AB28" s="11"/>
    </row>
    <row r="29" spans="2:30" x14ac:dyDescent="0.3">
      <c r="B29"/>
      <c r="C29"/>
      <c r="D29"/>
      <c r="E29"/>
      <c r="F29"/>
      <c r="G29"/>
      <c r="H29"/>
      <c r="L29" s="12" t="s">
        <v>6710</v>
      </c>
      <c r="M29" s="11">
        <v>1</v>
      </c>
      <c r="N29" s="11"/>
      <c r="O29" s="11"/>
      <c r="P29" s="11"/>
      <c r="Q29" s="11"/>
      <c r="R29" s="11"/>
      <c r="S29" s="11">
        <v>1</v>
      </c>
      <c r="T29"/>
      <c r="U29"/>
      <c r="V29"/>
      <c r="W29"/>
      <c r="X29" s="11"/>
      <c r="Y29"/>
      <c r="Z29"/>
      <c r="AA29" s="11"/>
      <c r="AB29" s="11"/>
    </row>
    <row r="30" spans="2:30" x14ac:dyDescent="0.3">
      <c r="B30"/>
      <c r="C30"/>
      <c r="D30"/>
      <c r="E30"/>
      <c r="F30"/>
      <c r="G30"/>
      <c r="H30"/>
      <c r="L30" s="12" t="s">
        <v>3956</v>
      </c>
      <c r="M30" s="11">
        <v>5</v>
      </c>
      <c r="N30" s="11">
        <v>3</v>
      </c>
      <c r="O30" s="11">
        <v>3</v>
      </c>
      <c r="P30" s="11">
        <v>2</v>
      </c>
      <c r="Q30" s="11">
        <v>2</v>
      </c>
      <c r="R30" s="11">
        <v>5</v>
      </c>
      <c r="S30" s="11">
        <v>20</v>
      </c>
      <c r="T30"/>
      <c r="U30"/>
      <c r="V30"/>
      <c r="W30"/>
      <c r="X30" s="11"/>
      <c r="Y30"/>
      <c r="Z30"/>
      <c r="AA30" s="11"/>
      <c r="AB30" s="11"/>
    </row>
    <row r="31" spans="2:30" x14ac:dyDescent="0.3">
      <c r="B31"/>
      <c r="C31"/>
      <c r="D31"/>
      <c r="E31"/>
      <c r="F31"/>
      <c r="G31"/>
      <c r="H31"/>
      <c r="Q31"/>
      <c r="R31"/>
      <c r="S31"/>
      <c r="T31"/>
      <c r="U31"/>
      <c r="V31"/>
      <c r="W31"/>
      <c r="X31" s="11"/>
      <c r="Y31"/>
      <c r="Z31"/>
      <c r="AA31" s="11"/>
      <c r="AB31" s="11"/>
    </row>
    <row r="32" spans="2:30" x14ac:dyDescent="0.3">
      <c r="B32"/>
      <c r="C32"/>
      <c r="D32"/>
      <c r="E32"/>
      <c r="F32"/>
      <c r="G32"/>
      <c r="H32"/>
      <c r="Q32"/>
      <c r="R32"/>
      <c r="S32"/>
      <c r="T32"/>
      <c r="U32"/>
      <c r="V32"/>
      <c r="W32"/>
      <c r="X32" s="11"/>
      <c r="Y32"/>
      <c r="Z32"/>
      <c r="AA32" s="11"/>
      <c r="AB32" s="11"/>
    </row>
    <row r="33" spans="2:28" x14ac:dyDescent="0.3">
      <c r="B33"/>
      <c r="C33"/>
      <c r="D33"/>
      <c r="E33"/>
      <c r="F33"/>
      <c r="G33"/>
      <c r="H33"/>
      <c r="Q33"/>
      <c r="R33"/>
      <c r="S33"/>
      <c r="T33"/>
      <c r="U33"/>
      <c r="V33"/>
      <c r="W33"/>
      <c r="X33" s="11"/>
      <c r="Y33"/>
      <c r="Z33"/>
      <c r="AA33" s="11"/>
      <c r="AB33" s="11"/>
    </row>
    <row r="34" spans="2:28" x14ac:dyDescent="0.3">
      <c r="B34"/>
      <c r="C34"/>
      <c r="D34"/>
      <c r="E34"/>
      <c r="F34"/>
      <c r="G34"/>
      <c r="H34"/>
      <c r="Q34"/>
      <c r="R34"/>
      <c r="S34"/>
      <c r="T34"/>
      <c r="U34"/>
      <c r="V34"/>
      <c r="W34"/>
      <c r="X34" s="11"/>
      <c r="Y34"/>
      <c r="Z34"/>
      <c r="AA34" s="11"/>
      <c r="AB34" s="11"/>
    </row>
    <row r="35" spans="2:28" x14ac:dyDescent="0.3">
      <c r="B35"/>
      <c r="C35"/>
      <c r="D35"/>
      <c r="E35"/>
      <c r="F35"/>
      <c r="G35"/>
      <c r="H35"/>
      <c r="Q35"/>
      <c r="R35"/>
      <c r="S35"/>
      <c r="T35"/>
      <c r="U35"/>
      <c r="V35"/>
      <c r="W35"/>
      <c r="X35" s="11"/>
      <c r="Y35"/>
      <c r="Z35"/>
      <c r="AA35" s="11"/>
      <c r="AB35" s="11"/>
    </row>
    <row r="36" spans="2:28" x14ac:dyDescent="0.3">
      <c r="B36"/>
      <c r="C36"/>
      <c r="D36"/>
      <c r="E36"/>
      <c r="F36"/>
      <c r="G36"/>
      <c r="H36"/>
      <c r="Q36"/>
      <c r="R36"/>
      <c r="S36"/>
      <c r="T36"/>
      <c r="U36"/>
      <c r="V36"/>
      <c r="W36"/>
      <c r="X36" s="11"/>
      <c r="Y36"/>
      <c r="Z36"/>
      <c r="AA36" s="11"/>
      <c r="AB36" s="11"/>
    </row>
    <row r="37" spans="2:28" x14ac:dyDescent="0.3">
      <c r="B37"/>
      <c r="C37"/>
      <c r="D37"/>
      <c r="E37"/>
      <c r="F37"/>
      <c r="G37"/>
      <c r="H37"/>
      <c r="Q37"/>
      <c r="R37"/>
      <c r="S37"/>
      <c r="T37"/>
      <c r="U37"/>
      <c r="V37"/>
      <c r="W37"/>
      <c r="X37" s="11"/>
      <c r="Y37"/>
      <c r="Z37"/>
    </row>
    <row r="38" spans="2:28" x14ac:dyDescent="0.3">
      <c r="B38"/>
      <c r="C38"/>
      <c r="D38"/>
      <c r="E38"/>
      <c r="F38"/>
      <c r="G38"/>
      <c r="H38"/>
      <c r="Q38"/>
      <c r="R38"/>
      <c r="S38"/>
      <c r="T38"/>
      <c r="U38"/>
      <c r="V38"/>
      <c r="W38"/>
      <c r="X38" s="11"/>
      <c r="Y38"/>
      <c r="Z38"/>
    </row>
    <row r="39" spans="2:28" x14ac:dyDescent="0.3">
      <c r="B39"/>
      <c r="C39"/>
      <c r="D39"/>
      <c r="E39"/>
      <c r="F39"/>
      <c r="G39"/>
      <c r="H39"/>
      <c r="Q39"/>
      <c r="R39"/>
      <c r="S39"/>
      <c r="T39"/>
      <c r="U39"/>
      <c r="V39"/>
      <c r="W39"/>
      <c r="X39" s="11"/>
      <c r="Y39"/>
      <c r="Z39"/>
    </row>
    <row r="40" spans="2:28" x14ac:dyDescent="0.3">
      <c r="B40"/>
      <c r="C40"/>
      <c r="D40"/>
      <c r="E40"/>
      <c r="F40"/>
      <c r="G40"/>
      <c r="H40"/>
      <c r="Q40"/>
      <c r="R40"/>
      <c r="S40"/>
      <c r="T40"/>
      <c r="U40"/>
      <c r="V40"/>
      <c r="W40"/>
      <c r="X40" s="11"/>
      <c r="Y40"/>
      <c r="Z40"/>
    </row>
    <row r="41" spans="2:28" x14ac:dyDescent="0.3">
      <c r="B41"/>
      <c r="C41"/>
      <c r="D41"/>
      <c r="E41"/>
      <c r="F41"/>
      <c r="G41"/>
      <c r="H41"/>
      <c r="Q41"/>
      <c r="R41"/>
      <c r="S41"/>
      <c r="T41"/>
      <c r="U41"/>
      <c r="V41"/>
      <c r="W41"/>
      <c r="X41" s="11"/>
      <c r="Y41"/>
      <c r="Z41"/>
    </row>
    <row r="42" spans="2:28" x14ac:dyDescent="0.3">
      <c r="Q42"/>
      <c r="R42"/>
      <c r="S42"/>
      <c r="T42"/>
      <c r="U42"/>
      <c r="V42"/>
      <c r="W42"/>
      <c r="X42" s="11"/>
      <c r="Y42"/>
      <c r="Z42"/>
    </row>
    <row r="43" spans="2:28" x14ac:dyDescent="0.3">
      <c r="Q43"/>
      <c r="R43"/>
      <c r="S43"/>
      <c r="T43"/>
      <c r="U43"/>
      <c r="V43"/>
      <c r="W43"/>
      <c r="X43" s="11"/>
      <c r="Y43"/>
      <c r="Z43"/>
    </row>
    <row r="44" spans="2:28" x14ac:dyDescent="0.3">
      <c r="Q44"/>
      <c r="R44"/>
      <c r="S44"/>
      <c r="T44"/>
      <c r="U44"/>
      <c r="V44"/>
      <c r="W44"/>
      <c r="X44" s="11"/>
      <c r="Y44"/>
      <c r="Z44"/>
    </row>
    <row r="45" spans="2:28" x14ac:dyDescent="0.3">
      <c r="Q45"/>
      <c r="R45"/>
      <c r="S45"/>
      <c r="T45"/>
      <c r="U45"/>
      <c r="V45"/>
      <c r="W45"/>
      <c r="X45" s="11"/>
      <c r="Y45"/>
      <c r="Z45"/>
    </row>
    <row r="46" spans="2:28" x14ac:dyDescent="0.3">
      <c r="B46"/>
      <c r="C46"/>
      <c r="D46"/>
      <c r="E46"/>
      <c r="F46"/>
      <c r="G46"/>
      <c r="H46"/>
      <c r="Q46"/>
      <c r="R46"/>
      <c r="S46"/>
      <c r="T46"/>
      <c r="U46"/>
      <c r="V46"/>
      <c r="W46"/>
      <c r="X46" s="11"/>
      <c r="Y46"/>
      <c r="Z46"/>
    </row>
    <row r="47" spans="2:28" x14ac:dyDescent="0.3">
      <c r="B47"/>
      <c r="C47"/>
      <c r="D47"/>
      <c r="E47"/>
      <c r="F47"/>
      <c r="G47"/>
      <c r="H47"/>
      <c r="Q47"/>
      <c r="R47"/>
      <c r="S47"/>
      <c r="T47"/>
      <c r="U47"/>
      <c r="V47"/>
      <c r="W47"/>
      <c r="Y47"/>
      <c r="Z47"/>
    </row>
    <row r="48" spans="2:28" x14ac:dyDescent="0.3">
      <c r="B48"/>
      <c r="C48"/>
      <c r="D48"/>
      <c r="Q48"/>
      <c r="R48"/>
      <c r="S48"/>
      <c r="T48"/>
      <c r="U48"/>
      <c r="V48"/>
      <c r="W48"/>
      <c r="Y48"/>
      <c r="Z48"/>
    </row>
    <row r="49" spans="2:23" x14ac:dyDescent="0.3">
      <c r="B49"/>
      <c r="C49"/>
      <c r="D49"/>
      <c r="Q49"/>
      <c r="R49"/>
      <c r="S49"/>
      <c r="T49"/>
      <c r="U49"/>
      <c r="V49"/>
      <c r="W49"/>
    </row>
    <row r="50" spans="2:23" x14ac:dyDescent="0.3">
      <c r="B50"/>
      <c r="C50"/>
      <c r="D50"/>
      <c r="Q50"/>
      <c r="R50"/>
      <c r="S50"/>
      <c r="T50"/>
      <c r="U50"/>
      <c r="V50"/>
      <c r="W50"/>
    </row>
    <row r="51" spans="2:23" x14ac:dyDescent="0.3">
      <c r="B51"/>
      <c r="C51"/>
      <c r="D51"/>
      <c r="Q51"/>
      <c r="R51"/>
      <c r="S51"/>
      <c r="T51"/>
      <c r="U51"/>
      <c r="V51"/>
      <c r="W51"/>
    </row>
    <row r="52" spans="2:23" x14ac:dyDescent="0.3">
      <c r="Q52"/>
      <c r="R52"/>
      <c r="S52"/>
      <c r="T52"/>
      <c r="U52"/>
      <c r="V52"/>
      <c r="W52"/>
    </row>
    <row r="53" spans="2:23" x14ac:dyDescent="0.3">
      <c r="Q53"/>
      <c r="R53"/>
      <c r="S53"/>
      <c r="T53"/>
      <c r="U53"/>
      <c r="V53"/>
      <c r="W53"/>
    </row>
    <row r="54" spans="2:23" x14ac:dyDescent="0.3">
      <c r="Q54"/>
      <c r="R54"/>
      <c r="S54"/>
      <c r="T54"/>
      <c r="U54"/>
      <c r="V54"/>
      <c r="W54"/>
    </row>
    <row r="55" spans="2:23" x14ac:dyDescent="0.3">
      <c r="Q55"/>
      <c r="R55"/>
      <c r="S55"/>
      <c r="T55"/>
      <c r="U55"/>
      <c r="V55"/>
      <c r="W55"/>
    </row>
    <row r="56" spans="2:23" x14ac:dyDescent="0.3">
      <c r="Q56"/>
      <c r="R56"/>
      <c r="S56"/>
      <c r="T56"/>
      <c r="U56"/>
      <c r="V56"/>
      <c r="W56"/>
    </row>
    <row r="57" spans="2:23" x14ac:dyDescent="0.3">
      <c r="Q57"/>
      <c r="R57"/>
      <c r="S57"/>
      <c r="T57"/>
      <c r="U57"/>
      <c r="V57"/>
      <c r="W57"/>
    </row>
    <row r="58" spans="2:23" x14ac:dyDescent="0.3">
      <c r="Q58"/>
      <c r="R58"/>
      <c r="S58"/>
      <c r="T58"/>
      <c r="U58"/>
      <c r="V58"/>
      <c r="W58"/>
    </row>
    <row r="59" spans="2:23" x14ac:dyDescent="0.3">
      <c r="Q59"/>
      <c r="R59"/>
      <c r="S59"/>
      <c r="T59"/>
      <c r="U59"/>
      <c r="V59"/>
      <c r="W59"/>
    </row>
    <row r="60" spans="2:23" x14ac:dyDescent="0.3">
      <c r="Q60"/>
      <c r="R60"/>
      <c r="S60"/>
      <c r="T60"/>
      <c r="U60"/>
      <c r="V60"/>
      <c r="W60"/>
    </row>
    <row r="61" spans="2:23" x14ac:dyDescent="0.3">
      <c r="Q61"/>
      <c r="R61"/>
      <c r="S61"/>
      <c r="T61"/>
      <c r="U61"/>
      <c r="V61"/>
      <c r="W61"/>
    </row>
  </sheetData>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1998A-BE9F-49B8-B570-8402A4D27CF2}">
  <dimension ref="A1:L62"/>
  <sheetViews>
    <sheetView zoomScale="80" zoomScaleNormal="80" workbookViewId="0">
      <selection activeCell="G30" sqref="G30"/>
    </sheetView>
  </sheetViews>
  <sheetFormatPr baseColWidth="10" defaultRowHeight="14.4" x14ac:dyDescent="0.3"/>
  <cols>
    <col min="1" max="1" width="20.44140625" customWidth="1"/>
    <col min="2" max="2" width="22.44140625" bestFit="1" customWidth="1"/>
    <col min="3" max="3" width="4" bestFit="1" customWidth="1"/>
    <col min="4" max="4" width="18.44140625" bestFit="1" customWidth="1"/>
    <col min="5" max="5" width="23.109375" bestFit="1" customWidth="1"/>
    <col min="6" max="6" width="18.6640625" bestFit="1" customWidth="1"/>
    <col min="7" max="7" width="19.44140625" bestFit="1" customWidth="1"/>
    <col min="8" max="8" width="23.88671875" bestFit="1" customWidth="1"/>
    <col min="9" max="9" width="14.5546875" bestFit="1" customWidth="1"/>
    <col min="10" max="10" width="18.6640625" bestFit="1" customWidth="1"/>
    <col min="11" max="11" width="11.6640625" style="14" bestFit="1" customWidth="1"/>
    <col min="12" max="12" width="17.109375" style="14" bestFit="1" customWidth="1"/>
    <col min="13" max="13" width="12.88671875" bestFit="1" customWidth="1"/>
    <col min="14" max="14" width="10.6640625" bestFit="1" customWidth="1"/>
    <col min="15" max="15" width="19.44140625" bestFit="1" customWidth="1"/>
    <col min="16" max="16" width="23.88671875" bestFit="1" customWidth="1"/>
    <col min="17" max="17" width="11.6640625" bestFit="1" customWidth="1"/>
    <col min="18" max="18" width="24.109375" bestFit="1" customWidth="1"/>
    <col min="19" max="19" width="17.109375" bestFit="1" customWidth="1"/>
    <col min="20" max="20" width="20.33203125" bestFit="1" customWidth="1"/>
    <col min="21" max="21" width="12.88671875" bestFit="1" customWidth="1"/>
    <col min="22" max="22" width="10.6640625" bestFit="1" customWidth="1"/>
    <col min="23" max="23" width="19.44140625" bestFit="1" customWidth="1"/>
    <col min="24" max="24" width="23.88671875" bestFit="1" customWidth="1"/>
    <col min="25" max="25" width="8.109375" bestFit="1" customWidth="1"/>
    <col min="26" max="26" width="18.6640625" bestFit="1" customWidth="1"/>
    <col min="27" max="27" width="19" bestFit="1" customWidth="1"/>
    <col min="28" max="28" width="23.5546875" bestFit="1" customWidth="1"/>
    <col min="29" max="29" width="19" bestFit="1" customWidth="1"/>
    <col min="30" max="30" width="23.5546875" bestFit="1" customWidth="1"/>
  </cols>
  <sheetData>
    <row r="1" spans="5:8" s="14" customFormat="1" x14ac:dyDescent="0.3"/>
    <row r="2" spans="5:8" ht="25.8" x14ac:dyDescent="0.5">
      <c r="E2" s="149" t="s">
        <v>31</v>
      </c>
      <c r="F2" s="149"/>
      <c r="G2" s="149"/>
      <c r="H2" s="149"/>
    </row>
    <row r="19" spans="1:2" s="14" customFormat="1" x14ac:dyDescent="0.3"/>
    <row r="20" spans="1:2" s="14" customFormat="1" x14ac:dyDescent="0.3"/>
    <row r="22" spans="1:2" x14ac:dyDescent="0.3">
      <c r="B22" s="42" t="s">
        <v>6508</v>
      </c>
    </row>
    <row r="23" spans="1:2" ht="21" x14ac:dyDescent="0.4">
      <c r="B23" s="40">
        <f>GETPIVOTDATA("Cuenta de Iniciativa",$D$48)</f>
        <v>5</v>
      </c>
    </row>
    <row r="24" spans="1:2" ht="15.6" x14ac:dyDescent="0.3">
      <c r="B24" s="41">
        <f>GETPIVOTDATA("Suma de Costo",$D$48)</f>
        <v>2975566.46</v>
      </c>
    </row>
    <row r="25" spans="1:2" x14ac:dyDescent="0.3">
      <c r="A25" s="44"/>
    </row>
    <row r="28" spans="1:2" s="14" customFormat="1" x14ac:dyDescent="0.3"/>
    <row r="29" spans="1:2" s="14" customFormat="1" x14ac:dyDescent="0.3"/>
    <row r="30" spans="1:2" s="14" customFormat="1" x14ac:dyDescent="0.3"/>
    <row r="34" spans="4:12" s="14" customFormat="1" x14ac:dyDescent="0.3"/>
    <row r="36" spans="4:12" s="14" customFormat="1" x14ac:dyDescent="0.3"/>
    <row r="37" spans="4:12" s="14" customFormat="1" x14ac:dyDescent="0.3"/>
    <row r="38" spans="4:12" s="14" customFormat="1" x14ac:dyDescent="0.3"/>
    <row r="39" spans="4:12" s="14" customFormat="1" x14ac:dyDescent="0.3"/>
    <row r="40" spans="4:12" s="14" customFormat="1" x14ac:dyDescent="0.3"/>
    <row r="41" spans="4:12" s="14" customFormat="1" x14ac:dyDescent="0.3"/>
    <row r="42" spans="4:12" s="14" customFormat="1" x14ac:dyDescent="0.3"/>
    <row r="43" spans="4:12" s="14" customFormat="1" x14ac:dyDescent="0.3"/>
    <row r="44" spans="4:12" s="14" customFormat="1" x14ac:dyDescent="0.3"/>
    <row r="45" spans="4:12" s="14" customFormat="1" x14ac:dyDescent="0.3"/>
    <row r="46" spans="4:12" s="14" customFormat="1" x14ac:dyDescent="0.3">
      <c r="D46"/>
      <c r="E46"/>
    </row>
    <row r="47" spans="4:12" s="14" customFormat="1" x14ac:dyDescent="0.3"/>
    <row r="48" spans="4:12" x14ac:dyDescent="0.3">
      <c r="E48" s="13" t="s">
        <v>3958</v>
      </c>
      <c r="K48"/>
      <c r="L48"/>
    </row>
    <row r="49" spans="4:12" x14ac:dyDescent="0.3">
      <c r="E49" s="14" t="s">
        <v>6503</v>
      </c>
      <c r="F49" s="14" t="s">
        <v>3957</v>
      </c>
      <c r="G49" s="14" t="s">
        <v>6506</v>
      </c>
      <c r="H49" s="14" t="s">
        <v>6507</v>
      </c>
      <c r="K49"/>
      <c r="L49"/>
    </row>
    <row r="50" spans="4:12" x14ac:dyDescent="0.3">
      <c r="D50" s="13" t="s">
        <v>3955</v>
      </c>
      <c r="E50" s="14" t="s">
        <v>6812</v>
      </c>
      <c r="F50" s="14" t="s">
        <v>6812</v>
      </c>
      <c r="K50"/>
      <c r="L50"/>
    </row>
    <row r="51" spans="4:12" x14ac:dyDescent="0.3">
      <c r="D51" s="12" t="s">
        <v>78</v>
      </c>
      <c r="E51" s="39">
        <v>2975566.46</v>
      </c>
      <c r="F51" s="11">
        <v>5</v>
      </c>
      <c r="G51" s="39">
        <v>2975566.46</v>
      </c>
      <c r="H51" s="11">
        <v>5</v>
      </c>
      <c r="K51"/>
      <c r="L51"/>
    </row>
    <row r="52" spans="4:12" x14ac:dyDescent="0.3">
      <c r="D52" s="12" t="s">
        <v>3956</v>
      </c>
      <c r="E52" s="39">
        <v>2975566.46</v>
      </c>
      <c r="F52" s="11">
        <v>5</v>
      </c>
      <c r="G52" s="39">
        <v>2975566.46</v>
      </c>
      <c r="H52" s="11">
        <v>5</v>
      </c>
      <c r="K52"/>
      <c r="L52"/>
    </row>
    <row r="53" spans="4:12" x14ac:dyDescent="0.3">
      <c r="K53"/>
      <c r="L53"/>
    </row>
    <row r="54" spans="4:12" x14ac:dyDescent="0.3">
      <c r="K54"/>
      <c r="L54"/>
    </row>
    <row r="55" spans="4:12" x14ac:dyDescent="0.3">
      <c r="K55"/>
      <c r="L55"/>
    </row>
    <row r="56" spans="4:12" x14ac:dyDescent="0.3">
      <c r="K56"/>
      <c r="L56"/>
    </row>
    <row r="57" spans="4:12" x14ac:dyDescent="0.3">
      <c r="K57"/>
      <c r="L57"/>
    </row>
    <row r="58" spans="4:12" x14ac:dyDescent="0.3">
      <c r="K58"/>
      <c r="L58"/>
    </row>
    <row r="59" spans="4:12" x14ac:dyDescent="0.3">
      <c r="K59"/>
      <c r="L59"/>
    </row>
    <row r="60" spans="4:12" x14ac:dyDescent="0.3">
      <c r="K60"/>
      <c r="L60"/>
    </row>
    <row r="61" spans="4:12" x14ac:dyDescent="0.3">
      <c r="K61"/>
      <c r="L61"/>
    </row>
    <row r="62" spans="4:12" x14ac:dyDescent="0.3">
      <c r="K62"/>
      <c r="L62"/>
    </row>
  </sheetData>
  <mergeCells count="1">
    <mergeCell ref="E2:H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E4BCE-06B8-4F35-BCC3-562F3059AF57}">
  <dimension ref="A1:BH393"/>
  <sheetViews>
    <sheetView workbookViewId="0">
      <pane ySplit="1" topLeftCell="A2" activePane="bottomLeft" state="frozen"/>
      <selection activeCell="A2" sqref="A2:D30"/>
      <selection pane="bottomLeft" activeCell="L1" sqref="L1:Q1048576"/>
    </sheetView>
  </sheetViews>
  <sheetFormatPr baseColWidth="10" defaultColWidth="11.44140625" defaultRowHeight="14.4" x14ac:dyDescent="0.3"/>
  <cols>
    <col min="1" max="1" width="11.44140625" style="43"/>
    <col min="2" max="2" width="15" style="43" customWidth="1"/>
    <col min="3" max="3" width="47.44140625" style="43" customWidth="1"/>
    <col min="4" max="4" width="39" style="43" hidden="1" customWidth="1"/>
    <col min="5" max="5" width="19.88671875" style="43" hidden="1" customWidth="1"/>
    <col min="6" max="6" width="30.5546875" style="43" hidden="1" customWidth="1"/>
    <col min="7" max="7" width="20.44140625" style="118" customWidth="1"/>
    <col min="8" max="8" width="10.33203125" style="43" customWidth="1"/>
    <col min="9" max="9" width="24.44140625" style="118" customWidth="1"/>
    <col min="10" max="10" width="14.88671875" style="43" customWidth="1"/>
    <col min="11" max="11" width="32.5546875" style="43" customWidth="1"/>
    <col min="12" max="12" width="13.44140625" style="43" hidden="1" customWidth="1"/>
    <col min="13" max="13" width="11.109375" style="43" hidden="1" customWidth="1"/>
    <col min="14" max="14" width="32.5546875" style="43" hidden="1" customWidth="1"/>
    <col min="15" max="16" width="19.109375" style="43" hidden="1" customWidth="1"/>
    <col min="17" max="17" width="9.33203125" style="43" hidden="1" customWidth="1"/>
    <col min="18" max="18" width="33" style="43" customWidth="1"/>
    <col min="19" max="20" width="16.44140625" style="43" customWidth="1"/>
    <col min="21" max="21" width="9.6640625" style="43" customWidth="1"/>
    <col min="22" max="22" width="13" style="43" customWidth="1"/>
    <col min="23" max="23" width="18.109375" style="43" customWidth="1"/>
    <col min="24" max="24" width="18" style="43" customWidth="1"/>
    <col min="25" max="25" width="39.109375" style="43" customWidth="1"/>
    <col min="26" max="27" width="33.109375" style="43" customWidth="1"/>
    <col min="28" max="28" width="11.44140625" style="43" customWidth="1"/>
    <col min="29" max="29" width="54.5546875" style="43" customWidth="1"/>
    <col min="30" max="30" width="52.44140625" style="43" customWidth="1"/>
    <col min="31" max="31" width="28.33203125" style="43" customWidth="1"/>
    <col min="32" max="32" width="11.5546875" style="43" customWidth="1"/>
    <col min="33" max="34" width="22.5546875" style="43" customWidth="1"/>
    <col min="35" max="36" width="22.44140625" style="62" customWidth="1"/>
    <col min="37" max="37" width="32.44140625" style="43" customWidth="1"/>
    <col min="38" max="38" width="30.88671875" style="43" bestFit="1" customWidth="1"/>
    <col min="39" max="40" width="30.88671875" style="43" customWidth="1"/>
    <col min="41" max="41" width="15.109375" style="43" customWidth="1"/>
    <col min="42" max="42" width="26.6640625" style="43" customWidth="1"/>
    <col min="43" max="45" width="23" style="43" customWidth="1"/>
    <col min="46" max="46" width="26.88671875" style="43" bestFit="1" customWidth="1"/>
    <col min="47" max="47" width="28.33203125" style="43" bestFit="1" customWidth="1"/>
    <col min="48" max="53" width="11.44140625" style="45"/>
    <col min="54" max="54" width="20.44140625" style="43" bestFit="1" customWidth="1"/>
    <col min="55" max="55" width="15" style="43" customWidth="1"/>
    <col min="56" max="56" width="11.44140625" style="43" customWidth="1"/>
    <col min="57" max="57" width="30.109375" style="43" customWidth="1"/>
    <col min="58" max="59" width="11.44140625" style="43" customWidth="1"/>
    <col min="60" max="60" width="19.88671875" style="43" bestFit="1" customWidth="1"/>
    <col min="61" max="16384" width="11.44140625" style="43"/>
  </cols>
  <sheetData>
    <row r="1" spans="1:60" s="144" customFormat="1" ht="43.2" x14ac:dyDescent="0.3">
      <c r="A1" s="141" t="s">
        <v>2267</v>
      </c>
      <c r="B1" s="141" t="s">
        <v>3954</v>
      </c>
      <c r="C1" s="141" t="s">
        <v>2268</v>
      </c>
      <c r="D1" s="142" t="s">
        <v>6364</v>
      </c>
      <c r="E1" s="142" t="s">
        <v>7815</v>
      </c>
      <c r="F1" s="142" t="s">
        <v>7816</v>
      </c>
      <c r="G1" s="141" t="s">
        <v>31</v>
      </c>
      <c r="H1" s="58" t="s">
        <v>6194</v>
      </c>
      <c r="I1" s="141" t="s">
        <v>635</v>
      </c>
      <c r="J1" s="141" t="s">
        <v>6943</v>
      </c>
      <c r="K1" s="141" t="s">
        <v>10</v>
      </c>
      <c r="L1" s="140" t="s">
        <v>8062</v>
      </c>
      <c r="M1" s="140" t="s">
        <v>8067</v>
      </c>
      <c r="N1" s="140" t="s">
        <v>7925</v>
      </c>
      <c r="O1" s="140" t="s">
        <v>8063</v>
      </c>
      <c r="P1" s="140" t="s">
        <v>8064</v>
      </c>
      <c r="Q1" s="140" t="s">
        <v>8061</v>
      </c>
      <c r="R1" s="141" t="s">
        <v>2269</v>
      </c>
      <c r="S1" s="59" t="s">
        <v>6440</v>
      </c>
      <c r="T1" s="59" t="s">
        <v>6441</v>
      </c>
      <c r="U1" s="59" t="s">
        <v>6463</v>
      </c>
      <c r="V1" s="58" t="s">
        <v>6695</v>
      </c>
      <c r="W1" s="141" t="s">
        <v>2273</v>
      </c>
      <c r="X1" s="58" t="s">
        <v>30</v>
      </c>
      <c r="Y1" s="58" t="s">
        <v>18</v>
      </c>
      <c r="Z1" s="58" t="s">
        <v>6419</v>
      </c>
      <c r="AA1" s="58" t="s">
        <v>4445</v>
      </c>
      <c r="AB1" s="141" t="s">
        <v>6</v>
      </c>
      <c r="AC1" s="58" t="s">
        <v>6501</v>
      </c>
      <c r="AD1" s="141" t="s">
        <v>2270</v>
      </c>
      <c r="AE1" s="58" t="s">
        <v>6498</v>
      </c>
      <c r="AF1" s="58" t="s">
        <v>2288</v>
      </c>
      <c r="AG1" s="58" t="s">
        <v>6499</v>
      </c>
      <c r="AH1" s="58" t="s">
        <v>6502</v>
      </c>
      <c r="AI1" s="60" t="s">
        <v>6500</v>
      </c>
      <c r="AJ1" s="60" t="s">
        <v>7831</v>
      </c>
      <c r="AK1" s="141" t="s">
        <v>8</v>
      </c>
      <c r="AL1" s="141" t="s">
        <v>2272</v>
      </c>
      <c r="AM1" s="141" t="s">
        <v>7821</v>
      </c>
      <c r="AN1" s="141" t="s">
        <v>7818</v>
      </c>
      <c r="AO1" s="141" t="s">
        <v>0</v>
      </c>
      <c r="AP1" s="141" t="s">
        <v>3951</v>
      </c>
      <c r="AQ1" s="141" t="s">
        <v>4445</v>
      </c>
      <c r="AR1" s="141" t="s">
        <v>7823</v>
      </c>
      <c r="AS1" s="141" t="s">
        <v>7820</v>
      </c>
      <c r="AT1" s="141" t="s">
        <v>11</v>
      </c>
      <c r="AU1" s="141" t="s">
        <v>2271</v>
      </c>
      <c r="AV1" s="141" t="s">
        <v>19</v>
      </c>
      <c r="AW1" s="141" t="s">
        <v>20</v>
      </c>
      <c r="AX1" s="141" t="s">
        <v>21</v>
      </c>
      <c r="AY1" s="141" t="s">
        <v>22</v>
      </c>
      <c r="AZ1" s="143" t="s">
        <v>3953</v>
      </c>
      <c r="BA1" s="143" t="s">
        <v>3952</v>
      </c>
      <c r="BB1" s="143" t="s">
        <v>2274</v>
      </c>
      <c r="BC1" s="143" t="s">
        <v>6373</v>
      </c>
      <c r="BD1" s="143" t="s">
        <v>2267</v>
      </c>
      <c r="BE1" s="143" t="s">
        <v>6338</v>
      </c>
      <c r="BF1" s="143" t="s">
        <v>4606</v>
      </c>
      <c r="BG1" s="143" t="s">
        <v>663</v>
      </c>
      <c r="BH1" s="143" t="s">
        <v>6690</v>
      </c>
    </row>
    <row r="2" spans="1:60" x14ac:dyDescent="0.3">
      <c r="A2" s="53">
        <v>23</v>
      </c>
      <c r="B2" s="54">
        <f t="shared" ref="B2:B33" si="0">VLOOKUP(A2,h_iniciativa,3,FALSE)</f>
        <v>43185.533541666664</v>
      </c>
      <c r="C2" s="36" t="str">
        <f t="shared" ref="C2:C65" si="1">VLOOKUP(A2,h_iniciativa,4,FALSE)</f>
        <v>SJur-Donatarias: Reingeniería del proceso de Donatarias</v>
      </c>
      <c r="D2" s="36" t="s">
        <v>7942</v>
      </c>
      <c r="E2" s="36" t="s">
        <v>7931</v>
      </c>
      <c r="F2" s="36" t="s">
        <v>455</v>
      </c>
      <c r="G2" s="36" t="s">
        <v>6812</v>
      </c>
      <c r="H2" s="36" t="str">
        <f t="shared" ref="H2:H65" si="2">VLOOKUP(A2,h_descr,2,FALSE)</f>
        <v>Se requiere implementar una solución que permita el registro de solicitudes
 en materia de autorización para recibir donativos deducibles, así como 
la emisión, firma y notificación de las resoluciones correspondientes 
del trámite.
Establecer un canal de comunicación para la actualización y 
visualización de un expediente electrónico para la actualización de las 
promociones registradas, así como el estatus de los contribuyentes 
promoventes.
Asimismo, permitir registrar los informes de transparencia; respecto del
 Módulo de Administración se debe permitir actualizar a través de 
catálogos los campos que contemplen el formato de registro de la 
información.</v>
      </c>
      <c r="I2" s="36" t="str">
        <f t="shared" ref="I2:I33" si="3">VLOOKUP(A2,h_iniciativa,5,FALSE)</f>
        <v>AGSC</v>
      </c>
      <c r="J2" s="36" t="s">
        <v>7957</v>
      </c>
      <c r="K2" s="36" t="str">
        <f t="shared" ref="K2:K65" si="4">VLOOKUP(A2,proyectos,11,FALSE)</f>
        <v>Roberto RodrÍguez Morales</v>
      </c>
      <c r="L2" s="36" t="s">
        <v>7957</v>
      </c>
      <c r="M2" s="36"/>
      <c r="N2" s="145" t="s">
        <v>6756</v>
      </c>
      <c r="O2" s="36">
        <f t="shared" ref="O2:O12" si="5">IFERROR(AG2*0.15,0)</f>
        <v>2200.9499999999998</v>
      </c>
      <c r="P2" s="36" t="s">
        <v>6959</v>
      </c>
      <c r="Q2" s="36">
        <f t="shared" ref="Q2:Q12" si="6">IF(K2=N2,1,0)</f>
        <v>1</v>
      </c>
      <c r="R2" s="36" t="str">
        <f>VLOOKUP(A2,proyectos,5,FALSE)</f>
        <v>D. Desarrollo</v>
      </c>
      <c r="S2" s="36" t="s">
        <v>6443</v>
      </c>
      <c r="T2" s="36" t="s">
        <v>6443</v>
      </c>
      <c r="U2" s="36" t="s">
        <v>4455</v>
      </c>
      <c r="V2" s="51">
        <f t="shared" ref="V2:V15" si="7">VLOOKUP(A2,h_project,15,FALSE)</f>
        <v>0.45</v>
      </c>
      <c r="W2" s="36" t="str">
        <f t="shared" ref="W2:W12" si="8">VLOOKUP(A2,proyectos,6,FALSE)</f>
        <v>Activo</v>
      </c>
      <c r="X2" s="36" t="s">
        <v>170</v>
      </c>
      <c r="Y2" s="36" t="str">
        <f t="shared" ref="Y2:Y12" si="9">VLOOKUP(A2,proyectos,19,FALSE)</f>
        <v>Continuidad operativa</v>
      </c>
      <c r="Z2" s="36" t="str">
        <f t="shared" ref="Z2:Z33" si="10">VLOOKUP(A2,h_iniciativa,10,FALSE)</f>
        <v>Servicios al Contribuyente</v>
      </c>
      <c r="AA2" s="36" t="str">
        <f t="shared" ref="AA2:AA33" si="11">VLOOKUP(A2,h_iniciativa,8,FALSE)</f>
        <v>Proyecto</v>
      </c>
      <c r="AB2" s="55" t="str">
        <f t="shared" ref="AB2:AB65" si="12">_xlfn.CONCAT(VLOOKUP(A2,h_iniciativa,12,FALSE)," - ", VLOOKUP(A2,h_iniciativa,13,FALSE))</f>
        <v>2235 - Transparencias Donatarias</v>
      </c>
      <c r="AC2" s="36" t="str">
        <f t="shared" ref="AC2:AC65" si="13">VLOOKUP(A2,h_iniciativa,13,FALSE)</f>
        <v>Transparencias Donatarias</v>
      </c>
      <c r="AD2" s="36" t="s">
        <v>33</v>
      </c>
      <c r="AE2" s="36" t="str">
        <f t="shared" ref="AE2:AE7" si="14">VLOOKUP(A2,h_project,34,FALSE)</f>
        <v>Unidades de Desarrollo (UD-X)</v>
      </c>
      <c r="AF2" s="36">
        <f t="shared" ref="AF2:AF12" si="15">VLOOKUP(A2,h_project,35,FALSE)</f>
        <v>44758</v>
      </c>
      <c r="AG2" s="36">
        <f t="shared" ref="AG2:AG12" si="16">VLOOKUP(A2,h_project,36,FALSE)</f>
        <v>14673</v>
      </c>
      <c r="AH2" s="56">
        <v>3036927</v>
      </c>
      <c r="AI2" s="57">
        <f t="shared" ref="AI2:AI12" si="17">VLOOKUP(A2,h_project,37,FALSE)</f>
        <v>10249620.93</v>
      </c>
      <c r="AJ2" s="36" t="e">
        <f t="shared" ref="AJ2:AJ65" si="18">VLOOKUP(A2,mg_cancelar,2,FALSE)</f>
        <v>#N/A</v>
      </c>
      <c r="AK2" s="36" t="str">
        <f t="shared" ref="AK2:AK12" si="19">VLOOKUP(A2,proyectos,9,FALSE)</f>
        <v>Jaime Garrido Ruíz</v>
      </c>
      <c r="AL2" s="36" t="str">
        <f t="shared" ref="AL2:AL12" si="20">VLOOKUP(A2,proyectos,10,FALSE)</f>
        <v>Diana Maribel Velazquez Barroso</v>
      </c>
      <c r="AM2" s="36" t="s">
        <v>4214</v>
      </c>
      <c r="AN2" s="36" t="s">
        <v>4214</v>
      </c>
      <c r="AO2" s="36">
        <f t="shared" ref="AO2:AO12" si="21">VLOOKUP(A2,proyectos,2,FALSE)</f>
        <v>1199</v>
      </c>
      <c r="AP2" s="36" t="str">
        <f t="shared" ref="AP2:AP12" si="22">VLOOKUP(AO2,h_est_tec,17,FALSE)</f>
        <v>Alto Nivel</v>
      </c>
      <c r="AQ2" s="36" t="str">
        <f t="shared" ref="AQ2:AQ12" si="23">VLOOKUP(A2,proyectos,29,FALSE)</f>
        <v>Desarrollo de Software</v>
      </c>
      <c r="AR2" s="36" t="s">
        <v>4444</v>
      </c>
      <c r="AS2" s="36" t="s">
        <v>4444</v>
      </c>
      <c r="AT2" s="36" t="str">
        <f t="shared" ref="AT2:AT7" si="24">VLOOKUP(A2,proyectos,12,FALSE)</f>
        <v>Alejandro Granados Lujano</v>
      </c>
      <c r="AU2" s="36" t="str">
        <f t="shared" ref="AU2:AU12" si="25">VLOOKUP(A2,proyectos,13,FALSE)</f>
        <v>Jorge Alberto De Flon Gonzalez</v>
      </c>
      <c r="AV2" s="54" t="str">
        <f t="shared" ref="AV2:AV12" si="26">VLOOKUP(A2,proyectos,20,FALSE)</f>
        <v>11/02/2019</v>
      </c>
      <c r="AW2" s="54" t="str">
        <f t="shared" ref="AW2:AW12" si="27">VLOOKUP(A2,proyectos,21,FALSE)</f>
        <v>11/02/2019</v>
      </c>
      <c r="AX2" s="54" t="str">
        <f t="shared" ref="AX2:AX12" si="28">VLOOKUP(A2,proyectos,22,FALSE)</f>
        <v>07/08/2020</v>
      </c>
      <c r="AY2" s="54" t="str">
        <f t="shared" ref="AY2:AY12" si="29">VLOOKUP(A2,proyectos,23,FALSE)</f>
        <v/>
      </c>
      <c r="AZ2" s="49">
        <f t="shared" ref="AZ2:AZ12" si="30">YEAR(AX2)</f>
        <v>2020</v>
      </c>
      <c r="BA2" s="49">
        <f t="shared" ref="BA2:BA12" si="31">MONTH(AX2)</f>
        <v>8</v>
      </c>
      <c r="BB2" s="36" t="s">
        <v>663</v>
      </c>
      <c r="BC2" s="49" t="s">
        <v>3963</v>
      </c>
      <c r="BD2" s="48" t="e">
        <f t="shared" ref="BD2:BD65" si="32">VLOOKUP(A2,iniciativa,1,FALSE)</f>
        <v>#N/A</v>
      </c>
      <c r="BE2" s="48">
        <f t="shared" ref="BE2:BE65" si="33">VLOOKUP(A2,h_iniciativa,23,FALSE)</f>
        <v>0</v>
      </c>
      <c r="BF2" s="48">
        <f t="shared" ref="BF2:BF65" si="34">VLOOKUP(A2,h_estimacion,1,FALSE)</f>
        <v>23</v>
      </c>
      <c r="BG2" s="48">
        <f t="shared" ref="BG2:BG65" si="35">VLOOKUP(A2,proyectos,1,FALSE)</f>
        <v>23</v>
      </c>
      <c r="BH2" s="48" t="str">
        <f t="shared" ref="BH2:BH65" si="36">VLOOKUP(A2,h_project,4,FALSE)</f>
        <v>Activo</v>
      </c>
    </row>
    <row r="3" spans="1:60" ht="28.8" x14ac:dyDescent="0.3">
      <c r="A3" s="53">
        <v>27</v>
      </c>
      <c r="B3" s="54">
        <f t="shared" si="0"/>
        <v>43185.652002314811</v>
      </c>
      <c r="C3" s="63" t="str">
        <f t="shared" si="1"/>
        <v>MAT-IDC-RFC_Ampliado: Restricción de consultas en módulos de RFC ampliado, por medio de SISE.</v>
      </c>
      <c r="D3" s="36"/>
      <c r="E3" s="36"/>
      <c r="F3" s="36"/>
      <c r="G3" s="36" t="s">
        <v>6816</v>
      </c>
      <c r="H3" s="36" t="str">
        <f t="shared" si="2"/>
        <v>De acuerdo a los lineamientos de seguridad y confidencialidad de la información
aplicables a las bases de datos y sistemas, se indica que se restringen las
consultas no autorizadas a través de los sistemas institucionales del SAT, a los
contribuyentes clasificados como Personas políticamente Expuestas, dicho
mecanismo no ha sido implementado en RFC
ampliado (Visor Tributario).</v>
      </c>
      <c r="I3" s="36" t="str">
        <f t="shared" si="3"/>
        <v>AGSC</v>
      </c>
      <c r="J3" s="36" t="s">
        <v>6944</v>
      </c>
      <c r="K3" s="36" t="str">
        <f t="shared" si="4"/>
        <v>Christian Alejandro Nolasco Palacios</v>
      </c>
      <c r="L3" s="36" t="s">
        <v>6944</v>
      </c>
      <c r="M3" s="36"/>
      <c r="N3" s="145" t="s">
        <v>122</v>
      </c>
      <c r="O3" s="36">
        <f t="shared" si="5"/>
        <v>165.15</v>
      </c>
      <c r="P3" s="36" t="s">
        <v>6974</v>
      </c>
      <c r="Q3" s="36">
        <f t="shared" si="6"/>
        <v>1</v>
      </c>
      <c r="R3" s="36" t="str">
        <f>VLOOKUP(A3,proyectos,5,FALSE)</f>
        <v>D. Desarrollo</v>
      </c>
      <c r="S3" s="36" t="s">
        <v>6451</v>
      </c>
      <c r="T3" s="36" t="s">
        <v>6443</v>
      </c>
      <c r="U3" s="36"/>
      <c r="V3" s="51">
        <f t="shared" si="7"/>
        <v>0.43</v>
      </c>
      <c r="W3" s="36" t="str">
        <f t="shared" si="8"/>
        <v>Detenido con CCRS</v>
      </c>
      <c r="X3" s="36" t="s">
        <v>170</v>
      </c>
      <c r="Y3" s="36" t="str">
        <f t="shared" si="9"/>
        <v>Fiscalización</v>
      </c>
      <c r="Z3" s="36" t="str">
        <f t="shared" si="10"/>
        <v>Identificación del Contribuyente</v>
      </c>
      <c r="AA3" s="36" t="str">
        <f t="shared" si="11"/>
        <v>Proyecto</v>
      </c>
      <c r="AB3" s="55" t="str">
        <f t="shared" si="12"/>
        <v>700 - RFC Ampliado</v>
      </c>
      <c r="AC3" s="36" t="str">
        <f t="shared" si="13"/>
        <v>RFC Ampliado</v>
      </c>
      <c r="AD3" s="36" t="s">
        <v>33</v>
      </c>
      <c r="AE3" s="36" t="str">
        <f t="shared" si="14"/>
        <v>Unidades de Desarrollo (UD-X)</v>
      </c>
      <c r="AF3" s="36">
        <f t="shared" si="15"/>
        <v>881</v>
      </c>
      <c r="AG3" s="36">
        <f t="shared" si="16"/>
        <v>1101</v>
      </c>
      <c r="AH3" s="56">
        <v>201772</v>
      </c>
      <c r="AI3" s="57">
        <f t="shared" si="17"/>
        <v>201772</v>
      </c>
      <c r="AJ3" s="36" t="e">
        <f t="shared" si="18"/>
        <v>#N/A</v>
      </c>
      <c r="AK3" s="36" t="str">
        <f t="shared" si="19"/>
        <v>Christian Alejandro Nolasco Palacios</v>
      </c>
      <c r="AL3" s="36" t="str">
        <f t="shared" si="20"/>
        <v>Ignacio Trujillo Hernandez</v>
      </c>
      <c r="AM3" s="36" t="s">
        <v>4214</v>
      </c>
      <c r="AN3" s="36" t="s">
        <v>4214</v>
      </c>
      <c r="AO3" s="36">
        <f t="shared" si="21"/>
        <v>225</v>
      </c>
      <c r="AP3" s="36" t="str">
        <f t="shared" si="22"/>
        <v>COSMIC</v>
      </c>
      <c r="AQ3" s="36" t="str">
        <f t="shared" si="23"/>
        <v>Desarrollo de Software</v>
      </c>
      <c r="AR3" s="36" t="s">
        <v>4401</v>
      </c>
      <c r="AS3" s="36" t="s">
        <v>4401</v>
      </c>
      <c r="AT3" s="36" t="str">
        <f t="shared" si="24"/>
        <v>Jose Ignacio Perez Garcia</v>
      </c>
      <c r="AU3" s="36" t="str">
        <f t="shared" si="25"/>
        <v>Araceli Gandara Bautista</v>
      </c>
      <c r="AV3" s="54" t="str">
        <f t="shared" si="26"/>
        <v>23/08/2018</v>
      </c>
      <c r="AW3" s="54" t="str">
        <f t="shared" si="27"/>
        <v>23/08/2018</v>
      </c>
      <c r="AX3" s="54" t="str">
        <f t="shared" si="28"/>
        <v>31/01/2019</v>
      </c>
      <c r="AY3" s="54" t="str">
        <f t="shared" si="29"/>
        <v/>
      </c>
      <c r="AZ3" s="49">
        <f t="shared" si="30"/>
        <v>2019</v>
      </c>
      <c r="BA3" s="49">
        <f t="shared" si="31"/>
        <v>1</v>
      </c>
      <c r="BB3" s="36" t="s">
        <v>663</v>
      </c>
      <c r="BC3" s="49" t="s">
        <v>3963</v>
      </c>
      <c r="BD3" s="48" t="e">
        <f t="shared" si="32"/>
        <v>#N/A</v>
      </c>
      <c r="BE3" s="48">
        <f t="shared" si="33"/>
        <v>0</v>
      </c>
      <c r="BF3" s="48">
        <f t="shared" si="34"/>
        <v>27</v>
      </c>
      <c r="BG3" s="48">
        <f t="shared" si="35"/>
        <v>27</v>
      </c>
      <c r="BH3" s="48" t="str">
        <f t="shared" si="36"/>
        <v>Detenido con CCRS</v>
      </c>
    </row>
    <row r="4" spans="1:60" x14ac:dyDescent="0.3">
      <c r="A4" s="53">
        <v>37</v>
      </c>
      <c r="B4" s="54">
        <f t="shared" si="0"/>
        <v>43185.689872685187</v>
      </c>
      <c r="C4" s="63" t="str">
        <f t="shared" si="1"/>
        <v>SAC_SAIMYP_Generación de Marbetes Electrónicos</v>
      </c>
      <c r="D4" s="36"/>
      <c r="E4" s="36"/>
      <c r="F4" s="36"/>
      <c r="G4" s="36" t="s">
        <v>6815</v>
      </c>
      <c r="H4" s="36" t="str">
        <f t="shared" si="2"/>
        <v>Facilitar a los contribuyentes del sector de bebidas alcohólicas, ​la entrega de marbetes
electrónicos a través del portal del SAT.</v>
      </c>
      <c r="I4" s="36" t="str">
        <f t="shared" si="3"/>
        <v>AGSC</v>
      </c>
      <c r="J4" s="36" t="s">
        <v>7957</v>
      </c>
      <c r="K4" s="36" t="str">
        <f t="shared" si="4"/>
        <v>Ernesto Rafael Aboytes Mondragón</v>
      </c>
      <c r="L4" s="36" t="s">
        <v>7957</v>
      </c>
      <c r="M4" s="36"/>
      <c r="N4" s="145" t="s">
        <v>222</v>
      </c>
      <c r="O4" s="36">
        <f t="shared" si="5"/>
        <v>343.65</v>
      </c>
      <c r="P4" s="36" t="s">
        <v>6974</v>
      </c>
      <c r="Q4" s="36">
        <f t="shared" si="6"/>
        <v>1</v>
      </c>
      <c r="R4" s="36" t="s">
        <v>152</v>
      </c>
      <c r="S4" s="36" t="s">
        <v>6443</v>
      </c>
      <c r="T4" s="36" t="s">
        <v>6443</v>
      </c>
      <c r="U4" s="36" t="s">
        <v>4455</v>
      </c>
      <c r="V4" s="51">
        <f t="shared" si="7"/>
        <v>0.96</v>
      </c>
      <c r="W4" s="36" t="str">
        <f t="shared" si="8"/>
        <v>Activo</v>
      </c>
      <c r="X4" s="36" t="s">
        <v>170</v>
      </c>
      <c r="Y4" s="36" t="str">
        <f t="shared" si="9"/>
        <v>Facilitar el cumplimiento</v>
      </c>
      <c r="Z4" s="36" t="str">
        <f t="shared" si="10"/>
        <v>Servicios al Contribuyente</v>
      </c>
      <c r="AA4" s="36" t="str">
        <f t="shared" si="11"/>
        <v>Mantenimiento</v>
      </c>
      <c r="AB4" s="55" t="str">
        <f t="shared" si="12"/>
        <v>685.1 - Sistema Automatizado Integral de Marbetes y Precintos</v>
      </c>
      <c r="AC4" s="36" t="str">
        <f t="shared" si="13"/>
        <v>Sistema Automatizado Integral de Marbetes y Precintos</v>
      </c>
      <c r="AD4" s="36" t="s">
        <v>33</v>
      </c>
      <c r="AE4" s="36" t="str">
        <f t="shared" si="14"/>
        <v>Unidades de Desarrollo (UD-X)</v>
      </c>
      <c r="AF4" s="36">
        <f t="shared" si="15"/>
        <v>2062</v>
      </c>
      <c r="AG4" s="36">
        <f t="shared" si="16"/>
        <v>2291</v>
      </c>
      <c r="AH4" s="56">
        <v>472185</v>
      </c>
      <c r="AI4" s="57">
        <f t="shared" si="17"/>
        <v>472185</v>
      </c>
      <c r="AJ4" s="36" t="e">
        <f t="shared" si="18"/>
        <v>#N/A</v>
      </c>
      <c r="AK4" s="36" t="str">
        <f t="shared" si="19"/>
        <v>Felix Juan Ramírez Velasco</v>
      </c>
      <c r="AL4" s="36" t="str">
        <f t="shared" si="20"/>
        <v>Ignacio Trujillo Hernandez</v>
      </c>
      <c r="AM4" s="36" t="s">
        <v>4214</v>
      </c>
      <c r="AN4" s="36" t="s">
        <v>4214</v>
      </c>
      <c r="AO4" s="36">
        <f t="shared" si="21"/>
        <v>83</v>
      </c>
      <c r="AP4" s="36" t="str">
        <f t="shared" si="22"/>
        <v>Alto Nivel</v>
      </c>
      <c r="AQ4" s="36" t="str">
        <f t="shared" si="23"/>
        <v>Desarrollo de Software</v>
      </c>
      <c r="AR4" s="36" t="s">
        <v>4401</v>
      </c>
      <c r="AS4" s="36" t="s">
        <v>4401</v>
      </c>
      <c r="AT4" s="36" t="str">
        <f t="shared" si="24"/>
        <v>Jose Ignacio Perez Garcia</v>
      </c>
      <c r="AU4" s="36" t="str">
        <f t="shared" si="25"/>
        <v>Erika Adriana Ruiz Mendoza</v>
      </c>
      <c r="AV4" s="54" t="str">
        <f t="shared" si="26"/>
        <v>02/03/2018</v>
      </c>
      <c r="AW4" s="54" t="str">
        <f t="shared" si="27"/>
        <v>02/03/2018</v>
      </c>
      <c r="AX4" s="54" t="str">
        <f t="shared" si="28"/>
        <v>04/11/2020</v>
      </c>
      <c r="AY4" s="54" t="str">
        <f t="shared" si="29"/>
        <v/>
      </c>
      <c r="AZ4" s="49">
        <f t="shared" si="30"/>
        <v>2020</v>
      </c>
      <c r="BA4" s="49">
        <f t="shared" si="31"/>
        <v>11</v>
      </c>
      <c r="BB4" s="36" t="s">
        <v>663</v>
      </c>
      <c r="BC4" s="49" t="s">
        <v>3963</v>
      </c>
      <c r="BD4" s="48" t="e">
        <f t="shared" si="32"/>
        <v>#N/A</v>
      </c>
      <c r="BE4" s="48">
        <f t="shared" si="33"/>
        <v>0</v>
      </c>
      <c r="BF4" s="48">
        <f t="shared" si="34"/>
        <v>37</v>
      </c>
      <c r="BG4" s="48">
        <f t="shared" si="35"/>
        <v>37</v>
      </c>
      <c r="BH4" s="48" t="str">
        <f t="shared" si="36"/>
        <v>Activo</v>
      </c>
    </row>
    <row r="5" spans="1:60" x14ac:dyDescent="0.3">
      <c r="A5" s="53">
        <v>39</v>
      </c>
      <c r="B5" s="54">
        <f t="shared" si="0"/>
        <v>43185.69940972222</v>
      </c>
      <c r="C5" s="36" t="str">
        <f t="shared" si="1"/>
        <v>FIS/Fiscalización Integral</v>
      </c>
      <c r="D5" s="36"/>
      <c r="E5" s="36"/>
      <c r="F5" s="36"/>
      <c r="G5" s="36" t="s">
        <v>6815</v>
      </c>
      <c r="H5" s="36" t="str">
        <f t="shared" si="2"/>
        <v>Con la finalidad de complementar las funcionalidades del aplicativo de Auditorias Electronica de Comercio Exterior, el cuál da la posibilidad de realizar actos de fiscalización, así como el envío de cartas invitación a través de medios electronicos. ​</v>
      </c>
      <c r="I5" s="36" t="str">
        <f t="shared" si="3"/>
        <v>AGAFF</v>
      </c>
      <c r="J5" s="36" t="s">
        <v>7957</v>
      </c>
      <c r="K5" s="36" t="str">
        <f t="shared" si="4"/>
        <v>Miguel Ángel González Guagnelli</v>
      </c>
      <c r="L5" s="36" t="s">
        <v>7957</v>
      </c>
      <c r="M5" s="36"/>
      <c r="N5" s="145" t="s">
        <v>4480</v>
      </c>
      <c r="O5" s="36">
        <f t="shared" si="5"/>
        <v>745.94550000000004</v>
      </c>
      <c r="P5" s="36" t="s">
        <v>2396</v>
      </c>
      <c r="Q5" s="36">
        <f t="shared" si="6"/>
        <v>1</v>
      </c>
      <c r="R5" s="36" t="str">
        <f t="shared" ref="R5:R12" si="37">VLOOKUP(A5,proyectos,5,FALSE)</f>
        <v>D. Desarrollo</v>
      </c>
      <c r="S5" s="36">
        <v>884</v>
      </c>
      <c r="T5" s="36" t="s">
        <v>6443</v>
      </c>
      <c r="U5" s="36"/>
      <c r="V5" s="51">
        <f t="shared" si="7"/>
        <v>0.4</v>
      </c>
      <c r="W5" s="36" t="str">
        <f t="shared" si="8"/>
        <v>Detenido</v>
      </c>
      <c r="X5" s="36" t="s">
        <v>170</v>
      </c>
      <c r="Y5" s="36" t="str">
        <f t="shared" si="9"/>
        <v>Fiscalización</v>
      </c>
      <c r="Z5" s="36" t="str">
        <f t="shared" si="10"/>
        <v>Fiscalización</v>
      </c>
      <c r="AA5" s="36" t="str">
        <f t="shared" si="11"/>
        <v>Proyecto</v>
      </c>
      <c r="AB5" s="55" t="str">
        <f t="shared" si="12"/>
        <v>691 - Fiscalización Integral</v>
      </c>
      <c r="AC5" s="36" t="str">
        <f t="shared" si="13"/>
        <v>Fiscalización Integral</v>
      </c>
      <c r="AD5" s="36" t="s">
        <v>33</v>
      </c>
      <c r="AE5" s="36" t="str">
        <f t="shared" si="14"/>
        <v>Unidades de Desarrollo (UD-X)</v>
      </c>
      <c r="AF5" s="36">
        <f t="shared" si="15"/>
        <v>4972.97</v>
      </c>
      <c r="AG5" s="36">
        <f t="shared" si="16"/>
        <v>4972.97</v>
      </c>
      <c r="AH5" s="56">
        <v>1138810</v>
      </c>
      <c r="AI5" s="57">
        <f t="shared" si="17"/>
        <v>1138810</v>
      </c>
      <c r="AJ5" s="36" t="e">
        <f t="shared" si="18"/>
        <v>#N/A</v>
      </c>
      <c r="AK5" s="36" t="str">
        <f t="shared" si="19"/>
        <v>Santa Isabel Villanueva Hernandez</v>
      </c>
      <c r="AL5" s="36" t="str">
        <f t="shared" si="20"/>
        <v>Ingrid Bernal Campuzano</v>
      </c>
      <c r="AM5" s="36" t="s">
        <v>4214</v>
      </c>
      <c r="AN5" s="36" t="s">
        <v>4214</v>
      </c>
      <c r="AO5" s="36">
        <f t="shared" si="21"/>
        <v>193</v>
      </c>
      <c r="AP5" s="36" t="str">
        <f t="shared" si="22"/>
        <v>COSMIC</v>
      </c>
      <c r="AQ5" s="36" t="str">
        <f t="shared" si="23"/>
        <v>Desarrollo de Software</v>
      </c>
      <c r="AR5" s="36" t="s">
        <v>4444</v>
      </c>
      <c r="AS5" s="36" t="s">
        <v>4444</v>
      </c>
      <c r="AT5" s="36" t="str">
        <f t="shared" si="24"/>
        <v>Alejandro Federico Tejeda Muñoz</v>
      </c>
      <c r="AU5" s="36" t="str">
        <f t="shared" si="25"/>
        <v>Raúl Quiroz Sosa</v>
      </c>
      <c r="AV5" s="54" t="str">
        <f t="shared" si="26"/>
        <v>19/07/2018</v>
      </c>
      <c r="AW5" s="54" t="str">
        <f t="shared" si="27"/>
        <v>19/07/2018</v>
      </c>
      <c r="AX5" s="54" t="str">
        <f t="shared" si="28"/>
        <v>29/01/2020</v>
      </c>
      <c r="AY5" s="54" t="str">
        <f t="shared" si="29"/>
        <v/>
      </c>
      <c r="AZ5" s="49">
        <f t="shared" si="30"/>
        <v>2020</v>
      </c>
      <c r="BA5" s="49">
        <f t="shared" si="31"/>
        <v>1</v>
      </c>
      <c r="BB5" s="36" t="s">
        <v>663</v>
      </c>
      <c r="BC5" s="49" t="s">
        <v>3963</v>
      </c>
      <c r="BD5" s="48" t="e">
        <f t="shared" si="32"/>
        <v>#N/A</v>
      </c>
      <c r="BE5" s="48">
        <f t="shared" si="33"/>
        <v>0</v>
      </c>
      <c r="BF5" s="48">
        <f t="shared" si="34"/>
        <v>39</v>
      </c>
      <c r="BG5" s="48">
        <f t="shared" si="35"/>
        <v>39</v>
      </c>
      <c r="BH5" s="48" t="str">
        <f t="shared" si="36"/>
        <v>Detenido</v>
      </c>
    </row>
    <row r="6" spans="1:60" x14ac:dyDescent="0.3">
      <c r="A6" s="53">
        <v>42</v>
      </c>
      <c r="B6" s="54">
        <f t="shared" si="0"/>
        <v>43193.777326388888</v>
      </c>
      <c r="C6" s="36" t="str">
        <f t="shared" si="1"/>
        <v>SJUR: Mejoras en los procesos relacionados a los módulos Oficialía de Partes, Juicios civiles y mercantiles y Asuntos penales.</v>
      </c>
      <c r="D6" s="36" t="s">
        <v>6469</v>
      </c>
      <c r="E6" s="36"/>
      <c r="F6" s="36"/>
      <c r="G6" s="36" t="s">
        <v>6817</v>
      </c>
      <c r="H6" s="36" t="str">
        <f t="shared" si="2"/>
        <v xml:space="preserve">Generar una solución integral que contribuya en la
disposición de un modelo operativo y un esquema simplificado y funcional, alineándose cada uno de los procesos
relacionados a las nuevas condiciones y requerimientos que demandan tanto el
marco operativo como tecnológico actualmente; robusteciendo el esquema de operación en cada uno de los procesos
mencionados de forma sistémica.
Tipo
Servicio ;Nuevo desarrollo;
Prioridad
;Alta;
Orden
de ejecución ;UNO; 
Clasificación
;Continuidad Operativa;
</v>
      </c>
      <c r="I6" s="36" t="str">
        <f t="shared" si="3"/>
        <v>AGJ</v>
      </c>
      <c r="J6" s="36" t="s">
        <v>7957</v>
      </c>
      <c r="K6" s="36" t="str">
        <f t="shared" si="4"/>
        <v>Roberto RodrÍguez Morales</v>
      </c>
      <c r="L6" s="36" t="s">
        <v>7957</v>
      </c>
      <c r="M6" s="36">
        <v>1</v>
      </c>
      <c r="N6" s="145" t="s">
        <v>6756</v>
      </c>
      <c r="O6" s="36">
        <f t="shared" si="5"/>
        <v>3105.6</v>
      </c>
      <c r="P6" s="36" t="s">
        <v>6959</v>
      </c>
      <c r="Q6" s="36">
        <f t="shared" si="6"/>
        <v>1</v>
      </c>
      <c r="R6" s="36" t="str">
        <f t="shared" si="37"/>
        <v>A.1 Especificación Funcional</v>
      </c>
      <c r="S6" s="36"/>
      <c r="T6" s="36"/>
      <c r="U6" s="36"/>
      <c r="V6" s="51">
        <f t="shared" si="7"/>
        <v>0.68</v>
      </c>
      <c r="W6" s="36" t="str">
        <f t="shared" si="8"/>
        <v>Activo</v>
      </c>
      <c r="X6" s="36" t="s">
        <v>4678</v>
      </c>
      <c r="Y6" s="36" t="str">
        <f t="shared" si="9"/>
        <v>Continuidad operativa</v>
      </c>
      <c r="Z6" s="36" t="str">
        <f t="shared" si="10"/>
        <v>Servicios Jurídicos</v>
      </c>
      <c r="AA6" s="36" t="str">
        <f t="shared" si="11"/>
        <v>Proyecto</v>
      </c>
      <c r="AB6" s="55" t="str">
        <f t="shared" si="12"/>
        <v>1005 - Juicios Mercantiles</v>
      </c>
      <c r="AC6" s="36" t="str">
        <f t="shared" si="13"/>
        <v>Juicios Mercantiles</v>
      </c>
      <c r="AD6" s="36" t="s">
        <v>33</v>
      </c>
      <c r="AE6" s="36" t="str">
        <f t="shared" si="14"/>
        <v>Unidades de Desarrollo (UD-X)</v>
      </c>
      <c r="AF6" s="36">
        <f t="shared" si="15"/>
        <v>20704</v>
      </c>
      <c r="AG6" s="36">
        <f t="shared" si="16"/>
        <v>20704</v>
      </c>
      <c r="AH6" s="56">
        <v>4741216</v>
      </c>
      <c r="AI6" s="57">
        <f t="shared" si="17"/>
        <v>4741216</v>
      </c>
      <c r="AJ6" s="36">
        <f t="shared" si="18"/>
        <v>4178645.44</v>
      </c>
      <c r="AK6" s="36" t="str">
        <f t="shared" si="19"/>
        <v>Jaime Garrido Ruíz</v>
      </c>
      <c r="AL6" s="36" t="str">
        <f t="shared" si="20"/>
        <v>Diana Maribel Velazquez Barroso</v>
      </c>
      <c r="AM6" s="36" t="s">
        <v>4214</v>
      </c>
      <c r="AN6" s="36" t="s">
        <v>4214</v>
      </c>
      <c r="AO6" s="36">
        <f t="shared" si="21"/>
        <v>304</v>
      </c>
      <c r="AP6" s="36" t="str">
        <f t="shared" si="22"/>
        <v>Alto Nivel</v>
      </c>
      <c r="AQ6" s="36" t="str">
        <f t="shared" si="23"/>
        <v>Desarrollo de Software</v>
      </c>
      <c r="AR6" s="36" t="s">
        <v>4444</v>
      </c>
      <c r="AS6" s="36" t="s">
        <v>4444</v>
      </c>
      <c r="AT6" s="36" t="str">
        <f t="shared" si="24"/>
        <v>Alejandro Granados Lujano</v>
      </c>
      <c r="AU6" s="36" t="str">
        <f t="shared" si="25"/>
        <v>Jorge Alberto De Flon Gonzalez</v>
      </c>
      <c r="AV6" s="54" t="str">
        <f t="shared" si="26"/>
        <v>12/12/2018</v>
      </c>
      <c r="AW6" s="54" t="str">
        <f t="shared" si="27"/>
        <v>12/12/2018</v>
      </c>
      <c r="AX6" s="54" t="str">
        <f t="shared" si="28"/>
        <v>03/06/2020</v>
      </c>
      <c r="AY6" s="54" t="str">
        <f t="shared" si="29"/>
        <v/>
      </c>
      <c r="AZ6" s="49">
        <f t="shared" si="30"/>
        <v>2020</v>
      </c>
      <c r="BA6" s="49">
        <f t="shared" si="31"/>
        <v>6</v>
      </c>
      <c r="BB6" s="36" t="s">
        <v>663</v>
      </c>
      <c r="BC6" s="49" t="s">
        <v>3963</v>
      </c>
      <c r="BD6" s="48" t="e">
        <f t="shared" si="32"/>
        <v>#N/A</v>
      </c>
      <c r="BE6" s="48">
        <f t="shared" si="33"/>
        <v>0</v>
      </c>
      <c r="BF6" s="48">
        <f t="shared" si="34"/>
        <v>42</v>
      </c>
      <c r="BG6" s="48">
        <f t="shared" si="35"/>
        <v>42</v>
      </c>
      <c r="BH6" s="48" t="str">
        <f t="shared" si="36"/>
        <v>Activo</v>
      </c>
    </row>
    <row r="7" spans="1:60" x14ac:dyDescent="0.3">
      <c r="A7" s="53">
        <v>50</v>
      </c>
      <c r="B7" s="54">
        <f t="shared" si="0"/>
        <v>43195.719143518516</v>
      </c>
      <c r="C7" s="36" t="str">
        <f t="shared" si="1"/>
        <v>DYC_MAT-DyC_Crear casos de compensación</v>
      </c>
      <c r="D7" s="36"/>
      <c r="E7" s="36"/>
      <c r="F7" s="36"/>
      <c r="G7" s="36" t="s">
        <v>6815</v>
      </c>
      <c r="H7" s="36" t="str">
        <f t="shared" si="2"/>
        <v>Extraer_x000D_
de Declaraciones y Pagos la información correspondiente a las compensaciones,_x000D_
tanto de declaraciones normales como complementarias para registrarla en MAT_x000D_
Devoluciones y Compensaciones.</v>
      </c>
      <c r="I7" s="36" t="str">
        <f t="shared" si="3"/>
        <v>AGAFF</v>
      </c>
      <c r="J7" s="36" t="s">
        <v>7957</v>
      </c>
      <c r="K7" s="36" t="str">
        <f t="shared" si="4"/>
        <v>Karina Lucio García</v>
      </c>
      <c r="L7" s="36" t="s">
        <v>6944</v>
      </c>
      <c r="M7" s="36"/>
      <c r="N7" s="145" t="s">
        <v>155</v>
      </c>
      <c r="O7" s="36">
        <f t="shared" si="5"/>
        <v>2011.8150000000001</v>
      </c>
      <c r="P7" s="36" t="s">
        <v>6959</v>
      </c>
      <c r="Q7" s="36">
        <f t="shared" si="6"/>
        <v>0</v>
      </c>
      <c r="R7" s="36" t="str">
        <f t="shared" si="37"/>
        <v>E. Pruebas de Integración Aplicativa</v>
      </c>
      <c r="S7" s="36">
        <v>905</v>
      </c>
      <c r="T7" s="36" t="s">
        <v>6443</v>
      </c>
      <c r="U7" s="36"/>
      <c r="V7" s="51">
        <f t="shared" si="7"/>
        <v>0</v>
      </c>
      <c r="W7" s="36" t="str">
        <f t="shared" si="8"/>
        <v>Activo</v>
      </c>
      <c r="X7" s="36" t="s">
        <v>170</v>
      </c>
      <c r="Y7" s="36" t="str">
        <f t="shared" si="9"/>
        <v>Fiscalización</v>
      </c>
      <c r="Z7" s="36" t="str">
        <f t="shared" si="10"/>
        <v>Devoluciones y Compensaciones</v>
      </c>
      <c r="AA7" s="36" t="str">
        <f t="shared" si="11"/>
        <v>Desarrollo</v>
      </c>
      <c r="AB7" s="55" t="str">
        <f t="shared" si="12"/>
        <v>641 - Modelo de Administración Tributaria Devoluciones y Compensaciones</v>
      </c>
      <c r="AC7" s="36" t="str">
        <f t="shared" si="13"/>
        <v>Modelo de Administración Tributaria Devoluciones y Compensaciones</v>
      </c>
      <c r="AD7" s="36" t="s">
        <v>33</v>
      </c>
      <c r="AE7" s="36" t="str">
        <f t="shared" si="14"/>
        <v>Unidades de Desarrollo (UD-X)</v>
      </c>
      <c r="AF7" s="36">
        <f t="shared" si="15"/>
        <v>13412</v>
      </c>
      <c r="AG7" s="36">
        <f t="shared" si="16"/>
        <v>13412.1</v>
      </c>
      <c r="AH7" s="56">
        <v>3072370.9</v>
      </c>
      <c r="AI7" s="57">
        <f t="shared" si="17"/>
        <v>3072370.9</v>
      </c>
      <c r="AJ7" s="36" t="e">
        <f t="shared" si="18"/>
        <v>#N/A</v>
      </c>
      <c r="AK7" s="36" t="str">
        <f t="shared" si="19"/>
        <v>Víctor Cruz Leyva</v>
      </c>
      <c r="AL7" s="36" t="str">
        <f t="shared" si="20"/>
        <v>Ricardo Ramiro Romero Razo</v>
      </c>
      <c r="AM7" s="36" t="s">
        <v>4214</v>
      </c>
      <c r="AN7" s="36" t="s">
        <v>4214</v>
      </c>
      <c r="AO7" s="36">
        <f t="shared" si="21"/>
        <v>729</v>
      </c>
      <c r="AP7" s="36" t="str">
        <f t="shared" si="22"/>
        <v>COSMIC</v>
      </c>
      <c r="AQ7" s="36" t="str">
        <f t="shared" si="23"/>
        <v>Desarrollo de Software</v>
      </c>
      <c r="AR7" s="36" t="s">
        <v>4444</v>
      </c>
      <c r="AS7" s="36" t="s">
        <v>4444</v>
      </c>
      <c r="AT7" s="36" t="str">
        <f t="shared" si="24"/>
        <v>Alejandro Federico Tejeda Muñoz</v>
      </c>
      <c r="AU7" s="36" t="str">
        <f t="shared" si="25"/>
        <v>Jose Guadalupe Rodriguez Martinez</v>
      </c>
      <c r="AV7" s="54" t="str">
        <f t="shared" si="26"/>
        <v>16/05/2018</v>
      </c>
      <c r="AW7" s="54" t="str">
        <f t="shared" si="27"/>
        <v>16/05/2018</v>
      </c>
      <c r="AX7" s="54" t="str">
        <f t="shared" si="28"/>
        <v>18/12/2020</v>
      </c>
      <c r="AY7" s="54" t="str">
        <f t="shared" si="29"/>
        <v/>
      </c>
      <c r="AZ7" s="49">
        <f t="shared" si="30"/>
        <v>2020</v>
      </c>
      <c r="BA7" s="49">
        <f t="shared" si="31"/>
        <v>12</v>
      </c>
      <c r="BB7" s="36" t="s">
        <v>663</v>
      </c>
      <c r="BC7" s="49" t="s">
        <v>3963</v>
      </c>
      <c r="BD7" s="48" t="e">
        <f t="shared" si="32"/>
        <v>#N/A</v>
      </c>
      <c r="BE7" s="48">
        <f t="shared" si="33"/>
        <v>0</v>
      </c>
      <c r="BF7" s="48">
        <f t="shared" si="34"/>
        <v>50</v>
      </c>
      <c r="BG7" s="48">
        <f t="shared" si="35"/>
        <v>50</v>
      </c>
      <c r="BH7" s="48" t="str">
        <f t="shared" si="36"/>
        <v>Activo</v>
      </c>
    </row>
    <row r="8" spans="1:60" x14ac:dyDescent="0.3">
      <c r="A8" s="53">
        <v>52</v>
      </c>
      <c r="B8" s="54">
        <f t="shared" si="0"/>
        <v>43196.530740740738</v>
      </c>
      <c r="C8" s="36" t="str">
        <f t="shared" si="1"/>
        <v>TI Servicio de Datos Económicos</v>
      </c>
      <c r="D8" s="36" t="s">
        <v>6365</v>
      </c>
      <c r="E8" s="36"/>
      <c r="F8" s="36"/>
      <c r="G8" s="36" t="s">
        <v>6817</v>
      </c>
      <c r="H8" s="36" t="str">
        <f t="shared" si="2"/>
        <v>Existe un área de oportunidad para implementar estadísticos basados en la información de los CFDIs, con la que cuenta el SAT, las cuales permitan tomar decisiones en diferentes ámbitos. En este sentido, la información estadística generada puede ser usada tanto por usuarios del SAT como por usuarios externos, lo cual permita dar un mayor beneficio de la información recibida a través de los esquemas de facturación.</v>
      </c>
      <c r="I8" s="36" t="str">
        <f t="shared" si="3"/>
        <v>AGCTI</v>
      </c>
      <c r="J8" s="36" t="s">
        <v>6944</v>
      </c>
      <c r="K8" s="36" t="str">
        <f t="shared" si="4"/>
        <v>Carlos Manuel Ortega Polanco</v>
      </c>
      <c r="L8" s="36" t="s">
        <v>6944</v>
      </c>
      <c r="M8" s="36">
        <v>1</v>
      </c>
      <c r="N8" s="145" t="s">
        <v>477</v>
      </c>
      <c r="O8" s="36">
        <f t="shared" si="5"/>
        <v>0</v>
      </c>
      <c r="P8" s="36" t="s">
        <v>6974</v>
      </c>
      <c r="Q8" s="36">
        <f t="shared" si="6"/>
        <v>1</v>
      </c>
      <c r="R8" s="36" t="str">
        <f t="shared" si="37"/>
        <v>3. Ejecución</v>
      </c>
      <c r="S8" s="36"/>
      <c r="T8" s="36"/>
      <c r="U8" s="36"/>
      <c r="V8" s="51">
        <f t="shared" si="7"/>
        <v>0.91</v>
      </c>
      <c r="W8" s="36" t="str">
        <f t="shared" si="8"/>
        <v>Activo</v>
      </c>
      <c r="X8" s="36" t="s">
        <v>170</v>
      </c>
      <c r="Y8" s="36" t="str">
        <f t="shared" si="9"/>
        <v>Soporte a la operación del SAT</v>
      </c>
      <c r="Z8" s="36" t="str">
        <f t="shared" si="10"/>
        <v>Factura Electrónica</v>
      </c>
      <c r="AA8" s="36" t="str">
        <f t="shared" si="11"/>
        <v>Proyecto TI</v>
      </c>
      <c r="AB8" s="55" t="str">
        <f t="shared" si="12"/>
        <v>2075.1 - Documentum/Captiva - Servicios de Digitalización Solución Integral Servicios al Contribuyente</v>
      </c>
      <c r="AC8" s="36" t="str">
        <f t="shared" si="13"/>
        <v>Documentum/Captiva - Servicios de Digitalización Solución Integral Servicios al Contribuyente</v>
      </c>
      <c r="AD8" s="36" t="str">
        <f>VLOOKUP(A8,h_iniciativa,14,FALSE)</f>
        <v>Fábrica Interna - ACSMC</v>
      </c>
      <c r="AE8" s="36" t="s">
        <v>218</v>
      </c>
      <c r="AF8" s="36" t="str">
        <f t="shared" si="15"/>
        <v/>
      </c>
      <c r="AG8" s="36" t="str">
        <f t="shared" si="16"/>
        <v/>
      </c>
      <c r="AH8" s="36">
        <v>0</v>
      </c>
      <c r="AI8" s="57" t="str">
        <f t="shared" si="17"/>
        <v/>
      </c>
      <c r="AJ8" s="36" t="e">
        <f t="shared" si="18"/>
        <v>#N/A</v>
      </c>
      <c r="AK8" s="36" t="str">
        <f t="shared" si="19"/>
        <v>Carlos Manuel Ortega Polanco</v>
      </c>
      <c r="AL8" s="36" t="str">
        <f t="shared" si="20"/>
        <v>Carlos Manuel Ortega Polanco</v>
      </c>
      <c r="AM8" s="36" t="s">
        <v>4214</v>
      </c>
      <c r="AN8" s="36" t="s">
        <v>4214</v>
      </c>
      <c r="AO8" s="36">
        <f t="shared" si="21"/>
        <v>0</v>
      </c>
      <c r="AP8" s="36" t="e">
        <f t="shared" si="22"/>
        <v>#N/A</v>
      </c>
      <c r="AQ8" s="36" t="str">
        <f t="shared" si="23"/>
        <v>Proyecto Tecnológico</v>
      </c>
      <c r="AR8" s="36" t="s">
        <v>7822</v>
      </c>
      <c r="AS8" s="36" t="s">
        <v>170</v>
      </c>
      <c r="AT8" s="36" t="s">
        <v>170</v>
      </c>
      <c r="AU8" s="36" t="str">
        <f t="shared" si="25"/>
        <v/>
      </c>
      <c r="AV8" s="54" t="str">
        <f t="shared" si="26"/>
        <v>02/02/2018</v>
      </c>
      <c r="AW8" s="54" t="str">
        <f t="shared" si="27"/>
        <v>02/02/2018</v>
      </c>
      <c r="AX8" s="54" t="str">
        <f t="shared" si="28"/>
        <v>14/11/2018</v>
      </c>
      <c r="AY8" s="54" t="str">
        <f t="shared" si="29"/>
        <v/>
      </c>
      <c r="AZ8" s="49">
        <f t="shared" si="30"/>
        <v>2018</v>
      </c>
      <c r="BA8" s="49">
        <f t="shared" si="31"/>
        <v>11</v>
      </c>
      <c r="BB8" s="36" t="s">
        <v>663</v>
      </c>
      <c r="BC8" s="49" t="s">
        <v>3963</v>
      </c>
      <c r="BD8" s="48" t="e">
        <f t="shared" si="32"/>
        <v>#N/A</v>
      </c>
      <c r="BE8" s="48">
        <f t="shared" si="33"/>
        <v>0</v>
      </c>
      <c r="BF8" s="48" t="e">
        <f t="shared" si="34"/>
        <v>#N/A</v>
      </c>
      <c r="BG8" s="48">
        <f t="shared" si="35"/>
        <v>52</v>
      </c>
      <c r="BH8" s="48" t="str">
        <f t="shared" si="36"/>
        <v>Activo</v>
      </c>
    </row>
    <row r="9" spans="1:60" x14ac:dyDescent="0.3">
      <c r="A9" s="53">
        <v>62</v>
      </c>
      <c r="B9" s="54">
        <f t="shared" si="0"/>
        <v>43201.556527777779</v>
      </c>
      <c r="C9" s="36" t="str">
        <f t="shared" si="1"/>
        <v>SJur: Consulta y Descarga de documentos de RRL y CAL</v>
      </c>
      <c r="D9" s="36"/>
      <c r="E9" s="36"/>
      <c r="F9" s="36"/>
      <c r="G9" s="36" t="s">
        <v>6815</v>
      </c>
      <c r="H9" s="36" t="str">
        <f t="shared" si="2"/>
        <v>En RRL y CAL permitir el descargo de los documentos
electrónicosque adjunto el contribuyente y empleado, por medio de la opción de Consultas de los asuntos en estado procesal concluidos y remitidos.</v>
      </c>
      <c r="I9" s="36" t="str">
        <f t="shared" si="3"/>
        <v>AGJ</v>
      </c>
      <c r="J9" s="36" t="s">
        <v>7957</v>
      </c>
      <c r="K9" s="36" t="str">
        <f t="shared" si="4"/>
        <v>Roberto RodrÍguez Morales</v>
      </c>
      <c r="L9" s="36" t="s">
        <v>7957</v>
      </c>
      <c r="M9" s="36"/>
      <c r="N9" s="145" t="s">
        <v>6756</v>
      </c>
      <c r="O9" s="36">
        <f t="shared" si="5"/>
        <v>188.07749999999999</v>
      </c>
      <c r="P9" s="36" t="s">
        <v>6974</v>
      </c>
      <c r="Q9" s="36">
        <f t="shared" si="6"/>
        <v>1</v>
      </c>
      <c r="R9" s="36" t="str">
        <f t="shared" si="37"/>
        <v>F. Pruebas de Usuario</v>
      </c>
      <c r="S9" s="36" t="s">
        <v>6492</v>
      </c>
      <c r="T9" s="36" t="s">
        <v>6443</v>
      </c>
      <c r="U9" s="36"/>
      <c r="V9" s="51">
        <f t="shared" si="7"/>
        <v>0</v>
      </c>
      <c r="W9" s="36" t="str">
        <f t="shared" si="8"/>
        <v>Activo</v>
      </c>
      <c r="X9" s="36" t="s">
        <v>170</v>
      </c>
      <c r="Y9" s="36" t="str">
        <f t="shared" si="9"/>
        <v>Continuidad operativa</v>
      </c>
      <c r="Z9" s="36" t="str">
        <f t="shared" si="10"/>
        <v>Servicios Jurídicos</v>
      </c>
      <c r="AA9" s="36" t="str">
        <f t="shared" si="11"/>
        <v>Mantenimiento</v>
      </c>
      <c r="AB9" s="55" t="str">
        <f t="shared" si="12"/>
        <v>639 - Recurso de Revocación en Línea</v>
      </c>
      <c r="AC9" s="36" t="str">
        <f t="shared" si="13"/>
        <v>Recurso de Revocación en Línea</v>
      </c>
      <c r="AD9" s="36" t="s">
        <v>33</v>
      </c>
      <c r="AE9" s="36" t="str">
        <f>VLOOKUP(A9,h_project,34,FALSE)</f>
        <v>Unidades de Desarrollo (UD-X)</v>
      </c>
      <c r="AF9" s="36">
        <f t="shared" si="15"/>
        <v>1003.08</v>
      </c>
      <c r="AG9" s="36">
        <f t="shared" si="16"/>
        <v>1253.8499999999999</v>
      </c>
      <c r="AH9" s="56">
        <v>287159.13</v>
      </c>
      <c r="AI9" s="57">
        <f t="shared" si="17"/>
        <v>229705.32</v>
      </c>
      <c r="AJ9" s="36" t="e">
        <f t="shared" si="18"/>
        <v>#N/A</v>
      </c>
      <c r="AK9" s="36" t="str">
        <f t="shared" si="19"/>
        <v>Jaime Garrido Ruíz</v>
      </c>
      <c r="AL9" s="36" t="str">
        <f t="shared" si="20"/>
        <v>Diana Maribel Velazquez Barroso</v>
      </c>
      <c r="AM9" s="36" t="s">
        <v>4214</v>
      </c>
      <c r="AN9" s="36" t="s">
        <v>4214</v>
      </c>
      <c r="AO9" s="36">
        <f t="shared" si="21"/>
        <v>740</v>
      </c>
      <c r="AP9" s="36" t="str">
        <f t="shared" si="22"/>
        <v>COSMIC</v>
      </c>
      <c r="AQ9" s="36" t="str">
        <f t="shared" si="23"/>
        <v>Desarrollo de Software</v>
      </c>
      <c r="AR9" s="36" t="s">
        <v>4444</v>
      </c>
      <c r="AS9" s="36" t="s">
        <v>4444</v>
      </c>
      <c r="AT9" s="36" t="str">
        <f>VLOOKUP(A9,proyectos,12,FALSE)</f>
        <v>Alejandro Granados Lujano</v>
      </c>
      <c r="AU9" s="36" t="str">
        <f t="shared" si="25"/>
        <v>Jorge Alberto De Flon Gonzalez</v>
      </c>
      <c r="AV9" s="54" t="str">
        <f t="shared" si="26"/>
        <v>28/05/2018</v>
      </c>
      <c r="AW9" s="54" t="str">
        <f t="shared" si="27"/>
        <v/>
      </c>
      <c r="AX9" s="54" t="str">
        <f t="shared" si="28"/>
        <v>09/09/2020</v>
      </c>
      <c r="AY9" s="54" t="str">
        <f t="shared" si="29"/>
        <v/>
      </c>
      <c r="AZ9" s="49">
        <f t="shared" si="30"/>
        <v>2020</v>
      </c>
      <c r="BA9" s="49">
        <f t="shared" si="31"/>
        <v>9</v>
      </c>
      <c r="BB9" s="36" t="s">
        <v>663</v>
      </c>
      <c r="BC9" s="49" t="s">
        <v>3963</v>
      </c>
      <c r="BD9" s="48" t="e">
        <f t="shared" si="32"/>
        <v>#N/A</v>
      </c>
      <c r="BE9" s="48">
        <f t="shared" si="33"/>
        <v>0</v>
      </c>
      <c r="BF9" s="48">
        <f t="shared" si="34"/>
        <v>62</v>
      </c>
      <c r="BG9" s="48">
        <f t="shared" si="35"/>
        <v>62</v>
      </c>
      <c r="BH9" s="48" t="str">
        <f t="shared" si="36"/>
        <v>Activo</v>
      </c>
    </row>
    <row r="10" spans="1:60" x14ac:dyDescent="0.3">
      <c r="A10" s="53">
        <v>99</v>
      </c>
      <c r="B10" s="54">
        <f t="shared" si="0"/>
        <v>43229.475555555553</v>
      </c>
      <c r="C10" s="36" t="str">
        <f t="shared" si="1"/>
        <v>CZA_MAT-CBZ:Emisión diferentes formatos de pagos,confirmación transacciones virtuales,movimientos contab y rectificación contab</v>
      </c>
      <c r="D10" s="36" t="s">
        <v>6698</v>
      </c>
      <c r="E10" s="36" t="s">
        <v>7946</v>
      </c>
      <c r="F10" s="36" t="s">
        <v>90</v>
      </c>
      <c r="G10" s="36" t="s">
        <v>6812</v>
      </c>
      <c r="H10" s="36" t="str">
        <f t="shared" si="2"/>
        <v>Se requiere la implementación en MAT-Cobranza de las funcionalidades para la generación de formatos para pago, entre otros los siguientes&amp;#58;Formatos para pago en efectivo con Línea de Captura, Formato de Confirmación de transacciones virtuales y Formato de confirmación de Movimientos contables.Disponer de un solo aplicativo, que permita administrar y ofrecer de forma integral la emisión de las líneas de captura, así como la confirmación de pagos virtuales y movimientos</v>
      </c>
      <c r="I10" s="36" t="str">
        <f t="shared" si="3"/>
        <v>AGR</v>
      </c>
      <c r="J10" s="36" t="s">
        <v>6944</v>
      </c>
      <c r="K10" s="36" t="str">
        <f t="shared" si="4"/>
        <v>José Luis Vences Mendoza</v>
      </c>
      <c r="L10" s="36" t="s">
        <v>6944</v>
      </c>
      <c r="M10" s="36"/>
      <c r="N10" s="145" t="s">
        <v>102</v>
      </c>
      <c r="O10" s="36">
        <f t="shared" si="5"/>
        <v>603.91499999999996</v>
      </c>
      <c r="P10" s="36" t="s">
        <v>2396</v>
      </c>
      <c r="Q10" s="36">
        <f t="shared" si="6"/>
        <v>1</v>
      </c>
      <c r="R10" s="36" t="str">
        <f t="shared" si="37"/>
        <v>D. Desarrollo</v>
      </c>
      <c r="S10" s="36" t="s">
        <v>6445</v>
      </c>
      <c r="T10" s="36" t="s">
        <v>6443</v>
      </c>
      <c r="U10" s="36"/>
      <c r="V10" s="51">
        <f t="shared" si="7"/>
        <v>0.59</v>
      </c>
      <c r="W10" s="36" t="str">
        <f t="shared" si="8"/>
        <v>Activo</v>
      </c>
      <c r="X10" s="36" t="s">
        <v>170</v>
      </c>
      <c r="Y10" s="36" t="str">
        <f t="shared" si="9"/>
        <v>Fiscalización</v>
      </c>
      <c r="Z10" s="36" t="str">
        <f t="shared" si="10"/>
        <v>Cobranza</v>
      </c>
      <c r="AA10" s="36" t="str">
        <f t="shared" si="11"/>
        <v>Proyecto</v>
      </c>
      <c r="AB10" s="55" t="str">
        <f t="shared" si="12"/>
        <v>666 - Modelo de Administración Tributaria de Cobranza</v>
      </c>
      <c r="AC10" s="36" t="str">
        <f t="shared" si="13"/>
        <v>Modelo de Administración Tributaria de Cobranza</v>
      </c>
      <c r="AD10" s="36" t="s">
        <v>33</v>
      </c>
      <c r="AE10" s="36" t="str">
        <f>VLOOKUP(A10,h_project,34,FALSE)</f>
        <v>Unidades de Desarrollo (UD-X)</v>
      </c>
      <c r="AF10" s="36">
        <f t="shared" si="15"/>
        <v>4026.1</v>
      </c>
      <c r="AG10" s="36">
        <f t="shared" si="16"/>
        <v>4026.1</v>
      </c>
      <c r="AH10" s="56">
        <v>921976.9</v>
      </c>
      <c r="AI10" s="57">
        <f t="shared" si="17"/>
        <v>921976.9</v>
      </c>
      <c r="AJ10" s="36" t="e">
        <f t="shared" si="18"/>
        <v>#N/A</v>
      </c>
      <c r="AK10" s="36" t="str">
        <f t="shared" si="19"/>
        <v>José Luis Vences Mendoza</v>
      </c>
      <c r="AL10" s="36" t="str">
        <f t="shared" si="20"/>
        <v>Ricardo Ramiro Romero Razo</v>
      </c>
      <c r="AM10" s="36" t="s">
        <v>4214</v>
      </c>
      <c r="AN10" s="36" t="s">
        <v>4214</v>
      </c>
      <c r="AO10" s="36">
        <f t="shared" si="21"/>
        <v>343</v>
      </c>
      <c r="AP10" s="36" t="str">
        <f t="shared" si="22"/>
        <v>COSMIC</v>
      </c>
      <c r="AQ10" s="36" t="str">
        <f t="shared" si="23"/>
        <v>Desarrollo de Software</v>
      </c>
      <c r="AR10" s="36" t="s">
        <v>4444</v>
      </c>
      <c r="AS10" s="36" t="s">
        <v>4444</v>
      </c>
      <c r="AT10" s="36" t="str">
        <f>VLOOKUP(A10,proyectos,12,FALSE)</f>
        <v>Irma Patricia Guzman Miranda</v>
      </c>
      <c r="AU10" s="36" t="str">
        <f t="shared" si="25"/>
        <v>Jose Luis Avila Vazquez</v>
      </c>
      <c r="AV10" s="54" t="str">
        <f t="shared" si="26"/>
        <v>01/08/2018</v>
      </c>
      <c r="AW10" s="54" t="str">
        <f t="shared" si="27"/>
        <v>01/08/2018</v>
      </c>
      <c r="AX10" s="54" t="str">
        <f t="shared" si="28"/>
        <v>14/01/2020</v>
      </c>
      <c r="AY10" s="54" t="str">
        <f t="shared" si="29"/>
        <v/>
      </c>
      <c r="AZ10" s="49">
        <f t="shared" si="30"/>
        <v>2020</v>
      </c>
      <c r="BA10" s="49">
        <f t="shared" si="31"/>
        <v>1</v>
      </c>
      <c r="BB10" s="36" t="s">
        <v>663</v>
      </c>
      <c r="BC10" s="49" t="s">
        <v>3963</v>
      </c>
      <c r="BD10" s="48" t="e">
        <f t="shared" si="32"/>
        <v>#N/A</v>
      </c>
      <c r="BE10" s="48">
        <f t="shared" si="33"/>
        <v>0</v>
      </c>
      <c r="BF10" s="48">
        <f t="shared" si="34"/>
        <v>99</v>
      </c>
      <c r="BG10" s="48">
        <f t="shared" si="35"/>
        <v>99</v>
      </c>
      <c r="BH10" s="48" t="str">
        <f t="shared" si="36"/>
        <v>Activo</v>
      </c>
    </row>
    <row r="11" spans="1:60" x14ac:dyDescent="0.3">
      <c r="A11" s="53">
        <v>107</v>
      </c>
      <c r="B11" s="54">
        <f t="shared" si="0"/>
        <v>43230.454722222225</v>
      </c>
      <c r="C11" s="36" t="str">
        <f t="shared" si="1"/>
        <v>AGS: Innovación del Proceso Compra Pago y Control Presupuestal para Recursos PEF</v>
      </c>
      <c r="D11" s="36" t="s">
        <v>6361</v>
      </c>
      <c r="E11" s="36" t="s">
        <v>7943</v>
      </c>
      <c r="F11" s="36" t="s">
        <v>61</v>
      </c>
      <c r="G11" s="36" t="s">
        <v>6812</v>
      </c>
      <c r="H11" s="36" t="str">
        <f t="shared" si="2"/>
        <v xml:space="preserve">​Se requiere establecer claramente la vinculación de_x000D_
los procesos que forman parte del ejercicio del gasto público, a fin de_x000D_
mantener la transparencia en la rendición de cuentas. </v>
      </c>
      <c r="I11" s="36" t="str">
        <f t="shared" si="3"/>
        <v>AGRS</v>
      </c>
      <c r="J11" s="36" t="s">
        <v>7957</v>
      </c>
      <c r="K11" s="36" t="str">
        <f t="shared" si="4"/>
        <v>Arturo Valencia Rueda</v>
      </c>
      <c r="L11" s="36" t="s">
        <v>7957</v>
      </c>
      <c r="M11" s="36">
        <v>1</v>
      </c>
      <c r="N11" s="145" t="s">
        <v>143</v>
      </c>
      <c r="O11" s="36">
        <f t="shared" si="5"/>
        <v>2765.6969999999997</v>
      </c>
      <c r="P11" s="36" t="s">
        <v>6959</v>
      </c>
      <c r="Q11" s="36">
        <f t="shared" si="6"/>
        <v>1</v>
      </c>
      <c r="R11" s="36" t="str">
        <f t="shared" si="37"/>
        <v>D. Desarrollo</v>
      </c>
      <c r="S11" s="36" t="s">
        <v>6443</v>
      </c>
      <c r="T11" s="36" t="s">
        <v>6443</v>
      </c>
      <c r="U11" s="36"/>
      <c r="V11" s="51">
        <f t="shared" si="7"/>
        <v>0.91</v>
      </c>
      <c r="W11" s="36" t="str">
        <f t="shared" si="8"/>
        <v>Activo</v>
      </c>
      <c r="X11" s="36" t="str">
        <f>VLOOKUP(A11,h_iniciativa,15,FALSE)</f>
        <v>Compra Pago</v>
      </c>
      <c r="Y11" s="36" t="str">
        <f t="shared" si="9"/>
        <v>Continuidad operativa</v>
      </c>
      <c r="Z11" s="36" t="str">
        <f t="shared" si="10"/>
        <v>Recursos y Servicios</v>
      </c>
      <c r="AA11" s="36" t="str">
        <f t="shared" si="11"/>
        <v>Desarrollo</v>
      </c>
      <c r="AB11" s="55" t="str">
        <f t="shared" si="12"/>
        <v>299 - AGS-FSCM Solución Integral</v>
      </c>
      <c r="AC11" s="36" t="str">
        <f t="shared" si="13"/>
        <v>AGS-FSCM Solución Integral</v>
      </c>
      <c r="AD11" s="36" t="s">
        <v>33</v>
      </c>
      <c r="AE11" s="36" t="str">
        <f>VLOOKUP(A11,h_project,34,FALSE)</f>
        <v>Unidades de Desarrollo (UD-X)</v>
      </c>
      <c r="AF11" s="36">
        <f t="shared" si="15"/>
        <v>18437.98</v>
      </c>
      <c r="AG11" s="36">
        <f t="shared" si="16"/>
        <v>18437.98</v>
      </c>
      <c r="AH11" s="56">
        <v>4222297.42</v>
      </c>
      <c r="AI11" s="57">
        <f t="shared" si="17"/>
        <v>4222297.42</v>
      </c>
      <c r="AJ11" s="36" t="e">
        <f t="shared" si="18"/>
        <v>#N/A</v>
      </c>
      <c r="AK11" s="36" t="str">
        <f t="shared" si="19"/>
        <v>Margarita Canseco Flores</v>
      </c>
      <c r="AL11" s="36" t="str">
        <f t="shared" si="20"/>
        <v>Diana Maribel Velazquez Barroso</v>
      </c>
      <c r="AM11" s="36" t="s">
        <v>4214</v>
      </c>
      <c r="AN11" s="36" t="s">
        <v>4214</v>
      </c>
      <c r="AO11" s="36">
        <f t="shared" si="21"/>
        <v>595</v>
      </c>
      <c r="AP11" s="36" t="str">
        <f t="shared" si="22"/>
        <v>COSMIC</v>
      </c>
      <c r="AQ11" s="36" t="str">
        <f t="shared" si="23"/>
        <v>Desarrollo de Software</v>
      </c>
      <c r="AR11" s="36" t="s">
        <v>4444</v>
      </c>
      <c r="AS11" s="36" t="s">
        <v>4444</v>
      </c>
      <c r="AT11" s="36" t="str">
        <f>VLOOKUP(A11,proyectos,12,FALSE)</f>
        <v>Alejandro Granados Lujano</v>
      </c>
      <c r="AU11" s="36" t="str">
        <f t="shared" si="25"/>
        <v>Francisco Porfirio Lopez Vazquez</v>
      </c>
      <c r="AV11" s="54" t="str">
        <f t="shared" si="26"/>
        <v>23/07/2018</v>
      </c>
      <c r="AW11" s="54" t="str">
        <f t="shared" si="27"/>
        <v>23/07/2018</v>
      </c>
      <c r="AX11" s="54" t="str">
        <f t="shared" si="28"/>
        <v>22/10/2020</v>
      </c>
      <c r="AY11" s="54" t="str">
        <f t="shared" si="29"/>
        <v/>
      </c>
      <c r="AZ11" s="49">
        <f t="shared" si="30"/>
        <v>2020</v>
      </c>
      <c r="BA11" s="49">
        <f t="shared" si="31"/>
        <v>10</v>
      </c>
      <c r="BB11" s="36" t="s">
        <v>663</v>
      </c>
      <c r="BC11" s="49" t="s">
        <v>3963</v>
      </c>
      <c r="BD11" s="48" t="e">
        <f t="shared" si="32"/>
        <v>#N/A</v>
      </c>
      <c r="BE11" s="48">
        <f t="shared" si="33"/>
        <v>0</v>
      </c>
      <c r="BF11" s="48">
        <f t="shared" si="34"/>
        <v>107</v>
      </c>
      <c r="BG11" s="48">
        <f t="shared" si="35"/>
        <v>107</v>
      </c>
      <c r="BH11" s="48" t="str">
        <f t="shared" si="36"/>
        <v>Activo</v>
      </c>
    </row>
    <row r="12" spans="1:60" ht="28.8" x14ac:dyDescent="0.3">
      <c r="A12" s="53">
        <v>124</v>
      </c>
      <c r="B12" s="54">
        <f t="shared" si="0"/>
        <v>43236.508506944447</v>
      </c>
      <c r="C12" s="63" t="str">
        <f t="shared" si="1"/>
        <v xml:space="preserve">AGS: Automatizar el proceso de asignación de título de autorización </v>
      </c>
      <c r="D12" s="36"/>
      <c r="E12" s="36"/>
      <c r="F12" s="36"/>
      <c r="G12" s="36" t="s">
        <v>6817</v>
      </c>
      <c r="H12" s="36" t="str">
        <f t="shared" si="2"/>
        <v>Automatizarel proceso de comunicación, notificación y asignación de los 
Titulos de Autorizacion a Proveedores que participan en licitaciones del 
SAT.</v>
      </c>
      <c r="I12" s="36" t="str">
        <f t="shared" si="3"/>
        <v>AGRS</v>
      </c>
      <c r="J12" s="36" t="s">
        <v>6944</v>
      </c>
      <c r="K12" s="36" t="str">
        <f t="shared" si="4"/>
        <v>Margarita Canseco Flores</v>
      </c>
      <c r="L12" s="36" t="s">
        <v>6944</v>
      </c>
      <c r="M12" s="36">
        <v>1</v>
      </c>
      <c r="N12" s="145" t="s">
        <v>54</v>
      </c>
      <c r="O12" s="36">
        <f t="shared" si="5"/>
        <v>3038.1</v>
      </c>
      <c r="P12" s="36" t="s">
        <v>6959</v>
      </c>
      <c r="Q12" s="36">
        <f t="shared" si="6"/>
        <v>1</v>
      </c>
      <c r="R12" s="36" t="str">
        <f t="shared" si="37"/>
        <v>B. Arquitectura</v>
      </c>
      <c r="S12" s="36"/>
      <c r="T12" s="36"/>
      <c r="U12" s="36" t="s">
        <v>4455</v>
      </c>
      <c r="V12" s="51">
        <f t="shared" si="7"/>
        <v>0.54</v>
      </c>
      <c r="W12" s="36" t="str">
        <f t="shared" si="8"/>
        <v>Activo</v>
      </c>
      <c r="X12" s="36" t="s">
        <v>170</v>
      </c>
      <c r="Y12" s="36" t="str">
        <f t="shared" si="9"/>
        <v>Continuidad operativa</v>
      </c>
      <c r="Z12" s="36" t="str">
        <f t="shared" si="10"/>
        <v>Recursos y Servicios</v>
      </c>
      <c r="AA12" s="36" t="str">
        <f t="shared" si="11"/>
        <v>Mantenimiento</v>
      </c>
      <c r="AB12" s="55" t="str">
        <f t="shared" si="12"/>
        <v>934 - Títulos de Autorización para Procesos de Contratación con Fideicomisos</v>
      </c>
      <c r="AC12" s="36" t="str">
        <f t="shared" si="13"/>
        <v>Títulos de Autorización para Procesos de Contratación con Fideicomisos</v>
      </c>
      <c r="AD12" s="36" t="s">
        <v>33</v>
      </c>
      <c r="AE12" s="36" t="str">
        <f>VLOOKUP(A12,h_project,34,FALSE)</f>
        <v>Unidades de Desarrollo (UD-X)</v>
      </c>
      <c r="AF12" s="36">
        <f t="shared" si="15"/>
        <v>20254</v>
      </c>
      <c r="AG12" s="36">
        <f t="shared" si="16"/>
        <v>20254</v>
      </c>
      <c r="AH12" s="56">
        <v>2658484</v>
      </c>
      <c r="AI12" s="57">
        <f t="shared" si="17"/>
        <v>4638166</v>
      </c>
      <c r="AJ12" s="36">
        <f t="shared" si="18"/>
        <v>878810.4</v>
      </c>
      <c r="AK12" s="36" t="str">
        <f t="shared" si="19"/>
        <v>Margarita Canseco Flores</v>
      </c>
      <c r="AL12" s="36" t="str">
        <f t="shared" si="20"/>
        <v>Diana Maribel Velazquez Barroso</v>
      </c>
      <c r="AM12" s="36" t="s">
        <v>4214</v>
      </c>
      <c r="AN12" s="36" t="s">
        <v>4214</v>
      </c>
      <c r="AO12" s="36">
        <f t="shared" si="21"/>
        <v>1068</v>
      </c>
      <c r="AP12" s="36" t="str">
        <f t="shared" si="22"/>
        <v>COSMIC</v>
      </c>
      <c r="AQ12" s="36" t="str">
        <f t="shared" si="23"/>
        <v>Desarrollo de Software</v>
      </c>
      <c r="AR12" s="36" t="s">
        <v>4444</v>
      </c>
      <c r="AS12" s="36" t="s">
        <v>4444</v>
      </c>
      <c r="AT12" s="36" t="str">
        <f>VLOOKUP(A12,proyectos,12,FALSE)</f>
        <v>Alejandro Granados Lujano</v>
      </c>
      <c r="AU12" s="36" t="str">
        <f t="shared" si="25"/>
        <v>Carlos Alberto Rosas Torres</v>
      </c>
      <c r="AV12" s="54" t="str">
        <f t="shared" si="26"/>
        <v>31/07/2018</v>
      </c>
      <c r="AW12" s="54" t="str">
        <f t="shared" si="27"/>
        <v>31/07/2018</v>
      </c>
      <c r="AX12" s="54" t="str">
        <f t="shared" si="28"/>
        <v>16/03/2021</v>
      </c>
      <c r="AY12" s="54" t="str">
        <f t="shared" si="29"/>
        <v/>
      </c>
      <c r="AZ12" s="49">
        <f t="shared" si="30"/>
        <v>2021</v>
      </c>
      <c r="BA12" s="49">
        <f t="shared" si="31"/>
        <v>3</v>
      </c>
      <c r="BB12" s="36" t="s">
        <v>663</v>
      </c>
      <c r="BC12" s="49" t="s">
        <v>3963</v>
      </c>
      <c r="BD12" s="48" t="e">
        <f t="shared" si="32"/>
        <v>#N/A</v>
      </c>
      <c r="BE12" s="48">
        <f t="shared" si="33"/>
        <v>0</v>
      </c>
      <c r="BF12" s="48">
        <f t="shared" si="34"/>
        <v>124</v>
      </c>
      <c r="BG12" s="48">
        <f t="shared" si="35"/>
        <v>124</v>
      </c>
      <c r="BH12" s="48" t="str">
        <f t="shared" si="36"/>
        <v>Activo</v>
      </c>
    </row>
    <row r="13" spans="1:60" x14ac:dyDescent="0.3">
      <c r="A13" s="48">
        <v>152</v>
      </c>
      <c r="B13" s="54">
        <f t="shared" si="0"/>
        <v>43243.780381944445</v>
      </c>
      <c r="C13" s="36" t="str">
        <f t="shared" si="1"/>
        <v xml:space="preserve">RC-Desarrollar sistema para consolidar recaudación de diferentes Esquemas de Pago y Cuentadantes </v>
      </c>
      <c r="D13" s="36" t="s">
        <v>6363</v>
      </c>
      <c r="E13" s="36"/>
      <c r="F13" s="36"/>
      <c r="G13" s="36" t="s">
        <v>6817</v>
      </c>
      <c r="H13" s="36" t="str">
        <f t="shared" si="2"/>
        <v>​Se requiere contar con un Sistema Informático que permita registrar y consolidar
la Recaudación de los diferentes Esquemas de Pago y Cuentadantes, y que además
permita obtener productos estadísticos y contables, para su envío a la Unidad
de Contabilidad Gubernamental y áreas correspondientes.</v>
      </c>
      <c r="I13" s="36" t="str">
        <f t="shared" si="3"/>
        <v>AGP</v>
      </c>
      <c r="J13" s="36" t="s">
        <v>6944</v>
      </c>
      <c r="K13" s="36" t="e">
        <f t="shared" si="4"/>
        <v>#N/A</v>
      </c>
      <c r="L13" s="36"/>
      <c r="M13" s="36"/>
      <c r="N13" s="36"/>
      <c r="O13" s="36"/>
      <c r="P13" s="36"/>
      <c r="Q13" s="36"/>
      <c r="R13" s="36" t="s">
        <v>2275</v>
      </c>
      <c r="S13" s="48"/>
      <c r="T13" s="48"/>
      <c r="U13" s="48"/>
      <c r="V13" s="51" t="e">
        <f t="shared" si="7"/>
        <v>#N/A</v>
      </c>
      <c r="W13" s="48" t="s">
        <v>35</v>
      </c>
      <c r="X13" s="36" t="s">
        <v>170</v>
      </c>
      <c r="Y13" s="36"/>
      <c r="Z13" s="36" t="str">
        <f t="shared" si="10"/>
        <v>Registro Contable</v>
      </c>
      <c r="AA13" s="36" t="str">
        <f t="shared" si="11"/>
        <v>Proyecto</v>
      </c>
      <c r="AB13" s="36" t="str">
        <f t="shared" si="12"/>
        <v>986 - Consolidación de la Recaudación</v>
      </c>
      <c r="AC13" s="36" t="str">
        <f t="shared" si="13"/>
        <v>Consolidación de la Recaudación</v>
      </c>
      <c r="AD13" s="36" t="s">
        <v>33</v>
      </c>
      <c r="AE13" s="36"/>
      <c r="AF13" s="36"/>
      <c r="AG13" s="36"/>
      <c r="AH13" s="36"/>
      <c r="AI13" s="36"/>
      <c r="AJ13" s="36" t="e">
        <f t="shared" si="18"/>
        <v>#N/A</v>
      </c>
      <c r="AK13" s="36" t="str">
        <f>VLOOKUP(A13,h_iniciativa,11,FALSE)</f>
        <v>Elizabeth Del Valle Beltran</v>
      </c>
      <c r="AL13" s="36" t="str">
        <f>VLOOKUP(A13,h_iniciativa,9,FALSE)</f>
        <v>Ricardo Ramiro Romero Razo</v>
      </c>
      <c r="AM13" s="36" t="s">
        <v>4214</v>
      </c>
      <c r="AN13" s="36" t="s">
        <v>4214</v>
      </c>
      <c r="AO13" s="36"/>
      <c r="AP13" s="36"/>
      <c r="AQ13" s="36"/>
      <c r="AR13" s="36" t="s">
        <v>4444</v>
      </c>
      <c r="AS13" s="36" t="s">
        <v>4444</v>
      </c>
      <c r="AT13" s="48" t="str">
        <f>VLOOKUP(VLOOKUP(A13,h_iniciativa,12,FALSE),matriz_app,6,FALSE)</f>
        <v>Oscar Fernandez Pallares</v>
      </c>
      <c r="AU13" s="48" t="str">
        <f>VLOOKUP(VLOOKUP(A13,h_iniciativa,12,FALSE),matriz_app,5,FALSE)</f>
        <v>Ricardo Tejeda De la Cruz</v>
      </c>
      <c r="AV13" s="52"/>
      <c r="AW13" s="52"/>
      <c r="AX13" s="52"/>
      <c r="AY13" s="52"/>
      <c r="AZ13" s="49"/>
      <c r="BA13" s="49"/>
      <c r="BB13" s="36" t="s">
        <v>2267</v>
      </c>
      <c r="BC13" s="49" t="s">
        <v>3963</v>
      </c>
      <c r="BD13" s="48">
        <f t="shared" si="32"/>
        <v>152</v>
      </c>
      <c r="BE13" s="48" t="str">
        <f t="shared" si="33"/>
        <v>Banco de iniciativa</v>
      </c>
      <c r="BF13" s="48" t="e">
        <f t="shared" si="34"/>
        <v>#N/A</v>
      </c>
      <c r="BG13" s="48" t="e">
        <f t="shared" si="35"/>
        <v>#N/A</v>
      </c>
      <c r="BH13" s="48" t="e">
        <f t="shared" si="36"/>
        <v>#N/A</v>
      </c>
    </row>
    <row r="14" spans="1:60" x14ac:dyDescent="0.3">
      <c r="A14" s="53">
        <v>175</v>
      </c>
      <c r="B14" s="54">
        <f t="shared" si="0"/>
        <v>43251.809641203705</v>
      </c>
      <c r="C14" s="36" t="str">
        <f t="shared" si="1"/>
        <v xml:space="preserve">FISC-SUII: Modificar los aplicativos de los módulos del SUII. </v>
      </c>
      <c r="D14" s="36"/>
      <c r="E14" s="36"/>
      <c r="F14" s="36"/>
      <c r="G14" s="36" t="s">
        <v>6815</v>
      </c>
      <c r="H14" s="36" t="str">
        <f t="shared" si="2"/>
        <v>Es necesaria una opción para rechazar o cancelar las propuestas que
por diversas causas ya no es procedente emitir acto alguno, ocasionando que se
queden rezagadas con un estatus incorrecto dentro del Módulo de Control y
Seguimiento de Propuestas</v>
      </c>
      <c r="I14" s="36" t="str">
        <f t="shared" si="3"/>
        <v>AGAFF</v>
      </c>
      <c r="J14" s="36" t="s">
        <v>7957</v>
      </c>
      <c r="K14" s="36" t="str">
        <f t="shared" si="4"/>
        <v>René Pérez Velázquez</v>
      </c>
      <c r="L14" s="36" t="s">
        <v>7957</v>
      </c>
      <c r="M14" s="36">
        <v>1</v>
      </c>
      <c r="N14" s="145" t="s">
        <v>215</v>
      </c>
      <c r="O14" s="36">
        <f>IFERROR(AG14*0.15,0)</f>
        <v>1918.8135</v>
      </c>
      <c r="P14" s="36" t="s">
        <v>6959</v>
      </c>
      <c r="Q14" s="36">
        <f>IF(K14=N14,1,0)</f>
        <v>1</v>
      </c>
      <c r="R14" s="36" t="str">
        <f>VLOOKUP(A14,proyectos,5,FALSE)</f>
        <v>D. Desarrollo</v>
      </c>
      <c r="S14" s="36" t="s">
        <v>6443</v>
      </c>
      <c r="T14" s="36" t="s">
        <v>6443</v>
      </c>
      <c r="U14" s="36"/>
      <c r="V14" s="51">
        <f t="shared" si="7"/>
        <v>0.77</v>
      </c>
      <c r="W14" s="36" t="str">
        <f>VLOOKUP(A14,proyectos,6,FALSE)</f>
        <v>Activo</v>
      </c>
      <c r="X14" s="36" t="s">
        <v>170</v>
      </c>
      <c r="Y14" s="36" t="str">
        <f>VLOOKUP(A14,proyectos,19,FALSE)</f>
        <v>Fiscalización</v>
      </c>
      <c r="Z14" s="36" t="str">
        <f t="shared" si="10"/>
        <v>Fiscalización</v>
      </c>
      <c r="AA14" s="36" t="str">
        <f t="shared" si="11"/>
        <v>Mantenimiento</v>
      </c>
      <c r="AB14" s="55" t="str">
        <f t="shared" si="12"/>
        <v>2 - Sistema Único de Información Integral</v>
      </c>
      <c r="AC14" s="36" t="str">
        <f t="shared" si="13"/>
        <v>Sistema Único de Información Integral</v>
      </c>
      <c r="AD14" s="36" t="s">
        <v>33</v>
      </c>
      <c r="AE14" s="36" t="str">
        <f>VLOOKUP(A14,h_project,34,FALSE)</f>
        <v>Unidades de Desarrollo (UD-X)</v>
      </c>
      <c r="AF14" s="36">
        <f>VLOOKUP(A14,h_project,35,FALSE)</f>
        <v>12792.09</v>
      </c>
      <c r="AG14" s="36">
        <f>VLOOKUP(A14,h_project,36,FALSE)</f>
        <v>12792.09</v>
      </c>
      <c r="AH14" s="56">
        <v>3668303</v>
      </c>
      <c r="AI14" s="57">
        <f>VLOOKUP(A14,h_project,37,FALSE)</f>
        <v>3512061.51</v>
      </c>
      <c r="AJ14" s="36" t="e">
        <f t="shared" si="18"/>
        <v>#N/A</v>
      </c>
      <c r="AK14" s="36" t="str">
        <f>VLOOKUP(A14,proyectos,9,FALSE)</f>
        <v>Santa Isabel Villanueva Hernandez</v>
      </c>
      <c r="AL14" s="36" t="str">
        <f>VLOOKUP(A14,proyectos,10,FALSE)</f>
        <v>Ingrid Bernal Campuzano</v>
      </c>
      <c r="AM14" s="36" t="s">
        <v>4214</v>
      </c>
      <c r="AN14" s="36" t="s">
        <v>4214</v>
      </c>
      <c r="AO14" s="36">
        <f>VLOOKUP(A14,proyectos,2,FALSE)</f>
        <v>865</v>
      </c>
      <c r="AP14" s="36" t="str">
        <f>VLOOKUP(AO14,h_est_tec,17,FALSE)</f>
        <v>COSMIC</v>
      </c>
      <c r="AQ14" s="36" t="str">
        <f>VLOOKUP(A14,proyectos,29,FALSE)</f>
        <v>Desarrollo de Software</v>
      </c>
      <c r="AR14" s="36" t="s">
        <v>4444</v>
      </c>
      <c r="AS14" s="36" t="s">
        <v>4444</v>
      </c>
      <c r="AT14" s="36" t="str">
        <f>VLOOKUP(A14,proyectos,12,FALSE)</f>
        <v>Alejandro Federico Tejeda Muñoz</v>
      </c>
      <c r="AU14" s="36" t="str">
        <f>VLOOKUP(A14,proyectos,13,FALSE)</f>
        <v>Raúl Quiroz Sosa</v>
      </c>
      <c r="AV14" s="54" t="str">
        <f>VLOOKUP(A14,proyectos,20,FALSE)</f>
        <v>12/07/2018</v>
      </c>
      <c r="AW14" s="54" t="str">
        <f>VLOOKUP(A14,proyectos,21,FALSE)</f>
        <v>12/07/2018</v>
      </c>
      <c r="AX14" s="54" t="str">
        <f>VLOOKUP(A14,proyectos,22,FALSE)</f>
        <v>27/01/2021</v>
      </c>
      <c r="AY14" s="54" t="str">
        <f>VLOOKUP(A14,proyectos,23,FALSE)</f>
        <v/>
      </c>
      <c r="AZ14" s="49">
        <f>YEAR(AX14)</f>
        <v>2021</v>
      </c>
      <c r="BA14" s="49">
        <f>MONTH(AX14)</f>
        <v>1</v>
      </c>
      <c r="BB14" s="36" t="s">
        <v>663</v>
      </c>
      <c r="BC14" s="49" t="s">
        <v>3963</v>
      </c>
      <c r="BD14" s="48" t="e">
        <f t="shared" si="32"/>
        <v>#N/A</v>
      </c>
      <c r="BE14" s="48">
        <f t="shared" si="33"/>
        <v>0</v>
      </c>
      <c r="BF14" s="48">
        <f t="shared" si="34"/>
        <v>175</v>
      </c>
      <c r="BG14" s="48">
        <f t="shared" si="35"/>
        <v>175</v>
      </c>
      <c r="BH14" s="48" t="str">
        <f t="shared" si="36"/>
        <v>Activo</v>
      </c>
    </row>
    <row r="15" spans="1:60" x14ac:dyDescent="0.3">
      <c r="A15" s="53">
        <v>186</v>
      </c>
      <c r="B15" s="54">
        <f t="shared" si="0"/>
        <v>43256.562997685185</v>
      </c>
      <c r="C15" s="36" t="str">
        <f t="shared" si="1"/>
        <v>MATCE_MATCE-Reconocimiento No Intrusivo- Actualizar criterios</v>
      </c>
      <c r="D15" s="36"/>
      <c r="E15" s="36"/>
      <c r="F15" s="36"/>
      <c r="G15" s="36" t="s">
        <v>6816</v>
      </c>
      <c r="H15" s="36" t="str">
        <f t="shared" si="2"/>
        <v>Actualizar
criterios en MATCE para generar, procesar y transmitir los eventos mediante
mensajes XML al proveedor de RNI</v>
      </c>
      <c r="I15" s="36" t="str">
        <f t="shared" si="3"/>
        <v>AGA</v>
      </c>
      <c r="J15" s="36" t="s">
        <v>6944</v>
      </c>
      <c r="K15" s="36" t="str">
        <f t="shared" si="4"/>
        <v>Beatriz Belem Stein Carrillo</v>
      </c>
      <c r="L15" s="36" t="s">
        <v>6944</v>
      </c>
      <c r="M15" s="36"/>
      <c r="N15" s="145" t="s">
        <v>73</v>
      </c>
      <c r="O15" s="36">
        <f>IFERROR(AG15*0.15,0)</f>
        <v>717.15</v>
      </c>
      <c r="P15" s="36" t="s">
        <v>2396</v>
      </c>
      <c r="Q15" s="36">
        <f>IF(K15=N15,1,0)</f>
        <v>1</v>
      </c>
      <c r="R15" s="36" t="str">
        <f>VLOOKUP(A15,proyectos,5,FALSE)</f>
        <v>F. Pruebas de Usuario</v>
      </c>
      <c r="S15" s="36" t="s">
        <v>6444</v>
      </c>
      <c r="T15" s="36" t="s">
        <v>6809</v>
      </c>
      <c r="U15" s="36"/>
      <c r="V15" s="51">
        <f t="shared" si="7"/>
        <v>0.74</v>
      </c>
      <c r="W15" s="36" t="str">
        <f>VLOOKUP(A15,proyectos,6,FALSE)</f>
        <v>Activo</v>
      </c>
      <c r="X15" s="36" t="s">
        <v>170</v>
      </c>
      <c r="Y15" s="36" t="str">
        <f>VLOOKUP(A15,proyectos,19,FALSE)</f>
        <v>Continuidad operativa</v>
      </c>
      <c r="Z15" s="36" t="str">
        <f t="shared" si="10"/>
        <v>MAT - Comercio Exterior</v>
      </c>
      <c r="AA15" s="36" t="str">
        <f t="shared" si="11"/>
        <v>Mantenimiento</v>
      </c>
      <c r="AB15" s="55" t="str">
        <f t="shared" si="12"/>
        <v>933 - MATCE - Reconocimiento no Intrusivo</v>
      </c>
      <c r="AC15" s="36" t="str">
        <f t="shared" si="13"/>
        <v>MATCE - Reconocimiento no Intrusivo</v>
      </c>
      <c r="AD15" s="36" t="s">
        <v>33</v>
      </c>
      <c r="AE15" s="36" t="str">
        <f>VLOOKUP(A15,h_project,34,FALSE)</f>
        <v>Unidades de Desarrollo (UD-X)</v>
      </c>
      <c r="AF15" s="36">
        <f>VLOOKUP(A15,h_project,35,FALSE)</f>
        <v>4781</v>
      </c>
      <c r="AG15" s="36">
        <f>VLOOKUP(A15,h_project,36,FALSE)</f>
        <v>4781</v>
      </c>
      <c r="AH15" s="56">
        <v>1094849</v>
      </c>
      <c r="AI15" s="57">
        <f>VLOOKUP(A15,h_project,37,FALSE)</f>
        <v>1094849</v>
      </c>
      <c r="AJ15" s="36">
        <f t="shared" si="18"/>
        <v>974415.61</v>
      </c>
      <c r="AK15" s="36" t="str">
        <f>VLOOKUP(A15,proyectos,9,FALSE)</f>
        <v>Beatriz Belem Stein Carrillo</v>
      </c>
      <c r="AL15" s="36" t="str">
        <f>VLOOKUP(A15,proyectos,10,FALSE)</f>
        <v>Ingrid Bernal Campuzano</v>
      </c>
      <c r="AM15" s="36" t="s">
        <v>4214</v>
      </c>
      <c r="AN15" s="36" t="s">
        <v>4214</v>
      </c>
      <c r="AO15" s="36">
        <f>VLOOKUP(A15,proyectos,2,FALSE)</f>
        <v>607</v>
      </c>
      <c r="AP15" s="36" t="str">
        <f>VLOOKUP(AO15,h_est_tec,17,FALSE)</f>
        <v>COSMIC</v>
      </c>
      <c r="AQ15" s="36" t="str">
        <f>VLOOKUP(A15,proyectos,29,FALSE)</f>
        <v>Desarrollo de Software</v>
      </c>
      <c r="AR15" s="36" t="s">
        <v>4444</v>
      </c>
      <c r="AS15" s="36" t="s">
        <v>4444</v>
      </c>
      <c r="AT15" s="36" t="str">
        <f>VLOOKUP(A15,proyectos,12,FALSE)</f>
        <v>Homero Angel Garcia Merino</v>
      </c>
      <c r="AU15" s="36" t="str">
        <f>VLOOKUP(A15,proyectos,13,FALSE)</f>
        <v>Jose Salvador Parra Correa</v>
      </c>
      <c r="AV15" s="54" t="str">
        <f>VLOOKUP(A15,proyectos,20,FALSE)</f>
        <v>31/01/2019</v>
      </c>
      <c r="AW15" s="54" t="str">
        <f>VLOOKUP(A15,proyectos,21,FALSE)</f>
        <v>31/01/2019</v>
      </c>
      <c r="AX15" s="54" t="str">
        <f>VLOOKUP(A15,proyectos,22,FALSE)</f>
        <v>28/10/2020</v>
      </c>
      <c r="AY15" s="54" t="str">
        <f>VLOOKUP(A15,proyectos,23,FALSE)</f>
        <v/>
      </c>
      <c r="AZ15" s="49">
        <f>YEAR(AX15)</f>
        <v>2020</v>
      </c>
      <c r="BA15" s="49">
        <f>MONTH(AX15)</f>
        <v>10</v>
      </c>
      <c r="BB15" s="36" t="s">
        <v>663</v>
      </c>
      <c r="BC15" s="49" t="s">
        <v>3963</v>
      </c>
      <c r="BD15" s="48" t="e">
        <f t="shared" si="32"/>
        <v>#N/A</v>
      </c>
      <c r="BE15" s="48">
        <f t="shared" si="33"/>
        <v>0</v>
      </c>
      <c r="BF15" s="48">
        <f t="shared" si="34"/>
        <v>186</v>
      </c>
      <c r="BG15" s="48">
        <f t="shared" si="35"/>
        <v>186</v>
      </c>
      <c r="BH15" s="48" t="str">
        <f t="shared" si="36"/>
        <v>Activo</v>
      </c>
    </row>
    <row r="16" spans="1:60" ht="28.8" x14ac:dyDescent="0.3">
      <c r="A16" s="48">
        <v>237</v>
      </c>
      <c r="B16" s="54">
        <f t="shared" si="0"/>
        <v>43272.738807870373</v>
      </c>
      <c r="C16" s="63" t="str">
        <f t="shared" si="1"/>
        <v>FIR_SIREFE_Consumo de información histórica bajo demanda.</v>
      </c>
      <c r="D16" s="48" t="s">
        <v>7954</v>
      </c>
      <c r="E16" s="36" t="s">
        <v>7955</v>
      </c>
      <c r="F16" s="36" t="s">
        <v>159</v>
      </c>
      <c r="G16" s="36" t="s">
        <v>6812</v>
      </c>
      <c r="H16" s="36" t="str">
        <f t="shared" si="2"/>
        <v>Se requiere realizar adecuaciones a la Reingeniería de SIREFE, reemplazando la solicitud
de migración de la información que se genera en los procesos del aplicativo
SIREFE, a la nueva base de datos de dicha Reingeniería, lo anterior, con la
finalidad de realizar el consumo de la información histórica bajo demanda.​</v>
      </c>
      <c r="I16" s="36" t="str">
        <f t="shared" si="3"/>
        <v>AGAFF</v>
      </c>
      <c r="J16" s="36" t="s">
        <v>2276</v>
      </c>
      <c r="K16" s="36" t="e">
        <f t="shared" si="4"/>
        <v>#N/A</v>
      </c>
      <c r="L16" s="36"/>
      <c r="M16" s="36"/>
      <c r="N16" s="36"/>
      <c r="O16" s="36"/>
      <c r="P16" s="36"/>
      <c r="Q16" s="36"/>
      <c r="R16" s="36" t="s">
        <v>3962</v>
      </c>
      <c r="S16" s="48"/>
      <c r="T16" s="48"/>
      <c r="U16" s="48"/>
      <c r="V16" s="51"/>
      <c r="W16" s="48" t="s">
        <v>35</v>
      </c>
      <c r="X16" s="36" t="s">
        <v>170</v>
      </c>
      <c r="Y16" s="36"/>
      <c r="Z16" s="36" t="str">
        <f t="shared" si="10"/>
        <v>Servicios al Contribuyente</v>
      </c>
      <c r="AA16" s="36" t="str">
        <f t="shared" si="11"/>
        <v>Mantenimiento</v>
      </c>
      <c r="AB16" s="36" t="str">
        <f t="shared" si="12"/>
        <v>642 - Sistema de Revocación con Firma Electrónica</v>
      </c>
      <c r="AC16" s="36" t="str">
        <f t="shared" si="13"/>
        <v>Sistema de Revocación con Firma Electrónica</v>
      </c>
      <c r="AD16" s="36" t="s">
        <v>33</v>
      </c>
      <c r="AE16" s="36"/>
      <c r="AF16" s="36"/>
      <c r="AG16" s="36"/>
      <c r="AH16" s="36"/>
      <c r="AI16" s="36"/>
      <c r="AJ16" s="36" t="e">
        <f t="shared" si="18"/>
        <v>#N/A</v>
      </c>
      <c r="AK16" s="36" t="str">
        <f>VLOOKUP(A16,h_iniciativa,11,FALSE)</f>
        <v>Felix Juan Ramirez Velasco</v>
      </c>
      <c r="AL16" s="36" t="str">
        <f>VLOOKUP(A16,h_iniciativa,9,FALSE)</f>
        <v>Ignacio Trujillo Hernandez</v>
      </c>
      <c r="AM16" s="36" t="s">
        <v>4214</v>
      </c>
      <c r="AN16" s="36" t="s">
        <v>4214</v>
      </c>
      <c r="AO16" s="36"/>
      <c r="AP16" s="36"/>
      <c r="AQ16" s="36"/>
      <c r="AR16" s="36" t="s">
        <v>4401</v>
      </c>
      <c r="AS16" s="36" t="s">
        <v>4401</v>
      </c>
      <c r="AT16" s="48" t="str">
        <f>VLOOKUP(VLOOKUP(A16,h_iniciativa,12,FALSE),matriz_app,6,FALSE)</f>
        <v>Jose Ignacio Perez Garcia</v>
      </c>
      <c r="AU16" s="48" t="str">
        <f>VLOOKUP(VLOOKUP(A16,h_iniciativa,12,FALSE),matriz_app,5,FALSE)</f>
        <v>Daniel Esquivel Herrera</v>
      </c>
      <c r="AV16" s="52"/>
      <c r="AW16" s="52"/>
      <c r="AX16" s="52"/>
      <c r="AY16" s="52"/>
      <c r="AZ16" s="49"/>
      <c r="BA16" s="49"/>
      <c r="BB16" s="36" t="s">
        <v>3960</v>
      </c>
      <c r="BC16" s="49" t="s">
        <v>3963</v>
      </c>
      <c r="BD16" s="48" t="e">
        <f t="shared" si="32"/>
        <v>#N/A</v>
      </c>
      <c r="BE16" s="48">
        <f t="shared" si="33"/>
        <v>0</v>
      </c>
      <c r="BF16" s="48">
        <f t="shared" si="34"/>
        <v>237</v>
      </c>
      <c r="BG16" s="48" t="e">
        <f t="shared" si="35"/>
        <v>#N/A</v>
      </c>
      <c r="BH16" s="48" t="e">
        <f t="shared" si="36"/>
        <v>#N/A</v>
      </c>
    </row>
    <row r="17" spans="1:60" ht="28.8" x14ac:dyDescent="0.3">
      <c r="A17" s="53">
        <v>238</v>
      </c>
      <c r="B17" s="54">
        <f t="shared" si="0"/>
        <v>43273.572870370372</v>
      </c>
      <c r="C17" s="63" t="str">
        <f t="shared" si="1"/>
        <v>MAT-NyV: Notificación Electrónica para Otros Organismos de Gobierno.</v>
      </c>
      <c r="D17" s="36" t="s">
        <v>6340</v>
      </c>
      <c r="E17" s="36"/>
      <c r="F17" s="36"/>
      <c r="G17" s="36" t="s">
        <v>6817</v>
      </c>
      <c r="H17" s="36" t="str">
        <f t="shared" si="2"/>
        <v xml:space="preserve">Integrar a la notificación electrónica que se procesa mediante el buzón tributario, a los
organismos gubernamentales que así lo soliciten, a fin de que realicen la
notificación de actos administrativos; los cuales deberán estar apegados a las
reglas de operación del SAT. Esto facilitará la comunicación ente los
contribuyentes, agremiados o grupos de interés para estos organismos. El
beneficio esperado a mediano plazo, es el ahorro en el proceso de notificación
de actos administrativos o asuntos de interés de cada organización y ampliar la capacidad de notificación.​La iniciativa nació con el proyecto PPMC
104367, el avance del proyecto de la Notificación de Terceros es del 80%, el cual está desarrollado en MAT-NyV, para continuar el proyecto,se genera el presentePoL con ID 238, retomando en lafasedesarrollo,para construirla integración conel modelo de seguridad que la ACSMC determine para el manejo de cuentas y roles de instituciones externas.
Tipo de
Servicio
;Mantenimiento;
Prioridad
;ALTA;
Orden de
Ejecución “UNO”
Clasificación
“Críticos 2018”
</v>
      </c>
      <c r="I17" s="36" t="str">
        <f t="shared" si="3"/>
        <v>AGR</v>
      </c>
      <c r="J17" s="36" t="s">
        <v>7957</v>
      </c>
      <c r="K17" s="36" t="str">
        <f t="shared" si="4"/>
        <v>Ernesto Rafael Aboytes Mondragón</v>
      </c>
      <c r="L17" s="36" t="s">
        <v>6944</v>
      </c>
      <c r="M17" s="36"/>
      <c r="N17" s="145" t="s">
        <v>340</v>
      </c>
      <c r="O17" s="36">
        <f t="shared" ref="O17:O27" si="38">IFERROR(AG17*0.15,0)</f>
        <v>648.375</v>
      </c>
      <c r="P17" s="36" t="s">
        <v>2396</v>
      </c>
      <c r="Q17" s="36">
        <f t="shared" ref="Q17:Q27" si="39">IF(K17=N17,1,0)</f>
        <v>0</v>
      </c>
      <c r="R17" s="36" t="str">
        <f t="shared" ref="R17:R27" si="40">VLOOKUP(A17,proyectos,5,FALSE)</f>
        <v>D. Desarrollo</v>
      </c>
      <c r="S17" s="36" t="s">
        <v>6443</v>
      </c>
      <c r="T17" s="36" t="s">
        <v>6443</v>
      </c>
      <c r="U17" s="36"/>
      <c r="V17" s="51">
        <f t="shared" ref="V17:V80" si="41">VLOOKUP(A17,h_project,15,FALSE)</f>
        <v>0.66</v>
      </c>
      <c r="W17" s="36" t="str">
        <f t="shared" ref="W17:W27" si="42">VLOOKUP(A17,proyectos,6,FALSE)</f>
        <v>Detenido</v>
      </c>
      <c r="X17" s="36" t="s">
        <v>170</v>
      </c>
      <c r="Y17" s="36" t="str">
        <f t="shared" ref="Y17:Y27" si="43">VLOOKUP(A17,proyectos,19,FALSE)</f>
        <v>Legal</v>
      </c>
      <c r="Z17" s="36" t="str">
        <f t="shared" si="10"/>
        <v>Notificación y Verificación</v>
      </c>
      <c r="AA17" s="36" t="str">
        <f t="shared" si="11"/>
        <v>Mantenimiento</v>
      </c>
      <c r="AB17" s="55" t="str">
        <f t="shared" si="12"/>
        <v>687 - Modelo de Administración Tributaria Notificación y Verificación</v>
      </c>
      <c r="AC17" s="36" t="str">
        <f t="shared" si="13"/>
        <v>Modelo de Administración Tributaria Notificación y Verificación</v>
      </c>
      <c r="AD17" s="36" t="s">
        <v>33</v>
      </c>
      <c r="AE17" s="36" t="str">
        <f t="shared" ref="AE17:AE27" si="44">VLOOKUP(A17,h_project,34,FALSE)</f>
        <v>Unidades de Desarrollo (UD-X)</v>
      </c>
      <c r="AF17" s="36">
        <f t="shared" ref="AF17:AF27" si="45">VLOOKUP(A17,h_project,35,FALSE)</f>
        <v>4322.5</v>
      </c>
      <c r="AG17" s="36">
        <f t="shared" ref="AG17:AG27" si="46">VLOOKUP(A17,h_project,36,FALSE)</f>
        <v>4322.5</v>
      </c>
      <c r="AH17" s="56">
        <v>989852.5</v>
      </c>
      <c r="AI17" s="57">
        <f t="shared" ref="AI17:AI27" si="47">VLOOKUP(A17,h_project,37,FALSE)</f>
        <v>989852.5</v>
      </c>
      <c r="AJ17" s="36">
        <f t="shared" si="18"/>
        <v>600552.5</v>
      </c>
      <c r="AK17" s="36" t="str">
        <f t="shared" ref="AK17:AK27" si="48">VLOOKUP(A17,proyectos,9,FALSE)</f>
        <v>María Elena Ventura Ibarra</v>
      </c>
      <c r="AL17" s="36" t="str">
        <f t="shared" ref="AL17:AL27" si="49">VLOOKUP(A17,proyectos,10,FALSE)</f>
        <v>Carlos Manuel Ortega Polanco</v>
      </c>
      <c r="AM17" s="36" t="s">
        <v>4214</v>
      </c>
      <c r="AN17" s="36" t="s">
        <v>4214</v>
      </c>
      <c r="AO17" s="36">
        <f t="shared" ref="AO17:AO27" si="50">VLOOKUP(A17,proyectos,2,FALSE)</f>
        <v>781</v>
      </c>
      <c r="AP17" s="36" t="str">
        <f t="shared" ref="AP17:AP23" si="51">VLOOKUP(AO17,h_est_tec,17,FALSE)</f>
        <v>COSMIC</v>
      </c>
      <c r="AQ17" s="36" t="str">
        <f t="shared" ref="AQ17:AQ27" si="52">VLOOKUP(A17,proyectos,29,FALSE)</f>
        <v>Desarrollo de Software</v>
      </c>
      <c r="AR17" s="36" t="s">
        <v>4444</v>
      </c>
      <c r="AS17" s="36" t="s">
        <v>4444</v>
      </c>
      <c r="AT17" s="36" t="str">
        <f t="shared" ref="AT17:AT27" si="53">VLOOKUP(A17,proyectos,12,FALSE)</f>
        <v>Oscar Fernandez Pallares</v>
      </c>
      <c r="AU17" s="36" t="str">
        <f t="shared" ref="AU17:AU27" si="54">VLOOKUP(A17,proyectos,13,FALSE)</f>
        <v>Alejandro Dominguez Subias</v>
      </c>
      <c r="AV17" s="54" t="str">
        <f t="shared" ref="AV17:AV27" si="55">VLOOKUP(A17,proyectos,20,FALSE)</f>
        <v>22/01/2019</v>
      </c>
      <c r="AW17" s="54" t="str">
        <f t="shared" ref="AW17:AW27" si="56">VLOOKUP(A17,proyectos,21,FALSE)</f>
        <v>22/01/2019</v>
      </c>
      <c r="AX17" s="54" t="str">
        <f t="shared" ref="AX17:AX27" si="57">VLOOKUP(A17,proyectos,22,FALSE)</f>
        <v>03/07/2020</v>
      </c>
      <c r="AY17" s="54" t="str">
        <f t="shared" ref="AY17:AY27" si="58">VLOOKUP(A17,proyectos,23,FALSE)</f>
        <v/>
      </c>
      <c r="AZ17" s="49">
        <f t="shared" ref="AZ17:AZ27" si="59">YEAR(AX17)</f>
        <v>2020</v>
      </c>
      <c r="BA17" s="49">
        <f t="shared" ref="BA17:BA27" si="60">MONTH(AX17)</f>
        <v>7</v>
      </c>
      <c r="BB17" s="36" t="s">
        <v>663</v>
      </c>
      <c r="BC17" s="49" t="s">
        <v>3963</v>
      </c>
      <c r="BD17" s="48" t="e">
        <f t="shared" si="32"/>
        <v>#N/A</v>
      </c>
      <c r="BE17" s="48">
        <f t="shared" si="33"/>
        <v>0</v>
      </c>
      <c r="BF17" s="48">
        <f t="shared" si="34"/>
        <v>238</v>
      </c>
      <c r="BG17" s="48">
        <f t="shared" si="35"/>
        <v>238</v>
      </c>
      <c r="BH17" s="48" t="str">
        <f t="shared" si="36"/>
        <v>Detenido</v>
      </c>
    </row>
    <row r="18" spans="1:60" ht="28.8" x14ac:dyDescent="0.3">
      <c r="A18" s="53">
        <v>240</v>
      </c>
      <c r="B18" s="54">
        <f t="shared" si="0"/>
        <v>43273.655138888891</v>
      </c>
      <c r="C18" s="63" t="str">
        <f t="shared" si="1"/>
        <v>MAT-CO Actualización de criterios para administración y emisión de multas.</v>
      </c>
      <c r="D18" s="36"/>
      <c r="E18" s="36"/>
      <c r="F18" s="36"/>
      <c r="G18" s="36" t="s">
        <v>6815</v>
      </c>
      <c r="H18" s="36" t="str">
        <f t="shared" si="2"/>
        <v>Actualmente el aplicativo no está preparado para la emisión de multas con los nuevos
criterios que se publicaron en la Resolución Miscelánea Fiscal 2018.</v>
      </c>
      <c r="I18" s="36" t="str">
        <f t="shared" si="3"/>
        <v>AGR</v>
      </c>
      <c r="J18" s="36" t="s">
        <v>7957</v>
      </c>
      <c r="K18" s="36" t="str">
        <f t="shared" si="4"/>
        <v>Héctor Garduño Garduño</v>
      </c>
      <c r="L18" s="36" t="s">
        <v>6944</v>
      </c>
      <c r="M18" s="36">
        <v>1</v>
      </c>
      <c r="N18" s="145" t="s">
        <v>6733</v>
      </c>
      <c r="O18" s="36">
        <f t="shared" si="38"/>
        <v>503.87999999999994</v>
      </c>
      <c r="P18" s="36" t="s">
        <v>2396</v>
      </c>
      <c r="Q18" s="36">
        <f t="shared" si="39"/>
        <v>0</v>
      </c>
      <c r="R18" s="36" t="str">
        <f t="shared" si="40"/>
        <v>F. Pruebas de Usuario</v>
      </c>
      <c r="S18" s="36" t="s">
        <v>6443</v>
      </c>
      <c r="T18" s="36" t="s">
        <v>6443</v>
      </c>
      <c r="U18" s="36"/>
      <c r="V18" s="51">
        <f t="shared" si="41"/>
        <v>0.93</v>
      </c>
      <c r="W18" s="36" t="str">
        <f t="shared" si="42"/>
        <v>Activo</v>
      </c>
      <c r="X18" s="36" t="s">
        <v>170</v>
      </c>
      <c r="Y18" s="36" t="str">
        <f t="shared" si="43"/>
        <v>Fiscalización</v>
      </c>
      <c r="Z18" s="36" t="str">
        <f t="shared" si="10"/>
        <v>Control de Obligaciones</v>
      </c>
      <c r="AA18" s="36" t="str">
        <f t="shared" si="11"/>
        <v>Mantenimiento</v>
      </c>
      <c r="AB18" s="55" t="str">
        <f t="shared" si="12"/>
        <v>698 - MAT - Control de Obligaciones</v>
      </c>
      <c r="AC18" s="36" t="str">
        <f t="shared" si="13"/>
        <v>MAT - Control de Obligaciones</v>
      </c>
      <c r="AD18" s="36" t="s">
        <v>33</v>
      </c>
      <c r="AE18" s="36" t="str">
        <f t="shared" si="44"/>
        <v>Unidades de Desarrollo (UD-X)</v>
      </c>
      <c r="AF18" s="36">
        <f t="shared" si="45"/>
        <v>3023.28</v>
      </c>
      <c r="AG18" s="36">
        <f t="shared" si="46"/>
        <v>3359.2</v>
      </c>
      <c r="AH18" s="56">
        <v>692331.12</v>
      </c>
      <c r="AI18" s="57">
        <f t="shared" si="47"/>
        <v>692331.12</v>
      </c>
      <c r="AJ18" s="36" t="e">
        <f t="shared" si="18"/>
        <v>#N/A</v>
      </c>
      <c r="AK18" s="36" t="str">
        <f t="shared" si="48"/>
        <v>Ana Claudia Escorza Espino</v>
      </c>
      <c r="AL18" s="36" t="str">
        <f t="shared" si="49"/>
        <v>Carlos Manuel Ortega Polanco</v>
      </c>
      <c r="AM18" s="36" t="s">
        <v>4214</v>
      </c>
      <c r="AN18" s="36" t="s">
        <v>4214</v>
      </c>
      <c r="AO18" s="36">
        <f t="shared" si="50"/>
        <v>686</v>
      </c>
      <c r="AP18" s="36" t="str">
        <f t="shared" si="51"/>
        <v>COSMIC</v>
      </c>
      <c r="AQ18" s="36" t="str">
        <f t="shared" si="52"/>
        <v>Desarrollo de Software</v>
      </c>
      <c r="AR18" s="36" t="s">
        <v>4444</v>
      </c>
      <c r="AS18" s="36" t="s">
        <v>4444</v>
      </c>
      <c r="AT18" s="36" t="str">
        <f t="shared" si="53"/>
        <v>Oscar Fernandez Pallares</v>
      </c>
      <c r="AU18" s="36" t="str">
        <f t="shared" si="54"/>
        <v>Alejandro Dominguez Subias</v>
      </c>
      <c r="AV18" s="54" t="str">
        <f t="shared" si="55"/>
        <v>10/08/2018</v>
      </c>
      <c r="AW18" s="54" t="str">
        <f t="shared" si="56"/>
        <v>10/08/2018</v>
      </c>
      <c r="AX18" s="54" t="str">
        <f t="shared" si="57"/>
        <v>13/10/2020</v>
      </c>
      <c r="AY18" s="54" t="str">
        <f t="shared" si="58"/>
        <v/>
      </c>
      <c r="AZ18" s="49">
        <f t="shared" si="59"/>
        <v>2020</v>
      </c>
      <c r="BA18" s="49">
        <f t="shared" si="60"/>
        <v>10</v>
      </c>
      <c r="BB18" s="36" t="s">
        <v>663</v>
      </c>
      <c r="BC18" s="49" t="s">
        <v>3963</v>
      </c>
      <c r="BD18" s="48" t="e">
        <f t="shared" si="32"/>
        <v>#N/A</v>
      </c>
      <c r="BE18" s="48">
        <f t="shared" si="33"/>
        <v>0</v>
      </c>
      <c r="BF18" s="48">
        <f t="shared" si="34"/>
        <v>240</v>
      </c>
      <c r="BG18" s="48">
        <f t="shared" si="35"/>
        <v>240</v>
      </c>
      <c r="BH18" s="48" t="str">
        <f t="shared" si="36"/>
        <v>Activo</v>
      </c>
    </row>
    <row r="19" spans="1:60" ht="28.8" x14ac:dyDescent="0.3">
      <c r="A19" s="53">
        <v>250</v>
      </c>
      <c r="B19" s="54">
        <f t="shared" si="0"/>
        <v>43279.578865740739</v>
      </c>
      <c r="C19" s="63" t="str">
        <f t="shared" si="1"/>
        <v>CESO- REINGENIERÍA DE LA SISTEMA INTEGRAL DE CONTABILIDAD ADUANERA,SICA, FASE II</v>
      </c>
      <c r="D19" s="36" t="s">
        <v>6707</v>
      </c>
      <c r="E19" s="36" t="s">
        <v>6707</v>
      </c>
      <c r="F19" s="36" t="s">
        <v>78</v>
      </c>
      <c r="G19" s="36" t="s">
        <v>6812</v>
      </c>
      <c r="H19" s="36" t="str">
        <f t="shared" si="2"/>
        <v>Actualmente el Sistema Integral de Contabilidad
Aduanera (SICA) en funcionamiento, está desarrollado en una plataforma 4GL con
bases de datos que dejarán de tener soporte durante el 2017. Adicionalmente, la
aplicación actual implica para el usuario de negocio la necesidad de realizar
procesos manuales para la entrega mensual de información al Centro de Registro
Contable del SAT y a la TESOFE.La recepción de información se realiza actualmente por
canales no seguros. Por otra parte, se debe considerar el contenido de las
Reglas de Carácter General para la Recepción de Información de Declaraciones
Fiscales y la Recaudación de Recursos Federales por parte de las Instituciones
de Crédito publicado por la Tesorería de la Federación publicado en el DOF del
22 de diciembre de 2016, las cuales contemplan el pago referenciado
transaccional mediante el uso de la línea de captura para el pago de pedimentos
de manera electrónica, por lo que los procesos para integración, validación,
generación contable y reportes deben ajustarse para contemplar esta nueva modalidad. ​Fase II de la Reingeniería.La fase I de la Reingeniería contempla la Recepción y Confronta de información de líneas de captura recibidas por los bancos. Iniciativa 30</v>
      </c>
      <c r="I19" s="36" t="str">
        <f t="shared" si="3"/>
        <v>AGA</v>
      </c>
      <c r="J19" s="36" t="s">
        <v>7957</v>
      </c>
      <c r="K19" s="36" t="str">
        <f t="shared" si="4"/>
        <v>Edgar Alfonso Reyes Pérez</v>
      </c>
      <c r="L19" s="36" t="s">
        <v>7957</v>
      </c>
      <c r="M19" s="36">
        <v>1</v>
      </c>
      <c r="N19" s="145" t="s">
        <v>4460</v>
      </c>
      <c r="O19" s="36">
        <f t="shared" si="38"/>
        <v>2251.4775</v>
      </c>
      <c r="P19" s="36" t="s">
        <v>6959</v>
      </c>
      <c r="Q19" s="36">
        <f t="shared" si="39"/>
        <v>1</v>
      </c>
      <c r="R19" s="36" t="str">
        <f t="shared" si="40"/>
        <v>B. Arquitectura</v>
      </c>
      <c r="S19" s="36"/>
      <c r="T19" s="36"/>
      <c r="U19" s="36"/>
      <c r="V19" s="51">
        <f t="shared" si="41"/>
        <v>0.48</v>
      </c>
      <c r="W19" s="36" t="str">
        <f t="shared" si="42"/>
        <v>Activo</v>
      </c>
      <c r="X19" s="36" t="s">
        <v>170</v>
      </c>
      <c r="Y19" s="36" t="str">
        <f t="shared" si="43"/>
        <v>Continuidad operativa</v>
      </c>
      <c r="Z19" s="36" t="str">
        <f t="shared" si="10"/>
        <v>Comercio Exterior - Soporte a la Operación</v>
      </c>
      <c r="AA19" s="36" t="str">
        <f t="shared" si="11"/>
        <v>Mantenimiento</v>
      </c>
      <c r="AB19" s="55" t="str">
        <f t="shared" si="12"/>
        <v>978 - Sistema Integral de Contabilidad Aduanera</v>
      </c>
      <c r="AC19" s="36" t="str">
        <f t="shared" si="13"/>
        <v>Sistema Integral de Contabilidad Aduanera</v>
      </c>
      <c r="AD19" s="36" t="s">
        <v>33</v>
      </c>
      <c r="AE19" s="36" t="str">
        <f t="shared" si="44"/>
        <v>Unidades de Desarrollo (UD-X)</v>
      </c>
      <c r="AF19" s="36">
        <f t="shared" si="45"/>
        <v>15009.85</v>
      </c>
      <c r="AG19" s="36">
        <f t="shared" si="46"/>
        <v>15009.85</v>
      </c>
      <c r="AH19" s="56">
        <v>1508134.46</v>
      </c>
      <c r="AI19" s="57">
        <f t="shared" si="47"/>
        <v>3437255.65</v>
      </c>
      <c r="AJ19" s="36" t="e">
        <f t="shared" si="18"/>
        <v>#N/A</v>
      </c>
      <c r="AK19" s="36" t="str">
        <f t="shared" si="48"/>
        <v>Mario Santos Aldama</v>
      </c>
      <c r="AL19" s="36" t="str">
        <f t="shared" si="49"/>
        <v>Ingrid Bernal Campuzano</v>
      </c>
      <c r="AM19" s="36" t="s">
        <v>4214</v>
      </c>
      <c r="AN19" s="36" t="s">
        <v>4214</v>
      </c>
      <c r="AO19" s="36">
        <f t="shared" si="50"/>
        <v>328</v>
      </c>
      <c r="AP19" s="36" t="str">
        <f t="shared" si="51"/>
        <v>COSMIC</v>
      </c>
      <c r="AQ19" s="36" t="str">
        <f t="shared" si="52"/>
        <v>Desarrollo de Software</v>
      </c>
      <c r="AR19" s="36" t="s">
        <v>4444</v>
      </c>
      <c r="AS19" s="36" t="s">
        <v>4444</v>
      </c>
      <c r="AT19" s="36" t="str">
        <f t="shared" si="53"/>
        <v>Homero Angel Garcia Merino</v>
      </c>
      <c r="AU19" s="36" t="str">
        <f t="shared" si="54"/>
        <v>Jazmin Aide Gaytan Fernandez</v>
      </c>
      <c r="AV19" s="54" t="str">
        <f t="shared" si="55"/>
        <v>10/08/2018</v>
      </c>
      <c r="AW19" s="54" t="str">
        <f t="shared" si="56"/>
        <v>10/08/2018</v>
      </c>
      <c r="AX19" s="54" t="str">
        <f t="shared" si="57"/>
        <v>13/07/2021</v>
      </c>
      <c r="AY19" s="54" t="str">
        <f t="shared" si="58"/>
        <v/>
      </c>
      <c r="AZ19" s="49">
        <f t="shared" si="59"/>
        <v>2021</v>
      </c>
      <c r="BA19" s="49">
        <f t="shared" si="60"/>
        <v>7</v>
      </c>
      <c r="BB19" s="36" t="s">
        <v>663</v>
      </c>
      <c r="BC19" s="49" t="s">
        <v>3963</v>
      </c>
      <c r="BD19" s="48" t="e">
        <f t="shared" si="32"/>
        <v>#N/A</v>
      </c>
      <c r="BE19" s="48">
        <f t="shared" si="33"/>
        <v>0</v>
      </c>
      <c r="BF19" s="48">
        <f t="shared" si="34"/>
        <v>250</v>
      </c>
      <c r="BG19" s="48">
        <f t="shared" si="35"/>
        <v>250</v>
      </c>
      <c r="BH19" s="48" t="str">
        <f t="shared" si="36"/>
        <v>Activo</v>
      </c>
    </row>
    <row r="20" spans="1:60" x14ac:dyDescent="0.3">
      <c r="A20" s="53">
        <v>252</v>
      </c>
      <c r="B20" s="54">
        <f t="shared" si="0"/>
        <v>43279.764525462961</v>
      </c>
      <c r="C20" s="36" t="str">
        <f t="shared" si="1"/>
        <v>AGS -FSCM: Sistema de asignación y donación de bienes por el SAT</v>
      </c>
      <c r="D20" s="36"/>
      <c r="E20" s="36"/>
      <c r="F20" s="36"/>
      <c r="G20" s="36" t="s">
        <v>6815</v>
      </c>
      <c r="H20" s="36" t="str">
        <f t="shared" si="2"/>
        <v xml:space="preserve">Desarrollar una herramienta que permita tener el control de las mercancías que pasan a
propiedad del SAT y que por su naturaleza son no transferibles al SAE, mismas
que podrán ser donadas o asignadas a Donatarias autorizadas Sector Privado, y
(o) entidades del Sector Público mediante esta herramienta que será el medio
por el cual se podrá realizar la solicitud y asignación de los bienes. </v>
      </c>
      <c r="I20" s="36" t="str">
        <f t="shared" si="3"/>
        <v>AGRS</v>
      </c>
      <c r="J20" s="36" t="s">
        <v>7957</v>
      </c>
      <c r="K20" s="36" t="str">
        <f t="shared" si="4"/>
        <v>Arturo Valencia Rueda</v>
      </c>
      <c r="L20" s="36" t="s">
        <v>7957</v>
      </c>
      <c r="M20" s="36"/>
      <c r="N20" s="145" t="s">
        <v>143</v>
      </c>
      <c r="O20" s="36">
        <f t="shared" si="38"/>
        <v>745.76099999999997</v>
      </c>
      <c r="P20" s="36" t="s">
        <v>2396</v>
      </c>
      <c r="Q20" s="36">
        <f t="shared" si="39"/>
        <v>1</v>
      </c>
      <c r="R20" s="36" t="str">
        <f t="shared" si="40"/>
        <v>E. Pruebas de Integración Aplicativa</v>
      </c>
      <c r="S20" s="36" t="s">
        <v>6448</v>
      </c>
      <c r="T20" s="36" t="s">
        <v>6443</v>
      </c>
      <c r="U20" s="36"/>
      <c r="V20" s="51">
        <f t="shared" si="41"/>
        <v>0.63</v>
      </c>
      <c r="W20" s="36" t="str">
        <f t="shared" si="42"/>
        <v>Activo</v>
      </c>
      <c r="X20" s="36" t="s">
        <v>170</v>
      </c>
      <c r="Y20" s="36" t="str">
        <f t="shared" si="43"/>
        <v>Continuidad operativa</v>
      </c>
      <c r="Z20" s="36" t="str">
        <f t="shared" si="10"/>
        <v>Recursos y Servicios</v>
      </c>
      <c r="AA20" s="36" t="str">
        <f t="shared" si="11"/>
        <v>Proyecto</v>
      </c>
      <c r="AB20" s="55" t="str">
        <f t="shared" si="12"/>
        <v>945 - Sistema de Asignación y Donación de Bienes por el SAT</v>
      </c>
      <c r="AC20" s="36" t="str">
        <f t="shared" si="13"/>
        <v>Sistema de Asignación y Donación de Bienes por el SAT</v>
      </c>
      <c r="AD20" s="36" t="s">
        <v>33</v>
      </c>
      <c r="AE20" s="36" t="str">
        <f t="shared" si="44"/>
        <v>Unidades de Desarrollo (UD-X)</v>
      </c>
      <c r="AF20" s="36">
        <f t="shared" si="45"/>
        <v>4574.0600000000004</v>
      </c>
      <c r="AG20" s="36">
        <f t="shared" si="46"/>
        <v>4971.74</v>
      </c>
      <c r="AH20" s="56">
        <v>1047464.32</v>
      </c>
      <c r="AI20" s="57">
        <f t="shared" si="47"/>
        <v>1047459.74</v>
      </c>
      <c r="AJ20" s="36" t="e">
        <f t="shared" si="18"/>
        <v>#N/A</v>
      </c>
      <c r="AK20" s="36" t="str">
        <f t="shared" si="48"/>
        <v>Margarita Canseco Flores</v>
      </c>
      <c r="AL20" s="36" t="str">
        <f t="shared" si="49"/>
        <v>Diana Maribel Velazquez Barroso</v>
      </c>
      <c r="AM20" s="36" t="s">
        <v>4214</v>
      </c>
      <c r="AN20" s="36" t="s">
        <v>4214</v>
      </c>
      <c r="AO20" s="36">
        <f t="shared" si="50"/>
        <v>966</v>
      </c>
      <c r="AP20" s="36" t="str">
        <f t="shared" si="51"/>
        <v>Juicio de Expertos</v>
      </c>
      <c r="AQ20" s="36" t="str">
        <f t="shared" si="52"/>
        <v>Desarrollo de Software</v>
      </c>
      <c r="AR20" s="36" t="s">
        <v>4444</v>
      </c>
      <c r="AS20" s="36" t="s">
        <v>4444</v>
      </c>
      <c r="AT20" s="36" t="str">
        <f t="shared" si="53"/>
        <v>Alejandro Granados Lujano</v>
      </c>
      <c r="AU20" s="36" t="str">
        <f t="shared" si="54"/>
        <v>Carlos Alberto Rosas Torres</v>
      </c>
      <c r="AV20" s="54" t="str">
        <f t="shared" si="55"/>
        <v>19/10/2018</v>
      </c>
      <c r="AW20" s="54" t="str">
        <f t="shared" si="56"/>
        <v>19/10/2018</v>
      </c>
      <c r="AX20" s="54" t="str">
        <f t="shared" si="57"/>
        <v>08/10/2020</v>
      </c>
      <c r="AY20" s="54" t="str">
        <f t="shared" si="58"/>
        <v/>
      </c>
      <c r="AZ20" s="49">
        <f t="shared" si="59"/>
        <v>2020</v>
      </c>
      <c r="BA20" s="49">
        <f t="shared" si="60"/>
        <v>10</v>
      </c>
      <c r="BB20" s="36" t="s">
        <v>663</v>
      </c>
      <c r="BC20" s="49" t="s">
        <v>3963</v>
      </c>
      <c r="BD20" s="48" t="e">
        <f t="shared" si="32"/>
        <v>#N/A</v>
      </c>
      <c r="BE20" s="48">
        <f t="shared" si="33"/>
        <v>0</v>
      </c>
      <c r="BF20" s="48">
        <f t="shared" si="34"/>
        <v>252</v>
      </c>
      <c r="BG20" s="48">
        <f t="shared" si="35"/>
        <v>252</v>
      </c>
      <c r="BH20" s="48" t="str">
        <f t="shared" si="36"/>
        <v>Activo</v>
      </c>
    </row>
    <row r="21" spans="1:60" x14ac:dyDescent="0.3">
      <c r="A21" s="53">
        <v>254</v>
      </c>
      <c r="B21" s="54">
        <f t="shared" si="0"/>
        <v>43280.438379629632</v>
      </c>
      <c r="C21" s="36" t="str">
        <f t="shared" si="1"/>
        <v>SAC_SICODTAB_Mejoras a la app Verificador SAT</v>
      </c>
      <c r="D21" s="36"/>
      <c r="E21" s="36"/>
      <c r="F21" s="36"/>
      <c r="G21" s="36" t="s">
        <v>6815</v>
      </c>
      <c r="H21" s="36" t="str">
        <f t="shared" si="2"/>
        <v>Implementar los criterios de Lenguaje Ciudadano que establece la Unidad de Gobierno
Digital, así como realizar modificaciones en la información que muestra al
realizar la consulta de un código de puntos. Por último, incorporar la opción
de Quejas y Denuncias dentro de la app y el Validador.​​</v>
      </c>
      <c r="I21" s="36" t="str">
        <f t="shared" si="3"/>
        <v>AGSC</v>
      </c>
      <c r="J21" s="36" t="s">
        <v>6944</v>
      </c>
      <c r="K21" s="36" t="str">
        <f t="shared" si="4"/>
        <v>Félix Juan Ramírez Velasco</v>
      </c>
      <c r="L21" s="36" t="s">
        <v>6944</v>
      </c>
      <c r="M21" s="36"/>
      <c r="N21" s="145" t="s">
        <v>4476</v>
      </c>
      <c r="O21" s="36">
        <f t="shared" si="38"/>
        <v>332.02499999999998</v>
      </c>
      <c r="P21" s="36" t="s">
        <v>6974</v>
      </c>
      <c r="Q21" s="36">
        <f t="shared" si="39"/>
        <v>1</v>
      </c>
      <c r="R21" s="36" t="str">
        <f t="shared" si="40"/>
        <v>D. Desarrollo</v>
      </c>
      <c r="S21" s="36" t="s">
        <v>6443</v>
      </c>
      <c r="T21" s="36" t="s">
        <v>6443</v>
      </c>
      <c r="U21" s="36" t="s">
        <v>4455</v>
      </c>
      <c r="V21" s="51">
        <f t="shared" si="41"/>
        <v>0.71</v>
      </c>
      <c r="W21" s="36" t="str">
        <f t="shared" si="42"/>
        <v>Activo</v>
      </c>
      <c r="X21" s="36" t="s">
        <v>170</v>
      </c>
      <c r="Y21" s="36" t="str">
        <f t="shared" si="43"/>
        <v>Fiscalización</v>
      </c>
      <c r="Z21" s="36" t="str">
        <f t="shared" si="10"/>
        <v>Servicios al Contribuyente</v>
      </c>
      <c r="AA21" s="36" t="str">
        <f t="shared" si="11"/>
        <v>Mantenimiento</v>
      </c>
      <c r="AB21" s="55" t="str">
        <f t="shared" si="12"/>
        <v>805 - Servicios de Movilidad</v>
      </c>
      <c r="AC21" s="36" t="str">
        <f t="shared" si="13"/>
        <v>Servicios de Movilidad</v>
      </c>
      <c r="AD21" s="36" t="s">
        <v>33</v>
      </c>
      <c r="AE21" s="36" t="str">
        <f t="shared" si="44"/>
        <v>Unidades de Desarrollo (UD-X)</v>
      </c>
      <c r="AF21" s="36">
        <f t="shared" si="45"/>
        <v>1992.15</v>
      </c>
      <c r="AG21" s="36">
        <f t="shared" si="46"/>
        <v>2213.5</v>
      </c>
      <c r="AH21" s="56">
        <v>410582</v>
      </c>
      <c r="AI21" s="57">
        <f t="shared" si="47"/>
        <v>456202.35</v>
      </c>
      <c r="AJ21" s="36" t="e">
        <f t="shared" si="18"/>
        <v>#N/A</v>
      </c>
      <c r="AK21" s="36" t="str">
        <f t="shared" si="48"/>
        <v>Zeltzin Stephanie Piña Marquez</v>
      </c>
      <c r="AL21" s="36" t="str">
        <f t="shared" si="49"/>
        <v>Ignacio Trujillo Hernandez</v>
      </c>
      <c r="AM21" s="36" t="s">
        <v>4214</v>
      </c>
      <c r="AN21" s="36" t="s">
        <v>4214</v>
      </c>
      <c r="AO21" s="36">
        <f t="shared" si="50"/>
        <v>885</v>
      </c>
      <c r="AP21" s="36" t="str">
        <f t="shared" si="51"/>
        <v>COSMIC</v>
      </c>
      <c r="AQ21" s="36" t="str">
        <f t="shared" si="52"/>
        <v>Desarrollo de Software</v>
      </c>
      <c r="AR21" s="36" t="s">
        <v>4401</v>
      </c>
      <c r="AS21" s="36" t="s">
        <v>4401</v>
      </c>
      <c r="AT21" s="36" t="str">
        <f t="shared" si="53"/>
        <v>Jose Ignacio Perez Garcia</v>
      </c>
      <c r="AU21" s="36" t="str">
        <f t="shared" si="54"/>
        <v>Domingo Joel Ramirez Navarrete</v>
      </c>
      <c r="AV21" s="54" t="str">
        <f t="shared" si="55"/>
        <v>17/09/2018</v>
      </c>
      <c r="AW21" s="54" t="str">
        <f t="shared" si="56"/>
        <v>17/09/2018</v>
      </c>
      <c r="AX21" s="54" t="str">
        <f t="shared" si="57"/>
        <v>17/09/2020</v>
      </c>
      <c r="AY21" s="54" t="str">
        <f t="shared" si="58"/>
        <v/>
      </c>
      <c r="AZ21" s="49">
        <f t="shared" si="59"/>
        <v>2020</v>
      </c>
      <c r="BA21" s="49">
        <f t="shared" si="60"/>
        <v>9</v>
      </c>
      <c r="BB21" s="36" t="s">
        <v>663</v>
      </c>
      <c r="BC21" s="49" t="s">
        <v>3963</v>
      </c>
      <c r="BD21" s="48" t="e">
        <f t="shared" si="32"/>
        <v>#N/A</v>
      </c>
      <c r="BE21" s="48">
        <f t="shared" si="33"/>
        <v>0</v>
      </c>
      <c r="BF21" s="48">
        <f t="shared" si="34"/>
        <v>254</v>
      </c>
      <c r="BG21" s="48">
        <f t="shared" si="35"/>
        <v>254</v>
      </c>
      <c r="BH21" s="48" t="str">
        <f t="shared" si="36"/>
        <v>Activo</v>
      </c>
    </row>
    <row r="22" spans="1:60" x14ac:dyDescent="0.3">
      <c r="A22" s="53">
        <v>256</v>
      </c>
      <c r="B22" s="54">
        <f t="shared" si="0"/>
        <v>43284.53670138889</v>
      </c>
      <c r="C22" s="36" t="str">
        <f t="shared" si="1"/>
        <v>CESO_Sistema de solicitudes de validación de información y documentales de operaciones de comercio exterior.</v>
      </c>
      <c r="D22" s="36"/>
      <c r="E22" s="36"/>
      <c r="F22" s="36"/>
      <c r="G22" s="36" t="s">
        <v>6816</v>
      </c>
      <c r="H22" s="36" t="str">
        <f t="shared" si="2"/>
        <v xml:space="preserve">La Administración de Investigación Aduanera “3”
requiere disminuir de manera considerable los tiempos de entrega y recepción de
las solicitudes de validación de información y documentales de operaciones de
comercio exterior; derivado de ellos,surge la necesidad de contar con un
sistemaque le permita tener el control y seguimiento sobre las
solicitudesy documentales que reciben de parte dealgunasdependencias externas y áreas internas del SAT; así como, reducir de
manera considerable los tiempos y costos del envío de las solicitudes a los
Embajadas/Consulados y recepción de las respuesta emitidas por éstos.
</v>
      </c>
      <c r="I22" s="36" t="str">
        <f t="shared" si="3"/>
        <v>AGA</v>
      </c>
      <c r="J22" s="36" t="s">
        <v>6944</v>
      </c>
      <c r="K22" s="36" t="str">
        <f t="shared" si="4"/>
        <v>María de los Ángeles Ávila Vázquez</v>
      </c>
      <c r="L22" s="36" t="s">
        <v>6944</v>
      </c>
      <c r="M22" s="36">
        <v>1</v>
      </c>
      <c r="N22" s="145" t="s">
        <v>4474</v>
      </c>
      <c r="O22" s="36">
        <f t="shared" si="38"/>
        <v>2180.4899999999998</v>
      </c>
      <c r="P22" s="36" t="s">
        <v>6959</v>
      </c>
      <c r="Q22" s="36">
        <f t="shared" si="39"/>
        <v>1</v>
      </c>
      <c r="R22" s="36" t="str">
        <f t="shared" si="40"/>
        <v>B. Arquitectura</v>
      </c>
      <c r="S22" s="36"/>
      <c r="T22" s="36"/>
      <c r="U22" s="36"/>
      <c r="V22" s="51">
        <f t="shared" si="41"/>
        <v>0.39</v>
      </c>
      <c r="W22" s="36" t="str">
        <f t="shared" si="42"/>
        <v>Activo</v>
      </c>
      <c r="X22" s="36" t="s">
        <v>170</v>
      </c>
      <c r="Y22" s="36" t="str">
        <f t="shared" si="43"/>
        <v>Continuidad operativa</v>
      </c>
      <c r="Z22" s="36" t="str">
        <f t="shared" si="10"/>
        <v>Comercio Exterior - Soporte a la Operación</v>
      </c>
      <c r="AA22" s="36" t="str">
        <f t="shared" si="11"/>
        <v>Desarrollo</v>
      </c>
      <c r="AB22" s="55" t="str">
        <f t="shared" si="12"/>
        <v>990 - Solicitud de validación de Información y documentación que acompaña a las operaciones de Comercio Exterior</v>
      </c>
      <c r="AC22" s="36" t="str">
        <f t="shared" si="13"/>
        <v>Solicitud de validación de Información y documentación que acompaña a las operaciones de Comercio Exterior</v>
      </c>
      <c r="AD22" s="36" t="s">
        <v>33</v>
      </c>
      <c r="AE22" s="36" t="str">
        <f t="shared" si="44"/>
        <v>Unidades de Desarrollo (UD-X)</v>
      </c>
      <c r="AF22" s="36">
        <f t="shared" si="45"/>
        <v>14536.6</v>
      </c>
      <c r="AG22" s="36">
        <f t="shared" si="46"/>
        <v>14536.6</v>
      </c>
      <c r="AH22" s="56">
        <v>3328881.4</v>
      </c>
      <c r="AI22" s="57">
        <f t="shared" si="47"/>
        <v>3328881.4</v>
      </c>
      <c r="AJ22" s="36">
        <f t="shared" si="18"/>
        <v>1031953.2340000001</v>
      </c>
      <c r="AK22" s="36" t="str">
        <f t="shared" si="48"/>
        <v>María de los Angeles Ávila Vázquez</v>
      </c>
      <c r="AL22" s="36" t="str">
        <f t="shared" si="49"/>
        <v>Enrique Teodoro Olvera Olvera</v>
      </c>
      <c r="AM22" s="36" t="s">
        <v>4214</v>
      </c>
      <c r="AN22" s="36" t="s">
        <v>4214</v>
      </c>
      <c r="AO22" s="36">
        <f t="shared" si="50"/>
        <v>1079</v>
      </c>
      <c r="AP22" s="36" t="str">
        <f t="shared" si="51"/>
        <v>COSMIC</v>
      </c>
      <c r="AQ22" s="36" t="str">
        <f t="shared" si="52"/>
        <v>Desarrollo de Software</v>
      </c>
      <c r="AR22" s="36" t="s">
        <v>4444</v>
      </c>
      <c r="AS22" s="36" t="s">
        <v>4444</v>
      </c>
      <c r="AT22" s="36" t="str">
        <f t="shared" si="53"/>
        <v>Homero Angel Garcia Merino</v>
      </c>
      <c r="AU22" s="36" t="str">
        <f t="shared" si="54"/>
        <v>Francisco Lopez Guadarrama</v>
      </c>
      <c r="AV22" s="54" t="str">
        <f t="shared" si="55"/>
        <v>05/09/2018</v>
      </c>
      <c r="AW22" s="54" t="str">
        <f t="shared" si="56"/>
        <v>05/09/2018</v>
      </c>
      <c r="AX22" s="54" t="str">
        <f t="shared" si="57"/>
        <v>02/06/2021</v>
      </c>
      <c r="AY22" s="54" t="str">
        <f t="shared" si="58"/>
        <v/>
      </c>
      <c r="AZ22" s="49">
        <f t="shared" si="59"/>
        <v>2021</v>
      </c>
      <c r="BA22" s="49">
        <f t="shared" si="60"/>
        <v>6</v>
      </c>
      <c r="BB22" s="36" t="s">
        <v>663</v>
      </c>
      <c r="BC22" s="49" t="s">
        <v>3963</v>
      </c>
      <c r="BD22" s="48" t="e">
        <f t="shared" si="32"/>
        <v>#N/A</v>
      </c>
      <c r="BE22" s="48">
        <f t="shared" si="33"/>
        <v>0</v>
      </c>
      <c r="BF22" s="48">
        <f t="shared" si="34"/>
        <v>256</v>
      </c>
      <c r="BG22" s="48">
        <f t="shared" si="35"/>
        <v>256</v>
      </c>
      <c r="BH22" s="48" t="str">
        <f t="shared" si="36"/>
        <v>Activo</v>
      </c>
    </row>
    <row r="23" spans="1:60" ht="43.2" x14ac:dyDescent="0.3">
      <c r="A23" s="53">
        <v>258</v>
      </c>
      <c r="B23" s="54">
        <f t="shared" si="0"/>
        <v>43285.44358796296</v>
      </c>
      <c r="C23" s="63" t="str">
        <f t="shared" si="1"/>
        <v>CO-MATCO_ Consideración de documentos obligaciones DIOT para Requerimiento acumulado y Requerimiento multa</v>
      </c>
      <c r="D23" s="36"/>
      <c r="E23" s="36"/>
      <c r="F23" s="36"/>
      <c r="G23" s="36" t="s">
        <v>6813</v>
      </c>
      <c r="H23" s="36" t="str">
        <f t="shared" si="2"/>
        <v>Actualmente
el aplicativo no está preparado para la emisión de documentos de tipo
requerimiento acumulado o Requerimiento multa
para obligaciones DIOT, por lo
que se limita la presencia fiscal.</v>
      </c>
      <c r="I23" s="36" t="str">
        <f t="shared" si="3"/>
        <v>AGR</v>
      </c>
      <c r="J23" s="36" t="s">
        <v>7957</v>
      </c>
      <c r="K23" s="36" t="str">
        <f t="shared" si="4"/>
        <v>Héctor Garduño Garduño</v>
      </c>
      <c r="L23" s="36" t="s">
        <v>6944</v>
      </c>
      <c r="M23" s="36"/>
      <c r="N23" s="145" t="s">
        <v>6733</v>
      </c>
      <c r="O23" s="36">
        <f t="shared" si="38"/>
        <v>585.03750000000002</v>
      </c>
      <c r="P23" s="36" t="s">
        <v>2396</v>
      </c>
      <c r="Q23" s="36">
        <f t="shared" si="39"/>
        <v>0</v>
      </c>
      <c r="R23" s="36" t="str">
        <f t="shared" si="40"/>
        <v>D. Desarrollo</v>
      </c>
      <c r="S23" s="36" t="s">
        <v>6458</v>
      </c>
      <c r="T23" s="36" t="s">
        <v>6443</v>
      </c>
      <c r="U23" s="36"/>
      <c r="V23" s="51">
        <f t="shared" si="41"/>
        <v>0.87</v>
      </c>
      <c r="W23" s="36" t="str">
        <f t="shared" si="42"/>
        <v>Activo</v>
      </c>
      <c r="X23" s="36" t="s">
        <v>170</v>
      </c>
      <c r="Y23" s="36" t="str">
        <f t="shared" si="43"/>
        <v>Fiscalización</v>
      </c>
      <c r="Z23" s="36" t="str">
        <f t="shared" si="10"/>
        <v>Control de Obligaciones</v>
      </c>
      <c r="AA23" s="36" t="str">
        <f t="shared" si="11"/>
        <v>Mantenimiento</v>
      </c>
      <c r="AB23" s="55" t="str">
        <f t="shared" si="12"/>
        <v>698 - MAT - Control de Obligaciones</v>
      </c>
      <c r="AC23" s="36" t="str">
        <f t="shared" si="13"/>
        <v>MAT - Control de Obligaciones</v>
      </c>
      <c r="AD23" s="36" t="s">
        <v>33</v>
      </c>
      <c r="AE23" s="36" t="str">
        <f t="shared" si="44"/>
        <v>Unidades de Desarrollo (UD-X)</v>
      </c>
      <c r="AF23" s="36">
        <f t="shared" si="45"/>
        <v>3532.22</v>
      </c>
      <c r="AG23" s="36">
        <f t="shared" si="46"/>
        <v>3900.25</v>
      </c>
      <c r="AH23" s="56">
        <v>758509.83</v>
      </c>
      <c r="AI23" s="57">
        <f t="shared" si="47"/>
        <v>808878.38</v>
      </c>
      <c r="AJ23" s="36" t="e">
        <f t="shared" si="18"/>
        <v>#N/A</v>
      </c>
      <c r="AK23" s="36" t="str">
        <f t="shared" si="48"/>
        <v>Ana Claudia Escorza Espino</v>
      </c>
      <c r="AL23" s="36" t="str">
        <f t="shared" si="49"/>
        <v>Carlos Manuel Ortega Polanco</v>
      </c>
      <c r="AM23" s="36" t="s">
        <v>4214</v>
      </c>
      <c r="AN23" s="36" t="s">
        <v>4214</v>
      </c>
      <c r="AO23" s="36">
        <f t="shared" si="50"/>
        <v>1228</v>
      </c>
      <c r="AP23" s="36" t="str">
        <f t="shared" si="51"/>
        <v>Alto Nivel</v>
      </c>
      <c r="AQ23" s="36" t="str">
        <f t="shared" si="52"/>
        <v>Desarrollo de Software</v>
      </c>
      <c r="AR23" s="36" t="s">
        <v>4444</v>
      </c>
      <c r="AS23" s="36" t="s">
        <v>4444</v>
      </c>
      <c r="AT23" s="36" t="str">
        <f t="shared" si="53"/>
        <v>Oscar Fernandez Pallares</v>
      </c>
      <c r="AU23" s="36" t="str">
        <f t="shared" si="54"/>
        <v>Alejandro Dominguez Subias</v>
      </c>
      <c r="AV23" s="54" t="str">
        <f t="shared" si="55"/>
        <v>07/01/2019</v>
      </c>
      <c r="AW23" s="54" t="str">
        <f t="shared" si="56"/>
        <v>07/01/2019</v>
      </c>
      <c r="AX23" s="54" t="str">
        <f t="shared" si="57"/>
        <v>29/09/2020</v>
      </c>
      <c r="AY23" s="54" t="str">
        <f t="shared" si="58"/>
        <v/>
      </c>
      <c r="AZ23" s="49">
        <f t="shared" si="59"/>
        <v>2020</v>
      </c>
      <c r="BA23" s="49">
        <f t="shared" si="60"/>
        <v>9</v>
      </c>
      <c r="BB23" s="36" t="s">
        <v>663</v>
      </c>
      <c r="BC23" s="49" t="s">
        <v>3963</v>
      </c>
      <c r="BD23" s="48" t="e">
        <f t="shared" si="32"/>
        <v>#N/A</v>
      </c>
      <c r="BE23" s="48">
        <f t="shared" si="33"/>
        <v>0</v>
      </c>
      <c r="BF23" s="48">
        <f t="shared" si="34"/>
        <v>258</v>
      </c>
      <c r="BG23" s="48">
        <f t="shared" si="35"/>
        <v>258</v>
      </c>
      <c r="BH23" s="48" t="str">
        <f t="shared" si="36"/>
        <v>Activo</v>
      </c>
    </row>
    <row r="24" spans="1:60" x14ac:dyDescent="0.3">
      <c r="A24" s="53">
        <v>276</v>
      </c>
      <c r="B24" s="54">
        <f t="shared" si="0"/>
        <v>43298.508090277777</v>
      </c>
      <c r="C24" s="36" t="str">
        <f t="shared" si="1"/>
        <v>CE-D Sistema de Importación e Internación Temporal de Vehículos, Casas rodantes y Embarcaciones (SIITVCE)</v>
      </c>
      <c r="D24" s="36"/>
      <c r="E24" s="36"/>
      <c r="F24" s="36"/>
      <c r="G24" s="36" t="s">
        <v>6816</v>
      </c>
      <c r="H24" s="36" t="str">
        <f t="shared" si="2"/>
        <v>Situación ActualSe cuenta con una aplicación elaborada por la AOA3 donde se consulta la información de los permisos de importación temporal deVehículos, Embarcaciones, Casas de Rodantes, Vehículos Fronterizos y Solo Sonora. Actualmente Banjercito entrega la información de la siguiente maneraEn un disco se guardan 11 archivos ZIP que en su contenido alberga 23 archivos .txt, y otro archivo suelto .txt, entregándose dos veces por semana.Comentado lo anterior,surge la necesidad de levantar la iniciativa.Iniciativa&amp;#58;Desarrollar unSistema (Sistema de Importación e Internación Temporal de Vehículos, Casas rodantes y Embarcaciones (SIITVCE)) que se alimente de manera automatizada de la información que BANJERCITO entregadiariamente al SAT,información referente a permisos de importación temporal de vehículos, embarcaciones, casas de Rodantes, vehículos Fronterizos y solo Sonora; de tal forma, queésta pueda ser consultadapor las Aduanas y AGACE.El sistema podrá realizar consultas por&amp;#58;Número de permiso, oSerie del vehículo, oNo. doc. identificación, oNombre del importador, oVehículo anexo (Digitar los 4 últimos números de la serie)Cada una de las consultas arrojará como resultado la misma información; cabe señalar que el sistema emitirá reportes y contará con una sección de documentos que podrán ser consultados por los usuarios.</v>
      </c>
      <c r="I24" s="36" t="str">
        <f t="shared" si="3"/>
        <v>AGA</v>
      </c>
      <c r="J24" s="36" t="s">
        <v>6944</v>
      </c>
      <c r="K24" s="36" t="str">
        <f t="shared" si="4"/>
        <v>María de los Ángeles Ávila Vázquez</v>
      </c>
      <c r="L24" s="36" t="s">
        <v>6944</v>
      </c>
      <c r="M24" s="36"/>
      <c r="N24" s="145" t="s">
        <v>4474</v>
      </c>
      <c r="O24" s="36">
        <f t="shared" si="38"/>
        <v>626.32499999999993</v>
      </c>
      <c r="P24" s="36" t="s">
        <v>2396</v>
      </c>
      <c r="Q24" s="36">
        <f t="shared" si="39"/>
        <v>1</v>
      </c>
      <c r="R24" s="36" t="str">
        <f t="shared" si="40"/>
        <v>B. Arquitectura</v>
      </c>
      <c r="S24" s="36"/>
      <c r="T24" s="36"/>
      <c r="U24" s="36"/>
      <c r="V24" s="51">
        <f t="shared" si="41"/>
        <v>0.15</v>
      </c>
      <c r="W24" s="36" t="str">
        <f t="shared" si="42"/>
        <v>Detenido con CCRS</v>
      </c>
      <c r="X24" s="36" t="s">
        <v>170</v>
      </c>
      <c r="Y24" s="36" t="str">
        <f t="shared" si="43"/>
        <v>Continuidad operativa</v>
      </c>
      <c r="Z24" s="36" t="str">
        <f t="shared" si="10"/>
        <v>Comercio Exterior - Despacho</v>
      </c>
      <c r="AA24" s="36" t="str">
        <f t="shared" si="11"/>
        <v>Proyecto</v>
      </c>
      <c r="AB24" s="55" t="str">
        <f t="shared" si="12"/>
        <v>989 - Sistema de Importación e Internación Temporal de Vehículos, Casas Rodantes y Embarcaciones</v>
      </c>
      <c r="AC24" s="36" t="str">
        <f t="shared" si="13"/>
        <v>Sistema de Importación e Internación Temporal de Vehículos, Casas Rodantes y Embarcaciones</v>
      </c>
      <c r="AD24" s="36" t="s">
        <v>33</v>
      </c>
      <c r="AE24" s="36" t="str">
        <f t="shared" si="44"/>
        <v>Unidades de Desarrollo (UD-X)</v>
      </c>
      <c r="AF24" s="36">
        <f t="shared" si="45"/>
        <v>3750.75</v>
      </c>
      <c r="AG24" s="36">
        <f t="shared" si="46"/>
        <v>4175.5</v>
      </c>
      <c r="AH24" s="56">
        <v>860571</v>
      </c>
      <c r="AI24" s="57">
        <f t="shared" si="47"/>
        <v>860570.55</v>
      </c>
      <c r="AJ24" s="36">
        <f t="shared" si="18"/>
        <v>197856</v>
      </c>
      <c r="AK24" s="36" t="str">
        <f t="shared" si="48"/>
        <v>María de los Angeles Ávila Vázquez</v>
      </c>
      <c r="AL24" s="36" t="str">
        <f t="shared" si="49"/>
        <v>Enrique Teodoro Olvera Olvera</v>
      </c>
      <c r="AM24" s="36" t="s">
        <v>4214</v>
      </c>
      <c r="AN24" s="36" t="s">
        <v>4214</v>
      </c>
      <c r="AO24" s="36">
        <f t="shared" si="50"/>
        <v>475</v>
      </c>
      <c r="AP24" s="36" t="s">
        <v>167</v>
      </c>
      <c r="AQ24" s="36" t="str">
        <f t="shared" si="52"/>
        <v>Desarrollo de Software</v>
      </c>
      <c r="AR24" s="36" t="s">
        <v>4444</v>
      </c>
      <c r="AS24" s="36" t="s">
        <v>4444</v>
      </c>
      <c r="AT24" s="36" t="str">
        <f t="shared" si="53"/>
        <v>Homero Angel Garcia Merino</v>
      </c>
      <c r="AU24" s="36" t="str">
        <f t="shared" si="54"/>
        <v>Juan Rivas Cruz</v>
      </c>
      <c r="AV24" s="54" t="str">
        <f t="shared" si="55"/>
        <v>08/11/2018</v>
      </c>
      <c r="AW24" s="54" t="str">
        <f t="shared" si="56"/>
        <v>08/11/2018</v>
      </c>
      <c r="AX24" s="54" t="str">
        <f t="shared" si="57"/>
        <v>07/11/2019</v>
      </c>
      <c r="AY24" s="54" t="str">
        <f t="shared" si="58"/>
        <v/>
      </c>
      <c r="AZ24" s="49">
        <f t="shared" si="59"/>
        <v>2019</v>
      </c>
      <c r="BA24" s="49">
        <f t="shared" si="60"/>
        <v>11</v>
      </c>
      <c r="BB24" s="36" t="s">
        <v>663</v>
      </c>
      <c r="BC24" s="49" t="s">
        <v>3963</v>
      </c>
      <c r="BD24" s="48" t="e">
        <f t="shared" si="32"/>
        <v>#N/A</v>
      </c>
      <c r="BE24" s="48">
        <f t="shared" si="33"/>
        <v>0</v>
      </c>
      <c r="BF24" s="48">
        <f t="shared" si="34"/>
        <v>276</v>
      </c>
      <c r="BG24" s="48">
        <f t="shared" si="35"/>
        <v>276</v>
      </c>
      <c r="BH24" s="48" t="str">
        <f t="shared" si="36"/>
        <v>Detenido con CCRS</v>
      </c>
    </row>
    <row r="25" spans="1:60" ht="57.6" x14ac:dyDescent="0.3">
      <c r="A25" s="53">
        <v>287</v>
      </c>
      <c r="B25" s="54">
        <f t="shared" si="0"/>
        <v>43311.55605324074</v>
      </c>
      <c r="C25" s="63" t="str">
        <f t="shared" si="1"/>
        <v>​NyV Buzon Tributario Incorporar dentro de Buzon Tributario la funcionalidad de TBT, a efecto de que el contribuyente pueda ingresar documentos de diversas indoles.</v>
      </c>
      <c r="D25" s="36" t="s">
        <v>6340</v>
      </c>
      <c r="E25" s="36" t="s">
        <v>6340</v>
      </c>
      <c r="F25" s="36" t="s">
        <v>7941</v>
      </c>
      <c r="G25" s="36" t="s">
        <v>6812</v>
      </c>
      <c r="H25" s="36" t="str">
        <f t="shared" si="2"/>
        <v>​NyV Buzon Tributario Incorporar dentro de Buzon Tributario la funcionalidad de TBT, a efecto de que el contribuyente pueda ingresar documentos de diversas indoles.</v>
      </c>
      <c r="I25" s="36" t="str">
        <f t="shared" si="3"/>
        <v>AGR</v>
      </c>
      <c r="J25" s="36" t="s">
        <v>7957</v>
      </c>
      <c r="K25" s="36" t="str">
        <f t="shared" si="4"/>
        <v>Ernesto Rafael Aboytes Mondragón</v>
      </c>
      <c r="L25" s="36" t="s">
        <v>7957</v>
      </c>
      <c r="M25" s="36"/>
      <c r="N25" s="145" t="s">
        <v>222</v>
      </c>
      <c r="O25" s="36">
        <f t="shared" si="38"/>
        <v>198.97799999999998</v>
      </c>
      <c r="P25" s="36" t="s">
        <v>6974</v>
      </c>
      <c r="Q25" s="36">
        <f t="shared" si="39"/>
        <v>1</v>
      </c>
      <c r="R25" s="36" t="str">
        <f t="shared" si="40"/>
        <v>F. Pruebas de Usuario</v>
      </c>
      <c r="S25" s="36" t="s">
        <v>6443</v>
      </c>
      <c r="T25" s="36" t="s">
        <v>6443</v>
      </c>
      <c r="U25" s="36" t="s">
        <v>4455</v>
      </c>
      <c r="V25" s="51">
        <f t="shared" si="41"/>
        <v>0.76</v>
      </c>
      <c r="W25" s="36" t="str">
        <f t="shared" si="42"/>
        <v>Activo</v>
      </c>
      <c r="X25" s="36" t="s">
        <v>170</v>
      </c>
      <c r="Y25" s="36" t="str">
        <f t="shared" si="43"/>
        <v>Facilitar el cumplimiento</v>
      </c>
      <c r="Z25" s="36" t="str">
        <f t="shared" si="10"/>
        <v>Servicios al Contribuyente</v>
      </c>
      <c r="AA25" s="36" t="str">
        <f t="shared" si="11"/>
        <v>Desarrollo</v>
      </c>
      <c r="AB25" s="55" t="str">
        <f t="shared" si="12"/>
        <v>980 - Buzón Tributario Ver. 2.0</v>
      </c>
      <c r="AC25" s="36" t="str">
        <f t="shared" si="13"/>
        <v>Buzón Tributario Ver. 2.0</v>
      </c>
      <c r="AD25" s="36" t="s">
        <v>33</v>
      </c>
      <c r="AE25" s="36" t="str">
        <f t="shared" si="44"/>
        <v>Unidades de Desarrollo (UD-X)</v>
      </c>
      <c r="AF25" s="36">
        <f t="shared" si="45"/>
        <v>1193.8599999999999</v>
      </c>
      <c r="AG25" s="36">
        <f t="shared" si="46"/>
        <v>1326.52</v>
      </c>
      <c r="AH25" s="56">
        <v>273393.94</v>
      </c>
      <c r="AI25" s="57">
        <f t="shared" si="47"/>
        <v>273393.94</v>
      </c>
      <c r="AJ25" s="36" t="e">
        <f t="shared" si="18"/>
        <v>#N/A</v>
      </c>
      <c r="AK25" s="36" t="str">
        <f t="shared" si="48"/>
        <v>María Elena Ventura Ibarra</v>
      </c>
      <c r="AL25" s="36" t="str">
        <f t="shared" si="49"/>
        <v>Carlos Manuel Ortega Polanco</v>
      </c>
      <c r="AM25" s="36" t="s">
        <v>4214</v>
      </c>
      <c r="AN25" s="36" t="s">
        <v>4214</v>
      </c>
      <c r="AO25" s="36">
        <f t="shared" si="50"/>
        <v>838</v>
      </c>
      <c r="AP25" s="36" t="str">
        <f>VLOOKUP(AO25,h_est_tec,17,FALSE)</f>
        <v>COSMIC</v>
      </c>
      <c r="AQ25" s="36" t="str">
        <f t="shared" si="52"/>
        <v>Desarrollo de Software</v>
      </c>
      <c r="AR25" s="36" t="s">
        <v>4444</v>
      </c>
      <c r="AS25" s="36" t="s">
        <v>4444</v>
      </c>
      <c r="AT25" s="36" t="str">
        <f t="shared" si="53"/>
        <v>Alejandro Federico Tejeda Muñoz</v>
      </c>
      <c r="AU25" s="36" t="str">
        <f t="shared" si="54"/>
        <v>Raúl Quiroz Sosa</v>
      </c>
      <c r="AV25" s="54" t="str">
        <f t="shared" si="55"/>
        <v>26/10/2018</v>
      </c>
      <c r="AW25" s="54" t="str">
        <f t="shared" si="56"/>
        <v>26/10/2018</v>
      </c>
      <c r="AX25" s="54" t="str">
        <f t="shared" si="57"/>
        <v>29/12/2020</v>
      </c>
      <c r="AY25" s="54" t="str">
        <f t="shared" si="58"/>
        <v/>
      </c>
      <c r="AZ25" s="49">
        <f t="shared" si="59"/>
        <v>2020</v>
      </c>
      <c r="BA25" s="49">
        <f t="shared" si="60"/>
        <v>12</v>
      </c>
      <c r="BB25" s="36" t="s">
        <v>663</v>
      </c>
      <c r="BC25" s="49" t="s">
        <v>3963</v>
      </c>
      <c r="BD25" s="48" t="e">
        <f t="shared" si="32"/>
        <v>#N/A</v>
      </c>
      <c r="BE25" s="48">
        <f t="shared" si="33"/>
        <v>0</v>
      </c>
      <c r="BF25" s="48">
        <f t="shared" si="34"/>
        <v>287</v>
      </c>
      <c r="BG25" s="48">
        <f t="shared" si="35"/>
        <v>287</v>
      </c>
      <c r="BH25" s="48" t="str">
        <f t="shared" si="36"/>
        <v>Activo</v>
      </c>
    </row>
    <row r="26" spans="1:60" x14ac:dyDescent="0.3">
      <c r="A26" s="53">
        <v>294</v>
      </c>
      <c r="B26" s="54">
        <f t="shared" si="0"/>
        <v>43312.437083333331</v>
      </c>
      <c r="C26" s="36" t="str">
        <f t="shared" si="1"/>
        <v>CESO-Robustecimiento para la Infraestructura a la VUCEM.</v>
      </c>
      <c r="D26" s="36"/>
      <c r="E26" s="36"/>
      <c r="F26" s="36"/>
      <c r="G26" s="36" t="s">
        <v>6815</v>
      </c>
      <c r="H26" s="36" t="str">
        <f t="shared" si="2"/>
        <v>Robustecer la infraestructura de VUCEM, de tal forma que soporte la consultas que se reciben a diario, sin que se degrade el servicio.La infraestructura que la AGCTI proponga, deberá tener la capacidad de atender la totalidad de las peticiones que se reciben; considerando que éstas pueden incrementarse en un 100 % durante el 2018.Para mayor contexto, se detalla lo siguiente&amp;#58;La consulta de pedimentos a través de Ventanilla Única de Comercio Exterior Mexicana (VUCEM) es un servicio agregado que se obtiene directamente de los servidores del SAT. En la consulta de pedimentos, la VUCEM funciona como plataforma de enlace entre el SAT y los usuarios que requieren obtener la información correspondiente a sus operaciones en archivo digital de manera cómoda, fácil, ágil y gratuita. Con dicho servicio los usuarios de comercio exterior, a través de VUCEM, pueden generar diversas consultas como son&amp;#58;Consultar Pedimento CompletoConsultar PartidaConsultar Remesas Consultar Estatus de Pedimento Listado de Pedimento. Los usuarios que tienen acceso a la consulta de pedimentos en VUCEM son&amp;#58;Importadores/Exportadores (persona física o persona moral).-Podrán ver la información de los pedimentos que fueron validados con su RFC.Agente Aduanal, Almacén General de Depósito. - Podrán ver la información de los pedimentos que fueron validados con su patente, en el caso de Almacenes Generales de Depósito también podrán visualizar los pedimentos que tengan declarados el identificador AG y su patente.Empresas de sistemas que ofrecen el servicio. - Ofrecen el servicio de descarga de información para el manejo de expediente electrónico</v>
      </c>
      <c r="I26" s="36" t="str">
        <f t="shared" si="3"/>
        <v>AGA</v>
      </c>
      <c r="J26" s="36" t="s">
        <v>7957</v>
      </c>
      <c r="K26" s="36" t="str">
        <f t="shared" si="4"/>
        <v>Edgar Alfonso Reyes Pérez</v>
      </c>
      <c r="L26" s="36" t="s">
        <v>7957</v>
      </c>
      <c r="M26" s="36"/>
      <c r="N26" s="136" t="s">
        <v>4460</v>
      </c>
      <c r="O26" s="36">
        <f t="shared" si="38"/>
        <v>331.95</v>
      </c>
      <c r="P26" s="36" t="s">
        <v>6974</v>
      </c>
      <c r="Q26" s="36">
        <f t="shared" si="39"/>
        <v>1</v>
      </c>
      <c r="R26" s="36" t="str">
        <f t="shared" si="40"/>
        <v>J. Estabilización</v>
      </c>
      <c r="S26" s="36"/>
      <c r="T26" s="36"/>
      <c r="U26" s="36"/>
      <c r="V26" s="51">
        <f t="shared" si="41"/>
        <v>0.93</v>
      </c>
      <c r="W26" s="36" t="str">
        <f t="shared" si="42"/>
        <v>Activo</v>
      </c>
      <c r="X26" s="36" t="s">
        <v>170</v>
      </c>
      <c r="Y26" s="36" t="str">
        <f t="shared" si="43"/>
        <v>Continuidad operativa</v>
      </c>
      <c r="Z26" s="36" t="str">
        <f t="shared" si="10"/>
        <v>Comercio Exterior - Soporte a la Operación</v>
      </c>
      <c r="AA26" s="36" t="str">
        <f t="shared" si="11"/>
        <v>Mantenimiento</v>
      </c>
      <c r="AB26" s="55" t="str">
        <f t="shared" si="12"/>
        <v>457 - Centro de Procesamiento Electrónico de Datos</v>
      </c>
      <c r="AC26" s="36" t="str">
        <f t="shared" si="13"/>
        <v>Centro de Procesamiento Electrónico de Datos</v>
      </c>
      <c r="AD26" s="36" t="s">
        <v>33</v>
      </c>
      <c r="AE26" s="36" t="str">
        <f t="shared" si="44"/>
        <v>Unidades de Desarrollo (UD-X)</v>
      </c>
      <c r="AF26" s="36">
        <f t="shared" si="45"/>
        <v>1991.7</v>
      </c>
      <c r="AG26" s="36">
        <f t="shared" si="46"/>
        <v>2213</v>
      </c>
      <c r="AH26" s="56">
        <v>456099</v>
      </c>
      <c r="AI26" s="57">
        <f t="shared" si="47"/>
        <v>456099.3</v>
      </c>
      <c r="AJ26" s="36">
        <f t="shared" si="18"/>
        <v>456099.3</v>
      </c>
      <c r="AK26" s="36" t="str">
        <f t="shared" si="48"/>
        <v>Mario Santos Aldama</v>
      </c>
      <c r="AL26" s="36" t="str">
        <f t="shared" si="49"/>
        <v>Ingrid Bernal Campuzano</v>
      </c>
      <c r="AM26" s="36" t="s">
        <v>4214</v>
      </c>
      <c r="AN26" s="36" t="s">
        <v>4214</v>
      </c>
      <c r="AO26" s="36">
        <f t="shared" si="50"/>
        <v>306</v>
      </c>
      <c r="AP26" s="36" t="str">
        <f>VLOOKUP(AO26,h_est_tec,17,FALSE)</f>
        <v>Alto Nivel</v>
      </c>
      <c r="AQ26" s="36" t="str">
        <f t="shared" si="52"/>
        <v>Desarrollo de Software</v>
      </c>
      <c r="AR26" s="36" t="s">
        <v>4444</v>
      </c>
      <c r="AS26" s="36" t="s">
        <v>4444</v>
      </c>
      <c r="AT26" s="36" t="str">
        <f t="shared" si="53"/>
        <v>Homero Angel Garcia Merino</v>
      </c>
      <c r="AU26" s="36" t="str">
        <f t="shared" si="54"/>
        <v>Jazmin Aide Gaytan Fernandez</v>
      </c>
      <c r="AV26" s="54" t="str">
        <f t="shared" si="55"/>
        <v>27/06/2018</v>
      </c>
      <c r="AW26" s="54" t="str">
        <f t="shared" si="56"/>
        <v>27/06/2018</v>
      </c>
      <c r="AX26" s="54" t="str">
        <f t="shared" si="57"/>
        <v>22/10/2020</v>
      </c>
      <c r="AY26" s="54" t="str">
        <f t="shared" si="58"/>
        <v/>
      </c>
      <c r="AZ26" s="49">
        <f t="shared" si="59"/>
        <v>2020</v>
      </c>
      <c r="BA26" s="49">
        <f t="shared" si="60"/>
        <v>10</v>
      </c>
      <c r="BB26" s="36" t="s">
        <v>663</v>
      </c>
      <c r="BC26" s="49" t="s">
        <v>3963</v>
      </c>
      <c r="BD26" s="48" t="e">
        <f t="shared" si="32"/>
        <v>#N/A</v>
      </c>
      <c r="BE26" s="48">
        <f t="shared" si="33"/>
        <v>0</v>
      </c>
      <c r="BF26" s="48">
        <f t="shared" si="34"/>
        <v>294</v>
      </c>
      <c r="BG26" s="48">
        <f t="shared" si="35"/>
        <v>294</v>
      </c>
      <c r="BH26" s="48" t="str">
        <f t="shared" si="36"/>
        <v>Activo</v>
      </c>
    </row>
    <row r="27" spans="1:60" ht="28.8" x14ac:dyDescent="0.3">
      <c r="A27" s="53">
        <v>304</v>
      </c>
      <c r="B27" s="54">
        <f t="shared" si="0"/>
        <v>43319.771469907406</v>
      </c>
      <c r="C27" s="63" t="str">
        <f t="shared" si="1"/>
        <v>IDC_RFC_AMPLIADO_. Modificar el WS de Inscripción al RFC de las SAS para obtener el contrato social.</v>
      </c>
      <c r="D27" s="36"/>
      <c r="E27" s="36"/>
      <c r="F27" s="36"/>
      <c r="G27" s="36" t="s">
        <v>6817</v>
      </c>
      <c r="H27" s="36" t="str">
        <f t="shared" si="2"/>
        <v xml:space="preserve">Obtener correctamente las actas constitutivas o contratos sociales de las empresas SAS que se constituyen a través del portal Tu empresa de SE y habilitar la consulta del citado documento en el mismo trámite de Inscripción registrado en MAT RFC. La iniciativa es creada para dar continuidad en POL a las actividades pendientes del proyecto registrado en la herramienta PPMC con folio 103488.La documentación que se adjunta es la correspondiente a la registrada en la herramienta PPMC. </v>
      </c>
      <c r="I27" s="36" t="str">
        <f t="shared" si="3"/>
        <v>AGSC</v>
      </c>
      <c r="J27" s="36" t="s">
        <v>6944</v>
      </c>
      <c r="K27" s="36" t="str">
        <f t="shared" si="4"/>
        <v>Christian Alejandro Nolasco Palacios</v>
      </c>
      <c r="L27" s="36" t="s">
        <v>6944</v>
      </c>
      <c r="M27" s="36"/>
      <c r="N27" s="145" t="s">
        <v>122</v>
      </c>
      <c r="O27" s="36">
        <f t="shared" si="38"/>
        <v>23.213999999999999</v>
      </c>
      <c r="P27" s="36" t="s">
        <v>6974</v>
      </c>
      <c r="Q27" s="36">
        <f t="shared" si="39"/>
        <v>1</v>
      </c>
      <c r="R27" s="36" t="str">
        <f t="shared" si="40"/>
        <v>D. Desarrollo</v>
      </c>
      <c r="S27" s="36" t="s">
        <v>6451</v>
      </c>
      <c r="T27" s="36" t="s">
        <v>6443</v>
      </c>
      <c r="U27" s="36"/>
      <c r="V27" s="51">
        <f t="shared" si="41"/>
        <v>0.25</v>
      </c>
      <c r="W27" s="36" t="str">
        <f t="shared" si="42"/>
        <v>Detenido</v>
      </c>
      <c r="X27" s="36" t="s">
        <v>170</v>
      </c>
      <c r="Y27" s="36" t="str">
        <f t="shared" si="43"/>
        <v>Continuidad operativa</v>
      </c>
      <c r="Z27" s="36" t="str">
        <f t="shared" si="10"/>
        <v>Identificación del Contribuyente</v>
      </c>
      <c r="AA27" s="36" t="str">
        <f t="shared" si="11"/>
        <v>Mantenimiento</v>
      </c>
      <c r="AB27" s="55" t="str">
        <f t="shared" si="12"/>
        <v>700 - RFC Ampliado</v>
      </c>
      <c r="AC27" s="36" t="str">
        <f t="shared" si="13"/>
        <v>RFC Ampliado</v>
      </c>
      <c r="AD27" s="36" t="s">
        <v>33</v>
      </c>
      <c r="AE27" s="36" t="str">
        <f t="shared" si="44"/>
        <v>Unidades de Soporte a la Operación (USO)</v>
      </c>
      <c r="AF27" s="36">
        <f t="shared" si="45"/>
        <v>0</v>
      </c>
      <c r="AG27" s="36">
        <f t="shared" si="46"/>
        <v>154.76</v>
      </c>
      <c r="AH27" s="56">
        <v>35495</v>
      </c>
      <c r="AI27" s="57">
        <f t="shared" si="47"/>
        <v>35495</v>
      </c>
      <c r="AJ27" s="36">
        <f t="shared" si="18"/>
        <v>0</v>
      </c>
      <c r="AK27" s="36" t="str">
        <f t="shared" si="48"/>
        <v>Christian Alejandro Nolasco Palacios</v>
      </c>
      <c r="AL27" s="36" t="str">
        <f t="shared" si="49"/>
        <v>Ignacio Trujillo Hernandez</v>
      </c>
      <c r="AM27" s="36" t="s">
        <v>4214</v>
      </c>
      <c r="AN27" s="36" t="s">
        <v>4214</v>
      </c>
      <c r="AO27" s="36">
        <f t="shared" si="50"/>
        <v>287</v>
      </c>
      <c r="AP27" s="36" t="str">
        <f>VLOOKUP(AO27,h_est_tec,17,FALSE)</f>
        <v>Alto Nivel</v>
      </c>
      <c r="AQ27" s="36" t="str">
        <f t="shared" si="52"/>
        <v>Desarrollo de Software</v>
      </c>
      <c r="AR27" s="36" t="s">
        <v>4401</v>
      </c>
      <c r="AS27" s="36" t="s">
        <v>4401</v>
      </c>
      <c r="AT27" s="36" t="str">
        <f t="shared" si="53"/>
        <v>Jose Ignacio Perez Garcia</v>
      </c>
      <c r="AU27" s="36" t="str">
        <f t="shared" si="54"/>
        <v>Araceli Gandara Bautista</v>
      </c>
      <c r="AV27" s="54" t="str">
        <f t="shared" si="55"/>
        <v>22/06/2018</v>
      </c>
      <c r="AW27" s="54" t="str">
        <f t="shared" si="56"/>
        <v>22/06/2018</v>
      </c>
      <c r="AX27" s="54" t="str">
        <f t="shared" si="57"/>
        <v>23/11/2018</v>
      </c>
      <c r="AY27" s="54" t="str">
        <f t="shared" si="58"/>
        <v/>
      </c>
      <c r="AZ27" s="49">
        <f t="shared" si="59"/>
        <v>2018</v>
      </c>
      <c r="BA27" s="49">
        <f t="shared" si="60"/>
        <v>11</v>
      </c>
      <c r="BB27" s="36" t="s">
        <v>663</v>
      </c>
      <c r="BC27" s="49" t="s">
        <v>3963</v>
      </c>
      <c r="BD27" s="48" t="e">
        <f t="shared" si="32"/>
        <v>#N/A</v>
      </c>
      <c r="BE27" s="48">
        <f t="shared" si="33"/>
        <v>0</v>
      </c>
      <c r="BF27" s="48">
        <f t="shared" si="34"/>
        <v>304</v>
      </c>
      <c r="BG27" s="48">
        <f t="shared" si="35"/>
        <v>304</v>
      </c>
      <c r="BH27" s="48" t="str">
        <f t="shared" si="36"/>
        <v>Detenido</v>
      </c>
    </row>
    <row r="28" spans="1:60" x14ac:dyDescent="0.3">
      <c r="A28" s="36">
        <v>323</v>
      </c>
      <c r="B28" s="54">
        <f t="shared" si="0"/>
        <v>43326.695509259262</v>
      </c>
      <c r="C28" s="36" t="str">
        <f t="shared" si="1"/>
        <v>MAT-IDC-RFC- Generación de regla de negocio para avisos de cambio de domicilio de contribuyentes suspendidos.</v>
      </c>
      <c r="D28" s="36"/>
      <c r="E28" s="36"/>
      <c r="F28" s="36"/>
      <c r="G28" s="36" t="s">
        <v>6817</v>
      </c>
      <c r="H28" s="36" t="str">
        <f t="shared" si="2"/>
        <v>Incorporar una regla de negocio para el trámite
de actualización de cambio de domicilios para contribuyentes suspendidos que
presenten avisos de cambio de domicilio posterior a su aviso de suspensión</v>
      </c>
      <c r="I28" s="36" t="str">
        <f t="shared" si="3"/>
        <v>AGSC</v>
      </c>
      <c r="J28" s="36" t="s">
        <v>6944</v>
      </c>
      <c r="K28" s="36" t="e">
        <f t="shared" si="4"/>
        <v>#N/A</v>
      </c>
      <c r="L28" s="36"/>
      <c r="M28" s="36"/>
      <c r="N28" s="36"/>
      <c r="O28" s="36"/>
      <c r="P28" s="36"/>
      <c r="Q28" s="36"/>
      <c r="R28" s="36" t="s">
        <v>2275</v>
      </c>
      <c r="S28" s="36"/>
      <c r="T28" s="36"/>
      <c r="U28" s="36"/>
      <c r="V28" s="51" t="e">
        <f t="shared" si="41"/>
        <v>#N/A</v>
      </c>
      <c r="W28" s="36" t="str">
        <f>IF(VLOOKUP(A28,iniciativa,23,FALSE)="Banco de iniciativa", "Detenido","Activo")</f>
        <v>Detenido</v>
      </c>
      <c r="X28" s="36" t="s">
        <v>170</v>
      </c>
      <c r="Y28" s="36"/>
      <c r="Z28" s="36" t="str">
        <f t="shared" si="10"/>
        <v>Identificación del Contribuyente</v>
      </c>
      <c r="AA28" s="36" t="str">
        <f t="shared" si="11"/>
        <v>Mantenimiento</v>
      </c>
      <c r="AB28" s="36" t="str">
        <f t="shared" si="12"/>
        <v>700 - RFC Ampliado</v>
      </c>
      <c r="AC28" s="36" t="str">
        <f t="shared" si="13"/>
        <v>RFC Ampliado</v>
      </c>
      <c r="AD28" s="36" t="s">
        <v>33</v>
      </c>
      <c r="AE28" s="36"/>
      <c r="AF28" s="36"/>
      <c r="AG28" s="36"/>
      <c r="AH28" s="36"/>
      <c r="AI28" s="36"/>
      <c r="AJ28" s="36" t="e">
        <f t="shared" si="18"/>
        <v>#N/A</v>
      </c>
      <c r="AK28" s="36" t="str">
        <f>VLOOKUP(A28,h_iniciativa,11,FALSE)</f>
        <v>Christian Alejandro Nolasco Palacios</v>
      </c>
      <c r="AL28" s="36" t="str">
        <f>VLOOKUP(A28,h_iniciativa,9,FALSE)</f>
        <v>Ignacio Trujillo Hernandez</v>
      </c>
      <c r="AM28" s="36" t="s">
        <v>4214</v>
      </c>
      <c r="AN28" s="36" t="s">
        <v>4214</v>
      </c>
      <c r="AO28" s="36"/>
      <c r="AP28" s="36"/>
      <c r="AQ28" s="36"/>
      <c r="AR28" s="36" t="s">
        <v>4401</v>
      </c>
      <c r="AS28" s="36" t="s">
        <v>4401</v>
      </c>
      <c r="AT28" s="48" t="str">
        <f>VLOOKUP(VLOOKUP(A28,h_iniciativa,12,FALSE),matriz_app,6,FALSE)</f>
        <v>Jose Ignacio Perez Garcia</v>
      </c>
      <c r="AU28" s="48" t="str">
        <f>VLOOKUP(VLOOKUP(A28,h_iniciativa,12,FALSE),matriz_app,5,FALSE)</f>
        <v>Araceli Gandara Bautista</v>
      </c>
      <c r="AV28" s="54"/>
      <c r="AW28" s="54"/>
      <c r="AX28" s="54"/>
      <c r="AY28" s="54"/>
      <c r="AZ28" s="49"/>
      <c r="BA28" s="49"/>
      <c r="BB28" s="36" t="s">
        <v>2267</v>
      </c>
      <c r="BC28" s="49" t="s">
        <v>3963</v>
      </c>
      <c r="BD28" s="48">
        <f t="shared" si="32"/>
        <v>323</v>
      </c>
      <c r="BE28" s="48" t="str">
        <f t="shared" si="33"/>
        <v>Banco de iniciativa</v>
      </c>
      <c r="BF28" s="48">
        <f t="shared" si="34"/>
        <v>323</v>
      </c>
      <c r="BG28" s="48" t="e">
        <f t="shared" si="35"/>
        <v>#N/A</v>
      </c>
      <c r="BH28" s="48" t="e">
        <f t="shared" si="36"/>
        <v>#N/A</v>
      </c>
    </row>
    <row r="29" spans="1:60" x14ac:dyDescent="0.3">
      <c r="A29" s="36">
        <v>324</v>
      </c>
      <c r="B29" s="54">
        <f t="shared" si="0"/>
        <v>43326.698576388888</v>
      </c>
      <c r="C29" s="36" t="str">
        <f t="shared" si="1"/>
        <v>MAT-IDC-RFC Inscripción de Personas Físicas Extranjeras sin Actividad Económica y con Residencia en los Estados Unidos Mexicanos</v>
      </c>
      <c r="D29" s="36"/>
      <c r="E29" s="36"/>
      <c r="F29" s="36"/>
      <c r="G29" s="36" t="s">
        <v>6817</v>
      </c>
      <c r="H29" s="36" t="str">
        <f t="shared" si="2"/>
        <v xml:space="preserve">
Actualmente las
solicitudes de inscripción al RFC en el aplicativo MAT – RFC no considera la
ruta de inscripción para contribuyentes con las siguientes características&amp;#58;• Tipo
de PersonaPersona Física Extranjera.• Fuente
de IngresosSin fuente de ingresos en territorio nacional.• País
de residencia fiscalEstados Unidos Mexicanos.</v>
      </c>
      <c r="I29" s="36" t="str">
        <f t="shared" si="3"/>
        <v>AGSC</v>
      </c>
      <c r="J29" s="36" t="s">
        <v>6944</v>
      </c>
      <c r="K29" s="36" t="e">
        <f t="shared" si="4"/>
        <v>#N/A</v>
      </c>
      <c r="L29" s="36"/>
      <c r="M29" s="36"/>
      <c r="N29" s="36"/>
      <c r="O29" s="36"/>
      <c r="P29" s="36"/>
      <c r="Q29" s="36"/>
      <c r="R29" s="36" t="s">
        <v>2275</v>
      </c>
      <c r="S29" s="48"/>
      <c r="T29" s="48"/>
      <c r="U29" s="48"/>
      <c r="V29" s="51" t="e">
        <f t="shared" si="41"/>
        <v>#N/A</v>
      </c>
      <c r="W29" s="48" t="s">
        <v>35</v>
      </c>
      <c r="X29" s="36" t="s">
        <v>170</v>
      </c>
      <c r="Y29" s="36"/>
      <c r="Z29" s="36" t="str">
        <f t="shared" si="10"/>
        <v>Identificación del Contribuyente</v>
      </c>
      <c r="AA29" s="36" t="str">
        <f t="shared" si="11"/>
        <v>Desarrollo</v>
      </c>
      <c r="AB29" s="36" t="str">
        <f t="shared" si="12"/>
        <v>700 - RFC Ampliado</v>
      </c>
      <c r="AC29" s="36" t="str">
        <f t="shared" si="13"/>
        <v>RFC Ampliado</v>
      </c>
      <c r="AD29" s="36" t="s">
        <v>33</v>
      </c>
      <c r="AE29" s="36"/>
      <c r="AF29" s="36"/>
      <c r="AG29" s="36"/>
      <c r="AH29" s="36"/>
      <c r="AI29" s="36"/>
      <c r="AJ29" s="36" t="e">
        <f t="shared" si="18"/>
        <v>#N/A</v>
      </c>
      <c r="AK29" s="36" t="str">
        <f>VLOOKUP(A29,h_iniciativa,11,FALSE)</f>
        <v>Christian Alejandro Nolasco Palacios</v>
      </c>
      <c r="AL29" s="36" t="str">
        <f>VLOOKUP(A29,h_iniciativa,9,FALSE)</f>
        <v>Ignacio Trujillo Hernandez</v>
      </c>
      <c r="AM29" s="36" t="s">
        <v>4214</v>
      </c>
      <c r="AN29" s="36" t="s">
        <v>4214</v>
      </c>
      <c r="AO29" s="36"/>
      <c r="AP29" s="36"/>
      <c r="AQ29" s="36"/>
      <c r="AR29" s="36" t="s">
        <v>4401</v>
      </c>
      <c r="AS29" s="36" t="s">
        <v>4401</v>
      </c>
      <c r="AT29" s="48" t="str">
        <f>VLOOKUP(VLOOKUP(A29,h_iniciativa,12,FALSE),matriz_app,6,FALSE)</f>
        <v>Jose Ignacio Perez Garcia</v>
      </c>
      <c r="AU29" s="48" t="str">
        <f>VLOOKUP(VLOOKUP(A29,h_iniciativa,12,FALSE),matriz_app,5,FALSE)</f>
        <v>Araceli Gandara Bautista</v>
      </c>
      <c r="AV29" s="52"/>
      <c r="AW29" s="52"/>
      <c r="AX29" s="52"/>
      <c r="AY29" s="52"/>
      <c r="AZ29" s="49"/>
      <c r="BA29" s="49"/>
      <c r="BB29" s="36" t="s">
        <v>2267</v>
      </c>
      <c r="BC29" s="49" t="s">
        <v>3963</v>
      </c>
      <c r="BD29" s="48">
        <f t="shared" si="32"/>
        <v>324</v>
      </c>
      <c r="BE29" s="48" t="str">
        <f t="shared" si="33"/>
        <v>Banco de iniciativa</v>
      </c>
      <c r="BF29" s="48" t="e">
        <f t="shared" si="34"/>
        <v>#N/A</v>
      </c>
      <c r="BG29" s="48" t="e">
        <f t="shared" si="35"/>
        <v>#N/A</v>
      </c>
      <c r="BH29" s="48" t="e">
        <f t="shared" si="36"/>
        <v>#N/A</v>
      </c>
    </row>
    <row r="30" spans="1:60" x14ac:dyDescent="0.3">
      <c r="A30" s="53">
        <v>326</v>
      </c>
      <c r="B30" s="54">
        <f t="shared" si="0"/>
        <v>43327.440057870372</v>
      </c>
      <c r="C30" s="63" t="str">
        <f t="shared" si="1"/>
        <v>FIR_PKI_Seguimiento de Reingeniería PKI</v>
      </c>
      <c r="D30" s="36" t="s">
        <v>4680</v>
      </c>
      <c r="E30" s="36" t="s">
        <v>6700</v>
      </c>
      <c r="F30" s="36" t="s">
        <v>48</v>
      </c>
      <c r="G30" s="36" t="s">
        <v>6812</v>
      </c>
      <c r="H30" s="36" t="str">
        <f t="shared" si="2"/>
        <v>Se
requiere acompañamiento en la ambientación de los equipos seleccionados para la
reingeniería de la Infraestructura de Llave Publica del SAT, las pruebas a
todos los componentes internos de la PKI como crones, procedimientos
almacenados, etc., así como las pruebas correspondientes a las aplicaciones
satélite de la PKI que se ven impactadas, que se conforman por&amp;#58;1.
Autoridad
Registradora2.
Autoridad
Certificadora3.
Certifica4.
CertiSAT
Contribuyente (Web)5.
CertiSAT
Empleado (CRM)6.
CertiSAT
Empleado (Ventanilla)7.
Sistema
de Revocación con Firma Electrónica 1.0 y 2.0 (SIREFE)8.
Módulo
de Administración del Expediente de Firma Electrónica (MAEFIEL) 9.
Autoridad
Registradora de Aplicaciones (ARA)10. Online Certificate Status Protocol (OCSP)11. Servicio Web de Acuses12. Servicios Web de Terceros
(SAS de SE y Consulta de Certificados de SCJN)
Recuperación de
Certificados​</v>
      </c>
      <c r="I30" s="36" t="str">
        <f t="shared" si="3"/>
        <v>AGCTI</v>
      </c>
      <c r="J30" s="36" t="s">
        <v>7957</v>
      </c>
      <c r="K30" s="36" t="str">
        <f t="shared" si="4"/>
        <v>Sandra Elizabeth Cuevas Sánchez</v>
      </c>
      <c r="L30" s="36" t="s">
        <v>7957</v>
      </c>
      <c r="M30" s="36"/>
      <c r="N30" s="145" t="s">
        <v>296</v>
      </c>
      <c r="O30" s="36">
        <f>IFERROR(AG30*0.15,0)</f>
        <v>448.34999999999997</v>
      </c>
      <c r="P30" s="36" t="s">
        <v>2396</v>
      </c>
      <c r="Q30" s="36">
        <f>IF(K30=N30,1,0)</f>
        <v>1</v>
      </c>
      <c r="R30" s="36" t="str">
        <f>VLOOKUP(A30,proyectos,5,FALSE)</f>
        <v>A.1 Especificación Funcional</v>
      </c>
      <c r="S30" s="36"/>
      <c r="T30" s="36"/>
      <c r="U30" s="36"/>
      <c r="V30" s="51">
        <f t="shared" si="41"/>
        <v>1</v>
      </c>
      <c r="W30" s="36" t="str">
        <f>VLOOKUP(A30,proyectos,6,FALSE)</f>
        <v>Activo</v>
      </c>
      <c r="X30" s="36" t="s">
        <v>4680</v>
      </c>
      <c r="Y30" s="36" t="str">
        <f>VLOOKUP(A30,proyectos,19,FALSE)</f>
        <v>Continuidad operativa</v>
      </c>
      <c r="Z30" s="36" t="str">
        <f t="shared" si="10"/>
        <v>e.Firma</v>
      </c>
      <c r="AA30" s="36" t="str">
        <f t="shared" si="11"/>
        <v>Proyecto</v>
      </c>
      <c r="AB30" s="55" t="str">
        <f t="shared" si="12"/>
        <v>830 - Reingeniería PKI</v>
      </c>
      <c r="AC30" s="36" t="str">
        <f t="shared" si="13"/>
        <v>Reingeniería PKI</v>
      </c>
      <c r="AD30" s="36" t="s">
        <v>33</v>
      </c>
      <c r="AE30" s="36" t="str">
        <f>VLOOKUP(A30,h_project,34,FALSE)</f>
        <v>Unidades de Desarrollo (UD-X)</v>
      </c>
      <c r="AF30" s="36">
        <f>VLOOKUP(A30,h_project,35,FALSE)</f>
        <v>2989</v>
      </c>
      <c r="AG30" s="36">
        <f>VLOOKUP(A30,h_project,36,FALSE)</f>
        <v>2989</v>
      </c>
      <c r="AH30" s="56">
        <v>684481</v>
      </c>
      <c r="AI30" s="57">
        <f>VLOOKUP(A30,h_project,37,FALSE)</f>
        <v>684481</v>
      </c>
      <c r="AJ30" s="36" t="e">
        <f t="shared" si="18"/>
        <v>#N/A</v>
      </c>
      <c r="AK30" s="36" t="str">
        <f>VLOOKUP(A30,proyectos,9,FALSE)</f>
        <v>Sandra Elizabeth Cuevas Sánchez</v>
      </c>
      <c r="AL30" s="36" t="str">
        <f>VLOOKUP(A30,proyectos,10,FALSE)</f>
        <v>Jose Ignacio Perez Garcia</v>
      </c>
      <c r="AM30" s="36" t="s">
        <v>7822</v>
      </c>
      <c r="AN30" s="36" t="s">
        <v>4401</v>
      </c>
      <c r="AO30" s="36">
        <f>VLOOKUP(A30,proyectos,2,FALSE)</f>
        <v>980</v>
      </c>
      <c r="AP30" s="36" t="str">
        <f>VLOOKUP(AO30,h_est_tec,17,FALSE)</f>
        <v>Alto Nivel</v>
      </c>
      <c r="AQ30" s="36" t="str">
        <f>VLOOKUP(A30,proyectos,29,FALSE)</f>
        <v>Desarrollo de Software</v>
      </c>
      <c r="AR30" s="36" t="s">
        <v>4401</v>
      </c>
      <c r="AS30" s="36" t="s">
        <v>4401</v>
      </c>
      <c r="AT30" s="36" t="str">
        <f>VLOOKUP(A30,proyectos,12,FALSE)</f>
        <v>Jose Ignacio Perez Garcia</v>
      </c>
      <c r="AU30" s="36" t="str">
        <f>VLOOKUP(A30,proyectos,13,FALSE)</f>
        <v>Daniel Esquivel Herrera</v>
      </c>
      <c r="AV30" s="54" t="str">
        <f>VLOOKUP(A30,proyectos,20,FALSE)</f>
        <v>12/03/2020</v>
      </c>
      <c r="AW30" s="54" t="str">
        <f>VLOOKUP(A30,proyectos,21,FALSE)</f>
        <v>12/03/2020</v>
      </c>
      <c r="AX30" s="54" t="str">
        <f>VLOOKUP(A30,proyectos,22,FALSE)</f>
        <v>15/04/2020</v>
      </c>
      <c r="AY30" s="54" t="str">
        <f>VLOOKUP(A30,proyectos,23,FALSE)</f>
        <v>15/04/2020</v>
      </c>
      <c r="AZ30" s="49">
        <f>YEAR(AX30)</f>
        <v>2020</v>
      </c>
      <c r="BA30" s="49">
        <f>MONTH(AX30)</f>
        <v>4</v>
      </c>
      <c r="BB30" s="36" t="s">
        <v>663</v>
      </c>
      <c r="BC30" s="49" t="s">
        <v>3963</v>
      </c>
      <c r="BD30" s="48" t="e">
        <f t="shared" si="32"/>
        <v>#N/A</v>
      </c>
      <c r="BE30" s="48">
        <f t="shared" si="33"/>
        <v>0</v>
      </c>
      <c r="BF30" s="48">
        <f t="shared" si="34"/>
        <v>326</v>
      </c>
      <c r="BG30" s="48">
        <f t="shared" si="35"/>
        <v>326</v>
      </c>
      <c r="BH30" s="48" t="str">
        <f t="shared" si="36"/>
        <v>Activo</v>
      </c>
    </row>
    <row r="31" spans="1:60" x14ac:dyDescent="0.3">
      <c r="A31" s="36">
        <v>327</v>
      </c>
      <c r="B31" s="54">
        <f t="shared" si="0"/>
        <v>43327.561342592591</v>
      </c>
      <c r="C31" s="36" t="str">
        <f t="shared" si="1"/>
        <v>Integración de SOLCEDI en CERTISAT (WEB y CRM) - Reingeniería de CERTISAT</v>
      </c>
      <c r="D31" s="48" t="s">
        <v>7947</v>
      </c>
      <c r="E31" s="48" t="s">
        <v>6700</v>
      </c>
      <c r="F31" s="48" t="s">
        <v>48</v>
      </c>
      <c r="G31" s="36" t="s">
        <v>6812</v>
      </c>
      <c r="H31" s="36" t="str">
        <f t="shared" si="2"/>
        <v>Implementar medidas de simplificación en los aplicativos relacionados con el proceso de generación y renovación del certificado de Firma Electrónica Avanzada (Fiel), a través de la reingeniería del CertiSAT-CRM y CertiSAT-WEB, incluyendo en estos las funcionalidades de SOLCEDI como según corresponda).</v>
      </c>
      <c r="I31" s="36" t="str">
        <f t="shared" si="3"/>
        <v>AGSC</v>
      </c>
      <c r="J31" s="36" t="s">
        <v>6944</v>
      </c>
      <c r="K31" s="36" t="str">
        <f t="shared" si="4"/>
        <v>Félix Juan Ramírez Velasco</v>
      </c>
      <c r="L31" s="36" t="s">
        <v>6944</v>
      </c>
      <c r="M31" s="36"/>
      <c r="N31" s="145" t="s">
        <v>4476</v>
      </c>
      <c r="O31" s="36">
        <f>IFERROR(AG31*0.15,0)</f>
        <v>0</v>
      </c>
      <c r="P31" s="36" t="s">
        <v>6974</v>
      </c>
      <c r="Q31" s="36">
        <f>IF(K31=N31,1,0)</f>
        <v>1</v>
      </c>
      <c r="R31" s="36" t="str">
        <f>VLOOKUP(A31,proyectos,5,FALSE)</f>
        <v>D. Desarrollo</v>
      </c>
      <c r="S31" s="48"/>
      <c r="T31" s="48"/>
      <c r="U31" s="48"/>
      <c r="V31" s="51">
        <f t="shared" si="41"/>
        <v>0</v>
      </c>
      <c r="W31" s="36" t="str">
        <f>VLOOKUP(A31,proyectos,6,FALSE)</f>
        <v>Activo</v>
      </c>
      <c r="X31" s="36" t="str">
        <f>VLOOKUP(A31,h_iniciativa,15,FALSE)</f>
        <v>CertiSAT - Reingeniería</v>
      </c>
      <c r="Y31" s="36" t="str">
        <f>VLOOKUP(A31,proyectos,19,FALSE)</f>
        <v>Facilitar el cumplimiento</v>
      </c>
      <c r="Z31" s="36" t="str">
        <f t="shared" si="10"/>
        <v>e.Firma</v>
      </c>
      <c r="AA31" s="36" t="str">
        <f t="shared" si="11"/>
        <v>Desarrollo</v>
      </c>
      <c r="AB31" s="55" t="str">
        <f t="shared" si="12"/>
        <v>2079 - Certificación SAT (Ventanilla y WEB)</v>
      </c>
      <c r="AC31" s="36" t="str">
        <f t="shared" si="13"/>
        <v>Certificación SAT (Ventanilla y WEB)</v>
      </c>
      <c r="AD31" s="36" t="s">
        <v>33</v>
      </c>
      <c r="AE31" s="36" t="s">
        <v>2276</v>
      </c>
      <c r="AF31" s="36" t="str">
        <f>VLOOKUP(A31,h_project,35,FALSE)</f>
        <v/>
      </c>
      <c r="AG31" s="36" t="str">
        <f>VLOOKUP(A31,h_project,36,FALSE)</f>
        <v/>
      </c>
      <c r="AH31" s="56">
        <v>105564.42</v>
      </c>
      <c r="AI31" s="57" t="str">
        <f>VLOOKUP(A31,h_project,37,FALSE)</f>
        <v/>
      </c>
      <c r="AJ31" s="36" t="e">
        <f t="shared" si="18"/>
        <v>#N/A</v>
      </c>
      <c r="AK31" s="36" t="str">
        <f>VLOOKUP(A31,h_iniciativa,11,FALSE)</f>
        <v>Felix Juan Ramirez Velasco</v>
      </c>
      <c r="AL31" s="36" t="str">
        <f>VLOOKUP(A31,h_iniciativa,9,FALSE)</f>
        <v>Ignacio Trujillo Hernandez</v>
      </c>
      <c r="AM31" s="36" t="s">
        <v>4214</v>
      </c>
      <c r="AN31" s="36" t="s">
        <v>4214</v>
      </c>
      <c r="AO31" s="36">
        <f>VLOOKUP(A31,proyectos,2,FALSE)</f>
        <v>0</v>
      </c>
      <c r="AP31" s="36" t="e">
        <f>VLOOKUP(AO31,h_est_tec,17,FALSE)</f>
        <v>#N/A</v>
      </c>
      <c r="AQ31" s="36" t="str">
        <f>VLOOKUP(A31,proyectos,29,FALSE)</f>
        <v>Desarrollo de Software</v>
      </c>
      <c r="AR31" s="36" t="s">
        <v>4401</v>
      </c>
      <c r="AS31" s="36" t="s">
        <v>4401</v>
      </c>
      <c r="AT31" s="36" t="str">
        <f>VLOOKUP(A31,proyectos,12,FALSE)</f>
        <v>Jose Ignacio Perez Garcia</v>
      </c>
      <c r="AU31" s="36" t="str">
        <f>VLOOKUP(A31,proyectos,13,FALSE)</f>
        <v>Daniel Esquivel Herrera</v>
      </c>
      <c r="AV31" s="54" t="str">
        <f>VLOOKUP(A31,proyectos,20,FALSE)</f>
        <v>30/06/2020</v>
      </c>
      <c r="AW31" s="54" t="str">
        <f>VLOOKUP(A31,proyectos,21,FALSE)</f>
        <v/>
      </c>
      <c r="AX31" s="54" t="str">
        <f>VLOOKUP(A31,proyectos,22,FALSE)</f>
        <v>30/06/2020</v>
      </c>
      <c r="AY31" s="54" t="str">
        <f>VLOOKUP(A31,proyectos,23,FALSE)</f>
        <v/>
      </c>
      <c r="AZ31" s="49">
        <f>YEAR(AX31)</f>
        <v>2020</v>
      </c>
      <c r="BA31" s="49">
        <f>MONTH(AX31)</f>
        <v>6</v>
      </c>
      <c r="BB31" s="36" t="s">
        <v>663</v>
      </c>
      <c r="BC31" s="49" t="s">
        <v>3963</v>
      </c>
      <c r="BD31" s="48" t="e">
        <f t="shared" si="32"/>
        <v>#N/A</v>
      </c>
      <c r="BE31" s="48">
        <f t="shared" si="33"/>
        <v>0</v>
      </c>
      <c r="BF31" s="48">
        <f t="shared" si="34"/>
        <v>327</v>
      </c>
      <c r="BG31" s="48">
        <f t="shared" si="35"/>
        <v>327</v>
      </c>
      <c r="BH31" s="48" t="str">
        <f t="shared" si="36"/>
        <v>Activo</v>
      </c>
    </row>
    <row r="32" spans="1:60" x14ac:dyDescent="0.3">
      <c r="A32" s="36">
        <v>337</v>
      </c>
      <c r="B32" s="54">
        <f t="shared" si="0"/>
        <v>43332.44358796296</v>
      </c>
      <c r="C32" s="36" t="str">
        <f t="shared" si="1"/>
        <v>RFC_Ampliado Aplicar pruebas de vulnerabilidad a Padrón de Importadores.</v>
      </c>
      <c r="D32" s="36"/>
      <c r="E32" s="36"/>
      <c r="F32" s="36"/>
      <c r="G32" s="36" t="s">
        <v>6815</v>
      </c>
      <c r="H32" s="36" t="str">
        <f t="shared" si="2"/>
        <v>La Secretaría de la Función Pública, solicita se
realice el análisis de vulnerabilidad estático y dinámico de acuerdo a lo
establecido en el ACUERDO por el que se modifican las políticas y disposiciones
para la Estrategia Digital Nacional, en materia de tecnologías de la
información y comunicaciones, y en la de seguridad de la información, cada vez
que se realiza una puesta en producción o cada seis meses, a partir de la
primera fecha de entrega registrada.RN001 Se requiere se apliquen las pruebas de vulnerabilidad estáticas y dinámicas. RN002 Se deberá contar con algún reporte o documento comprobatorio del resultado de las pruebas.RN003 Solventar las posibles vulnerabilidades, en caso de existir, derivado del resultado obtenido en la RN001.</v>
      </c>
      <c r="I32" s="36" t="str">
        <f t="shared" si="3"/>
        <v>AGA</v>
      </c>
      <c r="J32" s="36" t="s">
        <v>6944</v>
      </c>
      <c r="K32" s="36" t="e">
        <f t="shared" si="4"/>
        <v>#N/A</v>
      </c>
      <c r="L32" s="36"/>
      <c r="M32" s="36"/>
      <c r="N32" s="36"/>
      <c r="O32" s="36"/>
      <c r="P32" s="36"/>
      <c r="Q32" s="36"/>
      <c r="R32" s="36" t="s">
        <v>2275</v>
      </c>
      <c r="S32" s="36"/>
      <c r="T32" s="36"/>
      <c r="U32" s="36"/>
      <c r="V32" s="51" t="e">
        <f t="shared" si="41"/>
        <v>#N/A</v>
      </c>
      <c r="W32" s="36" t="str">
        <f>IF(VLOOKUP(A32,iniciativa,23,FALSE)="Banco de iniciativa", "Detenido","Activo")</f>
        <v>Activo</v>
      </c>
      <c r="X32" s="36" t="s">
        <v>170</v>
      </c>
      <c r="Y32" s="36"/>
      <c r="Z32" s="36" t="str">
        <f t="shared" si="10"/>
        <v>Identificación del Contribuyente</v>
      </c>
      <c r="AA32" s="36" t="str">
        <f t="shared" si="11"/>
        <v>Proyecto TI</v>
      </c>
      <c r="AB32" s="36" t="str">
        <f t="shared" si="12"/>
        <v>700 - RFC Ampliado</v>
      </c>
      <c r="AC32" s="36" t="str">
        <f t="shared" si="13"/>
        <v>RFC Ampliado</v>
      </c>
      <c r="AD32" s="36" t="s">
        <v>33</v>
      </c>
      <c r="AE32" s="36"/>
      <c r="AF32" s="36"/>
      <c r="AG32" s="36"/>
      <c r="AH32" s="36"/>
      <c r="AI32" s="36"/>
      <c r="AJ32" s="36" t="e">
        <f t="shared" si="18"/>
        <v>#N/A</v>
      </c>
      <c r="AK32" s="36" t="str">
        <f>VLOOKUP(A32,h_iniciativa,11,FALSE)</f>
        <v>Christian Alejandro Nolasco Palacios</v>
      </c>
      <c r="AL32" s="36" t="str">
        <f>VLOOKUP(A32,h_iniciativa,9,FALSE)</f>
        <v>Ignacio Trujillo Hernandez</v>
      </c>
      <c r="AM32" s="36" t="s">
        <v>4214</v>
      </c>
      <c r="AN32" s="36" t="s">
        <v>4214</v>
      </c>
      <c r="AO32" s="36"/>
      <c r="AP32" s="36"/>
      <c r="AQ32" s="36"/>
      <c r="AR32" s="36" t="s">
        <v>4401</v>
      </c>
      <c r="AS32" s="36" t="s">
        <v>4401</v>
      </c>
      <c r="AT32" s="48" t="str">
        <f>VLOOKUP(VLOOKUP(A32,h_iniciativa,12,FALSE),matriz_app,6,FALSE)</f>
        <v>Jose Ignacio Perez Garcia</v>
      </c>
      <c r="AU32" s="48" t="str">
        <f>VLOOKUP(VLOOKUP(A32,h_iniciativa,12,FALSE),matriz_app,5,FALSE)</f>
        <v>Araceli Gandara Bautista</v>
      </c>
      <c r="AV32" s="54"/>
      <c r="AW32" s="54"/>
      <c r="AX32" s="54"/>
      <c r="AY32" s="54"/>
      <c r="AZ32" s="49"/>
      <c r="BA32" s="49"/>
      <c r="BB32" s="36" t="s">
        <v>2267</v>
      </c>
      <c r="BC32" s="49" t="s">
        <v>3963</v>
      </c>
      <c r="BD32" s="48">
        <f t="shared" si="32"/>
        <v>337</v>
      </c>
      <c r="BE32" s="48" t="str">
        <f t="shared" si="33"/>
        <v>Realizar análisis</v>
      </c>
      <c r="BF32" s="48" t="e">
        <f t="shared" si="34"/>
        <v>#N/A</v>
      </c>
      <c r="BG32" s="48" t="e">
        <f t="shared" si="35"/>
        <v>#N/A</v>
      </c>
      <c r="BH32" s="48" t="e">
        <f t="shared" si="36"/>
        <v>#N/A</v>
      </c>
    </row>
    <row r="33" spans="1:60" x14ac:dyDescent="0.3">
      <c r="A33" s="53">
        <v>339</v>
      </c>
      <c r="B33" s="54">
        <f t="shared" si="0"/>
        <v>43332.558657407404</v>
      </c>
      <c r="C33" s="36" t="str">
        <f t="shared" si="1"/>
        <v>SAC_SICODTAB_ Generación Automática de códigos para impresión en cajetillas de cigarros.</v>
      </c>
      <c r="D33" s="36"/>
      <c r="E33" s="36"/>
      <c r="F33" s="36"/>
      <c r="G33" s="36" t="s">
        <v>6815</v>
      </c>
      <c r="H33" s="36" t="str">
        <f t="shared" si="2"/>
        <v>Implementar el cierre de entrega de códigos
correspondiente al ejercicio en curso y la generación automática de códigos
nuevos para los próximos ejercicios.</v>
      </c>
      <c r="I33" s="36" t="str">
        <f t="shared" si="3"/>
        <v>AGSC</v>
      </c>
      <c r="J33" s="36" t="s">
        <v>6944</v>
      </c>
      <c r="K33" s="36" t="str">
        <f t="shared" si="4"/>
        <v>Félix Juan Ramírez Velasco</v>
      </c>
      <c r="L33" s="36" t="s">
        <v>6944</v>
      </c>
      <c r="M33" s="36"/>
      <c r="N33" s="145" t="s">
        <v>4476</v>
      </c>
      <c r="O33" s="36">
        <f t="shared" ref="O33:O39" si="61">IFERROR(AG33*0.15,0)</f>
        <v>617.69550000000004</v>
      </c>
      <c r="P33" s="36" t="s">
        <v>2396</v>
      </c>
      <c r="Q33" s="36">
        <f t="shared" ref="Q33:Q39" si="62">IF(K33=N33,1,0)</f>
        <v>1</v>
      </c>
      <c r="R33" s="36" t="str">
        <f t="shared" ref="R33:R39" si="63">VLOOKUP(A33,proyectos,5,FALSE)</f>
        <v>E. Pruebas de Integración Aplicativa</v>
      </c>
      <c r="S33" s="36" t="s">
        <v>6443</v>
      </c>
      <c r="T33" s="36" t="s">
        <v>6443</v>
      </c>
      <c r="U33" s="36" t="s">
        <v>4455</v>
      </c>
      <c r="V33" s="51">
        <f t="shared" si="41"/>
        <v>0.71</v>
      </c>
      <c r="W33" s="36" t="str">
        <f t="shared" ref="W33:W39" si="64">VLOOKUP(A33,proyectos,6,FALSE)</f>
        <v>Activo</v>
      </c>
      <c r="X33" s="36" t="s">
        <v>170</v>
      </c>
      <c r="Y33" s="36" t="str">
        <f t="shared" ref="Y33:Y39" si="65">VLOOKUP(A33,proyectos,19,FALSE)</f>
        <v>Facilitar el cumplimiento</v>
      </c>
      <c r="Z33" s="36" t="str">
        <f t="shared" si="10"/>
        <v>Servicios al Contribuyente</v>
      </c>
      <c r="AA33" s="36" t="str">
        <f t="shared" si="11"/>
        <v>Proyecto</v>
      </c>
      <c r="AB33" s="55" t="str">
        <f t="shared" si="12"/>
        <v>710 - Sistema de Códigos de Tabacos</v>
      </c>
      <c r="AC33" s="36" t="str">
        <f t="shared" si="13"/>
        <v>Sistema de Códigos de Tabacos</v>
      </c>
      <c r="AD33" s="36" t="s">
        <v>33</v>
      </c>
      <c r="AE33" s="36" t="str">
        <f t="shared" ref="AE33:AE39" si="66">VLOOKUP(A33,h_project,34,FALSE)</f>
        <v>Unidades de Desarrollo (UD-X)</v>
      </c>
      <c r="AF33" s="36">
        <f t="shared" ref="AF33:AF39" si="67">VLOOKUP(A33,h_project,35,FALSE)</f>
        <v>4117.97</v>
      </c>
      <c r="AG33" s="36">
        <f t="shared" ref="AG33:AG39" si="68">VLOOKUP(A33,h_project,36,FALSE)</f>
        <v>4117.97</v>
      </c>
      <c r="AH33" s="56">
        <v>943015.13</v>
      </c>
      <c r="AI33" s="57">
        <f t="shared" ref="AI33:AI39" si="69">VLOOKUP(A33,h_project,37,FALSE)</f>
        <v>943015.13</v>
      </c>
      <c r="AJ33" s="36" t="e">
        <f t="shared" si="18"/>
        <v>#N/A</v>
      </c>
      <c r="AK33" s="36" t="str">
        <f t="shared" ref="AK33:AK39" si="70">VLOOKUP(A33,proyectos,9,FALSE)</f>
        <v>Felix Juan Ramírez Velasco</v>
      </c>
      <c r="AL33" s="36" t="str">
        <f t="shared" ref="AL33:AL39" si="71">VLOOKUP(A33,proyectos,10,FALSE)</f>
        <v>Ignacio Trujillo Hernandez</v>
      </c>
      <c r="AM33" s="36" t="s">
        <v>4214</v>
      </c>
      <c r="AN33" s="36" t="s">
        <v>4214</v>
      </c>
      <c r="AO33" s="36">
        <f t="shared" ref="AO33:AO39" si="72">VLOOKUP(A33,proyectos,2,FALSE)</f>
        <v>709</v>
      </c>
      <c r="AP33" s="36" t="str">
        <f t="shared" ref="AP33:AP39" si="73">VLOOKUP(AO33,h_est_tec,17,FALSE)</f>
        <v>COSMIC</v>
      </c>
      <c r="AQ33" s="36" t="str">
        <f t="shared" ref="AQ33:AQ39" si="74">VLOOKUP(A33,proyectos,29,FALSE)</f>
        <v>Desarrollo de Software</v>
      </c>
      <c r="AR33" s="36" t="s">
        <v>4401</v>
      </c>
      <c r="AS33" s="36" t="s">
        <v>4401</v>
      </c>
      <c r="AT33" s="36" t="str">
        <f t="shared" ref="AT33:AT39" si="75">VLOOKUP(A33,proyectos,12,FALSE)</f>
        <v>Jose Ignacio Perez Garcia</v>
      </c>
      <c r="AU33" s="36" t="str">
        <f t="shared" ref="AU33:AU39" si="76">VLOOKUP(A33,proyectos,13,FALSE)</f>
        <v>Erika Adriana Ruiz Mendoza</v>
      </c>
      <c r="AV33" s="54" t="str">
        <f t="shared" ref="AV33:AV39" si="77">VLOOKUP(A33,proyectos,20,FALSE)</f>
        <v>16/10/2018</v>
      </c>
      <c r="AW33" s="54" t="str">
        <f t="shared" ref="AW33:AW39" si="78">VLOOKUP(A33,proyectos,21,FALSE)</f>
        <v>16/10/2018</v>
      </c>
      <c r="AX33" s="54" t="str">
        <f t="shared" ref="AX33:AX39" si="79">VLOOKUP(A33,proyectos,22,FALSE)</f>
        <v>10/06/2020</v>
      </c>
      <c r="AY33" s="54" t="str">
        <f t="shared" ref="AY33:AY39" si="80">VLOOKUP(A33,proyectos,23,FALSE)</f>
        <v/>
      </c>
      <c r="AZ33" s="49">
        <f t="shared" ref="AZ33:AZ39" si="81">YEAR(AX33)</f>
        <v>2020</v>
      </c>
      <c r="BA33" s="49">
        <f t="shared" ref="BA33:BA39" si="82">MONTH(AX33)</f>
        <v>6</v>
      </c>
      <c r="BB33" s="36" t="s">
        <v>663</v>
      </c>
      <c r="BC33" s="49" t="s">
        <v>3963</v>
      </c>
      <c r="BD33" s="48" t="e">
        <f t="shared" si="32"/>
        <v>#N/A</v>
      </c>
      <c r="BE33" s="48">
        <f t="shared" si="33"/>
        <v>0</v>
      </c>
      <c r="BF33" s="48">
        <f t="shared" si="34"/>
        <v>339</v>
      </c>
      <c r="BG33" s="48">
        <f t="shared" si="35"/>
        <v>339</v>
      </c>
      <c r="BH33" s="48" t="str">
        <f t="shared" si="36"/>
        <v>Activo</v>
      </c>
    </row>
    <row r="34" spans="1:60" x14ac:dyDescent="0.3">
      <c r="A34" s="53">
        <v>343</v>
      </c>
      <c r="B34" s="54">
        <f t="shared" ref="B34:B65" si="83">VLOOKUP(A34,h_iniciativa,3,FALSE)</f>
        <v>43335.687789351854</v>
      </c>
      <c r="C34" s="36" t="str">
        <f t="shared" si="1"/>
        <v>CE SO: Mecanismo para compartir información del COMALEP</v>
      </c>
      <c r="D34" s="36"/>
      <c r="E34" s="36"/>
      <c r="F34" s="36"/>
      <c r="G34" s="36" t="s">
        <v>6816</v>
      </c>
      <c r="H34" s="36" t="str">
        <f t="shared" si="2"/>
        <v>Dentro
de los mecanismos multilaterales de cooperación de los que México forma parte,
se encuentra el CONVENIO MULTILATERAL SOBRE COOPERACIÓN Y ASISTENCIA MUTUA
ENTRE LAS DIRECCIONES NACIONALES DE ADUANAS DE AMÉRICA LATINA, ESPAÑA Y
PORTUGAL(COMALEP) del cual además funge como Secretaría Permanente. Bajo este
concepto, la Administración General de Aduanas solicita el apoyo para generar
una herramienta que permita el intercambio de información que se genere entre
los países miembros, básicamente documentos en Word que plasman los acuerdos
que dentro del grupo se proponen y que son editados por los usuarios
autorizados de cada país.A continuación se listan lasnecesidades que se identifican&amp;#58;Crear
un repositorio en el que accederán usuarios internos y externos al SAT.Se requiere de un área de trabajo en el que la Administración General de Aduanas del SAT (México)ubicará archivos quepodreanser editados por los miembros participantes, pero no eliminarlos.Se deberán cosiderarpistas de auditoria para identificar el origen de los movimientos de usuarios y contraseñas para el acceso.Así mismo, se requiere de un espacio en el quela AGA del SAT Méxicoincorporarálos documentos finales; éstossólo podrán ser consultados y descargados, pero nuncaeditados.</v>
      </c>
      <c r="I34" s="36" t="str">
        <f t="shared" ref="I34:I65" si="84">VLOOKUP(A34,h_iniciativa,5,FALSE)</f>
        <v>AGA</v>
      </c>
      <c r="J34" s="36" t="s">
        <v>6944</v>
      </c>
      <c r="K34" s="36" t="str">
        <f t="shared" si="4"/>
        <v>María de los Ángeles Ávila Vázquez</v>
      </c>
      <c r="L34" s="36" t="s">
        <v>6944</v>
      </c>
      <c r="M34" s="36"/>
      <c r="N34" s="145" t="s">
        <v>4474</v>
      </c>
      <c r="O34" s="36">
        <f t="shared" si="61"/>
        <v>581.68649999999991</v>
      </c>
      <c r="P34" s="36" t="s">
        <v>2396</v>
      </c>
      <c r="Q34" s="36">
        <f t="shared" si="62"/>
        <v>1</v>
      </c>
      <c r="R34" s="36" t="str">
        <f t="shared" si="63"/>
        <v>B. Arquitectura</v>
      </c>
      <c r="S34" s="36"/>
      <c r="T34" s="36"/>
      <c r="U34" s="36"/>
      <c r="V34" s="51">
        <f t="shared" si="41"/>
        <v>0.44</v>
      </c>
      <c r="W34" s="36" t="str">
        <f t="shared" si="64"/>
        <v>Activo</v>
      </c>
      <c r="X34" s="36" t="s">
        <v>170</v>
      </c>
      <c r="Y34" s="36" t="str">
        <f t="shared" si="65"/>
        <v>Continuidad operativa</v>
      </c>
      <c r="Z34" s="36" t="str">
        <f t="shared" ref="Z34:Z65" si="85">VLOOKUP(A34,h_iniciativa,10,FALSE)</f>
        <v>Comercio Exterior - Soporte a la Operación</v>
      </c>
      <c r="AA34" s="36" t="str">
        <f t="shared" ref="AA34:AA56" si="86">VLOOKUP(A34,h_iniciativa,8,FALSE)</f>
        <v>Proyecto</v>
      </c>
      <c r="AB34" s="55" t="str">
        <f t="shared" si="12"/>
        <v>819 - Convenio Multilateral de Aduanas de América Latina, España y Portugal</v>
      </c>
      <c r="AC34" s="36" t="str">
        <f t="shared" si="13"/>
        <v>Convenio Multilateral de Aduanas de América Latina, España y Portugal</v>
      </c>
      <c r="AD34" s="36" t="s">
        <v>33</v>
      </c>
      <c r="AE34" s="36" t="str">
        <f t="shared" si="66"/>
        <v>Unidades de Desarrollo (UD-X)</v>
      </c>
      <c r="AF34" s="36">
        <f t="shared" si="67"/>
        <v>3490.1</v>
      </c>
      <c r="AG34" s="36">
        <f t="shared" si="68"/>
        <v>3877.91</v>
      </c>
      <c r="AH34" s="56">
        <v>548226</v>
      </c>
      <c r="AI34" s="57">
        <f t="shared" si="69"/>
        <v>799232.9</v>
      </c>
      <c r="AJ34" s="36">
        <f t="shared" si="18"/>
        <v>204249.5197</v>
      </c>
      <c r="AK34" s="36" t="str">
        <f t="shared" si="70"/>
        <v>María de los Angeles Ávila Vázquez</v>
      </c>
      <c r="AL34" s="36" t="str">
        <f t="shared" si="71"/>
        <v>Enrique Teodoro Olvera Olvera</v>
      </c>
      <c r="AM34" s="36" t="s">
        <v>4214</v>
      </c>
      <c r="AN34" s="36" t="s">
        <v>4214</v>
      </c>
      <c r="AO34" s="36">
        <f t="shared" si="72"/>
        <v>1143</v>
      </c>
      <c r="AP34" s="36" t="str">
        <f t="shared" si="73"/>
        <v>COSMIC</v>
      </c>
      <c r="AQ34" s="36" t="str">
        <f t="shared" si="74"/>
        <v>Desarrollo de Software</v>
      </c>
      <c r="AR34" s="36" t="s">
        <v>4444</v>
      </c>
      <c r="AS34" s="36" t="s">
        <v>4444</v>
      </c>
      <c r="AT34" s="36" t="str">
        <f t="shared" si="75"/>
        <v>Homero Angel Garcia Merino</v>
      </c>
      <c r="AU34" s="36" t="str">
        <f t="shared" si="76"/>
        <v>Juan Rivas Cruz</v>
      </c>
      <c r="AV34" s="54" t="str">
        <f t="shared" si="77"/>
        <v>25/01/2019</v>
      </c>
      <c r="AW34" s="54" t="str">
        <f t="shared" si="78"/>
        <v>25/01/2019</v>
      </c>
      <c r="AX34" s="54" t="str">
        <f t="shared" si="79"/>
        <v>07/04/2021</v>
      </c>
      <c r="AY34" s="54" t="str">
        <f t="shared" si="80"/>
        <v/>
      </c>
      <c r="AZ34" s="49">
        <f t="shared" si="81"/>
        <v>2021</v>
      </c>
      <c r="BA34" s="49">
        <f t="shared" si="82"/>
        <v>4</v>
      </c>
      <c r="BB34" s="36" t="s">
        <v>663</v>
      </c>
      <c r="BC34" s="49" t="s">
        <v>3963</v>
      </c>
      <c r="BD34" s="48" t="e">
        <f t="shared" si="32"/>
        <v>#N/A</v>
      </c>
      <c r="BE34" s="48">
        <f t="shared" si="33"/>
        <v>0</v>
      </c>
      <c r="BF34" s="48">
        <f t="shared" si="34"/>
        <v>343</v>
      </c>
      <c r="BG34" s="48">
        <f t="shared" si="35"/>
        <v>343</v>
      </c>
      <c r="BH34" s="48" t="str">
        <f t="shared" si="36"/>
        <v>Activo</v>
      </c>
    </row>
    <row r="35" spans="1:60" x14ac:dyDescent="0.3">
      <c r="A35" s="53">
        <v>355</v>
      </c>
      <c r="B35" s="54">
        <f t="shared" si="83"/>
        <v>43343.4215625</v>
      </c>
      <c r="C35" s="36" t="str">
        <f t="shared" si="1"/>
        <v>DYC_MAT-DyC_Evaluación situación actual Embajadas</v>
      </c>
      <c r="D35" s="36" t="s">
        <v>6699</v>
      </c>
      <c r="E35" s="36" t="s">
        <v>8053</v>
      </c>
      <c r="F35" s="36" t="s">
        <v>159</v>
      </c>
      <c r="G35" s="36" t="s">
        <v>6812</v>
      </c>
      <c r="H35" s="36" t="str">
        <f t="shared" si="2"/>
        <v xml:space="preserve">_x000D_
_x000D_
Realizar_x000D_
el análisis de la situación actual del proyecto de Embajadas y darle_x000D_
continuidad hasta su liberación a producción._x000D_
_x000D_
</v>
      </c>
      <c r="I35" s="36" t="str">
        <f t="shared" si="84"/>
        <v>AGAFF</v>
      </c>
      <c r="J35" s="36" t="s">
        <v>7957</v>
      </c>
      <c r="K35" s="36" t="str">
        <f t="shared" si="4"/>
        <v>Nohemí Alejandra Mandujano Teutli</v>
      </c>
      <c r="L35" s="36" t="s">
        <v>7957</v>
      </c>
      <c r="M35" s="36"/>
      <c r="N35" s="145" t="s">
        <v>6576</v>
      </c>
      <c r="O35" s="36">
        <f t="shared" si="61"/>
        <v>909.61500000000001</v>
      </c>
      <c r="P35" s="36" t="s">
        <v>2396</v>
      </c>
      <c r="Q35" s="36">
        <f t="shared" si="62"/>
        <v>0</v>
      </c>
      <c r="R35" s="36" t="str">
        <f t="shared" si="63"/>
        <v>E. Pruebas de Integración Aplicativa</v>
      </c>
      <c r="S35" s="36" t="s">
        <v>6443</v>
      </c>
      <c r="T35" s="36" t="s">
        <v>6443</v>
      </c>
      <c r="U35" s="36"/>
      <c r="V35" s="51">
        <f t="shared" si="41"/>
        <v>0.84</v>
      </c>
      <c r="W35" s="36" t="str">
        <f t="shared" si="64"/>
        <v>Activo</v>
      </c>
      <c r="X35" s="36" t="s">
        <v>170</v>
      </c>
      <c r="Y35" s="36" t="str">
        <f t="shared" si="65"/>
        <v>Continuidad operativa</v>
      </c>
      <c r="Z35" s="36" t="str">
        <f t="shared" si="85"/>
        <v>Devoluciones y Compensaciones</v>
      </c>
      <c r="AA35" s="36" t="str">
        <f t="shared" si="86"/>
        <v>Mantenimiento</v>
      </c>
      <c r="AB35" s="55" t="str">
        <f t="shared" si="12"/>
        <v>641 - Modelo de Administración Tributaria Devoluciones y Compensaciones</v>
      </c>
      <c r="AC35" s="36" t="str">
        <f t="shared" si="13"/>
        <v>Modelo de Administración Tributaria Devoluciones y Compensaciones</v>
      </c>
      <c r="AD35" s="36" t="s">
        <v>33</v>
      </c>
      <c r="AE35" s="36" t="str">
        <f t="shared" si="66"/>
        <v>Unidades de Desarrollo (UD-X)</v>
      </c>
      <c r="AF35" s="36">
        <f t="shared" si="67"/>
        <v>6064.1</v>
      </c>
      <c r="AG35" s="36">
        <f t="shared" si="68"/>
        <v>6064.1</v>
      </c>
      <c r="AH35" s="56">
        <v>1388678.9</v>
      </c>
      <c r="AI35" s="57">
        <f t="shared" si="69"/>
        <v>1388678.9</v>
      </c>
      <c r="AJ35" s="36" t="e">
        <f t="shared" si="18"/>
        <v>#N/A</v>
      </c>
      <c r="AK35" s="36" t="str">
        <f t="shared" si="70"/>
        <v>Víctor Cruz Leyva</v>
      </c>
      <c r="AL35" s="36" t="str">
        <f t="shared" si="71"/>
        <v>Ricardo Ramiro Romero Razo</v>
      </c>
      <c r="AM35" s="36" t="s">
        <v>4214</v>
      </c>
      <c r="AN35" s="36" t="s">
        <v>4214</v>
      </c>
      <c r="AO35" s="36">
        <f t="shared" si="72"/>
        <v>1011</v>
      </c>
      <c r="AP35" s="36" t="str">
        <f t="shared" si="73"/>
        <v>COSMIC</v>
      </c>
      <c r="AQ35" s="36" t="str">
        <f t="shared" si="74"/>
        <v>Desarrollo de Software</v>
      </c>
      <c r="AR35" s="36" t="s">
        <v>4444</v>
      </c>
      <c r="AS35" s="36" t="s">
        <v>4444</v>
      </c>
      <c r="AT35" s="36" t="str">
        <f t="shared" si="75"/>
        <v>Alejandro Federico Tejeda Muñoz</v>
      </c>
      <c r="AU35" s="36" t="str">
        <f t="shared" si="76"/>
        <v>Jose Guadalupe Rodriguez Martinez</v>
      </c>
      <c r="AV35" s="54" t="str">
        <f t="shared" si="77"/>
        <v>29/01/2019</v>
      </c>
      <c r="AW35" s="54" t="str">
        <f t="shared" si="78"/>
        <v>29/01/2019</v>
      </c>
      <c r="AX35" s="54" t="str">
        <f t="shared" si="79"/>
        <v>09/09/2020</v>
      </c>
      <c r="AY35" s="54" t="str">
        <f t="shared" si="80"/>
        <v/>
      </c>
      <c r="AZ35" s="49">
        <f t="shared" si="81"/>
        <v>2020</v>
      </c>
      <c r="BA35" s="49">
        <f t="shared" si="82"/>
        <v>9</v>
      </c>
      <c r="BB35" s="36" t="s">
        <v>663</v>
      </c>
      <c r="BC35" s="49" t="s">
        <v>3963</v>
      </c>
      <c r="BD35" s="48" t="e">
        <f t="shared" si="32"/>
        <v>#N/A</v>
      </c>
      <c r="BE35" s="48">
        <f t="shared" si="33"/>
        <v>0</v>
      </c>
      <c r="BF35" s="48">
        <f t="shared" si="34"/>
        <v>355</v>
      </c>
      <c r="BG35" s="48">
        <f t="shared" si="35"/>
        <v>355</v>
      </c>
      <c r="BH35" s="48" t="str">
        <f t="shared" si="36"/>
        <v>Activo</v>
      </c>
    </row>
    <row r="36" spans="1:60" x14ac:dyDescent="0.3">
      <c r="A36" s="53">
        <v>357</v>
      </c>
      <c r="B36" s="54">
        <f t="shared" si="83"/>
        <v>43343.647199074076</v>
      </c>
      <c r="C36" s="36" t="str">
        <f t="shared" si="1"/>
        <v>SAAPA TM:Creación repositorio para recepción información marítima desde VUCEM análisis riesgo información anticipada</v>
      </c>
      <c r="D36" s="36"/>
      <c r="E36" s="36"/>
      <c r="F36" s="36"/>
      <c r="G36" s="36" t="s">
        <v>6815</v>
      </c>
      <c r="H36" s="36" t="str">
        <f t="shared" si="2"/>
        <v>Se requiere retomar el requerimiento PPMC 99962 SAAPA TMCreación del repositorio para la recepción de información marítima desde VUCEM para análisis de riesgo de información anticipada, paraque el usuariodel área de negocio delCPED cuenta con la funcionalidad parala transmisión de información marítima delas líneas navieras que esemanada desdela VUCEM y su posterior consulta.El alcance de este requerimiento esa partir de las fases Diseño Técnico ElaboraciónPruebas La información que enviarán a la VUCEM las líneas navieras será aquella que se encuentre soportada por el documento de Lineamientos ; 309    SECURITY ILING; proporcionado por el área usuaria y sobre el cual se validará la estructura ya obligatoriedad ya mencionada.</v>
      </c>
      <c r="I36" s="36" t="str">
        <f t="shared" si="84"/>
        <v>AGA</v>
      </c>
      <c r="J36" s="36" t="s">
        <v>6944</v>
      </c>
      <c r="K36" s="36" t="str">
        <f t="shared" si="4"/>
        <v>José Alberto Romero Rodríguez</v>
      </c>
      <c r="L36" s="36" t="s">
        <v>6944</v>
      </c>
      <c r="M36" s="36"/>
      <c r="N36" s="145" t="s">
        <v>4496</v>
      </c>
      <c r="O36" s="36">
        <f t="shared" si="61"/>
        <v>126</v>
      </c>
      <c r="P36" s="36" t="s">
        <v>6974</v>
      </c>
      <c r="Q36" s="36">
        <f t="shared" si="62"/>
        <v>1</v>
      </c>
      <c r="R36" s="36" t="str">
        <f t="shared" si="63"/>
        <v>E. Pruebas de Integración Aplicativa</v>
      </c>
      <c r="S36" s="36"/>
      <c r="T36" s="36"/>
      <c r="U36" s="36" t="s">
        <v>4455</v>
      </c>
      <c r="V36" s="51">
        <f t="shared" si="41"/>
        <v>0.99</v>
      </c>
      <c r="W36" s="36" t="str">
        <f t="shared" si="64"/>
        <v>Activo</v>
      </c>
      <c r="X36" s="36" t="s">
        <v>170</v>
      </c>
      <c r="Y36" s="36" t="str">
        <f t="shared" si="65"/>
        <v>Fiscalización</v>
      </c>
      <c r="Z36" s="36" t="str">
        <f t="shared" si="85"/>
        <v>Administración del Riesgo</v>
      </c>
      <c r="AA36" s="36" t="str">
        <f t="shared" si="86"/>
        <v>Proyecto</v>
      </c>
      <c r="AB36" s="55" t="str">
        <f t="shared" si="12"/>
        <v>997 - Repositorio Tráfico Ferroviario: Crear un repositorio para la recepción de información ferroviaria desde VUCEM para análisis de riesgo de información anticipada</v>
      </c>
      <c r="AC36" s="36" t="str">
        <f t="shared" si="13"/>
        <v>Repositorio Tráfico Ferroviario: Crear un repositorio para la recepción de información ferroviaria desde VUCEM para análisis de riesgo de información anticipada</v>
      </c>
      <c r="AD36" s="36" t="s">
        <v>33</v>
      </c>
      <c r="AE36" s="36" t="str">
        <f t="shared" si="66"/>
        <v>Unidades de Soporte a la Operación (USO)</v>
      </c>
      <c r="AF36" s="36">
        <f t="shared" si="67"/>
        <v>672</v>
      </c>
      <c r="AG36" s="36">
        <f t="shared" si="68"/>
        <v>840</v>
      </c>
      <c r="AH36" s="56">
        <v>153851</v>
      </c>
      <c r="AI36" s="57">
        <f t="shared" si="69"/>
        <v>153851</v>
      </c>
      <c r="AJ36" s="36" t="e">
        <f t="shared" si="18"/>
        <v>#N/A</v>
      </c>
      <c r="AK36" s="36" t="str">
        <f t="shared" si="70"/>
        <v>Jose Alberto Romero Rodriguez</v>
      </c>
      <c r="AL36" s="36" t="str">
        <f t="shared" si="71"/>
        <v>Enrique Teodoro Olvera Olvera</v>
      </c>
      <c r="AM36" s="36" t="s">
        <v>4214</v>
      </c>
      <c r="AN36" s="36" t="s">
        <v>4214</v>
      </c>
      <c r="AO36" s="36">
        <f t="shared" si="72"/>
        <v>565</v>
      </c>
      <c r="AP36" s="36" t="str">
        <f t="shared" si="73"/>
        <v>COSMIC</v>
      </c>
      <c r="AQ36" s="36" t="str">
        <f t="shared" si="74"/>
        <v>Desarrollo de Software</v>
      </c>
      <c r="AR36" s="36" t="s">
        <v>4401</v>
      </c>
      <c r="AS36" s="36" t="s">
        <v>4401</v>
      </c>
      <c r="AT36" s="36" t="str">
        <f t="shared" si="75"/>
        <v>Victor Alfredo Milchorena Gonzalez</v>
      </c>
      <c r="AU36" s="36" t="str">
        <f t="shared" si="76"/>
        <v>Carlos Moreno Garcia</v>
      </c>
      <c r="AV36" s="54" t="str">
        <f t="shared" si="77"/>
        <v>17/10/2018</v>
      </c>
      <c r="AW36" s="54" t="str">
        <f t="shared" si="78"/>
        <v>17/10/2018</v>
      </c>
      <c r="AX36" s="54" t="str">
        <f t="shared" si="79"/>
        <v>24/08/2020</v>
      </c>
      <c r="AY36" s="54" t="str">
        <f t="shared" si="80"/>
        <v/>
      </c>
      <c r="AZ36" s="49">
        <f t="shared" si="81"/>
        <v>2020</v>
      </c>
      <c r="BA36" s="49">
        <f t="shared" si="82"/>
        <v>8</v>
      </c>
      <c r="BB36" s="36" t="s">
        <v>663</v>
      </c>
      <c r="BC36" s="49" t="s">
        <v>3963</v>
      </c>
      <c r="BD36" s="48" t="e">
        <f t="shared" si="32"/>
        <v>#N/A</v>
      </c>
      <c r="BE36" s="48">
        <f t="shared" si="33"/>
        <v>0</v>
      </c>
      <c r="BF36" s="48">
        <f t="shared" si="34"/>
        <v>357</v>
      </c>
      <c r="BG36" s="48">
        <f t="shared" si="35"/>
        <v>357</v>
      </c>
      <c r="BH36" s="48" t="str">
        <f t="shared" si="36"/>
        <v>Activo</v>
      </c>
    </row>
    <row r="37" spans="1:60" x14ac:dyDescent="0.3">
      <c r="A37" s="53">
        <v>360</v>
      </c>
      <c r="B37" s="54">
        <f t="shared" si="83"/>
        <v>43348.588888888888</v>
      </c>
      <c r="C37" s="36" t="str">
        <f t="shared" si="1"/>
        <v>Crear repositorio para recepción de información ferroviaria desde VUCEM para análisis de riesgo información anticipada</v>
      </c>
      <c r="D37" s="36"/>
      <c r="E37" s="36"/>
      <c r="F37" s="36"/>
      <c r="G37" s="36" t="s">
        <v>6815</v>
      </c>
      <c r="H37" s="36" t="str">
        <f t="shared" si="2"/>
        <v xml:space="preserve">
Se requiere retomar el requerimiento PPMC 102064 Repositorio Tráfico FerroviarioCrear un repositorio para la recepción de información ferroviaria desde VUCEM para análisis de riesgo de información anticipada, paraque el usuariodel área de negocio delCPED cuenta con la funcionalidad parala transmisión de información ferroviaria de las empresas y íneas ferroviariade este ramo yesemanada desdela VUCEMpara su posterior consulta.La información que envían a la VUCEM las líneas ferroviarias es aquella que se encuentre soportadas por los documentos de Lineamientos “309  Manifest.pdf”, “350  Status Information.pdf” y “358   Information.pdf; proporcionados por la VUCEM y sobre los cuales se validará la estructura y obligatoriedad ya mencionada.La información que deberá retransmitirse por la VUCEM es la siguiente&amp;#58;Documento de transporteE-DespachoLista de intercambioBloqueo GamaIncidenciascuyo detallese incorpora a la presente iniciativa como archivos adjuntos.NOTAInteligencia analítica solicita a ASN;1; que &amp;#58;;Debido a que ya concluyó el contrato de IBM, quien estaba atendiendo los requerimientos de tráfico aéreo, así como los de recepción de información marítima y ferroviaria, solicito de tu apoyo para gestionar lo necesario a fin de que los requerimientos puedan atenderse por parte de la nueva fábrica de ACDMA5. Esto con el fin de entregar ésta información a la Administración Central de Procesamiento Electrónico Aduanero lo antes posible.;El alcance de este requerimiento esa partir de las fases Diseño Técnico ElaboraciónPruebas
</v>
      </c>
      <c r="I37" s="36" t="str">
        <f t="shared" si="84"/>
        <v>AGA</v>
      </c>
      <c r="J37" s="36" t="s">
        <v>6944</v>
      </c>
      <c r="K37" s="36" t="str">
        <f t="shared" si="4"/>
        <v>José Alberto Romero Rodríguez</v>
      </c>
      <c r="L37" s="36" t="s">
        <v>6944</v>
      </c>
      <c r="M37" s="36"/>
      <c r="N37" s="145" t="s">
        <v>4496</v>
      </c>
      <c r="O37" s="36">
        <f t="shared" si="61"/>
        <v>139.94999999999999</v>
      </c>
      <c r="P37" s="36" t="s">
        <v>6974</v>
      </c>
      <c r="Q37" s="36">
        <f t="shared" si="62"/>
        <v>1</v>
      </c>
      <c r="R37" s="36" t="str">
        <f t="shared" si="63"/>
        <v>F. Pruebas de Usuario</v>
      </c>
      <c r="S37" s="36"/>
      <c r="T37" s="36"/>
      <c r="U37" s="36" t="s">
        <v>4455</v>
      </c>
      <c r="V37" s="51">
        <f t="shared" si="41"/>
        <v>0.88</v>
      </c>
      <c r="W37" s="36" t="str">
        <f t="shared" si="64"/>
        <v>Activo</v>
      </c>
      <c r="X37" s="36" t="s">
        <v>170</v>
      </c>
      <c r="Y37" s="36" t="str">
        <f t="shared" si="65"/>
        <v>Fiscalización</v>
      </c>
      <c r="Z37" s="36" t="str">
        <f t="shared" si="85"/>
        <v>Administración del Riesgo</v>
      </c>
      <c r="AA37" s="36" t="str">
        <f t="shared" si="86"/>
        <v>Proyecto</v>
      </c>
      <c r="AB37" s="55" t="str">
        <f t="shared" si="12"/>
        <v>997 - Repositorio Tráfico Ferroviario: Crear un repositorio para la recepción de información ferroviaria desde VUCEM para análisis de riesgo de información anticipada</v>
      </c>
      <c r="AC37" s="36" t="str">
        <f t="shared" si="13"/>
        <v>Repositorio Tráfico Ferroviario: Crear un repositorio para la recepción de información ferroviaria desde VUCEM para análisis de riesgo de información anticipada</v>
      </c>
      <c r="AD37" s="36" t="s">
        <v>33</v>
      </c>
      <c r="AE37" s="36" t="str">
        <f t="shared" si="66"/>
        <v>Unidades de Desarrollo (UD-X)</v>
      </c>
      <c r="AF37" s="36">
        <f t="shared" si="67"/>
        <v>746</v>
      </c>
      <c r="AG37" s="36">
        <f t="shared" si="68"/>
        <v>933</v>
      </c>
      <c r="AH37" s="56">
        <v>170907</v>
      </c>
      <c r="AI37" s="57">
        <f t="shared" si="69"/>
        <v>170907</v>
      </c>
      <c r="AJ37" s="36" t="e">
        <f t="shared" si="18"/>
        <v>#N/A</v>
      </c>
      <c r="AK37" s="36" t="str">
        <f t="shared" si="70"/>
        <v>Jose Alberto Romero Rodriguez</v>
      </c>
      <c r="AL37" s="36" t="str">
        <f t="shared" si="71"/>
        <v>Enrique Teodoro Olvera Olvera</v>
      </c>
      <c r="AM37" s="36" t="s">
        <v>4214</v>
      </c>
      <c r="AN37" s="36" t="s">
        <v>4214</v>
      </c>
      <c r="AO37" s="36">
        <f t="shared" si="72"/>
        <v>671</v>
      </c>
      <c r="AP37" s="36" t="str">
        <f t="shared" si="73"/>
        <v>COSMIC</v>
      </c>
      <c r="AQ37" s="36" t="str">
        <f t="shared" si="74"/>
        <v>Desarrollo de Software</v>
      </c>
      <c r="AR37" s="36" t="s">
        <v>4401</v>
      </c>
      <c r="AS37" s="36" t="s">
        <v>4401</v>
      </c>
      <c r="AT37" s="36" t="str">
        <f t="shared" si="75"/>
        <v>Victor Alfredo Milchorena Gonzalez</v>
      </c>
      <c r="AU37" s="36" t="str">
        <f t="shared" si="76"/>
        <v>Carlos Moreno Garcia</v>
      </c>
      <c r="AV37" s="54" t="str">
        <f t="shared" si="77"/>
        <v>22/04/2019</v>
      </c>
      <c r="AW37" s="54" t="str">
        <f t="shared" si="78"/>
        <v>22/04/2019</v>
      </c>
      <c r="AX37" s="54" t="str">
        <f t="shared" si="79"/>
        <v>11/10/2019</v>
      </c>
      <c r="AY37" s="54" t="str">
        <f t="shared" si="80"/>
        <v/>
      </c>
      <c r="AZ37" s="49">
        <f t="shared" si="81"/>
        <v>2019</v>
      </c>
      <c r="BA37" s="49">
        <f t="shared" si="82"/>
        <v>10</v>
      </c>
      <c r="BB37" s="36" t="s">
        <v>663</v>
      </c>
      <c r="BC37" s="49" t="s">
        <v>3963</v>
      </c>
      <c r="BD37" s="48" t="e">
        <f t="shared" si="32"/>
        <v>#N/A</v>
      </c>
      <c r="BE37" s="48">
        <f t="shared" si="33"/>
        <v>0</v>
      </c>
      <c r="BF37" s="48">
        <f t="shared" si="34"/>
        <v>360</v>
      </c>
      <c r="BG37" s="48">
        <f t="shared" si="35"/>
        <v>360</v>
      </c>
      <c r="BH37" s="48" t="str">
        <f t="shared" si="36"/>
        <v>Activo</v>
      </c>
    </row>
    <row r="38" spans="1:60" ht="28.8" x14ac:dyDescent="0.3">
      <c r="A38" s="53">
        <v>363</v>
      </c>
      <c r="B38" s="54">
        <f t="shared" si="83"/>
        <v>43348.721099537041</v>
      </c>
      <c r="C38" s="63" t="str">
        <f t="shared" si="1"/>
        <v>DyP_IPP - Mejoras al Módulo de descargas de acuses del IDE.</v>
      </c>
      <c r="D38" s="36"/>
      <c r="E38" s="36"/>
      <c r="F38" s="36"/>
      <c r="G38" s="36" t="s">
        <v>6815</v>
      </c>
      <c r="H38" s="36" t="str">
        <f t="shared" si="2"/>
        <v>Actualmente en producción no se cuenta con la totalidad de la información que garantice un control efectivo de la recepción de la Declaración informativa de los Depósitos en Efectivo en el MONITOR y en el Módulo de Descarga de ACUSES. Por lo que se requiere actualizar el aplicativo IDE Tradicional por el IDE WEB para la recepcion de las declaraciones del IDE y la entrega oportuna de los acuses correspondientes.RN001Módulo de descarga de Acuses de Declaraciones Informativas Mensuales y Anuales del IDE presentadas por contingencia.Consideraciones&amp;#58;- Se solicita incorporar la opción del RFC como búsqueda de Instituciones Financieras.- El catálogo de Instituciones Financieras contenga la clave CASFIM.- El resultado de la búsqueda de acueses muestre el nombre de la declaración, nombre del Acuse, Estatus de Aceptado o Rechazado, periodo, ejercicio, Folio de recepción y en caso de Rechazo una Liga ;Detalle; que muestre el motivo del rechazo.RN002Monitor de Declaraciones Informativas Anuales y Mensuales del IDE.Consideraciones&amp;#58;- Se solicitaincorporar enConsulta y en Bitácora de declaracionesTodas, Aceptadas y Rechazadas, el Periodo y el Ejercicio de la declaración.- Se solicita en todos los Reportes que se emiten en la Consulta y en Bitácora de declaracionesTodas, Aceptadas y Rechazadas, agregar los campos de Periodo y Ejercicio de la declaración.RN003Es necesario que el aplicativo cumpla con lo siguiente&amp;#58;- Al momento de encriptar la declaración que se va a enviar a traves de la página del Internet del SAT, la aplicación deberá permitir la captura tanto de la claave CIEC o de la clave FIEL.- Dicha aplicación permitirá el uso de la clave FIEL que será obligatoria condicionada con excepción de los supuestos en que el contribuyente no cuente con esta o la misma no se encuetre vigente.RN004Para lo anterior, se requiere de un servicio que verifique si el Contribuyente cuenta con la clave FIEL vigente, haciendo la consulta correspondiente en la base de datos.Consideraciones&amp;#58;- Si la declaración fue encriptada con la clave CIEC y dicho servicio verifica que el Contribuyente cuenta con la clave FIEL vigente, se rechazará la declaración, indicando en el aviso respectivo el motivo del rechazo e indicar al Contribuyente que debe encriptar su declaración con su clave FIEL.- En elsupuesto de que el servicio determine que el Contribuyente no cuenta con la clave FIEL, aceptará la declaración.- Así mismola aplicación deberá proporcionar el Acuse de Recibido (este se emite al momento de hacer el envío de la declaración), así como el Acuse con Sello Digital y Cadena Original mediante correo electrónico y deberá permitir la Reimpresión de Acuses.- Servicio de Monitoreo para darseguimiento al proceso de recepción de las declaraciones.- Visualización en la Consulta de Transacciones del Contribuyente en la página del SAT.- La información deberá depositarse en en un repositorio (BD) para su consulta y deberá reflejarse en la CUN WEB por lo que AGCTI asignará las claves informáticas respectivas para su vizaulizacion en la misma.- La aplicación no debe permitir la presentación de declaraciones de periodos que aún no estén vencidos o sean posteriores a la fecha de presentación.- El sistema deberá contar con un Módulo de Generación de Estadisticas de Recepción de las declaraciones.- El proceso de la Recepción de las Declaraciones del IDE, no debe afectar la recepción de otras declaraciones que estén recibiéndose por el mismo medio.​</v>
      </c>
      <c r="I38" s="36" t="str">
        <f t="shared" si="84"/>
        <v>AGR</v>
      </c>
      <c r="J38" s="36" t="s">
        <v>7957</v>
      </c>
      <c r="K38" s="36" t="str">
        <f t="shared" si="4"/>
        <v>Gabriel Alejandro Flores Pineda</v>
      </c>
      <c r="L38" s="36" t="s">
        <v>6944</v>
      </c>
      <c r="M38" s="36"/>
      <c r="N38" s="145" t="s">
        <v>84</v>
      </c>
      <c r="O38" s="36">
        <f t="shared" si="61"/>
        <v>370.5</v>
      </c>
      <c r="P38" s="36" t="s">
        <v>6974</v>
      </c>
      <c r="Q38" s="36">
        <f t="shared" si="62"/>
        <v>0</v>
      </c>
      <c r="R38" s="36" t="str">
        <f t="shared" si="63"/>
        <v>F. Pruebas de Usuario</v>
      </c>
      <c r="S38" s="36" t="s">
        <v>6443</v>
      </c>
      <c r="T38" s="36" t="s">
        <v>6443</v>
      </c>
      <c r="U38" s="36"/>
      <c r="V38" s="51">
        <f t="shared" si="41"/>
        <v>0.84</v>
      </c>
      <c r="W38" s="36" t="str">
        <f t="shared" si="64"/>
        <v>Activo</v>
      </c>
      <c r="X38" s="36" t="s">
        <v>170</v>
      </c>
      <c r="Y38" s="36" t="str">
        <f t="shared" si="65"/>
        <v>Facilitar el cumplimiento</v>
      </c>
      <c r="Z38" s="36" t="str">
        <f t="shared" si="85"/>
        <v>Declaraciones y Pagos (Informativas y Pagos Provisionales)</v>
      </c>
      <c r="AA38" s="36" t="str">
        <f t="shared" si="86"/>
        <v>Mantenimiento</v>
      </c>
      <c r="AB38" s="55" t="str">
        <f t="shared" si="12"/>
        <v>382 - Declaración Informativa Mensual y Anual del Impuesto a los Depósitos en Efectivo</v>
      </c>
      <c r="AC38" s="36" t="str">
        <f t="shared" si="13"/>
        <v>Declaración Informativa Mensual y Anual del Impuesto a los Depósitos en Efectivo</v>
      </c>
      <c r="AD38" s="36" t="s">
        <v>33</v>
      </c>
      <c r="AE38" s="36" t="str">
        <f t="shared" si="66"/>
        <v>Unidades de Desarrollo (UD-X)</v>
      </c>
      <c r="AF38" s="36">
        <f t="shared" si="67"/>
        <v>2223</v>
      </c>
      <c r="AG38" s="36">
        <f t="shared" si="68"/>
        <v>2470</v>
      </c>
      <c r="AH38" s="56">
        <v>509067</v>
      </c>
      <c r="AI38" s="57">
        <f t="shared" si="69"/>
        <v>509067</v>
      </c>
      <c r="AJ38" s="36" t="e">
        <f t="shared" si="18"/>
        <v>#N/A</v>
      </c>
      <c r="AK38" s="36" t="str">
        <f t="shared" si="70"/>
        <v>Manuel Vargas Espinosa</v>
      </c>
      <c r="AL38" s="36" t="str">
        <f t="shared" si="71"/>
        <v>Ricardo Ramiro Romero Razo</v>
      </c>
      <c r="AM38" s="36" t="s">
        <v>4214</v>
      </c>
      <c r="AN38" s="36" t="s">
        <v>4214</v>
      </c>
      <c r="AO38" s="36">
        <f t="shared" si="72"/>
        <v>611</v>
      </c>
      <c r="AP38" s="36" t="str">
        <f t="shared" si="73"/>
        <v>COSMIC</v>
      </c>
      <c r="AQ38" s="36" t="str">
        <f t="shared" si="74"/>
        <v>Desarrollo de Software</v>
      </c>
      <c r="AR38" s="36" t="s">
        <v>4444</v>
      </c>
      <c r="AS38" s="36" t="s">
        <v>4444</v>
      </c>
      <c r="AT38" s="36" t="str">
        <f t="shared" si="75"/>
        <v>Oscar Fernandez Pallares</v>
      </c>
      <c r="AU38" s="36" t="str">
        <f t="shared" si="76"/>
        <v>Ignacio Ramon Ruiz Casillas</v>
      </c>
      <c r="AV38" s="54" t="str">
        <f t="shared" si="77"/>
        <v>11/02/2019</v>
      </c>
      <c r="AW38" s="54" t="str">
        <f t="shared" si="78"/>
        <v>11/02/2019</v>
      </c>
      <c r="AX38" s="54" t="str">
        <f t="shared" si="79"/>
        <v>10/11/2020</v>
      </c>
      <c r="AY38" s="54" t="str">
        <f t="shared" si="80"/>
        <v/>
      </c>
      <c r="AZ38" s="49">
        <f t="shared" si="81"/>
        <v>2020</v>
      </c>
      <c r="BA38" s="49">
        <f t="shared" si="82"/>
        <v>11</v>
      </c>
      <c r="BB38" s="36" t="s">
        <v>663</v>
      </c>
      <c r="BC38" s="49" t="s">
        <v>3963</v>
      </c>
      <c r="BD38" s="48" t="e">
        <f t="shared" si="32"/>
        <v>#N/A</v>
      </c>
      <c r="BE38" s="48">
        <f t="shared" si="33"/>
        <v>0</v>
      </c>
      <c r="BF38" s="48">
        <f t="shared" si="34"/>
        <v>363</v>
      </c>
      <c r="BG38" s="48">
        <f t="shared" si="35"/>
        <v>363</v>
      </c>
      <c r="BH38" s="48" t="str">
        <f t="shared" si="36"/>
        <v>Activo</v>
      </c>
    </row>
    <row r="39" spans="1:60" x14ac:dyDescent="0.3">
      <c r="A39" s="53">
        <v>368</v>
      </c>
      <c r="B39" s="54">
        <f t="shared" si="83"/>
        <v>43350.714259259257</v>
      </c>
      <c r="C39" s="36" t="str">
        <f t="shared" si="1"/>
        <v>SIC_SIPRE_Reportes del sistema Procedimientos de Evaluación</v>
      </c>
      <c r="D39" s="36" t="s">
        <v>6714</v>
      </c>
      <c r="E39" s="36" t="s">
        <v>6714</v>
      </c>
      <c r="F39" s="36" t="s">
        <v>303</v>
      </c>
      <c r="G39" s="36" t="s">
        <v>6812</v>
      </c>
      <c r="H39" s="36" t="str">
        <f t="shared" si="2"/>
        <v>En relación con el
Requerimiento de Servicio con ID PPMC 100489
“AGESIPREAtención de Requerimientos de mejora”, puesto que las RN021
y RN042 no se atendieron, se realiza la presente iniciativa para el desarrollo
de los Reportes del módulo de Quejas y Denuncias de SIPRE que permita a las
áreas usuarias analizar y explotar la información registrada en el sistema.Tipo de servicio ​;Mantenimiento;Prioridad ;ALTA;Orden de Ejecución ;UNO;Clasificación ;Críticos 2018;</v>
      </c>
      <c r="I39" s="36" t="str">
        <f t="shared" si="84"/>
        <v>AGE</v>
      </c>
      <c r="J39" s="36" t="s">
        <v>7957</v>
      </c>
      <c r="K39" s="36" t="str">
        <f t="shared" si="4"/>
        <v>Roberto RodrÍguez Morales</v>
      </c>
      <c r="L39" s="36" t="s">
        <v>7957</v>
      </c>
      <c r="M39" s="36"/>
      <c r="N39" s="145" t="s">
        <v>6756</v>
      </c>
      <c r="O39" s="36">
        <f t="shared" si="61"/>
        <v>224.86049999999997</v>
      </c>
      <c r="P39" s="36" t="s">
        <v>6974</v>
      </c>
      <c r="Q39" s="36">
        <f t="shared" si="62"/>
        <v>1</v>
      </c>
      <c r="R39" s="36" t="str">
        <f t="shared" si="63"/>
        <v>K. Cierre</v>
      </c>
      <c r="S39" s="36" t="s">
        <v>6443</v>
      </c>
      <c r="T39" s="36" t="s">
        <v>6443</v>
      </c>
      <c r="U39" s="36"/>
      <c r="V39" s="51">
        <f t="shared" si="41"/>
        <v>0.99</v>
      </c>
      <c r="W39" s="36" t="str">
        <f t="shared" si="64"/>
        <v>Activo</v>
      </c>
      <c r="X39" s="36" t="s">
        <v>170</v>
      </c>
      <c r="Y39" s="36" t="str">
        <f t="shared" si="65"/>
        <v>Continuidad operativa</v>
      </c>
      <c r="Z39" s="36" t="str">
        <f t="shared" si="85"/>
        <v>Servicios Internos de Control</v>
      </c>
      <c r="AA39" s="36" t="str">
        <f t="shared" si="86"/>
        <v>Mantenimiento</v>
      </c>
      <c r="AB39" s="55" t="str">
        <f t="shared" si="12"/>
        <v>439 - Sistema de Procedimientos de Evaluación</v>
      </c>
      <c r="AC39" s="36" t="str">
        <f t="shared" si="13"/>
        <v>Sistema de Procedimientos de Evaluación</v>
      </c>
      <c r="AD39" s="36" t="s">
        <v>33</v>
      </c>
      <c r="AE39" s="36" t="str">
        <f t="shared" si="66"/>
        <v>Unidades de Desarrollo (UD-X)</v>
      </c>
      <c r="AF39" s="36">
        <f t="shared" si="67"/>
        <v>1199.25</v>
      </c>
      <c r="AG39" s="36">
        <f t="shared" si="68"/>
        <v>1499.07</v>
      </c>
      <c r="AH39" s="56">
        <v>274628.25</v>
      </c>
      <c r="AI39" s="57">
        <f t="shared" si="69"/>
        <v>274628.25</v>
      </c>
      <c r="AJ39" s="36" t="e">
        <f t="shared" si="18"/>
        <v>#N/A</v>
      </c>
      <c r="AK39" s="36" t="str">
        <f t="shared" si="70"/>
        <v>Jaime Garrido Ruíz</v>
      </c>
      <c r="AL39" s="36" t="str">
        <f t="shared" si="71"/>
        <v>Diana Maribel Velazquez Barroso</v>
      </c>
      <c r="AM39" s="36" t="s">
        <v>4214</v>
      </c>
      <c r="AN39" s="36" t="s">
        <v>4214</v>
      </c>
      <c r="AO39" s="36">
        <f t="shared" si="72"/>
        <v>763</v>
      </c>
      <c r="AP39" s="36" t="str">
        <f t="shared" si="73"/>
        <v>COSMIC</v>
      </c>
      <c r="AQ39" s="36" t="str">
        <f t="shared" si="74"/>
        <v>Desarrollo de Software</v>
      </c>
      <c r="AR39" s="36" t="s">
        <v>4444</v>
      </c>
      <c r="AS39" s="36" t="s">
        <v>4444</v>
      </c>
      <c r="AT39" s="36" t="str">
        <f t="shared" si="75"/>
        <v>Alejandro Granados Lujano</v>
      </c>
      <c r="AU39" s="36" t="str">
        <f t="shared" si="76"/>
        <v>Josefina Aguilar Onofre</v>
      </c>
      <c r="AV39" s="54" t="str">
        <f t="shared" si="77"/>
        <v>31/12/2018</v>
      </c>
      <c r="AW39" s="54" t="str">
        <f t="shared" si="78"/>
        <v>31/12/2018</v>
      </c>
      <c r="AX39" s="54" t="str">
        <f t="shared" si="79"/>
        <v>22/07/2020</v>
      </c>
      <c r="AY39" s="54" t="str">
        <f t="shared" si="80"/>
        <v/>
      </c>
      <c r="AZ39" s="49">
        <f t="shared" si="81"/>
        <v>2020</v>
      </c>
      <c r="BA39" s="49">
        <f t="shared" si="82"/>
        <v>7</v>
      </c>
      <c r="BB39" s="36" t="s">
        <v>663</v>
      </c>
      <c r="BC39" s="49" t="s">
        <v>3963</v>
      </c>
      <c r="BD39" s="48" t="e">
        <f t="shared" si="32"/>
        <v>#N/A</v>
      </c>
      <c r="BE39" s="48">
        <f t="shared" si="33"/>
        <v>0</v>
      </c>
      <c r="BF39" s="48">
        <f t="shared" si="34"/>
        <v>368</v>
      </c>
      <c r="BG39" s="48">
        <f t="shared" si="35"/>
        <v>368</v>
      </c>
      <c r="BH39" s="48" t="str">
        <f t="shared" si="36"/>
        <v>Activo</v>
      </c>
    </row>
    <row r="40" spans="1:60" x14ac:dyDescent="0.3">
      <c r="A40" s="36">
        <v>371</v>
      </c>
      <c r="B40" s="54">
        <f t="shared" si="83"/>
        <v>43354.746666666666</v>
      </c>
      <c r="C40" s="36" t="str">
        <f t="shared" si="1"/>
        <v xml:space="preserve">DyC_ INSUMOS_SAD _Integración del Tablero de Indicadores de DyP y DyC con el Portal de empleado MAT </v>
      </c>
      <c r="D40" s="36"/>
      <c r="E40" s="36"/>
      <c r="F40" s="36"/>
      <c r="G40" s="36" t="s">
        <v>6820</v>
      </c>
      <c r="H40" s="36" t="str">
        <f t="shared" si="2"/>
        <v xml:space="preserve">
_x000D_
E6904A50968B4383902F6CF28A73FD60 .ExternalClass p.MsoNormal, E6904A50968B4383902F6CF28A73FD60 .ExternalClass li.MsoNormal, E6904A50968B4383902F6CF28A73FD60 .ExternalClass div.MsoNormal {
margin-top:0cm;
margin-right:0cm;
margin-bottom:8.0pt;
margin-left:0cm;
line-height:107%;
font-size:11.0pt;
font-family:"Calibri",sans-serif;
}
E6904A50968B4383902F6CF28A73FD60 .ExternalClass .MsoChpDefault {
font-family:"Calibri",sans-serif;
}
E6904A50968B4383902F6CF28A73FD60 .ExternalClass .MsoPapDefault {
margin-bottom:8.0pt;
line-height:107%;
}
E6904A50968B4383902F6CF28A73FD60 .ExternalClass div.WordSection1 {
}
El alcance de este mantenimiento
integra el acceso al “Tablero de indicadores de Declaraciones y Pagos (DyP) y
Devoluciones y Compensaciones (DyC)” desdeelPortal de empleado del
MAT (Modelo de Administración Tributaria).</v>
      </c>
      <c r="I40" s="36" t="str">
        <f t="shared" si="84"/>
        <v>AGAFF</v>
      </c>
      <c r="J40" s="36" t="s">
        <v>6944</v>
      </c>
      <c r="K40" s="36" t="e">
        <f t="shared" si="4"/>
        <v>#N/A</v>
      </c>
      <c r="L40" s="36"/>
      <c r="M40" s="36"/>
      <c r="N40" s="36"/>
      <c r="O40" s="36"/>
      <c r="P40" s="36"/>
      <c r="Q40" s="36"/>
      <c r="R40" s="36" t="s">
        <v>3961</v>
      </c>
      <c r="S40" s="48"/>
      <c r="T40" s="48"/>
      <c r="U40" s="48"/>
      <c r="V40" s="51" t="e">
        <f t="shared" si="41"/>
        <v>#N/A</v>
      </c>
      <c r="W40" s="48" t="s">
        <v>35</v>
      </c>
      <c r="X40" s="36" t="s">
        <v>170</v>
      </c>
      <c r="Y40" s="36"/>
      <c r="Z40" s="36" t="str">
        <f t="shared" si="85"/>
        <v>Devoluciones y Compensaciones</v>
      </c>
      <c r="AA40" s="36" t="str">
        <f t="shared" si="86"/>
        <v>Desarrollo</v>
      </c>
      <c r="AB40" s="36" t="str">
        <f t="shared" si="12"/>
        <v>893 - Generación de Insumos para MAT-SAD</v>
      </c>
      <c r="AC40" s="36" t="str">
        <f t="shared" si="13"/>
        <v>Generación de Insumos para MAT-SAD</v>
      </c>
      <c r="AD40" s="36" t="s">
        <v>33</v>
      </c>
      <c r="AE40" s="36"/>
      <c r="AF40" s="36"/>
      <c r="AG40" s="36"/>
      <c r="AH40" s="36"/>
      <c r="AI40" s="36"/>
      <c r="AJ40" s="36" t="e">
        <f t="shared" si="18"/>
        <v>#N/A</v>
      </c>
      <c r="AK40" s="36" t="str">
        <f>VLOOKUP(A40,h_iniciativa,11,FALSE)</f>
        <v>Victor Cruz Leyva</v>
      </c>
      <c r="AL40" s="36" t="str">
        <f>VLOOKUP(A40,h_iniciativa,9,FALSE)</f>
        <v>Ricardo Ramiro Romero Razo</v>
      </c>
      <c r="AM40" s="36" t="s">
        <v>4214</v>
      </c>
      <c r="AN40" s="36" t="s">
        <v>4214</v>
      </c>
      <c r="AO40" s="36"/>
      <c r="AP40" s="36"/>
      <c r="AQ40" s="36"/>
      <c r="AR40" s="36" t="s">
        <v>7086</v>
      </c>
      <c r="AS40" s="36" t="s">
        <v>7086</v>
      </c>
      <c r="AT40" s="48" t="str">
        <f>VLOOKUP(VLOOKUP(A40,h_iniciativa,12,FALSE),matriz_app,6,FALSE)</f>
        <v>Arnulfo Meléndez Valdes</v>
      </c>
      <c r="AU40" s="48" t="str">
        <f>VLOOKUP(VLOOKUP(A40,h_iniciativa,12,FALSE),matriz_app,5,FALSE)</f>
        <v>Erik Humberto Campos Esqueda</v>
      </c>
      <c r="AV40" s="52"/>
      <c r="AW40" s="52"/>
      <c r="AX40" s="52"/>
      <c r="AY40" s="52"/>
      <c r="AZ40" s="49"/>
      <c r="BA40" s="49"/>
      <c r="BB40" s="36" t="s">
        <v>3959</v>
      </c>
      <c r="BC40" s="49" t="s">
        <v>3963</v>
      </c>
      <c r="BD40" s="48" t="e">
        <f t="shared" si="32"/>
        <v>#N/A</v>
      </c>
      <c r="BE40" s="48">
        <f t="shared" si="33"/>
        <v>0</v>
      </c>
      <c r="BF40" s="48" t="e">
        <f t="shared" si="34"/>
        <v>#N/A</v>
      </c>
      <c r="BG40" s="48" t="e">
        <f t="shared" si="35"/>
        <v>#N/A</v>
      </c>
      <c r="BH40" s="48" t="e">
        <f t="shared" si="36"/>
        <v>#N/A</v>
      </c>
    </row>
    <row r="41" spans="1:60" x14ac:dyDescent="0.3">
      <c r="A41" s="36">
        <v>376</v>
      </c>
      <c r="B41" s="54">
        <f t="shared" si="83"/>
        <v>43361.682685185187</v>
      </c>
      <c r="C41" s="36" t="str">
        <f t="shared" si="1"/>
        <v>CZA_MAT-CBZ_Implementar pistas de auditoría en el MAT-Cobranza, adicionales a las establecidas por seguridad.</v>
      </c>
      <c r="D41" s="36" t="s">
        <v>109</v>
      </c>
      <c r="E41" s="36" t="s">
        <v>7948</v>
      </c>
      <c r="F41" s="36" t="s">
        <v>90</v>
      </c>
      <c r="G41" s="36" t="s">
        <v>6812</v>
      </c>
      <c r="H41" s="36" t="str">
        <f t="shared" si="2"/>
        <v>Implementar una solución que permita el registro de pistas de auditoría en el MAT-Cobranza, adicionales a las establecidas por seguridad en la información.</v>
      </c>
      <c r="I41" s="36" t="str">
        <f t="shared" si="84"/>
        <v>AGR</v>
      </c>
      <c r="J41" s="36" t="s">
        <v>6944</v>
      </c>
      <c r="K41" s="36" t="e">
        <f t="shared" si="4"/>
        <v>#N/A</v>
      </c>
      <c r="L41" s="36" t="s">
        <v>7957</v>
      </c>
      <c r="M41" s="36"/>
      <c r="N41" s="36" t="s">
        <v>112</v>
      </c>
      <c r="O41" s="36"/>
      <c r="P41" s="36"/>
      <c r="Q41" s="36"/>
      <c r="R41" s="36" t="s">
        <v>2275</v>
      </c>
      <c r="S41" s="36"/>
      <c r="T41" s="36"/>
      <c r="U41" s="36"/>
      <c r="V41" s="51" t="e">
        <f t="shared" si="41"/>
        <v>#N/A</v>
      </c>
      <c r="W41" s="36" t="str">
        <f>IF(VLOOKUP(A41,iniciativa,23,FALSE)="Banco de iniciativa", "Detenido","Activo")</f>
        <v>Detenido</v>
      </c>
      <c r="X41" s="36" t="s">
        <v>170</v>
      </c>
      <c r="Y41" s="36"/>
      <c r="Z41" s="36" t="str">
        <f t="shared" si="85"/>
        <v>Cobranza</v>
      </c>
      <c r="AA41" s="36" t="str">
        <f t="shared" si="86"/>
        <v>Mantenimiento</v>
      </c>
      <c r="AB41" s="36" t="str">
        <f t="shared" si="12"/>
        <v>666 - Modelo de Administración Tributaria de Cobranza</v>
      </c>
      <c r="AC41" s="36" t="str">
        <f t="shared" si="13"/>
        <v>Modelo de Administración Tributaria de Cobranza</v>
      </c>
      <c r="AD41" s="36" t="s">
        <v>33</v>
      </c>
      <c r="AE41" s="36"/>
      <c r="AF41" s="36"/>
      <c r="AG41" s="36"/>
      <c r="AH41" s="36"/>
      <c r="AI41" s="36"/>
      <c r="AJ41" s="36" t="e">
        <f t="shared" si="18"/>
        <v>#N/A</v>
      </c>
      <c r="AK41" s="36" t="str">
        <f>VLOOKUP(A41,h_iniciativa,11,FALSE)</f>
        <v>Jose Luis Vences Mendoza</v>
      </c>
      <c r="AL41" s="36" t="str">
        <f>VLOOKUP(A41,h_iniciativa,9,FALSE)</f>
        <v>Ricardo Ramiro Romero Razo</v>
      </c>
      <c r="AM41" s="36" t="s">
        <v>4214</v>
      </c>
      <c r="AN41" s="36" t="s">
        <v>4214</v>
      </c>
      <c r="AO41" s="36"/>
      <c r="AP41" s="36"/>
      <c r="AQ41" s="36"/>
      <c r="AR41" s="36" t="s">
        <v>4444</v>
      </c>
      <c r="AS41" s="36" t="s">
        <v>4444</v>
      </c>
      <c r="AT41" s="48" t="str">
        <f>VLOOKUP(VLOOKUP(A41,h_iniciativa,12,FALSE),matriz_app,6,FALSE)</f>
        <v>Irma Patricia Guzman Miranda</v>
      </c>
      <c r="AU41" s="48" t="str">
        <f>VLOOKUP(VLOOKUP(A41,h_iniciativa,12,FALSE),matriz_app,5,FALSE)</f>
        <v>Jose Luis Avila Vazquez</v>
      </c>
      <c r="AV41" s="54"/>
      <c r="AW41" s="54"/>
      <c r="AX41" s="54"/>
      <c r="AY41" s="54"/>
      <c r="AZ41" s="49"/>
      <c r="BA41" s="49"/>
      <c r="BB41" s="36" t="s">
        <v>2267</v>
      </c>
      <c r="BC41" s="49" t="s">
        <v>3963</v>
      </c>
      <c r="BD41" s="48">
        <f t="shared" si="32"/>
        <v>376</v>
      </c>
      <c r="BE41" s="48" t="str">
        <f t="shared" si="33"/>
        <v>Banco de iniciativa</v>
      </c>
      <c r="BF41" s="48" t="e">
        <f t="shared" si="34"/>
        <v>#N/A</v>
      </c>
      <c r="BG41" s="48" t="e">
        <f t="shared" si="35"/>
        <v>#N/A</v>
      </c>
      <c r="BH41" s="48" t="e">
        <f t="shared" si="36"/>
        <v>#N/A</v>
      </c>
    </row>
    <row r="42" spans="1:60" x14ac:dyDescent="0.3">
      <c r="A42" s="36">
        <v>380</v>
      </c>
      <c r="B42" s="54">
        <f t="shared" si="83"/>
        <v>43362.448750000003</v>
      </c>
      <c r="C42" s="36" t="str">
        <f t="shared" si="1"/>
        <v>CESO_IMPI_REINGENIERIA (Migración de Información Histórica del IMPI-Legado)</v>
      </c>
      <c r="D42" s="36"/>
      <c r="E42" s="36"/>
      <c r="F42" s="36"/>
      <c r="G42" s="36" t="s">
        <v>6816</v>
      </c>
      <c r="H42" s="36" t="str">
        <f t="shared" si="2"/>
        <v xml:space="preserve">
Desarrollar
el proceso automatizado de migración de la información contenida en el sistema
legado del IMPI a la base de datos en la plataforma MATCE como parte del nuevo
sistema resultado de la reingeniería.
Desarrollar la vista
para el empleado con la finalidad de apoyar la operación en las aduanas</v>
      </c>
      <c r="I42" s="36" t="str">
        <f t="shared" si="84"/>
        <v>AGA</v>
      </c>
      <c r="J42" s="36" t="s">
        <v>6944</v>
      </c>
      <c r="K42" s="36" t="e">
        <f t="shared" si="4"/>
        <v>#N/A</v>
      </c>
      <c r="L42" s="36"/>
      <c r="M42" s="36"/>
      <c r="N42" s="36"/>
      <c r="O42" s="36"/>
      <c r="P42" s="36"/>
      <c r="Q42" s="36"/>
      <c r="R42" s="36" t="s">
        <v>3961</v>
      </c>
      <c r="S42" s="48"/>
      <c r="T42" s="48"/>
      <c r="U42" s="48"/>
      <c r="V42" s="51" t="e">
        <f t="shared" si="41"/>
        <v>#N/A</v>
      </c>
      <c r="W42" s="48" t="s">
        <v>35</v>
      </c>
      <c r="X42" s="36" t="s">
        <v>170</v>
      </c>
      <c r="Y42" s="36"/>
      <c r="Z42" s="36" t="str">
        <f t="shared" si="85"/>
        <v>Comercio Exterior - Despacho</v>
      </c>
      <c r="AA42" s="36" t="str">
        <f t="shared" si="86"/>
        <v>Proyecto</v>
      </c>
      <c r="AB42" s="36" t="str">
        <f t="shared" si="12"/>
        <v>412 - Instituto Mexicano de la Propiedad Intelectual</v>
      </c>
      <c r="AC42" s="36" t="str">
        <f t="shared" si="13"/>
        <v>Instituto Mexicano de la Propiedad Intelectual</v>
      </c>
      <c r="AD42" s="36" t="s">
        <v>33</v>
      </c>
      <c r="AE42" s="36" t="e">
        <f>VLOOKUP(A42,h_project,34,FALSE)</f>
        <v>#N/A</v>
      </c>
      <c r="AF42" s="36"/>
      <c r="AG42" s="36"/>
      <c r="AH42" s="36"/>
      <c r="AI42" s="36"/>
      <c r="AJ42" s="36" t="e">
        <f t="shared" si="18"/>
        <v>#N/A</v>
      </c>
      <c r="AK42" s="36" t="str">
        <f>VLOOKUP(A42,h_iniciativa,11,FALSE)</f>
        <v>Mario Santos Aldama</v>
      </c>
      <c r="AL42" s="36" t="str">
        <f>VLOOKUP(A42,h_iniciativa,9,FALSE)</f>
        <v>Ingrid Bernal Campuzano</v>
      </c>
      <c r="AM42" s="36" t="s">
        <v>4214</v>
      </c>
      <c r="AN42" s="36" t="s">
        <v>4214</v>
      </c>
      <c r="AO42" s="36"/>
      <c r="AP42" s="36"/>
      <c r="AQ42" s="36"/>
      <c r="AR42" s="36" t="s">
        <v>4444</v>
      </c>
      <c r="AS42" s="36" t="s">
        <v>4444</v>
      </c>
      <c r="AT42" s="48" t="str">
        <f>VLOOKUP(VLOOKUP(A42,h_iniciativa,12,FALSE),matriz_app,6,FALSE)</f>
        <v>Homero Angel Garcia Merino</v>
      </c>
      <c r="AU42" s="48" t="str">
        <f>VLOOKUP(VLOOKUP(A42,h_iniciativa,12,FALSE),matriz_app,5,FALSE)</f>
        <v>Francisco Lopez Guadarrama</v>
      </c>
      <c r="AV42" s="52"/>
      <c r="AW42" s="52"/>
      <c r="AX42" s="52"/>
      <c r="AY42" s="52"/>
      <c r="AZ42" s="49"/>
      <c r="BA42" s="49"/>
      <c r="BB42" s="36" t="s">
        <v>3959</v>
      </c>
      <c r="BC42" s="49" t="s">
        <v>3963</v>
      </c>
      <c r="BD42" s="48" t="e">
        <f t="shared" si="32"/>
        <v>#N/A</v>
      </c>
      <c r="BE42" s="48">
        <f t="shared" si="33"/>
        <v>0</v>
      </c>
      <c r="BF42" s="48" t="e">
        <f t="shared" si="34"/>
        <v>#N/A</v>
      </c>
      <c r="BG42" s="48" t="e">
        <f t="shared" si="35"/>
        <v>#N/A</v>
      </c>
      <c r="BH42" s="48" t="e">
        <f t="shared" si="36"/>
        <v>#N/A</v>
      </c>
    </row>
    <row r="43" spans="1:60" x14ac:dyDescent="0.3">
      <c r="A43" s="53">
        <v>381</v>
      </c>
      <c r="B43" s="54">
        <f t="shared" si="83"/>
        <v>43362.46607638889</v>
      </c>
      <c r="C43" s="36" t="str">
        <f t="shared" si="1"/>
        <v>CE- SOIA: Incorporar la información de la línea de captura</v>
      </c>
      <c r="D43" s="36"/>
      <c r="E43" s="36"/>
      <c r="F43" s="36"/>
      <c r="G43" s="36" t="s">
        <v>6815</v>
      </c>
      <c r="H43" s="36" t="str">
        <f t="shared" si="2"/>
        <v>Incorporar en el Sistema de Operación Integral_x000D_
Aduanera (SOIA), una consulta que le permita al contribuyente visualizar la_x000D_
situación de pago de la línea de captura de comercio exterior.</v>
      </c>
      <c r="I43" s="36" t="str">
        <f t="shared" si="84"/>
        <v>AGA</v>
      </c>
      <c r="J43" s="36" t="s">
        <v>6944</v>
      </c>
      <c r="K43" s="36" t="str">
        <f t="shared" si="4"/>
        <v>María de los Ángeles Ávila Vázquez</v>
      </c>
      <c r="L43" s="36" t="s">
        <v>6944</v>
      </c>
      <c r="M43" s="36"/>
      <c r="N43" s="145" t="s">
        <v>4474</v>
      </c>
      <c r="O43" s="36">
        <f>IFERROR(AG43*0.15,0)</f>
        <v>429.71249999999998</v>
      </c>
      <c r="P43" s="36" t="s">
        <v>2396</v>
      </c>
      <c r="Q43" s="36">
        <f>IF(K43=N43,1,0)</f>
        <v>1</v>
      </c>
      <c r="R43" s="36" t="str">
        <f>VLOOKUP(A43,proyectos,5,FALSE)</f>
        <v>D. Desarrollo</v>
      </c>
      <c r="S43" s="36" t="s">
        <v>6443</v>
      </c>
      <c r="T43" s="36" t="s">
        <v>6443</v>
      </c>
      <c r="U43" s="36"/>
      <c r="V43" s="51">
        <f t="shared" si="41"/>
        <v>0.32</v>
      </c>
      <c r="W43" s="36" t="str">
        <f>VLOOKUP(A43,proyectos,6,FALSE)</f>
        <v>Activo</v>
      </c>
      <c r="X43" s="36" t="s">
        <v>170</v>
      </c>
      <c r="Y43" s="36" t="str">
        <f>VLOOKUP(A43,proyectos,19,FALSE)</f>
        <v>Continuidad operativa</v>
      </c>
      <c r="Z43" s="36" t="str">
        <f t="shared" si="85"/>
        <v>Comercio Exterior - Soporte a la Operación</v>
      </c>
      <c r="AA43" s="36" t="str">
        <f t="shared" si="86"/>
        <v>Mantenimiento</v>
      </c>
      <c r="AB43" s="55" t="str">
        <f t="shared" si="12"/>
        <v>212 - Sistema de Operación Integral Aduanera</v>
      </c>
      <c r="AC43" s="36" t="str">
        <f t="shared" si="13"/>
        <v>Sistema de Operación Integral Aduanera</v>
      </c>
      <c r="AD43" s="36" t="s">
        <v>33</v>
      </c>
      <c r="AE43" s="36" t="str">
        <f>VLOOKUP(A43,h_project,34,FALSE)</f>
        <v>Unidades de Desarrollo (UD-X)</v>
      </c>
      <c r="AF43" s="36">
        <f>VLOOKUP(A43,h_project,35,FALSE)</f>
        <v>2291.8000000000002</v>
      </c>
      <c r="AG43" s="36">
        <f>VLOOKUP(A43,h_project,36,FALSE)</f>
        <v>2864.75</v>
      </c>
      <c r="AH43" s="56">
        <v>524817.62</v>
      </c>
      <c r="AI43" s="57">
        <f>VLOOKUP(A43,h_project,37,FALSE)</f>
        <v>524822.19999999995</v>
      </c>
      <c r="AJ43" s="36" t="e">
        <f t="shared" si="18"/>
        <v>#N/A</v>
      </c>
      <c r="AK43" s="36" t="str">
        <f>VLOOKUP(A43,proyectos,9,FALSE)</f>
        <v>María de los Angeles Ávila Vázquez</v>
      </c>
      <c r="AL43" s="36" t="str">
        <f>VLOOKUP(A43,proyectos,10,FALSE)</f>
        <v>Enrique Teodoro Olvera Olvera</v>
      </c>
      <c r="AM43" s="36" t="s">
        <v>4214</v>
      </c>
      <c r="AN43" s="36" t="s">
        <v>4214</v>
      </c>
      <c r="AO43" s="36">
        <f>VLOOKUP(A43,proyectos,2,FALSE)</f>
        <v>886</v>
      </c>
      <c r="AP43" s="36" t="str">
        <f>VLOOKUP(AO43,h_est_tec,17,FALSE)</f>
        <v>COSMIC</v>
      </c>
      <c r="AQ43" s="36" t="str">
        <f>VLOOKUP(A43,proyectos,29,FALSE)</f>
        <v>Desarrollo de Software</v>
      </c>
      <c r="AR43" s="36" t="s">
        <v>4444</v>
      </c>
      <c r="AS43" s="36" t="s">
        <v>4444</v>
      </c>
      <c r="AT43" s="36" t="str">
        <f>VLOOKUP(A43,proyectos,12,FALSE)</f>
        <v>Homero Angel Garcia Merino</v>
      </c>
      <c r="AU43" s="36" t="str">
        <f>VLOOKUP(A43,proyectos,13,FALSE)</f>
        <v>Francisco Lopez Guadarrama</v>
      </c>
      <c r="AV43" s="54" t="str">
        <f>VLOOKUP(A43,proyectos,20,FALSE)</f>
        <v>22/05/2019</v>
      </c>
      <c r="AW43" s="54" t="str">
        <f>VLOOKUP(A43,proyectos,21,FALSE)</f>
        <v>22/05/2019</v>
      </c>
      <c r="AX43" s="54" t="str">
        <f>VLOOKUP(A43,proyectos,22,FALSE)</f>
        <v>07/01/2020</v>
      </c>
      <c r="AY43" s="54" t="str">
        <f>VLOOKUP(A43,proyectos,23,FALSE)</f>
        <v/>
      </c>
      <c r="AZ43" s="49">
        <f>YEAR(AX43)</f>
        <v>2020</v>
      </c>
      <c r="BA43" s="49">
        <f>MONTH(AX43)</f>
        <v>1</v>
      </c>
      <c r="BB43" s="36" t="s">
        <v>663</v>
      </c>
      <c r="BC43" s="49" t="s">
        <v>3963</v>
      </c>
      <c r="BD43" s="48" t="e">
        <f t="shared" si="32"/>
        <v>#N/A</v>
      </c>
      <c r="BE43" s="48">
        <f t="shared" si="33"/>
        <v>0</v>
      </c>
      <c r="BF43" s="48">
        <f t="shared" si="34"/>
        <v>381</v>
      </c>
      <c r="BG43" s="48">
        <f t="shared" si="35"/>
        <v>381</v>
      </c>
      <c r="BH43" s="48" t="str">
        <f t="shared" si="36"/>
        <v>Activo</v>
      </c>
    </row>
    <row r="44" spans="1:60" x14ac:dyDescent="0.3">
      <c r="A44" s="53">
        <v>382</v>
      </c>
      <c r="B44" s="54">
        <f t="shared" si="83"/>
        <v>43362.517268518517</v>
      </c>
      <c r="C44" s="36" t="str">
        <f t="shared" si="1"/>
        <v>RC_ CONTABILIDAD NEPE_ Actualización del Procesos de Sustitutivas.</v>
      </c>
      <c r="D44" s="36" t="s">
        <v>6363</v>
      </c>
      <c r="E44" s="36"/>
      <c r="F44" s="36"/>
      <c r="G44" s="36" t="s">
        <v>6815</v>
      </c>
      <c r="H44" s="36" t="str">
        <f t="shared" si="2"/>
        <v>Se solicita se actualice el proceso de Sustitutivas para que se permita procesar de manera automática las complementarias que su Inmediata Anterior No se encuentra pagada. Asimismo, se requiere actualizar los reportes de Sustitutivas;Relación de Complementarias Sustitutivas; y ;Resultado del Proceso (Antes y Después);, y los Reportes de ;Relación de Transacciones Complementarias; y ;Reporte de Operaciones Complementarias; del proceso anterior. de igual manera se requiere contemplar en el proceso automático, las complementarias que son registradas en la B.D. contable antes que su inmediata anterior.​</v>
      </c>
      <c r="I44" s="36" t="str">
        <f t="shared" si="84"/>
        <v>AGP</v>
      </c>
      <c r="J44" s="36" t="s">
        <v>6944</v>
      </c>
      <c r="K44" s="36" t="str">
        <f t="shared" si="4"/>
        <v>Elizabeth Del Valle Beltrán</v>
      </c>
      <c r="L44" s="36" t="s">
        <v>6944</v>
      </c>
      <c r="M44" s="36"/>
      <c r="N44" s="145" t="s">
        <v>4510</v>
      </c>
      <c r="O44" s="36">
        <f>IFERROR(AG44*0.15,0)</f>
        <v>54</v>
      </c>
      <c r="P44" s="36" t="s">
        <v>6974</v>
      </c>
      <c r="Q44" s="36">
        <f>IF(K44=N44,1,0)</f>
        <v>1</v>
      </c>
      <c r="R44" s="36" t="str">
        <f>VLOOKUP(A44,proyectos,5,FALSE)</f>
        <v>A.1 Especificación Funcional</v>
      </c>
      <c r="S44" s="36"/>
      <c r="T44" s="36"/>
      <c r="U44" s="36"/>
      <c r="V44" s="51">
        <f t="shared" si="41"/>
        <v>0.85</v>
      </c>
      <c r="W44" s="36" t="str">
        <f>VLOOKUP(A44,proyectos,6,FALSE)</f>
        <v>Activo</v>
      </c>
      <c r="X44" s="36" t="s">
        <v>170</v>
      </c>
      <c r="Y44" s="36" t="str">
        <f>VLOOKUP(A44,proyectos,19,FALSE)</f>
        <v>Continuidad operativa</v>
      </c>
      <c r="Z44" s="36" t="str">
        <f t="shared" si="85"/>
        <v>Registro Contable</v>
      </c>
      <c r="AA44" s="36" t="str">
        <f t="shared" si="86"/>
        <v>Mantenimiento</v>
      </c>
      <c r="AB44" s="36" t="str">
        <f t="shared" si="12"/>
        <v>81 - Contabilidad del Nuevo Esquema de Pagos Electrónicos.</v>
      </c>
      <c r="AC44" s="36" t="str">
        <f t="shared" si="13"/>
        <v>Contabilidad del Nuevo Esquema de Pagos Electrónicos.</v>
      </c>
      <c r="AD44" s="36" t="s">
        <v>33</v>
      </c>
      <c r="AE44" s="36" t="str">
        <f>VLOOKUP(A44,h_project,34,FALSE)</f>
        <v>Unidades de Desarrollo (UD-X)</v>
      </c>
      <c r="AF44" s="36">
        <f>VLOOKUP(A44,h_project,35,FALSE)</f>
        <v>360</v>
      </c>
      <c r="AG44" s="36">
        <f>VLOOKUP(A44,h_project,36,FALSE)</f>
        <v>360</v>
      </c>
      <c r="AH44" s="56">
        <v>884250</v>
      </c>
      <c r="AI44" s="57">
        <f>VLOOKUP(A44,h_project,37,FALSE)</f>
        <v>82440</v>
      </c>
      <c r="AJ44" s="36" t="e">
        <f t="shared" si="18"/>
        <v>#N/A</v>
      </c>
      <c r="AK44" s="36" t="str">
        <f>VLOOKUP(A44,h_iniciativa,11,FALSE)</f>
        <v>Elizabeth Del Valle Beltran</v>
      </c>
      <c r="AL44" s="36" t="str">
        <f>VLOOKUP(A44,h_iniciativa,9,FALSE)</f>
        <v>Ricardo Ramiro Romero Razo</v>
      </c>
      <c r="AM44" s="36" t="s">
        <v>4214</v>
      </c>
      <c r="AN44" s="36" t="s">
        <v>4214</v>
      </c>
      <c r="AO44" s="36">
        <f>VLOOKUP(A44,proyectos,2,FALSE)</f>
        <v>629</v>
      </c>
      <c r="AP44" s="36" t="str">
        <f>VLOOKUP(AO44,h_est_tec,17,FALSE)</f>
        <v>Alto Nivel</v>
      </c>
      <c r="AQ44" s="36" t="str">
        <f>VLOOKUP(A44,proyectos,29,FALSE)</f>
        <v>Desarrollo de Software</v>
      </c>
      <c r="AR44" s="36" t="s">
        <v>4444</v>
      </c>
      <c r="AS44" s="36" t="s">
        <v>4444</v>
      </c>
      <c r="AT44" s="48" t="str">
        <f>VLOOKUP(VLOOKUP(A44,h_iniciativa,12,FALSE),matriz_app,6,FALSE)</f>
        <v>Oscar Fernandez Pallares</v>
      </c>
      <c r="AU44" s="48" t="str">
        <f>VLOOKUP(VLOOKUP(A44,h_iniciativa,12,FALSE),matriz_app,5,FALSE)</f>
        <v>Ricardo Tejeda De la Cruz</v>
      </c>
      <c r="AV44" s="54" t="str">
        <f>VLOOKUP(A44,proyectos,20,FALSE)</f>
        <v>12/08/2020</v>
      </c>
      <c r="AW44" s="54" t="str">
        <f>VLOOKUP(A44,proyectos,21,FALSE)</f>
        <v>12/08/2020</v>
      </c>
      <c r="AX44" s="54" t="str">
        <f>VLOOKUP(A44,proyectos,22,FALSE)</f>
        <v>22/09/2020</v>
      </c>
      <c r="AY44" s="54" t="str">
        <f>VLOOKUP(A44,proyectos,23,FALSE)</f>
        <v/>
      </c>
      <c r="AZ44" s="49">
        <f>YEAR(AX44)</f>
        <v>2020</v>
      </c>
      <c r="BA44" s="49">
        <f>MONTH(AX44)</f>
        <v>9</v>
      </c>
      <c r="BB44" s="36" t="s">
        <v>663</v>
      </c>
      <c r="BC44" s="49" t="s">
        <v>3963</v>
      </c>
      <c r="BD44" s="48" t="e">
        <f t="shared" si="32"/>
        <v>#N/A</v>
      </c>
      <c r="BE44" s="48">
        <f t="shared" si="33"/>
        <v>0</v>
      </c>
      <c r="BF44" s="48">
        <f t="shared" si="34"/>
        <v>382</v>
      </c>
      <c r="BG44" s="48">
        <f t="shared" si="35"/>
        <v>382</v>
      </c>
      <c r="BH44" s="48" t="str">
        <f t="shared" si="36"/>
        <v>Activo</v>
      </c>
    </row>
    <row r="45" spans="1:60" ht="28.8" x14ac:dyDescent="0.3">
      <c r="A45" s="53">
        <v>384</v>
      </c>
      <c r="B45" s="54">
        <f t="shared" si="83"/>
        <v>43363.462939814817</v>
      </c>
      <c r="C45" s="63" t="str">
        <f t="shared" si="1"/>
        <v>RFCAmpleado_MAT-PI: MODIFICACIÓN_HIDROCARBUROS</v>
      </c>
      <c r="D45" s="36"/>
      <c r="E45" s="36"/>
      <c r="F45" s="36"/>
      <c r="G45" s="36" t="s">
        <v>6817</v>
      </c>
      <c r="H45" s="36" t="str">
        <f t="shared" si="2"/>
        <v xml:space="preserve">Se requiere incorporar en el PISE los sectores 17,18,19 y 20 por medio de fracciones arancelarias, así mismo incorporar campos en el reporte de consultas que ingresan al grupo de importadores </v>
      </c>
      <c r="I45" s="36" t="str">
        <f t="shared" si="84"/>
        <v>AGSC</v>
      </c>
      <c r="J45" s="36" t="s">
        <v>6944</v>
      </c>
      <c r="K45" s="36" t="str">
        <f t="shared" si="4"/>
        <v>Christian Alejandro Nolasco Palacios</v>
      </c>
      <c r="L45" s="36" t="s">
        <v>6944</v>
      </c>
      <c r="M45" s="36"/>
      <c r="N45" s="145" t="s">
        <v>122</v>
      </c>
      <c r="O45" s="36">
        <f>IFERROR(AG45*0.15,0)</f>
        <v>46.949999999999996</v>
      </c>
      <c r="P45" s="36" t="s">
        <v>6974</v>
      </c>
      <c r="Q45" s="36">
        <f>IF(K45=N45,1,0)</f>
        <v>1</v>
      </c>
      <c r="R45" s="36" t="str">
        <f>VLOOKUP(A45,proyectos,5,FALSE)</f>
        <v>A.2 En estimación por finalización de EF</v>
      </c>
      <c r="S45" s="36"/>
      <c r="T45" s="36"/>
      <c r="U45" s="36"/>
      <c r="V45" s="51">
        <f t="shared" si="41"/>
        <v>1</v>
      </c>
      <c r="W45" s="36" t="str">
        <f>VLOOKUP(A45,proyectos,6,FALSE)</f>
        <v>Activo</v>
      </c>
      <c r="X45" s="36" t="str">
        <f>VLOOKUP(A45,h_iniciativa,15,FALSE)</f>
        <v>No aplica</v>
      </c>
      <c r="Y45" s="36" t="str">
        <f>VLOOKUP(A45,proyectos,19,FALSE)</f>
        <v>Continuidad operativa</v>
      </c>
      <c r="Z45" s="36" t="str">
        <f t="shared" si="85"/>
        <v>Servicios al Contribuyente</v>
      </c>
      <c r="AA45" s="36" t="str">
        <f t="shared" si="86"/>
        <v>Desarrollo</v>
      </c>
      <c r="AB45" s="55" t="str">
        <f t="shared" si="12"/>
        <v>700 - RFC Ampliado</v>
      </c>
      <c r="AC45" s="36" t="str">
        <f t="shared" si="13"/>
        <v>RFC Ampliado</v>
      </c>
      <c r="AD45" s="36" t="s">
        <v>33</v>
      </c>
      <c r="AE45" s="36" t="str">
        <f>VLOOKUP(A45,h_project,34,FALSE)</f>
        <v>Unidades de Desarrollo (UD-X)</v>
      </c>
      <c r="AF45" s="36">
        <f>VLOOKUP(A45,h_project,35,FALSE)</f>
        <v>313</v>
      </c>
      <c r="AG45" s="36">
        <f>VLOOKUP(A45,h_project,36,FALSE)</f>
        <v>313</v>
      </c>
      <c r="AH45" s="56">
        <v>71677</v>
      </c>
      <c r="AI45" s="57">
        <f>VLOOKUP(A45,h_project,37,FALSE)</f>
        <v>71677</v>
      </c>
      <c r="AJ45" s="36">
        <f t="shared" si="18"/>
        <v>71677</v>
      </c>
      <c r="AK45" s="36" t="str">
        <f>VLOOKUP(A45,proyectos,9,FALSE)</f>
        <v>Christian Alejandro Nolasco Palacios</v>
      </c>
      <c r="AL45" s="36" t="str">
        <f>VLOOKUP(A45,proyectos,10,FALSE)</f>
        <v>Ignacio Trujillo Hernandez</v>
      </c>
      <c r="AM45" s="36" t="s">
        <v>4214</v>
      </c>
      <c r="AN45" s="36" t="s">
        <v>4214</v>
      </c>
      <c r="AO45" s="36">
        <f>VLOOKUP(A45,proyectos,2,FALSE)</f>
        <v>1066</v>
      </c>
      <c r="AP45" s="36" t="str">
        <f>VLOOKUP(AO45,h_est_tec,17,FALSE)</f>
        <v>Alto Nivel</v>
      </c>
      <c r="AQ45" s="36" t="str">
        <f>VLOOKUP(A45,proyectos,29,FALSE)</f>
        <v>Desarrollo de Software</v>
      </c>
      <c r="AR45" s="36" t="s">
        <v>4444</v>
      </c>
      <c r="AS45" s="36" t="s">
        <v>4444</v>
      </c>
      <c r="AT45" s="36" t="str">
        <f>VLOOKUP(A45,proyectos,12,FALSE)</f>
        <v>Homero Angel Garcia Merino</v>
      </c>
      <c r="AU45" s="36" t="str">
        <f>VLOOKUP(A45,proyectos,13,FALSE)</f>
        <v>Juan Rivas Cruz</v>
      </c>
      <c r="AV45" s="54" t="str">
        <f>VLOOKUP(A45,proyectos,20,FALSE)</f>
        <v>30/03/2020</v>
      </c>
      <c r="AW45" s="54" t="str">
        <f>VLOOKUP(A45,proyectos,21,FALSE)</f>
        <v>30/03/2020</v>
      </c>
      <c r="AX45" s="54" t="str">
        <f>VLOOKUP(A45,proyectos,22,FALSE)</f>
        <v>18/06/2020</v>
      </c>
      <c r="AY45" s="54" t="str">
        <f>VLOOKUP(A45,proyectos,23,FALSE)</f>
        <v>18/06/2020</v>
      </c>
      <c r="AZ45" s="49">
        <f>YEAR(AX45)</f>
        <v>2020</v>
      </c>
      <c r="BA45" s="49">
        <f>MONTH(AX45)</f>
        <v>6</v>
      </c>
      <c r="BB45" s="36" t="s">
        <v>663</v>
      </c>
      <c r="BC45" s="49" t="s">
        <v>3963</v>
      </c>
      <c r="BD45" s="48" t="e">
        <f t="shared" si="32"/>
        <v>#N/A</v>
      </c>
      <c r="BE45" s="48">
        <f t="shared" si="33"/>
        <v>0</v>
      </c>
      <c r="BF45" s="48">
        <f t="shared" si="34"/>
        <v>384</v>
      </c>
      <c r="BG45" s="48">
        <f t="shared" si="35"/>
        <v>384</v>
      </c>
      <c r="BH45" s="48" t="str">
        <f t="shared" si="36"/>
        <v>Activo</v>
      </c>
    </row>
    <row r="46" spans="1:60" x14ac:dyDescent="0.3">
      <c r="A46" s="36">
        <v>385</v>
      </c>
      <c r="B46" s="54">
        <f t="shared" si="83"/>
        <v>43363.480115740742</v>
      </c>
      <c r="C46" s="36" t="str">
        <f t="shared" si="1"/>
        <v>MAT IDC RFC - Incorporar la Administración del Padrón de Contribuyentes de Bebidas Alcohólicas en RFC Ampliado.</v>
      </c>
      <c r="D46" s="36" t="s">
        <v>1079</v>
      </c>
      <c r="E46" s="36" t="s">
        <v>7949</v>
      </c>
      <c r="F46" s="36" t="s">
        <v>48</v>
      </c>
      <c r="G46" s="36" t="s">
        <v>6817</v>
      </c>
      <c r="H46" s="36" t="str">
        <f t="shared" si="2"/>
        <v xml:space="preserve">
Contar
con una herramienta institucional que permita recibir
y procesar las solicitudes de inscripción, actualización y baja en el Padrón de
Contribuyentes de Bebidas Alcohólicas, presentadas por los contribuyentes, vía
internet, así como la generación correcta de las constancias de
Inscripción, actualización, rechazo, o baja, que contenga un número de
identificador; así como el seguimiento a los contribuyentes ya inscritos que se
identifiquen para baja en dicho padrón.</v>
      </c>
      <c r="I46" s="36" t="str">
        <f t="shared" si="84"/>
        <v>AGSC</v>
      </c>
      <c r="J46" s="36" t="s">
        <v>6944</v>
      </c>
      <c r="K46" s="36" t="e">
        <f t="shared" si="4"/>
        <v>#N/A</v>
      </c>
      <c r="L46" s="36"/>
      <c r="M46" s="36"/>
      <c r="N46" s="36"/>
      <c r="O46" s="36"/>
      <c r="P46" s="36"/>
      <c r="Q46" s="36"/>
      <c r="R46" s="36" t="s">
        <v>2275</v>
      </c>
      <c r="S46" s="36"/>
      <c r="T46" s="36"/>
      <c r="U46" s="36"/>
      <c r="V46" s="51" t="e">
        <f t="shared" si="41"/>
        <v>#N/A</v>
      </c>
      <c r="W46" s="36" t="str">
        <f>IF(VLOOKUP(A46,iniciativa,23,FALSE)="Banco de iniciativa", "Detenido","Activo")</f>
        <v>Detenido</v>
      </c>
      <c r="X46" s="36" t="s">
        <v>170</v>
      </c>
      <c r="Y46" s="36"/>
      <c r="Z46" s="36" t="str">
        <f t="shared" si="85"/>
        <v>Servicios al Contribuyente</v>
      </c>
      <c r="AA46" s="36" t="str">
        <f t="shared" si="86"/>
        <v>Proyecto</v>
      </c>
      <c r="AB46" s="36" t="str">
        <f t="shared" si="12"/>
        <v>700 - RFC Ampliado</v>
      </c>
      <c r="AC46" s="36" t="str">
        <f t="shared" si="13"/>
        <v>RFC Ampliado</v>
      </c>
      <c r="AD46" s="36" t="s">
        <v>33</v>
      </c>
      <c r="AE46" s="36"/>
      <c r="AF46" s="36"/>
      <c r="AG46" s="36"/>
      <c r="AH46" s="36"/>
      <c r="AI46" s="36"/>
      <c r="AJ46" s="36" t="e">
        <f t="shared" si="18"/>
        <v>#N/A</v>
      </c>
      <c r="AK46" s="36" t="str">
        <f t="shared" ref="AK46:AK51" si="87">VLOOKUP(A46,h_iniciativa,11,FALSE)</f>
        <v>Christian Alejandro Nolasco Palacios</v>
      </c>
      <c r="AL46" s="36" t="str">
        <f t="shared" ref="AL46:AL51" si="88">VLOOKUP(A46,h_iniciativa,9,FALSE)</f>
        <v>Ignacio Trujillo Hernandez</v>
      </c>
      <c r="AM46" s="36" t="s">
        <v>4214</v>
      </c>
      <c r="AN46" s="36" t="s">
        <v>4214</v>
      </c>
      <c r="AO46" s="36"/>
      <c r="AP46" s="36"/>
      <c r="AQ46" s="36"/>
      <c r="AR46" s="36" t="s">
        <v>4401</v>
      </c>
      <c r="AS46" s="36" t="s">
        <v>4401</v>
      </c>
      <c r="AT46" s="48" t="str">
        <f t="shared" ref="AT46:AT51" si="89">VLOOKUP(VLOOKUP(A46,h_iniciativa,12,FALSE),matriz_app,6,FALSE)</f>
        <v>Jose Ignacio Perez Garcia</v>
      </c>
      <c r="AU46" s="48" t="str">
        <f t="shared" ref="AU46:AU51" si="90">VLOOKUP(VLOOKUP(A46,h_iniciativa,12,FALSE),matriz_app,5,FALSE)</f>
        <v>Araceli Gandara Bautista</v>
      </c>
      <c r="AV46" s="54"/>
      <c r="AW46" s="54"/>
      <c r="AX46" s="54"/>
      <c r="AY46" s="54"/>
      <c r="AZ46" s="49"/>
      <c r="BA46" s="49"/>
      <c r="BB46" s="36" t="s">
        <v>2267</v>
      </c>
      <c r="BC46" s="49" t="s">
        <v>3963</v>
      </c>
      <c r="BD46" s="48">
        <f t="shared" si="32"/>
        <v>385</v>
      </c>
      <c r="BE46" s="48" t="str">
        <f t="shared" si="33"/>
        <v>Banco de iniciativa</v>
      </c>
      <c r="BF46" s="48" t="e">
        <f t="shared" si="34"/>
        <v>#N/A</v>
      </c>
      <c r="BG46" s="48" t="e">
        <f t="shared" si="35"/>
        <v>#N/A</v>
      </c>
      <c r="BH46" s="48" t="e">
        <f t="shared" si="36"/>
        <v>#N/A</v>
      </c>
    </row>
    <row r="47" spans="1:60" x14ac:dyDescent="0.3">
      <c r="A47" s="53">
        <v>391</v>
      </c>
      <c r="B47" s="54">
        <f t="shared" si="83"/>
        <v>43374.459988425922</v>
      </c>
      <c r="C47" s="36" t="str">
        <f t="shared" si="1"/>
        <v>CE_Tráfico Aéreo: Crear un repositorio para la recepción de información aérea proveniente de la Ventanilla Digital (VUCEM)  para análisis de riesgo de información anticipada.</v>
      </c>
      <c r="D47" s="36"/>
      <c r="E47" s="36"/>
      <c r="F47" s="36"/>
      <c r="G47" s="36" t="s">
        <v>6816</v>
      </c>
      <c r="H47" s="36" t="str">
        <f t="shared" si="2"/>
        <v xml:space="preserve">
Contar
con los manifiestos y guías aéreas tal cual son transmitidas por las Aéreo líneas
a través de la VUCEM a un repositorio en el Centro de Datos de Querétaro, a fin
de llevar a cabo análisis de riesgo oportunamente de las mercancías que
ingresan al país..</v>
      </c>
      <c r="I47" s="36" t="str">
        <f t="shared" si="84"/>
        <v>AGA</v>
      </c>
      <c r="J47" s="36" t="s">
        <v>6944</v>
      </c>
      <c r="K47" s="36" t="e">
        <f t="shared" si="4"/>
        <v>#N/A</v>
      </c>
      <c r="L47" s="36"/>
      <c r="M47" s="36"/>
      <c r="N47" s="36"/>
      <c r="O47" s="36"/>
      <c r="P47" s="36"/>
      <c r="Q47" s="36"/>
      <c r="R47" s="36" t="s">
        <v>3962</v>
      </c>
      <c r="S47" s="36"/>
      <c r="T47" s="36"/>
      <c r="U47" s="36"/>
      <c r="V47" s="51" t="e">
        <f t="shared" si="41"/>
        <v>#N/A</v>
      </c>
      <c r="W47" s="36" t="s">
        <v>35</v>
      </c>
      <c r="X47" s="36" t="s">
        <v>170</v>
      </c>
      <c r="Y47" s="36"/>
      <c r="Z47" s="36" t="str">
        <f t="shared" si="85"/>
        <v>Administración del Riesgo</v>
      </c>
      <c r="AA47" s="36" t="str">
        <f t="shared" si="86"/>
        <v>Proyecto</v>
      </c>
      <c r="AB47" s="36" t="str">
        <f t="shared" si="12"/>
        <v>997 - Repositorio Tráfico Ferroviario: Crear un repositorio para la recepción de información ferroviaria desde VUCEM para análisis de riesgo de información anticipada</v>
      </c>
      <c r="AC47" s="36" t="str">
        <f t="shared" si="13"/>
        <v>Repositorio Tráfico Ferroviario: Crear un repositorio para la recepción de información ferroviaria desde VUCEM para análisis de riesgo de información anticipada</v>
      </c>
      <c r="AD47" s="36" t="s">
        <v>33</v>
      </c>
      <c r="AE47" s="36" t="e">
        <f>VLOOKUP(A47,h_project,34,FALSE)</f>
        <v>#N/A</v>
      </c>
      <c r="AF47" s="36"/>
      <c r="AG47" s="36"/>
      <c r="AH47" s="36"/>
      <c r="AI47" s="36"/>
      <c r="AJ47" s="36" t="e">
        <f t="shared" si="18"/>
        <v>#N/A</v>
      </c>
      <c r="AK47" s="36" t="str">
        <f t="shared" si="87"/>
        <v>Jose Alberto Romero Rodriguez</v>
      </c>
      <c r="AL47" s="36" t="str">
        <f t="shared" si="88"/>
        <v>Homero Angel Garcia Merino</v>
      </c>
      <c r="AM47" s="36" t="s">
        <v>7822</v>
      </c>
      <c r="AN47" s="36" t="s">
        <v>4444</v>
      </c>
      <c r="AO47" s="36"/>
      <c r="AP47" s="36"/>
      <c r="AQ47" s="36"/>
      <c r="AR47" s="36" t="s">
        <v>4401</v>
      </c>
      <c r="AS47" s="36" t="s">
        <v>4401</v>
      </c>
      <c r="AT47" s="48" t="str">
        <f t="shared" si="89"/>
        <v>Victor Alfredo Milchorena Gonzalez</v>
      </c>
      <c r="AU47" s="48" t="str">
        <f t="shared" si="90"/>
        <v>Carlos Moreno Garcia</v>
      </c>
      <c r="AV47" s="54"/>
      <c r="AW47" s="54"/>
      <c r="AX47" s="54"/>
      <c r="AY47" s="54"/>
      <c r="AZ47" s="49"/>
      <c r="BA47" s="49"/>
      <c r="BB47" s="36" t="s">
        <v>3960</v>
      </c>
      <c r="BC47" s="49" t="s">
        <v>3963</v>
      </c>
      <c r="BD47" s="48" t="e">
        <f t="shared" si="32"/>
        <v>#N/A</v>
      </c>
      <c r="BE47" s="48">
        <f t="shared" si="33"/>
        <v>0</v>
      </c>
      <c r="BF47" s="48">
        <f t="shared" si="34"/>
        <v>391</v>
      </c>
      <c r="BG47" s="48" t="e">
        <f t="shared" si="35"/>
        <v>#N/A</v>
      </c>
      <c r="BH47" s="48" t="e">
        <f t="shared" si="36"/>
        <v>#N/A</v>
      </c>
    </row>
    <row r="48" spans="1:60" x14ac:dyDescent="0.3">
      <c r="A48" s="36">
        <v>402</v>
      </c>
      <c r="B48" s="54">
        <f t="shared" si="83"/>
        <v>43383.52375</v>
      </c>
      <c r="C48" s="36" t="str">
        <f t="shared" si="1"/>
        <v>CED_Envío de alertas del Sistema CPED a la base de datos que alimenta MATCE</v>
      </c>
      <c r="D48" s="36"/>
      <c r="E48" s="36"/>
      <c r="F48" s="36"/>
      <c r="G48" s="36" t="s">
        <v>6816</v>
      </c>
      <c r="H48" s="36" t="str">
        <f t="shared" si="2"/>
        <v>Se deberá desarrollar un componente dentro del SISTEMA CPED que permita transmitir y asignar el reconocimiento aduanero a las mercancías alertadas, con base a los criterios establecidos en el Layout que fue definido en la reingeniería de la parametrización del MATCE.Consideraciones&amp;#58;La asignación de los criterios de alerta ocurrirá cuando el analista CPED obtenga los insumos pertinentes que el SISTEMA CPED ha determinado de riesgo y sea necesario emitir una alerta. Por tanto, cuando el Analista CPED guarde este análisis, SISTEMA CPED deberá crear el registro para que se guarde en MATCE parametrización.Los campos que serán transferidos para consumo de MATCE parametrización serán en principio aquellos que son obligatorios para el guardado del registro en el módulo de parametrización.Desarrollar dentro del sistema CPED una consulta que permita visualizar la asignación de un rojo. Incluir en el sistema CPED una funcionalidad de desistimiento de la alerta, para el caso en el que se identifique que la alerta emitida por el sistema de SISTEMA CPED no cumple con los criterios suficientes, deberá omitir la asignación de la causa de rojo, respetando la jerarquía del modelo de riesgo.Contar con una funcionalidad para registrar en una bitácora de eventos que realicen los usuarios del SISTEMA CPED en la transmisión de eventos y pueda ser consultada esta información bajo demanda por la herramienta institucional.Contar con una funcionalidad que permita manejar contingencias en el servicio de comunicaciones para que en caso de una falla breve en las transmisiones, se verifique si hay registros en proceso de envío y éstos sean persistidos automáticamente tan pronto se reestablezca el servicio.Consideraciones generalesConsiderar el requerimiento no funcional que mantenga la integridad de la información para las solicitudes emitidas a MATCE-Parametrización y el no repudio de la información.​​</v>
      </c>
      <c r="I48" s="36" t="str">
        <f t="shared" si="84"/>
        <v>AGA</v>
      </c>
      <c r="J48" s="36" t="s">
        <v>6944</v>
      </c>
      <c r="K48" s="36" t="e">
        <f t="shared" si="4"/>
        <v>#N/A</v>
      </c>
      <c r="L48" s="36"/>
      <c r="M48" s="36"/>
      <c r="N48" s="36"/>
      <c r="O48" s="36"/>
      <c r="P48" s="36"/>
      <c r="Q48" s="36"/>
      <c r="R48" s="36" t="s">
        <v>3961</v>
      </c>
      <c r="S48" s="48"/>
      <c r="T48" s="48"/>
      <c r="U48" s="48"/>
      <c r="V48" s="51" t="e">
        <f t="shared" si="41"/>
        <v>#N/A</v>
      </c>
      <c r="W48" s="48" t="s">
        <v>35</v>
      </c>
      <c r="X48" s="36" t="s">
        <v>170</v>
      </c>
      <c r="Y48" s="36"/>
      <c r="Z48" s="36" t="str">
        <f t="shared" si="85"/>
        <v>Comercio Exterior - Despacho</v>
      </c>
      <c r="AA48" s="36" t="str">
        <f t="shared" si="86"/>
        <v>Proyecto</v>
      </c>
      <c r="AB48" s="36" t="str">
        <f t="shared" si="12"/>
        <v>993 - SISTEMA CPED</v>
      </c>
      <c r="AC48" s="36" t="str">
        <f t="shared" si="13"/>
        <v>SISTEMA CPED</v>
      </c>
      <c r="AD48" s="36" t="str">
        <f>VLOOKUP(A48,h_iniciativa,14,FALSE)</f>
        <v>SAS</v>
      </c>
      <c r="AE48" s="36" t="e">
        <f>VLOOKUP(A48,h_project,34,FALSE)</f>
        <v>#N/A</v>
      </c>
      <c r="AF48" s="36"/>
      <c r="AG48" s="36"/>
      <c r="AH48" s="36"/>
      <c r="AI48" s="36"/>
      <c r="AJ48" s="36" t="e">
        <f t="shared" si="18"/>
        <v>#N/A</v>
      </c>
      <c r="AK48" s="36" t="str">
        <f t="shared" si="87"/>
        <v>Maria de los Angeles Avila Vazquez</v>
      </c>
      <c r="AL48" s="36" t="str">
        <f t="shared" si="88"/>
        <v>Enrique Teodoro Olvera Olvera</v>
      </c>
      <c r="AM48" s="36" t="s">
        <v>4214</v>
      </c>
      <c r="AN48" s="36" t="s">
        <v>4214</v>
      </c>
      <c r="AO48" s="36"/>
      <c r="AP48" s="36"/>
      <c r="AQ48" s="36"/>
      <c r="AR48" s="36" t="s">
        <v>4401</v>
      </c>
      <c r="AS48" s="36" t="s">
        <v>4401</v>
      </c>
      <c r="AT48" s="48" t="str">
        <f t="shared" si="89"/>
        <v>Victor Alfredo Milchorena Gonzalez</v>
      </c>
      <c r="AU48" s="48" t="str">
        <f t="shared" si="90"/>
        <v>Carlos Moreno Garcia</v>
      </c>
      <c r="AV48" s="52"/>
      <c r="AW48" s="52"/>
      <c r="AX48" s="52"/>
      <c r="AY48" s="52"/>
      <c r="AZ48" s="49"/>
      <c r="BA48" s="49"/>
      <c r="BB48" s="36" t="s">
        <v>3959</v>
      </c>
      <c r="BC48" s="49" t="s">
        <v>3963</v>
      </c>
      <c r="BD48" s="48" t="e">
        <f t="shared" si="32"/>
        <v>#N/A</v>
      </c>
      <c r="BE48" s="48">
        <f t="shared" si="33"/>
        <v>0</v>
      </c>
      <c r="BF48" s="48" t="e">
        <f t="shared" si="34"/>
        <v>#N/A</v>
      </c>
      <c r="BG48" s="48" t="e">
        <f t="shared" si="35"/>
        <v>#N/A</v>
      </c>
      <c r="BH48" s="48" t="e">
        <f t="shared" si="36"/>
        <v>#N/A</v>
      </c>
    </row>
    <row r="49" spans="1:60" x14ac:dyDescent="0.3">
      <c r="A49" s="36">
        <v>414</v>
      </c>
      <c r="B49" s="54">
        <f t="shared" si="83"/>
        <v>43395.776736111111</v>
      </c>
      <c r="C49" s="36" t="str">
        <f t="shared" si="1"/>
        <v>RFC Ampliado_MAT-PI: Actualizar el rol líder y los Grupos de Atención del Padrón de Importadores.</v>
      </c>
      <c r="D49" s="36" t="s">
        <v>1079</v>
      </c>
      <c r="E49" s="36"/>
      <c r="F49" s="36"/>
      <c r="G49" s="36" t="s">
        <v>6816</v>
      </c>
      <c r="H49" s="36" t="str">
        <f t="shared" si="2"/>
        <v>​Se
requiere realizar el cambio de rol líder de grupo, así como el alta y baja de
usuarios en los grupos de atención del PISE conforme
a lo especificado en el excel Asignación_Gpos_AOP4_02022017.xlsx</v>
      </c>
      <c r="I49" s="36" t="str">
        <f t="shared" si="84"/>
        <v>AGSC</v>
      </c>
      <c r="J49" s="36" t="s">
        <v>6944</v>
      </c>
      <c r="K49" s="36" t="e">
        <f t="shared" si="4"/>
        <v>#N/A</v>
      </c>
      <c r="L49" s="36"/>
      <c r="M49" s="36"/>
      <c r="N49" s="36"/>
      <c r="O49" s="36"/>
      <c r="P49" s="36"/>
      <c r="Q49" s="36"/>
      <c r="R49" s="36" t="s">
        <v>2275</v>
      </c>
      <c r="S49" s="36"/>
      <c r="T49" s="36"/>
      <c r="U49" s="36"/>
      <c r="V49" s="51" t="e">
        <f t="shared" si="41"/>
        <v>#N/A</v>
      </c>
      <c r="W49" s="36" t="str">
        <f>IF(VLOOKUP(A49,iniciativa,23,FALSE)="Banco de iniciativa", "Detenido","Activo")</f>
        <v>Detenido</v>
      </c>
      <c r="X49" s="36" t="s">
        <v>170</v>
      </c>
      <c r="Y49" s="36" t="str">
        <f>VLOOKUP(A49,iniciativa,17,FALSE)</f>
        <v>Continuidad Operativa</v>
      </c>
      <c r="Z49" s="36" t="str">
        <f t="shared" si="85"/>
        <v>Servicios al Contribuyente</v>
      </c>
      <c r="AA49" s="36" t="str">
        <f t="shared" si="86"/>
        <v>Desarrollo</v>
      </c>
      <c r="AB49" s="36" t="str">
        <f t="shared" si="12"/>
        <v>700 - RFC Ampliado</v>
      </c>
      <c r="AC49" s="36" t="str">
        <f t="shared" si="13"/>
        <v>RFC Ampliado</v>
      </c>
      <c r="AD49" s="36" t="s">
        <v>33</v>
      </c>
      <c r="AE49" s="36"/>
      <c r="AF49" s="36"/>
      <c r="AG49" s="36"/>
      <c r="AH49" s="36"/>
      <c r="AI49" s="36"/>
      <c r="AJ49" s="36" t="e">
        <f t="shared" si="18"/>
        <v>#N/A</v>
      </c>
      <c r="AK49" s="36" t="str">
        <f t="shared" si="87"/>
        <v>Christian Alejandro Nolasco Palacios</v>
      </c>
      <c r="AL49" s="36" t="str">
        <f t="shared" si="88"/>
        <v>Ignacio Trujillo Hernandez</v>
      </c>
      <c r="AM49" s="36" t="s">
        <v>4214</v>
      </c>
      <c r="AN49" s="36" t="s">
        <v>4214</v>
      </c>
      <c r="AO49" s="36"/>
      <c r="AP49" s="36"/>
      <c r="AQ49" s="36"/>
      <c r="AR49" s="36" t="s">
        <v>4401</v>
      </c>
      <c r="AS49" s="36" t="s">
        <v>4401</v>
      </c>
      <c r="AT49" s="48" t="str">
        <f t="shared" si="89"/>
        <v>Jose Ignacio Perez Garcia</v>
      </c>
      <c r="AU49" s="48" t="str">
        <f t="shared" si="90"/>
        <v>Araceli Gandara Bautista</v>
      </c>
      <c r="AV49" s="54"/>
      <c r="AW49" s="54"/>
      <c r="AX49" s="54"/>
      <c r="AY49" s="54"/>
      <c r="AZ49" s="49"/>
      <c r="BA49" s="49"/>
      <c r="BB49" s="36" t="s">
        <v>2267</v>
      </c>
      <c r="BC49" s="49" t="s">
        <v>3963</v>
      </c>
      <c r="BD49" s="48">
        <f t="shared" si="32"/>
        <v>414</v>
      </c>
      <c r="BE49" s="48" t="str">
        <f t="shared" si="33"/>
        <v>Banco de iniciativa</v>
      </c>
      <c r="BF49" s="48" t="e">
        <f t="shared" si="34"/>
        <v>#N/A</v>
      </c>
      <c r="BG49" s="48" t="e">
        <f t="shared" si="35"/>
        <v>#N/A</v>
      </c>
      <c r="BH49" s="48" t="e">
        <f t="shared" si="36"/>
        <v>#N/A</v>
      </c>
    </row>
    <row r="50" spans="1:60" x14ac:dyDescent="0.3">
      <c r="A50" s="36">
        <v>424</v>
      </c>
      <c r="B50" s="54">
        <f t="shared" si="83"/>
        <v>43399.601701388892</v>
      </c>
      <c r="C50" s="36" t="str">
        <f t="shared" si="1"/>
        <v>CZA_MAT-CBZ: Construcción de Web Service de Cobranza y Gestor de métodos y vistas para entrega de información de MAT Cobranza a los aplicativos  que ,lo requieran</v>
      </c>
      <c r="D50" s="36" t="s">
        <v>109</v>
      </c>
      <c r="E50" s="36">
        <v>0</v>
      </c>
      <c r="F50" s="36">
        <v>0</v>
      </c>
      <c r="G50" s="36" t="s">
        <v>6817</v>
      </c>
      <c r="H50" s="36" t="str">
        <f t="shared" si="2"/>
        <v>A raíz de la liberación del MAT.Cobranza a nivel nacional desde el mes de mayo de 2016, se hace necesario que la información de los deudores y sus adeudos puedan ser suministrados en línea a los diversos aplicativos que lo requieran directamente desde éste.Algunos aplicativos que actualmente utilizan la información de los adeudos es proporcionada por ARCA (como aplicativo intermedio), son los siguientes&amp;#58;Créditos Firmes y exigibles. Para la emisión de la opinión del cumplimiento.Portal del contribuyente. Para la emisión de los formatos para pago de los adeudos activos del contribuyente.Buzón tributario. Para los trámites a realizar respecto de los adeudos de un contribuyente.Lo anterior ocasiona que la información de los adeudos que se entregan a los contribuyentes no está actualizada, incidiendo en una, mala imagen del SAT, adicionalmente a los procesos que se ven afectados por ello.</v>
      </c>
      <c r="I50" s="36" t="str">
        <f t="shared" si="84"/>
        <v>AGR</v>
      </c>
      <c r="J50" s="36" t="s">
        <v>6944</v>
      </c>
      <c r="K50" s="36" t="e">
        <f t="shared" si="4"/>
        <v>#N/A</v>
      </c>
      <c r="L50" s="36"/>
      <c r="M50" s="36"/>
      <c r="N50" s="36"/>
      <c r="O50" s="36"/>
      <c r="P50" s="36"/>
      <c r="Q50" s="36"/>
      <c r="R50" s="36" t="s">
        <v>2275</v>
      </c>
      <c r="S50" s="36"/>
      <c r="T50" s="36"/>
      <c r="U50" s="36"/>
      <c r="V50" s="51" t="e">
        <f t="shared" si="41"/>
        <v>#N/A</v>
      </c>
      <c r="W50" s="36" t="str">
        <f>IF(VLOOKUP(A50,iniciativa,23,FALSE)="Banco de iniciativa", "Detenido","Activo")</f>
        <v>Detenido</v>
      </c>
      <c r="X50" s="36" t="s">
        <v>170</v>
      </c>
      <c r="Y50" s="36"/>
      <c r="Z50" s="36" t="str">
        <f t="shared" si="85"/>
        <v>Cobranza</v>
      </c>
      <c r="AA50" s="36" t="str">
        <f t="shared" si="86"/>
        <v>Proyecto</v>
      </c>
      <c r="AB50" s="36" t="str">
        <f t="shared" si="12"/>
        <v>666 - Modelo de Administración Tributaria de Cobranza</v>
      </c>
      <c r="AC50" s="36" t="str">
        <f t="shared" si="13"/>
        <v>Modelo de Administración Tributaria de Cobranza</v>
      </c>
      <c r="AD50" s="36" t="s">
        <v>33</v>
      </c>
      <c r="AE50" s="36"/>
      <c r="AF50" s="36"/>
      <c r="AG50" s="36"/>
      <c r="AH50" s="36"/>
      <c r="AI50" s="36"/>
      <c r="AJ50" s="36" t="e">
        <f t="shared" si="18"/>
        <v>#N/A</v>
      </c>
      <c r="AK50" s="36" t="str">
        <f t="shared" si="87"/>
        <v>Jose Luis Vences Mendoza</v>
      </c>
      <c r="AL50" s="36" t="str">
        <f t="shared" si="88"/>
        <v>Ricardo Ramiro Romero Razo</v>
      </c>
      <c r="AM50" s="36" t="s">
        <v>4214</v>
      </c>
      <c r="AN50" s="36" t="s">
        <v>4214</v>
      </c>
      <c r="AO50" s="36"/>
      <c r="AP50" s="36"/>
      <c r="AQ50" s="36"/>
      <c r="AR50" s="36" t="s">
        <v>4444</v>
      </c>
      <c r="AS50" s="36" t="s">
        <v>4444</v>
      </c>
      <c r="AT50" s="48" t="str">
        <f t="shared" si="89"/>
        <v>Irma Patricia Guzman Miranda</v>
      </c>
      <c r="AU50" s="48" t="str">
        <f t="shared" si="90"/>
        <v>Jose Luis Avila Vazquez</v>
      </c>
      <c r="AV50" s="54"/>
      <c r="AW50" s="54"/>
      <c r="AX50" s="54"/>
      <c r="AY50" s="54"/>
      <c r="AZ50" s="49"/>
      <c r="BA50" s="49"/>
      <c r="BB50" s="36" t="s">
        <v>2267</v>
      </c>
      <c r="BC50" s="49" t="s">
        <v>3963</v>
      </c>
      <c r="BD50" s="48">
        <f t="shared" si="32"/>
        <v>424</v>
      </c>
      <c r="BE50" s="48" t="str">
        <f t="shared" si="33"/>
        <v>Banco de iniciativa</v>
      </c>
      <c r="BF50" s="48" t="e">
        <f t="shared" si="34"/>
        <v>#N/A</v>
      </c>
      <c r="BG50" s="48" t="e">
        <f t="shared" si="35"/>
        <v>#N/A</v>
      </c>
      <c r="BH50" s="48" t="e">
        <f t="shared" si="36"/>
        <v>#N/A</v>
      </c>
    </row>
    <row r="51" spans="1:60" x14ac:dyDescent="0.3">
      <c r="A51" s="36">
        <v>427</v>
      </c>
      <c r="B51" s="54">
        <f t="shared" si="83"/>
        <v>43399.615057870367</v>
      </c>
      <c r="C51" s="36" t="str">
        <f t="shared" si="1"/>
        <v>CZA_MAT-CBZ: Registro, control y seguimiento de convenios de parcialidades en MAT.Cobranza artículo 66 y 66a</v>
      </c>
      <c r="D51" s="36"/>
      <c r="E51" s="36"/>
      <c r="F51" s="36"/>
      <c r="G51" s="36" t="s">
        <v>6817</v>
      </c>
      <c r="H51" s="36" t="str">
        <f t="shared" si="2"/>
        <v>Es necesario incorporar como parte de las funcionalidades del nuevo sistema de cobranza, el registro y seguimiento automático de los diversos convenios que actualmente existen, en sus distintasn modalidades entre las que se encuentran&amp;#58;1.- Pago en parcialidades2.- Pago diferido.3.- Flexibles.4.- Condonación.5.- Reducción.Esta iniciativa es complemento del programa de Convenios, del cual solo se ha atendido lo referente a pago en parcialidades para el ISR anual de personas físicas.</v>
      </c>
      <c r="I51" s="36" t="str">
        <f t="shared" si="84"/>
        <v>AGR</v>
      </c>
      <c r="J51" s="36" t="s">
        <v>6944</v>
      </c>
      <c r="K51" s="36" t="e">
        <f t="shared" si="4"/>
        <v>#N/A</v>
      </c>
      <c r="L51" s="36"/>
      <c r="M51" s="36"/>
      <c r="N51" s="36"/>
      <c r="O51" s="36"/>
      <c r="P51" s="36"/>
      <c r="Q51" s="36"/>
      <c r="R51" s="36" t="s">
        <v>2275</v>
      </c>
      <c r="S51" s="36"/>
      <c r="T51" s="36"/>
      <c r="U51" s="36"/>
      <c r="V51" s="51" t="e">
        <f t="shared" si="41"/>
        <v>#N/A</v>
      </c>
      <c r="W51" s="36" t="str">
        <f>IF(VLOOKUP(A51,iniciativa,23,FALSE)="Banco de iniciativa", "Detenido","Activo")</f>
        <v>Detenido</v>
      </c>
      <c r="X51" s="36" t="s">
        <v>170</v>
      </c>
      <c r="Y51" s="36"/>
      <c r="Z51" s="36" t="str">
        <f t="shared" si="85"/>
        <v>Cobranza</v>
      </c>
      <c r="AA51" s="36" t="str">
        <f t="shared" si="86"/>
        <v>Mantenimiento</v>
      </c>
      <c r="AB51" s="36" t="str">
        <f t="shared" si="12"/>
        <v>666 - Modelo de Administración Tributaria de Cobranza</v>
      </c>
      <c r="AC51" s="36" t="str">
        <f t="shared" si="13"/>
        <v>Modelo de Administración Tributaria de Cobranza</v>
      </c>
      <c r="AD51" s="36" t="s">
        <v>33</v>
      </c>
      <c r="AE51" s="36"/>
      <c r="AF51" s="36"/>
      <c r="AG51" s="36"/>
      <c r="AH51" s="36"/>
      <c r="AI51" s="36"/>
      <c r="AJ51" s="36" t="e">
        <f t="shared" si="18"/>
        <v>#N/A</v>
      </c>
      <c r="AK51" s="36" t="str">
        <f t="shared" si="87"/>
        <v>Jose Luis Vences Mendoza</v>
      </c>
      <c r="AL51" s="36" t="str">
        <f t="shared" si="88"/>
        <v>Ricardo Ramiro Romero Razo</v>
      </c>
      <c r="AM51" s="36" t="s">
        <v>4214</v>
      </c>
      <c r="AN51" s="36" t="s">
        <v>4214</v>
      </c>
      <c r="AO51" s="36"/>
      <c r="AP51" s="36"/>
      <c r="AQ51" s="36"/>
      <c r="AR51" s="36" t="s">
        <v>4444</v>
      </c>
      <c r="AS51" s="36" t="s">
        <v>4444</v>
      </c>
      <c r="AT51" s="48" t="str">
        <f t="shared" si="89"/>
        <v>Irma Patricia Guzman Miranda</v>
      </c>
      <c r="AU51" s="48" t="str">
        <f t="shared" si="90"/>
        <v>Jose Luis Avila Vazquez</v>
      </c>
      <c r="AV51" s="54"/>
      <c r="AW51" s="54"/>
      <c r="AX51" s="54"/>
      <c r="AY51" s="54"/>
      <c r="AZ51" s="49"/>
      <c r="BA51" s="49"/>
      <c r="BB51" s="36" t="s">
        <v>2267</v>
      </c>
      <c r="BC51" s="49" t="s">
        <v>3963</v>
      </c>
      <c r="BD51" s="48">
        <f t="shared" si="32"/>
        <v>427</v>
      </c>
      <c r="BE51" s="48" t="str">
        <f t="shared" si="33"/>
        <v>Banco de iniciativa</v>
      </c>
      <c r="BF51" s="48" t="e">
        <f t="shared" si="34"/>
        <v>#N/A</v>
      </c>
      <c r="BG51" s="48" t="e">
        <f t="shared" si="35"/>
        <v>#N/A</v>
      </c>
      <c r="BH51" s="48" t="e">
        <f t="shared" si="36"/>
        <v>#N/A</v>
      </c>
    </row>
    <row r="52" spans="1:60" x14ac:dyDescent="0.3">
      <c r="A52" s="53">
        <v>435</v>
      </c>
      <c r="B52" s="54">
        <f t="shared" si="83"/>
        <v>43410.528483796297</v>
      </c>
      <c r="C52" s="36" t="str">
        <f t="shared" si="1"/>
        <v>SJUR:Se requiere de una herramienta tecnológica que permita controlar y dar seguimiento al proceso relacionado con el módulo de Amparo vs Actos</v>
      </c>
      <c r="D52" s="36" t="s">
        <v>6469</v>
      </c>
      <c r="E52" s="36"/>
      <c r="F52" s="36"/>
      <c r="G52" s="36" t="s">
        <v>6817</v>
      </c>
      <c r="H52" s="36" t="str">
        <f t="shared" si="2"/>
        <v>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 ​</v>
      </c>
      <c r="I52" s="36" t="str">
        <f t="shared" si="84"/>
        <v>AGJ</v>
      </c>
      <c r="J52" s="36" t="s">
        <v>7957</v>
      </c>
      <c r="K52" s="36" t="str">
        <f t="shared" si="4"/>
        <v>Roberto RodrÍguez Morales</v>
      </c>
      <c r="L52" s="36" t="s">
        <v>7957</v>
      </c>
      <c r="M52" s="36"/>
      <c r="N52" s="145" t="s">
        <v>6756</v>
      </c>
      <c r="O52" s="36">
        <f>IFERROR(AG52*0.15,0)</f>
        <v>1095.825</v>
      </c>
      <c r="P52" s="36" t="s">
        <v>6959</v>
      </c>
      <c r="Q52" s="36">
        <f>IF(K52=N52,1,0)</f>
        <v>1</v>
      </c>
      <c r="R52" s="36" t="str">
        <f>VLOOKUP(A52,proyectos,5,FALSE)</f>
        <v>A.1 Especificación Funcional</v>
      </c>
      <c r="S52" s="36"/>
      <c r="T52" s="36"/>
      <c r="U52" s="36"/>
      <c r="V52" s="51">
        <f t="shared" si="41"/>
        <v>0.81</v>
      </c>
      <c r="W52" s="36" t="str">
        <f>VLOOKUP(A52,proyectos,6,FALSE)</f>
        <v>Activo</v>
      </c>
      <c r="X52" s="36" t="s">
        <v>4678</v>
      </c>
      <c r="Y52" s="36" t="str">
        <f>VLOOKUP(A52,proyectos,19,FALSE)</f>
        <v>Continuidad operativa</v>
      </c>
      <c r="Z52" s="36" t="str">
        <f t="shared" si="85"/>
        <v>Servicios Jurídicos</v>
      </c>
      <c r="AA52" s="36" t="str">
        <f t="shared" si="86"/>
        <v>Proyecto</v>
      </c>
      <c r="AB52" s="55" t="str">
        <f t="shared" si="12"/>
        <v>1015 - Amparo contra actos</v>
      </c>
      <c r="AC52" s="36" t="str">
        <f t="shared" si="13"/>
        <v>Amparo contra actos</v>
      </c>
      <c r="AD52" s="36" t="s">
        <v>33</v>
      </c>
      <c r="AE52" s="36" t="str">
        <f>VLOOKUP(A52,h_project,34,FALSE)</f>
        <v>Unidades de Desarrollo (UD-X)</v>
      </c>
      <c r="AF52" s="36">
        <f>VLOOKUP(A52,h_project,35,FALSE)</f>
        <v>7305.5</v>
      </c>
      <c r="AG52" s="36">
        <f>VLOOKUP(A52,h_project,36,FALSE)</f>
        <v>7305.5</v>
      </c>
      <c r="AH52" s="56">
        <v>1672960</v>
      </c>
      <c r="AI52" s="57">
        <f>VLOOKUP(A52,h_project,37,FALSE)</f>
        <v>1672959.5</v>
      </c>
      <c r="AJ52" s="36">
        <f t="shared" si="18"/>
        <v>1308570.1199999999</v>
      </c>
      <c r="AK52" s="36" t="str">
        <f>VLOOKUP(A52,proyectos,9,FALSE)</f>
        <v>Jaime Garrido Ruíz</v>
      </c>
      <c r="AL52" s="36" t="str">
        <f>VLOOKUP(A52,proyectos,10,FALSE)</f>
        <v>Diana Maribel Velazquez Barroso</v>
      </c>
      <c r="AM52" s="36" t="s">
        <v>4214</v>
      </c>
      <c r="AN52" s="36" t="s">
        <v>4214</v>
      </c>
      <c r="AO52" s="36">
        <f>VLOOKUP(A52,proyectos,2,FALSE)</f>
        <v>473</v>
      </c>
      <c r="AP52" s="36" t="str">
        <f>VLOOKUP(AO52,h_est_tec,17,FALSE)</f>
        <v>Alto Nivel</v>
      </c>
      <c r="AQ52" s="36" t="str">
        <f>VLOOKUP(A52,proyectos,29,FALSE)</f>
        <v>Desarrollo de Software</v>
      </c>
      <c r="AR52" s="36" t="s">
        <v>4444</v>
      </c>
      <c r="AS52" s="36" t="s">
        <v>4444</v>
      </c>
      <c r="AT52" s="36" t="str">
        <f>VLOOKUP(A52,proyectos,12,FALSE)</f>
        <v>Alejandro Granados Lujano</v>
      </c>
      <c r="AU52" s="36" t="str">
        <f>VLOOKUP(A52,proyectos,13,FALSE)</f>
        <v>Jorge Alberto De Flon Gonzalez</v>
      </c>
      <c r="AV52" s="54" t="str">
        <f>VLOOKUP(A52,proyectos,20,FALSE)</f>
        <v>28/01/2019</v>
      </c>
      <c r="AW52" s="54" t="str">
        <f>VLOOKUP(A52,proyectos,21,FALSE)</f>
        <v>28/01/2019</v>
      </c>
      <c r="AX52" s="54" t="str">
        <f>VLOOKUP(A52,proyectos,22,FALSE)</f>
        <v>29/04/2020</v>
      </c>
      <c r="AY52" s="54" t="str">
        <f>VLOOKUP(A52,proyectos,23,FALSE)</f>
        <v/>
      </c>
      <c r="AZ52" s="49">
        <f>YEAR(AX52)</f>
        <v>2020</v>
      </c>
      <c r="BA52" s="49">
        <f>MONTH(AX52)</f>
        <v>4</v>
      </c>
      <c r="BB52" s="36" t="s">
        <v>663</v>
      </c>
      <c r="BC52" s="49" t="s">
        <v>3963</v>
      </c>
      <c r="BD52" s="48" t="e">
        <f t="shared" si="32"/>
        <v>#N/A</v>
      </c>
      <c r="BE52" s="48">
        <f t="shared" si="33"/>
        <v>0</v>
      </c>
      <c r="BF52" s="48">
        <f t="shared" si="34"/>
        <v>435</v>
      </c>
      <c r="BG52" s="48">
        <f t="shared" si="35"/>
        <v>435</v>
      </c>
      <c r="BH52" s="48" t="str">
        <f t="shared" si="36"/>
        <v>Activo</v>
      </c>
    </row>
    <row r="53" spans="1:60" x14ac:dyDescent="0.3">
      <c r="A53" s="53">
        <v>436</v>
      </c>
      <c r="B53" s="54">
        <f t="shared" si="83"/>
        <v>43410.533460648148</v>
      </c>
      <c r="C53" s="36" t="str">
        <f t="shared" si="1"/>
        <v>SJUR: Se requiere de una herramienta tecnológica que permita controlar y dar seguimiento a los procesos relacionados con los módulos de Juicios de Nulidad y Lesividad</v>
      </c>
      <c r="D53" s="36" t="s">
        <v>6469</v>
      </c>
      <c r="E53" s="36"/>
      <c r="F53" s="36"/>
      <c r="G53" s="36" t="s">
        <v>6817</v>
      </c>
      <c r="H53" s="36" t="str">
        <f t="shared" si="2"/>
        <v>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v>
      </c>
      <c r="I53" s="36" t="str">
        <f t="shared" si="84"/>
        <v>AGJ</v>
      </c>
      <c r="J53" s="36" t="s">
        <v>7957</v>
      </c>
      <c r="K53" s="36" t="str">
        <f t="shared" si="4"/>
        <v>Roberto RodrÍguez Morales</v>
      </c>
      <c r="L53" s="36" t="s">
        <v>7957</v>
      </c>
      <c r="M53" s="36"/>
      <c r="N53" s="145" t="s">
        <v>6756</v>
      </c>
      <c r="O53" s="36">
        <f>IFERROR(AG53*0.15,0)</f>
        <v>624.07949999999994</v>
      </c>
      <c r="P53" s="36" t="s">
        <v>2396</v>
      </c>
      <c r="Q53" s="36">
        <f>IF(K53=N53,1,0)</f>
        <v>1</v>
      </c>
      <c r="R53" s="36" t="str">
        <f>VLOOKUP(A53,proyectos,5,FALSE)</f>
        <v>A.1 Especificación Funcional</v>
      </c>
      <c r="S53" s="36"/>
      <c r="T53" s="36"/>
      <c r="U53" s="36"/>
      <c r="V53" s="51">
        <f t="shared" si="41"/>
        <v>0</v>
      </c>
      <c r="W53" s="36" t="str">
        <f>VLOOKUP(A53,proyectos,6,FALSE)</f>
        <v>Activo</v>
      </c>
      <c r="X53" s="36" t="s">
        <v>4678</v>
      </c>
      <c r="Y53" s="36" t="str">
        <f>VLOOKUP(A53,proyectos,19,FALSE)</f>
        <v>Continuidad operativa</v>
      </c>
      <c r="Z53" s="36" t="str">
        <f t="shared" si="85"/>
        <v>Servicios Jurídicos</v>
      </c>
      <c r="AA53" s="36" t="str">
        <f t="shared" si="86"/>
        <v>Proyecto</v>
      </c>
      <c r="AB53" s="55" t="str">
        <f t="shared" si="12"/>
        <v>1008 - Juicios De Nulidad y Lesividad</v>
      </c>
      <c r="AC53" s="36" t="str">
        <f t="shared" si="13"/>
        <v>Juicios De Nulidad y Lesividad</v>
      </c>
      <c r="AD53" s="36" t="s">
        <v>33</v>
      </c>
      <c r="AE53" s="36" t="str">
        <f>VLOOKUP(A53,h_project,34,FALSE)</f>
        <v>Unidades de Desarrollo (UD-X)</v>
      </c>
      <c r="AF53" s="36">
        <f>VLOOKUP(A53,h_project,35,FALSE)</f>
        <v>4160.53</v>
      </c>
      <c r="AG53" s="36">
        <f>VLOOKUP(A53,h_project,36,FALSE)</f>
        <v>4160.53</v>
      </c>
      <c r="AH53" s="56">
        <v>3844917</v>
      </c>
      <c r="AI53" s="57">
        <f>VLOOKUP(A53,h_project,37,FALSE)</f>
        <v>952761.37</v>
      </c>
      <c r="AJ53" s="36">
        <f t="shared" si="18"/>
        <v>952759.08000000007</v>
      </c>
      <c r="AK53" s="36" t="str">
        <f>VLOOKUP(A53,proyectos,9,FALSE)</f>
        <v>Jaime Garrido Ruíz</v>
      </c>
      <c r="AL53" s="36" t="str">
        <f>VLOOKUP(A53,proyectos,10,FALSE)</f>
        <v>Diana Maribel Velazquez Barroso</v>
      </c>
      <c r="AM53" s="36" t="s">
        <v>4214</v>
      </c>
      <c r="AN53" s="36" t="s">
        <v>4214</v>
      </c>
      <c r="AO53" s="36">
        <f>VLOOKUP(A53,proyectos,2,FALSE)</f>
        <v>1221</v>
      </c>
      <c r="AP53" s="36" t="str">
        <f>VLOOKUP(AO53,h_est_tec,17,FALSE)</f>
        <v>Alto Nivel</v>
      </c>
      <c r="AQ53" s="36" t="str">
        <f>VLOOKUP(A53,proyectos,29,FALSE)</f>
        <v>Desarrollo de Software</v>
      </c>
      <c r="AR53" s="36" t="s">
        <v>4444</v>
      </c>
      <c r="AS53" s="36" t="s">
        <v>4444</v>
      </c>
      <c r="AT53" s="36" t="str">
        <f>VLOOKUP(A53,proyectos,12,FALSE)</f>
        <v>Alejandro Granados Lujano</v>
      </c>
      <c r="AU53" s="36" t="str">
        <f>VLOOKUP(A53,proyectos,13,FALSE)</f>
        <v>Jorge Alberto De Flon Gonzalez</v>
      </c>
      <c r="AV53" s="54" t="str">
        <f>VLOOKUP(A53,proyectos,20,FALSE)</f>
        <v>01/02/2019</v>
      </c>
      <c r="AW53" s="54" t="str">
        <f>VLOOKUP(A53,proyectos,21,FALSE)</f>
        <v/>
      </c>
      <c r="AX53" s="54" t="str">
        <f>VLOOKUP(A53,proyectos,22,FALSE)</f>
        <v>13/12/2019</v>
      </c>
      <c r="AY53" s="54" t="str">
        <f>VLOOKUP(A53,proyectos,23,FALSE)</f>
        <v/>
      </c>
      <c r="AZ53" s="49">
        <f>YEAR(AX53)</f>
        <v>2019</v>
      </c>
      <c r="BA53" s="49">
        <f>MONTH(AX53)</f>
        <v>12</v>
      </c>
      <c r="BB53" s="36" t="s">
        <v>663</v>
      </c>
      <c r="BC53" s="49" t="s">
        <v>3963</v>
      </c>
      <c r="BD53" s="48" t="e">
        <f t="shared" si="32"/>
        <v>#N/A</v>
      </c>
      <c r="BE53" s="48">
        <f t="shared" si="33"/>
        <v>0</v>
      </c>
      <c r="BF53" s="48">
        <f t="shared" si="34"/>
        <v>436</v>
      </c>
      <c r="BG53" s="48">
        <f t="shared" si="35"/>
        <v>436</v>
      </c>
      <c r="BH53" s="48" t="str">
        <f t="shared" si="36"/>
        <v>Activo</v>
      </c>
    </row>
    <row r="54" spans="1:60" x14ac:dyDescent="0.3">
      <c r="A54" s="53">
        <v>437</v>
      </c>
      <c r="B54" s="54">
        <f t="shared" si="83"/>
        <v>43410.537233796298</v>
      </c>
      <c r="C54" s="36" t="str">
        <f t="shared" si="1"/>
        <v>SJUR: Se requiere de una herramienta tecnológica que permita controlar y dar seguimiento a los procesos relacionados con el módulo Recursos Administrativos</v>
      </c>
      <c r="D54" s="36" t="s">
        <v>6469</v>
      </c>
      <c r="E54" s="36"/>
      <c r="F54" s="36"/>
      <c r="G54" s="36" t="s">
        <v>6817</v>
      </c>
      <c r="H54" s="36" t="str">
        <f t="shared" si="2"/>
        <v>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v>
      </c>
      <c r="I54" s="36" t="str">
        <f t="shared" si="84"/>
        <v>AGJ</v>
      </c>
      <c r="J54" s="36" t="s">
        <v>7957</v>
      </c>
      <c r="K54" s="36" t="str">
        <f t="shared" si="4"/>
        <v>Roberto RodrÍguez Morales</v>
      </c>
      <c r="L54" s="36" t="s">
        <v>7957</v>
      </c>
      <c r="M54" s="36"/>
      <c r="N54" s="145" t="s">
        <v>6756</v>
      </c>
      <c r="O54" s="36">
        <f>IFERROR(AG54*0.15,0)</f>
        <v>669.31500000000005</v>
      </c>
      <c r="P54" s="36" t="s">
        <v>2396</v>
      </c>
      <c r="Q54" s="36">
        <f>IF(K54=N54,1,0)</f>
        <v>1</v>
      </c>
      <c r="R54" s="36" t="str">
        <f>VLOOKUP(A54,proyectos,5,FALSE)</f>
        <v>A.1 Especificación Funcional</v>
      </c>
      <c r="S54" s="36"/>
      <c r="T54" s="36"/>
      <c r="U54" s="36"/>
      <c r="V54" s="51">
        <f t="shared" si="41"/>
        <v>0</v>
      </c>
      <c r="W54" s="36" t="str">
        <f>VLOOKUP(A54,proyectos,6,FALSE)</f>
        <v>Activo</v>
      </c>
      <c r="X54" s="36" t="s">
        <v>4678</v>
      </c>
      <c r="Y54" s="36" t="str">
        <f>VLOOKUP(A54,proyectos,19,FALSE)</f>
        <v>Continuidad operativa</v>
      </c>
      <c r="Z54" s="36" t="str">
        <f t="shared" si="85"/>
        <v>Servicios Jurídicos</v>
      </c>
      <c r="AA54" s="36" t="str">
        <f t="shared" si="86"/>
        <v>Proyecto</v>
      </c>
      <c r="AB54" s="55" t="str">
        <f t="shared" si="12"/>
        <v>1019 - Recursos de Revocacion</v>
      </c>
      <c r="AC54" s="36" t="str">
        <f t="shared" si="13"/>
        <v>Recursos de Revocacion</v>
      </c>
      <c r="AD54" s="36" t="s">
        <v>33</v>
      </c>
      <c r="AE54" s="36" t="str">
        <f>VLOOKUP(A54,h_project,34,FALSE)</f>
        <v>Unidades de Desarrollo (UD-X)</v>
      </c>
      <c r="AF54" s="36">
        <f>VLOOKUP(A54,h_project,35,FALSE)</f>
        <v>4143.3900000000003</v>
      </c>
      <c r="AG54" s="36">
        <f>VLOOKUP(A54,h_project,36,FALSE)</f>
        <v>4462.1000000000004</v>
      </c>
      <c r="AH54" s="56">
        <v>2674777</v>
      </c>
      <c r="AI54" s="57">
        <f>VLOOKUP(A54,h_project,37,FALSE)</f>
        <v>948836.31</v>
      </c>
      <c r="AJ54" s="36">
        <f t="shared" si="18"/>
        <v>729841.32</v>
      </c>
      <c r="AK54" s="36" t="str">
        <f>VLOOKUP(A54,proyectos,9,FALSE)</f>
        <v>Roberto Rodríguez Morales</v>
      </c>
      <c r="AL54" s="36" t="str">
        <f>VLOOKUP(A54,proyectos,10,FALSE)</f>
        <v>Diana Maribel Velazquez Barroso</v>
      </c>
      <c r="AM54" s="36" t="s">
        <v>4214</v>
      </c>
      <c r="AN54" s="36" t="s">
        <v>4214</v>
      </c>
      <c r="AO54" s="36">
        <f>VLOOKUP(A54,proyectos,2,FALSE)</f>
        <v>1222</v>
      </c>
      <c r="AP54" s="36" t="str">
        <f>VLOOKUP(AO54,h_est_tec,17,FALSE)</f>
        <v>Alto Nivel</v>
      </c>
      <c r="AQ54" s="36" t="str">
        <f>VLOOKUP(A54,proyectos,29,FALSE)</f>
        <v>Desarrollo de Software</v>
      </c>
      <c r="AR54" s="36" t="s">
        <v>4444</v>
      </c>
      <c r="AS54" s="36" t="s">
        <v>4444</v>
      </c>
      <c r="AT54" s="36" t="str">
        <f>VLOOKUP(A54,proyectos,12,FALSE)</f>
        <v>Alejandro Granados Lujano</v>
      </c>
      <c r="AU54" s="36" t="str">
        <f>VLOOKUP(A54,proyectos,13,FALSE)</f>
        <v>Jorge Alberto De Flon Gonzalez</v>
      </c>
      <c r="AV54" s="54" t="str">
        <f>VLOOKUP(A54,proyectos,20,FALSE)</f>
        <v>31/01/2019</v>
      </c>
      <c r="AW54" s="54" t="str">
        <f>VLOOKUP(A54,proyectos,21,FALSE)</f>
        <v/>
      </c>
      <c r="AX54" s="54" t="str">
        <f>VLOOKUP(A54,proyectos,22,FALSE)</f>
        <v>27/01/2020</v>
      </c>
      <c r="AY54" s="54" t="str">
        <f>VLOOKUP(A54,proyectos,23,FALSE)</f>
        <v/>
      </c>
      <c r="AZ54" s="49">
        <f>YEAR(AX54)</f>
        <v>2020</v>
      </c>
      <c r="BA54" s="49">
        <f>MONTH(AX54)</f>
        <v>1</v>
      </c>
      <c r="BB54" s="36" t="s">
        <v>663</v>
      </c>
      <c r="BC54" s="49" t="s">
        <v>3963</v>
      </c>
      <c r="BD54" s="48" t="e">
        <f t="shared" si="32"/>
        <v>#N/A</v>
      </c>
      <c r="BE54" s="48">
        <f t="shared" si="33"/>
        <v>0</v>
      </c>
      <c r="BF54" s="48">
        <f t="shared" si="34"/>
        <v>437</v>
      </c>
      <c r="BG54" s="48">
        <f t="shared" si="35"/>
        <v>437</v>
      </c>
      <c r="BH54" s="48" t="str">
        <f t="shared" si="36"/>
        <v>Activo</v>
      </c>
    </row>
    <row r="55" spans="1:60" x14ac:dyDescent="0.3">
      <c r="A55" s="36">
        <v>438</v>
      </c>
      <c r="B55" s="54">
        <f t="shared" si="83"/>
        <v>43410.541215277779</v>
      </c>
      <c r="C55" s="36" t="str">
        <f t="shared" si="1"/>
        <v>SJUR: Mejoras en los procesos relacionado al módulo de Generalidades y Mantenimiento</v>
      </c>
      <c r="D55" s="36" t="s">
        <v>6469</v>
      </c>
      <c r="E55" s="36"/>
      <c r="F55" s="36"/>
      <c r="G55" s="36" t="s">
        <v>6817</v>
      </c>
      <c r="H55" s="36" t="str">
        <f t="shared" si="2"/>
        <v>Generar una solución que contribuya en la disposición
de un modelo operativo y un esquema simplificado y funcional, alineado a cada
uno de los procesos y requerimientos operativos y tecnológicos; robusteciendo
el esquema de operación en cada uno de los procesos mencionados de forma
sistémica.</v>
      </c>
      <c r="I55" s="36" t="str">
        <f t="shared" si="84"/>
        <v>AGJ</v>
      </c>
      <c r="J55" s="36" t="s">
        <v>6944</v>
      </c>
      <c r="K55" s="36" t="e">
        <f t="shared" si="4"/>
        <v>#N/A</v>
      </c>
      <c r="L55" s="36"/>
      <c r="M55" s="36"/>
      <c r="N55" s="36"/>
      <c r="O55" s="36"/>
      <c r="P55" s="36"/>
      <c r="Q55" s="36"/>
      <c r="R55" s="36" t="s">
        <v>3962</v>
      </c>
      <c r="S55" s="48"/>
      <c r="T55" s="48"/>
      <c r="U55" s="48"/>
      <c r="V55" s="51" t="e">
        <f t="shared" si="41"/>
        <v>#N/A</v>
      </c>
      <c r="W55" s="48" t="s">
        <v>35</v>
      </c>
      <c r="X55" s="36" t="s">
        <v>4678</v>
      </c>
      <c r="Y55" s="36"/>
      <c r="Z55" s="36" t="str">
        <f t="shared" si="85"/>
        <v>Servicios Jurídicos</v>
      </c>
      <c r="AA55" s="36" t="str">
        <f t="shared" si="86"/>
        <v>Proyecto</v>
      </c>
      <c r="AB55" s="36" t="str">
        <f t="shared" si="12"/>
        <v>1016 - Generalidades Juridico</v>
      </c>
      <c r="AC55" s="36" t="str">
        <f t="shared" si="13"/>
        <v>Generalidades Juridico</v>
      </c>
      <c r="AD55" s="36" t="s">
        <v>33</v>
      </c>
      <c r="AE55" s="36"/>
      <c r="AF55" s="36"/>
      <c r="AG55" s="36"/>
      <c r="AH55" s="36"/>
      <c r="AI55" s="36"/>
      <c r="AJ55" s="36" t="e">
        <f t="shared" si="18"/>
        <v>#N/A</v>
      </c>
      <c r="AK55" s="36" t="str">
        <f>VLOOKUP(A55,h_iniciativa,11,FALSE)</f>
        <v>Jaime Garrido Ruiz</v>
      </c>
      <c r="AL55" s="36" t="str">
        <f>VLOOKUP(A55,h_iniciativa,9,FALSE)</f>
        <v>Diana Maribel Velazquez Barroso</v>
      </c>
      <c r="AM55" s="36" t="s">
        <v>4214</v>
      </c>
      <c r="AN55" s="36" t="s">
        <v>4214</v>
      </c>
      <c r="AO55" s="48"/>
      <c r="AP55" s="36"/>
      <c r="AQ55" s="36"/>
      <c r="AR55" s="36" t="s">
        <v>4444</v>
      </c>
      <c r="AS55" s="36" t="s">
        <v>4444</v>
      </c>
      <c r="AT55" s="48" t="str">
        <f>VLOOKUP(VLOOKUP(A55,h_iniciativa,12,FALSE),matriz_app,6,FALSE)</f>
        <v>Alejandro Granados Lujano</v>
      </c>
      <c r="AU55" s="48" t="str">
        <f>VLOOKUP(VLOOKUP(A55,h_iniciativa,12,FALSE),matriz_app,5,FALSE)</f>
        <v>Jorge Alberto De Flon Gonzalez</v>
      </c>
      <c r="AV55" s="52"/>
      <c r="AW55" s="52"/>
      <c r="AX55" s="52"/>
      <c r="AY55" s="52"/>
      <c r="AZ55" s="52"/>
      <c r="BA55" s="52"/>
      <c r="BB55" s="36" t="s">
        <v>3960</v>
      </c>
      <c r="BC55" s="49" t="s">
        <v>3963</v>
      </c>
      <c r="BD55" s="48" t="e">
        <f t="shared" si="32"/>
        <v>#N/A</v>
      </c>
      <c r="BE55" s="48">
        <f t="shared" si="33"/>
        <v>0</v>
      </c>
      <c r="BF55" s="48">
        <f t="shared" si="34"/>
        <v>438</v>
      </c>
      <c r="BG55" s="48" t="e">
        <f t="shared" si="35"/>
        <v>#N/A</v>
      </c>
      <c r="BH55" s="48" t="e">
        <f t="shared" si="36"/>
        <v>#N/A</v>
      </c>
    </row>
    <row r="56" spans="1:60" x14ac:dyDescent="0.3">
      <c r="A56" s="36">
        <v>451</v>
      </c>
      <c r="B56" s="54">
        <f t="shared" si="83"/>
        <v>43425.552870370368</v>
      </c>
      <c r="C56" s="36" t="str">
        <f t="shared" si="1"/>
        <v>RFC Ampliado MAT_Asignación rol Exportador, generación de reportes y actualización de catálogos (Fase 1)</v>
      </c>
      <c r="D56" s="36"/>
      <c r="E56" s="36"/>
      <c r="F56" s="36"/>
      <c r="G56" s="36" t="s">
        <v>6816</v>
      </c>
      <c r="H56" s="36" t="str">
        <f t="shared" si="2"/>
        <v>RN001- Se requiere que el sistema pueda asignar, dar de baja o reactivar uno o más roles de los sectores específicos del Padrón de Exportadores Sectorial, conforme a lo que el contribuyente solicite.Alcohol, alcohol desnaturalizado y mieles incristalizables.Cerveza.Tequila.Bebidas alcohólicas fermentadas (vinos).Bebidas alcohólicas destiladas (licores).Cigarros y tabacos labrados.Bebidas energetizantes, así como concentrados polvos y jarabes para preparar bebidas energetizantes.Minerales de hierro y sus concentrados.Oro, plata y cobre.Plásticos.Caucho.Madera.Vidrio.Hierro y Acero.Aluminio.Reglas de validación del estado del contribuyente para asignar el rol&amp;#58;Estado del RFCActivo o ReactivadoEl estado general del Domicilio Fiscal del contribuyente NO debe estar en alguno de los siguientes valores3, No Localizado.Régimen601, 603, 609, 612, 617, 622, 623, 624.El contribuyente debe tener 18 años o más cumplidos.Validar que el contribuyente estar en estado ;positivo; en el cumplimiento de obligaciones fiscales (32-D).Estatus del Buzón Tributario deberá encontrarse ;validado;.Para la asignación de roles referidos para los sectores que a continuación se enlistan, se deberá validar el cumplimiento de los requisitos respectivos&amp;#58;Sector 8&amp;#58;Autorizaciones y aclaraciones.Sector 9&amp;#58;Autorizaciones y aclaraciones.Relación de clientes y proveedores.*** Para el caso de exportación de las fracciones arancelarias 7404.00.01, 7404.00.02, 7404.00.99, además se deberá cumplir con los siguientes requisitos&amp;#58;Relación de socios, accionistas y representantes legales.Relación de bodegas y sucursales.Relación de asalariados.Información del uso industrial de la mercancía a exportar.Relación de transportistas.​Sectores 10, 11, 12, 13, 14 y 15.Relación de socios, accionistas y representantes legales.Relación de bodegas y sucursales.Relación de asalariados.Información del uso industrial de la mercancía a exportar.Relación de clientes y proveedores.Relación de transportistas.Autorizaciones y aclaraciones.RN002 Generar reportes&amp;#58;1.Detalle por contribuyente – (3_Detalle por Contribuyente)•Clave Sector•Descripción del Sector•Fecha de movimiento•Estado de movimiento•Usuario (que realizó el movimiento)2.Detalle por fracción (1_Detalle por Fracción)•Clave sector•Descripción del sector•Fecha de movimiento•Estado de fracción•Usuario (que realizó el movimiento)3.Contribuyentes por Sector (2_Contribuyentes por Sector)•RFC•Nombre o Razón Social•Fecha de movimiento•Usuario (que realizó el movimiento)4.Fracciones por Sector (1_Fracciones por Sector)•Fracción•Fecha de movimiento•Usuario (que realizó el movimiento)5.Movimiento de Sectores (1_Movimiento de Fracción)•Clave del sector•Descripción del sector •Fecha de movimiento•Estado de movimiento•Usuario (que realizó el movimiento)6.Movimiento de fracciones (2_Reporte total de Sectores_Periodo)•Clave de sector•Descripción del sector•Fecha de movimiento•Estado de la fracción•Usuario (que realizó el movimiento)7.Reporte total de Sectores (2_Reporte total de Sectores_Periodo)•Clave del sector•Descripción del sector•Estado del sector•Altas por contribuyente•Altas por fracción•Bajas por contribuyente•Bajas por fracción8.Reporte mensual de movimientos de contribuyentes con registro en el Padrón de Importadores (histórico) (4_Reporte mensual_histórico)•RFC•Nombre o razón social•Clave de movimiento•Fecha de movimiento•Usuario (que realizó el movimiento)9.Reporte de movimientos realizados el día anterior en el Padrón de Importadores. (4_Reporte de movimientos_día anterior)•RFC Nombre o razón socialRN003 Mantenimiento de catálogo para Importadores y Exportadores&amp;#58;1.Sectores•Clave sector•Descripción•Fecha inicio•Fecha fin2.Fracciones•Clave fracción•Descripción del Sector•Fecha inicio•Fecha fin3.Requisitos•Descripción del requisitoSe deberá establecer una relación entre Sector y Fracción.RN004 Consulta&amp;#58;Por Contribuyente.•Sector•Fechas de movimientoEstadoRN005 - Migrar información de los registros de Exportadores.Activos, reactivados y suspendidos.Movimientos históricos por contribuyente.Son datos vigentes del contribuyente.ConsideracionesSerá necesario se proporcione antes de la migración a la nueva plataforma,el histórico de todos los movimientos (Importadores, Importadores de Sectores y Exportadores de Sectores), con el finde identificar los registros válidos e inválidos para dicho proceso, así como también contar con el respaldo correspondiente (se sugiere se proporcione en archivo de texto).RN006 - Estado del contribuyente&amp;#58;•Activo.•Suspendido.•ReactivadoEstado por Sector&amp;#58;•Habilitado•BajaSon los estados que guarda el sistema.</v>
      </c>
      <c r="I56" s="36" t="str">
        <f t="shared" si="84"/>
        <v>AGSC</v>
      </c>
      <c r="J56" s="36" t="s">
        <v>6944</v>
      </c>
      <c r="K56" s="36" t="e">
        <f t="shared" si="4"/>
        <v>#N/A</v>
      </c>
      <c r="L56" s="36"/>
      <c r="M56" s="36"/>
      <c r="N56" s="36"/>
      <c r="O56" s="36"/>
      <c r="P56" s="36"/>
      <c r="Q56" s="36"/>
      <c r="R56" s="36" t="s">
        <v>3961</v>
      </c>
      <c r="S56" s="48"/>
      <c r="T56" s="48"/>
      <c r="U56" s="48"/>
      <c r="V56" s="51" t="e">
        <f t="shared" si="41"/>
        <v>#N/A</v>
      </c>
      <c r="W56" s="48" t="s">
        <v>35</v>
      </c>
      <c r="X56" s="36" t="s">
        <v>170</v>
      </c>
      <c r="Y56" s="36" t="str">
        <f>VLOOKUP(A56,h_iniciativa,17,FALSE)</f>
        <v>Continuidad Operativa</v>
      </c>
      <c r="Z56" s="36" t="str">
        <f t="shared" si="85"/>
        <v>Servicios al Contribuyente</v>
      </c>
      <c r="AA56" s="36" t="str">
        <f t="shared" si="86"/>
        <v>Desarrollo</v>
      </c>
      <c r="AB56" s="36" t="str">
        <f t="shared" si="12"/>
        <v>700 - RFC Ampliado</v>
      </c>
      <c r="AC56" s="36" t="str">
        <f t="shared" si="13"/>
        <v>RFC Ampliado</v>
      </c>
      <c r="AD56" s="36" t="s">
        <v>33</v>
      </c>
      <c r="AE56" s="36"/>
      <c r="AF56" s="36"/>
      <c r="AG56" s="36"/>
      <c r="AH56" s="36"/>
      <c r="AI56" s="36"/>
      <c r="AJ56" s="36" t="e">
        <f t="shared" si="18"/>
        <v>#N/A</v>
      </c>
      <c r="AK56" s="36" t="str">
        <f>VLOOKUP(A56,h_iniciativa,11,FALSE)</f>
        <v>Christian Alejandro Nolasco Palacios</v>
      </c>
      <c r="AL56" s="36" t="str">
        <f>VLOOKUP(A56,h_iniciativa,9,FALSE)</f>
        <v>Ignacio Trujillo Hernandez</v>
      </c>
      <c r="AM56" s="36" t="s">
        <v>4214</v>
      </c>
      <c r="AN56" s="36" t="s">
        <v>4214</v>
      </c>
      <c r="AO56" s="36"/>
      <c r="AP56" s="36"/>
      <c r="AQ56" s="36"/>
      <c r="AR56" s="36" t="s">
        <v>4401</v>
      </c>
      <c r="AS56" s="36" t="s">
        <v>4401</v>
      </c>
      <c r="AT56" s="48" t="str">
        <f>VLOOKUP(VLOOKUP(A56,h_iniciativa,12,FALSE),matriz_app,6,FALSE)</f>
        <v>Jose Ignacio Perez Garcia</v>
      </c>
      <c r="AU56" s="48" t="str">
        <f>VLOOKUP(VLOOKUP(A56,h_iniciativa,12,FALSE),matriz_app,5,FALSE)</f>
        <v>Araceli Gandara Bautista</v>
      </c>
      <c r="AV56" s="52"/>
      <c r="AW56" s="52"/>
      <c r="AX56" s="52"/>
      <c r="AY56" s="52"/>
      <c r="AZ56" s="49"/>
      <c r="BA56" s="49"/>
      <c r="BB56" s="36" t="s">
        <v>3959</v>
      </c>
      <c r="BC56" s="49" t="s">
        <v>3963</v>
      </c>
      <c r="BD56" s="48" t="e">
        <f t="shared" si="32"/>
        <v>#N/A</v>
      </c>
      <c r="BE56" s="48">
        <f t="shared" si="33"/>
        <v>0</v>
      </c>
      <c r="BF56" s="48" t="e">
        <f t="shared" si="34"/>
        <v>#N/A</v>
      </c>
      <c r="BG56" s="48" t="e">
        <f t="shared" si="35"/>
        <v>#N/A</v>
      </c>
      <c r="BH56" s="48" t="e">
        <f t="shared" si="36"/>
        <v>#N/A</v>
      </c>
    </row>
    <row r="57" spans="1:60" x14ac:dyDescent="0.3">
      <c r="A57" s="53">
        <v>488</v>
      </c>
      <c r="B57" s="54">
        <f t="shared" si="83"/>
        <v>43453.771932870368</v>
      </c>
      <c r="C57" s="36" t="str">
        <f t="shared" si="1"/>
        <v>SJUR-RRL y CAL: Actualizar el calendario de días inhábiles para el año 2018 y 2019</v>
      </c>
      <c r="D57" s="36"/>
      <c r="E57" s="36"/>
      <c r="F57" s="36"/>
      <c r="G57" s="36" t="s">
        <v>6816</v>
      </c>
      <c r="H57" s="36" t="str">
        <f t="shared" si="2"/>
        <v xml:space="preserve">
Se requiere modificar en los aplicativos&amp;#58;
Recursos de Revocación en Línea (RRL) y Consultas y Autorizaciones en Línea
Portal Contribuyente en el catálogo de los días inhábiles para Diciembre de 2018
y algunos del año 2019.
Con la finalidad de que no se contemplen en
el conteo de los plazos legales para la atención de asuntos ingresados por el
Contribuyente, de los días conforme a la siguiente tabla&amp;#58;
</v>
      </c>
      <c r="I57" s="36" t="str">
        <f t="shared" si="84"/>
        <v>AGJ</v>
      </c>
      <c r="J57" s="36" t="s">
        <v>6944</v>
      </c>
      <c r="K57" s="36" t="e">
        <f t="shared" si="4"/>
        <v>#N/A</v>
      </c>
      <c r="L57" s="36"/>
      <c r="M57" s="36"/>
      <c r="N57" s="36"/>
      <c r="O57" s="36"/>
      <c r="P57" s="36"/>
      <c r="Q57" s="36"/>
      <c r="R57" s="36" t="s">
        <v>3962</v>
      </c>
      <c r="S57" s="36"/>
      <c r="T57" s="36"/>
      <c r="U57" s="36"/>
      <c r="V57" s="51" t="e">
        <f t="shared" si="41"/>
        <v>#N/A</v>
      </c>
      <c r="W57" s="36" t="s">
        <v>35</v>
      </c>
      <c r="X57" s="36" t="s">
        <v>170</v>
      </c>
      <c r="Y57" s="36"/>
      <c r="Z57" s="36" t="str">
        <f t="shared" si="85"/>
        <v>Servicios Jurídicos</v>
      </c>
      <c r="AA57" s="36" t="s">
        <v>756</v>
      </c>
      <c r="AB57" s="36" t="str">
        <f t="shared" si="12"/>
        <v>639 - Recurso de Revocación en Línea</v>
      </c>
      <c r="AC57" s="36" t="str">
        <f t="shared" si="13"/>
        <v>Recurso de Revocación en Línea</v>
      </c>
      <c r="AD57" s="36" t="s">
        <v>33</v>
      </c>
      <c r="AE57" s="36"/>
      <c r="AF57" s="36"/>
      <c r="AG57" s="36"/>
      <c r="AH57" s="36"/>
      <c r="AI57" s="36"/>
      <c r="AJ57" s="36" t="e">
        <f t="shared" si="18"/>
        <v>#N/A</v>
      </c>
      <c r="AK57" s="36" t="str">
        <f>VLOOKUP(A57,h_iniciativa,11,FALSE)</f>
        <v>Jaime Garrido Ruiz</v>
      </c>
      <c r="AL57" s="36" t="str">
        <f>VLOOKUP(A57,h_iniciativa,9,FALSE)</f>
        <v>Diana Maribel Velazquez Barroso</v>
      </c>
      <c r="AM57" s="36" t="s">
        <v>4214</v>
      </c>
      <c r="AN57" s="36" t="s">
        <v>4214</v>
      </c>
      <c r="AO57" s="36"/>
      <c r="AP57" s="36"/>
      <c r="AQ57" s="36"/>
      <c r="AR57" s="36" t="s">
        <v>4444</v>
      </c>
      <c r="AS57" s="36" t="s">
        <v>4444</v>
      </c>
      <c r="AT57" s="48" t="str">
        <f>VLOOKUP(VLOOKUP(A57,h_iniciativa,12,FALSE),matriz_app,6,FALSE)</f>
        <v>Alejandro Granados Lujano</v>
      </c>
      <c r="AU57" s="48" t="str">
        <f>VLOOKUP(VLOOKUP(A57,h_iniciativa,12,FALSE),matriz_app,5,FALSE)</f>
        <v>Jorge Alberto De Flon Gonzalez</v>
      </c>
      <c r="AV57" s="54"/>
      <c r="AW57" s="54"/>
      <c r="AX57" s="54"/>
      <c r="AY57" s="54"/>
      <c r="AZ57" s="49"/>
      <c r="BA57" s="49"/>
      <c r="BB57" s="36" t="s">
        <v>3960</v>
      </c>
      <c r="BC57" s="49" t="s">
        <v>3963</v>
      </c>
      <c r="BD57" s="48" t="e">
        <f t="shared" si="32"/>
        <v>#N/A</v>
      </c>
      <c r="BE57" s="48">
        <f t="shared" si="33"/>
        <v>0</v>
      </c>
      <c r="BF57" s="48">
        <f t="shared" si="34"/>
        <v>488</v>
      </c>
      <c r="BG57" s="48" t="e">
        <f t="shared" si="35"/>
        <v>#N/A</v>
      </c>
      <c r="BH57" s="48" t="e">
        <f t="shared" si="36"/>
        <v>#N/A</v>
      </c>
    </row>
    <row r="58" spans="1:60" x14ac:dyDescent="0.3">
      <c r="A58" s="36">
        <v>495</v>
      </c>
      <c r="B58" s="54">
        <f t="shared" si="83"/>
        <v>43461.531539351854</v>
      </c>
      <c r="C58" s="36" t="str">
        <f t="shared" si="1"/>
        <v>MATCE_MATCE-SA_Nueva selección automatizada</v>
      </c>
      <c r="D58" s="36"/>
      <c r="E58" s="36"/>
      <c r="F58" s="36"/>
      <c r="G58" s="36" t="s">
        <v>6817</v>
      </c>
      <c r="H58" s="36" t="str">
        <f t="shared" si="2"/>
        <v>Dar continuidad con la nueva seleccón automatizada que incluye tránsitos, copias simples, y la generación del nuevo semaforo correspondientes a los PPMCs 90218 y 100527, 93279, 100271 mismos que se encuentran en etapa de pruebas funcionales.</v>
      </c>
      <c r="I58" s="36" t="str">
        <f t="shared" si="84"/>
        <v>AGA</v>
      </c>
      <c r="J58" s="36" t="s">
        <v>6944</v>
      </c>
      <c r="K58" s="36" t="e">
        <f t="shared" si="4"/>
        <v>#N/A</v>
      </c>
      <c r="L58" s="36"/>
      <c r="M58" s="36"/>
      <c r="N58" s="36"/>
      <c r="O58" s="36"/>
      <c r="P58" s="36"/>
      <c r="Q58" s="36"/>
      <c r="R58" s="36" t="s">
        <v>2275</v>
      </c>
      <c r="S58" s="36"/>
      <c r="T58" s="36"/>
      <c r="U58" s="36"/>
      <c r="V58" s="51" t="e">
        <f t="shared" si="41"/>
        <v>#N/A</v>
      </c>
      <c r="W58" s="36" t="str">
        <f>IF(VLOOKUP(A58,iniciativa,23,FALSE)="Banco de iniciativa", "Detenido","Activo")</f>
        <v>Detenido</v>
      </c>
      <c r="X58" s="36" t="s">
        <v>170</v>
      </c>
      <c r="Y58" s="36"/>
      <c r="Z58" s="36" t="str">
        <f t="shared" si="85"/>
        <v>MAT - Comercio Exterior</v>
      </c>
      <c r="AA58" s="36" t="str">
        <f t="shared" ref="AA58:AA89" si="91">VLOOKUP(A58,h_iniciativa,8,FALSE)</f>
        <v>Mantenimiento</v>
      </c>
      <c r="AB58" s="36" t="str">
        <f t="shared" si="12"/>
        <v>621 - MATCE - Selección Automatizada</v>
      </c>
      <c r="AC58" s="36" t="str">
        <f t="shared" si="13"/>
        <v>MATCE - Selección Automatizada</v>
      </c>
      <c r="AD58" s="36" t="s">
        <v>33</v>
      </c>
      <c r="AE58" s="36" t="e">
        <f t="shared" ref="AE58:AE63" si="92">VLOOKUP(A58,h_project,34,FALSE)</f>
        <v>#N/A</v>
      </c>
      <c r="AF58" s="36"/>
      <c r="AG58" s="36"/>
      <c r="AH58" s="36"/>
      <c r="AI58" s="36"/>
      <c r="AJ58" s="36" t="e">
        <f t="shared" si="18"/>
        <v>#N/A</v>
      </c>
      <c r="AK58" s="36" t="str">
        <f>VLOOKUP(A58,h_iniciativa,11,FALSE)</f>
        <v>Beatriz Belem Stein Carrillo</v>
      </c>
      <c r="AL58" s="36" t="str">
        <f>VLOOKUP(A58,h_iniciativa,9,FALSE)</f>
        <v>Ingrid Bernal Campuzano</v>
      </c>
      <c r="AM58" s="36" t="s">
        <v>4214</v>
      </c>
      <c r="AN58" s="36" t="s">
        <v>4214</v>
      </c>
      <c r="AO58" s="36"/>
      <c r="AP58" s="36"/>
      <c r="AQ58" s="36"/>
      <c r="AR58" s="36" t="s">
        <v>4444</v>
      </c>
      <c r="AS58" s="36" t="s">
        <v>4444</v>
      </c>
      <c r="AT58" s="48" t="str">
        <f>VLOOKUP(VLOOKUP(A58,h_iniciativa,12,FALSE),matriz_app,6,FALSE)</f>
        <v>Homero Angel Garcia Merino</v>
      </c>
      <c r="AU58" s="48" t="str">
        <f>VLOOKUP(VLOOKUP(A58,h_iniciativa,12,FALSE),matriz_app,5,FALSE)</f>
        <v>Graciela Hernandez Cortes</v>
      </c>
      <c r="AV58" s="54"/>
      <c r="AW58" s="54"/>
      <c r="AX58" s="54"/>
      <c r="AY58" s="54"/>
      <c r="AZ58" s="49"/>
      <c r="BA58" s="49"/>
      <c r="BB58" s="36" t="s">
        <v>2267</v>
      </c>
      <c r="BC58" s="49" t="s">
        <v>3963</v>
      </c>
      <c r="BD58" s="48">
        <f t="shared" si="32"/>
        <v>495</v>
      </c>
      <c r="BE58" s="48" t="str">
        <f t="shared" si="33"/>
        <v>Banco de iniciativa</v>
      </c>
      <c r="BF58" s="48" t="e">
        <f t="shared" si="34"/>
        <v>#N/A</v>
      </c>
      <c r="BG58" s="48" t="e">
        <f t="shared" si="35"/>
        <v>#N/A</v>
      </c>
      <c r="BH58" s="48" t="e">
        <f t="shared" si="36"/>
        <v>#N/A</v>
      </c>
    </row>
    <row r="59" spans="1:60" ht="28.8" x14ac:dyDescent="0.3">
      <c r="A59" s="53">
        <v>509</v>
      </c>
      <c r="B59" s="54">
        <f t="shared" si="83"/>
        <v>43469.541817129626</v>
      </c>
      <c r="C59" s="63" t="str">
        <f t="shared" si="1"/>
        <v xml:space="preserve">Sistema de Captura de Declaración por Excedente de Dinero </v>
      </c>
      <c r="D59" s="36"/>
      <c r="E59" s="36"/>
      <c r="F59" s="36"/>
      <c r="G59" s="36" t="s">
        <v>6816</v>
      </c>
      <c r="H59" s="36" t="str">
        <f t="shared" si="2"/>
        <v xml:space="preserve">Crear un sistema que facilite a pasajeros, empresas de traslado y custodia de valores, importadores o exportadores y empresas de mensajeria, cumplir con la oblligación de presentar la declaración de cantidades de efectivo, en cheques nacionales o extranjeros, órdenes de pago o cualquier otro documento por cobrar o una combinación de ellos, superiores oequivalentes en la moneda o monedas de que se trate, a diez mil dolares de losEstados Unidos de América. </v>
      </c>
      <c r="I59" s="36" t="str">
        <f t="shared" si="84"/>
        <v>AGA</v>
      </c>
      <c r="J59" s="36" t="s">
        <v>6944</v>
      </c>
      <c r="K59" s="36" t="str">
        <f t="shared" si="4"/>
        <v>Mario Santos Aldama</v>
      </c>
      <c r="L59" s="36" t="s">
        <v>6944</v>
      </c>
      <c r="M59" s="36">
        <v>1</v>
      </c>
      <c r="N59" s="145" t="s">
        <v>376</v>
      </c>
      <c r="O59" s="36">
        <f>IFERROR(AG59*0.15,0)</f>
        <v>1682.07</v>
      </c>
      <c r="P59" s="36" t="s">
        <v>6959</v>
      </c>
      <c r="Q59" s="36">
        <f>IF(K59=N59,1,0)</f>
        <v>1</v>
      </c>
      <c r="R59" s="36" t="str">
        <f>VLOOKUP(A59,proyectos,5,FALSE)</f>
        <v>B. Arquitectura</v>
      </c>
      <c r="S59" s="36"/>
      <c r="T59" s="36"/>
      <c r="U59" s="36"/>
      <c r="V59" s="51">
        <f t="shared" si="41"/>
        <v>0.08</v>
      </c>
      <c r="W59" s="36" t="str">
        <f>VLOOKUP(A59,proyectos,6,FALSE)</f>
        <v>Activo</v>
      </c>
      <c r="X59" s="36" t="s">
        <v>170</v>
      </c>
      <c r="Y59" s="36" t="str">
        <f>VLOOKUP(A59,proyectos,19,FALSE)</f>
        <v>Continuidad operativa</v>
      </c>
      <c r="Z59" s="36" t="str">
        <f t="shared" si="85"/>
        <v>Comercio Exterior - Soporte a la Operación</v>
      </c>
      <c r="AA59" s="36" t="str">
        <f t="shared" si="91"/>
        <v>Proyecto</v>
      </c>
      <c r="AB59" s="55" t="str">
        <f t="shared" si="12"/>
        <v>1027 - Reingeniería del Sistema de Captura de Declaraciones de Excedentes de Dinero</v>
      </c>
      <c r="AC59" s="36" t="str">
        <f t="shared" si="13"/>
        <v>Reingeniería del Sistema de Captura de Declaraciones de Excedentes de Dinero</v>
      </c>
      <c r="AD59" s="36" t="s">
        <v>33</v>
      </c>
      <c r="AE59" s="36" t="str">
        <f t="shared" si="92"/>
        <v>Unidades de Desarrollo (UD-X)</v>
      </c>
      <c r="AF59" s="36">
        <f>VLOOKUP(A59,h_project,35,FALSE)</f>
        <v>11213.8</v>
      </c>
      <c r="AG59" s="36">
        <f>VLOOKUP(A59,h_project,36,FALSE)</f>
        <v>11213.8</v>
      </c>
      <c r="AH59" s="56">
        <v>2567960.2000000002</v>
      </c>
      <c r="AI59" s="57">
        <f>VLOOKUP(A59,h_project,37,FALSE)</f>
        <v>2567960.2000000002</v>
      </c>
      <c r="AJ59" s="36">
        <f t="shared" si="18"/>
        <v>293413.12</v>
      </c>
      <c r="AK59" s="36" t="str">
        <f>VLOOKUP(A59,proyectos,9,FALSE)</f>
        <v>Mario Santos Aldama</v>
      </c>
      <c r="AL59" s="36" t="str">
        <f>VLOOKUP(A59,proyectos,10,FALSE)</f>
        <v>Ingrid Bernal Campuzano</v>
      </c>
      <c r="AM59" s="36" t="s">
        <v>4214</v>
      </c>
      <c r="AN59" s="36" t="s">
        <v>4214</v>
      </c>
      <c r="AO59" s="36">
        <f>VLOOKUP(A59,proyectos,2,FALSE)</f>
        <v>641</v>
      </c>
      <c r="AP59" s="36" t="str">
        <f>VLOOKUP(AO59,h_est_tec,17,FALSE)</f>
        <v>COSMIC</v>
      </c>
      <c r="AQ59" s="36" t="str">
        <f>VLOOKUP(A59,proyectos,29,FALSE)</f>
        <v>Desarrollo de Software</v>
      </c>
      <c r="AR59" s="36" t="s">
        <v>4444</v>
      </c>
      <c r="AS59" s="36" t="s">
        <v>4444</v>
      </c>
      <c r="AT59" s="36" t="str">
        <f>VLOOKUP(A59,proyectos,12,FALSE)</f>
        <v>Homero Angel Garcia Merino</v>
      </c>
      <c r="AU59" s="36" t="str">
        <f>VLOOKUP(A59,proyectos,13,FALSE)</f>
        <v>Juan Rivas Cruz</v>
      </c>
      <c r="AV59" s="54" t="str">
        <f>VLOOKUP(A59,proyectos,20,FALSE)</f>
        <v>31/01/2019</v>
      </c>
      <c r="AW59" s="54" t="str">
        <f>VLOOKUP(A59,proyectos,21,FALSE)</f>
        <v>31/01/2019</v>
      </c>
      <c r="AX59" s="54" t="str">
        <f>VLOOKUP(A59,proyectos,22,FALSE)</f>
        <v>27/10/2020</v>
      </c>
      <c r="AY59" s="54" t="str">
        <f>VLOOKUP(A59,proyectos,23,FALSE)</f>
        <v/>
      </c>
      <c r="AZ59" s="49">
        <f>YEAR(AX59)</f>
        <v>2020</v>
      </c>
      <c r="BA59" s="49">
        <f>MONTH(AX59)</f>
        <v>10</v>
      </c>
      <c r="BB59" s="36" t="s">
        <v>663</v>
      </c>
      <c r="BC59" s="49" t="s">
        <v>3963</v>
      </c>
      <c r="BD59" s="48" t="e">
        <f t="shared" si="32"/>
        <v>#N/A</v>
      </c>
      <c r="BE59" s="48">
        <f t="shared" si="33"/>
        <v>0</v>
      </c>
      <c r="BF59" s="48">
        <f t="shared" si="34"/>
        <v>509</v>
      </c>
      <c r="BG59" s="48">
        <f t="shared" si="35"/>
        <v>509</v>
      </c>
      <c r="BH59" s="48" t="str">
        <f t="shared" si="36"/>
        <v>Activo</v>
      </c>
    </row>
    <row r="60" spans="1:60" x14ac:dyDescent="0.3">
      <c r="A60" s="53">
        <v>515</v>
      </c>
      <c r="B60" s="54">
        <f t="shared" si="83"/>
        <v>43476.520567129628</v>
      </c>
      <c r="C60" s="36" t="str">
        <f t="shared" si="1"/>
        <v>DYC_MAT-DyC_Agregar opciones al sistema</v>
      </c>
      <c r="D60" s="36"/>
      <c r="E60" s="36"/>
      <c r="F60" s="36"/>
      <c r="G60" s="36" t="s">
        <v>6815</v>
      </c>
      <c r="H60" s="36" t="str">
        <f t="shared" si="2"/>
        <v xml:space="preserve">
Es
necesario agregar una serie de opciones al sistema MAT Devoluciones y
Compensaciones, a fin de facilitar la operación de la aplicación.
</v>
      </c>
      <c r="I60" s="36" t="str">
        <f t="shared" si="84"/>
        <v>AGAFF</v>
      </c>
      <c r="J60" s="36" t="s">
        <v>7957</v>
      </c>
      <c r="K60" s="36" t="str">
        <f t="shared" si="4"/>
        <v>Nohemí Alejandra Mandujano Teutli</v>
      </c>
      <c r="L60" s="36" t="s">
        <v>6944</v>
      </c>
      <c r="M60" s="36"/>
      <c r="N60" s="145" t="s">
        <v>155</v>
      </c>
      <c r="O60" s="36">
        <f>IFERROR(AG60*0.15,0)</f>
        <v>2206.1624999999999</v>
      </c>
      <c r="P60" s="36" t="s">
        <v>6959</v>
      </c>
      <c r="Q60" s="36">
        <f>IF(K60=N60,1,0)</f>
        <v>0</v>
      </c>
      <c r="R60" s="36" t="str">
        <f>VLOOKUP(A60,proyectos,5,FALSE)</f>
        <v>F. Pruebas de Usuario</v>
      </c>
      <c r="S60" s="36" t="s">
        <v>6443</v>
      </c>
      <c r="T60" s="36" t="s">
        <v>6443</v>
      </c>
      <c r="U60" s="36"/>
      <c r="V60" s="51">
        <f t="shared" si="41"/>
        <v>0.92</v>
      </c>
      <c r="W60" s="36" t="str">
        <f>VLOOKUP(A60,proyectos,6,FALSE)</f>
        <v>Activo</v>
      </c>
      <c r="X60" s="36" t="s">
        <v>170</v>
      </c>
      <c r="Y60" s="36" t="str">
        <f>VLOOKUP(A60,proyectos,19,FALSE)</f>
        <v>Continuidad operativa</v>
      </c>
      <c r="Z60" s="36" t="str">
        <f t="shared" si="85"/>
        <v>Devoluciones y Compensaciones</v>
      </c>
      <c r="AA60" s="36" t="str">
        <f t="shared" si="91"/>
        <v>Mantenimiento</v>
      </c>
      <c r="AB60" s="55" t="str">
        <f t="shared" si="12"/>
        <v>641 - Modelo de Administración Tributaria Devoluciones y Compensaciones</v>
      </c>
      <c r="AC60" s="36" t="str">
        <f t="shared" si="13"/>
        <v>Modelo de Administración Tributaria Devoluciones y Compensaciones</v>
      </c>
      <c r="AD60" s="36" t="s">
        <v>33</v>
      </c>
      <c r="AE60" s="36" t="str">
        <f t="shared" si="92"/>
        <v>Unidades de Desarrollo (UD-X)</v>
      </c>
      <c r="AF60" s="36">
        <f>VLOOKUP(A60,h_project,35,FALSE)</f>
        <v>14707.75</v>
      </c>
      <c r="AG60" s="36">
        <f>VLOOKUP(A60,h_project,36,FALSE)</f>
        <v>14707.75</v>
      </c>
      <c r="AH60" s="56">
        <v>3368074.75</v>
      </c>
      <c r="AI60" s="57">
        <f>VLOOKUP(A60,h_project,37,FALSE)</f>
        <v>3368074.75</v>
      </c>
      <c r="AJ60" s="36" t="e">
        <f t="shared" si="18"/>
        <v>#N/A</v>
      </c>
      <c r="AK60" s="36" t="str">
        <f>VLOOKUP(A60,proyectos,9,FALSE)</f>
        <v>Víctor Cruz Leyva</v>
      </c>
      <c r="AL60" s="36" t="str">
        <f>VLOOKUP(A60,proyectos,10,FALSE)</f>
        <v>Ricardo Ramiro Romero Razo</v>
      </c>
      <c r="AM60" s="36" t="s">
        <v>4214</v>
      </c>
      <c r="AN60" s="36" t="s">
        <v>4214</v>
      </c>
      <c r="AO60" s="36">
        <f>VLOOKUP(A60,proyectos,2,FALSE)</f>
        <v>1158</v>
      </c>
      <c r="AP60" s="36" t="str">
        <f>VLOOKUP(AO60,h_est_tec,17,FALSE)</f>
        <v>COSMIC</v>
      </c>
      <c r="AQ60" s="36" t="str">
        <f>VLOOKUP(A60,proyectos,29,FALSE)</f>
        <v>Desarrollo de Software</v>
      </c>
      <c r="AR60" s="36" t="s">
        <v>4444</v>
      </c>
      <c r="AS60" s="36" t="s">
        <v>4444</v>
      </c>
      <c r="AT60" s="36" t="str">
        <f>VLOOKUP(A60,proyectos,12,FALSE)</f>
        <v>Alejandro Federico Tejeda Muñoz</v>
      </c>
      <c r="AU60" s="36" t="str">
        <f>VLOOKUP(A60,proyectos,13,FALSE)</f>
        <v>Jose Guadalupe Rodriguez Martinez</v>
      </c>
      <c r="AV60" s="54" t="str">
        <f>VLOOKUP(A60,proyectos,20,FALSE)</f>
        <v>23/08/2019</v>
      </c>
      <c r="AW60" s="54" t="str">
        <f>VLOOKUP(A60,proyectos,21,FALSE)</f>
        <v>23/08/2019</v>
      </c>
      <c r="AX60" s="54" t="str">
        <f>VLOOKUP(A60,proyectos,22,FALSE)</f>
        <v>10/08/2020</v>
      </c>
      <c r="AY60" s="54" t="str">
        <f>VLOOKUP(A60,proyectos,23,FALSE)</f>
        <v/>
      </c>
      <c r="AZ60" s="49">
        <f>YEAR(AX60)</f>
        <v>2020</v>
      </c>
      <c r="BA60" s="49">
        <f>MONTH(AX60)</f>
        <v>8</v>
      </c>
      <c r="BB60" s="36" t="s">
        <v>663</v>
      </c>
      <c r="BC60" s="49" t="s">
        <v>3963</v>
      </c>
      <c r="BD60" s="48" t="e">
        <f t="shared" si="32"/>
        <v>#N/A</v>
      </c>
      <c r="BE60" s="48">
        <f t="shared" si="33"/>
        <v>0</v>
      </c>
      <c r="BF60" s="48">
        <f t="shared" si="34"/>
        <v>515</v>
      </c>
      <c r="BG60" s="48">
        <f t="shared" si="35"/>
        <v>515</v>
      </c>
      <c r="BH60" s="48" t="str">
        <f t="shared" si="36"/>
        <v>Activo</v>
      </c>
    </row>
    <row r="61" spans="1:60" x14ac:dyDescent="0.3">
      <c r="A61" s="53">
        <v>516</v>
      </c>
      <c r="B61" s="54">
        <f t="shared" si="83"/>
        <v>43479.582951388889</v>
      </c>
      <c r="C61" s="36" t="str">
        <f t="shared" si="1"/>
        <v>AGAFF Sistema Validador de Reportes, Controles Volumétricos de Estaciones de Servicio de Combustible</v>
      </c>
      <c r="D61" s="36"/>
      <c r="E61" s="36"/>
      <c r="F61" s="36"/>
      <c r="G61" s="36" t="s">
        <v>6815</v>
      </c>
      <c r="H61" s="36" t="str">
        <f t="shared" si="2"/>
        <v xml:space="preserve">
La
recepción de los archivos de controles volumétricos emitidos por los
permisionarios, se recibe en formato txt y xml mediante los validadores versión
1, versión 1.1 y versión 1.2.
Con
el objetivo de aumentar la calidad de la información proporcionada y para poder
permitirle al personal auditor verificar el cumplimiento de los contribuyentes
(enajenación de combustible al público en general) es necesario el desarrollo
de una herramienta que permita poder procesar la información, dar formato y
emitir reportes.
Riesgos&amp;#58;
El
formato actual no permite la lectura. Se tiene que solicitar al contribuyente
emitirlo en la versión 1.</v>
      </c>
      <c r="I61" s="36" t="str">
        <f t="shared" si="84"/>
        <v>AGAFF</v>
      </c>
      <c r="J61" s="36" t="s">
        <v>7957</v>
      </c>
      <c r="K61" s="36" t="str">
        <f t="shared" si="4"/>
        <v>Miguel Ángel González Guagnelli</v>
      </c>
      <c r="L61" s="36" t="s">
        <v>7957</v>
      </c>
      <c r="M61" s="36"/>
      <c r="N61" s="145" t="s">
        <v>4480</v>
      </c>
      <c r="O61" s="36">
        <f>IFERROR(AG61*0.15,0)</f>
        <v>1204.125</v>
      </c>
      <c r="P61" s="36" t="s">
        <v>6959</v>
      </c>
      <c r="Q61" s="36">
        <f>IF(K61=N61,1,0)</f>
        <v>1</v>
      </c>
      <c r="R61" s="36" t="str">
        <f>VLOOKUP(A61,proyectos,5,FALSE)</f>
        <v>F. Pruebas de Usuario</v>
      </c>
      <c r="S61" s="36" t="s">
        <v>6443</v>
      </c>
      <c r="T61" s="36" t="s">
        <v>6443</v>
      </c>
      <c r="U61" s="36"/>
      <c r="V61" s="51">
        <f t="shared" si="41"/>
        <v>0.9</v>
      </c>
      <c r="W61" s="36" t="str">
        <f>VLOOKUP(A61,proyectos,6,FALSE)</f>
        <v>Activo</v>
      </c>
      <c r="X61" s="36" t="s">
        <v>170</v>
      </c>
      <c r="Y61" s="36" t="str">
        <f>VLOOKUP(A61,proyectos,19,FALSE)</f>
        <v>Fiscalización</v>
      </c>
      <c r="Z61" s="36" t="str">
        <f t="shared" si="85"/>
        <v>Devoluciones y Compensaciones</v>
      </c>
      <c r="AA61" s="36" t="str">
        <f t="shared" si="91"/>
        <v>Proyecto</v>
      </c>
      <c r="AB61" s="55" t="str">
        <f t="shared" si="12"/>
        <v>1026 - Controles Volumétricos de Estaciones de Servicio de Combustible</v>
      </c>
      <c r="AC61" s="36" t="str">
        <f t="shared" si="13"/>
        <v>Controles Volumétricos de Estaciones de Servicio de Combustible</v>
      </c>
      <c r="AD61" s="36" t="s">
        <v>33</v>
      </c>
      <c r="AE61" s="36" t="str">
        <f t="shared" si="92"/>
        <v>Unidades de Desarrollo (UD-X)</v>
      </c>
      <c r="AF61" s="36">
        <f>VLOOKUP(A61,h_project,35,FALSE)</f>
        <v>8027.5</v>
      </c>
      <c r="AG61" s="36">
        <f>VLOOKUP(A61,h_project,36,FALSE)</f>
        <v>8027.5</v>
      </c>
      <c r="AH61" s="56">
        <v>1838297.5</v>
      </c>
      <c r="AI61" s="57">
        <f>VLOOKUP(A61,h_project,37,FALSE)</f>
        <v>1838297.5</v>
      </c>
      <c r="AJ61" s="36" t="e">
        <f t="shared" si="18"/>
        <v>#N/A</v>
      </c>
      <c r="AK61" s="36" t="str">
        <f>VLOOKUP(A61,proyectos,9,FALSE)</f>
        <v>Santa Isabel Villanueva Hernandez</v>
      </c>
      <c r="AL61" s="36" t="str">
        <f>VLOOKUP(A61,proyectos,10,FALSE)</f>
        <v>Ingrid Bernal Campuzano</v>
      </c>
      <c r="AM61" s="36" t="s">
        <v>4214</v>
      </c>
      <c r="AN61" s="36" t="s">
        <v>4214</v>
      </c>
      <c r="AO61" s="36">
        <f>VLOOKUP(A61,proyectos,2,FALSE)</f>
        <v>651</v>
      </c>
      <c r="AP61" s="36" t="str">
        <f>VLOOKUP(AO61,h_est_tec,17,FALSE)</f>
        <v>COSMIC</v>
      </c>
      <c r="AQ61" s="36" t="str">
        <f>VLOOKUP(A61,proyectos,29,FALSE)</f>
        <v>Desarrollo de Software</v>
      </c>
      <c r="AR61" s="36" t="s">
        <v>4444</v>
      </c>
      <c r="AS61" s="36" t="s">
        <v>4444</v>
      </c>
      <c r="AT61" s="36" t="str">
        <f>VLOOKUP(A61,proyectos,12,FALSE)</f>
        <v>Alejandro Federico Tejeda Muñoz</v>
      </c>
      <c r="AU61" s="36" t="str">
        <f>VLOOKUP(A61,proyectos,13,FALSE)</f>
        <v>Raúl Quiroz Sosa</v>
      </c>
      <c r="AV61" s="54" t="str">
        <f>VLOOKUP(A61,proyectos,20,FALSE)</f>
        <v>11/02/2019</v>
      </c>
      <c r="AW61" s="54" t="str">
        <f>VLOOKUP(A61,proyectos,21,FALSE)</f>
        <v>11/02/2019</v>
      </c>
      <c r="AX61" s="54" t="str">
        <f>VLOOKUP(A61,proyectos,22,FALSE)</f>
        <v>09/11/2020</v>
      </c>
      <c r="AY61" s="54" t="str">
        <f>VLOOKUP(A61,proyectos,23,FALSE)</f>
        <v/>
      </c>
      <c r="AZ61" s="49">
        <f>YEAR(AX61)</f>
        <v>2020</v>
      </c>
      <c r="BA61" s="49">
        <f>MONTH(AX61)</f>
        <v>11</v>
      </c>
      <c r="BB61" s="36" t="s">
        <v>663</v>
      </c>
      <c r="BC61" s="49" t="s">
        <v>3963</v>
      </c>
      <c r="BD61" s="48" t="e">
        <f t="shared" si="32"/>
        <v>#N/A</v>
      </c>
      <c r="BE61" s="48">
        <f t="shared" si="33"/>
        <v>0</v>
      </c>
      <c r="BF61" s="48">
        <f t="shared" si="34"/>
        <v>516</v>
      </c>
      <c r="BG61" s="48">
        <f t="shared" si="35"/>
        <v>516</v>
      </c>
      <c r="BH61" s="48" t="str">
        <f t="shared" si="36"/>
        <v>Activo</v>
      </c>
    </row>
    <row r="62" spans="1:60" x14ac:dyDescent="0.3">
      <c r="A62" s="53">
        <v>520</v>
      </c>
      <c r="B62" s="54">
        <f t="shared" si="83"/>
        <v>43483.530833333331</v>
      </c>
      <c r="C62" s="36" t="str">
        <f t="shared" si="1"/>
        <v>FIS:FEB- Reasignar Ordenes</v>
      </c>
      <c r="D62" s="36"/>
      <c r="E62" s="36"/>
      <c r="F62" s="36"/>
      <c r="G62" s="36" t="s">
        <v>6819</v>
      </c>
      <c r="H62" s="36" t="str">
        <f t="shared" si="2"/>
        <v>No se cuenta con un módulo que permita a las ADAF´s reasignar las órdenes
a otra ADAF´s para su seguimiento y conclusión en el aplicativo Fiscalización
Electrónica Básica.</v>
      </c>
      <c r="I62" s="36" t="str">
        <f t="shared" si="84"/>
        <v>AGAFF</v>
      </c>
      <c r="J62" s="36" t="s">
        <v>7957</v>
      </c>
      <c r="K62" s="36" t="str">
        <f t="shared" si="4"/>
        <v>René Pérez Velázquez</v>
      </c>
      <c r="L62" s="36" t="s">
        <v>7957</v>
      </c>
      <c r="M62" s="36"/>
      <c r="N62" s="145" t="s">
        <v>215</v>
      </c>
      <c r="O62" s="36">
        <f>IFERROR(AG62*0.15,0)</f>
        <v>22.229999999999997</v>
      </c>
      <c r="P62" s="36" t="s">
        <v>6974</v>
      </c>
      <c r="Q62" s="36">
        <f>IF(K62=N62,1,0)</f>
        <v>1</v>
      </c>
      <c r="R62" s="36" t="s">
        <v>274</v>
      </c>
      <c r="S62" s="36"/>
      <c r="T62" s="36"/>
      <c r="U62" s="36"/>
      <c r="V62" s="51">
        <f t="shared" si="41"/>
        <v>0.99</v>
      </c>
      <c r="W62" s="36" t="str">
        <f>VLOOKUP(A62,proyectos,6,FALSE)</f>
        <v>Activo</v>
      </c>
      <c r="X62" s="36" t="s">
        <v>170</v>
      </c>
      <c r="Y62" s="36" t="str">
        <f>VLOOKUP(A62,proyectos,19,FALSE)</f>
        <v>Fiscalización</v>
      </c>
      <c r="Z62" s="36" t="str">
        <f t="shared" si="85"/>
        <v>Fiscalización</v>
      </c>
      <c r="AA62" s="36" t="str">
        <f t="shared" si="91"/>
        <v>Modelos de Riesgo</v>
      </c>
      <c r="AB62" s="55" t="str">
        <f t="shared" si="12"/>
        <v>942 - Fiscalización Electrónica BáSíca</v>
      </c>
      <c r="AC62" s="36" t="str">
        <f t="shared" si="13"/>
        <v>Fiscalización Electrónica BáSíca</v>
      </c>
      <c r="AD62" s="36" t="s">
        <v>33</v>
      </c>
      <c r="AE62" s="36" t="str">
        <f t="shared" si="92"/>
        <v>Unidades de Soporte a la Operación (USO)</v>
      </c>
      <c r="AF62" s="36">
        <f>VLOOKUP(A62,h_project,35,FALSE)</f>
        <v>0</v>
      </c>
      <c r="AG62" s="36">
        <f>VLOOKUP(A62,h_project,36,FALSE)</f>
        <v>148.19999999999999</v>
      </c>
      <c r="AH62" s="56">
        <v>0</v>
      </c>
      <c r="AI62" s="57">
        <f>VLOOKUP(A62,h_project,37,FALSE)</f>
        <v>0</v>
      </c>
      <c r="AJ62" s="36" t="e">
        <f t="shared" si="18"/>
        <v>#N/A</v>
      </c>
      <c r="AK62" s="36" t="str">
        <f>VLOOKUP(A62,proyectos,9,FALSE)</f>
        <v>Mario Santos Aldama</v>
      </c>
      <c r="AL62" s="36" t="str">
        <f>VLOOKUP(A62,proyectos,10,FALSE)</f>
        <v>Ingrid Bernal Campuzano</v>
      </c>
      <c r="AM62" s="36" t="s">
        <v>4214</v>
      </c>
      <c r="AN62" s="36" t="s">
        <v>4214</v>
      </c>
      <c r="AO62" s="36">
        <f>VLOOKUP(A62,proyectos,2,FALSE)</f>
        <v>626</v>
      </c>
      <c r="AP62" s="36" t="str">
        <f>VLOOKUP(AO62,h_est_tec,17,FALSE)</f>
        <v>COSMIC</v>
      </c>
      <c r="AQ62" s="36" t="str">
        <f>VLOOKUP(A62,proyectos,29,FALSE)</f>
        <v>Desarrollo de Software</v>
      </c>
      <c r="AR62" s="36" t="s">
        <v>4444</v>
      </c>
      <c r="AS62" s="36" t="s">
        <v>4444</v>
      </c>
      <c r="AT62" s="36" t="str">
        <f>VLOOKUP(A62,proyectos,12,FALSE)</f>
        <v>Alejandro Federico Tejeda Muñoz</v>
      </c>
      <c r="AU62" s="36" t="str">
        <f>VLOOKUP(A62,proyectos,13,FALSE)</f>
        <v>Raúl Quiroz Sosa</v>
      </c>
      <c r="AV62" s="54" t="str">
        <f>VLOOKUP(A62,proyectos,20,FALSE)</f>
        <v>14/02/2019</v>
      </c>
      <c r="AW62" s="54" t="str">
        <f>VLOOKUP(A62,proyectos,21,FALSE)</f>
        <v>14/02/2019</v>
      </c>
      <c r="AX62" s="54" t="str">
        <f>VLOOKUP(A62,proyectos,22,FALSE)</f>
        <v>28/09/2020</v>
      </c>
      <c r="AY62" s="54" t="str">
        <f>VLOOKUP(A62,proyectos,23,FALSE)</f>
        <v/>
      </c>
      <c r="AZ62" s="49">
        <f>YEAR(AX62)</f>
        <v>2020</v>
      </c>
      <c r="BA62" s="49">
        <f>MONTH(AX62)</f>
        <v>9</v>
      </c>
      <c r="BB62" s="36" t="s">
        <v>663</v>
      </c>
      <c r="BC62" s="49" t="s">
        <v>3963</v>
      </c>
      <c r="BD62" s="48" t="e">
        <f t="shared" si="32"/>
        <v>#N/A</v>
      </c>
      <c r="BE62" s="48">
        <f t="shared" si="33"/>
        <v>0</v>
      </c>
      <c r="BF62" s="48">
        <f t="shared" si="34"/>
        <v>520</v>
      </c>
      <c r="BG62" s="48">
        <f t="shared" si="35"/>
        <v>520</v>
      </c>
      <c r="BH62" s="48" t="str">
        <f t="shared" si="36"/>
        <v>Activo</v>
      </c>
    </row>
    <row r="63" spans="1:60" x14ac:dyDescent="0.3">
      <c r="A63" s="53">
        <v>537</v>
      </c>
      <c r="B63" s="54">
        <f t="shared" si="83"/>
        <v>43494.711319444446</v>
      </c>
      <c r="C63" s="36" t="str">
        <f t="shared" si="1"/>
        <v>DYC_MAT-DyC_Devolución expedita de IVA Fase 2</v>
      </c>
      <c r="D63" s="36"/>
      <c r="E63" s="36"/>
      <c r="F63" s="36"/>
      <c r="G63" s="36" t="s">
        <v>6815</v>
      </c>
      <c r="H63" s="36" t="str">
        <f t="shared" si="2"/>
        <v xml:space="preserve">
Devolver
los saldos a favor de IVA a los contribuyentes que tienen facilidades
administrativas, dentro de los plazos establecidos normativamente.
</v>
      </c>
      <c r="I63" s="36" t="str">
        <f t="shared" si="84"/>
        <v>AGAFF</v>
      </c>
      <c r="J63" s="36" t="s">
        <v>7957</v>
      </c>
      <c r="K63" s="36" t="str">
        <f t="shared" si="4"/>
        <v>Nohemí Alejandra Mandujano Teutli</v>
      </c>
      <c r="L63" s="36" t="s">
        <v>6944</v>
      </c>
      <c r="M63" s="36"/>
      <c r="N63" s="145" t="s">
        <v>155</v>
      </c>
      <c r="O63" s="36">
        <f>IFERROR(AG63*0.15,0)</f>
        <v>1296.93</v>
      </c>
      <c r="P63" s="36" t="s">
        <v>6959</v>
      </c>
      <c r="Q63" s="36">
        <f>IF(K63=N63,1,0)</f>
        <v>0</v>
      </c>
      <c r="R63" s="36" t="str">
        <f>VLOOKUP(A63,proyectos,5,FALSE)</f>
        <v>E. Pruebas de Integración Aplicativa</v>
      </c>
      <c r="S63" s="36" t="s">
        <v>6460</v>
      </c>
      <c r="T63" s="36" t="s">
        <v>6443</v>
      </c>
      <c r="U63" s="36"/>
      <c r="V63" s="51">
        <f t="shared" si="41"/>
        <v>0.36</v>
      </c>
      <c r="W63" s="36" t="str">
        <f>VLOOKUP(A63,proyectos,6,FALSE)</f>
        <v>Activo</v>
      </c>
      <c r="X63" s="36" t="s">
        <v>170</v>
      </c>
      <c r="Y63" s="36" t="str">
        <f>VLOOKUP(A63,proyectos,19,FALSE)</f>
        <v>Fiscalización</v>
      </c>
      <c r="Z63" s="36" t="str">
        <f t="shared" si="85"/>
        <v>Devoluciones y Compensaciones</v>
      </c>
      <c r="AA63" s="36" t="str">
        <f t="shared" si="91"/>
        <v>Mantenimiento</v>
      </c>
      <c r="AB63" s="55" t="str">
        <f t="shared" si="12"/>
        <v>641 - Modelo de Administración Tributaria Devoluciones y Compensaciones</v>
      </c>
      <c r="AC63" s="36" t="str">
        <f t="shared" si="13"/>
        <v>Modelo de Administración Tributaria Devoluciones y Compensaciones</v>
      </c>
      <c r="AD63" s="36" t="s">
        <v>33</v>
      </c>
      <c r="AE63" s="36" t="str">
        <f t="shared" si="92"/>
        <v>Unidades de Desarrollo (UD-X)</v>
      </c>
      <c r="AF63" s="36">
        <f>VLOOKUP(A63,h_project,35,FALSE)</f>
        <v>8646.2000000000007</v>
      </c>
      <c r="AG63" s="36">
        <f>VLOOKUP(A63,h_project,36,FALSE)</f>
        <v>8646.2000000000007</v>
      </c>
      <c r="AH63" s="56">
        <v>1979979.8</v>
      </c>
      <c r="AI63" s="57">
        <f>VLOOKUP(A63,h_project,37,FALSE)</f>
        <v>1979979.8</v>
      </c>
      <c r="AJ63" s="36" t="e">
        <f t="shared" si="18"/>
        <v>#N/A</v>
      </c>
      <c r="AK63" s="36" t="str">
        <f>VLOOKUP(A63,proyectos,9,FALSE)</f>
        <v>Víctor Cruz Leyva</v>
      </c>
      <c r="AL63" s="36" t="str">
        <f>VLOOKUP(A63,proyectos,10,FALSE)</f>
        <v>Ricardo Ramiro Romero Razo</v>
      </c>
      <c r="AM63" s="36" t="s">
        <v>4214</v>
      </c>
      <c r="AN63" s="36" t="s">
        <v>4214</v>
      </c>
      <c r="AO63" s="36">
        <f>VLOOKUP(A63,proyectos,2,FALSE)</f>
        <v>1015</v>
      </c>
      <c r="AP63" s="36" t="str">
        <f>VLOOKUP(AO63,h_est_tec,17,FALSE)</f>
        <v>COSMIC</v>
      </c>
      <c r="AQ63" s="36" t="str">
        <f>VLOOKUP(A63,proyectos,29,FALSE)</f>
        <v>Desarrollo de Software</v>
      </c>
      <c r="AR63" s="36" t="s">
        <v>4444</v>
      </c>
      <c r="AS63" s="36" t="s">
        <v>4444</v>
      </c>
      <c r="AT63" s="36" t="str">
        <f>VLOOKUP(A63,proyectos,12,FALSE)</f>
        <v>Alejandro Federico Tejeda Muñoz</v>
      </c>
      <c r="AU63" s="36" t="str">
        <f>VLOOKUP(A63,proyectos,13,FALSE)</f>
        <v>Jose Guadalupe Rodríguez Martínez</v>
      </c>
      <c r="AV63" s="54" t="str">
        <f>VLOOKUP(A63,proyectos,20,FALSE)</f>
        <v>10/06/2019</v>
      </c>
      <c r="AW63" s="54" t="str">
        <f>VLOOKUP(A63,proyectos,21,FALSE)</f>
        <v>10/06/2019</v>
      </c>
      <c r="AX63" s="54" t="str">
        <f>VLOOKUP(A63,proyectos,22,FALSE)</f>
        <v>30/11/2020</v>
      </c>
      <c r="AY63" s="54" t="str">
        <f>VLOOKUP(A63,proyectos,23,FALSE)</f>
        <v/>
      </c>
      <c r="AZ63" s="49">
        <f>YEAR(AX63)</f>
        <v>2020</v>
      </c>
      <c r="BA63" s="49">
        <f>MONTH(AX63)</f>
        <v>11</v>
      </c>
      <c r="BB63" s="36" t="s">
        <v>663</v>
      </c>
      <c r="BC63" s="49" t="s">
        <v>3963</v>
      </c>
      <c r="BD63" s="48" t="e">
        <f t="shared" si="32"/>
        <v>#N/A</v>
      </c>
      <c r="BE63" s="48">
        <f t="shared" si="33"/>
        <v>0</v>
      </c>
      <c r="BF63" s="48">
        <f t="shared" si="34"/>
        <v>537</v>
      </c>
      <c r="BG63" s="48">
        <f t="shared" si="35"/>
        <v>537</v>
      </c>
      <c r="BH63" s="48" t="str">
        <f t="shared" si="36"/>
        <v>Activo</v>
      </c>
    </row>
    <row r="64" spans="1:60" x14ac:dyDescent="0.3">
      <c r="A64" s="36">
        <v>539</v>
      </c>
      <c r="B64" s="54">
        <f t="shared" si="83"/>
        <v>43495.538321759261</v>
      </c>
      <c r="C64" s="36" t="str">
        <f t="shared" si="1"/>
        <v>AGS -Automatizar los procesos de Lo Contencioso de Recursos y Servicios (Juicios de Nulidad, Amparo  y Ordinario Civil)</v>
      </c>
      <c r="D64" s="36"/>
      <c r="E64" s="36"/>
      <c r="F64" s="36"/>
      <c r="G64" s="36" t="s">
        <v>6817</v>
      </c>
      <c r="H64" s="36" t="str">
        <f t="shared" si="2"/>
        <v>Esta iniciativa tiene su origen en el PPMC ;97918 AGSCrear un módulo para el seguimiento de los juicios laborales y las sanciones generadas a partir de las solicitudes de las Unidades Administrativas; la cual se quedó con el siguiente estatus por módulo&amp;#58;Juicios de NulidadPruebas de Aceptación de Usuario concluidas, con Oficio de Aceptación de Pruebas de Usuario firmado.Juicio de AmparoEspecificación Funcional firmada, y pruebas de Usuario concluidas, sin Oficio de Aceptación de Pruebas de Usuario firmado.Juicio Ordinario CivilEspecificación Funcional firmada y pruebas de usuario concluidas, sin Oficio de Aceptación de Pruebas de Usuario firmado.Pendientes para atenderse en esta iniciativa de POL, por móduloJuicios de NulidadLiberación enproducción y acompañamiento al usuario en la implementación.Juicio de AmparoInstalación del Catálogo de Salas y Tribunales y la instalación de la solución y acompañamientoen la implementación en producción.Juicio Ordinario CivilInstalación del Catálogo de Salas y Tribunales y la instalación de la solución y acompañamientoen la implementación en producción.</v>
      </c>
      <c r="I64" s="36" t="str">
        <f t="shared" si="84"/>
        <v>AGRS</v>
      </c>
      <c r="J64" s="36" t="s">
        <v>6944</v>
      </c>
      <c r="K64" s="36" t="e">
        <f t="shared" si="4"/>
        <v>#N/A</v>
      </c>
      <c r="L64" s="36"/>
      <c r="M64" s="36"/>
      <c r="N64" s="36"/>
      <c r="O64" s="36"/>
      <c r="P64" s="36"/>
      <c r="Q64" s="36"/>
      <c r="R64" s="36" t="s">
        <v>2275</v>
      </c>
      <c r="S64" s="36"/>
      <c r="T64" s="36"/>
      <c r="U64" s="36"/>
      <c r="V64" s="51" t="e">
        <f t="shared" si="41"/>
        <v>#N/A</v>
      </c>
      <c r="W64" s="36" t="str">
        <f>IF(VLOOKUP(A64,iniciativa,23,FALSE)="Banco de iniciativa", "Detenido","Activo")</f>
        <v>Detenido</v>
      </c>
      <c r="X64" s="36" t="s">
        <v>170</v>
      </c>
      <c r="Y64" s="36"/>
      <c r="Z64" s="36" t="str">
        <f t="shared" si="85"/>
        <v>Recursos y Servicios</v>
      </c>
      <c r="AA64" s="36" t="str">
        <f t="shared" si="91"/>
        <v>Mantenimiento</v>
      </c>
      <c r="AB64" s="36" t="str">
        <f t="shared" si="12"/>
        <v>297 - AGS-HRMS Solución Integral</v>
      </c>
      <c r="AC64" s="36" t="str">
        <f t="shared" si="13"/>
        <v>AGS-HRMS Solución Integral</v>
      </c>
      <c r="AD64" s="36" t="str">
        <f>VLOOKUP(A64,h_iniciativa,14,FALSE)</f>
        <v>Fábrica Interna - AMCI</v>
      </c>
      <c r="AE64" s="36"/>
      <c r="AF64" s="36"/>
      <c r="AG64" s="36"/>
      <c r="AH64" s="36"/>
      <c r="AI64" s="36"/>
      <c r="AJ64" s="36" t="e">
        <f t="shared" si="18"/>
        <v>#N/A</v>
      </c>
      <c r="AK64" s="36" t="str">
        <f>VLOOKUP(A64,h_iniciativa,11,FALSE)</f>
        <v>Margarita Canseco Flores</v>
      </c>
      <c r="AL64" s="36" t="str">
        <f>VLOOKUP(A64,h_iniciativa,9,FALSE)</f>
        <v>Diana Maribel Velazquez Barroso</v>
      </c>
      <c r="AM64" s="36" t="s">
        <v>4214</v>
      </c>
      <c r="AN64" s="36" t="s">
        <v>4214</v>
      </c>
      <c r="AO64" s="36"/>
      <c r="AP64" s="36"/>
      <c r="AQ64" s="36"/>
      <c r="AR64" s="36" t="s">
        <v>4444</v>
      </c>
      <c r="AS64" s="36" t="s">
        <v>4444</v>
      </c>
      <c r="AT64" s="48" t="str">
        <f>VLOOKUP(VLOOKUP(A64,h_iniciativa,12,FALSE),matriz_app,6,FALSE)</f>
        <v>Alejandro Granados Lujano</v>
      </c>
      <c r="AU64" s="48" t="str">
        <f>VLOOKUP(VLOOKUP(A64,h_iniciativa,12,FALSE),matriz_app,5,FALSE)</f>
        <v>Julio Arreola Garcia</v>
      </c>
      <c r="AV64" s="54"/>
      <c r="AW64" s="54"/>
      <c r="AX64" s="54"/>
      <c r="AY64" s="54"/>
      <c r="AZ64" s="49"/>
      <c r="BA64" s="49"/>
      <c r="BB64" s="36" t="s">
        <v>2267</v>
      </c>
      <c r="BC64" s="49" t="s">
        <v>3963</v>
      </c>
      <c r="BD64" s="48">
        <f t="shared" si="32"/>
        <v>539</v>
      </c>
      <c r="BE64" s="48" t="str">
        <f t="shared" si="33"/>
        <v>Banco de iniciativa</v>
      </c>
      <c r="BF64" s="48" t="e">
        <f t="shared" si="34"/>
        <v>#N/A</v>
      </c>
      <c r="BG64" s="48" t="e">
        <f t="shared" si="35"/>
        <v>#N/A</v>
      </c>
      <c r="BH64" s="48" t="e">
        <f t="shared" si="36"/>
        <v>#N/A</v>
      </c>
    </row>
    <row r="65" spans="1:60" x14ac:dyDescent="0.3">
      <c r="A65" s="36">
        <v>541</v>
      </c>
      <c r="B65" s="54">
        <f t="shared" si="83"/>
        <v>43495.550543981481</v>
      </c>
      <c r="C65" s="36" t="str">
        <f t="shared" si="1"/>
        <v>AGS: Automatizar los procesos de Medidas Disciplinarias y Sanciones</v>
      </c>
      <c r="D65" s="36"/>
      <c r="E65" s="36"/>
      <c r="F65" s="36"/>
      <c r="G65" s="36" t="s">
        <v>6817</v>
      </c>
      <c r="H65" s="36" t="str">
        <f t="shared" si="2"/>
        <v>​Esta iniciativa tiene su origen en el PPMC ;97918 AGSCrear un módulo para el seguimiento de los juicios laborales y las sanciones generadas a partir de las solicitudes de las Unidades Administrativas; la cual se quedó con el siguiente estatus por módulo&amp;#58;Medidas DisciplinariasEspecificación Funcional firmada, Pruebas de Aceptación de Usuario concluidas, identificándose la necesidad de incorporar nuevas funcionalidades. SancionesEspecificación Funcional sin firma, Pruebas de Aceptación de Usuario concluidas, identificandose la necesidad de algunas correcciones de forma en algunas pantallas.Pendientes para atenderse en esta iniciativa de POL, por móduloMedidas DisciplinariasDefinir, especificar y construir las nuevas funcionalidades identificadas, liberación de la solución y acompañamiento en su implementación.SancionesFormalizar la Especificación Funcional,liberación de la solución y acompañamiento en su implementación.</v>
      </c>
      <c r="I65" s="36" t="str">
        <f t="shared" si="84"/>
        <v>AGRS</v>
      </c>
      <c r="J65" s="36" t="s">
        <v>6944</v>
      </c>
      <c r="K65" s="36" t="e">
        <f t="shared" si="4"/>
        <v>#N/A</v>
      </c>
      <c r="L65" s="36"/>
      <c r="M65" s="36"/>
      <c r="N65" s="36"/>
      <c r="O65" s="36"/>
      <c r="P65" s="36"/>
      <c r="Q65" s="36"/>
      <c r="R65" s="36" t="s">
        <v>2275</v>
      </c>
      <c r="S65" s="36"/>
      <c r="T65" s="36"/>
      <c r="U65" s="36"/>
      <c r="V65" s="51" t="e">
        <f t="shared" si="41"/>
        <v>#N/A</v>
      </c>
      <c r="W65" s="36" t="str">
        <f>IF(VLOOKUP(A65,iniciativa,23,FALSE)="Banco de iniciativa", "Detenido","Activo")</f>
        <v>Detenido</v>
      </c>
      <c r="X65" s="36" t="s">
        <v>170</v>
      </c>
      <c r="Y65" s="36"/>
      <c r="Z65" s="36" t="str">
        <f t="shared" si="85"/>
        <v>Recursos y Servicios</v>
      </c>
      <c r="AA65" s="36" t="str">
        <f t="shared" si="91"/>
        <v>Mantenimiento</v>
      </c>
      <c r="AB65" s="36" t="str">
        <f t="shared" si="12"/>
        <v>297 - AGS-HRMS Solución Integral</v>
      </c>
      <c r="AC65" s="36" t="str">
        <f t="shared" si="13"/>
        <v>AGS-HRMS Solución Integral</v>
      </c>
      <c r="AD65" s="36" t="str">
        <f>VLOOKUP(A65,h_iniciativa,14,FALSE)</f>
        <v>Fábrica Interna - AMCI</v>
      </c>
      <c r="AE65" s="36"/>
      <c r="AF65" s="36"/>
      <c r="AG65" s="36"/>
      <c r="AH65" s="36"/>
      <c r="AI65" s="36"/>
      <c r="AJ65" s="36" t="e">
        <f t="shared" si="18"/>
        <v>#N/A</v>
      </c>
      <c r="AK65" s="36" t="str">
        <f>VLOOKUP(A65,h_iniciativa,11,FALSE)</f>
        <v>Margarita Canseco Flores</v>
      </c>
      <c r="AL65" s="36" t="str">
        <f>VLOOKUP(A65,h_iniciativa,9,FALSE)</f>
        <v>Diana Maribel Velazquez Barroso</v>
      </c>
      <c r="AM65" s="36" t="s">
        <v>4214</v>
      </c>
      <c r="AN65" s="36" t="s">
        <v>4214</v>
      </c>
      <c r="AO65" s="36"/>
      <c r="AP65" s="36"/>
      <c r="AQ65" s="36"/>
      <c r="AR65" s="36" t="s">
        <v>4444</v>
      </c>
      <c r="AS65" s="36" t="s">
        <v>4444</v>
      </c>
      <c r="AT65" s="48" t="str">
        <f>VLOOKUP(VLOOKUP(A65,h_iniciativa,12,FALSE),matriz_app,6,FALSE)</f>
        <v>Alejandro Granados Lujano</v>
      </c>
      <c r="AU65" s="48" t="str">
        <f>VLOOKUP(VLOOKUP(A65,h_iniciativa,12,FALSE),matriz_app,5,FALSE)</f>
        <v>Julio Arreola Garcia</v>
      </c>
      <c r="AV65" s="54"/>
      <c r="AW65" s="54"/>
      <c r="AX65" s="54"/>
      <c r="AY65" s="54"/>
      <c r="AZ65" s="49"/>
      <c r="BA65" s="49"/>
      <c r="BB65" s="36" t="s">
        <v>2267</v>
      </c>
      <c r="BC65" s="49" t="s">
        <v>3963</v>
      </c>
      <c r="BD65" s="48">
        <f t="shared" si="32"/>
        <v>541</v>
      </c>
      <c r="BE65" s="48" t="str">
        <f t="shared" si="33"/>
        <v>Banco de iniciativa</v>
      </c>
      <c r="BF65" s="48" t="e">
        <f t="shared" si="34"/>
        <v>#N/A</v>
      </c>
      <c r="BG65" s="48" t="e">
        <f t="shared" si="35"/>
        <v>#N/A</v>
      </c>
      <c r="BH65" s="48" t="e">
        <f t="shared" si="36"/>
        <v>#N/A</v>
      </c>
    </row>
    <row r="66" spans="1:60" x14ac:dyDescent="0.3">
      <c r="A66" s="36">
        <v>542</v>
      </c>
      <c r="B66" s="54">
        <f t="shared" ref="B66:B97" si="93">VLOOKUP(A66,h_iniciativa,3,FALSE)</f>
        <v>43495.571689814817</v>
      </c>
      <c r="C66" s="36" t="str">
        <f t="shared" ref="C66:C129" si="94">VLOOKUP(A66,h_iniciativa,4,FALSE)</f>
        <v>AGS: Automatizar el proceso de Juicios Laborales</v>
      </c>
      <c r="D66" s="36"/>
      <c r="E66" s="36"/>
      <c r="F66" s="36"/>
      <c r="G66" s="36" t="s">
        <v>6817</v>
      </c>
      <c r="H66" s="36" t="str">
        <f t="shared" ref="H66:H129" si="95">VLOOKUP(A66,h_descr,2,FALSE)</f>
        <v xml:space="preserve">​Esta iniciativa tiene su origen en el PPMC ;97918 AGSCrear un módulo para el seguimiento de los juicios laborales y las sanciones generadas a partir de las solicitudes de las Unidades Administrativas; la cual se quedó con el siguiente estatus&amp;#58;Especificación Funcional formalizada, Pruebas de Aceptación de Usuario concluidas, quedando pendiente la retroalimentación de 2 de las 3 administraciones participantes en el proceso. Se identificó la posible necesidad de incorporar nuevas funcionalidades derivadas de cambios en la normatividad. Pendiente para esta iniciativa de POLLa definición, especificación funcional y construcción de las nuevas funcionalidades, carga histórica de Juicios Laborales, pruebas funcionales y de aceptación de usuario, instalación de la solución y acompañamientoen la_x000D_
implementación en producción._x000D_
_x000D_
</v>
      </c>
      <c r="I66" s="36" t="str">
        <f t="shared" ref="I66:I97" si="96">VLOOKUP(A66,h_iniciativa,5,FALSE)</f>
        <v>AGRS</v>
      </c>
      <c r="J66" s="36" t="s">
        <v>6944</v>
      </c>
      <c r="K66" s="36" t="e">
        <f t="shared" ref="K66:K129" si="97">VLOOKUP(A66,proyectos,11,FALSE)</f>
        <v>#N/A</v>
      </c>
      <c r="L66" s="36"/>
      <c r="M66" s="36"/>
      <c r="N66" s="36"/>
      <c r="O66" s="36"/>
      <c r="P66" s="36"/>
      <c r="Q66" s="36"/>
      <c r="R66" s="36" t="s">
        <v>2275</v>
      </c>
      <c r="S66" s="36"/>
      <c r="T66" s="36"/>
      <c r="U66" s="36"/>
      <c r="V66" s="51" t="e">
        <f t="shared" si="41"/>
        <v>#N/A</v>
      </c>
      <c r="W66" s="36" t="str">
        <f>IF(VLOOKUP(A66,iniciativa,23,FALSE)="Banco de iniciativa", "Detenido","Activo")</f>
        <v>Detenido</v>
      </c>
      <c r="X66" s="36" t="s">
        <v>170</v>
      </c>
      <c r="Y66" s="36"/>
      <c r="Z66" s="36" t="str">
        <f t="shared" ref="Z66:Z97" si="98">VLOOKUP(A66,h_iniciativa,10,FALSE)</f>
        <v>Recursos y Servicios</v>
      </c>
      <c r="AA66" s="36" t="str">
        <f t="shared" si="91"/>
        <v>Mantenimiento</v>
      </c>
      <c r="AB66" s="36" t="str">
        <f t="shared" ref="AB66:AB129" si="99">_xlfn.CONCAT(VLOOKUP(A66,h_iniciativa,12,FALSE)," - ", VLOOKUP(A66,h_iniciativa,13,FALSE))</f>
        <v>297 - AGS-HRMS Solución Integral</v>
      </c>
      <c r="AC66" s="36" t="str">
        <f t="shared" ref="AC66:AC129" si="100">VLOOKUP(A66,h_iniciativa,13,FALSE)</f>
        <v>AGS-HRMS Solución Integral</v>
      </c>
      <c r="AD66" s="36" t="str">
        <f>VLOOKUP(A66,h_iniciativa,14,FALSE)</f>
        <v>Fábrica Interna - AMCI</v>
      </c>
      <c r="AE66" s="36"/>
      <c r="AF66" s="36"/>
      <c r="AG66" s="36"/>
      <c r="AH66" s="36"/>
      <c r="AI66" s="36"/>
      <c r="AJ66" s="36" t="e">
        <f t="shared" ref="AJ66:AJ129" si="101">VLOOKUP(A66,mg_cancelar,2,FALSE)</f>
        <v>#N/A</v>
      </c>
      <c r="AK66" s="36" t="str">
        <f>VLOOKUP(A66,h_iniciativa,11,FALSE)</f>
        <v>Margarita Canseco Flores</v>
      </c>
      <c r="AL66" s="36" t="str">
        <f>VLOOKUP(A66,h_iniciativa,9,FALSE)</f>
        <v>Diana Maribel Velazquez Barroso</v>
      </c>
      <c r="AM66" s="36" t="s">
        <v>4214</v>
      </c>
      <c r="AN66" s="36" t="s">
        <v>4214</v>
      </c>
      <c r="AO66" s="36"/>
      <c r="AP66" s="36"/>
      <c r="AQ66" s="36"/>
      <c r="AR66" s="36" t="s">
        <v>4444</v>
      </c>
      <c r="AS66" s="36" t="s">
        <v>4444</v>
      </c>
      <c r="AT66" s="48" t="str">
        <f>VLOOKUP(VLOOKUP(A66,h_iniciativa,12,FALSE),matriz_app,6,FALSE)</f>
        <v>Alejandro Granados Lujano</v>
      </c>
      <c r="AU66" s="48" t="str">
        <f>VLOOKUP(VLOOKUP(A66,h_iniciativa,12,FALSE),matriz_app,5,FALSE)</f>
        <v>Julio Arreola Garcia</v>
      </c>
      <c r="AV66" s="54"/>
      <c r="AW66" s="54"/>
      <c r="AX66" s="54"/>
      <c r="AY66" s="54"/>
      <c r="AZ66" s="49"/>
      <c r="BA66" s="49"/>
      <c r="BB66" s="36" t="s">
        <v>2267</v>
      </c>
      <c r="BC66" s="49" t="s">
        <v>3963</v>
      </c>
      <c r="BD66" s="48">
        <f t="shared" ref="BD66:BD129" si="102">VLOOKUP(A66,iniciativa,1,FALSE)</f>
        <v>542</v>
      </c>
      <c r="BE66" s="48" t="str">
        <f t="shared" ref="BE66:BE129" si="103">VLOOKUP(A66,h_iniciativa,23,FALSE)</f>
        <v>Banco de iniciativa</v>
      </c>
      <c r="BF66" s="48" t="e">
        <f t="shared" ref="BF66:BF129" si="104">VLOOKUP(A66,h_estimacion,1,FALSE)</f>
        <v>#N/A</v>
      </c>
      <c r="BG66" s="48" t="e">
        <f t="shared" ref="BG66:BG129" si="105">VLOOKUP(A66,proyectos,1,FALSE)</f>
        <v>#N/A</v>
      </c>
      <c r="BH66" s="48" t="e">
        <f t="shared" ref="BH66:BH129" si="106">VLOOKUP(A66,h_project,4,FALSE)</f>
        <v>#N/A</v>
      </c>
    </row>
    <row r="67" spans="1:60" x14ac:dyDescent="0.3">
      <c r="A67" s="53">
        <v>559</v>
      </c>
      <c r="B67" s="54">
        <f t="shared" si="93"/>
        <v>43507.784791666665</v>
      </c>
      <c r="C67" s="36" t="str">
        <f t="shared" si="94"/>
        <v>MATCE_MATCE-SA_Automatizar proceso de baja en Gestión de Operadores</v>
      </c>
      <c r="D67" s="36"/>
      <c r="E67" s="36"/>
      <c r="F67" s="36"/>
      <c r="G67" s="36" t="s">
        <v>6815</v>
      </c>
      <c r="H67" s="36" t="str">
        <f t="shared" si="95"/>
        <v>Automatizar
el proceso de baja de usuarios del sistema MATCE a fin de mantener la base de
datos actualizada y alineada a la base de datos de recursos humanos.</v>
      </c>
      <c r="I67" s="36" t="str">
        <f t="shared" si="96"/>
        <v>AGA</v>
      </c>
      <c r="J67" s="36" t="s">
        <v>6944</v>
      </c>
      <c r="K67" s="36" t="str">
        <f t="shared" si="97"/>
        <v>Beatriz Belem Stein Carrillo</v>
      </c>
      <c r="L67" s="36" t="s">
        <v>6944</v>
      </c>
      <c r="M67" s="36"/>
      <c r="N67" s="145" t="s">
        <v>73</v>
      </c>
      <c r="O67" s="36">
        <f t="shared" ref="O67:O80" si="107">IFERROR(AG67*0.15,0)</f>
        <v>319.48500000000001</v>
      </c>
      <c r="P67" s="36" t="s">
        <v>6974</v>
      </c>
      <c r="Q67" s="36">
        <f t="shared" ref="Q67:Q80" si="108">IF(K67=N67,1,0)</f>
        <v>1</v>
      </c>
      <c r="R67" s="36" t="str">
        <f t="shared" ref="R67:R80" si="109">VLOOKUP(A67,proyectos,5,FALSE)</f>
        <v>E. Pruebas de Integración Aplicativa</v>
      </c>
      <c r="S67" s="36">
        <v>587</v>
      </c>
      <c r="T67" s="36" t="s">
        <v>6443</v>
      </c>
      <c r="U67" s="36"/>
      <c r="V67" s="51">
        <f t="shared" si="41"/>
        <v>0.81</v>
      </c>
      <c r="W67" s="36" t="str">
        <f t="shared" ref="W67:W80" si="110">VLOOKUP(A67,proyectos,6,FALSE)</f>
        <v>Activo</v>
      </c>
      <c r="X67" s="36" t="s">
        <v>170</v>
      </c>
      <c r="Y67" s="36" t="str">
        <f t="shared" ref="Y67:Y80" si="111">VLOOKUP(A67,proyectos,19,FALSE)</f>
        <v>Continuidad operativa</v>
      </c>
      <c r="Z67" s="36" t="str">
        <f t="shared" si="98"/>
        <v>MAT - Comercio Exterior</v>
      </c>
      <c r="AA67" s="36" t="str">
        <f t="shared" si="91"/>
        <v>Mantenimiento</v>
      </c>
      <c r="AB67" s="55" t="str">
        <f t="shared" si="99"/>
        <v>621 - MATCE - Selección Automatizada</v>
      </c>
      <c r="AC67" s="36" t="str">
        <f t="shared" si="100"/>
        <v>MATCE - Selección Automatizada</v>
      </c>
      <c r="AD67" s="36" t="s">
        <v>33</v>
      </c>
      <c r="AE67" s="36" t="str">
        <f t="shared" ref="AE67:AE80" si="112">VLOOKUP(A67,h_project,34,FALSE)</f>
        <v>Unidades de Desarrollo (UD-X)</v>
      </c>
      <c r="AF67" s="36">
        <f t="shared" ref="AF67:AF80" si="113">VLOOKUP(A67,h_project,35,FALSE)</f>
        <v>1916.91</v>
      </c>
      <c r="AG67" s="36">
        <f t="shared" ref="AG67:AG80" si="114">VLOOKUP(A67,h_project,36,FALSE)</f>
        <v>2129.9</v>
      </c>
      <c r="AH67" s="56">
        <v>438972</v>
      </c>
      <c r="AI67" s="57">
        <f t="shared" ref="AI67:AI80" si="115">VLOOKUP(A67,h_project,37,FALSE)</f>
        <v>438972.39</v>
      </c>
      <c r="AJ67" s="36" t="e">
        <f t="shared" si="101"/>
        <v>#N/A</v>
      </c>
      <c r="AK67" s="36" t="str">
        <f t="shared" ref="AK67:AK80" si="116">VLOOKUP(A67,proyectos,9,FALSE)</f>
        <v>Beatriz Belem Stein Carrillo</v>
      </c>
      <c r="AL67" s="36" t="str">
        <f t="shared" ref="AL67:AL80" si="117">VLOOKUP(A67,proyectos,10,FALSE)</f>
        <v>Ingrid Bernal Campuzano</v>
      </c>
      <c r="AM67" s="36" t="s">
        <v>4214</v>
      </c>
      <c r="AN67" s="36" t="s">
        <v>4214</v>
      </c>
      <c r="AO67" s="36">
        <f t="shared" ref="AO67:AO80" si="118">VLOOKUP(A67,proyectos,2,FALSE)</f>
        <v>624</v>
      </c>
      <c r="AP67" s="36" t="str">
        <f t="shared" ref="AP67:AP80" si="119">VLOOKUP(AO67,h_est_tec,17,FALSE)</f>
        <v>COSMIC</v>
      </c>
      <c r="AQ67" s="36" t="str">
        <f t="shared" ref="AQ67:AQ80" si="120">VLOOKUP(A67,proyectos,29,FALSE)</f>
        <v>Desarrollo de Software</v>
      </c>
      <c r="AR67" s="36" t="s">
        <v>4444</v>
      </c>
      <c r="AS67" s="36" t="s">
        <v>4444</v>
      </c>
      <c r="AT67" s="36" t="str">
        <f t="shared" ref="AT67:AT80" si="121">VLOOKUP(A67,proyectos,12,FALSE)</f>
        <v>Homero Angel Garcia Merino</v>
      </c>
      <c r="AU67" s="36" t="str">
        <f t="shared" ref="AU67:AU80" si="122">VLOOKUP(A67,proyectos,13,FALSE)</f>
        <v>Graciela Hernandez Cortes</v>
      </c>
      <c r="AV67" s="54" t="str">
        <f t="shared" ref="AV67:AV80" si="123">VLOOKUP(A67,proyectos,20,FALSE)</f>
        <v>03/04/2019</v>
      </c>
      <c r="AW67" s="54" t="str">
        <f t="shared" ref="AW67:AW80" si="124">VLOOKUP(A67,proyectos,21,FALSE)</f>
        <v>03/04/2019</v>
      </c>
      <c r="AX67" s="54" t="str">
        <f t="shared" ref="AX67:AX80" si="125">VLOOKUP(A67,proyectos,22,FALSE)</f>
        <v>19/11/2020</v>
      </c>
      <c r="AY67" s="54" t="str">
        <f t="shared" ref="AY67:AY80" si="126">VLOOKUP(A67,proyectos,23,FALSE)</f>
        <v/>
      </c>
      <c r="AZ67" s="49">
        <f t="shared" ref="AZ67:AZ80" si="127">YEAR(AX67)</f>
        <v>2020</v>
      </c>
      <c r="BA67" s="49">
        <f t="shared" ref="BA67:BA80" si="128">MONTH(AX67)</f>
        <v>11</v>
      </c>
      <c r="BB67" s="36" t="s">
        <v>663</v>
      </c>
      <c r="BC67" s="49" t="s">
        <v>3963</v>
      </c>
      <c r="BD67" s="48" t="e">
        <f t="shared" si="102"/>
        <v>#N/A</v>
      </c>
      <c r="BE67" s="48">
        <f t="shared" si="103"/>
        <v>0</v>
      </c>
      <c r="BF67" s="48">
        <f t="shared" si="104"/>
        <v>559</v>
      </c>
      <c r="BG67" s="48">
        <f t="shared" si="105"/>
        <v>559</v>
      </c>
      <c r="BH67" s="48" t="str">
        <f t="shared" si="106"/>
        <v>Activo</v>
      </c>
    </row>
    <row r="68" spans="1:60" ht="28.8" x14ac:dyDescent="0.3">
      <c r="A68" s="53">
        <v>562</v>
      </c>
      <c r="B68" s="54">
        <f t="shared" si="93"/>
        <v>43509.466585648152</v>
      </c>
      <c r="C68" s="63" t="str">
        <f t="shared" si="94"/>
        <v>NYV Buzon Tributario: Servicio de Envío Masivo de Mensajes de Interés</v>
      </c>
      <c r="D68" s="36" t="s">
        <v>6340</v>
      </c>
      <c r="E68" s="36" t="s">
        <v>6340</v>
      </c>
      <c r="F68" s="36" t="s">
        <v>7941</v>
      </c>
      <c r="G68" s="36" t="s">
        <v>6812</v>
      </c>
      <c r="H68" s="36" t="str">
        <f t="shared" si="95"/>
        <v>Implementar
el servicio de mensajes de Interés masivo en Buzón Tributario, fungiendo la AGR
como supervisor y administrador del aplicativo. La solución incluye desde la administración
de catálogos en donde se pueden crear/editar Autoridades Internas o Externas
usuarias del servicio, así como la creación/edición de plantillas, mismas que
pueden configurarse para que tengan archivos adjuntos fijos o personalizados.
Para el envío masivo se hace uso de las plantillas, las cuales, de acuerdo a
sus características, son sujetas a diversas validaciones, entre ellas, que el
contribuyente se encuentre activo en el Buzón Tributario y que no se encuentre
amparado. Para el caso de autoridades externas se identifica si tienen contrato
con algún proveedor de mensajería SMS de tal suerte que es posible diferenciar
los costos de dichos envíos, o, en su caso, no enviar mensajes a contribuyentes
con medio de contacto teléfono celular. Las plantillas de los mensajes pueden
incluir textos, imágenes (logos), tablas incrustadas, adjuntos personalizados o
fijos, los cuales traen enlaces hacia equipos internos o externos del SAT.
Finalmente, el aplicativo cuenta con un módulo de consultas para la correcta
toma de decisiones</v>
      </c>
      <c r="I68" s="36" t="str">
        <f t="shared" si="96"/>
        <v>AGR</v>
      </c>
      <c r="J68" s="36" t="s">
        <v>7957</v>
      </c>
      <c r="K68" s="36" t="str">
        <f t="shared" si="97"/>
        <v>Ernesto Rafael Aboytes Mondragón</v>
      </c>
      <c r="L68" s="36" t="s">
        <v>7957</v>
      </c>
      <c r="M68" s="36">
        <v>1</v>
      </c>
      <c r="N68" s="145" t="s">
        <v>222</v>
      </c>
      <c r="O68" s="36">
        <f t="shared" si="107"/>
        <v>1065.1499999999999</v>
      </c>
      <c r="P68" s="36" t="s">
        <v>6959</v>
      </c>
      <c r="Q68" s="36">
        <f t="shared" si="108"/>
        <v>1</v>
      </c>
      <c r="R68" s="36" t="str">
        <f t="shared" si="109"/>
        <v>A.2 En estimación por finalización de EF</v>
      </c>
      <c r="S68" s="36"/>
      <c r="T68" s="36"/>
      <c r="U68" s="36"/>
      <c r="V68" s="51">
        <f t="shared" si="41"/>
        <v>1</v>
      </c>
      <c r="W68" s="36" t="str">
        <f t="shared" si="110"/>
        <v>Activo</v>
      </c>
      <c r="X68" s="36" t="s">
        <v>170</v>
      </c>
      <c r="Y68" s="36" t="str">
        <f t="shared" si="111"/>
        <v>Continuidad operativa</v>
      </c>
      <c r="Z68" s="36" t="str">
        <f t="shared" si="98"/>
        <v>Servicios al Contribuyente</v>
      </c>
      <c r="AA68" s="36" t="str">
        <f t="shared" si="91"/>
        <v>Proyecto</v>
      </c>
      <c r="AB68" s="55" t="str">
        <f t="shared" si="99"/>
        <v>704 - Buzón Tributario</v>
      </c>
      <c r="AC68" s="36" t="str">
        <f t="shared" si="100"/>
        <v>Buzón Tributario</v>
      </c>
      <c r="AD68" s="36" t="s">
        <v>33</v>
      </c>
      <c r="AE68" s="36" t="str">
        <f t="shared" si="112"/>
        <v>Unidades de Desarrollo (UD-X)</v>
      </c>
      <c r="AF68" s="36">
        <f t="shared" si="113"/>
        <v>7101</v>
      </c>
      <c r="AG68" s="36">
        <f t="shared" si="114"/>
        <v>7101</v>
      </c>
      <c r="AH68" s="56">
        <v>1626186</v>
      </c>
      <c r="AI68" s="57">
        <f t="shared" si="115"/>
        <v>1626186</v>
      </c>
      <c r="AJ68" s="36" t="e">
        <f t="shared" si="101"/>
        <v>#N/A</v>
      </c>
      <c r="AK68" s="36" t="str">
        <f t="shared" si="116"/>
        <v>María Elena Ventura Ibarra</v>
      </c>
      <c r="AL68" s="36" t="str">
        <f t="shared" si="117"/>
        <v>Carlos Manuel Ortega Polanco</v>
      </c>
      <c r="AM68" s="36" t="s">
        <v>4214</v>
      </c>
      <c r="AN68" s="36" t="s">
        <v>4214</v>
      </c>
      <c r="AO68" s="36">
        <f t="shared" si="118"/>
        <v>599</v>
      </c>
      <c r="AP68" s="36" t="str">
        <f t="shared" si="119"/>
        <v>Alto Nivel</v>
      </c>
      <c r="AQ68" s="36" t="str">
        <f t="shared" si="120"/>
        <v>Desarrollo de Software</v>
      </c>
      <c r="AR68" s="36" t="s">
        <v>4444</v>
      </c>
      <c r="AS68" s="36" t="s">
        <v>4444</v>
      </c>
      <c r="AT68" s="36" t="str">
        <f t="shared" si="121"/>
        <v>Alejandro Federico Tejeda Muñoz</v>
      </c>
      <c r="AU68" s="36" t="str">
        <f t="shared" si="122"/>
        <v>Raúl Quiroz Sosa</v>
      </c>
      <c r="AV68" s="54" t="str">
        <f t="shared" si="123"/>
        <v>14/05/2019</v>
      </c>
      <c r="AW68" s="54" t="str">
        <f t="shared" si="124"/>
        <v>14/05/2019</v>
      </c>
      <c r="AX68" s="54" t="str">
        <f t="shared" si="125"/>
        <v>08/09/2020</v>
      </c>
      <c r="AY68" s="54" t="str">
        <f t="shared" si="126"/>
        <v>08/09/2020</v>
      </c>
      <c r="AZ68" s="49">
        <f t="shared" si="127"/>
        <v>2020</v>
      </c>
      <c r="BA68" s="49">
        <f t="shared" si="128"/>
        <v>9</v>
      </c>
      <c r="BB68" s="36" t="s">
        <v>663</v>
      </c>
      <c r="BC68" s="49" t="s">
        <v>3963</v>
      </c>
      <c r="BD68" s="48" t="e">
        <f t="shared" si="102"/>
        <v>#N/A</v>
      </c>
      <c r="BE68" s="48">
        <f t="shared" si="103"/>
        <v>0</v>
      </c>
      <c r="BF68" s="48">
        <f t="shared" si="104"/>
        <v>562</v>
      </c>
      <c r="BG68" s="48">
        <f t="shared" si="105"/>
        <v>562</v>
      </c>
      <c r="BH68" s="48" t="str">
        <f t="shared" si="106"/>
        <v>Activo</v>
      </c>
    </row>
    <row r="69" spans="1:60" ht="43.2" x14ac:dyDescent="0.3">
      <c r="A69" s="53">
        <v>563</v>
      </c>
      <c r="B69" s="54">
        <f t="shared" si="93"/>
        <v>43509.548020833332</v>
      </c>
      <c r="C69" s="63" t="str">
        <f t="shared" si="94"/>
        <v>CESO_SISTEMA CPED_Incorporar un canal comunicación bidireccional SEPOMEX y SAT para intercambio de mensajes</v>
      </c>
      <c r="D69" s="36"/>
      <c r="E69" s="36"/>
      <c r="F69" s="36"/>
      <c r="G69" s="36" t="s">
        <v>6815</v>
      </c>
      <c r="H69" s="36" t="str">
        <f t="shared" si="95"/>
        <v>Crear un mecanismo que almacene en un repositorio la información recibida por SEPOMEX, con una estructura de mensajes; para su análisis de riesgo.Crear un protocolo de comunicación a través del cual SEPOMEX proporcione al SAT información respecto a los mensajes que debe compartir electrónicamente. Consideraciones&amp;#58;Crear un mecanismo/canal seguro que permita a SEPOMEX transmitir información SAT.SEPOMEX debe notificar el total de registros transmitidosEl SAT deberá emitir a SEPOMEX un acuse de recepción de la totalidad de la información cuando la recepción sea satisfactoria o el total de la recepción no coincida con el total enviado por SEPOMEX.Se requiere Bitácora de los eventos registrados.La recepción y transformación de los mensajes estará basada en la siguiente estructura normado por la Unión Postal Universal (UPU)&amp;#58;Consecutivo de la solicitud Fecha y Hora de registroTipo de solicitudNúmero de Guía Número de registros enviadosLa respuesta transmitida por el SAT contendrá los siguientes datos&amp;#58;Consecutivo de la solicitudCódigo de respuestaCódigo de error Descripción del código de error.Total de registros recibidosSolicitud de re-envío en caso de error.Contar con una funcionalidad que permita manejar contingencias en caso de fallas en la comunicación del servicio y verificar la integridad de los mensajes enviados por el SAT y los recibido de SEPOMEX.Permitir el monitoreo y consultas de trazabilidad de los mensajes recibidos y emitidos.​</v>
      </c>
      <c r="I69" s="36" t="str">
        <f t="shared" si="96"/>
        <v>AGA</v>
      </c>
      <c r="J69" s="36" t="s">
        <v>7957</v>
      </c>
      <c r="K69" s="36" t="str">
        <f t="shared" si="97"/>
        <v>Miguel Ángel González Guagnelli</v>
      </c>
      <c r="L69" s="36" t="s">
        <v>7957</v>
      </c>
      <c r="M69" s="36"/>
      <c r="N69" s="136" t="s">
        <v>4480</v>
      </c>
      <c r="O69" s="36">
        <f t="shared" si="107"/>
        <v>1777.5</v>
      </c>
      <c r="P69" s="36" t="s">
        <v>6959</v>
      </c>
      <c r="Q69" s="36">
        <f t="shared" si="108"/>
        <v>1</v>
      </c>
      <c r="R69" s="36" t="str">
        <f t="shared" si="109"/>
        <v>D. Desarrollo</v>
      </c>
      <c r="S69" s="36" t="s">
        <v>6443</v>
      </c>
      <c r="T69" s="36" t="s">
        <v>6443</v>
      </c>
      <c r="U69" s="36"/>
      <c r="V69" s="51">
        <f t="shared" si="41"/>
        <v>0.66</v>
      </c>
      <c r="W69" s="36" t="str">
        <f t="shared" si="110"/>
        <v>Activo</v>
      </c>
      <c r="X69" s="36" t="s">
        <v>170</v>
      </c>
      <c r="Y69" s="36" t="str">
        <f t="shared" si="111"/>
        <v>Continuidad operativa</v>
      </c>
      <c r="Z69" s="36" t="str">
        <f t="shared" si="98"/>
        <v>Comercio Exterior - Soporte a la Operación</v>
      </c>
      <c r="AA69" s="36" t="str">
        <f t="shared" si="91"/>
        <v>Proyecto</v>
      </c>
      <c r="AB69" s="55" t="str">
        <f t="shared" si="99"/>
        <v>3002 - Intercambio de mensajes con SEPOMEX</v>
      </c>
      <c r="AC69" s="36" t="str">
        <f t="shared" si="100"/>
        <v>Intercambio de mensajes con SEPOMEX</v>
      </c>
      <c r="AD69" s="36" t="s">
        <v>33</v>
      </c>
      <c r="AE69" s="36" t="str">
        <f t="shared" si="112"/>
        <v>Unidades de Desarrollo (UD-X)</v>
      </c>
      <c r="AF69" s="36">
        <f t="shared" si="113"/>
        <v>11850</v>
      </c>
      <c r="AG69" s="36">
        <f t="shared" si="114"/>
        <v>11850</v>
      </c>
      <c r="AH69" s="56">
        <v>2713650</v>
      </c>
      <c r="AI69" s="57">
        <f t="shared" si="115"/>
        <v>2713650</v>
      </c>
      <c r="AJ69" s="36" t="e">
        <f t="shared" si="101"/>
        <v>#N/A</v>
      </c>
      <c r="AK69" s="36" t="str">
        <f t="shared" si="116"/>
        <v>María de los Angeles Ávila Vázquez</v>
      </c>
      <c r="AL69" s="36" t="str">
        <f t="shared" si="117"/>
        <v>Enrique Teodoro Olvera Olvera</v>
      </c>
      <c r="AM69" s="36" t="s">
        <v>4214</v>
      </c>
      <c r="AN69" s="36" t="s">
        <v>4214</v>
      </c>
      <c r="AO69" s="36">
        <f t="shared" si="118"/>
        <v>847</v>
      </c>
      <c r="AP69" s="36" t="str">
        <f t="shared" si="119"/>
        <v>COSMIC</v>
      </c>
      <c r="AQ69" s="36" t="str">
        <f t="shared" si="120"/>
        <v>Desarrollo de Software</v>
      </c>
      <c r="AR69" s="36" t="s">
        <v>4444</v>
      </c>
      <c r="AS69" s="36" t="s">
        <v>4444</v>
      </c>
      <c r="AT69" s="36" t="str">
        <f t="shared" si="121"/>
        <v>Homero Angel Garcia Merino</v>
      </c>
      <c r="AU69" s="36" t="str">
        <f t="shared" si="122"/>
        <v>Jorge Ricardo Ramos Hernandez</v>
      </c>
      <c r="AV69" s="54" t="str">
        <f t="shared" si="123"/>
        <v>29/03/2019</v>
      </c>
      <c r="AW69" s="54" t="str">
        <f t="shared" si="124"/>
        <v>29/03/2019</v>
      </c>
      <c r="AX69" s="54" t="str">
        <f t="shared" si="125"/>
        <v>02/08/2021</v>
      </c>
      <c r="AY69" s="54" t="str">
        <f t="shared" si="126"/>
        <v/>
      </c>
      <c r="AZ69" s="49">
        <f t="shared" si="127"/>
        <v>2021</v>
      </c>
      <c r="BA69" s="49">
        <f t="shared" si="128"/>
        <v>8</v>
      </c>
      <c r="BB69" s="36" t="s">
        <v>663</v>
      </c>
      <c r="BC69" s="49" t="s">
        <v>3963</v>
      </c>
      <c r="BD69" s="48" t="e">
        <f t="shared" si="102"/>
        <v>#N/A</v>
      </c>
      <c r="BE69" s="48">
        <f t="shared" si="103"/>
        <v>0</v>
      </c>
      <c r="BF69" s="48">
        <f t="shared" si="104"/>
        <v>563</v>
      </c>
      <c r="BG69" s="48">
        <f t="shared" si="105"/>
        <v>563</v>
      </c>
      <c r="BH69" s="48" t="str">
        <f t="shared" si="106"/>
        <v>Activo</v>
      </c>
    </row>
    <row r="70" spans="1:60" x14ac:dyDescent="0.3">
      <c r="A70" s="53">
        <v>583</v>
      </c>
      <c r="B70" s="54">
        <f t="shared" si="93"/>
        <v>43522.430960648147</v>
      </c>
      <c r="C70" s="36" t="str">
        <f t="shared" si="94"/>
        <v xml:space="preserve">MATCE_MATCE-SA_Incorporar arribo de Tránsitos </v>
      </c>
      <c r="D70" s="36"/>
      <c r="E70" s="36"/>
      <c r="F70" s="36"/>
      <c r="G70" s="36" t="s">
        <v>6815</v>
      </c>
      <c r="H70" s="36" t="str">
        <f t="shared" si="95"/>
        <v>Implementar
la actualización del módulo para el arribo de tránsitos, con la finalidad de
migrar el esquema de tránsitos en MATCE.</v>
      </c>
      <c r="I70" s="36" t="str">
        <f t="shared" si="96"/>
        <v>AGA</v>
      </c>
      <c r="J70" s="36" t="s">
        <v>6944</v>
      </c>
      <c r="K70" s="36" t="str">
        <f t="shared" si="97"/>
        <v>Beatriz Belem Stein Carrillo</v>
      </c>
      <c r="L70" s="36" t="s">
        <v>6944</v>
      </c>
      <c r="M70" s="36"/>
      <c r="N70" s="145" t="s">
        <v>73</v>
      </c>
      <c r="O70" s="36">
        <f t="shared" si="107"/>
        <v>996.64499999999998</v>
      </c>
      <c r="P70" s="36" t="s">
        <v>2396</v>
      </c>
      <c r="Q70" s="36">
        <f t="shared" si="108"/>
        <v>1</v>
      </c>
      <c r="R70" s="36" t="str">
        <f t="shared" si="109"/>
        <v>D. Desarrollo</v>
      </c>
      <c r="S70" s="36"/>
      <c r="T70" s="36"/>
      <c r="U70" s="36"/>
      <c r="V70" s="51">
        <f t="shared" si="41"/>
        <v>0.61</v>
      </c>
      <c r="W70" s="36" t="str">
        <f t="shared" si="110"/>
        <v>Activo</v>
      </c>
      <c r="X70" s="36" t="s">
        <v>170</v>
      </c>
      <c r="Y70" s="36" t="str">
        <f t="shared" si="111"/>
        <v>Continuidad operativa</v>
      </c>
      <c r="Z70" s="36" t="str">
        <f t="shared" si="98"/>
        <v>MAT - Comercio Exterior</v>
      </c>
      <c r="AA70" s="36" t="str">
        <f t="shared" si="91"/>
        <v>Mantenimiento</v>
      </c>
      <c r="AB70" s="55" t="str">
        <f t="shared" si="99"/>
        <v>621 - MATCE - Selección Automatizada</v>
      </c>
      <c r="AC70" s="36" t="str">
        <f t="shared" si="100"/>
        <v>MATCE - Selección Automatizada</v>
      </c>
      <c r="AD70" s="36" t="s">
        <v>33</v>
      </c>
      <c r="AE70" s="36" t="str">
        <f t="shared" si="112"/>
        <v>Unidades de Desarrollo (UD-X)</v>
      </c>
      <c r="AF70" s="36">
        <f t="shared" si="113"/>
        <v>6644.3</v>
      </c>
      <c r="AG70" s="36">
        <f t="shared" si="114"/>
        <v>6644.3</v>
      </c>
      <c r="AH70" s="56">
        <v>1521544.7</v>
      </c>
      <c r="AI70" s="57">
        <f t="shared" si="115"/>
        <v>1521544.7</v>
      </c>
      <c r="AJ70" s="36">
        <f t="shared" si="101"/>
        <v>628960.86600000004</v>
      </c>
      <c r="AK70" s="36" t="str">
        <f t="shared" si="116"/>
        <v>Beatriz Belem Stein Carrillo</v>
      </c>
      <c r="AL70" s="36" t="str">
        <f t="shared" si="117"/>
        <v>Ingrid Bernal Campuzano</v>
      </c>
      <c r="AM70" s="36" t="s">
        <v>4214</v>
      </c>
      <c r="AN70" s="36" t="s">
        <v>4214</v>
      </c>
      <c r="AO70" s="36">
        <f t="shared" si="118"/>
        <v>1060</v>
      </c>
      <c r="AP70" s="36" t="str">
        <f t="shared" si="119"/>
        <v>COSMIC</v>
      </c>
      <c r="AQ70" s="36" t="str">
        <f t="shared" si="120"/>
        <v>Desarrollo de Software</v>
      </c>
      <c r="AR70" s="36" t="s">
        <v>4444</v>
      </c>
      <c r="AS70" s="36" t="s">
        <v>4444</v>
      </c>
      <c r="AT70" s="36" t="str">
        <f t="shared" si="121"/>
        <v>Homero Angel Garcia Merino</v>
      </c>
      <c r="AU70" s="36" t="str">
        <f t="shared" si="122"/>
        <v>Graciela Hernandez Cortes</v>
      </c>
      <c r="AV70" s="54" t="str">
        <f t="shared" si="123"/>
        <v>29/07/2019</v>
      </c>
      <c r="AW70" s="54" t="str">
        <f t="shared" si="124"/>
        <v>29/07/2019</v>
      </c>
      <c r="AX70" s="54" t="str">
        <f t="shared" si="125"/>
        <v>07/01/2021</v>
      </c>
      <c r="AY70" s="54" t="str">
        <f t="shared" si="126"/>
        <v/>
      </c>
      <c r="AZ70" s="49">
        <f t="shared" si="127"/>
        <v>2021</v>
      </c>
      <c r="BA70" s="49">
        <f t="shared" si="128"/>
        <v>1</v>
      </c>
      <c r="BB70" s="36" t="s">
        <v>663</v>
      </c>
      <c r="BC70" s="49" t="s">
        <v>3963</v>
      </c>
      <c r="BD70" s="48" t="e">
        <f t="shared" si="102"/>
        <v>#N/A</v>
      </c>
      <c r="BE70" s="48">
        <f t="shared" si="103"/>
        <v>0</v>
      </c>
      <c r="BF70" s="48">
        <f t="shared" si="104"/>
        <v>583</v>
      </c>
      <c r="BG70" s="48">
        <f t="shared" si="105"/>
        <v>583</v>
      </c>
      <c r="BH70" s="48" t="str">
        <f t="shared" si="106"/>
        <v>Activo</v>
      </c>
    </row>
    <row r="71" spans="1:60" x14ac:dyDescent="0.3">
      <c r="A71" s="53">
        <v>586</v>
      </c>
      <c r="B71" s="54">
        <f t="shared" si="93"/>
        <v>43522.501840277779</v>
      </c>
      <c r="C71" s="36" t="str">
        <f t="shared" si="94"/>
        <v>MATCE_MAT-REC_Actualizar validaciones a Reconocimiento Aduanero</v>
      </c>
      <c r="D71" s="36"/>
      <c r="E71" s="36"/>
      <c r="F71" s="36"/>
      <c r="G71" s="36" t="s">
        <v>6817</v>
      </c>
      <c r="H71" s="36" t="str">
        <f t="shared" si="95"/>
        <v>Continuar
con las pruebas del aplicativo reconocimiento aduanero y así mismo poder solventar
los hallazgos o mejoras encontradas durante el ciclo de pruebas.​</v>
      </c>
      <c r="I71" s="36" t="str">
        <f t="shared" si="96"/>
        <v>AGA</v>
      </c>
      <c r="J71" s="36" t="s">
        <v>7957</v>
      </c>
      <c r="K71" s="36" t="str">
        <f t="shared" si="97"/>
        <v>Edgar Alfonso Reyes Pérez</v>
      </c>
      <c r="L71" s="36" t="s">
        <v>7957</v>
      </c>
      <c r="M71" s="36"/>
      <c r="N71" s="136" t="s">
        <v>4460</v>
      </c>
      <c r="O71" s="36">
        <f t="shared" si="107"/>
        <v>712.30949999999996</v>
      </c>
      <c r="P71" s="36" t="s">
        <v>2396</v>
      </c>
      <c r="Q71" s="36">
        <f t="shared" si="108"/>
        <v>1</v>
      </c>
      <c r="R71" s="36" t="str">
        <f t="shared" si="109"/>
        <v>D. Desarrollo</v>
      </c>
      <c r="S71" s="36" t="s">
        <v>6464</v>
      </c>
      <c r="T71" s="36" t="s">
        <v>6443</v>
      </c>
      <c r="U71" s="36"/>
      <c r="V71" s="51">
        <f t="shared" si="41"/>
        <v>0.64</v>
      </c>
      <c r="W71" s="36" t="str">
        <f t="shared" si="110"/>
        <v>Activo</v>
      </c>
      <c r="X71" s="36" t="s">
        <v>170</v>
      </c>
      <c r="Y71" s="36" t="str">
        <f t="shared" si="111"/>
        <v>Continuidad operativa</v>
      </c>
      <c r="Z71" s="36" t="str">
        <f t="shared" si="98"/>
        <v>MAT - Comercio Exterior</v>
      </c>
      <c r="AA71" s="36" t="str">
        <f t="shared" si="91"/>
        <v>Mantenimiento</v>
      </c>
      <c r="AB71" s="55" t="str">
        <f t="shared" si="99"/>
        <v>925 - MATCE - Reconocimiento Aduanero</v>
      </c>
      <c r="AC71" s="36" t="str">
        <f t="shared" si="100"/>
        <v>MATCE - Reconocimiento Aduanero</v>
      </c>
      <c r="AD71" s="36" t="s">
        <v>33</v>
      </c>
      <c r="AE71" s="36" t="str">
        <f t="shared" si="112"/>
        <v>Unidades de Desarrollo (UD-X)</v>
      </c>
      <c r="AF71" s="36">
        <f t="shared" si="113"/>
        <v>4784.7299999999996</v>
      </c>
      <c r="AG71" s="36">
        <f t="shared" si="114"/>
        <v>4748.7299999999996</v>
      </c>
      <c r="AH71" s="56">
        <v>1095703.1200000001</v>
      </c>
      <c r="AI71" s="57">
        <f t="shared" si="115"/>
        <v>1095703.17</v>
      </c>
      <c r="AJ71" s="36">
        <f t="shared" si="101"/>
        <v>613593.77520000003</v>
      </c>
      <c r="AK71" s="36" t="str">
        <f t="shared" si="116"/>
        <v>Beatriz Belem Stein Carrillo</v>
      </c>
      <c r="AL71" s="36" t="str">
        <f t="shared" si="117"/>
        <v>Ingrid Bernal Campuzano</v>
      </c>
      <c r="AM71" s="36" t="s">
        <v>4214</v>
      </c>
      <c r="AN71" s="36" t="s">
        <v>4214</v>
      </c>
      <c r="AO71" s="36">
        <f t="shared" si="118"/>
        <v>867</v>
      </c>
      <c r="AP71" s="36" t="str">
        <f t="shared" si="119"/>
        <v>COSMIC</v>
      </c>
      <c r="AQ71" s="36" t="str">
        <f t="shared" si="120"/>
        <v>Desarrollo de Software</v>
      </c>
      <c r="AR71" s="36" t="s">
        <v>4444</v>
      </c>
      <c r="AS71" s="36" t="s">
        <v>4444</v>
      </c>
      <c r="AT71" s="36" t="str">
        <f t="shared" si="121"/>
        <v>Homero Angel Garcia Merino</v>
      </c>
      <c r="AU71" s="36" t="str">
        <f t="shared" si="122"/>
        <v>Jose Salvador Parra Correa</v>
      </c>
      <c r="AV71" s="54" t="str">
        <f t="shared" si="123"/>
        <v>09/12/2019</v>
      </c>
      <c r="AW71" s="54" t="str">
        <f t="shared" si="124"/>
        <v>09/12/2019</v>
      </c>
      <c r="AX71" s="54" t="str">
        <f t="shared" si="125"/>
        <v>17/11/2020</v>
      </c>
      <c r="AY71" s="54" t="str">
        <f t="shared" si="126"/>
        <v/>
      </c>
      <c r="AZ71" s="49">
        <f t="shared" si="127"/>
        <v>2020</v>
      </c>
      <c r="BA71" s="49">
        <f t="shared" si="128"/>
        <v>11</v>
      </c>
      <c r="BB71" s="36" t="s">
        <v>663</v>
      </c>
      <c r="BC71" s="49" t="s">
        <v>3963</v>
      </c>
      <c r="BD71" s="48" t="e">
        <f t="shared" si="102"/>
        <v>#N/A</v>
      </c>
      <c r="BE71" s="48">
        <f t="shared" si="103"/>
        <v>0</v>
      </c>
      <c r="BF71" s="48">
        <f t="shared" si="104"/>
        <v>586</v>
      </c>
      <c r="BG71" s="48">
        <f t="shared" si="105"/>
        <v>586</v>
      </c>
      <c r="BH71" s="48" t="str">
        <f t="shared" si="106"/>
        <v>Activo</v>
      </c>
    </row>
    <row r="72" spans="1:60" x14ac:dyDescent="0.3">
      <c r="A72" s="53">
        <v>587</v>
      </c>
      <c r="B72" s="54">
        <f t="shared" si="93"/>
        <v>43522.554120370369</v>
      </c>
      <c r="C72" s="36" t="str">
        <f t="shared" si="94"/>
        <v>MATCE_MATCE-SA_Actualizar criterios en parametrización</v>
      </c>
      <c r="D72" s="36"/>
      <c r="E72" s="36"/>
      <c r="F72" s="36"/>
      <c r="G72" s="36" t="s">
        <v>6815</v>
      </c>
      <c r="H72" s="36" t="str">
        <f t="shared" si="95"/>
        <v>Se
requiere continuar con el desarrollo e implementación de la funcionalidad de parametrización, así
como la corrección de errores e incorporación de nuevas funcionalidades.</v>
      </c>
      <c r="I72" s="36" t="str">
        <f t="shared" si="96"/>
        <v>AGA</v>
      </c>
      <c r="J72" s="36" t="s">
        <v>6944</v>
      </c>
      <c r="K72" s="36" t="str">
        <f t="shared" si="97"/>
        <v>Beatriz Belem Stein Carrillo</v>
      </c>
      <c r="L72" s="36" t="s">
        <v>6944</v>
      </c>
      <c r="M72" s="36">
        <v>1</v>
      </c>
      <c r="N72" s="145" t="s">
        <v>73</v>
      </c>
      <c r="O72" s="36">
        <f t="shared" si="107"/>
        <v>1965.9375</v>
      </c>
      <c r="P72" s="36" t="s">
        <v>6959</v>
      </c>
      <c r="Q72" s="36">
        <f t="shared" si="108"/>
        <v>1</v>
      </c>
      <c r="R72" s="36" t="str">
        <f t="shared" si="109"/>
        <v>F. Pruebas de Usuario</v>
      </c>
      <c r="S72" s="36" t="s">
        <v>6443</v>
      </c>
      <c r="T72" s="36" t="s">
        <v>6443</v>
      </c>
      <c r="U72" s="36"/>
      <c r="V72" s="51">
        <f t="shared" si="41"/>
        <v>0.98</v>
      </c>
      <c r="W72" s="36" t="str">
        <f t="shared" si="110"/>
        <v>Activo</v>
      </c>
      <c r="X72" s="36" t="s">
        <v>170</v>
      </c>
      <c r="Y72" s="36" t="str">
        <f t="shared" si="111"/>
        <v>Continuidad operativa</v>
      </c>
      <c r="Z72" s="36" t="str">
        <f t="shared" si="98"/>
        <v>MAT - Comercio Exterior</v>
      </c>
      <c r="AA72" s="36" t="str">
        <f t="shared" si="91"/>
        <v>Mantenimiento</v>
      </c>
      <c r="AB72" s="55" t="str">
        <f t="shared" si="99"/>
        <v>621 - MATCE - Selección Automatizada</v>
      </c>
      <c r="AC72" s="36" t="str">
        <f t="shared" si="100"/>
        <v>MATCE - Selección Automatizada</v>
      </c>
      <c r="AD72" s="36" t="s">
        <v>33</v>
      </c>
      <c r="AE72" s="36" t="str">
        <f t="shared" si="112"/>
        <v>Unidades de Desarrollo (UD-X)</v>
      </c>
      <c r="AF72" s="36">
        <f t="shared" si="113"/>
        <v>13106.25</v>
      </c>
      <c r="AG72" s="36">
        <f t="shared" si="114"/>
        <v>13106.25</v>
      </c>
      <c r="AH72" s="56">
        <v>3001331.25</v>
      </c>
      <c r="AI72" s="57">
        <f t="shared" si="115"/>
        <v>3001331.25</v>
      </c>
      <c r="AJ72" s="36" t="e">
        <f t="shared" si="101"/>
        <v>#N/A</v>
      </c>
      <c r="AK72" s="36" t="str">
        <f t="shared" si="116"/>
        <v>Beatriz Belem Stein Carrillo</v>
      </c>
      <c r="AL72" s="36" t="str">
        <f t="shared" si="117"/>
        <v>Ingrid Bernal Campuzano</v>
      </c>
      <c r="AM72" s="36" t="s">
        <v>4214</v>
      </c>
      <c r="AN72" s="36" t="s">
        <v>4214</v>
      </c>
      <c r="AO72" s="36">
        <f t="shared" si="118"/>
        <v>801</v>
      </c>
      <c r="AP72" s="36" t="str">
        <f t="shared" si="119"/>
        <v>COSMIC</v>
      </c>
      <c r="AQ72" s="36" t="str">
        <f t="shared" si="120"/>
        <v>Desarrollo de Software</v>
      </c>
      <c r="AR72" s="36" t="s">
        <v>4444</v>
      </c>
      <c r="AS72" s="36" t="s">
        <v>4444</v>
      </c>
      <c r="AT72" s="36" t="str">
        <f t="shared" si="121"/>
        <v>Homero Angel Garcia Merino</v>
      </c>
      <c r="AU72" s="36" t="str">
        <f t="shared" si="122"/>
        <v>Graciela Hernandez Cortes</v>
      </c>
      <c r="AV72" s="54" t="str">
        <f t="shared" si="123"/>
        <v>05/06/2019</v>
      </c>
      <c r="AW72" s="54" t="str">
        <f t="shared" si="124"/>
        <v>05/06/2019</v>
      </c>
      <c r="AX72" s="54" t="str">
        <f t="shared" si="125"/>
        <v>09/10/2020</v>
      </c>
      <c r="AY72" s="54" t="str">
        <f t="shared" si="126"/>
        <v/>
      </c>
      <c r="AZ72" s="49">
        <f t="shared" si="127"/>
        <v>2020</v>
      </c>
      <c r="BA72" s="49">
        <f t="shared" si="128"/>
        <v>10</v>
      </c>
      <c r="BB72" s="36" t="s">
        <v>663</v>
      </c>
      <c r="BC72" s="49" t="s">
        <v>3963</v>
      </c>
      <c r="BD72" s="48" t="e">
        <f t="shared" si="102"/>
        <v>#N/A</v>
      </c>
      <c r="BE72" s="48">
        <f t="shared" si="103"/>
        <v>0</v>
      </c>
      <c r="BF72" s="48">
        <f t="shared" si="104"/>
        <v>587</v>
      </c>
      <c r="BG72" s="48">
        <f t="shared" si="105"/>
        <v>587</v>
      </c>
      <c r="BH72" s="48" t="str">
        <f t="shared" si="106"/>
        <v>Activo</v>
      </c>
    </row>
    <row r="73" spans="1:60" x14ac:dyDescent="0.3">
      <c r="A73" s="53">
        <v>590</v>
      </c>
      <c r="B73" s="54">
        <f t="shared" si="93"/>
        <v>43523.500162037039</v>
      </c>
      <c r="C73" s="36" t="str">
        <f t="shared" si="94"/>
        <v>CZA_MAT-CBZ_Registro Contable bajas operativas ASF</v>
      </c>
      <c r="D73" s="36" t="s">
        <v>109</v>
      </c>
      <c r="E73" s="36" t="s">
        <v>7948</v>
      </c>
      <c r="F73" s="36" t="s">
        <v>90</v>
      </c>
      <c r="G73" s="36" t="s">
        <v>6812</v>
      </c>
      <c r="H73" s="36" t="str">
        <f t="shared" si="95"/>
        <v xml:space="preserve">
Realizar el proceso de registro
contable a través del aplicativo MAT Cobranza, de los movimientos de baja de
conceptos operados por las Administraciones Desconcentradas de Recaudación
(ADR) de los créditos cuya situación de baja haya sido clasificada por las
administraciones centrales de la AGR como operativas, para diferenciarlas contablemente
del resto de las bajas consideradas como definitivas, para el control contable
de los adeudos
</v>
      </c>
      <c r="I73" s="36" t="str">
        <f t="shared" si="96"/>
        <v>AGR</v>
      </c>
      <c r="J73" s="36" t="s">
        <v>6944</v>
      </c>
      <c r="K73" s="36" t="str">
        <f t="shared" si="97"/>
        <v>José Luis Vences Mendoza</v>
      </c>
      <c r="L73" s="36" t="s">
        <v>6944</v>
      </c>
      <c r="M73" s="36"/>
      <c r="N73" s="145" t="s">
        <v>102</v>
      </c>
      <c r="O73" s="36">
        <f t="shared" si="107"/>
        <v>133.38</v>
      </c>
      <c r="P73" s="36" t="s">
        <v>6974</v>
      </c>
      <c r="Q73" s="36">
        <f t="shared" si="108"/>
        <v>1</v>
      </c>
      <c r="R73" s="36" t="str">
        <f t="shared" si="109"/>
        <v>E. Pruebas de Integración Aplicativa</v>
      </c>
      <c r="S73" s="36" t="s">
        <v>6446</v>
      </c>
      <c r="T73" s="36" t="s">
        <v>6490</v>
      </c>
      <c r="U73" s="36"/>
      <c r="V73" s="51">
        <f t="shared" si="41"/>
        <v>0.48</v>
      </c>
      <c r="W73" s="36" t="str">
        <f t="shared" si="110"/>
        <v>Detenido</v>
      </c>
      <c r="X73" s="36" t="s">
        <v>170</v>
      </c>
      <c r="Y73" s="36" t="str">
        <f t="shared" si="111"/>
        <v>Continuidad operativa</v>
      </c>
      <c r="Z73" s="36" t="str">
        <f t="shared" si="98"/>
        <v>Cobranza</v>
      </c>
      <c r="AA73" s="36" t="str">
        <f t="shared" si="91"/>
        <v>Proyecto</v>
      </c>
      <c r="AB73" s="55" t="str">
        <f t="shared" si="99"/>
        <v>666 - Modelo de Administración Tributaria de Cobranza</v>
      </c>
      <c r="AC73" s="36" t="str">
        <f t="shared" si="100"/>
        <v>Modelo de Administración Tributaria de Cobranza</v>
      </c>
      <c r="AD73" s="36" t="s">
        <v>33</v>
      </c>
      <c r="AE73" s="36" t="str">
        <f t="shared" si="112"/>
        <v>Unidades de Desarrollo (UD-X)</v>
      </c>
      <c r="AF73" s="36">
        <f t="shared" si="113"/>
        <v>711.36</v>
      </c>
      <c r="AG73" s="36">
        <f t="shared" si="114"/>
        <v>889.2</v>
      </c>
      <c r="AH73" s="56">
        <v>162901</v>
      </c>
      <c r="AI73" s="57">
        <f t="shared" si="115"/>
        <v>162901.44</v>
      </c>
      <c r="AJ73" s="36" t="e">
        <f t="shared" si="101"/>
        <v>#N/A</v>
      </c>
      <c r="AK73" s="36" t="str">
        <f t="shared" si="116"/>
        <v>José Luis Vences Mendoza</v>
      </c>
      <c r="AL73" s="36" t="str">
        <f t="shared" si="117"/>
        <v>Ricardo Ramiro Romero Razo</v>
      </c>
      <c r="AM73" s="36" t="s">
        <v>4214</v>
      </c>
      <c r="AN73" s="36" t="s">
        <v>4214</v>
      </c>
      <c r="AO73" s="36">
        <f t="shared" si="118"/>
        <v>749</v>
      </c>
      <c r="AP73" s="36" t="str">
        <f t="shared" si="119"/>
        <v>COSMIC</v>
      </c>
      <c r="AQ73" s="36" t="str">
        <f t="shared" si="120"/>
        <v>Desarrollo de Software</v>
      </c>
      <c r="AR73" s="36" t="s">
        <v>4444</v>
      </c>
      <c r="AS73" s="36" t="s">
        <v>4444</v>
      </c>
      <c r="AT73" s="36" t="str">
        <f t="shared" si="121"/>
        <v>Irma Patricia Guzman Miranda</v>
      </c>
      <c r="AU73" s="36" t="str">
        <f t="shared" si="122"/>
        <v>Jose Luis Avila Vazquez</v>
      </c>
      <c r="AV73" s="54" t="str">
        <f t="shared" si="123"/>
        <v>17/05/2019</v>
      </c>
      <c r="AW73" s="54" t="str">
        <f t="shared" si="124"/>
        <v>17/05/2019</v>
      </c>
      <c r="AX73" s="54" t="str">
        <f t="shared" si="125"/>
        <v>11/12/2019</v>
      </c>
      <c r="AY73" s="54" t="str">
        <f t="shared" si="126"/>
        <v/>
      </c>
      <c r="AZ73" s="49">
        <f t="shared" si="127"/>
        <v>2019</v>
      </c>
      <c r="BA73" s="49">
        <f t="shared" si="128"/>
        <v>12</v>
      </c>
      <c r="BB73" s="36" t="s">
        <v>663</v>
      </c>
      <c r="BC73" s="49" t="s">
        <v>3963</v>
      </c>
      <c r="BD73" s="48" t="e">
        <f t="shared" si="102"/>
        <v>#N/A</v>
      </c>
      <c r="BE73" s="48">
        <f t="shared" si="103"/>
        <v>0</v>
      </c>
      <c r="BF73" s="48">
        <f t="shared" si="104"/>
        <v>590</v>
      </c>
      <c r="BG73" s="48">
        <f t="shared" si="105"/>
        <v>590</v>
      </c>
      <c r="BH73" s="48" t="str">
        <f t="shared" si="106"/>
        <v>Detenido</v>
      </c>
    </row>
    <row r="74" spans="1:60" x14ac:dyDescent="0.3">
      <c r="A74" s="53">
        <v>603</v>
      </c>
      <c r="B74" s="54">
        <f t="shared" si="93"/>
        <v>43528.549479166664</v>
      </c>
      <c r="C74" s="36" t="str">
        <f t="shared" si="94"/>
        <v>SAC_SAT_Móvil_Incorporar Factura Electrónica 3.3</v>
      </c>
      <c r="D74" s="36" t="s">
        <v>6701</v>
      </c>
      <c r="E74" s="36" t="s">
        <v>6701</v>
      </c>
      <c r="F74" s="36" t="s">
        <v>48</v>
      </c>
      <c r="G74" s="36" t="s">
        <v>6812</v>
      </c>
      <c r="H74" s="36" t="str">
        <f t="shared" si="95"/>
        <v>Implementar un servicio de Factura Electrónica móvil que permita expedir comprobantes fiscales digitales. (CFDI 3.3)​</v>
      </c>
      <c r="I74" s="36" t="str">
        <f t="shared" si="96"/>
        <v>AGSC</v>
      </c>
      <c r="J74" s="36" t="s">
        <v>6944</v>
      </c>
      <c r="K74" s="36" t="str">
        <f t="shared" si="97"/>
        <v>Roberto BenjamÍn Monroy Vargas</v>
      </c>
      <c r="L74" s="36" t="s">
        <v>6944</v>
      </c>
      <c r="M74" s="36"/>
      <c r="N74" s="145" t="s">
        <v>4469</v>
      </c>
      <c r="O74" s="36">
        <f t="shared" si="107"/>
        <v>362.58749999999998</v>
      </c>
      <c r="P74" s="36" t="s">
        <v>6974</v>
      </c>
      <c r="Q74" s="36">
        <f t="shared" si="108"/>
        <v>1</v>
      </c>
      <c r="R74" s="36" t="str">
        <f t="shared" si="109"/>
        <v>A.2 En estimación por finalización de EF</v>
      </c>
      <c r="S74" s="36"/>
      <c r="T74" s="36"/>
      <c r="U74" s="36"/>
      <c r="V74" s="51">
        <f t="shared" si="41"/>
        <v>0.62</v>
      </c>
      <c r="W74" s="36" t="str">
        <f t="shared" si="110"/>
        <v>Detenido con CCRS</v>
      </c>
      <c r="X74" s="36" t="s">
        <v>170</v>
      </c>
      <c r="Y74" s="36" t="str">
        <f t="shared" si="111"/>
        <v>Facilitar el cumplimiento</v>
      </c>
      <c r="Z74" s="36" t="str">
        <f t="shared" si="98"/>
        <v>Servicios al Contribuyente</v>
      </c>
      <c r="AA74" s="36" t="str">
        <f t="shared" si="91"/>
        <v>Proyecto</v>
      </c>
      <c r="AB74" s="55" t="str">
        <f t="shared" si="99"/>
        <v>944.1 - SAT-Móvil: Re-ingeniería del servicio de Factura Electrónica Móvil</v>
      </c>
      <c r="AC74" s="36" t="str">
        <f t="shared" si="100"/>
        <v>SAT-Móvil: Re-ingeniería del servicio de Factura Electrónica Móvil</v>
      </c>
      <c r="AD74" s="36" t="str">
        <f>VLOOKUP(A74,h_iniciativa,14,FALSE)</f>
        <v>Fábrica Interna - ACTT</v>
      </c>
      <c r="AE74" s="36" t="str">
        <f t="shared" si="112"/>
        <v>Unidades de Desarrollo (UD-X)</v>
      </c>
      <c r="AF74" s="36">
        <f t="shared" si="113"/>
        <v>2417.25</v>
      </c>
      <c r="AG74" s="36">
        <f t="shared" si="114"/>
        <v>2417.25</v>
      </c>
      <c r="AH74" s="56">
        <v>539443.85</v>
      </c>
      <c r="AI74" s="57">
        <f t="shared" si="115"/>
        <v>553550.25</v>
      </c>
      <c r="AJ74" s="36" t="e">
        <f t="shared" si="101"/>
        <v>#N/A</v>
      </c>
      <c r="AK74" s="36" t="str">
        <f t="shared" si="116"/>
        <v>Roberto Benjamín Monroy Vargas</v>
      </c>
      <c r="AL74" s="36" t="str">
        <f t="shared" si="117"/>
        <v>Diana Maribel Velazquez Barroso</v>
      </c>
      <c r="AM74" s="36" t="s">
        <v>4214</v>
      </c>
      <c r="AN74" s="36" t="s">
        <v>4214</v>
      </c>
      <c r="AO74" s="36">
        <f t="shared" si="118"/>
        <v>1073</v>
      </c>
      <c r="AP74" s="36" t="str">
        <f t="shared" si="119"/>
        <v>Alto Nivel</v>
      </c>
      <c r="AQ74" s="36" t="str">
        <f t="shared" si="120"/>
        <v>Desarrollo de Software</v>
      </c>
      <c r="AR74" s="36" t="s">
        <v>4401</v>
      </c>
      <c r="AS74" s="36" t="s">
        <v>4401</v>
      </c>
      <c r="AT74" s="36" t="str">
        <f t="shared" si="121"/>
        <v>Jose Ignacio Perez Garcia</v>
      </c>
      <c r="AU74" s="36" t="str">
        <f t="shared" si="122"/>
        <v>Erika Adriana Ruiz Mendoza</v>
      </c>
      <c r="AV74" s="54" t="str">
        <f t="shared" si="123"/>
        <v>21/10/2019</v>
      </c>
      <c r="AW74" s="54" t="str">
        <f t="shared" si="124"/>
        <v>21/10/2019</v>
      </c>
      <c r="AX74" s="54" t="str">
        <f t="shared" si="125"/>
        <v>17/06/2021</v>
      </c>
      <c r="AY74" s="54" t="str">
        <f t="shared" si="126"/>
        <v/>
      </c>
      <c r="AZ74" s="49">
        <f t="shared" si="127"/>
        <v>2021</v>
      </c>
      <c r="BA74" s="49">
        <f t="shared" si="128"/>
        <v>6</v>
      </c>
      <c r="BB74" s="36" t="s">
        <v>663</v>
      </c>
      <c r="BC74" s="49" t="s">
        <v>3963</v>
      </c>
      <c r="BD74" s="48" t="e">
        <f t="shared" si="102"/>
        <v>#N/A</v>
      </c>
      <c r="BE74" s="48">
        <f t="shared" si="103"/>
        <v>0</v>
      </c>
      <c r="BF74" s="48">
        <f t="shared" si="104"/>
        <v>603</v>
      </c>
      <c r="BG74" s="48">
        <f t="shared" si="105"/>
        <v>603</v>
      </c>
      <c r="BH74" s="48" t="str">
        <f t="shared" si="106"/>
        <v>Detenido con CCRS</v>
      </c>
    </row>
    <row r="75" spans="1:60" x14ac:dyDescent="0.3">
      <c r="A75" s="53">
        <v>606</v>
      </c>
      <c r="B75" s="54">
        <f t="shared" si="93"/>
        <v>43530.768946759257</v>
      </c>
      <c r="C75" s="36" t="str">
        <f t="shared" si="94"/>
        <v>Fisc. Implemetar el proceso de Intercambio de información con autoridades fiscales extranjeras</v>
      </c>
      <c r="D75" s="36" t="s">
        <v>6354</v>
      </c>
      <c r="E75" s="36"/>
      <c r="F75" s="36"/>
      <c r="G75" s="36" t="s">
        <v>6816</v>
      </c>
      <c r="H75" s="36" t="str">
        <f t="shared" si="95"/>
        <v>Contar con una herramienta que permita el control y seguimiento de intercambio de información con autoridades fiscales extranjeras, con las que México tiene celebrados acuerdos en materia fiscal.</v>
      </c>
      <c r="I75" s="36" t="str">
        <f t="shared" si="96"/>
        <v>AGGC</v>
      </c>
      <c r="J75" s="36" t="s">
        <v>7957</v>
      </c>
      <c r="K75" s="36" t="str">
        <f t="shared" si="97"/>
        <v>Miguel Ángel González Guagnelli</v>
      </c>
      <c r="L75" s="36" t="s">
        <v>6944</v>
      </c>
      <c r="M75" s="36"/>
      <c r="N75" s="145" t="s">
        <v>4483</v>
      </c>
      <c r="O75" s="36">
        <f t="shared" si="107"/>
        <v>1365.8775000000001</v>
      </c>
      <c r="P75" s="36" t="s">
        <v>6959</v>
      </c>
      <c r="Q75" s="36">
        <f t="shared" si="108"/>
        <v>0</v>
      </c>
      <c r="R75" s="36" t="str">
        <f t="shared" si="109"/>
        <v>A.1 Especificación Funcional</v>
      </c>
      <c r="S75" s="36"/>
      <c r="T75" s="36"/>
      <c r="U75" s="36"/>
      <c r="V75" s="51">
        <f t="shared" si="41"/>
        <v>0.41</v>
      </c>
      <c r="W75" s="36" t="str">
        <f t="shared" si="110"/>
        <v>Detenido con CCRS</v>
      </c>
      <c r="X75" s="36" t="s">
        <v>170</v>
      </c>
      <c r="Y75" s="36" t="str">
        <f t="shared" si="111"/>
        <v>Continuidad operativa</v>
      </c>
      <c r="Z75" s="36" t="str">
        <f t="shared" si="98"/>
        <v>Fiscalización</v>
      </c>
      <c r="AA75" s="36" t="str">
        <f t="shared" si="91"/>
        <v>Proyecto</v>
      </c>
      <c r="AB75" s="55" t="str">
        <f t="shared" si="99"/>
        <v>988 - Intercambio de información con autoridades fiscales extranjeras</v>
      </c>
      <c r="AC75" s="36" t="str">
        <f t="shared" si="100"/>
        <v>Intercambio de información con autoridades fiscales extranjeras</v>
      </c>
      <c r="AD75" s="36" t="s">
        <v>33</v>
      </c>
      <c r="AE75" s="36" t="str">
        <f t="shared" si="112"/>
        <v>Unidades de Desarrollo (UD-X)</v>
      </c>
      <c r="AF75" s="36">
        <f t="shared" si="113"/>
        <v>9105.85</v>
      </c>
      <c r="AG75" s="36">
        <f t="shared" si="114"/>
        <v>9105.85</v>
      </c>
      <c r="AH75" s="56">
        <v>2085136.65</v>
      </c>
      <c r="AI75" s="57">
        <f t="shared" si="115"/>
        <v>2085136.65</v>
      </c>
      <c r="AJ75" s="36">
        <f t="shared" si="101"/>
        <v>395079.96</v>
      </c>
      <c r="AK75" s="36" t="str">
        <f t="shared" si="116"/>
        <v>Santa Isabel Villanueva Hernandez</v>
      </c>
      <c r="AL75" s="36" t="str">
        <f t="shared" si="117"/>
        <v>Ingrid Bernal Campuzano</v>
      </c>
      <c r="AM75" s="36" t="s">
        <v>4214</v>
      </c>
      <c r="AN75" s="36" t="s">
        <v>4214</v>
      </c>
      <c r="AO75" s="36">
        <f t="shared" si="118"/>
        <v>810</v>
      </c>
      <c r="AP75" s="36" t="str">
        <f t="shared" si="119"/>
        <v>Alto Nivel</v>
      </c>
      <c r="AQ75" s="36" t="str">
        <f t="shared" si="120"/>
        <v>Desarrollo de Software</v>
      </c>
      <c r="AR75" s="36" t="s">
        <v>4444</v>
      </c>
      <c r="AS75" s="36" t="s">
        <v>4444</v>
      </c>
      <c r="AT75" s="36" t="str">
        <f t="shared" si="121"/>
        <v>Alejandro Federico Tejeda Muñoz</v>
      </c>
      <c r="AU75" s="36" t="str">
        <f t="shared" si="122"/>
        <v>Raúl Quiroz Sosa</v>
      </c>
      <c r="AV75" s="54" t="str">
        <f t="shared" si="123"/>
        <v>11/04/2019</v>
      </c>
      <c r="AW75" s="54" t="str">
        <f t="shared" si="124"/>
        <v>11/04/2019</v>
      </c>
      <c r="AX75" s="54" t="str">
        <f t="shared" si="125"/>
        <v>06/05/2020</v>
      </c>
      <c r="AY75" s="54" t="str">
        <f t="shared" si="126"/>
        <v/>
      </c>
      <c r="AZ75" s="49">
        <f t="shared" si="127"/>
        <v>2020</v>
      </c>
      <c r="BA75" s="49">
        <f t="shared" si="128"/>
        <v>5</v>
      </c>
      <c r="BB75" s="36" t="s">
        <v>663</v>
      </c>
      <c r="BC75" s="49" t="s">
        <v>3963</v>
      </c>
      <c r="BD75" s="48" t="e">
        <f t="shared" si="102"/>
        <v>#N/A</v>
      </c>
      <c r="BE75" s="48">
        <f t="shared" si="103"/>
        <v>0</v>
      </c>
      <c r="BF75" s="48">
        <f t="shared" si="104"/>
        <v>606</v>
      </c>
      <c r="BG75" s="48">
        <f t="shared" si="105"/>
        <v>606</v>
      </c>
      <c r="BH75" s="48" t="str">
        <f t="shared" si="106"/>
        <v>Detenido con CCRS</v>
      </c>
    </row>
    <row r="76" spans="1:60" x14ac:dyDescent="0.3">
      <c r="A76" s="53">
        <v>607</v>
      </c>
      <c r="B76" s="54">
        <f t="shared" si="93"/>
        <v>43530.791828703703</v>
      </c>
      <c r="C76" s="36" t="str">
        <f t="shared" si="94"/>
        <v>AR-SIAVO: Actualización de los Modelos de riesgo e incorporación de nuevas funcionalidades a la solución (SIAVO III)</v>
      </c>
      <c r="D76" s="36"/>
      <c r="E76" s="36"/>
      <c r="F76" s="36"/>
      <c r="G76" s="36" t="s">
        <v>6815</v>
      </c>
      <c r="H76" s="36" t="str">
        <f t="shared" si="95"/>
        <v xml:space="preserve">Se
requiere llevar a cabo el reentrenamiento de los modelos de riesgo que integran
la solución SIAVO, agregando variables y adecuando funcionalidades en cada uno
de los productos que actualmente la integran (Datamart, Tableros y Modelos de
análisis de vínculos). </v>
      </c>
      <c r="I76" s="36" t="str">
        <f t="shared" si="96"/>
        <v>AGACE</v>
      </c>
      <c r="J76" s="36" t="s">
        <v>6944</v>
      </c>
      <c r="K76" s="36" t="str">
        <f t="shared" si="97"/>
        <v>José Alberto Romero Rodríguez</v>
      </c>
      <c r="L76" s="36" t="s">
        <v>6944</v>
      </c>
      <c r="M76" s="36">
        <v>1</v>
      </c>
      <c r="N76" s="145" t="s">
        <v>4496</v>
      </c>
      <c r="O76" s="36">
        <f t="shared" si="107"/>
        <v>418.5</v>
      </c>
      <c r="P76" s="36" t="s">
        <v>2396</v>
      </c>
      <c r="Q76" s="36">
        <f t="shared" si="108"/>
        <v>1</v>
      </c>
      <c r="R76" s="36" t="str">
        <f t="shared" si="109"/>
        <v>A.1 Especificación Funcional</v>
      </c>
      <c r="S76" s="36"/>
      <c r="T76" s="36"/>
      <c r="U76" s="36"/>
      <c r="V76" s="51">
        <f t="shared" si="41"/>
        <v>0.56999999999999995</v>
      </c>
      <c r="W76" s="36" t="str">
        <f t="shared" si="110"/>
        <v>Activo</v>
      </c>
      <c r="X76" s="36" t="s">
        <v>170</v>
      </c>
      <c r="Y76" s="36" t="str">
        <f t="shared" si="111"/>
        <v>Fiscalización</v>
      </c>
      <c r="Z76" s="36" t="str">
        <f t="shared" si="98"/>
        <v>Administración del Riesgo</v>
      </c>
      <c r="AA76" s="36" t="str">
        <f t="shared" si="91"/>
        <v>Modelos Analíticos</v>
      </c>
      <c r="AB76" s="55" t="str">
        <f t="shared" si="99"/>
        <v>994 - Sistema de Investigación para Auditoria de Verificación de Origen</v>
      </c>
      <c r="AC76" s="36" t="str">
        <f t="shared" si="100"/>
        <v>Sistema de Investigación para Auditoria de Verificación de Origen</v>
      </c>
      <c r="AD76" s="36" t="str">
        <f>VLOOKUP(A76,h_iniciativa,14,FALSE)</f>
        <v>SAS</v>
      </c>
      <c r="AE76" s="36" t="str">
        <f t="shared" si="112"/>
        <v>Servicios SAS</v>
      </c>
      <c r="AF76" s="36">
        <f t="shared" si="113"/>
        <v>2790</v>
      </c>
      <c r="AG76" s="36">
        <f t="shared" si="114"/>
        <v>2790</v>
      </c>
      <c r="AH76" s="56">
        <v>3208500</v>
      </c>
      <c r="AI76" s="57">
        <f t="shared" si="115"/>
        <v>3208500</v>
      </c>
      <c r="AJ76" s="36" t="e">
        <f t="shared" si="101"/>
        <v>#N/A</v>
      </c>
      <c r="AK76" s="36" t="str">
        <f t="shared" si="116"/>
        <v>Jose Alberto Romero Rodriguez</v>
      </c>
      <c r="AL76" s="36" t="str">
        <f t="shared" si="117"/>
        <v>Enrique Teodoro Olvera Olvera</v>
      </c>
      <c r="AM76" s="36" t="s">
        <v>4214</v>
      </c>
      <c r="AN76" s="36" t="s">
        <v>4214</v>
      </c>
      <c r="AO76" s="36">
        <f t="shared" si="118"/>
        <v>619</v>
      </c>
      <c r="AP76" s="36" t="str">
        <f t="shared" si="119"/>
        <v>Juicio de Expertos</v>
      </c>
      <c r="AQ76" s="36" t="str">
        <f t="shared" si="120"/>
        <v>Modelos de Riesgo</v>
      </c>
      <c r="AR76" s="36" t="s">
        <v>4401</v>
      </c>
      <c r="AS76" s="36" t="s">
        <v>4401</v>
      </c>
      <c r="AT76" s="36" t="str">
        <f t="shared" si="121"/>
        <v>Victor Alfredo Milchorena Gonzalez</v>
      </c>
      <c r="AU76" s="36" t="str">
        <f t="shared" si="122"/>
        <v>Carlos Moreno Garcia</v>
      </c>
      <c r="AV76" s="54" t="str">
        <f t="shared" si="123"/>
        <v>13/03/2019</v>
      </c>
      <c r="AW76" s="54" t="str">
        <f t="shared" si="124"/>
        <v>13/03/2019</v>
      </c>
      <c r="AX76" s="54" t="str">
        <f t="shared" si="125"/>
        <v>11/02/2020</v>
      </c>
      <c r="AY76" s="54" t="str">
        <f t="shared" si="126"/>
        <v/>
      </c>
      <c r="AZ76" s="49">
        <f t="shared" si="127"/>
        <v>2020</v>
      </c>
      <c r="BA76" s="49">
        <f t="shared" si="128"/>
        <v>2</v>
      </c>
      <c r="BB76" s="36" t="s">
        <v>663</v>
      </c>
      <c r="BC76" s="49" t="s">
        <v>3963</v>
      </c>
      <c r="BD76" s="48" t="e">
        <f t="shared" si="102"/>
        <v>#N/A</v>
      </c>
      <c r="BE76" s="48">
        <f t="shared" si="103"/>
        <v>0</v>
      </c>
      <c r="BF76" s="48">
        <f t="shared" si="104"/>
        <v>607</v>
      </c>
      <c r="BG76" s="48">
        <f t="shared" si="105"/>
        <v>607</v>
      </c>
      <c r="BH76" s="48" t="str">
        <f t="shared" si="106"/>
        <v>Activo</v>
      </c>
    </row>
    <row r="77" spans="1:60" x14ac:dyDescent="0.3">
      <c r="A77" s="53">
        <v>621</v>
      </c>
      <c r="B77" s="54">
        <f t="shared" si="93"/>
        <v>43535.587557870371</v>
      </c>
      <c r="C77" s="36" t="str">
        <f t="shared" si="94"/>
        <v>SAC_CERTISAT_Integración de Certisat WEB en Buzón Tributario</v>
      </c>
      <c r="D77" s="48" t="s">
        <v>7947</v>
      </c>
      <c r="E77" s="48" t="s">
        <v>6700</v>
      </c>
      <c r="F77" s="48" t="s">
        <v>48</v>
      </c>
      <c r="G77" s="36" t="s">
        <v>6812</v>
      </c>
      <c r="H77" s="36" t="str">
        <f t="shared" si="95"/>
        <v>Incorporar las opciones de Certisat WEB en el
Buzón Tributario, con el fin lograr mayor cobertura a partir de los trámites y
servicios relacionados a la e.firma por este medio.</v>
      </c>
      <c r="I77" s="36" t="str">
        <f t="shared" si="96"/>
        <v>AGSC</v>
      </c>
      <c r="J77" s="36" t="s">
        <v>6944</v>
      </c>
      <c r="K77" s="36" t="str">
        <f t="shared" si="97"/>
        <v>Félix Juan Ramírez Velasco</v>
      </c>
      <c r="L77" s="36" t="s">
        <v>6944</v>
      </c>
      <c r="M77" s="36"/>
      <c r="N77" s="145" t="s">
        <v>4476</v>
      </c>
      <c r="O77" s="36">
        <f t="shared" si="107"/>
        <v>182.54249999999999</v>
      </c>
      <c r="P77" s="36" t="s">
        <v>6974</v>
      </c>
      <c r="Q77" s="36">
        <f t="shared" si="108"/>
        <v>1</v>
      </c>
      <c r="R77" s="36" t="str">
        <f t="shared" si="109"/>
        <v>E. Pruebas de Integración Aplicativa</v>
      </c>
      <c r="S77" s="36">
        <v>1619</v>
      </c>
      <c r="T77" s="36" t="s">
        <v>6443</v>
      </c>
      <c r="U77" s="36"/>
      <c r="V77" s="51">
        <f t="shared" si="41"/>
        <v>0.95</v>
      </c>
      <c r="W77" s="36" t="str">
        <f t="shared" si="110"/>
        <v>Activo</v>
      </c>
      <c r="X77" s="36" t="s">
        <v>170</v>
      </c>
      <c r="Y77" s="36" t="str">
        <f t="shared" si="111"/>
        <v>Legal</v>
      </c>
      <c r="Z77" s="36" t="str">
        <f t="shared" si="98"/>
        <v>e.Firma</v>
      </c>
      <c r="AA77" s="36" t="str">
        <f t="shared" si="91"/>
        <v>Proyecto</v>
      </c>
      <c r="AB77" s="55" t="str">
        <f t="shared" si="99"/>
        <v>2079 - Certificación SAT (Ventanilla y WEB)</v>
      </c>
      <c r="AC77" s="36" t="str">
        <f t="shared" si="100"/>
        <v>Certificación SAT (Ventanilla y WEB)</v>
      </c>
      <c r="AD77" s="36" t="s">
        <v>33</v>
      </c>
      <c r="AE77" s="36" t="str">
        <f t="shared" si="112"/>
        <v>Unidades de Desarrollo (UD-X)</v>
      </c>
      <c r="AF77" s="36">
        <f t="shared" si="113"/>
        <v>973.56</v>
      </c>
      <c r="AG77" s="36">
        <f t="shared" si="114"/>
        <v>1216.95</v>
      </c>
      <c r="AH77" s="56">
        <v>222945.24</v>
      </c>
      <c r="AI77" s="57">
        <f t="shared" si="115"/>
        <v>222945.24</v>
      </c>
      <c r="AJ77" s="36" t="e">
        <f t="shared" si="101"/>
        <v>#N/A</v>
      </c>
      <c r="AK77" s="36" t="str">
        <f t="shared" si="116"/>
        <v>Felix Juan Ramírez Velasco</v>
      </c>
      <c r="AL77" s="36" t="str">
        <f t="shared" si="117"/>
        <v>Ignacio Trujillo Hernandez</v>
      </c>
      <c r="AM77" s="36" t="s">
        <v>4214</v>
      </c>
      <c r="AN77" s="36" t="s">
        <v>4214</v>
      </c>
      <c r="AO77" s="36">
        <f t="shared" si="118"/>
        <v>836</v>
      </c>
      <c r="AP77" s="36" t="str">
        <f t="shared" si="119"/>
        <v>COSMIC</v>
      </c>
      <c r="AQ77" s="36" t="str">
        <f t="shared" si="120"/>
        <v>Desarrollo de Software</v>
      </c>
      <c r="AR77" s="36" t="s">
        <v>4401</v>
      </c>
      <c r="AS77" s="36" t="s">
        <v>4401</v>
      </c>
      <c r="AT77" s="36" t="str">
        <f t="shared" si="121"/>
        <v>Jose Ignacio Perez Garcia</v>
      </c>
      <c r="AU77" s="36" t="str">
        <f t="shared" si="122"/>
        <v>Araceli Gandara Bautista</v>
      </c>
      <c r="AV77" s="54" t="str">
        <f t="shared" si="123"/>
        <v>29/04/2019</v>
      </c>
      <c r="AW77" s="54" t="str">
        <f t="shared" si="124"/>
        <v>29/04/2019</v>
      </c>
      <c r="AX77" s="54" t="str">
        <f t="shared" si="125"/>
        <v>10/12/2019</v>
      </c>
      <c r="AY77" s="54" t="str">
        <f t="shared" si="126"/>
        <v/>
      </c>
      <c r="AZ77" s="49">
        <f t="shared" si="127"/>
        <v>2019</v>
      </c>
      <c r="BA77" s="49">
        <f t="shared" si="128"/>
        <v>12</v>
      </c>
      <c r="BB77" s="36" t="s">
        <v>663</v>
      </c>
      <c r="BC77" s="49" t="s">
        <v>3963</v>
      </c>
      <c r="BD77" s="48" t="e">
        <f t="shared" si="102"/>
        <v>#N/A</v>
      </c>
      <c r="BE77" s="48">
        <f t="shared" si="103"/>
        <v>0</v>
      </c>
      <c r="BF77" s="48">
        <f t="shared" si="104"/>
        <v>621</v>
      </c>
      <c r="BG77" s="48">
        <f t="shared" si="105"/>
        <v>621</v>
      </c>
      <c r="BH77" s="48" t="str">
        <f t="shared" si="106"/>
        <v>Activo</v>
      </c>
    </row>
    <row r="78" spans="1:60" x14ac:dyDescent="0.3">
      <c r="A78" s="53">
        <v>630</v>
      </c>
      <c r="B78" s="54">
        <f t="shared" si="93"/>
        <v>43539.437986111108</v>
      </c>
      <c r="C78" s="36" t="str">
        <f t="shared" si="94"/>
        <v>FIS_SIMA: Modificar funcionalidad de la Tarjeta de Control de Orden, adicionar actividad, campos de seguimiento y consultas, e inhabilitar interfaz con Buzón Tributario</v>
      </c>
      <c r="D78" s="36"/>
      <c r="E78" s="36"/>
      <c r="F78" s="36"/>
      <c r="G78" s="36" t="s">
        <v>6815</v>
      </c>
      <c r="H78" s="36" t="str">
        <f t="shared" si="95"/>
        <v>Crear
consultas que permitan extraer información de los comités
asociados a las revisiones y de las revisiones suspendidas por acuerdo
conclusivo y su respectivo seguimiento, a fin de contar con los elementos
necesarios para disminuir los tiempos de análisis para la toma de decisiones.</v>
      </c>
      <c r="I78" s="36" t="str">
        <f t="shared" si="96"/>
        <v>AGAFF</v>
      </c>
      <c r="J78" s="36" t="s">
        <v>7957</v>
      </c>
      <c r="K78" s="36" t="str">
        <f t="shared" si="97"/>
        <v>René Pérez Velázquez</v>
      </c>
      <c r="L78" s="36" t="s">
        <v>7957</v>
      </c>
      <c r="M78" s="36"/>
      <c r="N78" s="145" t="s">
        <v>215</v>
      </c>
      <c r="O78" s="36">
        <f t="shared" si="107"/>
        <v>826.21500000000003</v>
      </c>
      <c r="P78" s="36" t="s">
        <v>2396</v>
      </c>
      <c r="Q78" s="36">
        <f t="shared" si="108"/>
        <v>1</v>
      </c>
      <c r="R78" s="36" t="str">
        <f t="shared" si="109"/>
        <v>F. Pruebas de Usuario</v>
      </c>
      <c r="S78" s="36" t="s">
        <v>6443</v>
      </c>
      <c r="T78" s="36" t="s">
        <v>6443</v>
      </c>
      <c r="U78" s="36"/>
      <c r="V78" s="51">
        <f t="shared" si="41"/>
        <v>0.94</v>
      </c>
      <c r="W78" s="36" t="str">
        <f t="shared" si="110"/>
        <v>Activo</v>
      </c>
      <c r="X78" s="36" t="s">
        <v>170</v>
      </c>
      <c r="Y78" s="36" t="str">
        <f t="shared" si="111"/>
        <v>Fiscalización</v>
      </c>
      <c r="Z78" s="36" t="str">
        <f t="shared" si="98"/>
        <v>Fiscalización</v>
      </c>
      <c r="AA78" s="36" t="str">
        <f t="shared" si="91"/>
        <v>Desarrollo</v>
      </c>
      <c r="AB78" s="55" t="str">
        <f t="shared" si="99"/>
        <v>53 - Sistema de Monitoreo de Auditoria</v>
      </c>
      <c r="AC78" s="36" t="str">
        <f t="shared" si="100"/>
        <v>Sistema de Monitoreo de Auditoria</v>
      </c>
      <c r="AD78" s="36" t="s">
        <v>33</v>
      </c>
      <c r="AE78" s="36" t="str">
        <f t="shared" si="112"/>
        <v>Unidades de Desarrollo (UD-X)</v>
      </c>
      <c r="AF78" s="36">
        <f t="shared" si="113"/>
        <v>5508.1</v>
      </c>
      <c r="AG78" s="36">
        <f t="shared" si="114"/>
        <v>5508.1</v>
      </c>
      <c r="AH78" s="56">
        <v>1261354.8999999999</v>
      </c>
      <c r="AI78" s="57">
        <f t="shared" si="115"/>
        <v>1261354.8999999999</v>
      </c>
      <c r="AJ78" s="36" t="e">
        <f t="shared" si="101"/>
        <v>#N/A</v>
      </c>
      <c r="AK78" s="36" t="str">
        <f t="shared" si="116"/>
        <v>Mario Santos Aldama</v>
      </c>
      <c r="AL78" s="36" t="str">
        <f t="shared" si="117"/>
        <v>Ingrid Bernal Campuzano</v>
      </c>
      <c r="AM78" s="36" t="s">
        <v>4214</v>
      </c>
      <c r="AN78" s="36" t="s">
        <v>4214</v>
      </c>
      <c r="AO78" s="36">
        <f t="shared" si="118"/>
        <v>827</v>
      </c>
      <c r="AP78" s="36" t="str">
        <f t="shared" si="119"/>
        <v>COSMIC</v>
      </c>
      <c r="AQ78" s="36" t="str">
        <f t="shared" si="120"/>
        <v>Desarrollo de Software</v>
      </c>
      <c r="AR78" s="36" t="s">
        <v>4444</v>
      </c>
      <c r="AS78" s="36" t="s">
        <v>4444</v>
      </c>
      <c r="AT78" s="36" t="str">
        <f t="shared" si="121"/>
        <v>Alejandro Federico Tejeda Muñoz</v>
      </c>
      <c r="AU78" s="36" t="str">
        <f t="shared" si="122"/>
        <v>Raúl Quiroz Sosa</v>
      </c>
      <c r="AV78" s="54" t="str">
        <f t="shared" si="123"/>
        <v>17/04/2019</v>
      </c>
      <c r="AW78" s="54" t="str">
        <f t="shared" si="124"/>
        <v>17/04/2019</v>
      </c>
      <c r="AX78" s="54" t="str">
        <f t="shared" si="125"/>
        <v>19/10/2020</v>
      </c>
      <c r="AY78" s="54" t="str">
        <f t="shared" si="126"/>
        <v/>
      </c>
      <c r="AZ78" s="49">
        <f t="shared" si="127"/>
        <v>2020</v>
      </c>
      <c r="BA78" s="49">
        <f t="shared" si="128"/>
        <v>10</v>
      </c>
      <c r="BB78" s="36" t="s">
        <v>663</v>
      </c>
      <c r="BC78" s="49" t="s">
        <v>3963</v>
      </c>
      <c r="BD78" s="48" t="e">
        <f t="shared" si="102"/>
        <v>#N/A</v>
      </c>
      <c r="BE78" s="48">
        <f t="shared" si="103"/>
        <v>0</v>
      </c>
      <c r="BF78" s="48">
        <f t="shared" si="104"/>
        <v>630</v>
      </c>
      <c r="BG78" s="48">
        <f t="shared" si="105"/>
        <v>630</v>
      </c>
      <c r="BH78" s="48" t="str">
        <f t="shared" si="106"/>
        <v>Activo</v>
      </c>
    </row>
    <row r="79" spans="1:60" x14ac:dyDescent="0.3">
      <c r="A79" s="53">
        <v>652</v>
      </c>
      <c r="B79" s="54">
        <f t="shared" si="93"/>
        <v>43549.650081018517</v>
      </c>
      <c r="C79" s="36" t="str">
        <f t="shared" si="94"/>
        <v>SAC_SICODTAB_Contador de Códigos</v>
      </c>
      <c r="D79" s="36"/>
      <c r="E79" s="36"/>
      <c r="F79" s="36"/>
      <c r="G79" s="36" t="s">
        <v>6815</v>
      </c>
      <c r="H79" s="36" t="str">
        <f t="shared" si="95"/>
        <v xml:space="preserve">
Actualmente, no se tiene un conteo de las lecturas
realizadas a los códigos de seguridad impresos en las cajetillas de cigarros a
través de la aplicación móvil Verificador SAT, por lo cual, se requiere desarrollar
un contador, el cual​registredichaslecturas.
</v>
      </c>
      <c r="I79" s="36" t="str">
        <f t="shared" si="96"/>
        <v>AGSC</v>
      </c>
      <c r="J79" s="36" t="s">
        <v>6944</v>
      </c>
      <c r="K79" s="36" t="str">
        <f t="shared" si="97"/>
        <v>Félix Juan Ramírez Velasco</v>
      </c>
      <c r="L79" s="36" t="s">
        <v>6944</v>
      </c>
      <c r="M79" s="36"/>
      <c r="N79" s="145" t="s">
        <v>4476</v>
      </c>
      <c r="O79" s="36">
        <f t="shared" si="107"/>
        <v>182.82599999999999</v>
      </c>
      <c r="P79" s="36" t="s">
        <v>6974</v>
      </c>
      <c r="Q79" s="36">
        <f t="shared" si="108"/>
        <v>1</v>
      </c>
      <c r="R79" s="36" t="str">
        <f t="shared" si="109"/>
        <v>D. Desarrollo</v>
      </c>
      <c r="S79" s="36" t="s">
        <v>6443</v>
      </c>
      <c r="T79" s="36" t="s">
        <v>6443</v>
      </c>
      <c r="U79" s="36" t="s">
        <v>4455</v>
      </c>
      <c r="V79" s="51">
        <f t="shared" si="41"/>
        <v>0.54</v>
      </c>
      <c r="W79" s="36" t="str">
        <f t="shared" si="110"/>
        <v>Activo</v>
      </c>
      <c r="X79" s="36" t="s">
        <v>170</v>
      </c>
      <c r="Y79" s="36" t="str">
        <f t="shared" si="111"/>
        <v>Continuidad operativa</v>
      </c>
      <c r="Z79" s="36" t="str">
        <f t="shared" si="98"/>
        <v>Servicios al Contribuyente</v>
      </c>
      <c r="AA79" s="36" t="str">
        <f t="shared" si="91"/>
        <v>Proyecto</v>
      </c>
      <c r="AB79" s="55" t="str">
        <f t="shared" si="99"/>
        <v>710 - Sistema de Códigos de Tabacos</v>
      </c>
      <c r="AC79" s="36" t="str">
        <f t="shared" si="100"/>
        <v>Sistema de Códigos de Tabacos</v>
      </c>
      <c r="AD79" s="36" t="s">
        <v>33</v>
      </c>
      <c r="AE79" s="36" t="str">
        <f t="shared" si="112"/>
        <v>Unidades de Desarrollo (UD-X)</v>
      </c>
      <c r="AF79" s="36">
        <f t="shared" si="113"/>
        <v>975.84</v>
      </c>
      <c r="AG79" s="36">
        <f t="shared" si="114"/>
        <v>1218.8399999999999</v>
      </c>
      <c r="AH79" s="56">
        <v>223536.97</v>
      </c>
      <c r="AI79" s="57">
        <f t="shared" si="115"/>
        <v>223467.36</v>
      </c>
      <c r="AJ79" s="36" t="e">
        <f t="shared" si="101"/>
        <v>#N/A</v>
      </c>
      <c r="AK79" s="36" t="str">
        <f t="shared" si="116"/>
        <v>Zeltzin Stephanie Piña Marquez</v>
      </c>
      <c r="AL79" s="36" t="str">
        <f t="shared" si="117"/>
        <v>Ignacio Trujillo Hernandez</v>
      </c>
      <c r="AM79" s="36" t="s">
        <v>4214</v>
      </c>
      <c r="AN79" s="36" t="s">
        <v>4214</v>
      </c>
      <c r="AO79" s="36">
        <f t="shared" si="118"/>
        <v>1042</v>
      </c>
      <c r="AP79" s="36" t="str">
        <f t="shared" si="119"/>
        <v>COSMIC</v>
      </c>
      <c r="AQ79" s="36" t="str">
        <f t="shared" si="120"/>
        <v>Desarrollo de Software</v>
      </c>
      <c r="AR79" s="36" t="s">
        <v>4401</v>
      </c>
      <c r="AS79" s="36" t="s">
        <v>4401</v>
      </c>
      <c r="AT79" s="36" t="str">
        <f t="shared" si="121"/>
        <v>Jose Ignacio Perez Garcia</v>
      </c>
      <c r="AU79" s="36" t="str">
        <f t="shared" si="122"/>
        <v>Erika Adriana Ruiz Mendoza</v>
      </c>
      <c r="AV79" s="54" t="str">
        <f t="shared" si="123"/>
        <v>27/05/2019</v>
      </c>
      <c r="AW79" s="54" t="str">
        <f t="shared" si="124"/>
        <v>27/05/2019</v>
      </c>
      <c r="AX79" s="54" t="str">
        <f t="shared" si="125"/>
        <v>11/08/2020</v>
      </c>
      <c r="AY79" s="54" t="str">
        <f t="shared" si="126"/>
        <v/>
      </c>
      <c r="AZ79" s="49">
        <f t="shared" si="127"/>
        <v>2020</v>
      </c>
      <c r="BA79" s="49">
        <f t="shared" si="128"/>
        <v>8</v>
      </c>
      <c r="BB79" s="36" t="s">
        <v>663</v>
      </c>
      <c r="BC79" s="49" t="s">
        <v>3963</v>
      </c>
      <c r="BD79" s="48" t="e">
        <f t="shared" si="102"/>
        <v>#N/A</v>
      </c>
      <c r="BE79" s="48">
        <f t="shared" si="103"/>
        <v>0</v>
      </c>
      <c r="BF79" s="48">
        <f t="shared" si="104"/>
        <v>652</v>
      </c>
      <c r="BG79" s="48">
        <f t="shared" si="105"/>
        <v>652</v>
      </c>
      <c r="BH79" s="48" t="str">
        <f t="shared" si="106"/>
        <v>Activo</v>
      </c>
    </row>
    <row r="80" spans="1:60" x14ac:dyDescent="0.3">
      <c r="A80" s="53">
        <v>667</v>
      </c>
      <c r="B80" s="54">
        <f t="shared" si="93"/>
        <v>43553.494814814818</v>
      </c>
      <c r="C80" s="36" t="str">
        <f t="shared" si="94"/>
        <v>Proceso y Control  de Seguimiento Internacional</v>
      </c>
      <c r="D80" s="36"/>
      <c r="E80" s="36"/>
      <c r="F80" s="36"/>
      <c r="G80" s="36" t="s">
        <v>6815</v>
      </c>
      <c r="H80" s="36" t="str">
        <f t="shared" si="95"/>
        <v>Contar con una base de datos actualizada y evitar la captura de la información en Access.Evitar la pérdida o robo de información ya que no es una base de datos controlada por la AGCTI.RiesgosEvitar los procesos manuales que puedan provocar errores en la operación</v>
      </c>
      <c r="I80" s="36" t="str">
        <f t="shared" si="96"/>
        <v>AGGC</v>
      </c>
      <c r="J80" s="36" t="s">
        <v>7957</v>
      </c>
      <c r="K80" s="36" t="str">
        <f t="shared" si="97"/>
        <v>René Pérez Velázquez</v>
      </c>
      <c r="L80" s="36" t="s">
        <v>7957</v>
      </c>
      <c r="M80" s="36"/>
      <c r="N80" s="145" t="s">
        <v>215</v>
      </c>
      <c r="O80" s="36">
        <f t="shared" si="107"/>
        <v>591.79499999999996</v>
      </c>
      <c r="P80" s="36" t="s">
        <v>2396</v>
      </c>
      <c r="Q80" s="36">
        <f t="shared" si="108"/>
        <v>1</v>
      </c>
      <c r="R80" s="36" t="str">
        <f t="shared" si="109"/>
        <v>E. Pruebas de Integración Aplicativa</v>
      </c>
      <c r="S80" s="36"/>
      <c r="T80" s="36"/>
      <c r="U80" s="36"/>
      <c r="V80" s="51">
        <f t="shared" si="41"/>
        <v>0.74</v>
      </c>
      <c r="W80" s="36" t="str">
        <f t="shared" si="110"/>
        <v>Activo</v>
      </c>
      <c r="X80" s="36" t="s">
        <v>170</v>
      </c>
      <c r="Y80" s="36" t="str">
        <f t="shared" si="111"/>
        <v>Continuidad operativa</v>
      </c>
      <c r="Z80" s="36" t="str">
        <f t="shared" si="98"/>
        <v>Fiscalización</v>
      </c>
      <c r="AA80" s="36" t="str">
        <f t="shared" si="91"/>
        <v>Desarrollo</v>
      </c>
      <c r="AB80" s="55" t="str">
        <f t="shared" si="99"/>
        <v>3001 - Proceso y Control  de Seguimiento Internacional</v>
      </c>
      <c r="AC80" s="36" t="str">
        <f t="shared" si="100"/>
        <v>Proceso y Control  de Seguimiento Internacional</v>
      </c>
      <c r="AD80" s="36" t="s">
        <v>33</v>
      </c>
      <c r="AE80" s="36" t="str">
        <f t="shared" si="112"/>
        <v>Unidades de Desarrollo (UD-X)</v>
      </c>
      <c r="AF80" s="36">
        <f t="shared" si="113"/>
        <v>3550.76</v>
      </c>
      <c r="AG80" s="36">
        <f t="shared" si="114"/>
        <v>3945.3</v>
      </c>
      <c r="AH80" s="56">
        <v>809416.53</v>
      </c>
      <c r="AI80" s="57">
        <f t="shared" si="115"/>
        <v>813124.04</v>
      </c>
      <c r="AJ80" s="36" t="e">
        <f t="shared" si="101"/>
        <v>#N/A</v>
      </c>
      <c r="AK80" s="36" t="str">
        <f t="shared" si="116"/>
        <v>Mario Santos Aldama</v>
      </c>
      <c r="AL80" s="36" t="str">
        <f t="shared" si="117"/>
        <v>Ingrid Bernal Campuzano</v>
      </c>
      <c r="AM80" s="36" t="s">
        <v>4214</v>
      </c>
      <c r="AN80" s="36" t="s">
        <v>4214</v>
      </c>
      <c r="AO80" s="36">
        <f t="shared" si="118"/>
        <v>812</v>
      </c>
      <c r="AP80" s="36" t="str">
        <f t="shared" si="119"/>
        <v>COSMIC</v>
      </c>
      <c r="AQ80" s="36" t="str">
        <f t="shared" si="120"/>
        <v>Desarrollo de Software</v>
      </c>
      <c r="AR80" s="36" t="s">
        <v>7086</v>
      </c>
      <c r="AS80" s="36" t="s">
        <v>7086</v>
      </c>
      <c r="AT80" s="36" t="str">
        <f t="shared" si="121"/>
        <v>Joaquin Tabares Muñoz</v>
      </c>
      <c r="AU80" s="36" t="str">
        <f t="shared" si="122"/>
        <v>Erik Humberto Campos Esqueda</v>
      </c>
      <c r="AV80" s="54" t="str">
        <f t="shared" si="123"/>
        <v>06/06/2019</v>
      </c>
      <c r="AW80" s="54" t="str">
        <f t="shared" si="124"/>
        <v>06/06/2019</v>
      </c>
      <c r="AX80" s="54" t="str">
        <f t="shared" si="125"/>
        <v>22/12/2020</v>
      </c>
      <c r="AY80" s="54" t="str">
        <f t="shared" si="126"/>
        <v/>
      </c>
      <c r="AZ80" s="49">
        <f t="shared" si="127"/>
        <v>2020</v>
      </c>
      <c r="BA80" s="49">
        <f t="shared" si="128"/>
        <v>12</v>
      </c>
      <c r="BB80" s="36" t="s">
        <v>663</v>
      </c>
      <c r="BC80" s="49" t="s">
        <v>3963</v>
      </c>
      <c r="BD80" s="48" t="e">
        <f t="shared" si="102"/>
        <v>#N/A</v>
      </c>
      <c r="BE80" s="48">
        <f t="shared" si="103"/>
        <v>0</v>
      </c>
      <c r="BF80" s="48">
        <f t="shared" si="104"/>
        <v>667</v>
      </c>
      <c r="BG80" s="48">
        <f t="shared" si="105"/>
        <v>667</v>
      </c>
      <c r="BH80" s="48" t="str">
        <f t="shared" si="106"/>
        <v>Activo</v>
      </c>
    </row>
    <row r="81" spans="1:60" x14ac:dyDescent="0.3">
      <c r="A81" s="36">
        <v>670</v>
      </c>
      <c r="B81" s="54">
        <f t="shared" si="93"/>
        <v>43553.759432870371</v>
      </c>
      <c r="C81" s="36" t="str">
        <f t="shared" si="94"/>
        <v>CZA_MAT-CBZ: Requerimiento de modificaciones a diferentes módulos, identificadas en el periodo de estabilización.</v>
      </c>
      <c r="D81" s="36"/>
      <c r="E81" s="36"/>
      <c r="F81" s="36"/>
      <c r="G81" s="36" t="s">
        <v>6817</v>
      </c>
      <c r="H81" s="36" t="str">
        <f t="shared" si="95"/>
        <v>Incorporar modificaciones menores a la funcionalidad de MAT Cobranza, que apoyen al correcto desempeño de las ADR´s.RN01 Modificaciones a Reportes del Gestor de procesos.RN02 Validación de la Fecha de periodo de remate.RN03 Modificaciones a la Herramienta de Cálculo.</v>
      </c>
      <c r="I81" s="36" t="str">
        <f t="shared" si="96"/>
        <v>AGR</v>
      </c>
      <c r="J81" s="36" t="s">
        <v>6944</v>
      </c>
      <c r="K81" s="36" t="e">
        <f t="shared" si="97"/>
        <v>#N/A</v>
      </c>
      <c r="L81" s="36"/>
      <c r="M81" s="36"/>
      <c r="N81" s="36"/>
      <c r="O81" s="36"/>
      <c r="P81" s="36"/>
      <c r="Q81" s="36"/>
      <c r="R81" s="36" t="s">
        <v>2275</v>
      </c>
      <c r="S81" s="36"/>
      <c r="T81" s="36"/>
      <c r="U81" s="36"/>
      <c r="V81" s="51" t="e">
        <f t="shared" ref="V81:V144" si="129">VLOOKUP(A81,h_project,15,FALSE)</f>
        <v>#N/A</v>
      </c>
      <c r="W81" s="36" t="str">
        <f>IF(VLOOKUP(A81,iniciativa,23,FALSE)="Banco de iniciativa", "Detenido","Activo")</f>
        <v>Detenido</v>
      </c>
      <c r="X81" s="36" t="s">
        <v>170</v>
      </c>
      <c r="Y81" s="36"/>
      <c r="Z81" s="36" t="str">
        <f t="shared" si="98"/>
        <v>Cobranza</v>
      </c>
      <c r="AA81" s="36" t="str">
        <f t="shared" si="91"/>
        <v>Mantenimiento</v>
      </c>
      <c r="AB81" s="36" t="str">
        <f t="shared" si="99"/>
        <v>666 - Modelo de Administración Tributaria de Cobranza</v>
      </c>
      <c r="AC81" s="36" t="str">
        <f t="shared" si="100"/>
        <v>Modelo de Administración Tributaria de Cobranza</v>
      </c>
      <c r="AD81" s="36" t="s">
        <v>33</v>
      </c>
      <c r="AE81" s="36"/>
      <c r="AF81" s="36"/>
      <c r="AG81" s="36"/>
      <c r="AH81" s="36"/>
      <c r="AI81" s="36"/>
      <c r="AJ81" s="36" t="e">
        <f t="shared" si="101"/>
        <v>#N/A</v>
      </c>
      <c r="AK81" s="36" t="str">
        <f>VLOOKUP(A81,h_iniciativa,11,FALSE)</f>
        <v>Jose Luis Vences Mendoza</v>
      </c>
      <c r="AL81" s="36" t="str">
        <f>VLOOKUP(A81,h_iniciativa,9,FALSE)</f>
        <v>Ricardo Ramiro Romero Razo</v>
      </c>
      <c r="AM81" s="36" t="s">
        <v>4214</v>
      </c>
      <c r="AN81" s="36" t="s">
        <v>4214</v>
      </c>
      <c r="AO81" s="36"/>
      <c r="AP81" s="36"/>
      <c r="AQ81" s="36"/>
      <c r="AR81" s="36" t="s">
        <v>4444</v>
      </c>
      <c r="AS81" s="36" t="s">
        <v>4444</v>
      </c>
      <c r="AT81" s="48" t="str">
        <f>VLOOKUP(VLOOKUP(A81,h_iniciativa,12,FALSE),matriz_app,6,FALSE)</f>
        <v>Irma Patricia Guzman Miranda</v>
      </c>
      <c r="AU81" s="48" t="str">
        <f>VLOOKUP(VLOOKUP(A81,h_iniciativa,12,FALSE),matriz_app,5,FALSE)</f>
        <v>Jose Luis Avila Vazquez</v>
      </c>
      <c r="AV81" s="54"/>
      <c r="AW81" s="54"/>
      <c r="AX81" s="54"/>
      <c r="AY81" s="54"/>
      <c r="AZ81" s="49"/>
      <c r="BA81" s="49"/>
      <c r="BB81" s="36" t="s">
        <v>2267</v>
      </c>
      <c r="BC81" s="49" t="s">
        <v>3963</v>
      </c>
      <c r="BD81" s="48">
        <f t="shared" si="102"/>
        <v>670</v>
      </c>
      <c r="BE81" s="48" t="str">
        <f t="shared" si="103"/>
        <v>Banco de iniciativa</v>
      </c>
      <c r="BF81" s="48" t="e">
        <f t="shared" si="104"/>
        <v>#N/A</v>
      </c>
      <c r="BG81" s="48" t="e">
        <f t="shared" si="105"/>
        <v>#N/A</v>
      </c>
      <c r="BH81" s="48" t="e">
        <f t="shared" si="106"/>
        <v>#N/A</v>
      </c>
    </row>
    <row r="82" spans="1:60" x14ac:dyDescent="0.3">
      <c r="A82" s="36">
        <v>671</v>
      </c>
      <c r="B82" s="54">
        <f t="shared" si="93"/>
        <v>43553.7734375</v>
      </c>
      <c r="C82" s="36" t="str">
        <f t="shared" si="94"/>
        <v>CZA_MAT-CBZ: Ajustes a la mecánica de la determinación de la fecha de vigencia de los saldos calculados por la herramienta de cálculo</v>
      </c>
      <c r="D82" s="36"/>
      <c r="E82" s="36"/>
      <c r="F82" s="36"/>
      <c r="G82" s="36" t="s">
        <v>6813</v>
      </c>
      <c r="H82" s="36" t="str">
        <f t="shared" si="95"/>
        <v>El  a través de la Herramienta de Cálculo, deberá calcular de manera correcta la fecha de vigencia de los saldos actualizados de los adeudos fiscales, atendiendo a la fecha de publicación del INPC y la fecha en quees solicitado el saldo.Adicionalmente, la Herramienta de Cálculo deberá entregar la marca que permita al aplicativo (incluso externo como sería ARCA y Portal) o componente del propio  que invoque a la Herramienta de Cálculo para informar al contribuyente o usuario del sistema, que en ese momento no es posible realizar el cálculo de la fecha de vigencia de los saldos, por cualquiera de los siguientes motivos&amp;#58;Que al momento de solicitar el saldo, la fecha en que se solicite el saldo no permita determinar la fecha de vigencia, atendiendo a que no ha sido publicado el INPC.Que al momento de solicitar el saldo, el valor del INPC no haya sido capturado en el sistema.</v>
      </c>
      <c r="I82" s="36" t="str">
        <f t="shared" si="96"/>
        <v>AGR</v>
      </c>
      <c r="J82" s="36" t="s">
        <v>6944</v>
      </c>
      <c r="K82" s="36" t="e">
        <f t="shared" si="97"/>
        <v>#N/A</v>
      </c>
      <c r="L82" s="36"/>
      <c r="M82" s="36"/>
      <c r="N82" s="36"/>
      <c r="O82" s="36"/>
      <c r="P82" s="36"/>
      <c r="Q82" s="36"/>
      <c r="R82" s="36" t="s">
        <v>2275</v>
      </c>
      <c r="S82" s="36"/>
      <c r="T82" s="36"/>
      <c r="U82" s="36"/>
      <c r="V82" s="51" t="e">
        <f t="shared" si="129"/>
        <v>#N/A</v>
      </c>
      <c r="W82" s="36" t="str">
        <f>IF(VLOOKUP(A82,iniciativa,23,FALSE)="Banco de iniciativa", "Detenido","Activo")</f>
        <v>Detenido</v>
      </c>
      <c r="X82" s="36" t="s">
        <v>170</v>
      </c>
      <c r="Y82" s="36"/>
      <c r="Z82" s="36" t="str">
        <f t="shared" si="98"/>
        <v>Cobranza</v>
      </c>
      <c r="AA82" s="36" t="str">
        <f t="shared" si="91"/>
        <v>Mantenimiento</v>
      </c>
      <c r="AB82" s="36" t="str">
        <f t="shared" si="99"/>
        <v>666 - Modelo de Administración Tributaria de Cobranza</v>
      </c>
      <c r="AC82" s="36" t="str">
        <f t="shared" si="100"/>
        <v>Modelo de Administración Tributaria de Cobranza</v>
      </c>
      <c r="AD82" s="36" t="s">
        <v>33</v>
      </c>
      <c r="AE82" s="36"/>
      <c r="AF82" s="36"/>
      <c r="AG82" s="36"/>
      <c r="AH82" s="36"/>
      <c r="AI82" s="36"/>
      <c r="AJ82" s="36" t="e">
        <f t="shared" si="101"/>
        <v>#N/A</v>
      </c>
      <c r="AK82" s="36" t="str">
        <f>VLOOKUP(A82,h_iniciativa,11,FALSE)</f>
        <v>Jose Luis Vences Mendoza</v>
      </c>
      <c r="AL82" s="36" t="str">
        <f>VLOOKUP(A82,h_iniciativa,9,FALSE)</f>
        <v>Ricardo Ramiro Romero Razo</v>
      </c>
      <c r="AM82" s="36" t="s">
        <v>4214</v>
      </c>
      <c r="AN82" s="36" t="s">
        <v>4214</v>
      </c>
      <c r="AO82" s="36"/>
      <c r="AP82" s="36"/>
      <c r="AQ82" s="36"/>
      <c r="AR82" s="36" t="s">
        <v>4444</v>
      </c>
      <c r="AS82" s="36" t="s">
        <v>4444</v>
      </c>
      <c r="AT82" s="48" t="str">
        <f>VLOOKUP(VLOOKUP(A82,h_iniciativa,12,FALSE),matriz_app,6,FALSE)</f>
        <v>Irma Patricia Guzman Miranda</v>
      </c>
      <c r="AU82" s="48" t="str">
        <f>VLOOKUP(VLOOKUP(A82,h_iniciativa,12,FALSE),matriz_app,5,FALSE)</f>
        <v>Jose Luis Avila Vazquez</v>
      </c>
      <c r="AV82" s="54"/>
      <c r="AW82" s="54"/>
      <c r="AX82" s="54"/>
      <c r="AY82" s="54"/>
      <c r="AZ82" s="49"/>
      <c r="BA82" s="49"/>
      <c r="BB82" s="36" t="s">
        <v>2267</v>
      </c>
      <c r="BC82" s="49" t="s">
        <v>3963</v>
      </c>
      <c r="BD82" s="48">
        <f t="shared" si="102"/>
        <v>671</v>
      </c>
      <c r="BE82" s="48" t="str">
        <f t="shared" si="103"/>
        <v>Banco de iniciativa</v>
      </c>
      <c r="BF82" s="48" t="e">
        <f t="shared" si="104"/>
        <v>#N/A</v>
      </c>
      <c r="BG82" s="48" t="e">
        <f t="shared" si="105"/>
        <v>#N/A</v>
      </c>
      <c r="BH82" s="48" t="e">
        <f t="shared" si="106"/>
        <v>#N/A</v>
      </c>
    </row>
    <row r="83" spans="1:60" x14ac:dyDescent="0.3">
      <c r="A83" s="36">
        <v>672</v>
      </c>
      <c r="B83" s="54">
        <f t="shared" si="93"/>
        <v>43553.780648148146</v>
      </c>
      <c r="C83" s="36" t="str">
        <f t="shared" si="94"/>
        <v>CZA_MAT-CBZ: Ajustes al simulador de cálculos.</v>
      </c>
      <c r="D83" s="36"/>
      <c r="E83" s="36"/>
      <c r="F83" s="36"/>
      <c r="G83" s="36" t="s">
        <v>6817</v>
      </c>
      <c r="H83" s="36" t="str">
        <f t="shared" si="95"/>
        <v>Realizar los ajustes necesarios al simulador de cálculos que permitan utilizar tasas de recargos diferenciadas, incluyendo la que se utilice para los convenios de reducción, señalamiento de multas fiscales y no fiscales para el proceso de actualización, así como el cálculo de pagos a plazos y diferido.</v>
      </c>
      <c r="I83" s="36" t="str">
        <f t="shared" si="96"/>
        <v>AGR</v>
      </c>
      <c r="J83" s="36" t="s">
        <v>6944</v>
      </c>
      <c r="K83" s="36" t="e">
        <f t="shared" si="97"/>
        <v>#N/A</v>
      </c>
      <c r="L83" s="36"/>
      <c r="M83" s="36"/>
      <c r="N83" s="36"/>
      <c r="O83" s="36"/>
      <c r="P83" s="36"/>
      <c r="Q83" s="36"/>
      <c r="R83" s="36" t="s">
        <v>2275</v>
      </c>
      <c r="S83" s="36"/>
      <c r="T83" s="36"/>
      <c r="U83" s="36"/>
      <c r="V83" s="51" t="e">
        <f t="shared" si="129"/>
        <v>#N/A</v>
      </c>
      <c r="W83" s="36" t="str">
        <f>IF(VLOOKUP(A83,iniciativa,23,FALSE)="Banco de iniciativa", "Detenido","Activo")</f>
        <v>Detenido</v>
      </c>
      <c r="X83" s="36" t="s">
        <v>170</v>
      </c>
      <c r="Y83" s="36"/>
      <c r="Z83" s="36" t="str">
        <f t="shared" si="98"/>
        <v>Cobranza</v>
      </c>
      <c r="AA83" s="36" t="str">
        <f t="shared" si="91"/>
        <v>Mantenimiento</v>
      </c>
      <c r="AB83" s="36" t="str">
        <f t="shared" si="99"/>
        <v>666 - Modelo de Administración Tributaria de Cobranza</v>
      </c>
      <c r="AC83" s="36" t="str">
        <f t="shared" si="100"/>
        <v>Modelo de Administración Tributaria de Cobranza</v>
      </c>
      <c r="AD83" s="36" t="s">
        <v>33</v>
      </c>
      <c r="AE83" s="36"/>
      <c r="AF83" s="36"/>
      <c r="AG83" s="36"/>
      <c r="AH83" s="36"/>
      <c r="AI83" s="36"/>
      <c r="AJ83" s="36" t="e">
        <f t="shared" si="101"/>
        <v>#N/A</v>
      </c>
      <c r="AK83" s="36" t="str">
        <f>VLOOKUP(A83,h_iniciativa,11,FALSE)</f>
        <v>Jose Luis Vences Mendoza</v>
      </c>
      <c r="AL83" s="36" t="str">
        <f>VLOOKUP(A83,h_iniciativa,9,FALSE)</f>
        <v>Ricardo Ramiro Romero Razo</v>
      </c>
      <c r="AM83" s="36" t="s">
        <v>4214</v>
      </c>
      <c r="AN83" s="36" t="s">
        <v>4214</v>
      </c>
      <c r="AO83" s="36"/>
      <c r="AP83" s="36"/>
      <c r="AQ83" s="36"/>
      <c r="AR83" s="36" t="s">
        <v>4444</v>
      </c>
      <c r="AS83" s="36" t="s">
        <v>4444</v>
      </c>
      <c r="AT83" s="48" t="str">
        <f>VLOOKUP(VLOOKUP(A83,h_iniciativa,12,FALSE),matriz_app,6,FALSE)</f>
        <v>Irma Patricia Guzman Miranda</v>
      </c>
      <c r="AU83" s="48" t="str">
        <f>VLOOKUP(VLOOKUP(A83,h_iniciativa,12,FALSE),matriz_app,5,FALSE)</f>
        <v>Jose Luis Avila Vazquez</v>
      </c>
      <c r="AV83" s="54"/>
      <c r="AW83" s="54"/>
      <c r="AX83" s="54"/>
      <c r="AY83" s="54"/>
      <c r="AZ83" s="49"/>
      <c r="BA83" s="49"/>
      <c r="BB83" s="36" t="s">
        <v>2267</v>
      </c>
      <c r="BC83" s="49" t="s">
        <v>3963</v>
      </c>
      <c r="BD83" s="48">
        <f t="shared" si="102"/>
        <v>672</v>
      </c>
      <c r="BE83" s="48" t="str">
        <f t="shared" si="103"/>
        <v>Banco de iniciativa</v>
      </c>
      <c r="BF83" s="48" t="e">
        <f t="shared" si="104"/>
        <v>#N/A</v>
      </c>
      <c r="BG83" s="48" t="e">
        <f t="shared" si="105"/>
        <v>#N/A</v>
      </c>
      <c r="BH83" s="48" t="e">
        <f t="shared" si="106"/>
        <v>#N/A</v>
      </c>
    </row>
    <row r="84" spans="1:60" x14ac:dyDescent="0.3">
      <c r="A84" s="53">
        <v>674</v>
      </c>
      <c r="B84" s="54">
        <f t="shared" si="93"/>
        <v>43556.667685185188</v>
      </c>
      <c r="C84" s="36" t="str">
        <f t="shared" si="94"/>
        <v>SIISEF_Sistema de intercambio de Información SAT - EF</v>
      </c>
      <c r="D84" s="36" t="s">
        <v>6699</v>
      </c>
      <c r="E84" s="36" t="s">
        <v>7950</v>
      </c>
      <c r="F84" s="36" t="s">
        <v>90</v>
      </c>
      <c r="G84" s="36" t="s">
        <v>6812</v>
      </c>
      <c r="H84" s="36" t="str">
        <f t="shared" si="95"/>
        <v xml:space="preserve">Crear
un repositorio de información mediante el cual se pueda intercambiar
documentación con las entidades federativas, así como gestionar cuentas de acceso
a los diferentes aplicativos del SAT. </v>
      </c>
      <c r="I84" s="36" t="str">
        <f t="shared" si="96"/>
        <v>AGR</v>
      </c>
      <c r="J84" s="36" t="s">
        <v>7957</v>
      </c>
      <c r="K84" s="36" t="str">
        <f t="shared" si="97"/>
        <v>Karina Lucio García</v>
      </c>
      <c r="L84" s="36" t="s">
        <v>7957</v>
      </c>
      <c r="M84" s="36">
        <v>1</v>
      </c>
      <c r="N84" s="145" t="s">
        <v>6576</v>
      </c>
      <c r="O84" s="36">
        <f>IFERROR(AG84*0.15,0)</f>
        <v>1510.2</v>
      </c>
      <c r="P84" s="36" t="s">
        <v>6959</v>
      </c>
      <c r="Q84" s="36">
        <f>IF(K84=N84,1,0)</f>
        <v>0</v>
      </c>
      <c r="R84" s="36" t="str">
        <f>VLOOKUP(A84,proyectos,5,FALSE)</f>
        <v>A.2 En estimación por finalización de EF</v>
      </c>
      <c r="S84" s="36"/>
      <c r="T84" s="36"/>
      <c r="U84" s="36"/>
      <c r="V84" s="51">
        <f t="shared" si="129"/>
        <v>0.83</v>
      </c>
      <c r="W84" s="36" t="str">
        <f>VLOOKUP(A84,proyectos,6,FALSE)</f>
        <v>Activo</v>
      </c>
      <c r="X84" s="36" t="s">
        <v>170</v>
      </c>
      <c r="Y84" s="36" t="str">
        <f>VLOOKUP(A84,proyectos,19,FALSE)</f>
        <v>Soporte a la operación del SAT</v>
      </c>
      <c r="Z84" s="36" t="str">
        <f t="shared" si="98"/>
        <v>Entidades Federativas</v>
      </c>
      <c r="AA84" s="36" t="str">
        <f t="shared" si="91"/>
        <v>Proyecto</v>
      </c>
      <c r="AB84" s="55" t="str">
        <f t="shared" si="99"/>
        <v>813 - Sistema de intercambio de Información SAT - EF</v>
      </c>
      <c r="AC84" s="36" t="str">
        <f t="shared" si="100"/>
        <v>Sistema de intercambio de Información SAT - EF</v>
      </c>
      <c r="AD84" s="36" t="s">
        <v>33</v>
      </c>
      <c r="AE84" s="36" t="str">
        <f>VLOOKUP(A84,h_project,34,FALSE)</f>
        <v>Unidades de Desarrollo (UD-X)</v>
      </c>
      <c r="AF84" s="36">
        <f>VLOOKUP(A84,h_project,35,FALSE)</f>
        <v>10068</v>
      </c>
      <c r="AG84" s="36">
        <f>VLOOKUP(A84,h_project,36,FALSE)</f>
        <v>10068</v>
      </c>
      <c r="AH84" s="56">
        <v>2305522</v>
      </c>
      <c r="AI84" s="57">
        <f>VLOOKUP(A84,h_project,37,FALSE)</f>
        <v>2305522</v>
      </c>
      <c r="AJ84" s="36" t="e">
        <f t="shared" si="101"/>
        <v>#N/A</v>
      </c>
      <c r="AK84" s="36" t="str">
        <f>VLOOKUP(A84,proyectos,9,FALSE)</f>
        <v>Víctor Cruz Leyva</v>
      </c>
      <c r="AL84" s="36" t="str">
        <f>VLOOKUP(A84,proyectos,10,FALSE)</f>
        <v>Ricardo Ramiro Romero Razo</v>
      </c>
      <c r="AM84" s="36" t="s">
        <v>4214</v>
      </c>
      <c r="AN84" s="36" t="s">
        <v>4214</v>
      </c>
      <c r="AO84" s="36">
        <f>VLOOKUP(A84,proyectos,2,FALSE)</f>
        <v>819</v>
      </c>
      <c r="AP84" s="36" t="str">
        <f>VLOOKUP(AO84,h_est_tec,17,FALSE)</f>
        <v>Alto Nivel</v>
      </c>
      <c r="AQ84" s="36" t="str">
        <f>VLOOKUP(A84,proyectos,29,FALSE)</f>
        <v>Desarrollo de Software</v>
      </c>
      <c r="AR84" s="36" t="s">
        <v>4444</v>
      </c>
      <c r="AS84" s="36" t="s">
        <v>4444</v>
      </c>
      <c r="AT84" s="36" t="str">
        <f>VLOOKUP(A84,proyectos,12,FALSE)</f>
        <v>Alejandro Federico Tejeda Muñoz</v>
      </c>
      <c r="AU84" s="36" t="str">
        <f>VLOOKUP(A84,proyectos,13,FALSE)</f>
        <v>Jose Guadalupe Rodriguez Martinez</v>
      </c>
      <c r="AV84" s="54" t="str">
        <f>VLOOKUP(A84,proyectos,20,FALSE)</f>
        <v>03/06/2019</v>
      </c>
      <c r="AW84" s="54" t="str">
        <f>VLOOKUP(A84,proyectos,21,FALSE)</f>
        <v>03/06/2019</v>
      </c>
      <c r="AX84" s="54" t="str">
        <f>VLOOKUP(A84,proyectos,22,FALSE)</f>
        <v>22/04/2021</v>
      </c>
      <c r="AY84" s="54" t="str">
        <f>VLOOKUP(A84,proyectos,23,FALSE)</f>
        <v/>
      </c>
      <c r="AZ84" s="49">
        <f>YEAR(AX84)</f>
        <v>2021</v>
      </c>
      <c r="BA84" s="49">
        <f>MONTH(AX84)</f>
        <v>4</v>
      </c>
      <c r="BB84" s="36" t="s">
        <v>663</v>
      </c>
      <c r="BC84" s="49" t="s">
        <v>3963</v>
      </c>
      <c r="BD84" s="48" t="e">
        <f t="shared" si="102"/>
        <v>#N/A</v>
      </c>
      <c r="BE84" s="48">
        <f t="shared" si="103"/>
        <v>0</v>
      </c>
      <c r="BF84" s="48">
        <f t="shared" si="104"/>
        <v>674</v>
      </c>
      <c r="BG84" s="48">
        <f t="shared" si="105"/>
        <v>674</v>
      </c>
      <c r="BH84" s="48" t="str">
        <f t="shared" si="106"/>
        <v>Activo</v>
      </c>
    </row>
    <row r="85" spans="1:60" x14ac:dyDescent="0.3">
      <c r="A85" s="53">
        <v>675</v>
      </c>
      <c r="B85" s="54">
        <f t="shared" si="93"/>
        <v>43556.78261574074</v>
      </c>
      <c r="C85" s="36" t="str">
        <f t="shared" si="94"/>
        <v>SJUR_RRL_CAL_AUJ Mejoras que apoyen la Operación de Negocio</v>
      </c>
      <c r="D85" s="36"/>
      <c r="E85" s="36"/>
      <c r="F85" s="36"/>
      <c r="G85" s="36" t="s">
        <v>6815</v>
      </c>
      <c r="H85" s="36" t="str">
        <f t="shared" si="95"/>
        <v xml:space="preserve">Actualmente los asuntos no llegan a la bandeja de los administradores o abogados para su atención dentro del MAT Jurídico, estos errores se presentan en los aplicativos RRL, CAL y AUJ de manera recurrente en la comunicación con el gestor de procesos IBM BPM, los cuales no se pueden no se pueden solventar de raíz al ser problemas inherentes de la comunicación entre dos sistemas.Derivado de lo anterior, origina&amp;#58;Una falta de atención de un requerimiento por parte del Contribuyente ya que no se visualiza en el sistema la solicitud correspondiente; Perdida de asuntos al momento queson turnados de un Administradora los abogados, ya que se quedan en un estado indefinido;No visualización de suntos por parte de los abogados sobre la consulta en su bandeja de tareas pendientes;Perdidad de asuntos en el Módulo de AUJ al momento que son reasignados de un abogado a otro yPerdida de asuntos al momento que son remitidos de un área interna a otra, ya que se quedan en un estado indefinido; </v>
      </c>
      <c r="I85" s="36" t="str">
        <f t="shared" si="96"/>
        <v>AGJ</v>
      </c>
      <c r="J85" s="36" t="s">
        <v>7957</v>
      </c>
      <c r="K85" s="36" t="str">
        <f t="shared" si="97"/>
        <v>Roberto RodrÍguez Morales</v>
      </c>
      <c r="L85" s="36" t="s">
        <v>7957</v>
      </c>
      <c r="M85" s="36"/>
      <c r="N85" s="145" t="s">
        <v>6756</v>
      </c>
      <c r="O85" s="36">
        <f>IFERROR(AG85*0.15,0)</f>
        <v>2608.7999999999997</v>
      </c>
      <c r="P85" s="36" t="s">
        <v>6959</v>
      </c>
      <c r="Q85" s="36">
        <f>IF(K85=N85,1,0)</f>
        <v>1</v>
      </c>
      <c r="R85" s="36" t="str">
        <f>VLOOKUP(A85,proyectos,5,FALSE)</f>
        <v>F. Pruebas de Usuario</v>
      </c>
      <c r="S85" s="36" t="s">
        <v>6493</v>
      </c>
      <c r="T85" s="36" t="s">
        <v>6443</v>
      </c>
      <c r="U85" s="36"/>
      <c r="V85" s="51">
        <f t="shared" si="129"/>
        <v>0.88</v>
      </c>
      <c r="W85" s="36" t="str">
        <f>VLOOKUP(A85,proyectos,6,FALSE)</f>
        <v>Activo</v>
      </c>
      <c r="X85" s="36" t="s">
        <v>170</v>
      </c>
      <c r="Y85" s="36" t="str">
        <f>VLOOKUP(A85,proyectos,19,FALSE)</f>
        <v>Continuidad operativa</v>
      </c>
      <c r="Z85" s="36" t="str">
        <f t="shared" si="98"/>
        <v>Servicios Jurídicos</v>
      </c>
      <c r="AA85" s="36" t="str">
        <f t="shared" si="91"/>
        <v>Mantenimiento</v>
      </c>
      <c r="AB85" s="55" t="str">
        <f t="shared" si="99"/>
        <v>639 - Recurso de Revocación en Línea</v>
      </c>
      <c r="AC85" s="36" t="str">
        <f t="shared" si="100"/>
        <v>Recurso de Revocación en Línea</v>
      </c>
      <c r="AD85" s="36" t="s">
        <v>33</v>
      </c>
      <c r="AE85" s="36" t="str">
        <f>VLOOKUP(A85,h_project,34,FALSE)</f>
        <v>Unidades de Desarrollo (UD-X)</v>
      </c>
      <c r="AF85" s="36">
        <f>VLOOKUP(A85,h_project,35,FALSE)</f>
        <v>17392</v>
      </c>
      <c r="AG85" s="36">
        <f>VLOOKUP(A85,h_project,36,FALSE)</f>
        <v>17392</v>
      </c>
      <c r="AH85" s="56">
        <v>3982697</v>
      </c>
      <c r="AI85" s="57">
        <f>VLOOKUP(A85,h_project,37,FALSE)</f>
        <v>3982697</v>
      </c>
      <c r="AJ85" s="36" t="e">
        <f t="shared" si="101"/>
        <v>#N/A</v>
      </c>
      <c r="AK85" s="36" t="str">
        <f>VLOOKUP(A85,proyectos,9,FALSE)</f>
        <v>Jaime Garrido Ruíz</v>
      </c>
      <c r="AL85" s="36" t="str">
        <f>VLOOKUP(A85,proyectos,10,FALSE)</f>
        <v>Diana Maribel Velazquez Barroso</v>
      </c>
      <c r="AM85" s="36" t="s">
        <v>4214</v>
      </c>
      <c r="AN85" s="36" t="s">
        <v>4214</v>
      </c>
      <c r="AO85" s="36">
        <f>VLOOKUP(A85,proyectos,2,FALSE)</f>
        <v>705</v>
      </c>
      <c r="AP85" s="36" t="str">
        <f>VLOOKUP(AO85,h_est_tec,17,FALSE)</f>
        <v>Alto Nivel</v>
      </c>
      <c r="AQ85" s="36" t="str">
        <f>VLOOKUP(A85,proyectos,29,FALSE)</f>
        <v>Desarrollo de Software</v>
      </c>
      <c r="AR85" s="36" t="s">
        <v>4444</v>
      </c>
      <c r="AS85" s="36" t="s">
        <v>4444</v>
      </c>
      <c r="AT85" s="36" t="str">
        <f>VLOOKUP(A85,proyectos,12,FALSE)</f>
        <v>Alejandro Granados Lujano</v>
      </c>
      <c r="AU85" s="36" t="str">
        <f>VLOOKUP(A85,proyectos,13,FALSE)</f>
        <v>Jorge Alberto De Flon Gonzalez</v>
      </c>
      <c r="AV85" s="54" t="str">
        <f>VLOOKUP(A85,proyectos,20,FALSE)</f>
        <v>24/07/2019</v>
      </c>
      <c r="AW85" s="54" t="str">
        <f>VLOOKUP(A85,proyectos,21,FALSE)</f>
        <v>24/07/2019</v>
      </c>
      <c r="AX85" s="54" t="str">
        <f>VLOOKUP(A85,proyectos,22,FALSE)</f>
        <v>30/03/2020</v>
      </c>
      <c r="AY85" s="54" t="str">
        <f>VLOOKUP(A85,proyectos,23,FALSE)</f>
        <v/>
      </c>
      <c r="AZ85" s="49">
        <f>YEAR(AX85)</f>
        <v>2020</v>
      </c>
      <c r="BA85" s="49">
        <f>MONTH(AX85)</f>
        <v>3</v>
      </c>
      <c r="BB85" s="36" t="s">
        <v>663</v>
      </c>
      <c r="BC85" s="49" t="s">
        <v>3963</v>
      </c>
      <c r="BD85" s="48" t="e">
        <f t="shared" si="102"/>
        <v>#N/A</v>
      </c>
      <c r="BE85" s="48">
        <f t="shared" si="103"/>
        <v>0</v>
      </c>
      <c r="BF85" s="48">
        <f t="shared" si="104"/>
        <v>675</v>
      </c>
      <c r="BG85" s="48">
        <f t="shared" si="105"/>
        <v>675</v>
      </c>
      <c r="BH85" s="48" t="str">
        <f t="shared" si="106"/>
        <v>Activo</v>
      </c>
    </row>
    <row r="86" spans="1:60" x14ac:dyDescent="0.3">
      <c r="A86" s="36">
        <v>681</v>
      </c>
      <c r="B86" s="54">
        <f t="shared" si="93"/>
        <v>43557.735833333332</v>
      </c>
      <c r="C86" s="36" t="str">
        <f t="shared" si="94"/>
        <v>CEPD_VOCE_Incorporar reglas de negocio en operaciones de despacho a domicilio a la exportación.</v>
      </c>
      <c r="D86" s="36"/>
      <c r="E86" s="36"/>
      <c r="F86" s="36"/>
      <c r="G86" s="36" t="s">
        <v>6816</v>
      </c>
      <c r="H86" s="36" t="str">
        <f t="shared" si="95"/>
        <v>Incorporar criterios 
de validación en operaciones de exportación que cuentan con el beneficio y la 
autorización de la aduana al despacho a domicilio a la exportación, verificando 
las autorizaciones que se registren desde la VUCEM (Ventanilla Única de Comercio 
Exterior Mexicana).</v>
      </c>
      <c r="I86" s="36" t="str">
        <f t="shared" si="96"/>
        <v>AGA</v>
      </c>
      <c r="J86" s="36" t="s">
        <v>6944</v>
      </c>
      <c r="K86" s="36" t="e">
        <f t="shared" si="97"/>
        <v>#N/A</v>
      </c>
      <c r="L86" s="36"/>
      <c r="M86" s="36"/>
      <c r="N86" s="36"/>
      <c r="O86" s="36"/>
      <c r="P86" s="36"/>
      <c r="Q86" s="36"/>
      <c r="R86" s="36" t="s">
        <v>3961</v>
      </c>
      <c r="S86" s="48"/>
      <c r="T86" s="48"/>
      <c r="U86" s="48"/>
      <c r="V86" s="51" t="e">
        <f t="shared" si="129"/>
        <v>#N/A</v>
      </c>
      <c r="W86" s="48" t="s">
        <v>35</v>
      </c>
      <c r="X86" s="36" t="s">
        <v>170</v>
      </c>
      <c r="Y86" s="36"/>
      <c r="Z86" s="36" t="str">
        <f t="shared" si="98"/>
        <v>Comercio Exterior - Pre-Despacho</v>
      </c>
      <c r="AA86" s="36" t="str">
        <f t="shared" si="91"/>
        <v>Mantenimiento</v>
      </c>
      <c r="AB86" s="36" t="str">
        <f t="shared" si="99"/>
        <v>217 - Validador de Operaciones de Comercio Exterior</v>
      </c>
      <c r="AC86" s="36" t="str">
        <f t="shared" si="100"/>
        <v>Validador de Operaciones de Comercio Exterior</v>
      </c>
      <c r="AD86" s="36" t="str">
        <f>VLOOKUP(A86,h_iniciativa,14,FALSE)</f>
        <v>Fábrica Interna - AGA</v>
      </c>
      <c r="AE86" s="36"/>
      <c r="AF86" s="36"/>
      <c r="AG86" s="36"/>
      <c r="AH86" s="36"/>
      <c r="AI86" s="36"/>
      <c r="AJ86" s="36" t="e">
        <f t="shared" si="101"/>
        <v>#N/A</v>
      </c>
      <c r="AK86" s="36" t="str">
        <f>VLOOKUP(A86,h_iniciativa,11,FALSE)</f>
        <v>Sonia Oliva Caballero Aquino</v>
      </c>
      <c r="AL86" s="36" t="str">
        <f>VLOOKUP(A86,h_iniciativa,9,FALSE)</f>
        <v>Enrique Teodoro Olvera Olvera</v>
      </c>
      <c r="AM86" s="36" t="s">
        <v>4214</v>
      </c>
      <c r="AN86" s="36" t="s">
        <v>4214</v>
      </c>
      <c r="AO86" s="36"/>
      <c r="AP86" s="36"/>
      <c r="AQ86" s="36"/>
      <c r="AR86" s="36" t="s">
        <v>78</v>
      </c>
      <c r="AS86" s="36" t="s">
        <v>78</v>
      </c>
      <c r="AT86" s="48" t="str">
        <f>VLOOKUP(VLOOKUP(A86,h_iniciativa,12,FALSE),matriz_app,6,FALSE)</f>
        <v>Jose Carlos Angel Lara Reyes</v>
      </c>
      <c r="AU86" s="48" t="str">
        <f>VLOOKUP(VLOOKUP(A86,h_iniciativa,12,FALSE),matriz_app,5,FALSE)</f>
        <v>Angel Alberto Vazquez Chavez</v>
      </c>
      <c r="AV86" s="52"/>
      <c r="AW86" s="52"/>
      <c r="AX86" s="52"/>
      <c r="AY86" s="52"/>
      <c r="AZ86" s="49"/>
      <c r="BA86" s="49"/>
      <c r="BB86" s="36" t="s">
        <v>3959</v>
      </c>
      <c r="BC86" s="49" t="s">
        <v>3963</v>
      </c>
      <c r="BD86" s="48" t="e">
        <f t="shared" si="102"/>
        <v>#N/A</v>
      </c>
      <c r="BE86" s="48">
        <f t="shared" si="103"/>
        <v>0</v>
      </c>
      <c r="BF86" s="48" t="e">
        <f t="shared" si="104"/>
        <v>#N/A</v>
      </c>
      <c r="BG86" s="48" t="e">
        <f t="shared" si="105"/>
        <v>#N/A</v>
      </c>
      <c r="BH86" s="48" t="e">
        <f t="shared" si="106"/>
        <v>#N/A</v>
      </c>
    </row>
    <row r="87" spans="1:60" x14ac:dyDescent="0.3">
      <c r="A87" s="36">
        <v>685</v>
      </c>
      <c r="B87" s="54">
        <f t="shared" si="93"/>
        <v>43557.739861111113</v>
      </c>
      <c r="C87" s="36" t="str">
        <f t="shared" si="94"/>
        <v>CZA_MAT-CBZ: Ajustes a MAT.Cobranza para utilizar días inhábiles diferenciados.</v>
      </c>
      <c r="D87" s="36"/>
      <c r="E87" s="36"/>
      <c r="F87" s="36"/>
      <c r="G87" s="36" t="s">
        <v>6817</v>
      </c>
      <c r="H87" s="36" t="str">
        <f t="shared" si="95"/>
        <v xml:space="preserve">_x000D_
_x000D_
Las_x000D_
Administraciones Desconcentradas de Recaudación al ser las encargadas del_x000D_
control y cobro de los créditos fiscales, determinados tanto por autoridades_x000D_
internas como autoridades externas, requieren computar plazos para determinar_x000D_
la firmeza de los créditos fiscales y proceder a su cobro. Para ello se hace necesario_x000D_
contar con un catálogo que indique los días inhábiles que no cuentan para el_x000D_
cómputo de tales plazos, incluyendo aquellos días que se consideren inhábiles_x000D_
por zonas, es decir, por ADR, Estado o Municipio.Riesgo&amp;#58;El_x000D_
no contar con una funcionalidad de días inhábiles diferenciados a nivel estatal,_x000D_
genera inconsistencias o cobros indebidos a los contribuyentes.Beneficio&amp;#58;Determinar_x000D_
con certeza con base en el cálculo de días hábiles&amp;#58;La aplicación de los_x000D_
descuentos de las Multas, y en su caso, la baja automática con motivo del pago,_x000D_
y para algunos casos, la consideración del vencimiento de la fecha de vigencia_x000D_
en los días señalados para convenios, documentos de gestión y formatos para_x000D_
pago previamente emitidos._x000D_
_x000D_
</v>
      </c>
      <c r="I87" s="36" t="str">
        <f t="shared" si="96"/>
        <v>AGR</v>
      </c>
      <c r="J87" s="36" t="s">
        <v>6944</v>
      </c>
      <c r="K87" s="36" t="e">
        <f t="shared" si="97"/>
        <v>#N/A</v>
      </c>
      <c r="L87" s="36"/>
      <c r="M87" s="36"/>
      <c r="N87" s="36"/>
      <c r="O87" s="36"/>
      <c r="P87" s="36"/>
      <c r="Q87" s="36"/>
      <c r="R87" s="36" t="s">
        <v>2275</v>
      </c>
      <c r="S87" s="36"/>
      <c r="T87" s="36"/>
      <c r="U87" s="36"/>
      <c r="V87" s="51" t="e">
        <f t="shared" si="129"/>
        <v>#N/A</v>
      </c>
      <c r="W87" s="36" t="str">
        <f>IF(VLOOKUP(A87,iniciativa,23,FALSE)="Banco de iniciativa", "Detenido","Activo")</f>
        <v>Detenido</v>
      </c>
      <c r="X87" s="36" t="s">
        <v>170</v>
      </c>
      <c r="Y87" s="36"/>
      <c r="Z87" s="36" t="str">
        <f t="shared" si="98"/>
        <v>Cobranza</v>
      </c>
      <c r="AA87" s="36" t="str">
        <f t="shared" si="91"/>
        <v>Mantenimiento</v>
      </c>
      <c r="AB87" s="36" t="str">
        <f t="shared" si="99"/>
        <v>666 - Modelo de Administración Tributaria de Cobranza</v>
      </c>
      <c r="AC87" s="36" t="str">
        <f t="shared" si="100"/>
        <v>Modelo de Administración Tributaria de Cobranza</v>
      </c>
      <c r="AD87" s="36" t="s">
        <v>33</v>
      </c>
      <c r="AE87" s="36"/>
      <c r="AF87" s="36"/>
      <c r="AG87" s="36"/>
      <c r="AH87" s="36"/>
      <c r="AI87" s="36"/>
      <c r="AJ87" s="36" t="e">
        <f t="shared" si="101"/>
        <v>#N/A</v>
      </c>
      <c r="AK87" s="36" t="str">
        <f>VLOOKUP(A87,h_iniciativa,11,FALSE)</f>
        <v>Jose Luis Vences Mendoza</v>
      </c>
      <c r="AL87" s="36" t="str">
        <f>VLOOKUP(A87,h_iniciativa,9,FALSE)</f>
        <v>Ricardo Ramiro Romero Razo</v>
      </c>
      <c r="AM87" s="36" t="s">
        <v>4214</v>
      </c>
      <c r="AN87" s="36" t="s">
        <v>4214</v>
      </c>
      <c r="AO87" s="36"/>
      <c r="AP87" s="36"/>
      <c r="AQ87" s="36"/>
      <c r="AR87" s="36" t="s">
        <v>4444</v>
      </c>
      <c r="AS87" s="36" t="s">
        <v>4444</v>
      </c>
      <c r="AT87" s="48" t="str">
        <f>VLOOKUP(VLOOKUP(A87,h_iniciativa,12,FALSE),matriz_app,6,FALSE)</f>
        <v>Irma Patricia Guzman Miranda</v>
      </c>
      <c r="AU87" s="48" t="str">
        <f>VLOOKUP(VLOOKUP(A87,h_iniciativa,12,FALSE),matriz_app,5,FALSE)</f>
        <v>Jose Luis Avila Vazquez</v>
      </c>
      <c r="AV87" s="54"/>
      <c r="AW87" s="54"/>
      <c r="AX87" s="54"/>
      <c r="AY87" s="54"/>
      <c r="AZ87" s="49"/>
      <c r="BA87" s="49"/>
      <c r="BB87" s="36" t="s">
        <v>2267</v>
      </c>
      <c r="BC87" s="49" t="s">
        <v>3963</v>
      </c>
      <c r="BD87" s="48">
        <f t="shared" si="102"/>
        <v>685</v>
      </c>
      <c r="BE87" s="48" t="str">
        <f t="shared" si="103"/>
        <v>Banco de iniciativa</v>
      </c>
      <c r="BF87" s="48" t="e">
        <f t="shared" si="104"/>
        <v>#N/A</v>
      </c>
      <c r="BG87" s="48" t="e">
        <f t="shared" si="105"/>
        <v>#N/A</v>
      </c>
      <c r="BH87" s="48" t="e">
        <f t="shared" si="106"/>
        <v>#N/A</v>
      </c>
    </row>
    <row r="88" spans="1:60" x14ac:dyDescent="0.3">
      <c r="A88" s="53">
        <v>686</v>
      </c>
      <c r="B88" s="54">
        <f t="shared" si="93"/>
        <v>43558.571458333332</v>
      </c>
      <c r="C88" s="36" t="str">
        <f t="shared" si="94"/>
        <v>MAT_DyC.Consulta de Información SIR y SIOS</v>
      </c>
      <c r="D88" s="36"/>
      <c r="E88" s="36"/>
      <c r="F88" s="36"/>
      <c r="G88" s="36" t="s">
        <v>6815</v>
      </c>
      <c r="H88" s="36" t="str">
        <f t="shared" si="95"/>
        <v>_x000D_
_x000D_
Se requiere implementar en el aplicativo MAT-DyC en la ruta Consulta&amp;gt;&amp;gt;Consulta SIR una vista para consultar la información almacenada en SIR.</v>
      </c>
      <c r="I88" s="36" t="str">
        <f t="shared" si="96"/>
        <v>AGAFF</v>
      </c>
      <c r="J88" s="36" t="s">
        <v>7957</v>
      </c>
      <c r="K88" s="36" t="str">
        <f t="shared" si="97"/>
        <v>Karina Lucio García</v>
      </c>
      <c r="L88" s="36" t="s">
        <v>7957</v>
      </c>
      <c r="M88" s="36"/>
      <c r="N88" s="145" t="s">
        <v>6576</v>
      </c>
      <c r="O88" s="36">
        <f>IFERROR(AG88*0.15,0)</f>
        <v>1145.0174999999999</v>
      </c>
      <c r="P88" s="36" t="s">
        <v>6959</v>
      </c>
      <c r="Q88" s="36">
        <f>IF(K88=N88,1,0)</f>
        <v>0</v>
      </c>
      <c r="R88" s="36" t="s">
        <v>81</v>
      </c>
      <c r="S88" s="36"/>
      <c r="T88" s="36"/>
      <c r="U88" s="36"/>
      <c r="V88" s="51">
        <f t="shared" si="129"/>
        <v>0</v>
      </c>
      <c r="W88" s="36" t="str">
        <f>VLOOKUP(A88,proyectos,6,FALSE)</f>
        <v>Activo</v>
      </c>
      <c r="X88" s="36" t="s">
        <v>170</v>
      </c>
      <c r="Y88" s="36" t="str">
        <f>VLOOKUP(A88,proyectos,19,FALSE)</f>
        <v>Continuidad operativa</v>
      </c>
      <c r="Z88" s="36" t="str">
        <f t="shared" si="98"/>
        <v>Devoluciones y Compensaciones</v>
      </c>
      <c r="AA88" s="36" t="str">
        <f t="shared" si="91"/>
        <v>Mantenimiento</v>
      </c>
      <c r="AB88" s="55" t="str">
        <f t="shared" si="99"/>
        <v>641 - Modelo de Administración Tributaria Devoluciones y Compensaciones</v>
      </c>
      <c r="AC88" s="36" t="str">
        <f t="shared" si="100"/>
        <v>Modelo de Administración Tributaria Devoluciones y Compensaciones</v>
      </c>
      <c r="AD88" s="36" t="s">
        <v>33</v>
      </c>
      <c r="AE88" s="36" t="str">
        <f>VLOOKUP(A88,h_project,34,FALSE)</f>
        <v>Unidades de Desarrollo (UD-X)</v>
      </c>
      <c r="AF88" s="36">
        <f>VLOOKUP(A88,h_project,35,FALSE)</f>
        <v>7633.45</v>
      </c>
      <c r="AG88" s="36">
        <f>VLOOKUP(A88,h_project,36,FALSE)</f>
        <v>7633.45</v>
      </c>
      <c r="AH88" s="56">
        <v>916329.6</v>
      </c>
      <c r="AI88" s="57">
        <f>VLOOKUP(A88,h_project,37,FALSE)</f>
        <v>1748060.05</v>
      </c>
      <c r="AJ88" s="36" t="e">
        <f t="shared" si="101"/>
        <v>#N/A</v>
      </c>
      <c r="AK88" s="36" t="str">
        <f>VLOOKUP(A88,proyectos,9,FALSE)</f>
        <v>Víctor Cruz Leyva</v>
      </c>
      <c r="AL88" s="36" t="str">
        <f>VLOOKUP(A88,proyectos,10,FALSE)</f>
        <v>Ricardo Ramiro Romero Razo</v>
      </c>
      <c r="AM88" s="36" t="s">
        <v>4214</v>
      </c>
      <c r="AN88" s="36" t="s">
        <v>4214</v>
      </c>
      <c r="AO88" s="36">
        <f>VLOOKUP(A88,proyectos,2,FALSE)</f>
        <v>1207</v>
      </c>
      <c r="AP88" s="36" t="str">
        <f>VLOOKUP(AO88,h_est_tec,17,FALSE)</f>
        <v>COSMIC</v>
      </c>
      <c r="AQ88" s="36" t="str">
        <f>VLOOKUP(A88,proyectos,29,FALSE)</f>
        <v>Desarrollo de Software</v>
      </c>
      <c r="AR88" s="36" t="s">
        <v>4444</v>
      </c>
      <c r="AS88" s="36" t="s">
        <v>4444</v>
      </c>
      <c r="AT88" s="36" t="str">
        <f>VLOOKUP(A88,proyectos,12,FALSE)</f>
        <v>Alejandro Federico Tejeda Muñoz</v>
      </c>
      <c r="AU88" s="36" t="str">
        <f>VLOOKUP(A88,proyectos,13,FALSE)</f>
        <v>Jose Guadalupe Rodriguez Martinez</v>
      </c>
      <c r="AV88" s="54" t="str">
        <f>VLOOKUP(A88,proyectos,20,FALSE)</f>
        <v>16/12/2019</v>
      </c>
      <c r="AW88" s="54" t="str">
        <f>VLOOKUP(A88,proyectos,21,FALSE)</f>
        <v/>
      </c>
      <c r="AX88" s="54" t="str">
        <f>VLOOKUP(A88,proyectos,22,FALSE)</f>
        <v>22/10/2020</v>
      </c>
      <c r="AY88" s="54" t="str">
        <f>VLOOKUP(A88,proyectos,23,FALSE)</f>
        <v/>
      </c>
      <c r="AZ88" s="49">
        <f>YEAR(AX88)</f>
        <v>2020</v>
      </c>
      <c r="BA88" s="49">
        <f>MONTH(AX88)</f>
        <v>10</v>
      </c>
      <c r="BB88" s="36" t="s">
        <v>663</v>
      </c>
      <c r="BC88" s="49" t="s">
        <v>3963</v>
      </c>
      <c r="BD88" s="48" t="e">
        <f t="shared" si="102"/>
        <v>#N/A</v>
      </c>
      <c r="BE88" s="48">
        <f t="shared" si="103"/>
        <v>0</v>
      </c>
      <c r="BF88" s="48">
        <f t="shared" si="104"/>
        <v>686</v>
      </c>
      <c r="BG88" s="48">
        <f t="shared" si="105"/>
        <v>686</v>
      </c>
      <c r="BH88" s="48" t="str">
        <f t="shared" si="106"/>
        <v>Activo</v>
      </c>
    </row>
    <row r="89" spans="1:60" x14ac:dyDescent="0.3">
      <c r="A89" s="36">
        <v>688</v>
      </c>
      <c r="B89" s="54">
        <f t="shared" si="93"/>
        <v>43558.747789351852</v>
      </c>
      <c r="C89" s="36" t="str">
        <f t="shared" si="94"/>
        <v>CED_VOCE_Eliminar error en validación de importación de autos nuevos</v>
      </c>
      <c r="D89" s="36"/>
      <c r="E89" s="36"/>
      <c r="F89" s="36"/>
      <c r="G89" s="36" t="s">
        <v>6816</v>
      </c>
      <c r="H89" s="36" t="str">
        <f t="shared" si="95"/>
        <v>Actualmente el sistema envía 
el error 551 16 3 3 53 “FRACCIÓN DE AUTO NUEVO NO PERMITIDA PARA LA CLAVE DE 
DOCUMENTO DECLARADO” cuando se declara una fracción del cs_fracc_esp 57 en una 
clave de documento diferente a A1 con identificador VN, se requiere modificar 
esta validación para que sólo permita operaciones A1 con VN cuando las 
fracciones se encuentren en dicho catálogo, pero no restringir a que se usen en 
otras claves de documento, sin afectar otras validaciones</v>
      </c>
      <c r="I89" s="36" t="str">
        <f t="shared" si="96"/>
        <v>AGA</v>
      </c>
      <c r="J89" s="36" t="s">
        <v>6944</v>
      </c>
      <c r="K89" s="36" t="e">
        <f t="shared" si="97"/>
        <v>#N/A</v>
      </c>
      <c r="L89" s="36"/>
      <c r="M89" s="36"/>
      <c r="N89" s="36"/>
      <c r="O89" s="36"/>
      <c r="P89" s="36"/>
      <c r="Q89" s="36"/>
      <c r="R89" s="36" t="s">
        <v>3961</v>
      </c>
      <c r="S89" s="48"/>
      <c r="T89" s="48"/>
      <c r="U89" s="48"/>
      <c r="V89" s="51" t="e">
        <f t="shared" si="129"/>
        <v>#N/A</v>
      </c>
      <c r="W89" s="48" t="s">
        <v>35</v>
      </c>
      <c r="X89" s="36" t="s">
        <v>170</v>
      </c>
      <c r="Y89" s="36"/>
      <c r="Z89" s="36" t="str">
        <f t="shared" si="98"/>
        <v>Comercio Exterior - Pre-Despacho</v>
      </c>
      <c r="AA89" s="36" t="str">
        <f t="shared" si="91"/>
        <v>Mantenimiento</v>
      </c>
      <c r="AB89" s="36" t="str">
        <f t="shared" si="99"/>
        <v>217 - Validador de Operaciones de Comercio Exterior</v>
      </c>
      <c r="AC89" s="36" t="str">
        <f t="shared" si="100"/>
        <v>Validador de Operaciones de Comercio Exterior</v>
      </c>
      <c r="AD89" s="36" t="str">
        <f t="shared" ref="AD89:AD94" si="130">VLOOKUP(A89,h_iniciativa,14,FALSE)</f>
        <v>Fábrica Interna - AGA</v>
      </c>
      <c r="AE89" s="36"/>
      <c r="AF89" s="36"/>
      <c r="AG89" s="36"/>
      <c r="AH89" s="36"/>
      <c r="AI89" s="36"/>
      <c r="AJ89" s="36" t="e">
        <f t="shared" si="101"/>
        <v>#N/A</v>
      </c>
      <c r="AK89" s="36" t="str">
        <f>VLOOKUP(A89,h_iniciativa,11,FALSE)</f>
        <v>Sonia Oliva Caballero Aquino</v>
      </c>
      <c r="AL89" s="36" t="str">
        <f>VLOOKUP(A89,h_iniciativa,9,FALSE)</f>
        <v>Enrique Teodoro Olvera Olvera</v>
      </c>
      <c r="AM89" s="36" t="s">
        <v>4214</v>
      </c>
      <c r="AN89" s="36" t="s">
        <v>4214</v>
      </c>
      <c r="AO89" s="36"/>
      <c r="AP89" s="36"/>
      <c r="AQ89" s="36"/>
      <c r="AR89" s="36" t="s">
        <v>78</v>
      </c>
      <c r="AS89" s="36" t="s">
        <v>78</v>
      </c>
      <c r="AT89" s="48" t="str">
        <f>VLOOKUP(VLOOKUP(A89,h_iniciativa,12,FALSE),matriz_app,6,FALSE)</f>
        <v>Jose Carlos Angel Lara Reyes</v>
      </c>
      <c r="AU89" s="48" t="str">
        <f>VLOOKUP(VLOOKUP(A89,h_iniciativa,12,FALSE),matriz_app,5,FALSE)</f>
        <v>Angel Alberto Vazquez Chavez</v>
      </c>
      <c r="AV89" s="52"/>
      <c r="AW89" s="52"/>
      <c r="AX89" s="52"/>
      <c r="AY89" s="52"/>
      <c r="AZ89" s="49"/>
      <c r="BA89" s="49"/>
      <c r="BB89" s="36" t="s">
        <v>3959</v>
      </c>
      <c r="BC89" s="49" t="s">
        <v>3963</v>
      </c>
      <c r="BD89" s="48" t="e">
        <f t="shared" si="102"/>
        <v>#N/A</v>
      </c>
      <c r="BE89" s="48">
        <f t="shared" si="103"/>
        <v>0</v>
      </c>
      <c r="BF89" s="48" t="e">
        <f t="shared" si="104"/>
        <v>#N/A</v>
      </c>
      <c r="BG89" s="48" t="e">
        <f t="shared" si="105"/>
        <v>#N/A</v>
      </c>
      <c r="BH89" s="48" t="e">
        <f t="shared" si="106"/>
        <v>#N/A</v>
      </c>
    </row>
    <row r="90" spans="1:60" x14ac:dyDescent="0.3">
      <c r="A90" s="36">
        <v>695</v>
      </c>
      <c r="B90" s="54">
        <f t="shared" si="93"/>
        <v>43560.701006944444</v>
      </c>
      <c r="C90" s="36" t="str">
        <f t="shared" si="94"/>
        <v>CED_VOCE_Actualizar los criterios de validación del estado del domicilio fiscal en la Importación</v>
      </c>
      <c r="D90" s="36"/>
      <c r="E90" s="36"/>
      <c r="F90" s="36"/>
      <c r="G90" s="36" t="s">
        <v>6815</v>
      </c>
      <c r="H90" s="36" t="str">
        <f t="shared" si="95"/>
        <v>Modificar el VOCE a 
fin de que se verifique el estado del domicilio fiscal en operaciones de 
importación, el sistema deberá verificar si la validación del domicilio se 
encuentra activa y vigente a la fecha en que se realiza la validación, en caso 
afirmativo se deberá verificar el estado del domicilio con los estados válidos 
de acuerdo a las validaciones existentes en operaciones de exportación</v>
      </c>
      <c r="I90" s="36" t="str">
        <f t="shared" si="96"/>
        <v>AGA</v>
      </c>
      <c r="J90" s="36" t="s">
        <v>6944</v>
      </c>
      <c r="K90" s="36" t="str">
        <f t="shared" si="97"/>
        <v>Sonia Oliva Caballero Aquino</v>
      </c>
      <c r="L90" s="36" t="s">
        <v>6944</v>
      </c>
      <c r="M90" s="36"/>
      <c r="N90" s="145" t="s">
        <v>186</v>
      </c>
      <c r="O90" s="36">
        <f>IFERROR(AG90*0.15,0)</f>
        <v>18</v>
      </c>
      <c r="P90" s="36" t="s">
        <v>6974</v>
      </c>
      <c r="Q90" s="36">
        <f>IF(K90=N90,1,0)</f>
        <v>1</v>
      </c>
      <c r="R90" s="36" t="str">
        <f>VLOOKUP(A90,proyectos,5,FALSE)</f>
        <v>D. Desarrollo</v>
      </c>
      <c r="S90" s="36"/>
      <c r="T90" s="36"/>
      <c r="U90" s="36"/>
      <c r="V90" s="51">
        <f t="shared" si="129"/>
        <v>0.83</v>
      </c>
      <c r="W90" s="36" t="str">
        <f>VLOOKUP(A90,proyectos,6,FALSE)</f>
        <v>Activo</v>
      </c>
      <c r="X90" s="36" t="s">
        <v>170</v>
      </c>
      <c r="Y90" s="36" t="str">
        <f>VLOOKUP(A90,proyectos,19,FALSE)</f>
        <v>No Aplica</v>
      </c>
      <c r="Z90" s="36" t="str">
        <f t="shared" si="98"/>
        <v>Comercio Exterior - Pre-Despacho</v>
      </c>
      <c r="AA90" s="36" t="str">
        <f t="shared" ref="AA90:AA125" si="131">VLOOKUP(A90,h_iniciativa,8,FALSE)</f>
        <v>Mantenimiento</v>
      </c>
      <c r="AB90" s="55" t="str">
        <f t="shared" si="99"/>
        <v>217 - Validador de Operaciones de Comercio Exterior</v>
      </c>
      <c r="AC90" s="36" t="str">
        <f t="shared" si="100"/>
        <v>Validador de Operaciones de Comercio Exterior</v>
      </c>
      <c r="AD90" s="36" t="str">
        <f t="shared" si="130"/>
        <v>Fábrica Interna - AGA</v>
      </c>
      <c r="AE90" s="36" t="str">
        <f>VLOOKUP(A90,h_project,34,FALSE)</f>
        <v>No Aplica</v>
      </c>
      <c r="AF90" s="36">
        <f>VLOOKUP(A90,h_project,35,FALSE)</f>
        <v>0</v>
      </c>
      <c r="AG90" s="36">
        <f>VLOOKUP(A90,h_project,36,FALSE)</f>
        <v>120</v>
      </c>
      <c r="AH90" s="56">
        <v>0</v>
      </c>
      <c r="AI90" s="57">
        <f>VLOOKUP(A90,h_project,37,FALSE)</f>
        <v>0</v>
      </c>
      <c r="AJ90" s="36" t="e">
        <f t="shared" si="101"/>
        <v>#N/A</v>
      </c>
      <c r="AK90" s="36" t="str">
        <f>VLOOKUP(A90,proyectos,9,FALSE)</f>
        <v>Sonia Oliva Caballero Aquino</v>
      </c>
      <c r="AL90" s="36" t="str">
        <f>VLOOKUP(A90,proyectos,10,FALSE)</f>
        <v>Enrique Teodoro Olvera Olvera</v>
      </c>
      <c r="AM90" s="36" t="s">
        <v>4214</v>
      </c>
      <c r="AN90" s="36" t="s">
        <v>4214</v>
      </c>
      <c r="AO90" s="36">
        <f>VLOOKUP(A90,proyectos,2,FALSE)</f>
        <v>1132</v>
      </c>
      <c r="AP90" s="36" t="str">
        <f>VLOOKUP(AO90,h_est_tec,17,FALSE)</f>
        <v>Otro (Establecido por el SAT)</v>
      </c>
      <c r="AQ90" s="36" t="str">
        <f>VLOOKUP(A90,proyectos,29,FALSE)</f>
        <v>Desarrollo de Software</v>
      </c>
      <c r="AR90" s="36" t="s">
        <v>78</v>
      </c>
      <c r="AS90" s="36" t="s">
        <v>78</v>
      </c>
      <c r="AT90" s="36" t="str">
        <f>VLOOKUP(A90,proyectos,12,FALSE)</f>
        <v>Jose Carlos Angel Lara Reyes</v>
      </c>
      <c r="AU90" s="36" t="str">
        <f>VLOOKUP(A90,proyectos,13,FALSE)</f>
        <v>Angel Alberto Vazquez Chavez</v>
      </c>
      <c r="AV90" s="54" t="str">
        <f>VLOOKUP(A90,proyectos,20,FALSE)</f>
        <v>05/04/2019</v>
      </c>
      <c r="AW90" s="54" t="str">
        <f>VLOOKUP(A90,proyectos,21,FALSE)</f>
        <v>05/04/2019</v>
      </c>
      <c r="AX90" s="54" t="str">
        <f>VLOOKUP(A90,proyectos,22,FALSE)</f>
        <v>23/06/2020</v>
      </c>
      <c r="AY90" s="54" t="str">
        <f>VLOOKUP(A90,proyectos,23,FALSE)</f>
        <v/>
      </c>
      <c r="AZ90" s="49">
        <f>YEAR(AX90)</f>
        <v>2020</v>
      </c>
      <c r="BA90" s="49">
        <f>MONTH(AX90)</f>
        <v>6</v>
      </c>
      <c r="BB90" s="36" t="s">
        <v>663</v>
      </c>
      <c r="BC90" s="49" t="s">
        <v>3963</v>
      </c>
      <c r="BD90" s="48" t="e">
        <f t="shared" si="102"/>
        <v>#N/A</v>
      </c>
      <c r="BE90" s="48">
        <f t="shared" si="103"/>
        <v>0</v>
      </c>
      <c r="BF90" s="48">
        <f t="shared" si="104"/>
        <v>695</v>
      </c>
      <c r="BG90" s="48">
        <f t="shared" si="105"/>
        <v>695</v>
      </c>
      <c r="BH90" s="48" t="str">
        <f t="shared" si="106"/>
        <v>Activo</v>
      </c>
    </row>
    <row r="91" spans="1:60" x14ac:dyDescent="0.3">
      <c r="A91" s="36">
        <v>720</v>
      </c>
      <c r="B91" s="54">
        <f t="shared" si="93"/>
        <v>43571.449328703704</v>
      </c>
      <c r="C91" s="36" t="str">
        <f t="shared" si="94"/>
        <v>CEPD_VOCE_Almacenes Generales de Deposito</v>
      </c>
      <c r="D91" s="36"/>
      <c r="E91" s="36"/>
      <c r="F91" s="36"/>
      <c r="G91" s="36" t="s">
        <v>6816</v>
      </c>
      <c r="H91" s="36" t="str">
        <f t="shared" si="95"/>
        <v xml:space="preserve">
Aplicar una actualización de
reglas al proceso de cartas cupo para el tema de almacenes generales de depósito, derivado a la
operación de los mismos, para facilitar y controlar de mejor manera las
mercancías que ingresan al régimen de depósito fiscal.
</v>
      </c>
      <c r="I91" s="36" t="str">
        <f t="shared" si="96"/>
        <v>AGA</v>
      </c>
      <c r="J91" s="36" t="s">
        <v>6944</v>
      </c>
      <c r="K91" s="36" t="e">
        <f t="shared" si="97"/>
        <v>#N/A</v>
      </c>
      <c r="L91" s="36"/>
      <c r="M91" s="36"/>
      <c r="N91" s="36"/>
      <c r="O91" s="36"/>
      <c r="P91" s="36"/>
      <c r="Q91" s="36"/>
      <c r="R91" s="36" t="s">
        <v>3961</v>
      </c>
      <c r="S91" s="48"/>
      <c r="T91" s="48"/>
      <c r="U91" s="48"/>
      <c r="V91" s="51" t="e">
        <f t="shared" si="129"/>
        <v>#N/A</v>
      </c>
      <c r="W91" s="48" t="s">
        <v>35</v>
      </c>
      <c r="X91" s="36" t="s">
        <v>170</v>
      </c>
      <c r="Y91" s="36"/>
      <c r="Z91" s="36" t="str">
        <f t="shared" si="98"/>
        <v>Comercio Exterior - Pre-Despacho</v>
      </c>
      <c r="AA91" s="36" t="str">
        <f t="shared" si="131"/>
        <v>Mantenimiento</v>
      </c>
      <c r="AB91" s="36" t="str">
        <f t="shared" si="99"/>
        <v>217 - Validador de Operaciones de Comercio Exterior</v>
      </c>
      <c r="AC91" s="36" t="str">
        <f t="shared" si="100"/>
        <v>Validador de Operaciones de Comercio Exterior</v>
      </c>
      <c r="AD91" s="36" t="str">
        <f t="shared" si="130"/>
        <v>Fábrica Interna - AGA</v>
      </c>
      <c r="AE91" s="36"/>
      <c r="AF91" s="36"/>
      <c r="AG91" s="36"/>
      <c r="AH91" s="36"/>
      <c r="AI91" s="36"/>
      <c r="AJ91" s="36" t="e">
        <f t="shared" si="101"/>
        <v>#N/A</v>
      </c>
      <c r="AK91" s="36" t="str">
        <f>VLOOKUP(A91,h_iniciativa,11,FALSE)</f>
        <v>Sonia Oliva Caballero Aquino</v>
      </c>
      <c r="AL91" s="36" t="str">
        <f>VLOOKUP(A91,h_iniciativa,9,FALSE)</f>
        <v>Enrique Teodoro Olvera Olvera</v>
      </c>
      <c r="AM91" s="36" t="s">
        <v>4214</v>
      </c>
      <c r="AN91" s="36" t="s">
        <v>4214</v>
      </c>
      <c r="AO91" s="36"/>
      <c r="AP91" s="36"/>
      <c r="AQ91" s="36"/>
      <c r="AR91" s="36" t="s">
        <v>78</v>
      </c>
      <c r="AS91" s="36" t="s">
        <v>78</v>
      </c>
      <c r="AT91" s="48" t="str">
        <f>VLOOKUP(VLOOKUP(A91,h_iniciativa,12,FALSE),matriz_app,6,FALSE)</f>
        <v>Jose Carlos Angel Lara Reyes</v>
      </c>
      <c r="AU91" s="48" t="str">
        <f>VLOOKUP(VLOOKUP(A91,h_iniciativa,12,FALSE),matriz_app,5,FALSE)</f>
        <v>Angel Alberto Vazquez Chavez</v>
      </c>
      <c r="AV91" s="52"/>
      <c r="AW91" s="52"/>
      <c r="AX91" s="52"/>
      <c r="AY91" s="52"/>
      <c r="AZ91" s="49"/>
      <c r="BA91" s="49"/>
      <c r="BB91" s="36" t="s">
        <v>3959</v>
      </c>
      <c r="BC91" s="49" t="s">
        <v>3963</v>
      </c>
      <c r="BD91" s="48" t="e">
        <f t="shared" si="102"/>
        <v>#N/A</v>
      </c>
      <c r="BE91" s="48">
        <f t="shared" si="103"/>
        <v>0</v>
      </c>
      <c r="BF91" s="48" t="e">
        <f t="shared" si="104"/>
        <v>#N/A</v>
      </c>
      <c r="BG91" s="48" t="e">
        <f t="shared" si="105"/>
        <v>#N/A</v>
      </c>
      <c r="BH91" s="48" t="e">
        <f t="shared" si="106"/>
        <v>#N/A</v>
      </c>
    </row>
    <row r="92" spans="1:60" x14ac:dyDescent="0.3">
      <c r="A92" s="36">
        <v>725</v>
      </c>
      <c r="B92" s="54">
        <f t="shared" si="93"/>
        <v>43571.504155092596</v>
      </c>
      <c r="C92" s="36" t="str">
        <f t="shared" si="94"/>
        <v>CEPD_VOCE_Regulaciones y Restricciones No Arancelarias (RRNA) y tasas con preferencias arancelarias.</v>
      </c>
      <c r="D92" s="36"/>
      <c r="E92" s="36"/>
      <c r="F92" s="36"/>
      <c r="G92" s="36" t="s">
        <v>6816</v>
      </c>
      <c r="H92" s="36" t="str">
        <f t="shared" si="95"/>
        <v xml:space="preserve">
Es necesario evitar los errores de
validación de pedimentos de importación y exportación que implique la
declaración de fracciones arancelarias de nueva creación de mercancías sujetas
a la aplicación de regulaciones y restricciones no arancelarias, esto derivado
de la actualización de las disposiciones legales en materia de comercio
exterior.
</v>
      </c>
      <c r="I92" s="36" t="str">
        <f t="shared" si="96"/>
        <v>AGA</v>
      </c>
      <c r="J92" s="36" t="s">
        <v>6944</v>
      </c>
      <c r="K92" s="36" t="e">
        <f t="shared" si="97"/>
        <v>#N/A</v>
      </c>
      <c r="L92" s="36"/>
      <c r="M92" s="36"/>
      <c r="N92" s="36"/>
      <c r="O92" s="36"/>
      <c r="P92" s="36"/>
      <c r="Q92" s="36"/>
      <c r="R92" s="36" t="s">
        <v>3961</v>
      </c>
      <c r="S92" s="48"/>
      <c r="T92" s="48"/>
      <c r="U92" s="48"/>
      <c r="V92" s="51" t="e">
        <f t="shared" si="129"/>
        <v>#N/A</v>
      </c>
      <c r="W92" s="48" t="s">
        <v>35</v>
      </c>
      <c r="X92" s="36" t="s">
        <v>170</v>
      </c>
      <c r="Y92" s="36"/>
      <c r="Z92" s="36" t="str">
        <f t="shared" si="98"/>
        <v>Comercio Exterior - Pre-Despacho</v>
      </c>
      <c r="AA92" s="36" t="str">
        <f t="shared" si="131"/>
        <v>Mantenimiento</v>
      </c>
      <c r="AB92" s="36" t="str">
        <f t="shared" si="99"/>
        <v>217 - Validador de Operaciones de Comercio Exterior</v>
      </c>
      <c r="AC92" s="36" t="str">
        <f t="shared" si="100"/>
        <v>Validador de Operaciones de Comercio Exterior</v>
      </c>
      <c r="AD92" s="36" t="str">
        <f t="shared" si="130"/>
        <v>Fábrica Interna - AGA</v>
      </c>
      <c r="AE92" s="36"/>
      <c r="AF92" s="36"/>
      <c r="AG92" s="36"/>
      <c r="AH92" s="36"/>
      <c r="AI92" s="36"/>
      <c r="AJ92" s="36" t="e">
        <f t="shared" si="101"/>
        <v>#N/A</v>
      </c>
      <c r="AK92" s="36" t="str">
        <f>VLOOKUP(A92,h_iniciativa,11,FALSE)</f>
        <v>Sonia Oliva Caballero Aquino</v>
      </c>
      <c r="AL92" s="36" t="str">
        <f>VLOOKUP(A92,h_iniciativa,9,FALSE)</f>
        <v>Enrique Teodoro Olvera Olvera</v>
      </c>
      <c r="AM92" s="36" t="s">
        <v>4214</v>
      </c>
      <c r="AN92" s="36" t="s">
        <v>4214</v>
      </c>
      <c r="AO92" s="36"/>
      <c r="AP92" s="36"/>
      <c r="AQ92" s="36"/>
      <c r="AR92" s="36" t="s">
        <v>78</v>
      </c>
      <c r="AS92" s="36" t="s">
        <v>78</v>
      </c>
      <c r="AT92" s="48" t="str">
        <f>VLOOKUP(VLOOKUP(A92,h_iniciativa,12,FALSE),matriz_app,6,FALSE)</f>
        <v>Jose Carlos Angel Lara Reyes</v>
      </c>
      <c r="AU92" s="48" t="str">
        <f>VLOOKUP(VLOOKUP(A92,h_iniciativa,12,FALSE),matriz_app,5,FALSE)</f>
        <v>Angel Alberto Vazquez Chavez</v>
      </c>
      <c r="AV92" s="52"/>
      <c r="AW92" s="52"/>
      <c r="AX92" s="52"/>
      <c r="AY92" s="52"/>
      <c r="AZ92" s="49"/>
      <c r="BA92" s="49"/>
      <c r="BB92" s="36" t="s">
        <v>3959</v>
      </c>
      <c r="BC92" s="49" t="s">
        <v>3963</v>
      </c>
      <c r="BD92" s="48" t="e">
        <f t="shared" si="102"/>
        <v>#N/A</v>
      </c>
      <c r="BE92" s="48">
        <f t="shared" si="103"/>
        <v>0</v>
      </c>
      <c r="BF92" s="48" t="e">
        <f t="shared" si="104"/>
        <v>#N/A</v>
      </c>
      <c r="BG92" s="48" t="e">
        <f t="shared" si="105"/>
        <v>#N/A</v>
      </c>
      <c r="BH92" s="48" t="e">
        <f t="shared" si="106"/>
        <v>#N/A</v>
      </c>
    </row>
    <row r="93" spans="1:60" x14ac:dyDescent="0.3">
      <c r="A93" s="53">
        <v>728</v>
      </c>
      <c r="B93" s="54">
        <f t="shared" si="93"/>
        <v>43571.539050925923</v>
      </c>
      <c r="C93" s="36" t="str">
        <f t="shared" si="94"/>
        <v>CEPD_VOCE_Modificar el cálculo de la base gravable de IVA.</v>
      </c>
      <c r="D93" s="36"/>
      <c r="E93" s="36"/>
      <c r="F93" s="36"/>
      <c r="G93" s="36" t="s">
        <v>6816</v>
      </c>
      <c r="H93" s="36" t="str">
        <f t="shared" si="95"/>
        <v xml:space="preserve">
Se requiere
modificar el Validador de Operaciones de Comercio Exterior (VOCE) en el cálculo
de la base gravable de IVA.
</v>
      </c>
      <c r="I93" s="36" t="str">
        <f t="shared" si="96"/>
        <v>AGA</v>
      </c>
      <c r="J93" s="36" t="s">
        <v>6944</v>
      </c>
      <c r="K93" s="36" t="str">
        <f t="shared" si="97"/>
        <v>Sonia Oliva Caballero Aquino</v>
      </c>
      <c r="L93" s="36" t="s">
        <v>6944</v>
      </c>
      <c r="M93" s="36"/>
      <c r="N93" s="145" t="s">
        <v>186</v>
      </c>
      <c r="O93" s="36">
        <f>IFERROR(AG93*0.15,0)</f>
        <v>75.599999999999994</v>
      </c>
      <c r="P93" s="36" t="s">
        <v>6974</v>
      </c>
      <c r="Q93" s="36">
        <f>IF(K93=N93,1,0)</f>
        <v>1</v>
      </c>
      <c r="R93" s="36" t="str">
        <f>VLOOKUP(A93,proyectos,5,FALSE)</f>
        <v>D. Desarrollo</v>
      </c>
      <c r="S93" s="36"/>
      <c r="T93" s="36"/>
      <c r="U93" s="36"/>
      <c r="V93" s="51">
        <f t="shared" si="129"/>
        <v>0.69</v>
      </c>
      <c r="W93" s="36" t="str">
        <f>VLOOKUP(A93,proyectos,6,FALSE)</f>
        <v>Activo</v>
      </c>
      <c r="X93" s="36" t="s">
        <v>170</v>
      </c>
      <c r="Y93" s="36" t="str">
        <f>VLOOKUP(A93,proyectos,19,FALSE)</f>
        <v>Continuidad operativa</v>
      </c>
      <c r="Z93" s="36" t="str">
        <f t="shared" si="98"/>
        <v>Comercio Exterior - Pre-Despacho</v>
      </c>
      <c r="AA93" s="36" t="str">
        <f t="shared" si="131"/>
        <v>Mantenimiento</v>
      </c>
      <c r="AB93" s="55" t="str">
        <f t="shared" si="99"/>
        <v>217 - Validador de Operaciones de Comercio Exterior</v>
      </c>
      <c r="AC93" s="36" t="str">
        <f t="shared" si="100"/>
        <v>Validador de Operaciones de Comercio Exterior</v>
      </c>
      <c r="AD93" s="36" t="str">
        <f t="shared" si="130"/>
        <v>Fábrica Interna - AGA</v>
      </c>
      <c r="AE93" s="36" t="str">
        <f>VLOOKUP(A93,h_project,34,FALSE)</f>
        <v>No Aplica</v>
      </c>
      <c r="AF93" s="36">
        <f>VLOOKUP(A93,h_project,35,FALSE)</f>
        <v>0</v>
      </c>
      <c r="AG93" s="36">
        <f>VLOOKUP(A93,h_project,36,FALSE)</f>
        <v>504</v>
      </c>
      <c r="AH93" s="56">
        <v>0</v>
      </c>
      <c r="AI93" s="57">
        <f>VLOOKUP(A93,h_project,37,FALSE)</f>
        <v>0</v>
      </c>
      <c r="AJ93" s="36" t="e">
        <f t="shared" si="101"/>
        <v>#N/A</v>
      </c>
      <c r="AK93" s="36" t="str">
        <f>VLOOKUP(A93,proyectos,9,FALSE)</f>
        <v>Sonia Oliva Caballero Aquino</v>
      </c>
      <c r="AL93" s="36" t="str">
        <f>VLOOKUP(A93,proyectos,10,FALSE)</f>
        <v>Enrique Teodoro Olvera Olvera</v>
      </c>
      <c r="AM93" s="36" t="s">
        <v>4214</v>
      </c>
      <c r="AN93" s="36" t="s">
        <v>4214</v>
      </c>
      <c r="AO93" s="36">
        <f>VLOOKUP(A93,proyectos,2,FALSE)</f>
        <v>911</v>
      </c>
      <c r="AP93" s="36" t="str">
        <f>VLOOKUP(AO93,h_est_tec,17,FALSE)</f>
        <v>Otro (Establecido por el SAT)</v>
      </c>
      <c r="AQ93" s="36" t="str">
        <f>VLOOKUP(A93,proyectos,29,FALSE)</f>
        <v>Desarrollo de Software</v>
      </c>
      <c r="AR93" s="36" t="s">
        <v>78</v>
      </c>
      <c r="AS93" s="36" t="s">
        <v>78</v>
      </c>
      <c r="AT93" s="36" t="str">
        <f>VLOOKUP(A93,proyectos,12,FALSE)</f>
        <v>Blanca Estela Silva Pita</v>
      </c>
      <c r="AU93" s="36" t="str">
        <f>VLOOKUP(A93,proyectos,13,FALSE)</f>
        <v>Angel Alberto Vazquez Chavez</v>
      </c>
      <c r="AV93" s="54" t="str">
        <f>VLOOKUP(A93,proyectos,20,FALSE)</f>
        <v>31/08/2018</v>
      </c>
      <c r="AW93" s="54" t="str">
        <f>VLOOKUP(A93,proyectos,21,FALSE)</f>
        <v>31/08/2018</v>
      </c>
      <c r="AX93" s="54" t="str">
        <f>VLOOKUP(A93,proyectos,22,FALSE)</f>
        <v>05/03/2020</v>
      </c>
      <c r="AY93" s="54" t="str">
        <f>VLOOKUP(A93,proyectos,23,FALSE)</f>
        <v/>
      </c>
      <c r="AZ93" s="49">
        <f>YEAR(AX93)</f>
        <v>2020</v>
      </c>
      <c r="BA93" s="49">
        <f>MONTH(AX93)</f>
        <v>3</v>
      </c>
      <c r="BB93" s="36" t="s">
        <v>663</v>
      </c>
      <c r="BC93" s="49" t="s">
        <v>3963</v>
      </c>
      <c r="BD93" s="48" t="e">
        <f t="shared" si="102"/>
        <v>#N/A</v>
      </c>
      <c r="BE93" s="48">
        <f t="shared" si="103"/>
        <v>0</v>
      </c>
      <c r="BF93" s="48">
        <f t="shared" si="104"/>
        <v>728</v>
      </c>
      <c r="BG93" s="48">
        <f t="shared" si="105"/>
        <v>728</v>
      </c>
      <c r="BH93" s="48" t="str">
        <f t="shared" si="106"/>
        <v>Activo</v>
      </c>
    </row>
    <row r="94" spans="1:60" x14ac:dyDescent="0.3">
      <c r="A94" s="53">
        <v>733</v>
      </c>
      <c r="B94" s="54">
        <f t="shared" si="93"/>
        <v>43572.542407407411</v>
      </c>
      <c r="C94" s="36" t="str">
        <f t="shared" si="94"/>
        <v>Plataforma del Ciclo Tributario</v>
      </c>
      <c r="D94" s="36"/>
      <c r="E94" s="36"/>
      <c r="F94" s="36"/>
      <c r="G94" s="36" t="s">
        <v>6815</v>
      </c>
      <c r="H94" s="36" t="str">
        <f t="shared" si="95"/>
        <v xml:space="preserve">Contar con información oportuna y
 centralizada de diferentes fuentes para la construcción de modelos de 
riesgo e información que respondan a los temas prioritariosdel SATy 
deotras instituciones, soportado poruna arquitecturae infraestructura
 escalable que permita eluso de contenedores, un desarrolloágil y una 
eficiente capacidad de procesamiento,que asegure la compatibilidad de 
las herramientas y la seguridad en la información centralizada; así 
comoun repositorio de datosunificadoy estandarizado sobre un sistema de archivos distribuido que permitauna consulta eficiente y gestionadadela información. </v>
      </c>
      <c r="I94" s="36" t="str">
        <f t="shared" si="96"/>
        <v>AGP</v>
      </c>
      <c r="J94" s="36" t="s">
        <v>7957</v>
      </c>
      <c r="K94" s="36" t="str">
        <f t="shared" si="97"/>
        <v>Héctor Garduño Garduño</v>
      </c>
      <c r="L94" s="36" t="s">
        <v>7957</v>
      </c>
      <c r="M94" s="36"/>
      <c r="N94" s="136" t="s">
        <v>4470</v>
      </c>
      <c r="O94" s="36">
        <f>IFERROR(AG94*0.15,0)</f>
        <v>0</v>
      </c>
      <c r="P94" s="36" t="s">
        <v>6974</v>
      </c>
      <c r="Q94" s="36">
        <f>IF(K94=N94,1,0)</f>
        <v>1</v>
      </c>
      <c r="R94" s="36" t="str">
        <f>VLOOKUP(A94,proyectos,5,FALSE)</f>
        <v>3. Ejecución</v>
      </c>
      <c r="S94" s="36"/>
      <c r="T94" s="36"/>
      <c r="U94" s="36"/>
      <c r="V94" s="51">
        <f t="shared" si="129"/>
        <v>0.88</v>
      </c>
      <c r="W94" s="36" t="str">
        <f>VLOOKUP(A94,proyectos,6,FALSE)</f>
        <v>Activo</v>
      </c>
      <c r="X94" s="36" t="s">
        <v>170</v>
      </c>
      <c r="Y94" s="36" t="str">
        <f>VLOOKUP(A94,proyectos,19,FALSE)</f>
        <v>Recaudación</v>
      </c>
      <c r="Z94" s="36" t="str">
        <f t="shared" si="98"/>
        <v>Transversales de TI</v>
      </c>
      <c r="AA94" s="36" t="str">
        <f t="shared" si="131"/>
        <v>Proyecto Tecnológico</v>
      </c>
      <c r="AB94" s="55" t="str">
        <f t="shared" si="99"/>
        <v>2075.1 - Documentum/Captiva - Servicios de Digitalización Solución Integral Servicios al Contribuyente</v>
      </c>
      <c r="AC94" s="36" t="str">
        <f t="shared" si="100"/>
        <v>Documentum/Captiva - Servicios de Digitalización Solución Integral Servicios al Contribuyente</v>
      </c>
      <c r="AD94" s="36" t="str">
        <f t="shared" si="130"/>
        <v>Fábrica Interna - ACSMC</v>
      </c>
      <c r="AE94" s="36" t="s">
        <v>218</v>
      </c>
      <c r="AF94" s="36" t="str">
        <f>VLOOKUP(A94,h_project,35,FALSE)</f>
        <v/>
      </c>
      <c r="AG94" s="36" t="str">
        <f>VLOOKUP(A94,h_project,36,FALSE)</f>
        <v/>
      </c>
      <c r="AH94" s="36">
        <v>0</v>
      </c>
      <c r="AI94" s="57" t="str">
        <f>VLOOKUP(A94,h_project,37,FALSE)</f>
        <v/>
      </c>
      <c r="AJ94" s="36" t="e">
        <f t="shared" si="101"/>
        <v>#N/A</v>
      </c>
      <c r="AK94" s="36" t="str">
        <f>VLOOKUP(A94,proyectos,9,FALSE)</f>
        <v>hector.garduno@satcam.com.mx</v>
      </c>
      <c r="AL94" s="36" t="str">
        <f>VLOOKUP(A94,proyectos,10,FALSE)</f>
        <v>David Colin Garcia</v>
      </c>
      <c r="AM94" s="36" t="s">
        <v>7822</v>
      </c>
      <c r="AN94" s="36" t="s">
        <v>4380</v>
      </c>
      <c r="AO94" s="36">
        <f>VLOOKUP(A94,proyectos,2,FALSE)</f>
        <v>0</v>
      </c>
      <c r="AP94" s="36" t="e">
        <f>VLOOKUP(AO94,h_est_tec,17,FALSE)</f>
        <v>#N/A</v>
      </c>
      <c r="AQ94" s="36" t="str">
        <f>VLOOKUP(A94,proyectos,29,FALSE)</f>
        <v>Proyecto Tecnológico</v>
      </c>
      <c r="AR94" s="36" t="s">
        <v>7086</v>
      </c>
      <c r="AS94" s="36" t="s">
        <v>7086</v>
      </c>
      <c r="AT94" s="36" t="str">
        <f>VLOOKUP(A94,proyectos,12,FALSE)</f>
        <v>Joaquin Tabares Muñoz</v>
      </c>
      <c r="AU94" s="36" t="str">
        <f>VLOOKUP(A94,proyectos,13,FALSE)</f>
        <v>Hugo Saavedra Fernandez</v>
      </c>
      <c r="AV94" s="54" t="str">
        <f>VLOOKUP(A94,proyectos,20,FALSE)</f>
        <v>30/05/2019</v>
      </c>
      <c r="AW94" s="54" t="str">
        <f>VLOOKUP(A94,proyectos,21,FALSE)</f>
        <v>30/05/2019</v>
      </c>
      <c r="AX94" s="54" t="str">
        <f>VLOOKUP(A94,proyectos,22,FALSE)</f>
        <v>12/10/2020</v>
      </c>
      <c r="AY94" s="54" t="str">
        <f>VLOOKUP(A94,proyectos,23,FALSE)</f>
        <v/>
      </c>
      <c r="AZ94" s="49">
        <f>YEAR(AX94)</f>
        <v>2020</v>
      </c>
      <c r="BA94" s="49">
        <f>MONTH(AX94)</f>
        <v>10</v>
      </c>
      <c r="BB94" s="36" t="s">
        <v>663</v>
      </c>
      <c r="BC94" s="49" t="s">
        <v>3963</v>
      </c>
      <c r="BD94" s="48" t="e">
        <f t="shared" si="102"/>
        <v>#N/A</v>
      </c>
      <c r="BE94" s="48">
        <f t="shared" si="103"/>
        <v>0</v>
      </c>
      <c r="BF94" s="48" t="e">
        <f t="shared" si="104"/>
        <v>#N/A</v>
      </c>
      <c r="BG94" s="48">
        <f t="shared" si="105"/>
        <v>733</v>
      </c>
      <c r="BH94" s="48" t="str">
        <f t="shared" si="106"/>
        <v>Activo</v>
      </c>
    </row>
    <row r="95" spans="1:60" x14ac:dyDescent="0.3">
      <c r="A95" s="53">
        <v>740</v>
      </c>
      <c r="B95" s="54">
        <f t="shared" si="93"/>
        <v>43579.595914351848</v>
      </c>
      <c r="C95" s="36" t="str">
        <f t="shared" si="94"/>
        <v>CZA_MAT-CBZ_Consulta de Resoluciones para su mejor visualización, exportación e impresión</v>
      </c>
      <c r="D95" s="36" t="s">
        <v>109</v>
      </c>
      <c r="E95" s="36" t="s">
        <v>7948</v>
      </c>
      <c r="F95" s="36" t="s">
        <v>90</v>
      </c>
      <c r="G95" s="36" t="s">
        <v>6812</v>
      </c>
      <c r="H95" s="36" t="str">
        <f t="shared" si="95"/>
        <v xml:space="preserve">
Actualmente
en MAT Cobranza al visualizar la consulta de los adeudos de los contribuyentes
en el apartado de ver conceptos, nos muestra número de crédito (en su caso), en
la primera columna, el concepto, el tipo de impuesto, tipo de multa, periodo y
ejercicio, importe determinado y situación(es) vigente(s) como columnas también.
Sin
embargo, no se pueden ver en primer plano todas las columnas señaladas en el
párrafo anterior, sino que, mediante barra de desplazamiento, para todos los
casos, se tiene que utilizar para la visualización de las últimas columnas,
perdiéndose de vista la información del concepto o accesorio del que se trata.
De
igual forma, tanto para el caso de las resoluciones a cargo de un deudor, como
el detalle de cada resolución, la información de éstas, no se pueden imprimir (PDF)
ni exportar a un archivo de Excel para su uso operativo.</v>
      </c>
      <c r="I95" s="36" t="str">
        <f t="shared" si="96"/>
        <v>AGR</v>
      </c>
      <c r="J95" s="36" t="s">
        <v>6944</v>
      </c>
      <c r="K95" s="36" t="str">
        <f t="shared" si="97"/>
        <v>José Luis Vences Mendoza</v>
      </c>
      <c r="L95" s="36" t="s">
        <v>6944</v>
      </c>
      <c r="M95" s="36"/>
      <c r="N95" s="145" t="s">
        <v>102</v>
      </c>
      <c r="O95" s="36">
        <f>IFERROR(AG95*0.15,0)</f>
        <v>51.016500000000001</v>
      </c>
      <c r="P95" s="36" t="s">
        <v>6974</v>
      </c>
      <c r="Q95" s="36">
        <f>IF(K95=N95,1,0)</f>
        <v>1</v>
      </c>
      <c r="R95" s="36" t="str">
        <f>VLOOKUP(A95,proyectos,5,FALSE)</f>
        <v>I. Liberación</v>
      </c>
      <c r="S95" s="36" t="s">
        <v>6447</v>
      </c>
      <c r="T95" s="36" t="s">
        <v>6443</v>
      </c>
      <c r="U95" s="36"/>
      <c r="V95" s="51">
        <f t="shared" si="129"/>
        <v>0.9</v>
      </c>
      <c r="W95" s="36" t="str">
        <f>VLOOKUP(A95,proyectos,6,FALSE)</f>
        <v>Activo</v>
      </c>
      <c r="X95" s="36" t="s">
        <v>170</v>
      </c>
      <c r="Y95" s="36" t="str">
        <f>VLOOKUP(A95,proyectos,19,FALSE)</f>
        <v>Continuidad operativa</v>
      </c>
      <c r="Z95" s="36" t="str">
        <f t="shared" si="98"/>
        <v>Cobranza</v>
      </c>
      <c r="AA95" s="36" t="str">
        <f t="shared" si="131"/>
        <v>Mantenimiento</v>
      </c>
      <c r="AB95" s="55" t="str">
        <f t="shared" si="99"/>
        <v>666 - Modelo de Administración Tributaria de Cobranza</v>
      </c>
      <c r="AC95" s="36" t="str">
        <f t="shared" si="100"/>
        <v>Modelo de Administración Tributaria de Cobranza</v>
      </c>
      <c r="AD95" s="36" t="s">
        <v>33</v>
      </c>
      <c r="AE95" s="36" t="str">
        <f>VLOOKUP(A95,h_project,34,FALSE)</f>
        <v>Unidades de Soporte a la Operación (USO)</v>
      </c>
      <c r="AF95" s="36">
        <f>VLOOKUP(A95,h_project,35,FALSE)</f>
        <v>340.11</v>
      </c>
      <c r="AG95" s="36">
        <f>VLOOKUP(A95,h_project,36,FALSE)</f>
        <v>340.11</v>
      </c>
      <c r="AH95" s="56">
        <v>77860</v>
      </c>
      <c r="AI95" s="57">
        <f>VLOOKUP(A95,h_project,37,FALSE)</f>
        <v>77860</v>
      </c>
      <c r="AJ95" s="36" t="e">
        <f t="shared" si="101"/>
        <v>#N/A</v>
      </c>
      <c r="AK95" s="36" t="str">
        <f>VLOOKUP(A95,proyectos,9,FALSE)</f>
        <v>José Luis Vences Mendoza</v>
      </c>
      <c r="AL95" s="36" t="str">
        <f>VLOOKUP(A95,proyectos,10,FALSE)</f>
        <v>Ricardo Ramiro Romero Razo</v>
      </c>
      <c r="AM95" s="36" t="s">
        <v>4214</v>
      </c>
      <c r="AN95" s="36" t="s">
        <v>4214</v>
      </c>
      <c r="AO95" s="36">
        <f>VLOOKUP(A95,proyectos,2,FALSE)</f>
        <v>659</v>
      </c>
      <c r="AP95" s="36" t="str">
        <f>VLOOKUP(AO95,h_est_tec,17,FALSE)</f>
        <v>Juicio de Expertos</v>
      </c>
      <c r="AQ95" s="36" t="str">
        <f>VLOOKUP(A95,proyectos,29,FALSE)</f>
        <v>Desarrollo de Software</v>
      </c>
      <c r="AR95" s="36" t="s">
        <v>4444</v>
      </c>
      <c r="AS95" s="36" t="s">
        <v>4444</v>
      </c>
      <c r="AT95" s="36" t="str">
        <f>VLOOKUP(A95,proyectos,12,FALSE)</f>
        <v>Irma Patricia Guzman Miranda</v>
      </c>
      <c r="AU95" s="36" t="str">
        <f>VLOOKUP(A95,proyectos,13,FALSE)</f>
        <v>Jose Luis Avila Vazquez</v>
      </c>
      <c r="AV95" s="54" t="str">
        <f>VLOOKUP(A95,proyectos,20,FALSE)</f>
        <v>23/05/2019</v>
      </c>
      <c r="AW95" s="54" t="str">
        <f>VLOOKUP(A95,proyectos,21,FALSE)</f>
        <v>23/05/2019</v>
      </c>
      <c r="AX95" s="54" t="str">
        <f>VLOOKUP(A95,proyectos,22,FALSE)</f>
        <v>28/09/2020</v>
      </c>
      <c r="AY95" s="54" t="str">
        <f>VLOOKUP(A95,proyectos,23,FALSE)</f>
        <v/>
      </c>
      <c r="AZ95" s="49">
        <f>YEAR(AX95)</f>
        <v>2020</v>
      </c>
      <c r="BA95" s="49">
        <f>MONTH(AX95)</f>
        <v>9</v>
      </c>
      <c r="BB95" s="36" t="s">
        <v>663</v>
      </c>
      <c r="BC95" s="49" t="s">
        <v>3963</v>
      </c>
      <c r="BD95" s="48" t="e">
        <f t="shared" si="102"/>
        <v>#N/A</v>
      </c>
      <c r="BE95" s="48">
        <f t="shared" si="103"/>
        <v>0</v>
      </c>
      <c r="BF95" s="48">
        <f t="shared" si="104"/>
        <v>740</v>
      </c>
      <c r="BG95" s="48">
        <f t="shared" si="105"/>
        <v>740</v>
      </c>
      <c r="BH95" s="48" t="str">
        <f t="shared" si="106"/>
        <v>Activo</v>
      </c>
    </row>
    <row r="96" spans="1:60" x14ac:dyDescent="0.3">
      <c r="A96" s="36">
        <v>743</v>
      </c>
      <c r="B96" s="54">
        <f t="shared" si="93"/>
        <v>43579.697129629632</v>
      </c>
      <c r="C96" s="36" t="str">
        <f t="shared" si="94"/>
        <v>WS Sector Primario – Incorporar validaciones al Web Service de sector primario</v>
      </c>
      <c r="D96" s="48" t="s">
        <v>6701</v>
      </c>
      <c r="E96" s="48" t="s">
        <v>6701</v>
      </c>
      <c r="F96" s="48" t="s">
        <v>48</v>
      </c>
      <c r="G96" s="36" t="s">
        <v>6812</v>
      </c>
      <c r="H96" s="36" t="str">
        <f t="shared" si="95"/>
        <v>Se requiere actualizar el Web Service del Sector
Primario para integrar validaciones de obligaciones contenidas en la LCO y
L-RFC en una sola herramienta que utilicen los Proveedores de Certificación de
CFDI, así como eliminar los roles que se habilitan a los contribuyentes para
que puedan facturar a través del adquirente.</v>
      </c>
      <c r="I96" s="36" t="str">
        <f t="shared" si="96"/>
        <v>AGSC</v>
      </c>
      <c r="J96" s="36" t="s">
        <v>6944</v>
      </c>
      <c r="K96" s="36" t="e">
        <f t="shared" si="97"/>
        <v>#N/A</v>
      </c>
      <c r="L96" s="36"/>
      <c r="M96" s="36"/>
      <c r="N96" s="36"/>
      <c r="O96" s="36"/>
      <c r="P96" s="36"/>
      <c r="Q96" s="36"/>
      <c r="R96" s="36" t="s">
        <v>3962</v>
      </c>
      <c r="S96" s="48"/>
      <c r="T96" s="48"/>
      <c r="U96" s="48"/>
      <c r="V96" s="51" t="e">
        <f t="shared" si="129"/>
        <v>#N/A</v>
      </c>
      <c r="W96" s="48" t="s">
        <v>35</v>
      </c>
      <c r="X96" s="36" t="s">
        <v>170</v>
      </c>
      <c r="Y96" s="36"/>
      <c r="Z96" s="36" t="str">
        <f t="shared" si="98"/>
        <v>Factura Electrónica</v>
      </c>
      <c r="AA96" s="36" t="str">
        <f t="shared" si="131"/>
        <v>Proyecto</v>
      </c>
      <c r="AB96" s="36" t="str">
        <f t="shared" si="99"/>
        <v>58 - Sistema Integral de Comprobantes</v>
      </c>
      <c r="AC96" s="36" t="str">
        <f t="shared" si="100"/>
        <v>Sistema Integral de Comprobantes</v>
      </c>
      <c r="AD96" s="36" t="s">
        <v>33</v>
      </c>
      <c r="AE96" s="36"/>
      <c r="AF96" s="36"/>
      <c r="AG96" s="36"/>
      <c r="AH96" s="36"/>
      <c r="AI96" s="36"/>
      <c r="AJ96" s="36" t="e">
        <f t="shared" si="101"/>
        <v>#N/A</v>
      </c>
      <c r="AK96" s="36" t="str">
        <f>VLOOKUP(A96,h_iniciativa,11,FALSE)</f>
        <v>Roberto Benjamin Monroy Vargas</v>
      </c>
      <c r="AL96" s="36" t="str">
        <f>VLOOKUP(A96,h_iniciativa,9,FALSE)</f>
        <v>Diana Maribel Velazquez Barroso</v>
      </c>
      <c r="AM96" s="36" t="s">
        <v>4214</v>
      </c>
      <c r="AN96" s="36" t="s">
        <v>4214</v>
      </c>
      <c r="AO96" s="36"/>
      <c r="AP96" s="36"/>
      <c r="AQ96" s="36"/>
      <c r="AR96" s="36" t="s">
        <v>4401</v>
      </c>
      <c r="AS96" s="36" t="s">
        <v>4401</v>
      </c>
      <c r="AT96" s="48" t="str">
        <f>VLOOKUP(VLOOKUP(A96,h_iniciativa,12,FALSE),matriz_app,6,FALSE)</f>
        <v>Jose Ignacio Perez Garcia</v>
      </c>
      <c r="AU96" s="48" t="str">
        <f>VLOOKUP(VLOOKUP(A96,h_iniciativa,12,FALSE),matriz_app,5,FALSE)</f>
        <v>Erika Adriana Ruiz Mendoza</v>
      </c>
      <c r="AV96" s="52"/>
      <c r="AW96" s="52"/>
      <c r="AX96" s="52"/>
      <c r="AY96" s="52"/>
      <c r="AZ96" s="49"/>
      <c r="BA96" s="49"/>
      <c r="BB96" s="36" t="s">
        <v>3960</v>
      </c>
      <c r="BC96" s="49" t="s">
        <v>3963</v>
      </c>
      <c r="BD96" s="48" t="e">
        <f t="shared" si="102"/>
        <v>#N/A</v>
      </c>
      <c r="BE96" s="48">
        <f t="shared" si="103"/>
        <v>0</v>
      </c>
      <c r="BF96" s="48">
        <f t="shared" si="104"/>
        <v>743</v>
      </c>
      <c r="BG96" s="48" t="e">
        <f t="shared" si="105"/>
        <v>#N/A</v>
      </c>
      <c r="BH96" s="48" t="e">
        <f t="shared" si="106"/>
        <v>#N/A</v>
      </c>
    </row>
    <row r="97" spans="1:60" x14ac:dyDescent="0.3">
      <c r="A97" s="36">
        <v>746</v>
      </c>
      <c r="B97" s="54">
        <f t="shared" si="93"/>
        <v>43580.576388888891</v>
      </c>
      <c r="C97" s="36" t="str">
        <f t="shared" si="94"/>
        <v xml:space="preserve">CED_VOCE_Actualizar los criterios de validación para el cierre de consolidados con identificador AV|2 </v>
      </c>
      <c r="D97" s="36"/>
      <c r="E97" s="36"/>
      <c r="F97" s="36"/>
      <c r="G97" s="36" t="s">
        <v>6816</v>
      </c>
      <c r="H97" s="36" t="str">
        <f t="shared" si="95"/>
        <v>​Se requiere modificar la validación del cierre de consolidados en los que se declare el identificador AV|2 a fin de que verifique que la fecha de entrada declarada sea igual o posterior a la fecha de apertura del previo y anterior a la fecha de pago del pedimento.</v>
      </c>
      <c r="I97" s="36" t="str">
        <f t="shared" si="96"/>
        <v>AGA</v>
      </c>
      <c r="J97" s="36" t="s">
        <v>6944</v>
      </c>
      <c r="K97" s="36" t="e">
        <f t="shared" si="97"/>
        <v>#N/A</v>
      </c>
      <c r="L97" s="36"/>
      <c r="M97" s="36"/>
      <c r="N97" s="36"/>
      <c r="O97" s="36"/>
      <c r="P97" s="36"/>
      <c r="Q97" s="36"/>
      <c r="R97" s="36" t="s">
        <v>2275</v>
      </c>
      <c r="S97" s="36"/>
      <c r="T97" s="36"/>
      <c r="U97" s="36"/>
      <c r="V97" s="51" t="e">
        <f t="shared" si="129"/>
        <v>#N/A</v>
      </c>
      <c r="W97" s="36" t="str">
        <f>IF(VLOOKUP(A97,iniciativa,23,FALSE)="Banco de iniciativa", "Detenido","Activo")</f>
        <v>Activo</v>
      </c>
      <c r="X97" s="36" t="s">
        <v>170</v>
      </c>
      <c r="Y97" s="36"/>
      <c r="Z97" s="36" t="str">
        <f t="shared" si="98"/>
        <v>Comercio Exterior - Pre-Despacho</v>
      </c>
      <c r="AA97" s="36" t="str">
        <f t="shared" si="131"/>
        <v>Mantenimiento</v>
      </c>
      <c r="AB97" s="36" t="str">
        <f t="shared" si="99"/>
        <v>217 - Validador de Operaciones de Comercio Exterior</v>
      </c>
      <c r="AC97" s="36" t="str">
        <f t="shared" si="100"/>
        <v>Validador de Operaciones de Comercio Exterior</v>
      </c>
      <c r="AD97" s="36" t="str">
        <f>VLOOKUP(A97,h_iniciativa,14,FALSE)</f>
        <v>Fábrica Interna - AGA</v>
      </c>
      <c r="AE97" s="36"/>
      <c r="AF97" s="36"/>
      <c r="AG97" s="36"/>
      <c r="AH97" s="36"/>
      <c r="AI97" s="36"/>
      <c r="AJ97" s="36" t="e">
        <f t="shared" si="101"/>
        <v>#N/A</v>
      </c>
      <c r="AK97" s="36" t="str">
        <f>VLOOKUP(A97,h_iniciativa,11,FALSE)</f>
        <v>Sonia Oliva Caballero Aquino</v>
      </c>
      <c r="AL97" s="36" t="str">
        <f>VLOOKUP(A97,h_iniciativa,9,FALSE)</f>
        <v>Enrique Teodoro Olvera Olvera</v>
      </c>
      <c r="AM97" s="36" t="s">
        <v>4214</v>
      </c>
      <c r="AN97" s="36" t="s">
        <v>4214</v>
      </c>
      <c r="AO97" s="36"/>
      <c r="AP97" s="36"/>
      <c r="AQ97" s="36"/>
      <c r="AR97" s="36" t="s">
        <v>78</v>
      </c>
      <c r="AS97" s="36" t="s">
        <v>78</v>
      </c>
      <c r="AT97" s="48" t="str">
        <f>VLOOKUP(VLOOKUP(A97,h_iniciativa,12,FALSE),matriz_app,6,FALSE)</f>
        <v>Jose Carlos Angel Lara Reyes</v>
      </c>
      <c r="AU97" s="48" t="str">
        <f>VLOOKUP(VLOOKUP(A97,h_iniciativa,12,FALSE),matriz_app,5,FALSE)</f>
        <v>Angel Alberto Vazquez Chavez</v>
      </c>
      <c r="AV97" s="54"/>
      <c r="AW97" s="54"/>
      <c r="AX97" s="54"/>
      <c r="AY97" s="54"/>
      <c r="AZ97" s="49"/>
      <c r="BA97" s="49"/>
      <c r="BB97" s="36" t="s">
        <v>2267</v>
      </c>
      <c r="BC97" s="49" t="s">
        <v>3963</v>
      </c>
      <c r="BD97" s="48">
        <f t="shared" si="102"/>
        <v>746</v>
      </c>
      <c r="BE97" s="48" t="str">
        <f t="shared" si="103"/>
        <v>Realizar análisis</v>
      </c>
      <c r="BF97" s="48" t="e">
        <f t="shared" si="104"/>
        <v>#N/A</v>
      </c>
      <c r="BG97" s="48" t="e">
        <f t="shared" si="105"/>
        <v>#N/A</v>
      </c>
      <c r="BH97" s="48" t="e">
        <f t="shared" si="106"/>
        <v>#N/A</v>
      </c>
    </row>
    <row r="98" spans="1:60" x14ac:dyDescent="0.3">
      <c r="A98" s="53">
        <v>755</v>
      </c>
      <c r="B98" s="54">
        <f t="shared" ref="B98:B125" si="132">VLOOKUP(A98,h_iniciativa,3,FALSE)</f>
        <v>43584.448495370372</v>
      </c>
      <c r="C98" s="36" t="str">
        <f t="shared" si="94"/>
        <v>CE-SO: Cargador de Información de Pedimentos</v>
      </c>
      <c r="D98" s="36" t="s">
        <v>6365</v>
      </c>
      <c r="E98" s="36"/>
      <c r="F98" s="36"/>
      <c r="G98" s="36" t="s">
        <v>6815</v>
      </c>
      <c r="H98" s="36" t="str">
        <f t="shared" si="95"/>
        <v xml:space="preserve">​Crear un esquema que permita obtener informacion de pedimentos y no pedimentos desde tablas de aplicaciones legadas a fin de incorporarlas a Bases de datos del MAT CE a fin de contar con información que permita contar con todo el universo de Contabilidad Aduanera. </v>
      </c>
      <c r="I98" s="36" t="s">
        <v>78</v>
      </c>
      <c r="J98" s="36" t="s">
        <v>7957</v>
      </c>
      <c r="K98" s="36" t="str">
        <f t="shared" si="97"/>
        <v>Edgar Alfonso Reyes Pérez</v>
      </c>
      <c r="L98" s="36" t="s">
        <v>7957</v>
      </c>
      <c r="M98" s="36"/>
      <c r="N98" s="136" t="s">
        <v>4460</v>
      </c>
      <c r="O98" s="36">
        <f>IFERROR(AG98*0.15,0)</f>
        <v>1252.05</v>
      </c>
      <c r="P98" s="36" t="s">
        <v>6959</v>
      </c>
      <c r="Q98" s="36">
        <f>IF(K98=N98,1,0)</f>
        <v>1</v>
      </c>
      <c r="R98" s="36" t="str">
        <f>VLOOKUP(A98,proyectos,5,FALSE)</f>
        <v>I. Liberación</v>
      </c>
      <c r="S98" s="36" t="s">
        <v>6443</v>
      </c>
      <c r="T98" s="36" t="s">
        <v>6443</v>
      </c>
      <c r="U98" s="36"/>
      <c r="V98" s="51">
        <f t="shared" si="129"/>
        <v>0.95</v>
      </c>
      <c r="W98" s="36" t="str">
        <f>VLOOKUP(A98,proyectos,6,FALSE)</f>
        <v>Activo</v>
      </c>
      <c r="X98" s="36" t="s">
        <v>170</v>
      </c>
      <c r="Y98" s="36" t="str">
        <f>VLOOKUP(A98,proyectos,19,FALSE)</f>
        <v>Continuidad operativa</v>
      </c>
      <c r="Z98" s="36" t="str">
        <f t="shared" ref="Z98:Z125" si="133">VLOOKUP(A98,h_iniciativa,10,FALSE)</f>
        <v>Comercio Exterior - Soporte a la Operación</v>
      </c>
      <c r="AA98" s="36" t="str">
        <f t="shared" si="131"/>
        <v>Mantenimiento</v>
      </c>
      <c r="AB98" s="55" t="str">
        <f t="shared" si="99"/>
        <v>879 - Cargador de Pedimentos</v>
      </c>
      <c r="AC98" s="36" t="str">
        <f t="shared" si="100"/>
        <v>Cargador de Pedimentos</v>
      </c>
      <c r="AD98" s="36" t="s">
        <v>33</v>
      </c>
      <c r="AE98" s="36" t="str">
        <f>VLOOKUP(A98,h_project,34,FALSE)</f>
        <v>Unidades de Desarrollo (UD-X)</v>
      </c>
      <c r="AF98" s="36">
        <f>VLOOKUP(A98,h_project,35,FALSE)</f>
        <v>8347</v>
      </c>
      <c r="AG98" s="36">
        <f>VLOOKUP(A98,h_project,36,FALSE)</f>
        <v>8347</v>
      </c>
      <c r="AH98" s="56">
        <v>1838183</v>
      </c>
      <c r="AI98" s="57">
        <f>VLOOKUP(A98,h_project,37,FALSE)</f>
        <v>1911463</v>
      </c>
      <c r="AJ98" s="36" t="e">
        <f t="shared" si="101"/>
        <v>#N/A</v>
      </c>
      <c r="AK98" s="36" t="str">
        <f>VLOOKUP(A98,proyectos,9,FALSE)</f>
        <v>Mario Santos Aldama</v>
      </c>
      <c r="AL98" s="36" t="str">
        <f>VLOOKUP(A98,proyectos,10,FALSE)</f>
        <v>Ingrid Bernal Campuzano</v>
      </c>
      <c r="AM98" s="36" t="s">
        <v>4214</v>
      </c>
      <c r="AN98" s="36" t="s">
        <v>4214</v>
      </c>
      <c r="AO98" s="36">
        <f>VLOOKUP(A98,proyectos,2,FALSE)</f>
        <v>652</v>
      </c>
      <c r="AP98" s="36" t="str">
        <f>VLOOKUP(AO98,h_est_tec,17,FALSE)</f>
        <v>Alto Nivel</v>
      </c>
      <c r="AQ98" s="36" t="str">
        <f>VLOOKUP(A98,proyectos,29,FALSE)</f>
        <v>Desarrollo de_Software</v>
      </c>
      <c r="AR98" s="36" t="s">
        <v>4444</v>
      </c>
      <c r="AS98" s="36" t="s">
        <v>4444</v>
      </c>
      <c r="AT98" s="36" t="str">
        <f>VLOOKUP(A98,proyectos,12,FALSE)</f>
        <v>Homero Angel Garcia Merino</v>
      </c>
      <c r="AU98" s="36" t="str">
        <f>VLOOKUP(A98,proyectos,13,FALSE)</f>
        <v>Jose Salvador Parra Correa</v>
      </c>
      <c r="AV98" s="54" t="str">
        <f>VLOOKUP(A98,proyectos,20,FALSE)</f>
        <v>04/03/2019</v>
      </c>
      <c r="AW98" s="54" t="str">
        <f>VLOOKUP(A98,proyectos,21,FALSE)</f>
        <v>04/03/2019</v>
      </c>
      <c r="AX98" s="54" t="str">
        <f>VLOOKUP(A98,proyectos,22,FALSE)</f>
        <v>04/12/2020</v>
      </c>
      <c r="AY98" s="54" t="str">
        <f>VLOOKUP(A98,proyectos,23,FALSE)</f>
        <v/>
      </c>
      <c r="AZ98" s="49">
        <f>YEAR(AX98)</f>
        <v>2020</v>
      </c>
      <c r="BA98" s="49">
        <f>MONTH(AX98)</f>
        <v>12</v>
      </c>
      <c r="BB98" s="36" t="s">
        <v>663</v>
      </c>
      <c r="BC98" s="49" t="s">
        <v>3963</v>
      </c>
      <c r="BD98" s="48" t="e">
        <f t="shared" si="102"/>
        <v>#N/A</v>
      </c>
      <c r="BE98" s="48">
        <f t="shared" si="103"/>
        <v>0</v>
      </c>
      <c r="BF98" s="48">
        <f t="shared" si="104"/>
        <v>755</v>
      </c>
      <c r="BG98" s="48">
        <f t="shared" si="105"/>
        <v>755</v>
      </c>
      <c r="BH98" s="48" t="str">
        <f t="shared" si="106"/>
        <v>Activo</v>
      </c>
    </row>
    <row r="99" spans="1:60" x14ac:dyDescent="0.3">
      <c r="A99" s="53">
        <v>766</v>
      </c>
      <c r="B99" s="54">
        <f t="shared" si="132"/>
        <v>43587.712708333333</v>
      </c>
      <c r="C99" s="36" t="str">
        <f t="shared" si="94"/>
        <v>SAC_Certisat Empleado_Bloqueo y desbloqueo usuarios VIP</v>
      </c>
      <c r="D99" s="36"/>
      <c r="E99" s="36"/>
      <c r="F99" s="36"/>
      <c r="G99" s="36" t="s">
        <v>6815</v>
      </c>
      <c r="H99" s="36" t="str">
        <f t="shared" si="95"/>
        <v>​Derivado de la reingenieria de Certisat CRM, se debe considerar la incorporación del módulo de bloqueo y desbloqueo de usuarios VIP.</v>
      </c>
      <c r="I99" s="36" t="str">
        <f t="shared" ref="I99:I130" si="134">VLOOKUP(A99,h_iniciativa,5,FALSE)</f>
        <v>AGSC</v>
      </c>
      <c r="J99" s="36" t="s">
        <v>6944</v>
      </c>
      <c r="K99" s="36" t="str">
        <f t="shared" si="97"/>
        <v>Félix Juan Ramírez Velasco</v>
      </c>
      <c r="L99" s="36" t="s">
        <v>6944</v>
      </c>
      <c r="M99" s="36">
        <v>1</v>
      </c>
      <c r="N99" s="145" t="s">
        <v>4476</v>
      </c>
      <c r="O99" s="36">
        <f>IFERROR(AG99*0.15,0)</f>
        <v>775.00949999999989</v>
      </c>
      <c r="P99" s="36" t="s">
        <v>2396</v>
      </c>
      <c r="Q99" s="36">
        <f>IF(K99=N99,1,0)</f>
        <v>1</v>
      </c>
      <c r="R99" s="36" t="str">
        <f>VLOOKUP(A99,proyectos,5,FALSE)</f>
        <v>E. Pruebas de Integración Aplicativa</v>
      </c>
      <c r="S99" s="36">
        <v>1619</v>
      </c>
      <c r="T99" s="36" t="s">
        <v>6443</v>
      </c>
      <c r="U99" s="36"/>
      <c r="V99" s="51">
        <f t="shared" si="129"/>
        <v>0.82</v>
      </c>
      <c r="W99" s="36" t="str">
        <f>VLOOKUP(A99,proyectos,6,FALSE)</f>
        <v>Activo</v>
      </c>
      <c r="X99" s="36" t="s">
        <v>170</v>
      </c>
      <c r="Y99" s="36" t="str">
        <f>VLOOKUP(A99,proyectos,19,FALSE)</f>
        <v>Continuidad operativa</v>
      </c>
      <c r="Z99" s="36" t="str">
        <f t="shared" si="133"/>
        <v>e.Firma</v>
      </c>
      <c r="AA99" s="36" t="str">
        <f t="shared" si="131"/>
        <v>Proyecto</v>
      </c>
      <c r="AB99" s="55" t="str">
        <f t="shared" si="99"/>
        <v>2079 - Certificación SAT (Ventanilla y WEB)</v>
      </c>
      <c r="AC99" s="36" t="str">
        <f t="shared" si="100"/>
        <v>Certificación SAT (Ventanilla y WEB)</v>
      </c>
      <c r="AD99" s="36" t="s">
        <v>33</v>
      </c>
      <c r="AE99" s="36" t="str">
        <f>VLOOKUP(A99,h_project,34,FALSE)</f>
        <v>Unidades de Desarrollo (UD-X)</v>
      </c>
      <c r="AF99" s="36">
        <f>VLOOKUP(A99,h_project,35,FALSE)</f>
        <v>5166.7299999999996</v>
      </c>
      <c r="AG99" s="36">
        <f>VLOOKUP(A99,h_project,36,FALSE)</f>
        <v>5166.7299999999996</v>
      </c>
      <c r="AH99" s="56">
        <v>1183181</v>
      </c>
      <c r="AI99" s="57">
        <f>VLOOKUP(A99,h_project,37,FALSE)</f>
        <v>1183181.17</v>
      </c>
      <c r="AJ99" s="36" t="e">
        <f t="shared" si="101"/>
        <v>#N/A</v>
      </c>
      <c r="AK99" s="36" t="str">
        <f>VLOOKUP(A99,proyectos,9,FALSE)</f>
        <v>Felix Juan Ramírez Velasco</v>
      </c>
      <c r="AL99" s="36" t="str">
        <f>VLOOKUP(A99,proyectos,10,FALSE)</f>
        <v>Ignacio Trujillo Hernandez</v>
      </c>
      <c r="AM99" s="36" t="s">
        <v>4214</v>
      </c>
      <c r="AN99" s="36" t="s">
        <v>4214</v>
      </c>
      <c r="AO99" s="36">
        <f>VLOOKUP(A99,proyectos,2,FALSE)</f>
        <v>689</v>
      </c>
      <c r="AP99" s="36" t="s">
        <v>32</v>
      </c>
      <c r="AQ99" s="36" t="str">
        <f>VLOOKUP(A99,proyectos,29,FALSE)</f>
        <v>Desarrollo de Software</v>
      </c>
      <c r="AR99" s="36" t="s">
        <v>4401</v>
      </c>
      <c r="AS99" s="36" t="s">
        <v>4401</v>
      </c>
      <c r="AT99" s="36" t="str">
        <f>VLOOKUP(A99,proyectos,12,FALSE)</f>
        <v>Jose Ignacio Perez Garcia</v>
      </c>
      <c r="AU99" s="36" t="str">
        <f>VLOOKUP(A99,proyectos,13,FALSE)</f>
        <v>Daniel Esquivel Herrera</v>
      </c>
      <c r="AV99" s="54" t="str">
        <f>VLOOKUP(A99,proyectos,20,FALSE)</f>
        <v>23/05/2019</v>
      </c>
      <c r="AW99" s="54" t="str">
        <f>VLOOKUP(A99,proyectos,21,FALSE)</f>
        <v>23/05/2019</v>
      </c>
      <c r="AX99" s="54" t="str">
        <f>VLOOKUP(A99,proyectos,22,FALSE)</f>
        <v>21/01/2020</v>
      </c>
      <c r="AY99" s="54" t="str">
        <f>VLOOKUP(A99,proyectos,23,FALSE)</f>
        <v/>
      </c>
      <c r="AZ99" s="49">
        <f>YEAR(AX99)</f>
        <v>2020</v>
      </c>
      <c r="BA99" s="49">
        <f>MONTH(AX99)</f>
        <v>1</v>
      </c>
      <c r="BB99" s="36" t="s">
        <v>663</v>
      </c>
      <c r="BC99" s="49" t="s">
        <v>3963</v>
      </c>
      <c r="BD99" s="48" t="e">
        <f t="shared" si="102"/>
        <v>#N/A</v>
      </c>
      <c r="BE99" s="48">
        <f t="shared" si="103"/>
        <v>0</v>
      </c>
      <c r="BF99" s="48">
        <f t="shared" si="104"/>
        <v>766</v>
      </c>
      <c r="BG99" s="48">
        <f t="shared" si="105"/>
        <v>766</v>
      </c>
      <c r="BH99" s="48" t="str">
        <f t="shared" si="106"/>
        <v>Activo</v>
      </c>
    </row>
    <row r="100" spans="1:60" ht="43.2" x14ac:dyDescent="0.3">
      <c r="A100" s="53">
        <v>768</v>
      </c>
      <c r="B100" s="54">
        <f t="shared" si="132"/>
        <v>43587.798796296294</v>
      </c>
      <c r="C100" s="63" t="str">
        <f t="shared" si="94"/>
        <v>Infraestructura de Servidores para servicios AUTONORMA, Comunicación Institucional y Capacitación SAT (Institucionalización)</v>
      </c>
      <c r="D100" s="36"/>
      <c r="E100" s="36"/>
      <c r="F100" s="36"/>
      <c r="G100" s="36" t="s">
        <v>6818</v>
      </c>
      <c r="H100" s="36" t="str">
        <f t="shared" si="95"/>
        <v>​Infraestructura obsoleta que soporta aplicativos de uso para todo el SAT. AutonormaPone a disposición del SAT normativa para la operación de sus procesosComunicación InstitucionalDifusión de temas relevantes que apoyan las funciones de los empleadosAplicativos que soportan la capacitación que proporciona el SAT tanto de manera interna como externa</v>
      </c>
      <c r="I100" s="36" t="str">
        <f t="shared" si="134"/>
        <v>AGRS</v>
      </c>
      <c r="J100" s="36" t="s">
        <v>6944</v>
      </c>
      <c r="K100" s="36" t="str">
        <f t="shared" si="97"/>
        <v>Margarita Canseco Flores</v>
      </c>
      <c r="L100" s="36" t="s">
        <v>6944</v>
      </c>
      <c r="M100" s="36"/>
      <c r="N100" s="145" t="s">
        <v>54</v>
      </c>
      <c r="O100" s="36">
        <f>IFERROR(AG100*0.15,0)</f>
        <v>0</v>
      </c>
      <c r="P100" s="36" t="s">
        <v>6974</v>
      </c>
      <c r="Q100" s="36">
        <f>IF(K100=N100,1,0)</f>
        <v>1</v>
      </c>
      <c r="R100" s="36" t="str">
        <f>VLOOKUP(A100,proyectos,5,FALSE)</f>
        <v>2. Planeación</v>
      </c>
      <c r="S100" s="36"/>
      <c r="T100" s="36"/>
      <c r="U100" s="36"/>
      <c r="V100" s="51">
        <f t="shared" si="129"/>
        <v>0</v>
      </c>
      <c r="W100" s="36" t="str">
        <f>VLOOKUP(A100,proyectos,6,FALSE)</f>
        <v>Activo</v>
      </c>
      <c r="X100" s="36" t="str">
        <f>VLOOKUP(A100,h_iniciativa,15,FALSE)</f>
        <v>No aplica</v>
      </c>
      <c r="Y100" s="36" t="str">
        <f>VLOOKUP(A100,proyectos,19,FALSE)</f>
        <v>Soporte a la operación del SAT</v>
      </c>
      <c r="Z100" s="36" t="str">
        <f t="shared" si="133"/>
        <v>Recursos y Servicios</v>
      </c>
      <c r="AA100" s="36" t="str">
        <f t="shared" si="131"/>
        <v>Tecnológico</v>
      </c>
      <c r="AB100" s="55" t="str">
        <f t="shared" si="99"/>
        <v>2075.1 - Documentum/Captiva - Servicios de Digitalización Solución Integral Servicios al Contribuyente</v>
      </c>
      <c r="AC100" s="36" t="str">
        <f t="shared" si="100"/>
        <v>Documentum/Captiva - Servicios de Digitalización Solución Integral Servicios al Contribuyente</v>
      </c>
      <c r="AD100" s="36" t="str">
        <f>VLOOKUP(A100,h_iniciativa,14,FALSE)</f>
        <v>Fábrica Interna - ACSMC</v>
      </c>
      <c r="AE100" s="36" t="s">
        <v>218</v>
      </c>
      <c r="AF100" s="36" t="str">
        <f>VLOOKUP(A100,h_project,35,FALSE)</f>
        <v/>
      </c>
      <c r="AG100" s="36" t="str">
        <f>VLOOKUP(A100,h_project,36,FALSE)</f>
        <v/>
      </c>
      <c r="AH100" s="36">
        <v>0</v>
      </c>
      <c r="AI100" s="57" t="str">
        <f>VLOOKUP(A100,h_project,37,FALSE)</f>
        <v/>
      </c>
      <c r="AJ100" s="36" t="e">
        <f t="shared" si="101"/>
        <v>#N/A</v>
      </c>
      <c r="AK100" s="36" t="str">
        <f>VLOOKUP(A100,proyectos,9,FALSE)</f>
        <v>Margarita Canseco Flores</v>
      </c>
      <c r="AL100" s="36" t="str">
        <f>VLOOKUP(A100,proyectos,10,FALSE)</f>
        <v>Diana Maribel Velazquez Barroso</v>
      </c>
      <c r="AM100" s="36" t="s">
        <v>4214</v>
      </c>
      <c r="AN100" s="36" t="s">
        <v>4214</v>
      </c>
      <c r="AO100" s="36">
        <f>VLOOKUP(A100,proyectos,2,FALSE)</f>
        <v>0</v>
      </c>
      <c r="AP100" s="36" t="e">
        <f>VLOOKUP(AO100,h_est_tec,17,FALSE)</f>
        <v>#N/A</v>
      </c>
      <c r="AQ100" s="36" t="str">
        <f>VLOOKUP(A100,proyectos,29,FALSE)</f>
        <v>Proyecto Tecnológico</v>
      </c>
      <c r="AR100" s="36" t="s">
        <v>7822</v>
      </c>
      <c r="AS100" s="36" t="s">
        <v>7012</v>
      </c>
      <c r="AT100" s="36" t="str">
        <f>VLOOKUP(A100,proyectos,12,FALSE)</f>
        <v>Luis Fernando Ruiz Guerra</v>
      </c>
      <c r="AU100" s="36" t="str">
        <f>VLOOKUP(A100,proyectos,13,FALSE)</f>
        <v/>
      </c>
      <c r="AV100" s="54" t="str">
        <f>VLOOKUP(A100,proyectos,20,FALSE)</f>
        <v>10/03/2020</v>
      </c>
      <c r="AW100" s="54" t="str">
        <f>VLOOKUP(A100,proyectos,21,FALSE)</f>
        <v/>
      </c>
      <c r="AX100" s="54" t="str">
        <f>VLOOKUP(A100,proyectos,22,FALSE)</f>
        <v>10/03/2020</v>
      </c>
      <c r="AY100" s="54" t="str">
        <f>VLOOKUP(A100,proyectos,23,FALSE)</f>
        <v/>
      </c>
      <c r="AZ100" s="49">
        <f>YEAR(AX100)</f>
        <v>2020</v>
      </c>
      <c r="BA100" s="49">
        <f>MONTH(AX100)</f>
        <v>3</v>
      </c>
      <c r="BB100" s="36" t="s">
        <v>663</v>
      </c>
      <c r="BC100" s="49" t="s">
        <v>3963</v>
      </c>
      <c r="BD100" s="48" t="e">
        <f t="shared" si="102"/>
        <v>#N/A</v>
      </c>
      <c r="BE100" s="48">
        <f t="shared" si="103"/>
        <v>0</v>
      </c>
      <c r="BF100" s="48" t="e">
        <f t="shared" si="104"/>
        <v>#N/A</v>
      </c>
      <c r="BG100" s="48">
        <f t="shared" si="105"/>
        <v>768</v>
      </c>
      <c r="BH100" s="48" t="str">
        <f t="shared" si="106"/>
        <v>Activo</v>
      </c>
    </row>
    <row r="101" spans="1:60" x14ac:dyDescent="0.3">
      <c r="A101" s="53">
        <v>770</v>
      </c>
      <c r="B101" s="54">
        <f t="shared" si="132"/>
        <v>43588.633402777778</v>
      </c>
      <c r="C101" s="36" t="str">
        <f t="shared" si="94"/>
        <v>CZA_SUBASTASAT-Mejoras Parte 2.Reportes y ajuste a datos de la Subasta y Actas</v>
      </c>
      <c r="D101" s="36" t="s">
        <v>6479</v>
      </c>
      <c r="E101" s="36" t="s">
        <v>6479</v>
      </c>
      <c r="F101" s="36" t="s">
        <v>90</v>
      </c>
      <c r="G101" s="36" t="s">
        <v>6812</v>
      </c>
      <c r="H101" s="36" t="str">
        <f t="shared" si="95"/>
        <v>​Los
campos que se tienen en el registro de bienes no son los suficientes para dar a
conocer a los postores información que necesita conocer.</v>
      </c>
      <c r="I101" s="36" t="str">
        <f t="shared" si="134"/>
        <v>AGR</v>
      </c>
      <c r="J101" s="36" t="s">
        <v>7957</v>
      </c>
      <c r="K101" s="36" t="str">
        <f t="shared" si="97"/>
        <v>Luis Alfredo Torres Arreguín</v>
      </c>
      <c r="L101" s="36" t="s">
        <v>7957</v>
      </c>
      <c r="M101" s="36"/>
      <c r="N101" s="145" t="s">
        <v>112</v>
      </c>
      <c r="O101" s="36">
        <f>IFERROR(AG101*0.15,0)</f>
        <v>822.51149999999996</v>
      </c>
      <c r="P101" s="36" t="s">
        <v>2396</v>
      </c>
      <c r="Q101" s="36">
        <f>IF(K101=N101,1,0)</f>
        <v>1</v>
      </c>
      <c r="R101" s="36" t="str">
        <f>VLOOKUP(A101,proyectos,5,FALSE)</f>
        <v>E. Pruebas de Integración Aplicativa</v>
      </c>
      <c r="S101" s="36" t="s">
        <v>6457</v>
      </c>
      <c r="T101" s="36" t="s">
        <v>6443</v>
      </c>
      <c r="U101" s="36" t="s">
        <v>4455</v>
      </c>
      <c r="V101" s="51">
        <f t="shared" si="129"/>
        <v>0.75</v>
      </c>
      <c r="W101" s="36" t="str">
        <f>VLOOKUP(A101,proyectos,6,FALSE)</f>
        <v>Activo</v>
      </c>
      <c r="X101" s="36" t="s">
        <v>170</v>
      </c>
      <c r="Y101" s="36" t="str">
        <f>VLOOKUP(A101,proyectos,19,FALSE)</f>
        <v>Continuidad operativa</v>
      </c>
      <c r="Z101" s="36" t="str">
        <f t="shared" si="133"/>
        <v>Cobranza</v>
      </c>
      <c r="AA101" s="36" t="str">
        <f t="shared" si="131"/>
        <v>Mantenimiento</v>
      </c>
      <c r="AB101" s="55" t="str">
        <f t="shared" si="99"/>
        <v>787 - SubastaSAT Nueva Versión</v>
      </c>
      <c r="AC101" s="36" t="str">
        <f t="shared" si="100"/>
        <v>SubastaSAT Nueva Versión</v>
      </c>
      <c r="AD101" s="36" t="s">
        <v>33</v>
      </c>
      <c r="AE101" s="36" t="str">
        <f>VLOOKUP(A101,h_project,34,FALSE)</f>
        <v>Unidades de Desarrollo (UD-X)</v>
      </c>
      <c r="AF101" s="36">
        <f>VLOOKUP(A101,h_project,35,FALSE)</f>
        <v>5483.41</v>
      </c>
      <c r="AG101" s="36">
        <f>VLOOKUP(A101,h_project,36,FALSE)</f>
        <v>5483.41</v>
      </c>
      <c r="AH101" s="56">
        <v>1255700.8899999999</v>
      </c>
      <c r="AI101" s="57">
        <f>VLOOKUP(A101,h_project,37,FALSE)</f>
        <v>1255700.8899999999</v>
      </c>
      <c r="AJ101" s="36" t="e">
        <f t="shared" si="101"/>
        <v>#N/A</v>
      </c>
      <c r="AK101" s="36" t="str">
        <f>VLOOKUP(A101,proyectos,9,FALSE)</f>
        <v>José Luis Vences Mendoza</v>
      </c>
      <c r="AL101" s="36" t="str">
        <f>VLOOKUP(A101,proyectos,10,FALSE)</f>
        <v>Ricardo Ramiro Romero Razo</v>
      </c>
      <c r="AM101" s="36" t="s">
        <v>4214</v>
      </c>
      <c r="AN101" s="36" t="s">
        <v>4214</v>
      </c>
      <c r="AO101" s="36">
        <f>VLOOKUP(A101,proyectos,2,FALSE)</f>
        <v>846</v>
      </c>
      <c r="AP101" s="36" t="str">
        <f>VLOOKUP(AO101,h_est_tec,17,FALSE)</f>
        <v>COSMIC</v>
      </c>
      <c r="AQ101" s="36" t="str">
        <f>VLOOKUP(A101,proyectos,29,FALSE)</f>
        <v>Desarrollo de Software</v>
      </c>
      <c r="AR101" s="36" t="s">
        <v>4444</v>
      </c>
      <c r="AS101" s="36" t="s">
        <v>4444</v>
      </c>
      <c r="AT101" s="36" t="str">
        <f>VLOOKUP(A101,proyectos,12,FALSE)</f>
        <v>Irma Patricia Guzman Miranda</v>
      </c>
      <c r="AU101" s="36" t="str">
        <f>VLOOKUP(A101,proyectos,13,FALSE)</f>
        <v>Jose Luis Avila Vazquez</v>
      </c>
      <c r="AV101" s="54" t="str">
        <f>VLOOKUP(A101,proyectos,20,FALSE)</f>
        <v>05/07/2019</v>
      </c>
      <c r="AW101" s="54" t="str">
        <f>VLOOKUP(A101,proyectos,21,FALSE)</f>
        <v>05/07/2019</v>
      </c>
      <c r="AX101" s="54" t="str">
        <f>VLOOKUP(A101,proyectos,22,FALSE)</f>
        <v>14/12/2020</v>
      </c>
      <c r="AY101" s="54" t="str">
        <f>VLOOKUP(A101,proyectos,23,FALSE)</f>
        <v/>
      </c>
      <c r="AZ101" s="49">
        <f>YEAR(AX101)</f>
        <v>2020</v>
      </c>
      <c r="BA101" s="49">
        <f>MONTH(AX101)</f>
        <v>12</v>
      </c>
      <c r="BB101" s="36" t="s">
        <v>663</v>
      </c>
      <c r="BC101" s="49" t="s">
        <v>3963</v>
      </c>
      <c r="BD101" s="48" t="e">
        <f t="shared" si="102"/>
        <v>#N/A</v>
      </c>
      <c r="BE101" s="48">
        <f t="shared" si="103"/>
        <v>0</v>
      </c>
      <c r="BF101" s="48">
        <f t="shared" si="104"/>
        <v>770</v>
      </c>
      <c r="BG101" s="48">
        <f t="shared" si="105"/>
        <v>770</v>
      </c>
      <c r="BH101" s="48" t="str">
        <f t="shared" si="106"/>
        <v>Activo</v>
      </c>
    </row>
    <row r="102" spans="1:60" x14ac:dyDescent="0.3">
      <c r="A102" s="53">
        <v>771</v>
      </c>
      <c r="B102" s="54">
        <f t="shared" si="132"/>
        <v>43591.436851851853</v>
      </c>
      <c r="C102" s="36" t="str">
        <f t="shared" si="94"/>
        <v>MATCE_MATCE - CRP_Consulta de Pedimentos</v>
      </c>
      <c r="D102" s="36"/>
      <c r="E102" s="36"/>
      <c r="F102" s="36"/>
      <c r="G102" s="36" t="s">
        <v>6815</v>
      </c>
      <c r="H102" s="36" t="str">
        <f t="shared" si="95"/>
        <v xml:space="preserve">​Contar
con la consulta de pedimentos en MATCE.
La cual, a través de un servicio parametrizable por el usuario, realice
la consulta de información en el Sistema de Automatización Aduanero Integral
(SAAI), o en el Modelo de Administración Tributaria de Comercio Exterior (MATCE).
</v>
      </c>
      <c r="I102" s="36" t="str">
        <f t="shared" si="134"/>
        <v>AGA</v>
      </c>
      <c r="J102" s="36" t="s">
        <v>6944</v>
      </c>
      <c r="K102" s="36" t="str">
        <f t="shared" si="97"/>
        <v>Beatriz Belem Stein Carrillo</v>
      </c>
      <c r="L102" s="36" t="s">
        <v>6944</v>
      </c>
      <c r="M102" s="36"/>
      <c r="N102" s="145" t="s">
        <v>73</v>
      </c>
      <c r="O102" s="36">
        <f>IFERROR(AG102*0.15,0)</f>
        <v>845.98050000000001</v>
      </c>
      <c r="P102" s="36" t="s">
        <v>2396</v>
      </c>
      <c r="Q102" s="36">
        <f>IF(K102=N102,1,0)</f>
        <v>1</v>
      </c>
      <c r="R102" s="36" t="str">
        <f>VLOOKUP(A102,proyectos,5,FALSE)</f>
        <v>E. Pruebas de Integración Aplicativa</v>
      </c>
      <c r="S102" s="36" t="s">
        <v>6443</v>
      </c>
      <c r="T102" s="36" t="s">
        <v>6443</v>
      </c>
      <c r="U102" s="36"/>
      <c r="V102" s="51">
        <f t="shared" si="129"/>
        <v>0.97</v>
      </c>
      <c r="W102" s="36" t="str">
        <f>VLOOKUP(A102,proyectos,6,FALSE)</f>
        <v>Activo</v>
      </c>
      <c r="X102" s="36" t="s">
        <v>170</v>
      </c>
      <c r="Y102" s="36" t="str">
        <f>VLOOKUP(A102,proyectos,19,FALSE)</f>
        <v>Continuidad operativa</v>
      </c>
      <c r="Z102" s="36" t="str">
        <f t="shared" si="133"/>
        <v>MAT - Comercio Exterior</v>
      </c>
      <c r="AA102" s="36" t="str">
        <f t="shared" si="131"/>
        <v>Proyecto</v>
      </c>
      <c r="AB102" s="55" t="str">
        <f t="shared" si="99"/>
        <v>1030 - MATCE-Consulta Remota de Pedimentos</v>
      </c>
      <c r="AC102" s="36" t="str">
        <f t="shared" si="100"/>
        <v>MATCE-Consulta Remota de Pedimentos</v>
      </c>
      <c r="AD102" s="36" t="str">
        <f>VLOOKUP(A102,h_iniciativa,14,FALSE)</f>
        <v>Fábrica Interna</v>
      </c>
      <c r="AE102" s="36" t="str">
        <f>VLOOKUP(A102,h_project,34,FALSE)</f>
        <v>No Aplica</v>
      </c>
      <c r="AF102" s="36">
        <f>VLOOKUP(A102,h_project,35,FALSE)</f>
        <v>0</v>
      </c>
      <c r="AG102" s="36">
        <f>VLOOKUP(A102,h_project,36,FALSE)</f>
        <v>5639.87</v>
      </c>
      <c r="AH102" s="56">
        <v>0</v>
      </c>
      <c r="AI102" s="57">
        <f>VLOOKUP(A102,h_project,37,FALSE)</f>
        <v>0</v>
      </c>
      <c r="AJ102" s="36" t="e">
        <f t="shared" si="101"/>
        <v>#N/A</v>
      </c>
      <c r="AK102" s="36" t="str">
        <f>VLOOKUP(A102,proyectos,9,FALSE)</f>
        <v>Beatriz Belem Stein Carrillo</v>
      </c>
      <c r="AL102" s="36" t="str">
        <f>VLOOKUP(A102,proyectos,10,FALSE)</f>
        <v>Ingrid Bernal Campuzano</v>
      </c>
      <c r="AM102" s="36" t="s">
        <v>4214</v>
      </c>
      <c r="AN102" s="36" t="s">
        <v>4214</v>
      </c>
      <c r="AO102" s="36">
        <f>VLOOKUP(A102,proyectos,2,FALSE)</f>
        <v>727</v>
      </c>
      <c r="AP102" s="36" t="str">
        <f>VLOOKUP(AO102,h_est_tec,17,FALSE)</f>
        <v>Juicio de Expertos</v>
      </c>
      <c r="AQ102" s="36" t="str">
        <f>VLOOKUP(A102,proyectos,29,FALSE)</f>
        <v>Desarrollo de Software</v>
      </c>
      <c r="AR102" s="36" t="s">
        <v>4444</v>
      </c>
      <c r="AS102" s="36" t="s">
        <v>4444</v>
      </c>
      <c r="AT102" s="36" t="str">
        <f>VLOOKUP(A102,proyectos,12,FALSE)</f>
        <v>Homero Angel Garcia Merino</v>
      </c>
      <c r="AU102" s="36" t="str">
        <f>VLOOKUP(A102,proyectos,13,FALSE)</f>
        <v>Graciela Hernandez Cortes</v>
      </c>
      <c r="AV102" s="54" t="str">
        <f>VLOOKUP(A102,proyectos,20,FALSE)</f>
        <v>01/03/2019</v>
      </c>
      <c r="AW102" s="54" t="str">
        <f>VLOOKUP(A102,proyectos,21,FALSE)</f>
        <v>01/03/2019</v>
      </c>
      <c r="AX102" s="54" t="str">
        <f>VLOOKUP(A102,proyectos,22,FALSE)</f>
        <v>20/07/2020</v>
      </c>
      <c r="AY102" s="54" t="str">
        <f>VLOOKUP(A102,proyectos,23,FALSE)</f>
        <v/>
      </c>
      <c r="AZ102" s="49">
        <f>YEAR(AX102)</f>
        <v>2020</v>
      </c>
      <c r="BA102" s="49">
        <f>MONTH(AX102)</f>
        <v>7</v>
      </c>
      <c r="BB102" s="36" t="s">
        <v>663</v>
      </c>
      <c r="BC102" s="49" t="s">
        <v>3963</v>
      </c>
      <c r="BD102" s="48" t="e">
        <f t="shared" si="102"/>
        <v>#N/A</v>
      </c>
      <c r="BE102" s="48">
        <f t="shared" si="103"/>
        <v>0</v>
      </c>
      <c r="BF102" s="48">
        <f t="shared" si="104"/>
        <v>771</v>
      </c>
      <c r="BG102" s="48">
        <f t="shared" si="105"/>
        <v>771</v>
      </c>
      <c r="BH102" s="48" t="str">
        <f t="shared" si="106"/>
        <v>Activo</v>
      </c>
    </row>
    <row r="103" spans="1:60" ht="28.8" x14ac:dyDescent="0.3">
      <c r="A103" s="53">
        <v>775</v>
      </c>
      <c r="B103" s="54">
        <f t="shared" si="132"/>
        <v>43591.752766203703</v>
      </c>
      <c r="C103" s="63" t="str">
        <f t="shared" si="94"/>
        <v>Transición del mantenimiento y soporte del aplicativo Subcontratación.</v>
      </c>
      <c r="D103" s="36" t="s">
        <v>6365</v>
      </c>
      <c r="E103" s="36"/>
      <c r="F103" s="36"/>
      <c r="G103" s="36" t="s">
        <v>6816</v>
      </c>
      <c r="H103" s="36" t="str">
        <f t="shared" si="95"/>
        <v>_x000D_
_x000D_
El CDS tome el mantenimiento y soporte del_x000D_
aplicativo de Subcontratación.</v>
      </c>
      <c r="I103" s="36" t="str">
        <f t="shared" si="134"/>
        <v>AGCTI</v>
      </c>
      <c r="J103" s="36" t="s">
        <v>6944</v>
      </c>
      <c r="K103" s="36" t="e">
        <f t="shared" si="97"/>
        <v>#N/A</v>
      </c>
      <c r="L103" s="36"/>
      <c r="M103" s="36"/>
      <c r="N103" s="36"/>
      <c r="O103" s="36"/>
      <c r="P103" s="36"/>
      <c r="Q103" s="36"/>
      <c r="R103" s="36" t="s">
        <v>3962</v>
      </c>
      <c r="S103" s="36"/>
      <c r="T103" s="36"/>
      <c r="U103" s="36"/>
      <c r="V103" s="51" t="e">
        <f t="shared" si="129"/>
        <v>#N/A</v>
      </c>
      <c r="W103" s="36" t="s">
        <v>35</v>
      </c>
      <c r="X103" s="36" t="s">
        <v>170</v>
      </c>
      <c r="Y103" s="36"/>
      <c r="Z103" s="36" t="str">
        <f t="shared" si="133"/>
        <v>Servicios al Contribuyente</v>
      </c>
      <c r="AA103" s="36" t="str">
        <f t="shared" si="131"/>
        <v>Requerimiento Técnico</v>
      </c>
      <c r="AB103" s="36" t="str">
        <f t="shared" si="99"/>
        <v>962 - Cumplimiento Obligaciones Fiscales en materia Subcontratación laboral</v>
      </c>
      <c r="AC103" s="36" t="str">
        <f t="shared" si="100"/>
        <v>Cumplimiento Obligaciones Fiscales en materia Subcontratación laboral</v>
      </c>
      <c r="AD103" s="36" t="str">
        <f>VLOOKUP(A103,h_iniciativa,14,FALSE)</f>
        <v>Microsoft</v>
      </c>
      <c r="AE103" s="36"/>
      <c r="AF103" s="36"/>
      <c r="AG103" s="36"/>
      <c r="AH103" s="36"/>
      <c r="AI103" s="36"/>
      <c r="AJ103" s="36" t="e">
        <f t="shared" si="101"/>
        <v>#N/A</v>
      </c>
      <c r="AK103" s="36" t="s">
        <v>6438</v>
      </c>
      <c r="AL103" s="36" t="s">
        <v>4449</v>
      </c>
      <c r="AM103" s="36" t="s">
        <v>7822</v>
      </c>
      <c r="AN103" s="36" t="s">
        <v>4444</v>
      </c>
      <c r="AO103" s="36"/>
      <c r="AP103" s="36"/>
      <c r="AQ103" s="36"/>
      <c r="AR103" s="36" t="s">
        <v>4444</v>
      </c>
      <c r="AS103" s="36" t="s">
        <v>4444</v>
      </c>
      <c r="AT103" s="48" t="str">
        <f>VLOOKUP(VLOOKUP(A103,h_iniciativa,12,FALSE),matriz_app,6,FALSE)</f>
        <v>Oscar Fernandez Pallares</v>
      </c>
      <c r="AU103" s="48" t="str">
        <f>VLOOKUP(VLOOKUP(A103,h_iniciativa,12,FALSE),matriz_app,5,FALSE)</f>
        <v>Ignacio Ramon Ruiz Casillas</v>
      </c>
      <c r="AV103" s="54"/>
      <c r="AW103" s="54"/>
      <c r="AX103" s="54"/>
      <c r="AY103" s="54"/>
      <c r="AZ103" s="49"/>
      <c r="BA103" s="49"/>
      <c r="BB103" s="36" t="s">
        <v>3960</v>
      </c>
      <c r="BC103" s="49" t="s">
        <v>3963</v>
      </c>
      <c r="BD103" s="48" t="e">
        <f t="shared" si="102"/>
        <v>#N/A</v>
      </c>
      <c r="BE103" s="48">
        <f t="shared" si="103"/>
        <v>0</v>
      </c>
      <c r="BF103" s="48">
        <f t="shared" si="104"/>
        <v>775</v>
      </c>
      <c r="BG103" s="48" t="e">
        <f t="shared" si="105"/>
        <v>#N/A</v>
      </c>
      <c r="BH103" s="48" t="e">
        <f t="shared" si="106"/>
        <v>#N/A</v>
      </c>
    </row>
    <row r="104" spans="1:60" x14ac:dyDescent="0.3">
      <c r="A104" s="53">
        <v>777</v>
      </c>
      <c r="B104" s="54">
        <f t="shared" si="132"/>
        <v>43592.602141203701</v>
      </c>
      <c r="C104" s="36" t="str">
        <f t="shared" si="94"/>
        <v>CE-SO_TCO_PITA Fuentes de insumo para tableros de carga BI</v>
      </c>
      <c r="D104" s="36"/>
      <c r="E104" s="36"/>
      <c r="F104" s="36"/>
      <c r="G104" s="36" t="s">
        <v>6815</v>
      </c>
      <c r="H104" s="36" t="str">
        <f t="shared" si="95"/>
        <v>Actualmente en la Administración Central de Modernización Aduanera (ACMA) de la Administración General de Aduanas (AGA) se tiene la responsabilidad de emitir información ejecutiva relacionada a operaciones de comercio exterior a nivel nacional y por cada punto táctico que permita la visibilidad a la alta dirección de la relevancia en eventos propios que permitan transparencia en los objetivos estratégicos por lo que se requiere la automatización de un modelo de información de temas de comercio exterior y que se pueda consumir esta información por los colaboradores de la ACMA y áreas involucradas. Se requiere integrar en esta iniciativa la información de operaciones de comercio exterior que se recaba en los distintos procesos automatizados institucionales de forma que se conjunten uniformemente conforme a la trazabilidad de los eventos.Para lograrlo, serequiere contemplar los siguientes puntos&amp;#58;1.-Realizar la extracción de información transaccional diaria correspondiente los temasde negocio que se detallan en el RN01 del RES.2.-Contar
con la información histórica de 3 años anteriores y la actual que se esté
generando.3.-Generación
de un modelo de inteligencia de negocio que contenga la integración de las
fuentes que se enlistan en el RN01 del RES4.-Contar
con el acceso a la información mediante herramientas institucionales para su
autoconsumoEl riesgo de no contar con esta solución es inherente a la operación aduanera y podría incurrir la institución en omisiones importantes en temas de Seguridad Nacional.​​</v>
      </c>
      <c r="I104" s="36" t="str">
        <f t="shared" si="134"/>
        <v>AGA</v>
      </c>
      <c r="J104" s="36" t="s">
        <v>6944</v>
      </c>
      <c r="K104" s="36" t="str">
        <f t="shared" si="97"/>
        <v>María de los Ángeles Ávila Vázquez</v>
      </c>
      <c r="L104" s="36" t="s">
        <v>6944</v>
      </c>
      <c r="M104" s="36"/>
      <c r="N104" s="145" t="s">
        <v>4474</v>
      </c>
      <c r="O104" s="36">
        <f>IFERROR(AG104*0.15,0)</f>
        <v>1318.98</v>
      </c>
      <c r="P104" s="36" t="s">
        <v>6959</v>
      </c>
      <c r="Q104" s="36">
        <f>IF(K104=N104,1,0)</f>
        <v>1</v>
      </c>
      <c r="R104" s="36" t="str">
        <f>VLOOKUP(A104,proyectos,5,FALSE)</f>
        <v>K. Cierre</v>
      </c>
      <c r="S104" s="36"/>
      <c r="T104" s="36"/>
      <c r="U104" s="36"/>
      <c r="V104" s="51">
        <f t="shared" si="129"/>
        <v>0.99</v>
      </c>
      <c r="W104" s="36" t="str">
        <f>VLOOKUP(A104,proyectos,6,FALSE)</f>
        <v>Activo</v>
      </c>
      <c r="X104" s="36" t="s">
        <v>170</v>
      </c>
      <c r="Y104" s="36" t="str">
        <f>VLOOKUP(A104,proyectos,19,FALSE)</f>
        <v>Continuidad operativa</v>
      </c>
      <c r="Z104" s="36" t="str">
        <f t="shared" si="133"/>
        <v>Comercio Exterior - Soporte a la Operación</v>
      </c>
      <c r="AA104" s="36" t="str">
        <f t="shared" si="131"/>
        <v>Proyecto</v>
      </c>
      <c r="AB104" s="55" t="str">
        <f t="shared" si="99"/>
        <v>746 - Carga Diaria de Comercio Exterior</v>
      </c>
      <c r="AC104" s="36" t="str">
        <f t="shared" si="100"/>
        <v>Carga Diaria de Comercio Exterior</v>
      </c>
      <c r="AD104" s="36" t="s">
        <v>33</v>
      </c>
      <c r="AE104" s="36" t="str">
        <f>VLOOKUP(A104,h_project,34,FALSE)</f>
        <v>Unidades de Desarrollo (UD-X)</v>
      </c>
      <c r="AF104" s="36">
        <f>VLOOKUP(A104,h_project,35,FALSE)</f>
        <v>8793.2000000000007</v>
      </c>
      <c r="AG104" s="36">
        <f>VLOOKUP(A104,h_project,36,FALSE)</f>
        <v>8793.2000000000007</v>
      </c>
      <c r="AH104" s="56">
        <v>2013642.8</v>
      </c>
      <c r="AI104" s="57">
        <f>VLOOKUP(A104,h_project,37,FALSE)</f>
        <v>2013642.8</v>
      </c>
      <c r="AJ104" s="36" t="e">
        <f t="shared" si="101"/>
        <v>#N/A</v>
      </c>
      <c r="AK104" s="36" t="str">
        <f>VLOOKUP(A104,proyectos,9,FALSE)</f>
        <v>María de los Angeles Ávila Vázquez</v>
      </c>
      <c r="AL104" s="36" t="str">
        <f>VLOOKUP(A104,proyectos,10,FALSE)</f>
        <v>Enrique Teodoro Olvera Olvera</v>
      </c>
      <c r="AM104" s="36" t="s">
        <v>4214</v>
      </c>
      <c r="AN104" s="36" t="s">
        <v>4214</v>
      </c>
      <c r="AO104" s="36">
        <f>VLOOKUP(A104,proyectos,2,FALSE)</f>
        <v>971</v>
      </c>
      <c r="AP104" s="36" t="str">
        <f>VLOOKUP(AO104,h_est_tec,17,FALSE)</f>
        <v>COSMIC</v>
      </c>
      <c r="AQ104" s="36" t="str">
        <f>VLOOKUP(A104,proyectos,29,FALSE)</f>
        <v>Desarrollo de Software</v>
      </c>
      <c r="AR104" s="36" t="s">
        <v>4401</v>
      </c>
      <c r="AS104" s="36" t="s">
        <v>4401</v>
      </c>
      <c r="AT104" s="36" t="str">
        <f>VLOOKUP(A104,proyectos,12,FALSE)</f>
        <v>Victor Alfredo Milchorena Gonzalez</v>
      </c>
      <c r="AU104" s="36" t="str">
        <f>VLOOKUP(A104,proyectos,13,FALSE)</f>
        <v>David Muñoz Olivares</v>
      </c>
      <c r="AV104" s="54" t="str">
        <f>VLOOKUP(A104,proyectos,20,FALSE)</f>
        <v>08/07/2019</v>
      </c>
      <c r="AW104" s="54" t="str">
        <f>VLOOKUP(A104,proyectos,21,FALSE)</f>
        <v>08/07/2019</v>
      </c>
      <c r="AX104" s="54" t="str">
        <f>VLOOKUP(A104,proyectos,22,FALSE)</f>
        <v>17/09/2020</v>
      </c>
      <c r="AY104" s="54" t="str">
        <f>VLOOKUP(A104,proyectos,23,FALSE)</f>
        <v/>
      </c>
      <c r="AZ104" s="49">
        <f>YEAR(AX104)</f>
        <v>2020</v>
      </c>
      <c r="BA104" s="49">
        <f>MONTH(AX104)</f>
        <v>9</v>
      </c>
      <c r="BB104" s="36" t="s">
        <v>663</v>
      </c>
      <c r="BC104" s="49" t="s">
        <v>3963</v>
      </c>
      <c r="BD104" s="48" t="e">
        <f t="shared" si="102"/>
        <v>#N/A</v>
      </c>
      <c r="BE104" s="48">
        <f t="shared" si="103"/>
        <v>0</v>
      </c>
      <c r="BF104" s="48">
        <f t="shared" si="104"/>
        <v>777</v>
      </c>
      <c r="BG104" s="48">
        <f t="shared" si="105"/>
        <v>777</v>
      </c>
      <c r="BH104" s="48" t="str">
        <f t="shared" si="106"/>
        <v>Activo</v>
      </c>
    </row>
    <row r="105" spans="1:60" ht="43.2" x14ac:dyDescent="0.3">
      <c r="A105" s="53">
        <v>784</v>
      </c>
      <c r="B105" s="54">
        <f t="shared" si="132"/>
        <v>43593.840474537035</v>
      </c>
      <c r="C105" s="63" t="str">
        <f t="shared" si="94"/>
        <v>AGS-FSCM:Incluir para algunas ctas bancarias conciliaciones automáticas y automatizar reporte conciliación general</v>
      </c>
      <c r="D105" s="36"/>
      <c r="E105" s="36"/>
      <c r="F105" s="36"/>
      <c r="G105" s="36" t="s">
        <v>6815</v>
      </c>
      <c r="H105" s="36" t="str">
        <f t="shared" si="95"/>
        <v>​Se requiere agregar a la funcionalidad nativa de Peoplesoft que hace el componente ;Conciliación Semimanual; elementos que permitan que aumente su grado de automatización y que pueda generar el reporte de conciliación bancaria - contable que se le pide mensualmente a la Administración de Recursos Financieros ;2;, de la AGRS.</v>
      </c>
      <c r="I105" s="36" t="str">
        <f t="shared" si="134"/>
        <v>AGRS</v>
      </c>
      <c r="J105" s="36" t="s">
        <v>6944</v>
      </c>
      <c r="K105" s="36" t="str">
        <f t="shared" si="97"/>
        <v>Margarita Canseco Flores</v>
      </c>
      <c r="L105" s="36" t="s">
        <v>7957</v>
      </c>
      <c r="M105" s="36"/>
      <c r="N105" s="145" t="s">
        <v>143</v>
      </c>
      <c r="O105" s="36">
        <f>IFERROR(AG105*0.15,0)</f>
        <v>1596.855</v>
      </c>
      <c r="P105" s="36" t="s">
        <v>6959</v>
      </c>
      <c r="Q105" s="36">
        <f>IF(K105=N105,1,0)</f>
        <v>0</v>
      </c>
      <c r="R105" s="36" t="str">
        <f>VLOOKUP(A105,proyectos,5,FALSE)</f>
        <v>D. Desarrollo</v>
      </c>
      <c r="S105" s="36"/>
      <c r="T105" s="36"/>
      <c r="U105" s="36"/>
      <c r="V105" s="51">
        <f t="shared" si="129"/>
        <v>0.56000000000000005</v>
      </c>
      <c r="W105" s="36" t="str">
        <f>VLOOKUP(A105,proyectos,6,FALSE)</f>
        <v>Activo</v>
      </c>
      <c r="X105" s="36" t="s">
        <v>170</v>
      </c>
      <c r="Y105" s="36" t="str">
        <f>VLOOKUP(A105,proyectos,19,FALSE)</f>
        <v>Continuidad operativa</v>
      </c>
      <c r="Z105" s="36" t="str">
        <f t="shared" si="133"/>
        <v>Recursos y Servicios</v>
      </c>
      <c r="AA105" s="36" t="str">
        <f t="shared" si="131"/>
        <v>Desarrollo</v>
      </c>
      <c r="AB105" s="55" t="str">
        <f t="shared" si="99"/>
        <v>299 - AGS-FSCM Solución Integral</v>
      </c>
      <c r="AC105" s="36" t="str">
        <f t="shared" si="100"/>
        <v>AGS-FSCM Solución Integral</v>
      </c>
      <c r="AD105" s="36" t="s">
        <v>33</v>
      </c>
      <c r="AE105" s="36" t="str">
        <f>VLOOKUP(A105,h_project,34,FALSE)</f>
        <v>Unidades de Desarrollo (UD-X)</v>
      </c>
      <c r="AF105" s="36">
        <f>VLOOKUP(A105,h_project,35,FALSE)</f>
        <v>10645.7</v>
      </c>
      <c r="AG105" s="36">
        <f>VLOOKUP(A105,h_project,36,FALSE)</f>
        <v>10645.7</v>
      </c>
      <c r="AH105" s="56">
        <v>2437865.2999999998</v>
      </c>
      <c r="AI105" s="57">
        <f>VLOOKUP(A105,h_project,37,FALSE)</f>
        <v>2437865.2999999998</v>
      </c>
      <c r="AJ105" s="36">
        <f t="shared" si="101"/>
        <v>2177583.8999999994</v>
      </c>
      <c r="AK105" s="36" t="str">
        <f>VLOOKUP(A105,proyectos,9,FALSE)</f>
        <v>Margarita Canseco Flores</v>
      </c>
      <c r="AL105" s="36" t="str">
        <f>VLOOKUP(A105,proyectos,10,FALSE)</f>
        <v>Diana Maribel Velazquez Barroso</v>
      </c>
      <c r="AM105" s="36" t="s">
        <v>4214</v>
      </c>
      <c r="AN105" s="36" t="s">
        <v>4214</v>
      </c>
      <c r="AO105" s="36">
        <f>VLOOKUP(A105,proyectos,2,FALSE)</f>
        <v>1133</v>
      </c>
      <c r="AP105" s="36" t="str">
        <f>VLOOKUP(AO105,h_est_tec,17,FALSE)</f>
        <v>COSMIC</v>
      </c>
      <c r="AQ105" s="36" t="str">
        <f>VLOOKUP(A105,proyectos,29,FALSE)</f>
        <v>Desarrollo de Software</v>
      </c>
      <c r="AR105" s="36" t="s">
        <v>4444</v>
      </c>
      <c r="AS105" s="36" t="s">
        <v>4444</v>
      </c>
      <c r="AT105" s="36" t="str">
        <f>VLOOKUP(A105,proyectos,12,FALSE)</f>
        <v>Alejandro Granados Lujano</v>
      </c>
      <c r="AU105" s="36" t="str">
        <f>VLOOKUP(A105,proyectos,13,FALSE)</f>
        <v>Francisco Porfirio Lopez Vazquez</v>
      </c>
      <c r="AV105" s="54" t="str">
        <f>VLOOKUP(A105,proyectos,20,FALSE)</f>
        <v>02/03/2020</v>
      </c>
      <c r="AW105" s="54" t="str">
        <f>VLOOKUP(A105,proyectos,21,FALSE)</f>
        <v>02/03/2020</v>
      </c>
      <c r="AX105" s="54" t="str">
        <f>VLOOKUP(A105,proyectos,22,FALSE)</f>
        <v>29/09/2020</v>
      </c>
      <c r="AY105" s="54" t="str">
        <f>VLOOKUP(A105,proyectos,23,FALSE)</f>
        <v/>
      </c>
      <c r="AZ105" s="49">
        <f>YEAR(AX105)</f>
        <v>2020</v>
      </c>
      <c r="BA105" s="49">
        <f>MONTH(AX105)</f>
        <v>9</v>
      </c>
      <c r="BB105" s="36" t="s">
        <v>663</v>
      </c>
      <c r="BC105" s="49" t="s">
        <v>3963</v>
      </c>
      <c r="BD105" s="48" t="e">
        <f t="shared" si="102"/>
        <v>#N/A</v>
      </c>
      <c r="BE105" s="48">
        <f t="shared" si="103"/>
        <v>0</v>
      </c>
      <c r="BF105" s="48">
        <f t="shared" si="104"/>
        <v>784</v>
      </c>
      <c r="BG105" s="48">
        <f t="shared" si="105"/>
        <v>784</v>
      </c>
      <c r="BH105" s="48" t="str">
        <f t="shared" si="106"/>
        <v>Activo</v>
      </c>
    </row>
    <row r="106" spans="1:60" ht="28.8" x14ac:dyDescent="0.3">
      <c r="A106" s="53">
        <v>792</v>
      </c>
      <c r="B106" s="54">
        <f t="shared" si="132"/>
        <v>43598.532326388886</v>
      </c>
      <c r="C106" s="63" t="str">
        <f t="shared" si="94"/>
        <v>TI_Desarrollo de guía de operación para la “Institucionalización de Aplicativos”.</v>
      </c>
      <c r="D106" s="36" t="s">
        <v>6365</v>
      </c>
      <c r="E106" s="36"/>
      <c r="F106" s="36"/>
      <c r="G106" s="36" t="s">
        <v>6815</v>
      </c>
      <c r="H106" s="36" t="str">
        <f t="shared" si="95"/>
        <v>​Implementar
una guía de operación que indique las actividades, reglas de negocio,
involucrados, artefactos y mejores prácticas necesarios para institucionalizar
los aplicativos desarrollados y operados por las áreas de negocio, dando como resultado
que la AGCTI pueda mantener el control de la seguridad, arquitectura,
infraestructura y la continuidad de la operación.</v>
      </c>
      <c r="I106" s="36" t="str">
        <f t="shared" si="134"/>
        <v>AGCTI</v>
      </c>
      <c r="J106" s="36" t="s">
        <v>6944</v>
      </c>
      <c r="K106" s="36" t="str">
        <f t="shared" si="97"/>
        <v>Ignacio Buendia Romero</v>
      </c>
      <c r="L106" s="36" t="s">
        <v>6944</v>
      </c>
      <c r="M106" s="36"/>
      <c r="N106" s="145" t="s">
        <v>4496</v>
      </c>
      <c r="O106" s="36">
        <f>IFERROR(AG106*0.15,0)</f>
        <v>0</v>
      </c>
      <c r="P106" s="36" t="s">
        <v>6974</v>
      </c>
      <c r="Q106" s="36">
        <f>IF(K106=N106,1,0)</f>
        <v>0</v>
      </c>
      <c r="R106" s="36" t="str">
        <f>VLOOKUP(A106,proyectos,5,FALSE)</f>
        <v>3. Ejecución</v>
      </c>
      <c r="S106" s="36"/>
      <c r="T106" s="36"/>
      <c r="U106" s="36"/>
      <c r="V106" s="51">
        <f t="shared" si="129"/>
        <v>0.84</v>
      </c>
      <c r="W106" s="36" t="str">
        <f>VLOOKUP(A106,proyectos,6,FALSE)</f>
        <v>Activo</v>
      </c>
      <c r="X106" s="36" t="s">
        <v>170</v>
      </c>
      <c r="Y106" s="36" t="str">
        <f>VLOOKUP(A106,proyectos,19,FALSE)</f>
        <v>Soporte a la operación del SAT</v>
      </c>
      <c r="Z106" s="36" t="str">
        <f t="shared" si="133"/>
        <v>Transversales de TI</v>
      </c>
      <c r="AA106" s="36" t="str">
        <f t="shared" si="131"/>
        <v>Proyecto Tecnológico</v>
      </c>
      <c r="AB106" s="55" t="str">
        <f t="shared" si="99"/>
        <v>2075.1 - Documentum/Captiva - Servicios de Digitalización Solución Integral Servicios al Contribuyente</v>
      </c>
      <c r="AC106" s="36" t="str">
        <f t="shared" si="100"/>
        <v>Documentum/Captiva - Servicios de Digitalización Solución Integral Servicios al Contribuyente</v>
      </c>
      <c r="AD106" s="36" t="str">
        <f>VLOOKUP(A106,h_iniciativa,14,FALSE)</f>
        <v>Fábrica Interna - ACSMC</v>
      </c>
      <c r="AE106" s="36" t="s">
        <v>218</v>
      </c>
      <c r="AF106" s="36" t="str">
        <f>VLOOKUP(A106,h_project,35,FALSE)</f>
        <v/>
      </c>
      <c r="AG106" s="36" t="str">
        <f>VLOOKUP(A106,h_project,36,FALSE)</f>
        <v/>
      </c>
      <c r="AH106" s="36">
        <v>0</v>
      </c>
      <c r="AI106" s="57" t="str">
        <f>VLOOKUP(A106,h_project,37,FALSE)</f>
        <v/>
      </c>
      <c r="AJ106" s="36" t="e">
        <f t="shared" si="101"/>
        <v>#N/A</v>
      </c>
      <c r="AK106" s="36" t="str">
        <f>VLOOKUP(A106,proyectos,9,FALSE)</f>
        <v>Jose Alberto Romero Rodriguez</v>
      </c>
      <c r="AL106" s="36" t="str">
        <f>VLOOKUP(A106,proyectos,10,FALSE)</f>
        <v>Enrique Teodoro Olvera Olvera</v>
      </c>
      <c r="AM106" s="36" t="s">
        <v>4214</v>
      </c>
      <c r="AN106" s="36" t="s">
        <v>4214</v>
      </c>
      <c r="AO106" s="36">
        <f>VLOOKUP(A106,proyectos,2,FALSE)</f>
        <v>0</v>
      </c>
      <c r="AP106" s="36" t="e">
        <f>VLOOKUP(AO106,h_est_tec,17,FALSE)</f>
        <v>#N/A</v>
      </c>
      <c r="AQ106" s="36" t="str">
        <f>VLOOKUP(A106,proyectos,29,FALSE)</f>
        <v>Proyecto Tecnológico</v>
      </c>
      <c r="AR106" s="36" t="s">
        <v>7822</v>
      </c>
      <c r="AS106" s="36" t="s">
        <v>170</v>
      </c>
      <c r="AT106" s="36" t="s">
        <v>170</v>
      </c>
      <c r="AU106" s="36" t="str">
        <f>VLOOKUP(A106,proyectos,13,FALSE)</f>
        <v/>
      </c>
      <c r="AV106" s="54" t="str">
        <f>VLOOKUP(A106,proyectos,20,FALSE)</f>
        <v>10/06/2019</v>
      </c>
      <c r="AW106" s="54" t="str">
        <f>VLOOKUP(A106,proyectos,21,FALSE)</f>
        <v>10/06/2019</v>
      </c>
      <c r="AX106" s="54" t="str">
        <f>VLOOKUP(A106,proyectos,22,FALSE)</f>
        <v>01/04/2020</v>
      </c>
      <c r="AY106" s="54" t="str">
        <f>VLOOKUP(A106,proyectos,23,FALSE)</f>
        <v/>
      </c>
      <c r="AZ106" s="49">
        <f>YEAR(AX106)</f>
        <v>2020</v>
      </c>
      <c r="BA106" s="49">
        <f>MONTH(AX106)</f>
        <v>4</v>
      </c>
      <c r="BB106" s="36" t="s">
        <v>663</v>
      </c>
      <c r="BC106" s="49" t="s">
        <v>3963</v>
      </c>
      <c r="BD106" s="48" t="e">
        <f t="shared" si="102"/>
        <v>#N/A</v>
      </c>
      <c r="BE106" s="48">
        <f t="shared" si="103"/>
        <v>0</v>
      </c>
      <c r="BF106" s="48" t="e">
        <f t="shared" si="104"/>
        <v>#N/A</v>
      </c>
      <c r="BG106" s="48">
        <f t="shared" si="105"/>
        <v>792</v>
      </c>
      <c r="BH106" s="48" t="str">
        <f t="shared" si="106"/>
        <v>Activo</v>
      </c>
    </row>
    <row r="107" spans="1:60" x14ac:dyDescent="0.3">
      <c r="A107" s="53">
        <v>800</v>
      </c>
      <c r="B107" s="54">
        <f t="shared" si="132"/>
        <v>43600.763888888891</v>
      </c>
      <c r="C107" s="36" t="str">
        <f t="shared" si="94"/>
        <v>CZA_MAT-CBZ: Reingeniería de la aplicación MAT Cobranza Módulo Resoluciones Traslado</v>
      </c>
      <c r="D107" s="36" t="s">
        <v>6365</v>
      </c>
      <c r="E107" s="36"/>
      <c r="F107" s="36"/>
      <c r="G107" s="36" t="s">
        <v>6815</v>
      </c>
      <c r="H107" s="36" t="str">
        <f t="shared" si="95"/>
        <v xml:space="preserve">​Desacoplar en la aplicación MAT Cobranza el módulo ;Resoluciones - Traslado; del war monolítico ;MAT-Cobranza.war;.Actualizar el Front End y Back End a las versiones más recientes alineado el marco tecnológico actual. </v>
      </c>
      <c r="I107" s="36" t="str">
        <f t="shared" si="134"/>
        <v>AGCTI</v>
      </c>
      <c r="J107" s="36" t="s">
        <v>7957</v>
      </c>
      <c r="K107" s="36" t="str">
        <f t="shared" si="97"/>
        <v>Luis Alfredo Torres Arreguín</v>
      </c>
      <c r="L107" s="36" t="s">
        <v>7957</v>
      </c>
      <c r="M107" s="36">
        <v>1</v>
      </c>
      <c r="N107" s="145" t="s">
        <v>112</v>
      </c>
      <c r="O107" s="36">
        <f>IFERROR(AG107*0.15,0)</f>
        <v>1928.6144999999999</v>
      </c>
      <c r="P107" s="36" t="s">
        <v>6959</v>
      </c>
      <c r="Q107" s="36">
        <f>IF(K107=N107,1,0)</f>
        <v>1</v>
      </c>
      <c r="R107" s="36" t="str">
        <f>VLOOKUP(A107,proyectos,5,FALSE)</f>
        <v>F. Pruebas de Usuario</v>
      </c>
      <c r="S107" s="36" t="s">
        <v>6491</v>
      </c>
      <c r="T107" s="36" t="s">
        <v>6443</v>
      </c>
      <c r="U107" s="36" t="s">
        <v>4455</v>
      </c>
      <c r="V107" s="51">
        <f t="shared" si="129"/>
        <v>0.94</v>
      </c>
      <c r="W107" s="36" t="str">
        <f>VLOOKUP(A107,proyectos,6,FALSE)</f>
        <v>Activo</v>
      </c>
      <c r="X107" s="36" t="s">
        <v>170</v>
      </c>
      <c r="Y107" s="36" t="str">
        <f>VLOOKUP(A107,proyectos,19,FALSE)</f>
        <v>Continuidad operativa</v>
      </c>
      <c r="Z107" s="36" t="str">
        <f t="shared" si="133"/>
        <v>Cobranza</v>
      </c>
      <c r="AA107" s="36" t="str">
        <f t="shared" si="131"/>
        <v>Requerimiento Técnico</v>
      </c>
      <c r="AB107" s="55" t="str">
        <f t="shared" si="99"/>
        <v>666 - Modelo de Administración Tributaria de Cobranza</v>
      </c>
      <c r="AC107" s="36" t="str">
        <f t="shared" si="100"/>
        <v>Modelo de Administración Tributaria de Cobranza</v>
      </c>
      <c r="AD107" s="36" t="s">
        <v>33</v>
      </c>
      <c r="AE107" s="36" t="str">
        <f>VLOOKUP(A107,h_project,34,FALSE)</f>
        <v>Unidades de Desarrollo (UD-X)</v>
      </c>
      <c r="AF107" s="36">
        <f>VLOOKUP(A107,h_project,35,FALSE)</f>
        <v>12857.43</v>
      </c>
      <c r="AG107" s="36">
        <f>VLOOKUP(A107,h_project,36,FALSE)</f>
        <v>12857.43</v>
      </c>
      <c r="AH107" s="56">
        <v>2944310.47</v>
      </c>
      <c r="AI107" s="57">
        <f>VLOOKUP(A107,h_project,37,FALSE)</f>
        <v>2944310.47</v>
      </c>
      <c r="AJ107" s="36" t="e">
        <f t="shared" si="101"/>
        <v>#N/A</v>
      </c>
      <c r="AK107" s="36" t="str">
        <f>VLOOKUP(A107,proyectos,9,FALSE)</f>
        <v>Luis Alfredo Torres Arreguín</v>
      </c>
      <c r="AL107" s="36" t="str">
        <f>VLOOKUP(A107,proyectos,10,FALSE)</f>
        <v>José Vicente Vázquez Chávez</v>
      </c>
      <c r="AM107" s="36" t="s">
        <v>7822</v>
      </c>
      <c r="AN107" s="36" t="s">
        <v>4153</v>
      </c>
      <c r="AO107" s="36">
        <f>VLOOKUP(A107,proyectos,2,FALSE)</f>
        <v>1086</v>
      </c>
      <c r="AP107" s="36" t="str">
        <f>VLOOKUP(AO107,h_est_tec,17,FALSE)</f>
        <v>Alto Nivel</v>
      </c>
      <c r="AQ107" s="36" t="str">
        <f>VLOOKUP(A107,proyectos,29,FALSE)</f>
        <v>Desarrollo de_Software</v>
      </c>
      <c r="AR107" s="36" t="s">
        <v>4444</v>
      </c>
      <c r="AS107" s="36" t="s">
        <v>4444</v>
      </c>
      <c r="AT107" s="36" t="str">
        <f>VLOOKUP(A107,proyectos,12,FALSE)</f>
        <v>Irma Patricia Guzman Miranda</v>
      </c>
      <c r="AU107" s="36" t="str">
        <f>VLOOKUP(A107,proyectos,13,FALSE)</f>
        <v>Jose Luis Avila Vazquez</v>
      </c>
      <c r="AV107" s="54" t="str">
        <f>VLOOKUP(A107,proyectos,20,FALSE)</f>
        <v>08/07/2019</v>
      </c>
      <c r="AW107" s="54" t="str">
        <f>VLOOKUP(A107,proyectos,21,FALSE)</f>
        <v>08/07/2019</v>
      </c>
      <c r="AX107" s="54" t="str">
        <f>VLOOKUP(A107,proyectos,22,FALSE)</f>
        <v>13/10/2020</v>
      </c>
      <c r="AY107" s="54" t="str">
        <f>VLOOKUP(A107,proyectos,23,FALSE)</f>
        <v/>
      </c>
      <c r="AZ107" s="49">
        <f>YEAR(AX107)</f>
        <v>2020</v>
      </c>
      <c r="BA107" s="49">
        <f>MONTH(AX107)</f>
        <v>10</v>
      </c>
      <c r="BB107" s="36" t="s">
        <v>663</v>
      </c>
      <c r="BC107" s="49" t="s">
        <v>3963</v>
      </c>
      <c r="BD107" s="48" t="e">
        <f t="shared" si="102"/>
        <v>#N/A</v>
      </c>
      <c r="BE107" s="48">
        <f t="shared" si="103"/>
        <v>0</v>
      </c>
      <c r="BF107" s="48">
        <f t="shared" si="104"/>
        <v>800</v>
      </c>
      <c r="BG107" s="48">
        <f t="shared" si="105"/>
        <v>800</v>
      </c>
      <c r="BH107" s="48" t="str">
        <f t="shared" si="106"/>
        <v>Activo</v>
      </c>
    </row>
    <row r="108" spans="1:60" x14ac:dyDescent="0.3">
      <c r="A108" s="36">
        <v>806</v>
      </c>
      <c r="B108" s="54">
        <f t="shared" si="132"/>
        <v>43601.74894675926</v>
      </c>
      <c r="C108" s="36" t="str">
        <f t="shared" si="94"/>
        <v>MAT - RFC Ampliado: Simplificar matriz de roles IdC</v>
      </c>
      <c r="D108" s="36" t="s">
        <v>1079</v>
      </c>
      <c r="E108" s="36" t="s">
        <v>7949</v>
      </c>
      <c r="F108" s="36" t="s">
        <v>48</v>
      </c>
      <c r="G108" s="36" t="s">
        <v>6812</v>
      </c>
      <c r="H108" s="36" t="str">
        <f t="shared" si="95"/>
        <v>​Segmentar el acceso a las funcionalidades por medio de los roles del Servicio de IdC en MAT RFC, generando nuevos roles con alcance recortado</v>
      </c>
      <c r="I108" s="36" t="str">
        <f t="shared" si="134"/>
        <v>AGSC</v>
      </c>
      <c r="J108" s="36" t="s">
        <v>6944</v>
      </c>
      <c r="K108" s="36" t="e">
        <f t="shared" si="97"/>
        <v>#N/A</v>
      </c>
      <c r="L108" s="36"/>
      <c r="M108" s="36"/>
      <c r="N108" s="36"/>
      <c r="O108" s="36"/>
      <c r="P108" s="36"/>
      <c r="Q108" s="36"/>
      <c r="R108" s="36" t="s">
        <v>2275</v>
      </c>
      <c r="S108" s="36"/>
      <c r="T108" s="36"/>
      <c r="U108" s="36"/>
      <c r="V108" s="51" t="e">
        <f t="shared" si="129"/>
        <v>#N/A</v>
      </c>
      <c r="W108" s="36" t="str">
        <f>IF(VLOOKUP(A108,iniciativa,23,FALSE)="Banco de iniciativa", "Detenido","Activo")</f>
        <v>Detenido</v>
      </c>
      <c r="X108" s="36" t="s">
        <v>170</v>
      </c>
      <c r="Y108" s="36"/>
      <c r="Z108" s="36" t="str">
        <f t="shared" si="133"/>
        <v>Identificación del Contribuyente</v>
      </c>
      <c r="AA108" s="36" t="str">
        <f t="shared" si="131"/>
        <v>Mantenimiento</v>
      </c>
      <c r="AB108" s="36" t="str">
        <f t="shared" si="99"/>
        <v>700 - RFC Ampliado</v>
      </c>
      <c r="AC108" s="36" t="str">
        <f t="shared" si="100"/>
        <v>RFC Ampliado</v>
      </c>
      <c r="AD108" s="36" t="s">
        <v>33</v>
      </c>
      <c r="AE108" s="36"/>
      <c r="AF108" s="36"/>
      <c r="AG108" s="36"/>
      <c r="AH108" s="36"/>
      <c r="AI108" s="36"/>
      <c r="AJ108" s="36" t="e">
        <f t="shared" si="101"/>
        <v>#N/A</v>
      </c>
      <c r="AK108" s="36" t="str">
        <f>VLOOKUP(A108,h_iniciativa,11,FALSE)</f>
        <v>Christian Alejandro Nolasco Palacios</v>
      </c>
      <c r="AL108" s="36" t="str">
        <f>VLOOKUP(A108,h_iniciativa,9,FALSE)</f>
        <v>Ignacio Trujillo Hernandez</v>
      </c>
      <c r="AM108" s="36" t="s">
        <v>4214</v>
      </c>
      <c r="AN108" s="36" t="s">
        <v>4214</v>
      </c>
      <c r="AO108" s="36"/>
      <c r="AP108" s="36"/>
      <c r="AQ108" s="36"/>
      <c r="AR108" s="36" t="s">
        <v>4401</v>
      </c>
      <c r="AS108" s="36" t="s">
        <v>4401</v>
      </c>
      <c r="AT108" s="48" t="str">
        <f>VLOOKUP(VLOOKUP(A108,h_iniciativa,12,FALSE),matriz_app,6,FALSE)</f>
        <v>Jose Ignacio Perez Garcia</v>
      </c>
      <c r="AU108" s="48" t="str">
        <f>VLOOKUP(VLOOKUP(A108,h_iniciativa,12,FALSE),matriz_app,5,FALSE)</f>
        <v>Araceli Gandara Bautista</v>
      </c>
      <c r="AV108" s="54"/>
      <c r="AW108" s="54"/>
      <c r="AX108" s="54"/>
      <c r="AY108" s="54"/>
      <c r="AZ108" s="49"/>
      <c r="BA108" s="49"/>
      <c r="BB108" s="36" t="s">
        <v>2267</v>
      </c>
      <c r="BC108" s="49" t="s">
        <v>3963</v>
      </c>
      <c r="BD108" s="48">
        <f t="shared" si="102"/>
        <v>806</v>
      </c>
      <c r="BE108" s="48" t="str">
        <f t="shared" si="103"/>
        <v>Banco de iniciativa</v>
      </c>
      <c r="BF108" s="48" t="e">
        <f t="shared" si="104"/>
        <v>#N/A</v>
      </c>
      <c r="BG108" s="48" t="e">
        <f t="shared" si="105"/>
        <v>#N/A</v>
      </c>
      <c r="BH108" s="48" t="e">
        <f t="shared" si="106"/>
        <v>#N/A</v>
      </c>
    </row>
    <row r="109" spans="1:60" x14ac:dyDescent="0.3">
      <c r="A109" s="53">
        <v>807</v>
      </c>
      <c r="B109" s="54">
        <f t="shared" si="132"/>
        <v>43602.744502314818</v>
      </c>
      <c r="C109" s="36" t="str">
        <f t="shared" si="94"/>
        <v>CZA_MAT-IIB: Intercambio de información con la Banca.</v>
      </c>
      <c r="D109" s="36" t="s">
        <v>6698</v>
      </c>
      <c r="E109" s="36" t="s">
        <v>7951</v>
      </c>
      <c r="F109" s="36" t="s">
        <v>90</v>
      </c>
      <c r="G109" s="36" t="s">
        <v>6812</v>
      </c>
      <c r="H109" s="36" t="str">
        <f t="shared" si="95"/>
        <v>​Se requiere la atención y soporte para la continuidad del proyectoCobranza – Intercambio de información con la Banca. (PPMC 91605), que por el término del contrato con el SDMA 4 no se logró su liberación a producción.​ Considerando el requerimiento inicial y los controles de cambio autorizados durante el periodo en que fue atendido por el anterior CDS.Se deberá asociar los siguientes paquetes a la iniciativa&amp;#58;CobranzaCZCC17524PR1CZCC17361PRBCZCC17361BD_Portal empleadoTTCC17415PECTTCC17415CBD</v>
      </c>
      <c r="I109" s="36" t="str">
        <f t="shared" si="134"/>
        <v>AGR</v>
      </c>
      <c r="J109" s="36" t="s">
        <v>6944</v>
      </c>
      <c r="K109" s="36" t="str">
        <f t="shared" si="97"/>
        <v>José Luis Vences Mendoza</v>
      </c>
      <c r="L109" s="36" t="s">
        <v>6944</v>
      </c>
      <c r="M109" s="36">
        <v>1</v>
      </c>
      <c r="N109" s="145" t="s">
        <v>102</v>
      </c>
      <c r="O109" s="36">
        <f>IFERROR(AG109*0.15,0)</f>
        <v>742.39650000000006</v>
      </c>
      <c r="P109" s="36" t="s">
        <v>2396</v>
      </c>
      <c r="Q109" s="36">
        <f>IF(K109=N109,1,0)</f>
        <v>1</v>
      </c>
      <c r="R109" s="36" t="str">
        <f>VLOOKUP(A109,proyectos,5,FALSE)</f>
        <v>F. Pruebas de Usuario</v>
      </c>
      <c r="S109" s="36" t="s">
        <v>6443</v>
      </c>
      <c r="T109" s="36" t="s">
        <v>6443</v>
      </c>
      <c r="U109" s="36"/>
      <c r="V109" s="51">
        <f t="shared" si="129"/>
        <v>0.92</v>
      </c>
      <c r="W109" s="36" t="str">
        <f>VLOOKUP(A109,proyectos,6,FALSE)</f>
        <v>Activo</v>
      </c>
      <c r="X109" s="36" t="s">
        <v>170</v>
      </c>
      <c r="Y109" s="36" t="str">
        <f>VLOOKUP(A109,proyectos,19,FALSE)</f>
        <v>Fiscalización</v>
      </c>
      <c r="Z109" s="36" t="str">
        <f t="shared" si="133"/>
        <v>Cobranza</v>
      </c>
      <c r="AA109" s="36" t="str">
        <f t="shared" si="131"/>
        <v>Mantenimiento</v>
      </c>
      <c r="AB109" s="55" t="str">
        <f t="shared" si="99"/>
        <v>1029 - Intercambio de información con la banca</v>
      </c>
      <c r="AC109" s="36" t="str">
        <f t="shared" si="100"/>
        <v>Intercambio de información con la banca</v>
      </c>
      <c r="AD109" s="36" t="s">
        <v>33</v>
      </c>
      <c r="AE109" s="36" t="str">
        <f>VLOOKUP(A109,h_project,34,FALSE)</f>
        <v>Unidades de Desarrollo (UD-X)</v>
      </c>
      <c r="AF109" s="36">
        <f>VLOOKUP(A109,h_project,35,FALSE)</f>
        <v>4949.3100000000004</v>
      </c>
      <c r="AG109" s="36">
        <f>VLOOKUP(A109,h_project,36,FALSE)</f>
        <v>4949.3100000000004</v>
      </c>
      <c r="AH109" s="56">
        <v>1133391.99</v>
      </c>
      <c r="AI109" s="57">
        <f>VLOOKUP(A109,h_project,37,FALSE)</f>
        <v>1133391.99</v>
      </c>
      <c r="AJ109" s="36" t="e">
        <f t="shared" si="101"/>
        <v>#N/A</v>
      </c>
      <c r="AK109" s="36" t="str">
        <f>VLOOKUP(A109,proyectos,9,FALSE)</f>
        <v>José Luis Vences Mendoza</v>
      </c>
      <c r="AL109" s="36" t="str">
        <f>VLOOKUP(A109,proyectos,10,FALSE)</f>
        <v>Ricardo Ramiro Romero Razo</v>
      </c>
      <c r="AM109" s="36" t="s">
        <v>4214</v>
      </c>
      <c r="AN109" s="36" t="s">
        <v>4214</v>
      </c>
      <c r="AO109" s="36">
        <f>VLOOKUP(A109,proyectos,2,FALSE)</f>
        <v>1040</v>
      </c>
      <c r="AP109" s="36" t="str">
        <f>VLOOKUP(AO109,h_est_tec,17,FALSE)</f>
        <v>COSMIC</v>
      </c>
      <c r="AQ109" s="36" t="str">
        <f>VLOOKUP(A109,proyectos,29,FALSE)</f>
        <v>Desarrollo de Software</v>
      </c>
      <c r="AR109" s="36" t="s">
        <v>4444</v>
      </c>
      <c r="AS109" s="36" t="s">
        <v>4444</v>
      </c>
      <c r="AT109" s="36" t="str">
        <f>VLOOKUP(A109,proyectos,12,FALSE)</f>
        <v>Irma Patricia Guzman Miranda</v>
      </c>
      <c r="AU109" s="36" t="str">
        <f>VLOOKUP(A109,proyectos,13,FALSE)</f>
        <v>Jose Luis Avila Vazquez</v>
      </c>
      <c r="AV109" s="54" t="str">
        <f>VLOOKUP(A109,proyectos,20,FALSE)</f>
        <v>22/07/2019</v>
      </c>
      <c r="AW109" s="54" t="str">
        <f>VLOOKUP(A109,proyectos,21,FALSE)</f>
        <v>22/07/2019</v>
      </c>
      <c r="AX109" s="54" t="str">
        <f>VLOOKUP(A109,proyectos,22,FALSE)</f>
        <v>22/10/2020</v>
      </c>
      <c r="AY109" s="54" t="str">
        <f>VLOOKUP(A109,proyectos,23,FALSE)</f>
        <v/>
      </c>
      <c r="AZ109" s="49">
        <f>YEAR(AX109)</f>
        <v>2020</v>
      </c>
      <c r="BA109" s="49">
        <f>MONTH(AX109)</f>
        <v>10</v>
      </c>
      <c r="BB109" s="36" t="s">
        <v>663</v>
      </c>
      <c r="BC109" s="49" t="s">
        <v>3963</v>
      </c>
      <c r="BD109" s="48" t="e">
        <f t="shared" si="102"/>
        <v>#N/A</v>
      </c>
      <c r="BE109" s="48">
        <f t="shared" si="103"/>
        <v>0</v>
      </c>
      <c r="BF109" s="48">
        <f t="shared" si="104"/>
        <v>807</v>
      </c>
      <c r="BG109" s="48">
        <f t="shared" si="105"/>
        <v>807</v>
      </c>
      <c r="BH109" s="48" t="str">
        <f t="shared" si="106"/>
        <v>Activo</v>
      </c>
    </row>
    <row r="110" spans="1:60" x14ac:dyDescent="0.3">
      <c r="A110" s="36">
        <v>811</v>
      </c>
      <c r="B110" s="54">
        <f t="shared" si="132"/>
        <v>43606.722488425927</v>
      </c>
      <c r="C110" s="36" t="str">
        <f t="shared" si="94"/>
        <v>CEPD_VOCE_Precio unitario en permisos C1</v>
      </c>
      <c r="D110" s="36"/>
      <c r="E110" s="36"/>
      <c r="F110" s="36"/>
      <c r="G110" s="36" t="s">
        <v>6815</v>
      </c>
      <c r="H110" s="36" t="str">
        <f t="shared" si="95"/>
        <v xml:space="preserve">Se_x000D_
requiere modificar el Validador de Operaciones de Comercio Exterior (VOCE),_x000D_
respecto a la validación de los datos declarados en el campo de Valor Comercial_x000D_
y Unidad de Medida Comercialización permisos C1._x000D_
_x000D_
</v>
      </c>
      <c r="I110" s="36" t="str">
        <f t="shared" si="134"/>
        <v>AGA</v>
      </c>
      <c r="J110" s="36" t="s">
        <v>6944</v>
      </c>
      <c r="K110" s="36" t="e">
        <f t="shared" si="97"/>
        <v>#N/A</v>
      </c>
      <c r="L110" s="36"/>
      <c r="M110" s="36"/>
      <c r="N110" s="36"/>
      <c r="O110" s="36"/>
      <c r="P110" s="36"/>
      <c r="Q110" s="36"/>
      <c r="R110" s="36" t="s">
        <v>2275</v>
      </c>
      <c r="S110" s="36"/>
      <c r="T110" s="36"/>
      <c r="U110" s="36"/>
      <c r="V110" s="51" t="e">
        <f t="shared" si="129"/>
        <v>#N/A</v>
      </c>
      <c r="W110" s="36" t="str">
        <f>IF(VLOOKUP(A110,iniciativa,23,FALSE)="Banco de iniciativa", "Detenido","Activo")</f>
        <v>Detenido</v>
      </c>
      <c r="X110" s="36" t="s">
        <v>170</v>
      </c>
      <c r="Y110" s="36"/>
      <c r="Z110" s="36" t="str">
        <f t="shared" si="133"/>
        <v>Comercio Exterior - Pre-Despacho</v>
      </c>
      <c r="AA110" s="36" t="str">
        <f t="shared" si="131"/>
        <v>Desarrollo</v>
      </c>
      <c r="AB110" s="36" t="str">
        <f t="shared" si="99"/>
        <v>217 - Validador de Operaciones de Comercio Exterior</v>
      </c>
      <c r="AC110" s="36" t="str">
        <f t="shared" si="100"/>
        <v>Validador de Operaciones de Comercio Exterior</v>
      </c>
      <c r="AD110" s="36" t="str">
        <f>VLOOKUP(A110,h_iniciativa,14,FALSE)</f>
        <v>Fábrica Interna - AGA</v>
      </c>
      <c r="AE110" s="36"/>
      <c r="AF110" s="36"/>
      <c r="AG110" s="36"/>
      <c r="AH110" s="36"/>
      <c r="AI110" s="36"/>
      <c r="AJ110" s="36" t="e">
        <f t="shared" si="101"/>
        <v>#N/A</v>
      </c>
      <c r="AK110" s="36" t="str">
        <f>VLOOKUP(A110,h_iniciativa,11,FALSE)</f>
        <v>Sonia Oliva Caballero Aquino</v>
      </c>
      <c r="AL110" s="36" t="str">
        <f>VLOOKUP(A110,h_iniciativa,9,FALSE)</f>
        <v>Enrique Teodoro Olvera Olvera</v>
      </c>
      <c r="AM110" s="36" t="s">
        <v>4214</v>
      </c>
      <c r="AN110" s="36" t="s">
        <v>4214</v>
      </c>
      <c r="AO110" s="36"/>
      <c r="AP110" s="36"/>
      <c r="AQ110" s="36"/>
      <c r="AR110" s="36" t="s">
        <v>78</v>
      </c>
      <c r="AS110" s="36" t="s">
        <v>78</v>
      </c>
      <c r="AT110" s="48" t="str">
        <f>VLOOKUP(VLOOKUP(A110,h_iniciativa,12,FALSE),matriz_app,6,FALSE)</f>
        <v>Jose Carlos Angel Lara Reyes</v>
      </c>
      <c r="AU110" s="48" t="str">
        <f>VLOOKUP(VLOOKUP(A110,h_iniciativa,12,FALSE),matriz_app,5,FALSE)</f>
        <v>Angel Alberto Vazquez Chavez</v>
      </c>
      <c r="AV110" s="54"/>
      <c r="AW110" s="54"/>
      <c r="AX110" s="54"/>
      <c r="AY110" s="54"/>
      <c r="AZ110" s="49"/>
      <c r="BA110" s="49"/>
      <c r="BB110" s="36" t="s">
        <v>2267</v>
      </c>
      <c r="BC110" s="49" t="s">
        <v>3963</v>
      </c>
      <c r="BD110" s="48">
        <f t="shared" si="102"/>
        <v>811</v>
      </c>
      <c r="BE110" s="48" t="str">
        <f t="shared" si="103"/>
        <v>Banco de iniciativa</v>
      </c>
      <c r="BF110" s="48" t="e">
        <f t="shared" si="104"/>
        <v>#N/A</v>
      </c>
      <c r="BG110" s="48" t="e">
        <f t="shared" si="105"/>
        <v>#N/A</v>
      </c>
      <c r="BH110" s="48" t="e">
        <f t="shared" si="106"/>
        <v>#N/A</v>
      </c>
    </row>
    <row r="111" spans="1:60" x14ac:dyDescent="0.3">
      <c r="A111" s="53">
        <v>815</v>
      </c>
      <c r="B111" s="54">
        <f t="shared" si="132"/>
        <v>43608.474386574075</v>
      </c>
      <c r="C111" s="36" t="str">
        <f t="shared" si="94"/>
        <v>CZA_CREDFIS: Nuevo Servicio en Motor Traductor para la entrega de sección de línea de captura.</v>
      </c>
      <c r="D111" s="36" t="s">
        <v>6365</v>
      </c>
      <c r="E111" s="36"/>
      <c r="F111" s="36"/>
      <c r="G111" s="36" t="s">
        <v>6815</v>
      </c>
      <c r="H111" s="36" t="str">
        <f t="shared" si="95"/>
        <v xml:space="preserve">Habilitar
funcionalidad al Motor Traductor (MT) para que, dependiendo de un nuevo método,
se permita a los diversos aplicativos, por una parte, continuar utilizando la
actual petición al MT para la generación y entrega del formato para pago con LC
en formato PDF y su XML, y por otra parte, utilizar una nueva petición, la cual
identifique el MT para la generación y
entrega, en formato PNG, de la sección de Línea de Captura, el Código de
barras, el código QR, el número del documento o folio y la fecha de emisión,
así como el XML correspondiente.
</v>
      </c>
      <c r="I111" s="36" t="str">
        <f t="shared" si="134"/>
        <v>AGR</v>
      </c>
      <c r="J111" s="36" t="s">
        <v>6944</v>
      </c>
      <c r="K111" s="36" t="str">
        <f t="shared" si="97"/>
        <v>José Luis Vences Mendoza</v>
      </c>
      <c r="L111" s="36" t="s">
        <v>6944</v>
      </c>
      <c r="M111" s="36"/>
      <c r="N111" s="145" t="s">
        <v>102</v>
      </c>
      <c r="O111" s="36">
        <f>IFERROR(AG111*0.15,0)</f>
        <v>51.245999999999995</v>
      </c>
      <c r="P111" s="36" t="s">
        <v>6974</v>
      </c>
      <c r="Q111" s="36">
        <f>IF(K111=N111,1,0)</f>
        <v>1</v>
      </c>
      <c r="R111" s="36" t="str">
        <f>VLOOKUP(A111,proyectos,5,FALSE)</f>
        <v>E. Pruebas de Integración Aplicativa</v>
      </c>
      <c r="S111" s="36" t="s">
        <v>6448</v>
      </c>
      <c r="T111" s="36" t="s">
        <v>6443</v>
      </c>
      <c r="U111" s="36"/>
      <c r="V111" s="51">
        <f t="shared" si="129"/>
        <v>0.59</v>
      </c>
      <c r="W111" s="36" t="str">
        <f>VLOOKUP(A111,proyectos,6,FALSE)</f>
        <v>Activo</v>
      </c>
      <c r="X111" s="36" t="s">
        <v>170</v>
      </c>
      <c r="Y111" s="36" t="str">
        <f>VLOOKUP(A111,proyectos,19,FALSE)</f>
        <v>Continuidad operativa</v>
      </c>
      <c r="Z111" s="36" t="str">
        <f t="shared" si="133"/>
        <v>Cobranza</v>
      </c>
      <c r="AA111" s="36" t="str">
        <f t="shared" si="131"/>
        <v>Mantenimiento</v>
      </c>
      <c r="AB111" s="55" t="str">
        <f t="shared" si="99"/>
        <v>644 - Créditos Fiscales</v>
      </c>
      <c r="AC111" s="36" t="str">
        <f t="shared" si="100"/>
        <v>Créditos Fiscales</v>
      </c>
      <c r="AD111" s="36" t="s">
        <v>33</v>
      </c>
      <c r="AE111" s="36" t="str">
        <f>VLOOKUP(A111,h_project,34,FALSE)</f>
        <v>Unidades de Soporte a la Operación (USO)</v>
      </c>
      <c r="AF111" s="36">
        <f>VLOOKUP(A111,h_project,35,FALSE)</f>
        <v>0</v>
      </c>
      <c r="AG111" s="36">
        <f>VLOOKUP(A111,h_project,36,FALSE)</f>
        <v>341.64</v>
      </c>
      <c r="AH111" s="56">
        <v>78318</v>
      </c>
      <c r="AI111" s="57">
        <f>VLOOKUP(A111,h_project,37,FALSE)</f>
        <v>78318</v>
      </c>
      <c r="AJ111" s="36" t="e">
        <f t="shared" si="101"/>
        <v>#N/A</v>
      </c>
      <c r="AK111" s="36" t="str">
        <f>VLOOKUP(A111,proyectos,9,FALSE)</f>
        <v>José Luis Vences Mendoza</v>
      </c>
      <c r="AL111" s="36" t="str">
        <f>VLOOKUP(A111,proyectos,10,FALSE)</f>
        <v>Ricardo Ramiro Romero Razo</v>
      </c>
      <c r="AM111" s="36" t="s">
        <v>4214</v>
      </c>
      <c r="AN111" s="36" t="s">
        <v>4214</v>
      </c>
      <c r="AO111" s="36">
        <f>VLOOKUP(A111,proyectos,2,FALSE)</f>
        <v>699</v>
      </c>
      <c r="AP111" s="36" t="s">
        <v>32</v>
      </c>
      <c r="AQ111" s="36" t="str">
        <f>VLOOKUP(A111,proyectos,29,FALSE)</f>
        <v>Desarrollo de Software</v>
      </c>
      <c r="AR111" s="36" t="s">
        <v>4444</v>
      </c>
      <c r="AS111" s="36" t="s">
        <v>4444</v>
      </c>
      <c r="AT111" s="36" t="str">
        <f>VLOOKUP(A111,proyectos,12,FALSE)</f>
        <v>Irma Patricia Guzman Miranda</v>
      </c>
      <c r="AU111" s="36" t="str">
        <f>VLOOKUP(A111,proyectos,13,FALSE)</f>
        <v>Jose Luis Avila Vazquez</v>
      </c>
      <c r="AV111" s="54" t="str">
        <f>VLOOKUP(A111,proyectos,20,FALSE)</f>
        <v>07/06/2019</v>
      </c>
      <c r="AW111" s="54" t="str">
        <f>VLOOKUP(A111,proyectos,21,FALSE)</f>
        <v>07/06/2019</v>
      </c>
      <c r="AX111" s="54" t="str">
        <f>VLOOKUP(A111,proyectos,22,FALSE)</f>
        <v>10/07/2020</v>
      </c>
      <c r="AY111" s="54" t="str">
        <f>VLOOKUP(A111,proyectos,23,FALSE)</f>
        <v/>
      </c>
      <c r="AZ111" s="49">
        <f>YEAR(AX111)</f>
        <v>2020</v>
      </c>
      <c r="BA111" s="49">
        <f>MONTH(AX111)</f>
        <v>7</v>
      </c>
      <c r="BB111" s="36" t="s">
        <v>663</v>
      </c>
      <c r="BC111" s="49" t="s">
        <v>3963</v>
      </c>
      <c r="BD111" s="48" t="e">
        <f t="shared" si="102"/>
        <v>#N/A</v>
      </c>
      <c r="BE111" s="48">
        <f t="shared" si="103"/>
        <v>0</v>
      </c>
      <c r="BF111" s="48">
        <f t="shared" si="104"/>
        <v>815</v>
      </c>
      <c r="BG111" s="48">
        <f t="shared" si="105"/>
        <v>815</v>
      </c>
      <c r="BH111" s="48" t="str">
        <f t="shared" si="106"/>
        <v>Activo</v>
      </c>
    </row>
    <row r="112" spans="1:60" x14ac:dyDescent="0.3">
      <c r="A112" s="53">
        <v>829</v>
      </c>
      <c r="B112" s="54">
        <f t="shared" si="132"/>
        <v>43614.528749999998</v>
      </c>
      <c r="C112" s="36" t="str">
        <f t="shared" si="94"/>
        <v>CED_SA-Autorización de Copias Simples</v>
      </c>
      <c r="D112" s="36"/>
      <c r="E112" s="36"/>
      <c r="F112" s="36"/>
      <c r="G112" s="36" t="s">
        <v>6815</v>
      </c>
      <c r="H112" s="36" t="str">
        <f t="shared" si="95"/>
        <v>​Poder
controlar los plazos y niveles de tolerancia de los pedimentos Copias Simples
Extemporáneas</v>
      </c>
      <c r="I112" s="36" t="str">
        <f t="shared" si="134"/>
        <v>AGA</v>
      </c>
      <c r="J112" s="36" t="s">
        <v>6944</v>
      </c>
      <c r="K112" s="36" t="str">
        <f t="shared" si="97"/>
        <v>Beatriz Belem Stein Carrillo</v>
      </c>
      <c r="L112" s="36" t="s">
        <v>6944</v>
      </c>
      <c r="M112" s="36"/>
      <c r="N112" s="145" t="s">
        <v>73</v>
      </c>
      <c r="O112" s="36">
        <f>IFERROR(AG112*0.15,0)</f>
        <v>99.3</v>
      </c>
      <c r="P112" s="36" t="s">
        <v>6974</v>
      </c>
      <c r="Q112" s="36">
        <f>IF(K112=N112,1,0)</f>
        <v>1</v>
      </c>
      <c r="R112" s="36" t="str">
        <f>VLOOKUP(A112,proyectos,5,FALSE)</f>
        <v>D. Desarrollo</v>
      </c>
      <c r="S112" s="36"/>
      <c r="T112" s="36"/>
      <c r="U112" s="36"/>
      <c r="V112" s="51">
        <f t="shared" si="129"/>
        <v>0.73</v>
      </c>
      <c r="W112" s="36" t="str">
        <f>VLOOKUP(A112,proyectos,6,FALSE)</f>
        <v>Activo</v>
      </c>
      <c r="X112" s="36" t="s">
        <v>170</v>
      </c>
      <c r="Y112" s="36" t="str">
        <f>VLOOKUP(A112,proyectos,19,FALSE)</f>
        <v>Continuidad operativa</v>
      </c>
      <c r="Z112" s="36" t="str">
        <f t="shared" si="133"/>
        <v>Comercio Exterior - Despacho</v>
      </c>
      <c r="AA112" s="36" t="str">
        <f t="shared" si="131"/>
        <v>Mantenimiento</v>
      </c>
      <c r="AB112" s="55" t="str">
        <f t="shared" si="99"/>
        <v>196 - Selección Automatizada</v>
      </c>
      <c r="AC112" s="36" t="str">
        <f t="shared" si="100"/>
        <v>Selección Automatizada</v>
      </c>
      <c r="AD112" s="36" t="str">
        <f>VLOOKUP(A112,h_iniciativa,14,FALSE)</f>
        <v>Fábrica Interna - AGA</v>
      </c>
      <c r="AE112" s="36" t="str">
        <f>VLOOKUP(A112,h_project,34,FALSE)</f>
        <v>Unidades de Soporte a la Operación (USO)</v>
      </c>
      <c r="AF112" s="36">
        <f>VLOOKUP(A112,h_project,35,FALSE)</f>
        <v>0</v>
      </c>
      <c r="AG112" s="36">
        <f>VLOOKUP(A112,h_project,36,FALSE)</f>
        <v>662</v>
      </c>
      <c r="AH112" s="56">
        <v>0</v>
      </c>
      <c r="AI112" s="57">
        <f>VLOOKUP(A112,h_project,37,FALSE)</f>
        <v>0</v>
      </c>
      <c r="AJ112" s="36" t="e">
        <f t="shared" si="101"/>
        <v>#N/A</v>
      </c>
      <c r="AK112" s="36" t="str">
        <f>VLOOKUP(A112,proyectos,9,FALSE)</f>
        <v>Beatriz Belem Stein Carrillo</v>
      </c>
      <c r="AL112" s="36" t="str">
        <f>VLOOKUP(A112,proyectos,10,FALSE)</f>
        <v>Ingrid Bernal Campuzano</v>
      </c>
      <c r="AM112" s="36" t="s">
        <v>4214</v>
      </c>
      <c r="AN112" s="36" t="s">
        <v>4214</v>
      </c>
      <c r="AO112" s="36">
        <f>VLOOKUP(A112,proyectos,2,FALSE)</f>
        <v>756</v>
      </c>
      <c r="AP112" s="36" t="str">
        <f>VLOOKUP(AO112,h_est_tec,17,FALSE)</f>
        <v>Selecciona una opción</v>
      </c>
      <c r="AQ112" s="36" t="str">
        <f>VLOOKUP(A112,proyectos,29,FALSE)</f>
        <v>Desarrollo de Software</v>
      </c>
      <c r="AR112" s="36" t="s">
        <v>78</v>
      </c>
      <c r="AS112" s="36" t="s">
        <v>78</v>
      </c>
      <c r="AT112" s="36" t="str">
        <f>VLOOKUP(A112,proyectos,12,FALSE)</f>
        <v>Blanca Estela Silva Pita</v>
      </c>
      <c r="AU112" s="36" t="str">
        <f>VLOOKUP(A112,proyectos,13,FALSE)</f>
        <v>Marco Antonio Aguilar Ruiz</v>
      </c>
      <c r="AV112" s="54" t="str">
        <f>VLOOKUP(A112,proyectos,20,FALSE)</f>
        <v>01/07/2019</v>
      </c>
      <c r="AW112" s="54" t="str">
        <f>VLOOKUP(A112,proyectos,21,FALSE)</f>
        <v>01/07/2019</v>
      </c>
      <c r="AX112" s="54" t="str">
        <f>VLOOKUP(A112,proyectos,22,FALSE)</f>
        <v>11/01/2021</v>
      </c>
      <c r="AY112" s="54" t="str">
        <f>VLOOKUP(A112,proyectos,23,FALSE)</f>
        <v/>
      </c>
      <c r="AZ112" s="49">
        <f>YEAR(AX112)</f>
        <v>2021</v>
      </c>
      <c r="BA112" s="49">
        <f>MONTH(AX112)</f>
        <v>1</v>
      </c>
      <c r="BB112" s="36" t="s">
        <v>663</v>
      </c>
      <c r="BC112" s="49" t="s">
        <v>3963</v>
      </c>
      <c r="BD112" s="48" t="e">
        <f t="shared" si="102"/>
        <v>#N/A</v>
      </c>
      <c r="BE112" s="48">
        <f t="shared" si="103"/>
        <v>0</v>
      </c>
      <c r="BF112" s="48">
        <f t="shared" si="104"/>
        <v>829</v>
      </c>
      <c r="BG112" s="48">
        <f t="shared" si="105"/>
        <v>829</v>
      </c>
      <c r="BH112" s="48" t="str">
        <f t="shared" si="106"/>
        <v>Activo</v>
      </c>
    </row>
    <row r="113" spans="1:60" ht="43.2" x14ac:dyDescent="0.3">
      <c r="A113" s="36">
        <v>841</v>
      </c>
      <c r="B113" s="54">
        <f t="shared" si="132"/>
        <v>43619.548506944448</v>
      </c>
      <c r="C113" s="63" t="str">
        <f t="shared" si="94"/>
        <v>MAT_PISE. Incorporar la nueva figura de Representantes legales en operaciones de Comercio Exterior</v>
      </c>
      <c r="D113" s="36"/>
      <c r="E113" s="36"/>
      <c r="F113" s="36"/>
      <c r="G113" s="36" t="s">
        <v>6817</v>
      </c>
      <c r="H113" s="36" t="str">
        <f t="shared" si="95"/>
        <v>Permitir que en las solicitudes de importadores (inscripción, reinscripción y aumento disminución de encargos conferidos) se dede alta el registro de representantes legales, para lo cual requeriremos de manera muy general&amp;#58;Actualizar textos enencabezados, etiquetas, instrucciones de los formularios, acuses, notificaciones y consultas.Aumentar la mascarilla del campo número de patente.Modificar el flujo de evaluación de encargosPara mayor detalle del requerimiento, favor de remitirse al RES fornalizado los días27 y 28de octubre de 2015. La iniciativa se desglosa en 5RN's.Se anexa RESen el share point.</v>
      </c>
      <c r="I113" s="36" t="str">
        <f t="shared" si="134"/>
        <v>AGSC</v>
      </c>
      <c r="J113" s="36" t="s">
        <v>6944</v>
      </c>
      <c r="K113" s="36" t="e">
        <f t="shared" si="97"/>
        <v>#N/A</v>
      </c>
      <c r="L113" s="36"/>
      <c r="M113" s="36"/>
      <c r="N113" s="36"/>
      <c r="O113" s="36"/>
      <c r="P113" s="36"/>
      <c r="Q113" s="36"/>
      <c r="R113" s="36" t="s">
        <v>3961</v>
      </c>
      <c r="S113" s="48"/>
      <c r="T113" s="48"/>
      <c r="U113" s="48"/>
      <c r="V113" s="51" t="e">
        <f t="shared" si="129"/>
        <v>#N/A</v>
      </c>
      <c r="W113" s="48" t="s">
        <v>35</v>
      </c>
      <c r="X113" s="36" t="s">
        <v>170</v>
      </c>
      <c r="Y113" s="36" t="str">
        <f>VLOOKUP(A113,h_iniciativa,17,FALSE)</f>
        <v>Continuidad Operativa</v>
      </c>
      <c r="Z113" s="36" t="str">
        <f t="shared" si="133"/>
        <v>Servicios al Contribuyente</v>
      </c>
      <c r="AA113" s="36" t="str">
        <f t="shared" si="131"/>
        <v>Desarrollo</v>
      </c>
      <c r="AB113" s="36" t="str">
        <f t="shared" si="99"/>
        <v>700 - RFC Ampliado</v>
      </c>
      <c r="AC113" s="36" t="str">
        <f t="shared" si="100"/>
        <v>RFC Ampliado</v>
      </c>
      <c r="AD113" s="36" t="s">
        <v>33</v>
      </c>
      <c r="AE113" s="36"/>
      <c r="AF113" s="36"/>
      <c r="AG113" s="36"/>
      <c r="AH113" s="36"/>
      <c r="AI113" s="36"/>
      <c r="AJ113" s="36" t="e">
        <f t="shared" si="101"/>
        <v>#N/A</v>
      </c>
      <c r="AK113" s="36" t="str">
        <f>VLOOKUP(A113,h_iniciativa,11,FALSE)</f>
        <v>Christian Alejandro Nolasco Palacios</v>
      </c>
      <c r="AL113" s="36" t="str">
        <f>VLOOKUP(A113,h_iniciativa,9,FALSE)</f>
        <v>Ignacio Trujillo Hernandez</v>
      </c>
      <c r="AM113" s="36" t="s">
        <v>4214</v>
      </c>
      <c r="AN113" s="36" t="s">
        <v>4214</v>
      </c>
      <c r="AO113" s="36"/>
      <c r="AP113" s="36"/>
      <c r="AQ113" s="36"/>
      <c r="AR113" s="36" t="s">
        <v>4401</v>
      </c>
      <c r="AS113" s="36" t="s">
        <v>4401</v>
      </c>
      <c r="AT113" s="48" t="str">
        <f>VLOOKUP(VLOOKUP(A113,h_iniciativa,12,FALSE),matriz_app,6,FALSE)</f>
        <v>Jose Ignacio Perez Garcia</v>
      </c>
      <c r="AU113" s="48" t="str">
        <f>VLOOKUP(VLOOKUP(A113,h_iniciativa,12,FALSE),matriz_app,5,FALSE)</f>
        <v>Araceli Gandara Bautista</v>
      </c>
      <c r="AV113" s="52"/>
      <c r="AW113" s="52"/>
      <c r="AX113" s="52"/>
      <c r="AY113" s="52"/>
      <c r="AZ113" s="49"/>
      <c r="BA113" s="49"/>
      <c r="BB113" s="36" t="s">
        <v>3959</v>
      </c>
      <c r="BC113" s="49" t="s">
        <v>3963</v>
      </c>
      <c r="BD113" s="48" t="e">
        <f t="shared" si="102"/>
        <v>#N/A</v>
      </c>
      <c r="BE113" s="48">
        <f t="shared" si="103"/>
        <v>0</v>
      </c>
      <c r="BF113" s="48" t="e">
        <f t="shared" si="104"/>
        <v>#N/A</v>
      </c>
      <c r="BG113" s="48" t="e">
        <f t="shared" si="105"/>
        <v>#N/A</v>
      </c>
      <c r="BH113" s="48" t="e">
        <f t="shared" si="106"/>
        <v>#N/A</v>
      </c>
    </row>
    <row r="114" spans="1:60" ht="43.2" x14ac:dyDescent="0.3">
      <c r="A114" s="53">
        <v>851</v>
      </c>
      <c r="B114" s="54">
        <f t="shared" si="132"/>
        <v>43622.663206018522</v>
      </c>
      <c r="C114" s="63" t="str">
        <f t="shared" si="94"/>
        <v>MAT_RFC Ampliado: Actualización de reglas y adecuación de funcionalidades para la Disolución y Liquidación simplificada de Socieda</v>
      </c>
      <c r="D114" s="36"/>
      <c r="E114" s="36"/>
      <c r="F114" s="36"/>
      <c r="G114" s="36" t="s">
        <v>6817</v>
      </c>
      <c r="H114" s="36" t="str">
        <f t="shared" si="95"/>
        <v>​Se requiere actualizar la reglas y adecuar
funcionalidades en el servicio de validación de requisitos para la Disolución y
Liquidación simplificada de Sociedades Mercantiles.</v>
      </c>
      <c r="I114" s="36" t="str">
        <f t="shared" si="134"/>
        <v>AGSC</v>
      </c>
      <c r="J114" s="36" t="s">
        <v>6944</v>
      </c>
      <c r="K114" s="36" t="str">
        <f t="shared" si="97"/>
        <v>Christian Alejandro Nolasco Palacios</v>
      </c>
      <c r="L114" s="36" t="s">
        <v>6944</v>
      </c>
      <c r="M114" s="36"/>
      <c r="N114" s="145" t="s">
        <v>122</v>
      </c>
      <c r="O114" s="36">
        <f>IFERROR(AG114*0.15,0)</f>
        <v>65.55</v>
      </c>
      <c r="P114" s="36" t="s">
        <v>6974</v>
      </c>
      <c r="Q114" s="36">
        <f>IF(K114=N114,1,0)</f>
        <v>1</v>
      </c>
      <c r="R114" s="36" t="str">
        <f>VLOOKUP(A114,proyectos,5,FALSE)</f>
        <v>A.1 Especificación Funcional</v>
      </c>
      <c r="S114" s="36"/>
      <c r="T114" s="36"/>
      <c r="U114" s="36"/>
      <c r="V114" s="51">
        <f t="shared" si="129"/>
        <v>0.45</v>
      </c>
      <c r="W114" s="36" t="str">
        <f>VLOOKUP(A114,proyectos,6,FALSE)</f>
        <v>Activo</v>
      </c>
      <c r="X114" s="36" t="s">
        <v>170</v>
      </c>
      <c r="Y114" s="36" t="str">
        <f>VLOOKUP(A114,proyectos,19,FALSE)</f>
        <v>Facilitar el cumplimiento</v>
      </c>
      <c r="Z114" s="36" t="str">
        <f t="shared" si="133"/>
        <v>Identificación del Contribuyente</v>
      </c>
      <c r="AA114" s="36" t="str">
        <f t="shared" si="131"/>
        <v>Mantenimiento</v>
      </c>
      <c r="AB114" s="55" t="str">
        <f t="shared" si="99"/>
        <v>700 - RFC Ampliado</v>
      </c>
      <c r="AC114" s="36" t="str">
        <f t="shared" si="100"/>
        <v>RFC Ampliado</v>
      </c>
      <c r="AD114" s="36" t="s">
        <v>33</v>
      </c>
      <c r="AE114" s="36" t="str">
        <f>VLOOKUP(A114,h_project,34,FALSE)</f>
        <v>Unidades de Desarrollo (UD-X)</v>
      </c>
      <c r="AF114" s="36">
        <f>VLOOKUP(A114,h_project,35,FALSE)</f>
        <v>437</v>
      </c>
      <c r="AG114" s="36">
        <f>VLOOKUP(A114,h_project,36,FALSE)</f>
        <v>437</v>
      </c>
      <c r="AH114" s="56">
        <v>100073</v>
      </c>
      <c r="AI114" s="57">
        <f>VLOOKUP(A114,h_project,37,FALSE)</f>
        <v>100073</v>
      </c>
      <c r="AJ114" s="36">
        <f t="shared" si="101"/>
        <v>0</v>
      </c>
      <c r="AK114" s="36" t="str">
        <f>VLOOKUP(A114,proyectos,9,FALSE)</f>
        <v>Christian Alejandro Nolasco Palacios</v>
      </c>
      <c r="AL114" s="36" t="str">
        <f>VLOOKUP(A114,proyectos,10,FALSE)</f>
        <v>Ignacio Trujillo Hernandez</v>
      </c>
      <c r="AM114" s="36" t="s">
        <v>4214</v>
      </c>
      <c r="AN114" s="36" t="s">
        <v>4214</v>
      </c>
      <c r="AO114" s="36">
        <f>VLOOKUP(A114,proyectos,2,FALSE)</f>
        <v>921</v>
      </c>
      <c r="AP114" s="36" t="str">
        <f>VLOOKUP(AO114,h_est_tec,17,FALSE)</f>
        <v>Alto Nivel</v>
      </c>
      <c r="AQ114" s="36" t="str">
        <f>VLOOKUP(A114,proyectos,29,FALSE)</f>
        <v>Desarrollo de Software</v>
      </c>
      <c r="AR114" s="36" t="s">
        <v>4401</v>
      </c>
      <c r="AS114" s="36" t="s">
        <v>4401</v>
      </c>
      <c r="AT114" s="36" t="str">
        <f>VLOOKUP(A114,proyectos,12,FALSE)</f>
        <v>Jose Ignacio Perez Garcia</v>
      </c>
      <c r="AU114" s="36" t="str">
        <f>VLOOKUP(A114,proyectos,13,FALSE)</f>
        <v>Araceli Gandara Bautista</v>
      </c>
      <c r="AV114" s="54" t="str">
        <f>VLOOKUP(A114,proyectos,20,FALSE)</f>
        <v>05/02/2020</v>
      </c>
      <c r="AW114" s="54" t="str">
        <f>VLOOKUP(A114,proyectos,21,FALSE)</f>
        <v>05/02/2020</v>
      </c>
      <c r="AX114" s="54" t="str">
        <f>VLOOKUP(A114,proyectos,22,FALSE)</f>
        <v>12/03/2020</v>
      </c>
      <c r="AY114" s="54" t="str">
        <f>VLOOKUP(A114,proyectos,23,FALSE)</f>
        <v/>
      </c>
      <c r="AZ114" s="49">
        <f>YEAR(AX114)</f>
        <v>2020</v>
      </c>
      <c r="BA114" s="49">
        <f>MONTH(AX114)</f>
        <v>3</v>
      </c>
      <c r="BB114" s="36" t="s">
        <v>663</v>
      </c>
      <c r="BC114" s="49" t="s">
        <v>3963</v>
      </c>
      <c r="BD114" s="48" t="e">
        <f t="shared" si="102"/>
        <v>#N/A</v>
      </c>
      <c r="BE114" s="48">
        <f t="shared" si="103"/>
        <v>0</v>
      </c>
      <c r="BF114" s="48">
        <f t="shared" si="104"/>
        <v>851</v>
      </c>
      <c r="BG114" s="48">
        <f t="shared" si="105"/>
        <v>851</v>
      </c>
      <c r="BH114" s="48" t="str">
        <f t="shared" si="106"/>
        <v>Activo</v>
      </c>
    </row>
    <row r="115" spans="1:60" x14ac:dyDescent="0.3">
      <c r="A115" s="53">
        <v>862</v>
      </c>
      <c r="B115" s="54">
        <f t="shared" si="132"/>
        <v>43627.784733796296</v>
      </c>
      <c r="C115" s="63" t="str">
        <f t="shared" si="94"/>
        <v>DyP_IPP_Formulario JS Atención de Vulnerabilidades</v>
      </c>
      <c r="D115" s="36" t="s">
        <v>6365</v>
      </c>
      <c r="E115" s="36"/>
      <c r="F115" s="36"/>
      <c r="G115" s="36" t="s">
        <v>6815</v>
      </c>
      <c r="H115" s="36" t="str">
        <f t="shared" si="95"/>
        <v>Dar cumplimineto a la atención de las vulnerabilidades detectadas en las pruebas Estáticas y Dinámicas realizadas el 09/05/2019.</v>
      </c>
      <c r="I115" s="36" t="str">
        <f t="shared" si="134"/>
        <v>AGCTI</v>
      </c>
      <c r="J115" s="36" t="s">
        <v>7957</v>
      </c>
      <c r="K115" s="36" t="str">
        <f t="shared" si="97"/>
        <v>Gabriel Alejandro Flores Pineda</v>
      </c>
      <c r="L115" s="36" t="s">
        <v>6944</v>
      </c>
      <c r="M115" s="36">
        <v>1</v>
      </c>
      <c r="N115" s="145" t="s">
        <v>84</v>
      </c>
      <c r="O115" s="36">
        <f>IFERROR(AG115*0.15,0)</f>
        <v>1019.1719999999999</v>
      </c>
      <c r="P115" s="36" t="s">
        <v>6959</v>
      </c>
      <c r="Q115" s="36">
        <f>IF(K115=N115,1,0)</f>
        <v>0</v>
      </c>
      <c r="R115" s="36" t="str">
        <f>VLOOKUP(A115,proyectos,5,FALSE)</f>
        <v>D. Desarrollo</v>
      </c>
      <c r="S115" s="36" t="s">
        <v>6452</v>
      </c>
      <c r="T115" s="36" t="s">
        <v>6494</v>
      </c>
      <c r="U115" s="36"/>
      <c r="V115" s="51">
        <f t="shared" si="129"/>
        <v>0.5</v>
      </c>
      <c r="W115" s="36" t="str">
        <f>VLOOKUP(A115,proyectos,6,FALSE)</f>
        <v>Detenido</v>
      </c>
      <c r="X115" s="36" t="s">
        <v>170</v>
      </c>
      <c r="Y115" s="36" t="str">
        <f>VLOOKUP(A115,proyectos,19,FALSE)</f>
        <v>Continuidad operativa</v>
      </c>
      <c r="Z115" s="36" t="str">
        <f t="shared" si="133"/>
        <v>Declaraciones y Pagos (Informativas y Pagos Provisionales)</v>
      </c>
      <c r="AA115" s="36" t="str">
        <f t="shared" si="131"/>
        <v>Requerimiento Técnico</v>
      </c>
      <c r="AB115" s="55" t="str">
        <f t="shared" si="99"/>
        <v>936 - Formulario (JAVA Script)</v>
      </c>
      <c r="AC115" s="36" t="str">
        <f t="shared" si="100"/>
        <v>Formulario (JAVA Script)</v>
      </c>
      <c r="AD115" s="36" t="s">
        <v>33</v>
      </c>
      <c r="AE115" s="36" t="str">
        <f>VLOOKUP(A115,h_project,34,FALSE)</f>
        <v>Unidades de Desarrollo (UD-X)</v>
      </c>
      <c r="AF115" s="36">
        <f>VLOOKUP(A115,h_project,35,FALSE)</f>
        <v>6782.48</v>
      </c>
      <c r="AG115" s="36">
        <f>VLOOKUP(A115,h_project,36,FALSE)</f>
        <v>6794.48</v>
      </c>
      <c r="AH115" s="56">
        <v>1544381</v>
      </c>
      <c r="AI115" s="57">
        <f>VLOOKUP(A115,h_project,37,FALSE)</f>
        <v>1544381.92</v>
      </c>
      <c r="AJ115" s="36" t="e">
        <f t="shared" si="101"/>
        <v>#N/A</v>
      </c>
      <c r="AK115" s="36" t="str">
        <f>VLOOKUP(A115,proyectos,9,FALSE)</f>
        <v>Manuel Vargas Espinosa</v>
      </c>
      <c r="AL115" s="36" t="str">
        <f>VLOOKUP(A115,proyectos,10,FALSE)</f>
        <v>Ricardo Ramiro Romero Razo</v>
      </c>
      <c r="AM115" s="36" t="s">
        <v>4214</v>
      </c>
      <c r="AN115" s="36" t="s">
        <v>4214</v>
      </c>
      <c r="AO115" s="36">
        <f>VLOOKUP(A115,proyectos,2,FALSE)</f>
        <v>900</v>
      </c>
      <c r="AP115" s="36" t="str">
        <f>VLOOKUP(AO115,h_est_tec,17,FALSE)</f>
        <v>Juicio de Expertos</v>
      </c>
      <c r="AQ115" s="36" t="str">
        <f>VLOOKUP(A115,proyectos,29,FALSE)</f>
        <v>Desarrollo de Software</v>
      </c>
      <c r="AR115" s="36" t="s">
        <v>4444</v>
      </c>
      <c r="AS115" s="36" t="s">
        <v>4444</v>
      </c>
      <c r="AT115" s="36" t="str">
        <f>VLOOKUP(A115,proyectos,12,FALSE)</f>
        <v>Oscar Fernandez Pallares</v>
      </c>
      <c r="AU115" s="36" t="str">
        <f>VLOOKUP(A115,proyectos,13,FALSE)</f>
        <v>Ignacio Ramon Ruiz Casillas</v>
      </c>
      <c r="AV115" s="54" t="str">
        <f>VLOOKUP(A115,proyectos,20,FALSE)</f>
        <v>22/07/2019</v>
      </c>
      <c r="AW115" s="54" t="str">
        <f>VLOOKUP(A115,proyectos,21,FALSE)</f>
        <v>22/07/2019</v>
      </c>
      <c r="AX115" s="54" t="str">
        <f>VLOOKUP(A115,proyectos,22,FALSE)</f>
        <v>13/12/2019</v>
      </c>
      <c r="AY115" s="54" t="str">
        <f>VLOOKUP(A115,proyectos,23,FALSE)</f>
        <v/>
      </c>
      <c r="AZ115" s="49">
        <f>YEAR(AX115)</f>
        <v>2019</v>
      </c>
      <c r="BA115" s="49">
        <f>MONTH(AX115)</f>
        <v>12</v>
      </c>
      <c r="BB115" s="36" t="s">
        <v>663</v>
      </c>
      <c r="BC115" s="49" t="s">
        <v>3963</v>
      </c>
      <c r="BD115" s="48" t="e">
        <f t="shared" si="102"/>
        <v>#N/A</v>
      </c>
      <c r="BE115" s="48">
        <f t="shared" si="103"/>
        <v>0</v>
      </c>
      <c r="BF115" s="48">
        <f t="shared" si="104"/>
        <v>862</v>
      </c>
      <c r="BG115" s="48">
        <f t="shared" si="105"/>
        <v>862</v>
      </c>
      <c r="BH115" s="48" t="str">
        <f t="shared" si="106"/>
        <v>Detenido</v>
      </c>
    </row>
    <row r="116" spans="1:60" ht="43.2" x14ac:dyDescent="0.3">
      <c r="A116" s="53">
        <v>868</v>
      </c>
      <c r="B116" s="54">
        <f t="shared" si="132"/>
        <v>43629.717719907407</v>
      </c>
      <c r="C116" s="63" t="str">
        <f t="shared" si="94"/>
        <v>DyP_IPP-Servicio DyP/Docs Digitales_Actualizar funcionalidades para Certificación Declaraciones y Pagos</v>
      </c>
      <c r="D116" s="36"/>
      <c r="E116" s="36"/>
      <c r="F116" s="36"/>
      <c r="G116" s="36" t="s">
        <v>6815</v>
      </c>
      <c r="H116" s="36" t="str">
        <f t="shared" si="95"/>
        <v>​Implementar Firmado Electrónico para Certificacion en el Servicio de Declaraciones y pagos y Documentos Digitales para Perfil Local y Perfil Central, permita firmar de manera electrónica mediante el empleo de la e-firma de los funcionarios autorizados conforme a las reglas de negocio.</v>
      </c>
      <c r="I116" s="36" t="str">
        <f t="shared" si="134"/>
        <v>AGR</v>
      </c>
      <c r="J116" s="36" t="s">
        <v>7957</v>
      </c>
      <c r="K116" s="36" t="str">
        <f t="shared" si="97"/>
        <v>Gabriel Alejandro Flores Pineda</v>
      </c>
      <c r="L116" s="36" t="s">
        <v>6944</v>
      </c>
      <c r="M116" s="36"/>
      <c r="N116" s="145" t="s">
        <v>84</v>
      </c>
      <c r="O116" s="36">
        <f>IFERROR(AG116*0.15,0)</f>
        <v>9695.8004999999994</v>
      </c>
      <c r="P116" s="36" t="s">
        <v>6966</v>
      </c>
      <c r="Q116" s="36">
        <f>IF(K116=N116,1,0)</f>
        <v>0</v>
      </c>
      <c r="R116" s="36" t="str">
        <f>VLOOKUP(A116,proyectos,5,FALSE)</f>
        <v>A.2 En estimación por finalización de EF</v>
      </c>
      <c r="S116" s="36"/>
      <c r="T116" s="36"/>
      <c r="U116" s="36"/>
      <c r="V116" s="51">
        <f t="shared" si="129"/>
        <v>0.77</v>
      </c>
      <c r="W116" s="36" t="str">
        <f>VLOOKUP(A116,proyectos,6,FALSE)</f>
        <v>Activo</v>
      </c>
      <c r="X116" s="36" t="s">
        <v>170</v>
      </c>
      <c r="Y116" s="36" t="str">
        <f>VLOOKUP(A116,proyectos,19,FALSE)</f>
        <v>Continuidad operativa</v>
      </c>
      <c r="Z116" s="36" t="str">
        <f t="shared" si="133"/>
        <v>Declaraciones y Pagos (Informativas y Pagos Provisionales)</v>
      </c>
      <c r="AA116" s="36" t="str">
        <f t="shared" si="131"/>
        <v>Mantenimiento</v>
      </c>
      <c r="AB116" s="55" t="str">
        <f t="shared" si="99"/>
        <v>478 - Pagos referenciados</v>
      </c>
      <c r="AC116" s="36" t="str">
        <f t="shared" si="100"/>
        <v>Pagos referenciados</v>
      </c>
      <c r="AD116" s="36" t="s">
        <v>33</v>
      </c>
      <c r="AE116" s="36" t="str">
        <f>VLOOKUP(A116,h_project,34,FALSE)</f>
        <v>Unidades de Desarrollo (UD-X)</v>
      </c>
      <c r="AF116" s="36">
        <f>VLOOKUP(A116,h_project,35,FALSE)</f>
        <v>64638.67</v>
      </c>
      <c r="AG116" s="36">
        <f>VLOOKUP(A116,h_project,36,FALSE)</f>
        <v>64638.67</v>
      </c>
      <c r="AH116" s="56">
        <v>2639536.44</v>
      </c>
      <c r="AI116" s="57">
        <f>VLOOKUP(A116,h_project,37,FALSE)</f>
        <v>14802255.43</v>
      </c>
      <c r="AJ116" s="36" t="e">
        <f t="shared" si="101"/>
        <v>#N/A</v>
      </c>
      <c r="AK116" s="36" t="str">
        <f>VLOOKUP(A116,proyectos,9,FALSE)</f>
        <v>Manuel Vargas Espinosa</v>
      </c>
      <c r="AL116" s="36" t="str">
        <f>VLOOKUP(A116,proyectos,10,FALSE)</f>
        <v>Ricardo Ramiro Romero Razo</v>
      </c>
      <c r="AM116" s="36" t="s">
        <v>4214</v>
      </c>
      <c r="AN116" s="36" t="s">
        <v>4214</v>
      </c>
      <c r="AO116" s="36">
        <f>VLOOKUP(A116,proyectos,2,FALSE)</f>
        <v>1115</v>
      </c>
      <c r="AP116" s="36" t="str">
        <f>VLOOKUP(AO116,h_est_tec,17,FALSE)</f>
        <v>COSMIC</v>
      </c>
      <c r="AQ116" s="36" t="str">
        <f>VLOOKUP(A116,proyectos,29,FALSE)</f>
        <v>Desarrollo de Software</v>
      </c>
      <c r="AR116" s="36" t="s">
        <v>7086</v>
      </c>
      <c r="AS116" s="36" t="s">
        <v>7086</v>
      </c>
      <c r="AT116" s="36" t="str">
        <f>VLOOKUP(A116,proyectos,12,FALSE)</f>
        <v>Joaquin Tabares Muñoz</v>
      </c>
      <c r="AU116" s="36" t="str">
        <f>VLOOKUP(A116,proyectos,13,FALSE)</f>
        <v>Francisco Aguilar Rodriguez</v>
      </c>
      <c r="AV116" s="54" t="str">
        <f>VLOOKUP(A116,proyectos,20,FALSE)</f>
        <v>09/01/2020</v>
      </c>
      <c r="AW116" s="54" t="str">
        <f>VLOOKUP(A116,proyectos,21,FALSE)</f>
        <v>09/01/2020</v>
      </c>
      <c r="AX116" s="54" t="str">
        <f>VLOOKUP(A116,proyectos,22,FALSE)</f>
        <v>30/11/2020</v>
      </c>
      <c r="AY116" s="54" t="str">
        <f>VLOOKUP(A116,proyectos,23,FALSE)</f>
        <v/>
      </c>
      <c r="AZ116" s="49">
        <f>YEAR(AX116)</f>
        <v>2020</v>
      </c>
      <c r="BA116" s="49">
        <f>MONTH(AX116)</f>
        <v>11</v>
      </c>
      <c r="BB116" s="36" t="s">
        <v>663</v>
      </c>
      <c r="BC116" s="49" t="s">
        <v>3963</v>
      </c>
      <c r="BD116" s="48" t="e">
        <f t="shared" si="102"/>
        <v>#N/A</v>
      </c>
      <c r="BE116" s="48">
        <f t="shared" si="103"/>
        <v>0</v>
      </c>
      <c r="BF116" s="48">
        <f t="shared" si="104"/>
        <v>868</v>
      </c>
      <c r="BG116" s="48">
        <f t="shared" si="105"/>
        <v>868</v>
      </c>
      <c r="BH116" s="48" t="str">
        <f t="shared" si="106"/>
        <v>Activo</v>
      </c>
    </row>
    <row r="117" spans="1:60" ht="28.8" x14ac:dyDescent="0.3">
      <c r="A117" s="53">
        <v>874</v>
      </c>
      <c r="B117" s="54">
        <f t="shared" si="132"/>
        <v>43633.52542824074</v>
      </c>
      <c r="C117" s="63" t="str">
        <f t="shared" si="94"/>
        <v>TI_Sistema de Consulta de Personas Políticamente Expuestas (CPEPS)</v>
      </c>
      <c r="D117" s="36"/>
      <c r="E117" s="36"/>
      <c r="F117" s="36"/>
      <c r="G117" s="36" t="s">
        <v>6819</v>
      </c>
      <c r="H117" s="36" t="str">
        <f t="shared" si="95"/>
        <v>​Desarrollar
una solución aplicativa que permita identificar y consultar a las personas
políticamente expuestas (PEPS) desde el Portal de Prevención de Lavado de
Dinero del SAT, emitiendo por medio de un acuse al solicitante el estatus de la
consulta (positiva o negativa).</v>
      </c>
      <c r="I117" s="36" t="str">
        <f t="shared" si="134"/>
        <v>AGAFF</v>
      </c>
      <c r="J117" s="36" t="s">
        <v>6944</v>
      </c>
      <c r="K117" s="36" t="str">
        <f t="shared" si="97"/>
        <v>José Luis Zarate López</v>
      </c>
      <c r="L117" s="36" t="s">
        <v>6944</v>
      </c>
      <c r="M117" s="36"/>
      <c r="N117" s="145" t="s">
        <v>4496</v>
      </c>
      <c r="O117" s="36">
        <f>IFERROR(AG117*0.15,0)</f>
        <v>168</v>
      </c>
      <c r="P117" s="36" t="s">
        <v>6974</v>
      </c>
      <c r="Q117" s="36">
        <f>IF(K117=N117,1,0)</f>
        <v>0</v>
      </c>
      <c r="R117" s="36" t="s">
        <v>274</v>
      </c>
      <c r="S117" s="36" t="s">
        <v>6443</v>
      </c>
      <c r="T117" s="36" t="s">
        <v>6443</v>
      </c>
      <c r="U117" s="36" t="s">
        <v>4455</v>
      </c>
      <c r="V117" s="51">
        <f t="shared" si="129"/>
        <v>0.98</v>
      </c>
      <c r="W117" s="36" t="str">
        <f>VLOOKUP(A117,proyectos,6,FALSE)</f>
        <v>Activo</v>
      </c>
      <c r="X117" s="36" t="s">
        <v>170</v>
      </c>
      <c r="Y117" s="36" t="str">
        <f>VLOOKUP(A117,proyectos,19,FALSE)</f>
        <v>Continuidad operativa</v>
      </c>
      <c r="Z117" s="36" t="str">
        <f t="shared" si="133"/>
        <v>Transversales de TI</v>
      </c>
      <c r="AA117" s="36" t="str">
        <f t="shared" si="131"/>
        <v>Proyecto</v>
      </c>
      <c r="AB117" s="55" t="str">
        <f t="shared" si="99"/>
        <v>630 - Portal de Operaciones Vulnerables</v>
      </c>
      <c r="AC117" s="36" t="str">
        <f t="shared" si="100"/>
        <v>Portal de Operaciones Vulnerables</v>
      </c>
      <c r="AD117" s="36" t="str">
        <f>VLOOKUP(A117,h_iniciativa,14,FALSE)</f>
        <v>Fábrica Interna - AMCI</v>
      </c>
      <c r="AE117" s="36" t="str">
        <f>VLOOKUP(A117,h_project,34,FALSE)</f>
        <v>No Aplica</v>
      </c>
      <c r="AF117" s="36">
        <f>VLOOKUP(A117,h_project,35,FALSE)</f>
        <v>0</v>
      </c>
      <c r="AG117" s="36">
        <f>VLOOKUP(A117,h_project,36,FALSE)</f>
        <v>1120</v>
      </c>
      <c r="AH117" s="56">
        <v>0</v>
      </c>
      <c r="AI117" s="57">
        <f>VLOOKUP(A117,h_project,37,FALSE)</f>
        <v>0</v>
      </c>
      <c r="AJ117" s="36" t="e">
        <f t="shared" si="101"/>
        <v>#N/A</v>
      </c>
      <c r="AK117" s="36" t="str">
        <f>VLOOKUP(A117,proyectos,9,FALSE)</f>
        <v>Jose Luis Zarate Lopez</v>
      </c>
      <c r="AL117" s="36" t="str">
        <f>VLOOKUP(A117,proyectos,10,FALSE)</f>
        <v>Enrique Teodoro Olvera Olvera</v>
      </c>
      <c r="AM117" s="36" t="s">
        <v>4214</v>
      </c>
      <c r="AN117" s="36" t="s">
        <v>4214</v>
      </c>
      <c r="AO117" s="36">
        <f>VLOOKUP(A117,proyectos,2,FALSE)</f>
        <v>762</v>
      </c>
      <c r="AP117" s="36" t="str">
        <f>VLOOKUP(AO117,h_est_tec,17,FALSE)</f>
        <v>Juicio de Expertos</v>
      </c>
      <c r="AQ117" s="36" t="str">
        <f>VLOOKUP(A117,proyectos,29,FALSE)</f>
        <v>Desarrollo de Software</v>
      </c>
      <c r="AR117" s="36" t="s">
        <v>4444</v>
      </c>
      <c r="AS117" s="36" t="s">
        <v>4444</v>
      </c>
      <c r="AT117" s="36" t="str">
        <f>VLOOKUP(A117,proyectos,12,FALSE)</f>
        <v>Alejandro Granados Lujano</v>
      </c>
      <c r="AU117" s="36" t="str">
        <f>VLOOKUP(A117,proyectos,13,FALSE)</f>
        <v>Angel Ricardo Guzman Lopez</v>
      </c>
      <c r="AV117" s="54" t="str">
        <f>VLOOKUP(A117,proyectos,20,FALSE)</f>
        <v>19/06/2019</v>
      </c>
      <c r="AW117" s="54" t="str">
        <f>VLOOKUP(A117,proyectos,21,FALSE)</f>
        <v>19/06/2019</v>
      </c>
      <c r="AX117" s="54" t="str">
        <f>VLOOKUP(A117,proyectos,22,FALSE)</f>
        <v>21/05/2020</v>
      </c>
      <c r="AY117" s="54" t="str">
        <f>VLOOKUP(A117,proyectos,23,FALSE)</f>
        <v/>
      </c>
      <c r="AZ117" s="49">
        <f>YEAR(AX117)</f>
        <v>2020</v>
      </c>
      <c r="BA117" s="49">
        <f>MONTH(AX117)</f>
        <v>5</v>
      </c>
      <c r="BB117" s="36" t="s">
        <v>663</v>
      </c>
      <c r="BC117" s="49" t="s">
        <v>3963</v>
      </c>
      <c r="BD117" s="48" t="e">
        <f t="shared" si="102"/>
        <v>#N/A</v>
      </c>
      <c r="BE117" s="48">
        <f t="shared" si="103"/>
        <v>0</v>
      </c>
      <c r="BF117" s="48">
        <f t="shared" si="104"/>
        <v>874</v>
      </c>
      <c r="BG117" s="48">
        <f t="shared" si="105"/>
        <v>874</v>
      </c>
      <c r="BH117" s="48" t="str">
        <f t="shared" si="106"/>
        <v>Activo</v>
      </c>
    </row>
    <row r="118" spans="1:60" x14ac:dyDescent="0.3">
      <c r="A118" s="36">
        <v>876</v>
      </c>
      <c r="B118" s="54">
        <f t="shared" si="132"/>
        <v>43633.708136574074</v>
      </c>
      <c r="C118" s="63" t="str">
        <f t="shared" si="94"/>
        <v>FIR_PKI-SAT_Lista de Certificados Revocados</v>
      </c>
      <c r="D118" s="36" t="s">
        <v>4680</v>
      </c>
      <c r="E118" s="36"/>
      <c r="F118" s="36"/>
      <c r="G118" s="36" t="s">
        <v>6815</v>
      </c>
      <c r="H118" s="36" t="str">
        <f t="shared" si="95"/>
        <v>​Garantizar la disponibilidad de la Lista de Certificados de e.firma para los usuarios que la requieran.Se requiere mejorar el proceso de generación y publicación de la Lista de Certificados Revocados, conforme al estándar ISO 21188&amp;#58;2006 (https&amp;#58;//www.iso.org/standard/35707.html) y como acción alternativa a la consulta de estatus de certificados bajo el protocolo de Estado de un Certificado En Línea.</v>
      </c>
      <c r="I118" s="36" t="str">
        <f t="shared" si="134"/>
        <v>AGCTI</v>
      </c>
      <c r="J118" s="36" t="s">
        <v>6944</v>
      </c>
      <c r="K118" s="36" t="e">
        <f t="shared" si="97"/>
        <v>#N/A</v>
      </c>
      <c r="L118" s="36"/>
      <c r="M118" s="36"/>
      <c r="N118" s="36"/>
      <c r="O118" s="36"/>
      <c r="P118" s="36"/>
      <c r="Q118" s="36"/>
      <c r="R118" s="36" t="s">
        <v>3961</v>
      </c>
      <c r="S118" s="48"/>
      <c r="T118" s="48"/>
      <c r="U118" s="48"/>
      <c r="V118" s="51" t="e">
        <f t="shared" si="129"/>
        <v>#N/A</v>
      </c>
      <c r="W118" s="48" t="s">
        <v>35</v>
      </c>
      <c r="X118" s="36" t="s">
        <v>170</v>
      </c>
      <c r="Y118" s="36"/>
      <c r="Z118" s="36" t="str">
        <f t="shared" si="133"/>
        <v>e.Firma</v>
      </c>
      <c r="AA118" s="36" t="str">
        <f t="shared" si="131"/>
        <v>Requerimiento Técnico</v>
      </c>
      <c r="AB118" s="36" t="str">
        <f t="shared" si="99"/>
        <v>2082 - PKI-SAT (Public Key Infraestructure - SAT)</v>
      </c>
      <c r="AC118" s="36" t="str">
        <f t="shared" si="100"/>
        <v>PKI-SAT (Public Key Infraestructure - SAT)</v>
      </c>
      <c r="AD118" s="36" t="s">
        <v>33</v>
      </c>
      <c r="AE118" s="36"/>
      <c r="AF118" s="36"/>
      <c r="AG118" s="36"/>
      <c r="AH118" s="36"/>
      <c r="AI118" s="36"/>
      <c r="AJ118" s="36" t="e">
        <f t="shared" si="101"/>
        <v>#N/A</v>
      </c>
      <c r="AK118" s="36" t="s">
        <v>335</v>
      </c>
      <c r="AL118" s="36" t="s">
        <v>335</v>
      </c>
      <c r="AM118" s="36" t="s">
        <v>7822</v>
      </c>
      <c r="AN118" s="36" t="s">
        <v>4401</v>
      </c>
      <c r="AO118" s="36"/>
      <c r="AP118" s="36"/>
      <c r="AQ118" s="36"/>
      <c r="AR118" s="36" t="s">
        <v>4401</v>
      </c>
      <c r="AS118" s="36" t="s">
        <v>4401</v>
      </c>
      <c r="AT118" s="48" t="str">
        <f>VLOOKUP(VLOOKUP(A118,h_iniciativa,12,FALSE),matriz_app,6,FALSE)</f>
        <v>Jose Ignacio Perez Garcia</v>
      </c>
      <c r="AU118" s="48" t="str">
        <f>VLOOKUP(VLOOKUP(A118,h_iniciativa,12,FALSE),matriz_app,5,FALSE)</f>
        <v>Daniel Esquivel Herrera</v>
      </c>
      <c r="AV118" s="52"/>
      <c r="AW118" s="52"/>
      <c r="AX118" s="52"/>
      <c r="AY118" s="52"/>
      <c r="AZ118" s="49"/>
      <c r="BA118" s="49"/>
      <c r="BB118" s="36" t="s">
        <v>3959</v>
      </c>
      <c r="BC118" s="49" t="s">
        <v>3963</v>
      </c>
      <c r="BD118" s="48" t="e">
        <f t="shared" si="102"/>
        <v>#N/A</v>
      </c>
      <c r="BE118" s="48">
        <f t="shared" si="103"/>
        <v>0</v>
      </c>
      <c r="BF118" s="48" t="e">
        <f t="shared" si="104"/>
        <v>#N/A</v>
      </c>
      <c r="BG118" s="48" t="e">
        <f t="shared" si="105"/>
        <v>#N/A</v>
      </c>
      <c r="BH118" s="48" t="e">
        <f t="shared" si="106"/>
        <v>#N/A</v>
      </c>
    </row>
    <row r="119" spans="1:60" x14ac:dyDescent="0.3">
      <c r="A119" s="53">
        <v>878</v>
      </c>
      <c r="B119" s="54">
        <f t="shared" si="132"/>
        <v>43634.535393518519</v>
      </c>
      <c r="C119" s="36" t="str">
        <f t="shared" si="94"/>
        <v>FIS_COVOL_Validador en tres lenguajes de programación del esquema de JSON</v>
      </c>
      <c r="D119" s="36" t="s">
        <v>4452</v>
      </c>
      <c r="E119" s="36"/>
      <c r="F119" s="36"/>
      <c r="G119" s="36" t="s">
        <v>6815</v>
      </c>
      <c r="H119" s="36" t="str">
        <f t="shared" si="95"/>
        <v>​Desarrollar los códigos fuentes de validación bajo el esquema de tres lenguajes de programación informática (.net, java y javascript), para validar los JSON de la información del aplicativo de controles volumétricos en materia de hidrocarburos, señalado en la normatividad citada.</v>
      </c>
      <c r="I119" s="36" t="str">
        <f t="shared" si="134"/>
        <v>AGCTI</v>
      </c>
      <c r="J119" s="36" t="s">
        <v>6944</v>
      </c>
      <c r="K119" s="36" t="e">
        <f t="shared" si="97"/>
        <v>#N/A</v>
      </c>
      <c r="L119" s="36"/>
      <c r="M119" s="36"/>
      <c r="N119" s="36"/>
      <c r="O119" s="36"/>
      <c r="P119" s="36"/>
      <c r="Q119" s="36"/>
      <c r="R119" s="36" t="s">
        <v>3962</v>
      </c>
      <c r="S119" s="36"/>
      <c r="T119" s="36"/>
      <c r="U119" s="36"/>
      <c r="V119" s="51" t="e">
        <f t="shared" si="129"/>
        <v>#N/A</v>
      </c>
      <c r="W119" s="36" t="s">
        <v>35</v>
      </c>
      <c r="X119" s="36" t="s">
        <v>170</v>
      </c>
      <c r="Y119" s="36"/>
      <c r="Z119" s="36" t="str">
        <f t="shared" si="133"/>
        <v>Fiscalización</v>
      </c>
      <c r="AA119" s="36" t="str">
        <f t="shared" si="131"/>
        <v>Requerimiento Técnico</v>
      </c>
      <c r="AB119" s="36" t="str">
        <f t="shared" si="99"/>
        <v>1026 - Controles Volumétricos de Estaciones de Servicio de Combustible</v>
      </c>
      <c r="AC119" s="36" t="str">
        <f t="shared" si="100"/>
        <v>Controles Volumétricos de Estaciones de Servicio de Combustible</v>
      </c>
      <c r="AD119" s="36" t="s">
        <v>33</v>
      </c>
      <c r="AE119" s="36"/>
      <c r="AF119" s="36"/>
      <c r="AG119" s="36"/>
      <c r="AH119" s="36"/>
      <c r="AI119" s="36"/>
      <c r="AJ119" s="36" t="e">
        <f t="shared" si="101"/>
        <v>#N/A</v>
      </c>
      <c r="AK119" s="36" t="s">
        <v>6439</v>
      </c>
      <c r="AL119" s="36" t="s">
        <v>149</v>
      </c>
      <c r="AM119" s="36" t="s">
        <v>7822</v>
      </c>
      <c r="AN119" s="36" t="s">
        <v>4401</v>
      </c>
      <c r="AO119" s="36"/>
      <c r="AP119" s="36"/>
      <c r="AQ119" s="36"/>
      <c r="AR119" s="36" t="s">
        <v>4444</v>
      </c>
      <c r="AS119" s="36" t="s">
        <v>4444</v>
      </c>
      <c r="AT119" s="48" t="str">
        <f>VLOOKUP(VLOOKUP(A119,h_iniciativa,12,FALSE),matriz_app,6,FALSE)</f>
        <v>Alejandro Federico Tejeda Muñoz</v>
      </c>
      <c r="AU119" s="48" t="str">
        <f>VLOOKUP(VLOOKUP(A119,h_iniciativa,12,FALSE),matriz_app,5,FALSE)</f>
        <v>Raúl Quiroz Sosa</v>
      </c>
      <c r="AV119" s="54"/>
      <c r="AW119" s="54"/>
      <c r="AX119" s="54"/>
      <c r="AY119" s="54"/>
      <c r="AZ119" s="49"/>
      <c r="BA119" s="49"/>
      <c r="BB119" s="36" t="s">
        <v>3960</v>
      </c>
      <c r="BC119" s="49" t="s">
        <v>3963</v>
      </c>
      <c r="BD119" s="48" t="e">
        <f t="shared" si="102"/>
        <v>#N/A</v>
      </c>
      <c r="BE119" s="48">
        <f t="shared" si="103"/>
        <v>0</v>
      </c>
      <c r="BF119" s="48">
        <f t="shared" si="104"/>
        <v>878</v>
      </c>
      <c r="BG119" s="48" t="e">
        <f t="shared" si="105"/>
        <v>#N/A</v>
      </c>
      <c r="BH119" s="48" t="e">
        <f t="shared" si="106"/>
        <v>#N/A</v>
      </c>
    </row>
    <row r="120" spans="1:60" x14ac:dyDescent="0.3">
      <c r="A120" s="53">
        <v>884</v>
      </c>
      <c r="B120" s="54">
        <f t="shared" si="132"/>
        <v>43635.440370370372</v>
      </c>
      <c r="C120" s="36" t="str">
        <f t="shared" si="94"/>
        <v>Fiscalización Integral</v>
      </c>
      <c r="D120" s="36" t="s">
        <v>6352</v>
      </c>
      <c r="E120" s="36"/>
      <c r="F120" s="36"/>
      <c r="G120" s="36" t="s">
        <v>6815</v>
      </c>
      <c r="H120" s="36" t="str">
        <f t="shared" si="95"/>
        <v>​Derivado a las solitud por parte de AGAFF, AGACE y
AGGC se generó una Solicitud de Cambio (CC) para eliminar e integrar nuevas
funcionalidades al aplicativo de Fiscalización Integral.</v>
      </c>
      <c r="I120" s="36" t="str">
        <f t="shared" si="134"/>
        <v>AGAFF</v>
      </c>
      <c r="J120" s="36" t="s">
        <v>7957</v>
      </c>
      <c r="K120" s="36" t="str">
        <f t="shared" si="97"/>
        <v>Miguel Ángel González Guagnelli</v>
      </c>
      <c r="L120" s="36" t="s">
        <v>7957</v>
      </c>
      <c r="M120" s="36">
        <v>1</v>
      </c>
      <c r="N120" s="145" t="s">
        <v>4480</v>
      </c>
      <c r="O120" s="36">
        <f>IFERROR(AG120*0.15,0)</f>
        <v>4468.1655000000001</v>
      </c>
      <c r="P120" s="36" t="s">
        <v>6959</v>
      </c>
      <c r="Q120" s="36">
        <f>IF(K120=N120,1,0)</f>
        <v>1</v>
      </c>
      <c r="R120" s="36" t="s">
        <v>81</v>
      </c>
      <c r="S120" s="36" t="s">
        <v>6443</v>
      </c>
      <c r="T120" s="36" t="s">
        <v>6443</v>
      </c>
      <c r="U120" s="36" t="s">
        <v>4455</v>
      </c>
      <c r="V120" s="51">
        <f t="shared" si="129"/>
        <v>0.53</v>
      </c>
      <c r="W120" s="36" t="str">
        <f>VLOOKUP(A120,proyectos,6,FALSE)</f>
        <v>Activo</v>
      </c>
      <c r="X120" s="36" t="s">
        <v>170</v>
      </c>
      <c r="Y120" s="36" t="str">
        <f>VLOOKUP(A120,proyectos,19,FALSE)</f>
        <v>Fiscalización</v>
      </c>
      <c r="Z120" s="36" t="str">
        <f t="shared" si="133"/>
        <v>Fiscalización</v>
      </c>
      <c r="AA120" s="36" t="str">
        <f t="shared" si="131"/>
        <v>Proyecto</v>
      </c>
      <c r="AB120" s="55" t="str">
        <f t="shared" si="99"/>
        <v>691 - Fiscalización Integral</v>
      </c>
      <c r="AC120" s="36" t="str">
        <f t="shared" si="100"/>
        <v>Fiscalización Integral</v>
      </c>
      <c r="AD120" s="36" t="s">
        <v>33</v>
      </c>
      <c r="AE120" s="36" t="str">
        <f>VLOOKUP(A120,h_project,34,FALSE)</f>
        <v>Unidades de Desarrollo (UD-X)</v>
      </c>
      <c r="AF120" s="36">
        <f>VLOOKUP(A120,h_project,35,FALSE)</f>
        <v>29787.77</v>
      </c>
      <c r="AG120" s="36">
        <f>VLOOKUP(A120,h_project,36,FALSE)</f>
        <v>29787.77</v>
      </c>
      <c r="AH120" s="56">
        <v>6821399.3300000001</v>
      </c>
      <c r="AI120" s="57">
        <f>VLOOKUP(A120,h_project,37,FALSE)</f>
        <v>6821399.3300000001</v>
      </c>
      <c r="AJ120" s="36" t="e">
        <f t="shared" si="101"/>
        <v>#N/A</v>
      </c>
      <c r="AK120" s="36" t="str">
        <f>VLOOKUP(A120,proyectos,9,FALSE)</f>
        <v>Santa Isabel Villanueva Hernandez</v>
      </c>
      <c r="AL120" s="36" t="str">
        <f>VLOOKUP(A120,proyectos,10,FALSE)</f>
        <v>Ingrid Bernal Campuzano</v>
      </c>
      <c r="AM120" s="36" t="s">
        <v>4214</v>
      </c>
      <c r="AN120" s="36" t="s">
        <v>4214</v>
      </c>
      <c r="AO120" s="36">
        <f>VLOOKUP(A120,proyectos,2,FALSE)</f>
        <v>932</v>
      </c>
      <c r="AP120" s="36" t="str">
        <f>VLOOKUP(AO120,h_est_tec,17,FALSE)</f>
        <v>COSMIC</v>
      </c>
      <c r="AQ120" s="36" t="str">
        <f>VLOOKUP(A120,proyectos,29,FALSE)</f>
        <v>Desarrollo de Software</v>
      </c>
      <c r="AR120" s="36" t="s">
        <v>4444</v>
      </c>
      <c r="AS120" s="36" t="s">
        <v>4444</v>
      </c>
      <c r="AT120" s="36" t="str">
        <f>VLOOKUP(A120,proyectos,12,FALSE)</f>
        <v>Alejandro Federico Tejeda Muñoz</v>
      </c>
      <c r="AU120" s="36" t="str">
        <f>VLOOKUP(A120,proyectos,13,FALSE)</f>
        <v>Raúl Quiroz Sosa</v>
      </c>
      <c r="AV120" s="54" t="str">
        <f>VLOOKUP(A120,proyectos,20,FALSE)</f>
        <v>14/02/2019</v>
      </c>
      <c r="AW120" s="54" t="str">
        <f>VLOOKUP(A120,proyectos,21,FALSE)</f>
        <v>14/02/2019</v>
      </c>
      <c r="AX120" s="54" t="str">
        <f>VLOOKUP(A120,proyectos,22,FALSE)</f>
        <v>31/05/2021</v>
      </c>
      <c r="AY120" s="54" t="str">
        <f>VLOOKUP(A120,proyectos,23,FALSE)</f>
        <v/>
      </c>
      <c r="AZ120" s="49">
        <f>YEAR(AX120)</f>
        <v>2021</v>
      </c>
      <c r="BA120" s="49">
        <f>MONTH(AX120)</f>
        <v>5</v>
      </c>
      <c r="BB120" s="36" t="s">
        <v>663</v>
      </c>
      <c r="BC120" s="49" t="s">
        <v>3963</v>
      </c>
      <c r="BD120" s="48" t="e">
        <f t="shared" si="102"/>
        <v>#N/A</v>
      </c>
      <c r="BE120" s="48">
        <f t="shared" si="103"/>
        <v>0</v>
      </c>
      <c r="BF120" s="48">
        <f t="shared" si="104"/>
        <v>884</v>
      </c>
      <c r="BG120" s="48">
        <f t="shared" si="105"/>
        <v>884</v>
      </c>
      <c r="BH120" s="48" t="str">
        <f t="shared" si="106"/>
        <v>Activo</v>
      </c>
    </row>
    <row r="121" spans="1:60" x14ac:dyDescent="0.3">
      <c r="A121" s="36">
        <v>892</v>
      </c>
      <c r="B121" s="54">
        <f t="shared" si="132"/>
        <v>43640.47111111111</v>
      </c>
      <c r="C121" s="36" t="str">
        <f t="shared" si="94"/>
        <v>CED_VOCE_ Actualizar criterios de validación en la rectificación de tránsitos</v>
      </c>
      <c r="D121" s="36"/>
      <c r="E121" s="36"/>
      <c r="F121" s="36"/>
      <c r="G121" s="36" t="s">
        <v>6816</v>
      </c>
      <c r="H121" s="36" t="str">
        <f t="shared" si="95"/>
        <v xml:space="preserve">​Actualizar_x000D_
la información de plazos en la rectificación de pedimentos de tránsito así como_x000D_
permitir la declaración de la misma aduana (inicio y arribo) </v>
      </c>
      <c r="I121" s="36" t="str">
        <f t="shared" si="134"/>
        <v>AGA</v>
      </c>
      <c r="J121" s="36" t="s">
        <v>6944</v>
      </c>
      <c r="K121" s="36" t="e">
        <f t="shared" si="97"/>
        <v>#N/A</v>
      </c>
      <c r="L121" s="36"/>
      <c r="M121" s="36"/>
      <c r="N121" s="36"/>
      <c r="O121" s="36"/>
      <c r="P121" s="36"/>
      <c r="Q121" s="36"/>
      <c r="R121" s="36" t="s">
        <v>2275</v>
      </c>
      <c r="S121" s="36"/>
      <c r="T121" s="36"/>
      <c r="U121" s="36"/>
      <c r="V121" s="51" t="e">
        <f t="shared" si="129"/>
        <v>#N/A</v>
      </c>
      <c r="W121" s="36" t="str">
        <f>IF(VLOOKUP(A121,iniciativa,23,FALSE)="Banco de iniciativa", "Detenido","Activo")</f>
        <v>Detenido</v>
      </c>
      <c r="X121" s="36" t="s">
        <v>170</v>
      </c>
      <c r="Y121" s="36"/>
      <c r="Z121" s="36" t="str">
        <f t="shared" si="133"/>
        <v>Comercio Exterior - Pre-Despacho</v>
      </c>
      <c r="AA121" s="36" t="str">
        <f t="shared" si="131"/>
        <v>Mantenimiento</v>
      </c>
      <c r="AB121" s="36" t="str">
        <f t="shared" si="99"/>
        <v>217 - Validador de Operaciones de Comercio Exterior</v>
      </c>
      <c r="AC121" s="36" t="str">
        <f t="shared" si="100"/>
        <v>Validador de Operaciones de Comercio Exterior</v>
      </c>
      <c r="AD121" s="36" t="str">
        <f>VLOOKUP(A121,h_iniciativa,14,FALSE)</f>
        <v>Fábrica Interna - AGA</v>
      </c>
      <c r="AE121" s="36"/>
      <c r="AF121" s="36"/>
      <c r="AG121" s="36"/>
      <c r="AH121" s="36"/>
      <c r="AI121" s="36"/>
      <c r="AJ121" s="36" t="e">
        <f t="shared" si="101"/>
        <v>#N/A</v>
      </c>
      <c r="AK121" s="36" t="str">
        <f>VLOOKUP(A121,h_iniciativa,11,FALSE)</f>
        <v>Sonia Oliva Caballero Aquino</v>
      </c>
      <c r="AL121" s="36" t="str">
        <f>VLOOKUP(A121,h_iniciativa,9,FALSE)</f>
        <v>Enrique Teodoro Olvera Olvera</v>
      </c>
      <c r="AM121" s="36" t="s">
        <v>4214</v>
      </c>
      <c r="AN121" s="36" t="s">
        <v>4214</v>
      </c>
      <c r="AO121" s="36"/>
      <c r="AP121" s="36"/>
      <c r="AQ121" s="36"/>
      <c r="AR121" s="36" t="s">
        <v>78</v>
      </c>
      <c r="AS121" s="36" t="s">
        <v>78</v>
      </c>
      <c r="AT121" s="48" t="str">
        <f>VLOOKUP(VLOOKUP(A121,h_iniciativa,12,FALSE),matriz_app,6,FALSE)</f>
        <v>Jose Carlos Angel Lara Reyes</v>
      </c>
      <c r="AU121" s="48" t="str">
        <f>VLOOKUP(VLOOKUP(A121,h_iniciativa,12,FALSE),matriz_app,5,FALSE)</f>
        <v>Angel Alberto Vazquez Chavez</v>
      </c>
      <c r="AV121" s="54"/>
      <c r="AW121" s="54"/>
      <c r="AX121" s="54"/>
      <c r="AY121" s="54"/>
      <c r="AZ121" s="49"/>
      <c r="BA121" s="49"/>
      <c r="BB121" s="36" t="s">
        <v>2267</v>
      </c>
      <c r="BC121" s="49" t="s">
        <v>3963</v>
      </c>
      <c r="BD121" s="48">
        <f t="shared" si="102"/>
        <v>892</v>
      </c>
      <c r="BE121" s="48" t="str">
        <f t="shared" si="103"/>
        <v>Banco de iniciativa</v>
      </c>
      <c r="BF121" s="48" t="e">
        <f t="shared" si="104"/>
        <v>#N/A</v>
      </c>
      <c r="BG121" s="48" t="e">
        <f t="shared" si="105"/>
        <v>#N/A</v>
      </c>
      <c r="BH121" s="48" t="e">
        <f t="shared" si="106"/>
        <v>#N/A</v>
      </c>
    </row>
    <row r="122" spans="1:60" x14ac:dyDescent="0.3">
      <c r="A122" s="53">
        <v>905</v>
      </c>
      <c r="B122" s="54">
        <f t="shared" si="132"/>
        <v>43641.633240740739</v>
      </c>
      <c r="C122" s="36" t="str">
        <f t="shared" si="94"/>
        <v>DYC_ MAT-DyC_Solicitud de declaraciones, compensaciones y acreditamientos_proceso automático por goteo</v>
      </c>
      <c r="D122" s="36"/>
      <c r="E122" s="36"/>
      <c r="F122" s="36"/>
      <c r="G122" s="36" t="s">
        <v>6815</v>
      </c>
      <c r="H122" s="36" t="str">
        <f t="shared" si="95"/>
        <v>​Se solicita se genere un proceso automático para extraccion diaria de información de las Declaraciones, Compensaciones y Acreditamientos recibidos en DyP, a día cerrado; asimismo se dseberán hacer adecuaciones a la fase I.</v>
      </c>
      <c r="I122" s="36" t="str">
        <f t="shared" si="134"/>
        <v>AGAFF</v>
      </c>
      <c r="J122" s="36" t="s">
        <v>7957</v>
      </c>
      <c r="K122" s="36" t="str">
        <f t="shared" si="97"/>
        <v>Karina Lucio García</v>
      </c>
      <c r="L122" s="36" t="s">
        <v>6944</v>
      </c>
      <c r="M122" s="36"/>
      <c r="N122" s="145" t="s">
        <v>155</v>
      </c>
      <c r="O122" s="36">
        <f>IFERROR(AG122*0.15,0)</f>
        <v>606.56700000000001</v>
      </c>
      <c r="P122" s="36" t="s">
        <v>2396</v>
      </c>
      <c r="Q122" s="36">
        <f>IF(K122=N122,1,0)</f>
        <v>0</v>
      </c>
      <c r="R122" s="36" t="str">
        <f>VLOOKUP(A122,proyectos,5,FALSE)</f>
        <v>F. Pruebas de Usuario</v>
      </c>
      <c r="S122" s="36"/>
      <c r="T122" s="36"/>
      <c r="U122" s="36"/>
      <c r="V122" s="51">
        <f t="shared" si="129"/>
        <v>0.68</v>
      </c>
      <c r="W122" s="36" t="str">
        <f>VLOOKUP(A122,proyectos,6,FALSE)</f>
        <v>Activo</v>
      </c>
      <c r="X122" s="36" t="s">
        <v>170</v>
      </c>
      <c r="Y122" s="36" t="str">
        <f>VLOOKUP(A122,proyectos,19,FALSE)</f>
        <v>Fiscalización</v>
      </c>
      <c r="Z122" s="36" t="str">
        <f t="shared" si="133"/>
        <v>Devoluciones y Compensaciones</v>
      </c>
      <c r="AA122" s="36" t="str">
        <f t="shared" si="131"/>
        <v>Desarrollo</v>
      </c>
      <c r="AB122" s="55" t="str">
        <f t="shared" si="99"/>
        <v>991 - Proyecto ETL generación de insumos del proceso de control de compensaciones</v>
      </c>
      <c r="AC122" s="36" t="str">
        <f t="shared" si="100"/>
        <v>Proyecto ETL generación de insumos del proceso de control de compensaciones</v>
      </c>
      <c r="AD122" s="36" t="s">
        <v>33</v>
      </c>
      <c r="AE122" s="36" t="str">
        <f>VLOOKUP(A122,h_project,34,FALSE)</f>
        <v>Unidades de Desarrollo (UD-X)</v>
      </c>
      <c r="AF122" s="36">
        <f t="shared" ref="AF122:AF138" si="135">VLOOKUP(A122,h_project,35,FALSE)</f>
        <v>3737.5</v>
      </c>
      <c r="AG122" s="36">
        <f t="shared" ref="AG122:AG138" si="136">VLOOKUP(A122,h_project,36,FALSE)</f>
        <v>4043.78</v>
      </c>
      <c r="AH122" s="56">
        <v>631243.07999999996</v>
      </c>
      <c r="AI122" s="57">
        <f t="shared" ref="AI122:AI137" si="137">VLOOKUP(A122,h_project,37,FALSE)</f>
        <v>855887.5</v>
      </c>
      <c r="AJ122" s="36" t="e">
        <f t="shared" si="101"/>
        <v>#N/A</v>
      </c>
      <c r="AK122" s="36" t="str">
        <f>VLOOKUP(A122,proyectos,9,FALSE)</f>
        <v>Víctor Cruz Leyva</v>
      </c>
      <c r="AL122" s="36" t="str">
        <f>VLOOKUP(A122,proyectos,10,FALSE)</f>
        <v>Ricardo Ramiro Romero Razo</v>
      </c>
      <c r="AM122" s="36" t="s">
        <v>4214</v>
      </c>
      <c r="AN122" s="36" t="s">
        <v>4214</v>
      </c>
      <c r="AO122" s="36">
        <f>VLOOKUP(A122,proyectos,2,FALSE)</f>
        <v>1152</v>
      </c>
      <c r="AP122" s="36" t="str">
        <f>VLOOKUP(AO122,h_est_tec,17,FALSE)</f>
        <v>COSMIC</v>
      </c>
      <c r="AQ122" s="36" t="str">
        <f>VLOOKUP(A122,proyectos,29,FALSE)</f>
        <v>Desarrollo de Software</v>
      </c>
      <c r="AR122" s="36" t="s">
        <v>4401</v>
      </c>
      <c r="AS122" s="36" t="s">
        <v>4401</v>
      </c>
      <c r="AT122" s="36" t="str">
        <f>VLOOKUP(A122,proyectos,12,FALSE)</f>
        <v>Carlos Gerardo Malanche Flores</v>
      </c>
      <c r="AU122" s="36" t="str">
        <f>VLOOKUP(A122,proyectos,13,FALSE)</f>
        <v>Patricia Ortega Vega</v>
      </c>
      <c r="AV122" s="54" t="str">
        <f>VLOOKUP(A122,proyectos,20,FALSE)</f>
        <v>29/08/2019</v>
      </c>
      <c r="AW122" s="54" t="str">
        <f>VLOOKUP(A122,proyectos,21,FALSE)</f>
        <v>29/08/2019</v>
      </c>
      <c r="AX122" s="54" t="str">
        <f>VLOOKUP(A122,proyectos,22,FALSE)</f>
        <v>02/10/2020</v>
      </c>
      <c r="AY122" s="54" t="str">
        <f>VLOOKUP(A122,proyectos,23,FALSE)</f>
        <v/>
      </c>
      <c r="AZ122" s="49">
        <f>YEAR(AX122)</f>
        <v>2020</v>
      </c>
      <c r="BA122" s="49">
        <f>MONTH(AX122)</f>
        <v>10</v>
      </c>
      <c r="BB122" s="36" t="s">
        <v>663</v>
      </c>
      <c r="BC122" s="49" t="s">
        <v>3963</v>
      </c>
      <c r="BD122" s="48" t="e">
        <f t="shared" si="102"/>
        <v>#N/A</v>
      </c>
      <c r="BE122" s="48">
        <f t="shared" si="103"/>
        <v>0</v>
      </c>
      <c r="BF122" s="48">
        <f t="shared" si="104"/>
        <v>905</v>
      </c>
      <c r="BG122" s="48">
        <f t="shared" si="105"/>
        <v>905</v>
      </c>
      <c r="BH122" s="48" t="str">
        <f t="shared" si="106"/>
        <v>Activo</v>
      </c>
    </row>
    <row r="123" spans="1:60" x14ac:dyDescent="0.3">
      <c r="A123" s="53">
        <v>917</v>
      </c>
      <c r="B123" s="54">
        <f t="shared" si="132"/>
        <v>43649.469699074078</v>
      </c>
      <c r="C123" s="36" t="str">
        <f t="shared" si="94"/>
        <v>TI_AP3_ Modelado de Procesos de DyP (Declaración provisional)</v>
      </c>
      <c r="D123" s="36" t="s">
        <v>6365</v>
      </c>
      <c r="E123" s="36"/>
      <c r="F123" s="36"/>
      <c r="G123" s="36" t="s">
        <v>6819</v>
      </c>
      <c r="H123" s="36" t="str">
        <f t="shared" si="95"/>
        <v xml:space="preserve">Creación del Modelado de Contexto, Modelado de Negocio y Diagrama
de Flujo de información del servicio Declaraciones (Declaraciones Provisionales)
</v>
      </c>
      <c r="I123" s="36" t="str">
        <f t="shared" si="134"/>
        <v>AGCTI</v>
      </c>
      <c r="J123" s="36" t="s">
        <v>6944</v>
      </c>
      <c r="K123" s="36" t="str">
        <f t="shared" si="97"/>
        <v>Elizabeth Del Valle Beltrán</v>
      </c>
      <c r="L123" s="36" t="s">
        <v>6944</v>
      </c>
      <c r="M123" s="36"/>
      <c r="N123" s="145" t="s">
        <v>4510</v>
      </c>
      <c r="O123" s="36">
        <f>IFERROR(AG123*0.15,0)</f>
        <v>0</v>
      </c>
      <c r="P123" s="36" t="s">
        <v>6974</v>
      </c>
      <c r="Q123" s="36">
        <f>IF(K123=N123,1,0)</f>
        <v>1</v>
      </c>
      <c r="R123" s="36" t="str">
        <f>VLOOKUP(A123,proyectos,5,FALSE)</f>
        <v>3. Ejecución</v>
      </c>
      <c r="S123" s="36"/>
      <c r="T123" s="36"/>
      <c r="U123" s="36"/>
      <c r="V123" s="51">
        <f t="shared" si="129"/>
        <v>0.99</v>
      </c>
      <c r="W123" s="36" t="str">
        <f>VLOOKUP(A123,proyectos,6,FALSE)</f>
        <v>Activo</v>
      </c>
      <c r="X123" s="36" t="s">
        <v>170</v>
      </c>
      <c r="Y123" s="36" t="str">
        <f>VLOOKUP(A123,proyectos,19,FALSE)</f>
        <v>Estratégico</v>
      </c>
      <c r="Z123" s="36" t="str">
        <f t="shared" si="133"/>
        <v>Transversales de TI</v>
      </c>
      <c r="AA123" s="36" t="str">
        <f t="shared" si="131"/>
        <v>Requerimiento Técnico</v>
      </c>
      <c r="AB123" s="55" t="str">
        <f t="shared" si="99"/>
        <v>2075.1 - Documentum/Captiva - Servicios de Digitalización Solución Integral Servicios al Contribuyente</v>
      </c>
      <c r="AC123" s="36" t="str">
        <f t="shared" si="100"/>
        <v>Documentum/Captiva - Servicios de Digitalización Solución Integral Servicios al Contribuyente</v>
      </c>
      <c r="AD123" s="36" t="str">
        <f>VLOOKUP(A123,h_iniciativa,14,FALSE)</f>
        <v>Fábrica Interna - ACSMC</v>
      </c>
      <c r="AE123" s="36" t="s">
        <v>218</v>
      </c>
      <c r="AF123" s="36" t="str">
        <f t="shared" si="135"/>
        <v/>
      </c>
      <c r="AG123" s="36" t="str">
        <f t="shared" si="136"/>
        <v/>
      </c>
      <c r="AH123" s="36">
        <v>0</v>
      </c>
      <c r="AI123" s="57" t="str">
        <f t="shared" si="137"/>
        <v/>
      </c>
      <c r="AJ123" s="36" t="e">
        <f t="shared" si="101"/>
        <v>#N/A</v>
      </c>
      <c r="AK123" s="36" t="str">
        <f>VLOOKUP(A123,proyectos,9,FALSE)</f>
        <v>Elizabeth del Valle Beltran</v>
      </c>
      <c r="AL123" s="36" t="str">
        <f>VLOOKUP(A123,proyectos,10,FALSE)</f>
        <v>Ricardo Ramiro Romero Razo</v>
      </c>
      <c r="AM123" s="36" t="s">
        <v>4214</v>
      </c>
      <c r="AN123" s="36" t="s">
        <v>4214</v>
      </c>
      <c r="AO123" s="36">
        <f>VLOOKUP(A123,proyectos,2,FALSE)</f>
        <v>0</v>
      </c>
      <c r="AP123" s="36" t="e">
        <f>VLOOKUP(AO123,h_est_tec,17,FALSE)</f>
        <v>#N/A</v>
      </c>
      <c r="AQ123" s="36" t="str">
        <f>VLOOKUP(A123,proyectos,29,FALSE)</f>
        <v>Proyecto Tecnológico</v>
      </c>
      <c r="AR123" s="36" t="s">
        <v>7822</v>
      </c>
      <c r="AS123" s="36" t="s">
        <v>170</v>
      </c>
      <c r="AT123" s="36" t="s">
        <v>170</v>
      </c>
      <c r="AU123" s="36" t="str">
        <f>VLOOKUP(A123,proyectos,13,FALSE)</f>
        <v/>
      </c>
      <c r="AV123" s="54" t="str">
        <f>VLOOKUP(A123,proyectos,20,FALSE)</f>
        <v>19/06/2019</v>
      </c>
      <c r="AW123" s="54" t="str">
        <f>VLOOKUP(A123,proyectos,21,FALSE)</f>
        <v>19/06/2019</v>
      </c>
      <c r="AX123" s="54" t="str">
        <f>VLOOKUP(A123,proyectos,22,FALSE)</f>
        <v>29/11/2019</v>
      </c>
      <c r="AY123" s="54" t="str">
        <f>VLOOKUP(A123,proyectos,23,FALSE)</f>
        <v/>
      </c>
      <c r="AZ123" s="49">
        <f>YEAR(AX123)</f>
        <v>2019</v>
      </c>
      <c r="BA123" s="49">
        <f>MONTH(AX123)</f>
        <v>11</v>
      </c>
      <c r="BB123" s="36" t="s">
        <v>663</v>
      </c>
      <c r="BC123" s="49" t="s">
        <v>3963</v>
      </c>
      <c r="BD123" s="48" t="e">
        <f t="shared" si="102"/>
        <v>#N/A</v>
      </c>
      <c r="BE123" s="48">
        <f t="shared" si="103"/>
        <v>0</v>
      </c>
      <c r="BF123" s="48" t="e">
        <f t="shared" si="104"/>
        <v>#N/A</v>
      </c>
      <c r="BG123" s="48">
        <f t="shared" si="105"/>
        <v>917</v>
      </c>
      <c r="BH123" s="48" t="str">
        <f t="shared" si="106"/>
        <v>Activo</v>
      </c>
    </row>
    <row r="124" spans="1:60" ht="28.8" x14ac:dyDescent="0.3">
      <c r="A124" s="53">
        <v>919</v>
      </c>
      <c r="B124" s="54">
        <f t="shared" si="132"/>
        <v>43650.437465277777</v>
      </c>
      <c r="C124" s="63" t="str">
        <f t="shared" si="94"/>
        <v>DyP: Crear declaración informativa transaccional de partes relacionadas.</v>
      </c>
      <c r="D124" s="36"/>
      <c r="E124" s="36"/>
      <c r="F124" s="36"/>
      <c r="G124" s="36" t="s">
        <v>6819</v>
      </c>
      <c r="H124" s="36" t="str">
        <f t="shared" si="95"/>
        <v>​Derivado de la necesidad de proporcionar a loc ontribuyentes medios actualizados y de simplificación administrativa.</v>
      </c>
      <c r="I124" s="36" t="str">
        <f t="shared" si="134"/>
        <v>AGR</v>
      </c>
      <c r="J124" s="36" t="s">
        <v>7957</v>
      </c>
      <c r="K124" s="36" t="str">
        <f t="shared" si="97"/>
        <v>Silvia Nagheli Márquez Solís</v>
      </c>
      <c r="L124" s="36" t="s">
        <v>6944</v>
      </c>
      <c r="M124" s="36"/>
      <c r="N124" s="145" t="s">
        <v>84</v>
      </c>
      <c r="O124" s="36">
        <f>IFERROR(AG124*0.15,0)</f>
        <v>270</v>
      </c>
      <c r="P124" s="36" t="s">
        <v>6974</v>
      </c>
      <c r="Q124" s="36">
        <f>IF(K124=N124,1,0)</f>
        <v>0</v>
      </c>
      <c r="R124" s="36" t="str">
        <f>VLOOKUP(A124,proyectos,5,FALSE)</f>
        <v>A.2 En estimación por finalización de EF</v>
      </c>
      <c r="S124" s="36"/>
      <c r="T124" s="36"/>
      <c r="U124" s="36"/>
      <c r="V124" s="51">
        <f t="shared" si="129"/>
        <v>1</v>
      </c>
      <c r="W124" s="36" t="str">
        <f>VLOOKUP(A124,proyectos,6,FALSE)</f>
        <v>Detenido con CCRS</v>
      </c>
      <c r="X124" s="36" t="s">
        <v>170</v>
      </c>
      <c r="Y124" s="36" t="str">
        <f>VLOOKUP(A124,proyectos,19,FALSE)</f>
        <v>Facilitar el cumplimiento</v>
      </c>
      <c r="Z124" s="36" t="str">
        <f t="shared" si="133"/>
        <v>Declaraciones y Pagos (Documentos Digitales)</v>
      </c>
      <c r="AA124" s="36" t="str">
        <f t="shared" si="131"/>
        <v>Proyecto</v>
      </c>
      <c r="AB124" s="55" t="str">
        <f t="shared" si="99"/>
        <v>977 - Declaración Informativa Transaccional de Partes Relacionadas</v>
      </c>
      <c r="AC124" s="36" t="str">
        <f t="shared" si="100"/>
        <v>Declaración Informativa Transaccional de Partes Relacionadas</v>
      </c>
      <c r="AD124" s="36" t="s">
        <v>33</v>
      </c>
      <c r="AE124" s="36" t="str">
        <f>VLOOKUP(A124,h_project,34,FALSE)</f>
        <v>Unidades de Desarrollo (UD-X)</v>
      </c>
      <c r="AF124" s="36">
        <f t="shared" si="135"/>
        <v>1800</v>
      </c>
      <c r="AG124" s="36">
        <f t="shared" si="136"/>
        <v>1800</v>
      </c>
      <c r="AH124" s="56">
        <v>412200</v>
      </c>
      <c r="AI124" s="57">
        <f t="shared" si="137"/>
        <v>412200</v>
      </c>
      <c r="AJ124" s="36" t="e">
        <f t="shared" si="101"/>
        <v>#N/A</v>
      </c>
      <c r="AK124" s="36" t="str">
        <f>VLOOKUP(A124,proyectos,9,FALSE)</f>
        <v>Manuel Vargas Espinosa</v>
      </c>
      <c r="AL124" s="36" t="str">
        <f>VLOOKUP(A124,proyectos,10,FALSE)</f>
        <v>Ricardo Ramiro Romero Razo</v>
      </c>
      <c r="AM124" s="36" t="s">
        <v>4214</v>
      </c>
      <c r="AN124" s="36" t="s">
        <v>4214</v>
      </c>
      <c r="AO124" s="36">
        <f>VLOOKUP(A124,proyectos,2,FALSE)</f>
        <v>818</v>
      </c>
      <c r="AP124" s="36" t="str">
        <f>VLOOKUP(AO124,h_est_tec,17,FALSE)</f>
        <v>Alto Nivel</v>
      </c>
      <c r="AQ124" s="36" t="str">
        <f>VLOOKUP(A124,proyectos,29,FALSE)</f>
        <v>Desarrollo de Software</v>
      </c>
      <c r="AR124" s="36" t="s">
        <v>4444</v>
      </c>
      <c r="AS124" s="36" t="s">
        <v>4444</v>
      </c>
      <c r="AT124" s="36" t="str">
        <f>VLOOKUP(A124,proyectos,12,FALSE)</f>
        <v>Oscar Fernandez Pallares</v>
      </c>
      <c r="AU124" s="36" t="str">
        <f>VLOOKUP(A124,proyectos,13,FALSE)</f>
        <v>Nallely Jusselyn Rivera Arzola</v>
      </c>
      <c r="AV124" s="54" t="str">
        <f>VLOOKUP(A124,proyectos,20,FALSE)</f>
        <v>28/10/2019</v>
      </c>
      <c r="AW124" s="54" t="str">
        <f>VLOOKUP(A124,proyectos,21,FALSE)</f>
        <v>28/10/2019</v>
      </c>
      <c r="AX124" s="54" t="str">
        <f>VLOOKUP(A124,proyectos,22,FALSE)</f>
        <v>28/01/2020</v>
      </c>
      <c r="AY124" s="54" t="str">
        <f>VLOOKUP(A124,proyectos,23,FALSE)</f>
        <v>28/01/2020</v>
      </c>
      <c r="AZ124" s="49">
        <f>YEAR(AX124)</f>
        <v>2020</v>
      </c>
      <c r="BA124" s="49">
        <f>MONTH(AX124)</f>
        <v>1</v>
      </c>
      <c r="BB124" s="36" t="s">
        <v>663</v>
      </c>
      <c r="BC124" s="49" t="s">
        <v>3963</v>
      </c>
      <c r="BD124" s="48" t="e">
        <f t="shared" si="102"/>
        <v>#N/A</v>
      </c>
      <c r="BE124" s="48">
        <f t="shared" si="103"/>
        <v>0</v>
      </c>
      <c r="BF124" s="48">
        <f t="shared" si="104"/>
        <v>919</v>
      </c>
      <c r="BG124" s="48">
        <f t="shared" si="105"/>
        <v>919</v>
      </c>
      <c r="BH124" s="48" t="str">
        <f t="shared" si="106"/>
        <v>Detenido con CCRS</v>
      </c>
    </row>
    <row r="125" spans="1:60" x14ac:dyDescent="0.3">
      <c r="A125" s="53">
        <v>923</v>
      </c>
      <c r="B125" s="54">
        <f t="shared" si="132"/>
        <v>43650.766134259262</v>
      </c>
      <c r="C125" s="36" t="str">
        <f t="shared" si="94"/>
        <v>AR_BTCE_Tablero registro de bitácora para mensajes de tráficos Marítimo, Ferroviario y Aéreo (REB)</v>
      </c>
      <c r="D125" s="36"/>
      <c r="E125" s="36"/>
      <c r="F125" s="36"/>
      <c r="G125" s="36" t="s">
        <v>6816</v>
      </c>
      <c r="H125" s="36" t="str">
        <f t="shared" si="95"/>
        <v>​Implementar una aplicación de ;Registro de Eventos de Bitácora; (REB) en línea que muestre los diversos eventos y estatus durante la recepción de los mensajes de tráficos que serán replicados y los cuales contendrán la información de manifiestos y documentos delos diferentes tráficos (Marítimo, Aéreo y Ferroviario)</v>
      </c>
      <c r="I125" s="36" t="str">
        <f t="shared" si="134"/>
        <v>AGA</v>
      </c>
      <c r="J125" s="36" t="s">
        <v>6944</v>
      </c>
      <c r="K125" s="36" t="str">
        <f t="shared" si="97"/>
        <v>José Alberto Romero Rodríguez</v>
      </c>
      <c r="L125" s="36" t="s">
        <v>6944</v>
      </c>
      <c r="M125" s="36"/>
      <c r="N125" s="145" t="s">
        <v>4496</v>
      </c>
      <c r="O125" s="36">
        <f>IFERROR(AG125*0.15,0)</f>
        <v>185.25</v>
      </c>
      <c r="P125" s="36" t="s">
        <v>6974</v>
      </c>
      <c r="Q125" s="36">
        <f>IF(K125=N125,1,0)</f>
        <v>1</v>
      </c>
      <c r="R125" s="36" t="str">
        <f>VLOOKUP(A125,proyectos,5,FALSE)</f>
        <v>A.1 Especificación Funcional</v>
      </c>
      <c r="S125" s="36"/>
      <c r="T125" s="36"/>
      <c r="U125" s="36" t="s">
        <v>4455</v>
      </c>
      <c r="V125" s="51">
        <f t="shared" si="129"/>
        <v>0.4</v>
      </c>
      <c r="W125" s="36" t="str">
        <f>VLOOKUP(A125,proyectos,6,FALSE)</f>
        <v>Detenido con CCRS</v>
      </c>
      <c r="X125" s="36" t="s">
        <v>170</v>
      </c>
      <c r="Y125" s="36" t="str">
        <f>VLOOKUP(A125,proyectos,19,FALSE)</f>
        <v>Fiscalización</v>
      </c>
      <c r="Z125" s="36" t="str">
        <f t="shared" si="133"/>
        <v>Administración del Riesgo</v>
      </c>
      <c r="AA125" s="36" t="str">
        <f t="shared" si="131"/>
        <v>Proyecto</v>
      </c>
      <c r="AB125" s="55" t="str">
        <f t="shared" si="99"/>
        <v>997 - Repositorio Tráfico Ferroviario: Crear un repositorio para la recepción de información ferroviaria desde VUCEM para análisis de riesgo de información anticipada</v>
      </c>
      <c r="AC125" s="36" t="str">
        <f t="shared" si="100"/>
        <v>Repositorio Tráfico Ferroviario: Crear un repositorio para la recepción de información ferroviaria desde VUCEM para análisis de riesgo de información anticipada</v>
      </c>
      <c r="AD125" s="36" t="s">
        <v>33</v>
      </c>
      <c r="AE125" s="36" t="str">
        <f>VLOOKUP(A125,h_project,34,FALSE)</f>
        <v>Unidades de Desarrollo (UD-X)</v>
      </c>
      <c r="AF125" s="36">
        <f t="shared" si="135"/>
        <v>988</v>
      </c>
      <c r="AG125" s="36">
        <f t="shared" si="136"/>
        <v>1235</v>
      </c>
      <c r="AH125" s="56">
        <v>226252</v>
      </c>
      <c r="AI125" s="57">
        <f t="shared" si="137"/>
        <v>226252</v>
      </c>
      <c r="AJ125" s="36">
        <f t="shared" si="101"/>
        <v>42868.799999999996</v>
      </c>
      <c r="AK125" s="36" t="str">
        <f>VLOOKUP(A125,proyectos,9,FALSE)</f>
        <v>Jose Alberto Romero Rodriguez</v>
      </c>
      <c r="AL125" s="36" t="str">
        <f>VLOOKUP(A125,proyectos,10,FALSE)</f>
        <v>Enrique Teodoro Olvera Olvera</v>
      </c>
      <c r="AM125" s="36" t="s">
        <v>4214</v>
      </c>
      <c r="AN125" s="36" t="s">
        <v>4214</v>
      </c>
      <c r="AO125" s="36">
        <f>VLOOKUP(A125,proyectos,2,FALSE)</f>
        <v>840</v>
      </c>
      <c r="AP125" s="36" t="str">
        <f>VLOOKUP(AO125,h_est_tec,17,FALSE)</f>
        <v>Alto Nivel</v>
      </c>
      <c r="AQ125" s="36" t="str">
        <f>VLOOKUP(A125,proyectos,29,FALSE)</f>
        <v>Desarrollo de Software</v>
      </c>
      <c r="AR125" s="36" t="s">
        <v>4401</v>
      </c>
      <c r="AS125" s="36" t="s">
        <v>4401</v>
      </c>
      <c r="AT125" s="36" t="str">
        <f>VLOOKUP(A125,proyectos,12,FALSE)</f>
        <v>Victor Alfredo Milchorena Gonzalez</v>
      </c>
      <c r="AU125" s="36" t="str">
        <f>VLOOKUP(A125,proyectos,13,FALSE)</f>
        <v>Carlos Moreno Garcia</v>
      </c>
      <c r="AV125" s="54" t="str">
        <f>VLOOKUP(A125,proyectos,20,FALSE)</f>
        <v>17/09/2019</v>
      </c>
      <c r="AW125" s="54" t="str">
        <f>VLOOKUP(A125,proyectos,21,FALSE)</f>
        <v>17/09/2019</v>
      </c>
      <c r="AX125" s="54" t="str">
        <f>VLOOKUP(A125,proyectos,22,FALSE)</f>
        <v>23/03/2020</v>
      </c>
      <c r="AY125" s="54" t="str">
        <f>VLOOKUP(A125,proyectos,23,FALSE)</f>
        <v/>
      </c>
      <c r="AZ125" s="49">
        <f>YEAR(AX125)</f>
        <v>2020</v>
      </c>
      <c r="BA125" s="49">
        <f>MONTH(AX125)</f>
        <v>3</v>
      </c>
      <c r="BB125" s="36" t="s">
        <v>663</v>
      </c>
      <c r="BC125" s="49" t="s">
        <v>3963</v>
      </c>
      <c r="BD125" s="48" t="e">
        <f t="shared" si="102"/>
        <v>#N/A</v>
      </c>
      <c r="BE125" s="48">
        <f t="shared" si="103"/>
        <v>0</v>
      </c>
      <c r="BF125" s="48">
        <f t="shared" si="104"/>
        <v>923</v>
      </c>
      <c r="BG125" s="48">
        <f t="shared" si="105"/>
        <v>923</v>
      </c>
      <c r="BH125" s="48" t="str">
        <f t="shared" si="106"/>
        <v>Detenido con CCRS</v>
      </c>
    </row>
    <row r="126" spans="1:60" x14ac:dyDescent="0.3">
      <c r="A126" s="36">
        <v>924</v>
      </c>
      <c r="B126" s="52">
        <v>43623</v>
      </c>
      <c r="C126" s="36" t="str">
        <f t="shared" si="94"/>
        <v>CZA_MAT-CBZ: Desaplicación de pagos de resoluciones</v>
      </c>
      <c r="D126" s="48" t="s">
        <v>6365</v>
      </c>
      <c r="E126" s="48"/>
      <c r="F126" s="48"/>
      <c r="G126" s="36" t="s">
        <v>6819</v>
      </c>
      <c r="H126" s="36" t="str">
        <f t="shared" si="95"/>
        <v xml:space="preserve">
La ADR de México 2 necesita reactivar las resoluciones
que fueron dadas de baja por la aplicación de un pago automático, del RFCCUL060824G23, sin embargo, en el componente de desaplicación de pagos,
sale error y no puede hacerlo. 
Ahora bien, como el pago tiene involucradas varias
resoluciones la ADR no puede optar por dar de baja las resoluciones e
inventariar otras, por tal motivo se solicita la desaplicación del pago.
Todas las resoluciones están integradas por únicamente una multa y es el
único pago aplicado a las resoluciones.
</v>
      </c>
      <c r="I126" s="36" t="str">
        <f t="shared" si="134"/>
        <v>AGR</v>
      </c>
      <c r="J126" s="36" t="s">
        <v>6944</v>
      </c>
      <c r="K126" s="36" t="e">
        <f t="shared" si="97"/>
        <v>#N/A</v>
      </c>
      <c r="L126" s="36"/>
      <c r="M126" s="36"/>
      <c r="N126" s="48"/>
      <c r="O126" s="48"/>
      <c r="P126" s="48"/>
      <c r="Q126" s="48"/>
      <c r="R126" s="36" t="s">
        <v>3961</v>
      </c>
      <c r="S126" s="48"/>
      <c r="T126" s="48"/>
      <c r="U126" s="48"/>
      <c r="V126" s="51" t="e">
        <f t="shared" si="129"/>
        <v>#N/A</v>
      </c>
      <c r="W126" s="48" t="s">
        <v>35</v>
      </c>
      <c r="X126" s="48"/>
      <c r="Y126" s="48"/>
      <c r="Z126" s="48"/>
      <c r="AA126" s="48"/>
      <c r="AB126" s="36" t="str">
        <f t="shared" si="99"/>
        <v>666 - Modelo de Administración Tributaria de Cobranza</v>
      </c>
      <c r="AC126" s="36" t="str">
        <f t="shared" si="100"/>
        <v>Modelo de Administración Tributaria de Cobranza</v>
      </c>
      <c r="AD126" s="48" t="s">
        <v>33</v>
      </c>
      <c r="AE126" s="36" t="e">
        <f>VLOOKUP(A126,h_project,34,FALSE)</f>
        <v>#N/A</v>
      </c>
      <c r="AF126" s="36" t="e">
        <f t="shared" si="135"/>
        <v>#N/A</v>
      </c>
      <c r="AG126" s="36" t="e">
        <f t="shared" si="136"/>
        <v>#N/A</v>
      </c>
      <c r="AH126" s="36"/>
      <c r="AI126" s="56" t="e">
        <f t="shared" si="137"/>
        <v>#N/A</v>
      </c>
      <c r="AJ126" s="36" t="e">
        <f t="shared" si="101"/>
        <v>#N/A</v>
      </c>
      <c r="AK126" s="36" t="str">
        <f>VLOOKUP(A126,h_iniciativa,11,FALSE)</f>
        <v>Jose Luis Vences Mendoza</v>
      </c>
      <c r="AL126" s="36" t="str">
        <f>VLOOKUP(A126,h_iniciativa,9,FALSE)</f>
        <v>Ricardo Ramiro Romero Razo</v>
      </c>
      <c r="AM126" s="36" t="s">
        <v>4214</v>
      </c>
      <c r="AN126" s="36" t="s">
        <v>4214</v>
      </c>
      <c r="AO126" s="48"/>
      <c r="AP126" s="48"/>
      <c r="AQ126" s="48"/>
      <c r="AR126" s="36" t="s">
        <v>4444</v>
      </c>
      <c r="AS126" s="36" t="s">
        <v>4444</v>
      </c>
      <c r="AT126" s="48" t="str">
        <f>VLOOKUP(VLOOKUP(A126,h_iniciativa,12,FALSE),matriz_app,6,FALSE)</f>
        <v>Irma Patricia Guzman Miranda</v>
      </c>
      <c r="AU126" s="48" t="str">
        <f>VLOOKUP(VLOOKUP(A126,h_iniciativa,12,FALSE),matriz_app,5,FALSE)</f>
        <v>Jose Luis Avila Vazquez</v>
      </c>
      <c r="AV126" s="52"/>
      <c r="AW126" s="52"/>
      <c r="AX126" s="52"/>
      <c r="AY126" s="52"/>
      <c r="AZ126" s="52"/>
      <c r="BA126" s="52"/>
      <c r="BB126" s="48" t="s">
        <v>3959</v>
      </c>
      <c r="BC126" s="49" t="s">
        <v>3963</v>
      </c>
      <c r="BD126" s="48" t="e">
        <f t="shared" si="102"/>
        <v>#N/A</v>
      </c>
      <c r="BE126" s="48">
        <f t="shared" si="103"/>
        <v>0</v>
      </c>
      <c r="BF126" s="48" t="e">
        <f t="shared" si="104"/>
        <v>#N/A</v>
      </c>
      <c r="BG126" s="48" t="e">
        <f t="shared" si="105"/>
        <v>#N/A</v>
      </c>
      <c r="BH126" s="48" t="e">
        <f t="shared" si="106"/>
        <v>#N/A</v>
      </c>
    </row>
    <row r="127" spans="1:60" x14ac:dyDescent="0.3">
      <c r="A127" s="53">
        <v>932</v>
      </c>
      <c r="B127" s="54">
        <f t="shared" ref="B127:B158" si="138">VLOOKUP(A127,h_iniciativa,3,FALSE)</f>
        <v>43654.594976851855</v>
      </c>
      <c r="C127" s="36" t="str">
        <f t="shared" si="94"/>
        <v>POC - Data Lake</v>
      </c>
      <c r="D127" s="36" t="s">
        <v>6365</v>
      </c>
      <c r="E127" s="36"/>
      <c r="F127" s="36"/>
      <c r="G127" s="36" t="s">
        <v>6816</v>
      </c>
      <c r="H127" s="36" t="str">
        <f t="shared" si="95"/>
        <v>​Obtener información para evaluar los beneficios del modelo de arquitectura Data Lake que habiliten el manejo adecuado de la metadata, ciclo de vida del dato, gobierno del dato y consumo del mismo.</v>
      </c>
      <c r="I127" s="36" t="str">
        <f t="shared" si="134"/>
        <v>AGCTI</v>
      </c>
      <c r="J127" s="36" t="s">
        <v>7956</v>
      </c>
      <c r="K127" s="36" t="str">
        <f t="shared" si="97"/>
        <v>José Vicente Vázquez Chávez</v>
      </c>
      <c r="L127" s="36" t="s">
        <v>7956</v>
      </c>
      <c r="M127" s="36">
        <v>1</v>
      </c>
      <c r="N127" s="36" t="s">
        <v>165</v>
      </c>
      <c r="O127" s="36">
        <f t="shared" ref="O127:O138" si="139">IFERROR(AG127*0.15,0)</f>
        <v>0</v>
      </c>
      <c r="P127" s="36" t="s">
        <v>6974</v>
      </c>
      <c r="Q127" s="36">
        <f t="shared" ref="Q127:Q138" si="140">IF(K127=N127,1,0)</f>
        <v>1</v>
      </c>
      <c r="R127" s="36" t="str">
        <f t="shared" ref="R127:R138" si="141">VLOOKUP(A127,proyectos,5,FALSE)</f>
        <v>3. Ejecución</v>
      </c>
      <c r="S127" s="36"/>
      <c r="T127" s="36"/>
      <c r="U127" s="36"/>
      <c r="V127" s="51">
        <f t="shared" si="129"/>
        <v>0.03</v>
      </c>
      <c r="W127" s="36" t="str">
        <f t="shared" ref="W127:W138" si="142">VLOOKUP(A127,proyectos,6,FALSE)</f>
        <v>Detenido</v>
      </c>
      <c r="X127" s="36" t="s">
        <v>170</v>
      </c>
      <c r="Y127" s="36" t="str">
        <f t="shared" ref="Y127:Y138" si="143">VLOOKUP(A127,proyectos,19,FALSE)</f>
        <v>Soporte a la operación del SAT</v>
      </c>
      <c r="Z127" s="36" t="str">
        <f t="shared" ref="Z127:Z158" si="144">VLOOKUP(A127,h_iniciativa,10,FALSE)</f>
        <v>Transversales de TI</v>
      </c>
      <c r="AA127" s="36" t="str">
        <f t="shared" ref="AA127:AA158" si="145">VLOOKUP(A127,h_iniciativa,8,FALSE)</f>
        <v>Proyecto Tecnológico</v>
      </c>
      <c r="AB127" s="55" t="str">
        <f t="shared" si="99"/>
        <v>2075.1 - Documentum/Captiva - Servicios de Digitalización Solución Integral Servicios al Contribuyente</v>
      </c>
      <c r="AC127" s="36" t="str">
        <f t="shared" si="100"/>
        <v>Documentum/Captiva - Servicios de Digitalización Solución Integral Servicios al Contribuyente</v>
      </c>
      <c r="AD127" s="36" t="str">
        <f>VLOOKUP(A127,h_iniciativa,14,FALSE)</f>
        <v>Fábrica Interna - ACSMC</v>
      </c>
      <c r="AE127" s="36" t="s">
        <v>218</v>
      </c>
      <c r="AF127" s="36" t="str">
        <f t="shared" si="135"/>
        <v/>
      </c>
      <c r="AG127" s="36" t="str">
        <f t="shared" si="136"/>
        <v/>
      </c>
      <c r="AH127" s="36">
        <v>0</v>
      </c>
      <c r="AI127" s="57" t="str">
        <f t="shared" si="137"/>
        <v/>
      </c>
      <c r="AJ127" s="36" t="e">
        <f t="shared" si="101"/>
        <v>#N/A</v>
      </c>
      <c r="AK127" s="36" t="s">
        <v>165</v>
      </c>
      <c r="AL127" s="36" t="str">
        <f t="shared" ref="AL127:AL138" si="146">VLOOKUP(A127,proyectos,10,FALSE)</f>
        <v>José Vicente Vázquez Chávez</v>
      </c>
      <c r="AM127" s="36" t="s">
        <v>7822</v>
      </c>
      <c r="AN127" s="36" t="s">
        <v>4153</v>
      </c>
      <c r="AO127" s="36">
        <f t="shared" ref="AO127:AO138" si="147">VLOOKUP(A127,proyectos,2,FALSE)</f>
        <v>0</v>
      </c>
      <c r="AP127" s="36" t="e">
        <f t="shared" ref="AP127:AP138" si="148">VLOOKUP(AO127,h_est_tec,17,FALSE)</f>
        <v>#N/A</v>
      </c>
      <c r="AQ127" s="36" t="str">
        <f t="shared" ref="AQ127:AQ138" si="149">VLOOKUP(A127,proyectos,29,FALSE)</f>
        <v>Proyecto Tecnológico</v>
      </c>
      <c r="AR127" s="36" t="s">
        <v>7822</v>
      </c>
      <c r="AS127" s="36" t="s">
        <v>170</v>
      </c>
      <c r="AT127" s="36" t="s">
        <v>170</v>
      </c>
      <c r="AU127" s="36" t="str">
        <f t="shared" ref="AU127:AU138" si="150">VLOOKUP(A127,proyectos,13,FALSE)</f>
        <v/>
      </c>
      <c r="AV127" s="54" t="str">
        <f t="shared" ref="AV127:AV138" si="151">VLOOKUP(A127,proyectos,20,FALSE)</f>
        <v>01/08/2019</v>
      </c>
      <c r="AW127" s="54" t="str">
        <f t="shared" ref="AW127:AW138" si="152">VLOOKUP(A127,proyectos,21,FALSE)</f>
        <v>01/08/2019</v>
      </c>
      <c r="AX127" s="54" t="str">
        <f t="shared" ref="AX127:AX138" si="153">VLOOKUP(A127,proyectos,22,FALSE)</f>
        <v>15/01/2020</v>
      </c>
      <c r="AY127" s="54" t="str">
        <f t="shared" ref="AY127:AY138" si="154">VLOOKUP(A127,proyectos,23,FALSE)</f>
        <v/>
      </c>
      <c r="AZ127" s="49">
        <f t="shared" ref="AZ127:AZ138" si="155">YEAR(AX127)</f>
        <v>2020</v>
      </c>
      <c r="BA127" s="49">
        <f t="shared" ref="BA127:BA138" si="156">MONTH(AX127)</f>
        <v>1</v>
      </c>
      <c r="BB127" s="36" t="s">
        <v>663</v>
      </c>
      <c r="BC127" s="49" t="s">
        <v>3963</v>
      </c>
      <c r="BD127" s="48" t="e">
        <f t="shared" si="102"/>
        <v>#N/A</v>
      </c>
      <c r="BE127" s="48">
        <f t="shared" si="103"/>
        <v>0</v>
      </c>
      <c r="BF127" s="48" t="e">
        <f t="shared" si="104"/>
        <v>#N/A</v>
      </c>
      <c r="BG127" s="48">
        <f t="shared" si="105"/>
        <v>932</v>
      </c>
      <c r="BH127" s="48" t="str">
        <f t="shared" si="106"/>
        <v>Detenido</v>
      </c>
    </row>
    <row r="128" spans="1:60" ht="43.2" x14ac:dyDescent="0.3">
      <c r="A128" s="53">
        <v>934</v>
      </c>
      <c r="B128" s="54">
        <f t="shared" si="138"/>
        <v>43655.482199074075</v>
      </c>
      <c r="C128" s="63" t="str">
        <f t="shared" si="94"/>
        <v>DyP_DD Documentos Digitales: DeclaraNOT en línea, incorporación de funcionalidades y cambios en el aplicativo.</v>
      </c>
      <c r="D128" s="36"/>
      <c r="E128" s="36"/>
      <c r="F128" s="36"/>
      <c r="G128" s="36" t="s">
        <v>6815</v>
      </c>
      <c r="H128" s="36" t="str">
        <f t="shared" si="95"/>
        <v>Derivado de la detección de nuevas necesidades de negocio respecto a la funcionalidad del aplicativo DeclaraNOT en línea se requiere realizar algunos ajustes e inclusión de funcionalidades.Incorporar funcionalidades y cambios al formulariovalidaciones de campos, apartados y acuse.El detalle de los cambios se encuentran en el RES adjunto.</v>
      </c>
      <c r="I128" s="36" t="str">
        <f t="shared" si="134"/>
        <v>AGR</v>
      </c>
      <c r="J128" s="36" t="s">
        <v>7957</v>
      </c>
      <c r="K128" s="36" t="str">
        <f t="shared" si="97"/>
        <v>Silvia Nagheli Márquez Solís</v>
      </c>
      <c r="L128" s="36" t="s">
        <v>7957</v>
      </c>
      <c r="M128" s="36"/>
      <c r="N128" s="145" t="s">
        <v>4462</v>
      </c>
      <c r="O128" s="36">
        <f t="shared" si="139"/>
        <v>687.61500000000001</v>
      </c>
      <c r="P128" s="36" t="s">
        <v>2396</v>
      </c>
      <c r="Q128" s="36">
        <f t="shared" si="140"/>
        <v>1</v>
      </c>
      <c r="R128" s="36" t="str">
        <f t="shared" si="141"/>
        <v>F. Pruebas de Usuario</v>
      </c>
      <c r="S128" s="36" t="s">
        <v>6443</v>
      </c>
      <c r="T128" s="36" t="s">
        <v>6443</v>
      </c>
      <c r="U128" s="36"/>
      <c r="V128" s="51">
        <f t="shared" si="129"/>
        <v>0.95</v>
      </c>
      <c r="W128" s="36" t="str">
        <f t="shared" si="142"/>
        <v>Activo</v>
      </c>
      <c r="X128" s="36" t="s">
        <v>170</v>
      </c>
      <c r="Y128" s="36" t="str">
        <f t="shared" si="143"/>
        <v>Legal</v>
      </c>
      <c r="Z128" s="36" t="str">
        <f t="shared" si="144"/>
        <v>Declaraciones y Pagos (Documentos Digitales)</v>
      </c>
      <c r="AA128" s="36" t="str">
        <f t="shared" si="145"/>
        <v>Mantenimiento</v>
      </c>
      <c r="AB128" s="55" t="str">
        <f t="shared" si="99"/>
        <v>969 - DeclaraNOT en Línea</v>
      </c>
      <c r="AC128" s="36" t="str">
        <f t="shared" si="100"/>
        <v>DeclaraNOT en Línea</v>
      </c>
      <c r="AD128" s="36" t="s">
        <v>33</v>
      </c>
      <c r="AE128" s="36" t="str">
        <f>VLOOKUP(A128,h_project,34,FALSE)</f>
        <v>Unidades de Desarrollo (UD-X)</v>
      </c>
      <c r="AF128" s="36">
        <f t="shared" si="135"/>
        <v>4584.1000000000004</v>
      </c>
      <c r="AG128" s="36">
        <f t="shared" si="136"/>
        <v>4584.1000000000004</v>
      </c>
      <c r="AH128" s="56">
        <v>1049758.8999999999</v>
      </c>
      <c r="AI128" s="57">
        <f t="shared" si="137"/>
        <v>1049758.8999999999</v>
      </c>
      <c r="AJ128" s="36" t="e">
        <f t="shared" si="101"/>
        <v>#N/A</v>
      </c>
      <c r="AK128" s="36" t="str">
        <f>VLOOKUP(A128,proyectos,9,FALSE)</f>
        <v>Elizabeth del Valle Beltran</v>
      </c>
      <c r="AL128" s="36" t="str">
        <f t="shared" si="146"/>
        <v>Ricardo Ramiro Romero Razo</v>
      </c>
      <c r="AM128" s="36" t="s">
        <v>4214</v>
      </c>
      <c r="AN128" s="36" t="s">
        <v>4214</v>
      </c>
      <c r="AO128" s="36">
        <f t="shared" si="147"/>
        <v>1082</v>
      </c>
      <c r="AP128" s="36" t="str">
        <f t="shared" si="148"/>
        <v>COSMIC</v>
      </c>
      <c r="AQ128" s="36" t="str">
        <f t="shared" si="149"/>
        <v>Desarrollo de Software</v>
      </c>
      <c r="AR128" s="36" t="s">
        <v>4444</v>
      </c>
      <c r="AS128" s="36" t="s">
        <v>4444</v>
      </c>
      <c r="AT128" s="36" t="str">
        <f>VLOOKUP(A128,proyectos,12,FALSE)</f>
        <v>Oscar Fernandez Pallares</v>
      </c>
      <c r="AU128" s="36" t="str">
        <f t="shared" si="150"/>
        <v>Ignacio Ramon Ruiz Casillas</v>
      </c>
      <c r="AV128" s="54" t="str">
        <f t="shared" si="151"/>
        <v>30/12/2019</v>
      </c>
      <c r="AW128" s="54" t="str">
        <f t="shared" si="152"/>
        <v>30/12/2019</v>
      </c>
      <c r="AX128" s="54" t="str">
        <f t="shared" si="153"/>
        <v>19/10/2020</v>
      </c>
      <c r="AY128" s="54" t="str">
        <f t="shared" si="154"/>
        <v/>
      </c>
      <c r="AZ128" s="49">
        <f t="shared" si="155"/>
        <v>2020</v>
      </c>
      <c r="BA128" s="49">
        <f t="shared" si="156"/>
        <v>10</v>
      </c>
      <c r="BB128" s="36" t="s">
        <v>663</v>
      </c>
      <c r="BC128" s="49" t="s">
        <v>3963</v>
      </c>
      <c r="BD128" s="48" t="e">
        <f t="shared" si="102"/>
        <v>#N/A</v>
      </c>
      <c r="BE128" s="48">
        <f t="shared" si="103"/>
        <v>0</v>
      </c>
      <c r="BF128" s="48">
        <f t="shared" si="104"/>
        <v>934</v>
      </c>
      <c r="BG128" s="48">
        <f t="shared" si="105"/>
        <v>934</v>
      </c>
      <c r="BH128" s="48" t="str">
        <f t="shared" si="106"/>
        <v>Activo</v>
      </c>
    </row>
    <row r="129" spans="1:60" x14ac:dyDescent="0.3">
      <c r="A129" s="53">
        <v>935</v>
      </c>
      <c r="B129" s="54">
        <f t="shared" si="138"/>
        <v>43655.486840277779</v>
      </c>
      <c r="C129" s="36" t="str">
        <f t="shared" si="94"/>
        <v>POC-Factura Electrónica en plataforma de Nube de AWS</v>
      </c>
      <c r="D129" s="36" t="s">
        <v>6348</v>
      </c>
      <c r="E129" s="36"/>
      <c r="F129" s="36"/>
      <c r="G129" s="36" t="s">
        <v>6816</v>
      </c>
      <c r="H129" s="36" t="str">
        <f t="shared" si="95"/>
        <v>​Realizar una evaluación de la solución de factura electrónica en la plataforma de nube de AWS, con el fin de determinar si se producen ahorros en costos al utilizar una tecnología distinta a la actual, debido a que se plantean nuevos retos y necesidades de negocio, que van desde soportar un mayor volumen de recepción de CFDIs con validaciones adicionales de negocio, hasta implantar un servicio de consulta y explotación de datos de CFDIs más eficiente.- Implementar la recepción de comprobantes fiscales digitales (CFDI) en su versión actual 3.3 en una plataforma basada en la nube de AWS.- Desdoble de comprobantes CFDI.- Explotación de datos de CFDI.</v>
      </c>
      <c r="I129" s="36" t="str">
        <f t="shared" si="134"/>
        <v>AGCTI</v>
      </c>
      <c r="J129" s="36" t="s">
        <v>7957</v>
      </c>
      <c r="K129" s="36" t="str">
        <f t="shared" si="97"/>
        <v>Irving Adrián García Zepeda</v>
      </c>
      <c r="L129" s="36" t="s">
        <v>7957</v>
      </c>
      <c r="M129" s="36"/>
      <c r="N129" s="145" t="s">
        <v>4481</v>
      </c>
      <c r="O129" s="36">
        <f t="shared" si="139"/>
        <v>0</v>
      </c>
      <c r="P129" s="36" t="s">
        <v>6974</v>
      </c>
      <c r="Q129" s="36">
        <f t="shared" si="140"/>
        <v>1</v>
      </c>
      <c r="R129" s="36" t="str">
        <f t="shared" si="141"/>
        <v>2. Planeación</v>
      </c>
      <c r="S129" s="36"/>
      <c r="T129" s="36"/>
      <c r="U129" s="36"/>
      <c r="V129" s="51">
        <f t="shared" si="129"/>
        <v>0.74</v>
      </c>
      <c r="W129" s="36" t="str">
        <f t="shared" si="142"/>
        <v>Activo</v>
      </c>
      <c r="X129" s="36" t="s">
        <v>170</v>
      </c>
      <c r="Y129" s="36" t="str">
        <f t="shared" si="143"/>
        <v>Soporte a la operación del SAT</v>
      </c>
      <c r="Z129" s="36" t="str">
        <f t="shared" si="144"/>
        <v>Transversales de TI</v>
      </c>
      <c r="AA129" s="36" t="str">
        <f t="shared" si="145"/>
        <v>Proyecto Tecnológico</v>
      </c>
      <c r="AB129" s="55" t="str">
        <f t="shared" si="99"/>
        <v>3052 - Recepción Extemporanea de CFDI´s</v>
      </c>
      <c r="AC129" s="36" t="str">
        <f t="shared" si="100"/>
        <v>Recepción Extemporanea de CFDI´s</v>
      </c>
      <c r="AD129" s="36" t="str">
        <f>VLOOKUP(A129,h_iniciativa,14,FALSE)</f>
        <v>Fábrica Interna - ACTT</v>
      </c>
      <c r="AE129" s="36" t="s">
        <v>218</v>
      </c>
      <c r="AF129" s="36" t="str">
        <f t="shared" si="135"/>
        <v/>
      </c>
      <c r="AG129" s="36" t="str">
        <f t="shared" si="136"/>
        <v/>
      </c>
      <c r="AH129" s="36">
        <v>0</v>
      </c>
      <c r="AI129" s="57" t="str">
        <f t="shared" si="137"/>
        <v/>
      </c>
      <c r="AJ129" s="36" t="e">
        <f t="shared" si="101"/>
        <v>#N/A</v>
      </c>
      <c r="AK129" s="36" t="str">
        <f>VLOOKUP(A129,proyectos,9,FALSE)</f>
        <v>irving.garcia</v>
      </c>
      <c r="AL129" s="36" t="str">
        <f t="shared" si="146"/>
        <v>José Vicente Vázquez Chávez</v>
      </c>
      <c r="AM129" s="36" t="s">
        <v>7822</v>
      </c>
      <c r="AN129" s="36" t="s">
        <v>4153</v>
      </c>
      <c r="AO129" s="36">
        <f t="shared" si="147"/>
        <v>0</v>
      </c>
      <c r="AP129" s="36" t="e">
        <f t="shared" si="148"/>
        <v>#N/A</v>
      </c>
      <c r="AQ129" s="36" t="str">
        <f t="shared" si="149"/>
        <v>Proyecto Tecnológico</v>
      </c>
      <c r="AR129" s="36" t="s">
        <v>4401</v>
      </c>
      <c r="AS129" s="36" t="s">
        <v>4401</v>
      </c>
      <c r="AT129" s="36" t="str">
        <f>VLOOKUP(A129,proyectos,12,FALSE)</f>
        <v>Victor Alfredo Milchorena Gonzalez</v>
      </c>
      <c r="AU129" s="36" t="str">
        <f t="shared" si="150"/>
        <v>Victor Alfredo Milchorena Gonzalez</v>
      </c>
      <c r="AV129" s="54" t="str">
        <f t="shared" si="151"/>
        <v>05/12/2019</v>
      </c>
      <c r="AW129" s="54" t="str">
        <f t="shared" si="152"/>
        <v>05/12/2019</v>
      </c>
      <c r="AX129" s="54" t="str">
        <f t="shared" si="153"/>
        <v>30/09/2020</v>
      </c>
      <c r="AY129" s="54" t="str">
        <f t="shared" si="154"/>
        <v/>
      </c>
      <c r="AZ129" s="49">
        <f t="shared" si="155"/>
        <v>2020</v>
      </c>
      <c r="BA129" s="49">
        <f t="shared" si="156"/>
        <v>9</v>
      </c>
      <c r="BB129" s="36" t="s">
        <v>663</v>
      </c>
      <c r="BC129" s="49" t="s">
        <v>3963</v>
      </c>
      <c r="BD129" s="48" t="e">
        <f t="shared" si="102"/>
        <v>#N/A</v>
      </c>
      <c r="BE129" s="48">
        <f t="shared" si="103"/>
        <v>0</v>
      </c>
      <c r="BF129" s="48" t="e">
        <f t="shared" si="104"/>
        <v>#N/A</v>
      </c>
      <c r="BG129" s="48">
        <f t="shared" si="105"/>
        <v>935</v>
      </c>
      <c r="BH129" s="48" t="str">
        <f t="shared" si="106"/>
        <v>Activo</v>
      </c>
    </row>
    <row r="130" spans="1:60" x14ac:dyDescent="0.3">
      <c r="A130" s="53">
        <v>936</v>
      </c>
      <c r="B130" s="54">
        <f t="shared" si="138"/>
        <v>43655.495659722219</v>
      </c>
      <c r="C130" s="36" t="str">
        <f t="shared" ref="C130:C193" si="157">VLOOKUP(A130,h_iniciativa,4,FALSE)</f>
        <v>POC-Migración de Mainframe a la plataforma de AWS</v>
      </c>
      <c r="D130" s="36" t="s">
        <v>6365</v>
      </c>
      <c r="E130" s="36"/>
      <c r="F130" s="36"/>
      <c r="G130" s="36" t="s">
        <v>6816</v>
      </c>
      <c r="H130" s="36" t="str">
        <f t="shared" ref="H130:H193" si="158">VLOOKUP(A130,h_descr,2,FALSE)</f>
        <v>​Realizar una evaluación de las aplicaciones hospedadas en el Mainframe para identificar las aplicaciones candidatas a migrar, utilizando el método propuesto por AWS, con el fin de determinar si se producen ahorros en costos al utilizar una tecnología distinta a la actual.Lo anterior, debido a que la infraestructura de Mainframe es un equipo de IBM de gran tamaño y capacidad, cuya operación resulta demasiado onerosa y hace que la operación del área de Servicios de Información del SAT dependa de actualizaciones de hardware y de licencias de softwaremuy costosas.</v>
      </c>
      <c r="I130" s="36" t="str">
        <f t="shared" si="134"/>
        <v>AGCTI</v>
      </c>
      <c r="J130" s="36" t="s">
        <v>7956</v>
      </c>
      <c r="K130" s="36" t="str">
        <f t="shared" ref="K130:K193" si="159">VLOOKUP(A130,proyectos,11,FALSE)</f>
        <v>José Vicente Vázquez Chávez</v>
      </c>
      <c r="L130" s="36" t="s">
        <v>7956</v>
      </c>
      <c r="M130" s="36"/>
      <c r="N130" s="36" t="s">
        <v>165</v>
      </c>
      <c r="O130" s="36">
        <f t="shared" si="139"/>
        <v>0</v>
      </c>
      <c r="P130" s="36" t="s">
        <v>6974</v>
      </c>
      <c r="Q130" s="36">
        <f t="shared" si="140"/>
        <v>1</v>
      </c>
      <c r="R130" s="36" t="str">
        <f t="shared" si="141"/>
        <v>3. Ejecución</v>
      </c>
      <c r="S130" s="36"/>
      <c r="T130" s="36"/>
      <c r="U130" s="36"/>
      <c r="V130" s="51">
        <f t="shared" si="129"/>
        <v>0.04</v>
      </c>
      <c r="W130" s="36" t="str">
        <f t="shared" si="142"/>
        <v>Detenido</v>
      </c>
      <c r="X130" s="36" t="s">
        <v>170</v>
      </c>
      <c r="Y130" s="36" t="str">
        <f t="shared" si="143"/>
        <v>Soporte a la operación del SAT</v>
      </c>
      <c r="Z130" s="36" t="str">
        <f t="shared" si="144"/>
        <v>Transversales de TI</v>
      </c>
      <c r="AA130" s="36" t="str">
        <f t="shared" si="145"/>
        <v>Proyecto Tecnológico</v>
      </c>
      <c r="AB130" s="55" t="str">
        <f t="shared" ref="AB130:AB193" si="160">_xlfn.CONCAT(VLOOKUP(A130,h_iniciativa,12,FALSE)," - ", VLOOKUP(A130,h_iniciativa,13,FALSE))</f>
        <v>2075.1 - Documentum/Captiva - Servicios de Digitalización Solución Integral Servicios al Contribuyente</v>
      </c>
      <c r="AC130" s="36" t="str">
        <f t="shared" ref="AC130:AC193" si="161">VLOOKUP(A130,h_iniciativa,13,FALSE)</f>
        <v>Documentum/Captiva - Servicios de Digitalización Solución Integral Servicios al Contribuyente</v>
      </c>
      <c r="AD130" s="36" t="str">
        <f>VLOOKUP(A130,h_iniciativa,14,FALSE)</f>
        <v>Fábrica Interna - ACSMC</v>
      </c>
      <c r="AE130" s="36" t="s">
        <v>218</v>
      </c>
      <c r="AF130" s="36" t="str">
        <f t="shared" si="135"/>
        <v/>
      </c>
      <c r="AG130" s="36" t="str">
        <f t="shared" si="136"/>
        <v/>
      </c>
      <c r="AH130" s="36">
        <v>0</v>
      </c>
      <c r="AI130" s="57" t="str">
        <f t="shared" si="137"/>
        <v/>
      </c>
      <c r="AJ130" s="36" t="e">
        <f t="shared" ref="AJ130:AJ193" si="162">VLOOKUP(A130,mg_cancelar,2,FALSE)</f>
        <v>#N/A</v>
      </c>
      <c r="AK130" s="36" t="s">
        <v>165</v>
      </c>
      <c r="AL130" s="36" t="str">
        <f t="shared" si="146"/>
        <v>José Vicente Vázquez Chávez</v>
      </c>
      <c r="AM130" s="36" t="s">
        <v>7822</v>
      </c>
      <c r="AN130" s="36" t="s">
        <v>4153</v>
      </c>
      <c r="AO130" s="36">
        <f t="shared" si="147"/>
        <v>0</v>
      </c>
      <c r="AP130" s="36" t="e">
        <f t="shared" si="148"/>
        <v>#N/A</v>
      </c>
      <c r="AQ130" s="36" t="str">
        <f t="shared" si="149"/>
        <v>Proyecto Tecnológico</v>
      </c>
      <c r="AR130" s="36" t="s">
        <v>7822</v>
      </c>
      <c r="AS130" s="36" t="s">
        <v>170</v>
      </c>
      <c r="AT130" s="36" t="s">
        <v>170</v>
      </c>
      <c r="AU130" s="36" t="str">
        <f t="shared" si="150"/>
        <v/>
      </c>
      <c r="AV130" s="54" t="str">
        <f t="shared" si="151"/>
        <v>01/08/2019</v>
      </c>
      <c r="AW130" s="54" t="str">
        <f t="shared" si="152"/>
        <v>01/08/2019</v>
      </c>
      <c r="AX130" s="54" t="str">
        <f t="shared" si="153"/>
        <v>27/12/2019</v>
      </c>
      <c r="AY130" s="54" t="str">
        <f t="shared" si="154"/>
        <v/>
      </c>
      <c r="AZ130" s="49">
        <f t="shared" si="155"/>
        <v>2019</v>
      </c>
      <c r="BA130" s="49">
        <f t="shared" si="156"/>
        <v>12</v>
      </c>
      <c r="BB130" s="36" t="s">
        <v>663</v>
      </c>
      <c r="BC130" s="49" t="s">
        <v>3963</v>
      </c>
      <c r="BD130" s="48" t="e">
        <f t="shared" ref="BD130:BD193" si="163">VLOOKUP(A130,iniciativa,1,FALSE)</f>
        <v>#N/A</v>
      </c>
      <c r="BE130" s="48">
        <f t="shared" ref="BE130:BE193" si="164">VLOOKUP(A130,h_iniciativa,23,FALSE)</f>
        <v>0</v>
      </c>
      <c r="BF130" s="48" t="e">
        <f t="shared" ref="BF130:BF193" si="165">VLOOKUP(A130,h_estimacion,1,FALSE)</f>
        <v>#N/A</v>
      </c>
      <c r="BG130" s="48">
        <f t="shared" ref="BG130:BG193" si="166">VLOOKUP(A130,proyectos,1,FALSE)</f>
        <v>936</v>
      </c>
      <c r="BH130" s="48" t="str">
        <f t="shared" ref="BH130:BH193" si="167">VLOOKUP(A130,h_project,4,FALSE)</f>
        <v>Detenido</v>
      </c>
    </row>
    <row r="131" spans="1:60" ht="28.8" x14ac:dyDescent="0.3">
      <c r="A131" s="53">
        <v>942</v>
      </c>
      <c r="B131" s="54">
        <f t="shared" si="138"/>
        <v>43657.536423611113</v>
      </c>
      <c r="C131" s="63" t="str">
        <f t="shared" si="157"/>
        <v>AGRS – Donación de bienes muebles de propiedad federal en uso del SAT</v>
      </c>
      <c r="D131" s="36"/>
      <c r="E131" s="36"/>
      <c r="F131" s="36"/>
      <c r="G131" s="36" t="s">
        <v>6815</v>
      </c>
      <c r="H131" s="36" t="str">
        <f t="shared" si="158"/>
        <v>​Desarrollar
una herramienta que permita controlar la gestión de solicitudes de bienes
muebles del SAT que, por su naturaleza, podrán ser donados a las Donatarias autorizadas
del Sector Privado, y (o) entidades del Sector Público. El alcance debe
considerar desde el registro de la solicituddonde el donatario solicitante
pueda visualizar los bienes en forma remota, seleccione bienes enlistados, el
sistema muestre requisitos de acuerdo al perfil del solicitante y firme la
solicitud. Adicionalmente considere funcionalidades para el seguimiento de la
gestiónEl solicitante podrá conocer el estado de su requerimiento, así como
la ACRM podrá dar el seguimiento administrativo. El sistema también podrá
permitir el registro de resultado de la revisión inicial por parte del SAT,
emitir la documentación relacionada y enviar notificación al solicitante sobre
el resultado. Asimismo, debe considerarse funcionalidad para registro de
información relacionada con el dictamen como es la emisión de documentación y
notificar resultado del subcomité al solicitante. Flujos de aprobación de la
Jefatura del SAT y en su caso funcionalidad para registro de aprobación del
INDAABIN. Funcionalidad para disparar la notificación al solicitante a efecto
de comunicar la logística de entrega-recepción y formalización de la donación
generando la documentación asociada</v>
      </c>
      <c r="I131" s="36" t="str">
        <f t="shared" ref="I131:I162" si="168">VLOOKUP(A131,h_iniciativa,5,FALSE)</f>
        <v>AGRS</v>
      </c>
      <c r="J131" s="36" t="s">
        <v>6944</v>
      </c>
      <c r="K131" s="36" t="str">
        <f t="shared" si="159"/>
        <v>Margarita Canseco Flores</v>
      </c>
      <c r="L131" s="36" t="s">
        <v>7957</v>
      </c>
      <c r="M131" s="36"/>
      <c r="N131" s="145" t="s">
        <v>143</v>
      </c>
      <c r="O131" s="36">
        <f t="shared" si="139"/>
        <v>1304.1599999999999</v>
      </c>
      <c r="P131" s="36" t="s">
        <v>6959</v>
      </c>
      <c r="Q131" s="36">
        <f t="shared" si="140"/>
        <v>0</v>
      </c>
      <c r="R131" s="36" t="str">
        <f t="shared" si="141"/>
        <v>C. Ambientación</v>
      </c>
      <c r="S131" s="36"/>
      <c r="T131" s="36"/>
      <c r="U131" s="36"/>
      <c r="V131" s="51">
        <f t="shared" si="129"/>
        <v>0.65</v>
      </c>
      <c r="W131" s="36" t="str">
        <f t="shared" si="142"/>
        <v>Activo</v>
      </c>
      <c r="X131" s="36" t="s">
        <v>170</v>
      </c>
      <c r="Y131" s="36" t="str">
        <f t="shared" si="143"/>
        <v>Continuidad operativa</v>
      </c>
      <c r="Z131" s="36" t="str">
        <f t="shared" si="144"/>
        <v>Recursos y Servicios</v>
      </c>
      <c r="AA131" s="36" t="str">
        <f t="shared" si="145"/>
        <v>Proyecto</v>
      </c>
      <c r="AB131" s="55" t="str">
        <f t="shared" si="160"/>
        <v>945 - Sistema de Asignación y Donación de Bienes por el SAT</v>
      </c>
      <c r="AC131" s="36" t="str">
        <f t="shared" si="161"/>
        <v>Sistema de Asignación y Donación de Bienes por el SAT</v>
      </c>
      <c r="AD131" s="36" t="s">
        <v>33</v>
      </c>
      <c r="AE131" s="36" t="str">
        <f>VLOOKUP(A131,h_project,34,FALSE)</f>
        <v>Unidades de Desarrollo (UD-X)</v>
      </c>
      <c r="AF131" s="36">
        <f t="shared" si="135"/>
        <v>8694.4</v>
      </c>
      <c r="AG131" s="36">
        <f t="shared" si="136"/>
        <v>8694.4</v>
      </c>
      <c r="AH131" s="56">
        <v>598264.79</v>
      </c>
      <c r="AI131" s="57">
        <f t="shared" si="137"/>
        <v>1991017.6</v>
      </c>
      <c r="AJ131" s="36">
        <f t="shared" si="162"/>
        <v>724730.40639999998</v>
      </c>
      <c r="AK131" s="36" t="str">
        <f t="shared" ref="AK131:AK138" si="169">VLOOKUP(A131,proyectos,9,FALSE)</f>
        <v>Margarita Canseco Flores</v>
      </c>
      <c r="AL131" s="36" t="str">
        <f t="shared" si="146"/>
        <v>Diana Maribel Velazquez Barroso</v>
      </c>
      <c r="AM131" s="36" t="s">
        <v>4214</v>
      </c>
      <c r="AN131" s="36" t="s">
        <v>4214</v>
      </c>
      <c r="AO131" s="36">
        <f t="shared" si="147"/>
        <v>1107</v>
      </c>
      <c r="AP131" s="36" t="str">
        <f t="shared" si="148"/>
        <v>COSMIC</v>
      </c>
      <c r="AQ131" s="36" t="str">
        <f t="shared" si="149"/>
        <v>Desarrollo de Software</v>
      </c>
      <c r="AR131" s="36" t="s">
        <v>4444</v>
      </c>
      <c r="AS131" s="36" t="s">
        <v>4444</v>
      </c>
      <c r="AT131" s="36" t="str">
        <f>VLOOKUP(A131,proyectos,12,FALSE)</f>
        <v>Alejandro Granados Lujano</v>
      </c>
      <c r="AU131" s="36" t="str">
        <f t="shared" si="150"/>
        <v>Carlos Alberto Rosas Torres</v>
      </c>
      <c r="AV131" s="54" t="str">
        <f t="shared" si="151"/>
        <v>08/08/2019</v>
      </c>
      <c r="AW131" s="54" t="str">
        <f t="shared" si="152"/>
        <v>08/08/2019</v>
      </c>
      <c r="AX131" s="54" t="str">
        <f t="shared" si="153"/>
        <v>16/12/2020</v>
      </c>
      <c r="AY131" s="54" t="str">
        <f t="shared" si="154"/>
        <v/>
      </c>
      <c r="AZ131" s="49">
        <f t="shared" si="155"/>
        <v>2020</v>
      </c>
      <c r="BA131" s="49">
        <f t="shared" si="156"/>
        <v>12</v>
      </c>
      <c r="BB131" s="36" t="s">
        <v>663</v>
      </c>
      <c r="BC131" s="49" t="s">
        <v>3963</v>
      </c>
      <c r="BD131" s="48" t="e">
        <f t="shared" si="163"/>
        <v>#N/A</v>
      </c>
      <c r="BE131" s="48">
        <f t="shared" si="164"/>
        <v>0</v>
      </c>
      <c r="BF131" s="48">
        <f t="shared" si="165"/>
        <v>942</v>
      </c>
      <c r="BG131" s="48">
        <f t="shared" si="166"/>
        <v>942</v>
      </c>
      <c r="BH131" s="48" t="str">
        <f t="shared" si="167"/>
        <v>Activo</v>
      </c>
    </row>
    <row r="132" spans="1:60" ht="28.8" x14ac:dyDescent="0.3">
      <c r="A132" s="53">
        <v>951</v>
      </c>
      <c r="B132" s="54">
        <f t="shared" si="138"/>
        <v>43658.853738425925</v>
      </c>
      <c r="C132" s="63" t="str">
        <f t="shared" si="157"/>
        <v>FIS_FEB_Incorporación de las Entidades Federativas al Sistema de Fiscalización Básica</v>
      </c>
      <c r="D132" s="36" t="s">
        <v>6472</v>
      </c>
      <c r="E132" s="36" t="s">
        <v>6472</v>
      </c>
      <c r="F132" s="36" t="s">
        <v>159</v>
      </c>
      <c r="G132" s="36" t="s">
        <v>6816</v>
      </c>
      <c r="H132" s="36" t="str">
        <f t="shared" si="158"/>
        <v xml:space="preserve">
Incorporar a Fiscalización Electrónica
Básica a las Entidades Federativas para que puedan ejercer facultades de
comprobación en términos de los Artículos 42, Fracc IV y 53B del CFF.
</v>
      </c>
      <c r="I132" s="36" t="str">
        <f t="shared" si="168"/>
        <v>AGAFF</v>
      </c>
      <c r="J132" s="36" t="s">
        <v>7957</v>
      </c>
      <c r="K132" s="36" t="str">
        <f t="shared" si="159"/>
        <v>Miguel Ángel González Guagnelli</v>
      </c>
      <c r="L132" s="36" t="s">
        <v>7957</v>
      </c>
      <c r="M132" s="36"/>
      <c r="N132" s="136" t="s">
        <v>4480</v>
      </c>
      <c r="O132" s="36">
        <f t="shared" si="139"/>
        <v>848.66699999999992</v>
      </c>
      <c r="P132" s="36" t="s">
        <v>2396</v>
      </c>
      <c r="Q132" s="36">
        <f t="shared" si="140"/>
        <v>1</v>
      </c>
      <c r="R132" s="36" t="str">
        <f t="shared" si="141"/>
        <v>A.1 Especificación Funcional</v>
      </c>
      <c r="S132" s="36"/>
      <c r="T132" s="36"/>
      <c r="U132" s="36"/>
      <c r="V132" s="51">
        <f t="shared" si="129"/>
        <v>0.99</v>
      </c>
      <c r="W132" s="36" t="str">
        <f t="shared" si="142"/>
        <v>Activo</v>
      </c>
      <c r="X132" s="36" t="s">
        <v>170</v>
      </c>
      <c r="Y132" s="36" t="str">
        <f t="shared" si="143"/>
        <v>Fiscalización</v>
      </c>
      <c r="Z132" s="36" t="str">
        <f t="shared" si="144"/>
        <v>Fiscalización</v>
      </c>
      <c r="AA132" s="36" t="str">
        <f t="shared" si="145"/>
        <v>Mantenimiento</v>
      </c>
      <c r="AB132" s="55" t="str">
        <f t="shared" si="160"/>
        <v>942 - Fiscalización Electrónica BáSíca</v>
      </c>
      <c r="AC132" s="36" t="str">
        <f t="shared" si="161"/>
        <v>Fiscalización Electrónica BáSíca</v>
      </c>
      <c r="AD132" s="36" t="s">
        <v>33</v>
      </c>
      <c r="AE132" s="36" t="str">
        <f>VLOOKUP(A132,h_project,34,FALSE)</f>
        <v>Unidades de Desarrollo (UD-X)</v>
      </c>
      <c r="AF132" s="36">
        <f t="shared" si="135"/>
        <v>5657.78</v>
      </c>
      <c r="AG132" s="36">
        <f t="shared" si="136"/>
        <v>5657.78</v>
      </c>
      <c r="AH132" s="56">
        <v>1295631.6200000001</v>
      </c>
      <c r="AI132" s="57">
        <f t="shared" si="137"/>
        <v>1295631.6200000001</v>
      </c>
      <c r="AJ132" s="36">
        <f t="shared" si="162"/>
        <v>245488</v>
      </c>
      <c r="AK132" s="36" t="str">
        <f t="shared" si="169"/>
        <v>Santa Isabel Villanueva Hernandez</v>
      </c>
      <c r="AL132" s="36" t="str">
        <f t="shared" si="146"/>
        <v>Ingrid Bernal Campuzano</v>
      </c>
      <c r="AM132" s="36" t="s">
        <v>4214</v>
      </c>
      <c r="AN132" s="36" t="s">
        <v>4214</v>
      </c>
      <c r="AO132" s="36">
        <f t="shared" si="147"/>
        <v>807</v>
      </c>
      <c r="AP132" s="36" t="str">
        <f t="shared" si="148"/>
        <v>Alto Nivel</v>
      </c>
      <c r="AQ132" s="36" t="str">
        <f t="shared" si="149"/>
        <v>Desarrollo de Software</v>
      </c>
      <c r="AR132" s="36" t="s">
        <v>4444</v>
      </c>
      <c r="AS132" s="36" t="s">
        <v>4444</v>
      </c>
      <c r="AT132" s="36" t="str">
        <f>VLOOKUP(A132,proyectos,12,FALSE)</f>
        <v>Alejandro Federico Tejeda Muñoz</v>
      </c>
      <c r="AU132" s="36" t="str">
        <f t="shared" si="150"/>
        <v>Raúl Quiroz Sosa</v>
      </c>
      <c r="AV132" s="54" t="str">
        <f t="shared" si="151"/>
        <v>30/09/2019</v>
      </c>
      <c r="AW132" s="54" t="str">
        <f t="shared" si="152"/>
        <v>30/09/2019</v>
      </c>
      <c r="AX132" s="54" t="str">
        <f t="shared" si="153"/>
        <v>13/03/2020</v>
      </c>
      <c r="AY132" s="54" t="str">
        <f t="shared" si="154"/>
        <v/>
      </c>
      <c r="AZ132" s="49">
        <f t="shared" si="155"/>
        <v>2020</v>
      </c>
      <c r="BA132" s="49">
        <f t="shared" si="156"/>
        <v>3</v>
      </c>
      <c r="BB132" s="36" t="s">
        <v>663</v>
      </c>
      <c r="BC132" s="49" t="s">
        <v>3963</v>
      </c>
      <c r="BD132" s="48" t="e">
        <f t="shared" si="163"/>
        <v>#N/A</v>
      </c>
      <c r="BE132" s="48">
        <f t="shared" si="164"/>
        <v>0</v>
      </c>
      <c r="BF132" s="48">
        <f t="shared" si="165"/>
        <v>951</v>
      </c>
      <c r="BG132" s="48">
        <f t="shared" si="166"/>
        <v>951</v>
      </c>
      <c r="BH132" s="48" t="str">
        <f t="shared" si="167"/>
        <v>Activo</v>
      </c>
    </row>
    <row r="133" spans="1:60" ht="28.8" x14ac:dyDescent="0.3">
      <c r="A133" s="53">
        <v>965</v>
      </c>
      <c r="B133" s="54">
        <f t="shared" si="138"/>
        <v>43665.723414351851</v>
      </c>
      <c r="C133" s="63" t="str">
        <f t="shared" si="157"/>
        <v>Mitigación de Vulnerabilidades en Web Services para consulta de pedimentos.</v>
      </c>
      <c r="D133" s="36" t="s">
        <v>6365</v>
      </c>
      <c r="E133" s="36"/>
      <c r="F133" s="36"/>
      <c r="G133" s="36" t="s">
        <v>6815</v>
      </c>
      <c r="H133" s="36" t="str">
        <f t="shared" si="158"/>
        <v xml:space="preserve">​Derivado
de la actualización del esquema de consumo de los servicios de consulta de
pedimentos atendido con el POL ID 294.- CESO-Robustecimiento para la
Infraestructura a la VUCEM, se identificaron vulnerabilidades que deben ser mitigadas
a la brevedad ya que pueden presentar un riesgo y transformarse en fraudes o
pérdida del servicio de TIC y de negocio donde pueden generar pérdidas de
ingresos o afectación al SAT.
</v>
      </c>
      <c r="I133" s="36" t="str">
        <f t="shared" si="168"/>
        <v>AGCTI</v>
      </c>
      <c r="J133" s="36" t="s">
        <v>6944</v>
      </c>
      <c r="K133" s="36" t="str">
        <f t="shared" si="159"/>
        <v>Mario Santos Aldama</v>
      </c>
      <c r="L133" s="36" t="s">
        <v>6944</v>
      </c>
      <c r="M133" s="36"/>
      <c r="N133" s="145" t="s">
        <v>376</v>
      </c>
      <c r="O133" s="36">
        <f t="shared" si="139"/>
        <v>91.23</v>
      </c>
      <c r="P133" s="36" t="s">
        <v>6974</v>
      </c>
      <c r="Q133" s="36">
        <f t="shared" si="140"/>
        <v>1</v>
      </c>
      <c r="R133" s="36" t="str">
        <f t="shared" si="141"/>
        <v>D. Desarrollo</v>
      </c>
      <c r="S133" s="36" t="s">
        <v>6450</v>
      </c>
      <c r="T133" s="36" t="s">
        <v>6443</v>
      </c>
      <c r="U133" s="36"/>
      <c r="V133" s="51">
        <f t="shared" si="129"/>
        <v>0.15</v>
      </c>
      <c r="W133" s="36" t="str">
        <f t="shared" si="142"/>
        <v>Activo</v>
      </c>
      <c r="X133" s="36" t="s">
        <v>170</v>
      </c>
      <c r="Y133" s="36" t="str">
        <f t="shared" si="143"/>
        <v>Continuidad operativa</v>
      </c>
      <c r="Z133" s="36" t="str">
        <f t="shared" si="144"/>
        <v>Comercio Exterior - Soporte a la Operación</v>
      </c>
      <c r="AA133" s="36" t="str">
        <f t="shared" si="145"/>
        <v>Proyecto</v>
      </c>
      <c r="AB133" s="55" t="str">
        <f t="shared" si="160"/>
        <v>457 - Centro de Procesamiento Electrónico de Datos</v>
      </c>
      <c r="AC133" s="36" t="str">
        <f t="shared" si="161"/>
        <v>Centro de Procesamiento Electrónico de Datos</v>
      </c>
      <c r="AD133" s="36" t="s">
        <v>33</v>
      </c>
      <c r="AE133" s="36" t="str">
        <f>VLOOKUP(A133,h_project,34,FALSE)</f>
        <v>Unidades de Desarrollo (UD-X)</v>
      </c>
      <c r="AF133" s="36">
        <f t="shared" si="135"/>
        <v>486.56</v>
      </c>
      <c r="AG133" s="36">
        <f t="shared" si="136"/>
        <v>608.20000000000005</v>
      </c>
      <c r="AH133" s="56">
        <v>111422.24</v>
      </c>
      <c r="AI133" s="57">
        <f t="shared" si="137"/>
        <v>111422.24</v>
      </c>
      <c r="AJ133" s="36" t="e">
        <f t="shared" si="162"/>
        <v>#N/A</v>
      </c>
      <c r="AK133" s="36" t="str">
        <f t="shared" si="169"/>
        <v>Mario Santos Aldama</v>
      </c>
      <c r="AL133" s="36" t="str">
        <f t="shared" si="146"/>
        <v>Ingrid Bernal Campuzano</v>
      </c>
      <c r="AM133" s="36" t="s">
        <v>4214</v>
      </c>
      <c r="AN133" s="36" t="s">
        <v>4214</v>
      </c>
      <c r="AO133" s="36">
        <f t="shared" si="147"/>
        <v>795</v>
      </c>
      <c r="AP133" s="36" t="str">
        <f t="shared" si="148"/>
        <v>COSMIC</v>
      </c>
      <c r="AQ133" s="36" t="str">
        <f t="shared" si="149"/>
        <v>Desarrollo de Software</v>
      </c>
      <c r="AR133" s="36" t="s">
        <v>4444</v>
      </c>
      <c r="AS133" s="36" t="s">
        <v>4444</v>
      </c>
      <c r="AT133" s="36" t="str">
        <f>VLOOKUP(A133,proyectos,12,FALSE)</f>
        <v>Homero Angel Garcia Merino</v>
      </c>
      <c r="AU133" s="36" t="str">
        <f t="shared" si="150"/>
        <v>Francisco Lopez Guadarrama</v>
      </c>
      <c r="AV133" s="54" t="str">
        <f t="shared" si="151"/>
        <v>08/08/2019</v>
      </c>
      <c r="AW133" s="54" t="str">
        <f t="shared" si="152"/>
        <v>08/08/2019</v>
      </c>
      <c r="AX133" s="54" t="str">
        <f t="shared" si="153"/>
        <v>02/10/2019</v>
      </c>
      <c r="AY133" s="54" t="str">
        <f t="shared" si="154"/>
        <v/>
      </c>
      <c r="AZ133" s="49">
        <f t="shared" si="155"/>
        <v>2019</v>
      </c>
      <c r="BA133" s="49">
        <f t="shared" si="156"/>
        <v>10</v>
      </c>
      <c r="BB133" s="36" t="s">
        <v>663</v>
      </c>
      <c r="BC133" s="49" t="s">
        <v>3963</v>
      </c>
      <c r="BD133" s="48" t="e">
        <f t="shared" si="163"/>
        <v>#N/A</v>
      </c>
      <c r="BE133" s="48">
        <f t="shared" si="164"/>
        <v>0</v>
      </c>
      <c r="BF133" s="48">
        <f t="shared" si="165"/>
        <v>965</v>
      </c>
      <c r="BG133" s="48">
        <f t="shared" si="166"/>
        <v>965</v>
      </c>
      <c r="BH133" s="48" t="str">
        <f t="shared" si="167"/>
        <v>Activo</v>
      </c>
    </row>
    <row r="134" spans="1:60" x14ac:dyDescent="0.3">
      <c r="A134" s="53">
        <v>972</v>
      </c>
      <c r="B134" s="54">
        <f t="shared" si="138"/>
        <v>43668.566747685189</v>
      </c>
      <c r="C134" s="36" t="str">
        <f t="shared" si="157"/>
        <v>Gobierno de Microservicios</v>
      </c>
      <c r="D134" s="36" t="s">
        <v>6365</v>
      </c>
      <c r="E134" s="36"/>
      <c r="F134" s="36"/>
      <c r="G134" s="36" t="s">
        <v>6816</v>
      </c>
      <c r="H134" s="36" t="str">
        <f t="shared" si="158"/>
        <v xml:space="preserve">
Creación
del Modelo de Gobierno de Micro servicios. 
Definición
del proceso para gestionar un Gobierno de Microservicios.
Definición
de roles y responsabilidades para gestionar un Gobierno de Micro servicios.
Definición
del Software y Herramientas.
Creación
del “Ambientes de Openshift”.
Creación
de repositorio de imagen para contenedor, a fin de poder cubrir dos etapas de
DevOpsContinuous Integration y Continuous Delivery (CI/CD) a crearse en
repositorio de versiones.
Contar
con las herramientas de automatización para el control de las aplicaciones que
se instalarán hacia contenedores, mediante las dos etapas de DevOpsContinuous
Integration y Continuous Delivery (CI/CD).
Estas herramientas se
instalarán en contenedores en Openshift y poder orquestar la compilación,
calidad de código, pruebas funcionales y no funcionales, así como el despliegue
de cada aplicativo.</v>
      </c>
      <c r="I134" s="36" t="str">
        <f t="shared" si="168"/>
        <v>AGCTI</v>
      </c>
      <c r="J134" s="36" t="s">
        <v>7957</v>
      </c>
      <c r="K134" s="36" t="str">
        <f t="shared" si="159"/>
        <v>Irving Adrián García Zepeda</v>
      </c>
      <c r="L134" s="36" t="s">
        <v>7957</v>
      </c>
      <c r="M134" s="36"/>
      <c r="N134" s="145" t="s">
        <v>4481</v>
      </c>
      <c r="O134" s="36">
        <f t="shared" si="139"/>
        <v>0</v>
      </c>
      <c r="P134" s="36" t="s">
        <v>6974</v>
      </c>
      <c r="Q134" s="36">
        <f t="shared" si="140"/>
        <v>1</v>
      </c>
      <c r="R134" s="36" t="str">
        <f t="shared" si="141"/>
        <v>3. Ejecución</v>
      </c>
      <c r="S134" s="36"/>
      <c r="T134" s="36"/>
      <c r="U134" s="36"/>
      <c r="V134" s="51">
        <f t="shared" si="129"/>
        <v>0.99</v>
      </c>
      <c r="W134" s="36" t="str">
        <f t="shared" si="142"/>
        <v>Activo</v>
      </c>
      <c r="X134" s="36" t="s">
        <v>170</v>
      </c>
      <c r="Y134" s="36" t="str">
        <f t="shared" si="143"/>
        <v>Continuidad operativa</v>
      </c>
      <c r="Z134" s="36" t="str">
        <f t="shared" si="144"/>
        <v>Transversales de TI</v>
      </c>
      <c r="AA134" s="36" t="str">
        <f t="shared" si="145"/>
        <v>Proyecto Tecnológico</v>
      </c>
      <c r="AB134" s="55" t="str">
        <f t="shared" si="160"/>
        <v>2075.1 - Documentum/Captiva - Servicios de Digitalización Solución Integral Servicios al Contribuyente</v>
      </c>
      <c r="AC134" s="36" t="str">
        <f t="shared" si="161"/>
        <v>Documentum/Captiva - Servicios de Digitalización Solución Integral Servicios al Contribuyente</v>
      </c>
      <c r="AD134" s="36" t="str">
        <f>VLOOKUP(A134,h_iniciativa,14,FALSE)</f>
        <v>Fábrica Interna - ACSMC</v>
      </c>
      <c r="AE134" s="36" t="s">
        <v>218</v>
      </c>
      <c r="AF134" s="36" t="str">
        <f t="shared" si="135"/>
        <v/>
      </c>
      <c r="AG134" s="36" t="str">
        <f t="shared" si="136"/>
        <v/>
      </c>
      <c r="AH134" s="36">
        <v>0</v>
      </c>
      <c r="AI134" s="57" t="str">
        <f t="shared" si="137"/>
        <v/>
      </c>
      <c r="AJ134" s="36" t="e">
        <f t="shared" si="162"/>
        <v>#N/A</v>
      </c>
      <c r="AK134" s="36" t="str">
        <f t="shared" si="169"/>
        <v>irving.garcia</v>
      </c>
      <c r="AL134" s="36" t="str">
        <f t="shared" si="146"/>
        <v>José Vicente Vázquez Chávez</v>
      </c>
      <c r="AM134" s="36" t="s">
        <v>7822</v>
      </c>
      <c r="AN134" s="36" t="s">
        <v>4153</v>
      </c>
      <c r="AO134" s="36">
        <f t="shared" si="147"/>
        <v>0</v>
      </c>
      <c r="AP134" s="36" t="e">
        <f t="shared" si="148"/>
        <v>#N/A</v>
      </c>
      <c r="AQ134" s="36" t="str">
        <f t="shared" si="149"/>
        <v>Proyecto Tecnológico</v>
      </c>
      <c r="AR134" s="36" t="s">
        <v>7822</v>
      </c>
      <c r="AS134" s="36" t="s">
        <v>170</v>
      </c>
      <c r="AT134" s="36" t="s">
        <v>170</v>
      </c>
      <c r="AU134" s="36" t="str">
        <f t="shared" si="150"/>
        <v/>
      </c>
      <c r="AV134" s="54" t="str">
        <f t="shared" si="151"/>
        <v>20/08/2019</v>
      </c>
      <c r="AW134" s="54" t="str">
        <f t="shared" si="152"/>
        <v>20/08/2019</v>
      </c>
      <c r="AX134" s="54" t="str">
        <f t="shared" si="153"/>
        <v>18/09/2020</v>
      </c>
      <c r="AY134" s="54" t="str">
        <f t="shared" si="154"/>
        <v/>
      </c>
      <c r="AZ134" s="49">
        <f t="shared" si="155"/>
        <v>2020</v>
      </c>
      <c r="BA134" s="49">
        <f t="shared" si="156"/>
        <v>9</v>
      </c>
      <c r="BB134" s="36" t="s">
        <v>663</v>
      </c>
      <c r="BC134" s="49" t="s">
        <v>3963</v>
      </c>
      <c r="BD134" s="48" t="e">
        <f t="shared" si="163"/>
        <v>#N/A</v>
      </c>
      <c r="BE134" s="48">
        <f t="shared" si="164"/>
        <v>0</v>
      </c>
      <c r="BF134" s="48" t="e">
        <f t="shared" si="165"/>
        <v>#N/A</v>
      </c>
      <c r="BG134" s="48">
        <f t="shared" si="166"/>
        <v>972</v>
      </c>
      <c r="BH134" s="48" t="str">
        <f t="shared" si="167"/>
        <v>Activo</v>
      </c>
    </row>
    <row r="135" spans="1:60" ht="28.8" x14ac:dyDescent="0.3">
      <c r="A135" s="53">
        <v>981</v>
      </c>
      <c r="B135" s="54">
        <f t="shared" si="138"/>
        <v>43672.38653935185</v>
      </c>
      <c r="C135" s="63" t="str">
        <f t="shared" si="157"/>
        <v>DyC-MAT-SAD: Actualización MAT-Sistema de Devoluciones Automáticas-Ejercicio 2019</v>
      </c>
      <c r="D135" s="36"/>
      <c r="E135" s="36"/>
      <c r="F135" s="36"/>
      <c r="G135" s="36" t="s">
        <v>6815</v>
      </c>
      <c r="H135" s="36" t="str">
        <f t="shared" si="158"/>
        <v>​Implementar en MAT-SAD y su correlación con_x000D_
MAT-DyClas mejoras que fueron detectadas durante el periodo de declaracionesdel ejercicio 2018, los cuales deberan de verse reflejadosen el periodo correspondiente al ejercicio 2019.</v>
      </c>
      <c r="I135" s="36" t="str">
        <f t="shared" si="168"/>
        <v>AGAFF</v>
      </c>
      <c r="J135" s="36" t="s">
        <v>7957</v>
      </c>
      <c r="K135" s="36" t="str">
        <f t="shared" si="159"/>
        <v>Nohemí Alejandra Mandujano Teutli</v>
      </c>
      <c r="L135" s="36" t="s">
        <v>6944</v>
      </c>
      <c r="M135" s="36">
        <v>1</v>
      </c>
      <c r="N135" s="145" t="s">
        <v>155</v>
      </c>
      <c r="O135" s="36">
        <f t="shared" si="139"/>
        <v>2655.93</v>
      </c>
      <c r="P135" s="36" t="s">
        <v>6959</v>
      </c>
      <c r="Q135" s="36">
        <f t="shared" si="140"/>
        <v>0</v>
      </c>
      <c r="R135" s="36" t="str">
        <f t="shared" si="141"/>
        <v>F. Pruebas de Usuario</v>
      </c>
      <c r="S135" s="36" t="s">
        <v>6443</v>
      </c>
      <c r="T135" s="36" t="s">
        <v>6443</v>
      </c>
      <c r="U135" s="36"/>
      <c r="V135" s="51">
        <f t="shared" si="129"/>
        <v>0.95</v>
      </c>
      <c r="W135" s="36" t="str">
        <f t="shared" si="142"/>
        <v>Activo</v>
      </c>
      <c r="X135" s="36" t="s">
        <v>170</v>
      </c>
      <c r="Y135" s="36" t="str">
        <f t="shared" si="143"/>
        <v>Facilitar el cumplimiento</v>
      </c>
      <c r="Z135" s="36" t="str">
        <f t="shared" si="144"/>
        <v>Devoluciones y Compensaciones</v>
      </c>
      <c r="AA135" s="36" t="str">
        <f t="shared" si="145"/>
        <v>Mantenimiento</v>
      </c>
      <c r="AB135" s="55" t="str">
        <f t="shared" si="160"/>
        <v>843 - MAT- Sistema de Devoluciones Automáticas</v>
      </c>
      <c r="AC135" s="36" t="str">
        <f t="shared" si="161"/>
        <v>MAT- Sistema de Devoluciones Automáticas</v>
      </c>
      <c r="AD135" s="36" t="s">
        <v>33</v>
      </c>
      <c r="AE135" s="36" t="str">
        <f>VLOOKUP(A135,h_project,34,FALSE)</f>
        <v>Unidades de Desarrollo (UD-X)</v>
      </c>
      <c r="AF135" s="36">
        <f t="shared" si="135"/>
        <v>17706.2</v>
      </c>
      <c r="AG135" s="36">
        <f t="shared" si="136"/>
        <v>17706.2</v>
      </c>
      <c r="AH135" s="56">
        <v>3506906</v>
      </c>
      <c r="AI135" s="57">
        <f t="shared" si="137"/>
        <v>4054719.8</v>
      </c>
      <c r="AJ135" s="36" t="e">
        <f t="shared" si="162"/>
        <v>#N/A</v>
      </c>
      <c r="AK135" s="36" t="str">
        <f t="shared" si="169"/>
        <v>Víctor Cruz Leyva</v>
      </c>
      <c r="AL135" s="36" t="str">
        <f t="shared" si="146"/>
        <v>Ricardo Ramiro Romero Razo</v>
      </c>
      <c r="AM135" s="36" t="s">
        <v>4214</v>
      </c>
      <c r="AN135" s="36" t="s">
        <v>4214</v>
      </c>
      <c r="AO135" s="36">
        <f t="shared" si="147"/>
        <v>1142</v>
      </c>
      <c r="AP135" s="36" t="str">
        <f t="shared" si="148"/>
        <v>COSMIC</v>
      </c>
      <c r="AQ135" s="36" t="str">
        <f t="shared" si="149"/>
        <v>Desarrollo de Software</v>
      </c>
      <c r="AR135" s="36" t="s">
        <v>4444</v>
      </c>
      <c r="AS135" s="36" t="s">
        <v>4444</v>
      </c>
      <c r="AT135" s="36" t="str">
        <f>VLOOKUP(A135,proyectos,12,FALSE)</f>
        <v>Alejandro Federico Tejeda Muñoz</v>
      </c>
      <c r="AU135" s="36" t="str">
        <f t="shared" si="150"/>
        <v>Jose Guadalupe Rodriguez Martinez</v>
      </c>
      <c r="AV135" s="54" t="str">
        <f t="shared" si="151"/>
        <v>04/11/2019</v>
      </c>
      <c r="AW135" s="54" t="str">
        <f t="shared" si="152"/>
        <v>04/11/2019</v>
      </c>
      <c r="AX135" s="54" t="str">
        <f t="shared" si="153"/>
        <v>09/09/2020</v>
      </c>
      <c r="AY135" s="54" t="str">
        <f t="shared" si="154"/>
        <v/>
      </c>
      <c r="AZ135" s="49">
        <f t="shared" si="155"/>
        <v>2020</v>
      </c>
      <c r="BA135" s="49">
        <f t="shared" si="156"/>
        <v>9</v>
      </c>
      <c r="BB135" s="36" t="s">
        <v>663</v>
      </c>
      <c r="BC135" s="49" t="s">
        <v>3963</v>
      </c>
      <c r="BD135" s="48" t="e">
        <f t="shared" si="163"/>
        <v>#N/A</v>
      </c>
      <c r="BE135" s="48">
        <f t="shared" si="164"/>
        <v>0</v>
      </c>
      <c r="BF135" s="48">
        <f t="shared" si="165"/>
        <v>981</v>
      </c>
      <c r="BG135" s="48">
        <f t="shared" si="166"/>
        <v>981</v>
      </c>
      <c r="BH135" s="48" t="str">
        <f t="shared" si="167"/>
        <v>Activo</v>
      </c>
    </row>
    <row r="136" spans="1:60" ht="28.8" x14ac:dyDescent="0.3">
      <c r="A136" s="53">
        <v>992</v>
      </c>
      <c r="B136" s="54">
        <f t="shared" si="138"/>
        <v>43677.442939814813</v>
      </c>
      <c r="C136" s="63" t="str">
        <f t="shared" si="157"/>
        <v>DyP.- Nueva herramienta para la declaración anual de PM 2019 régimen general.</v>
      </c>
      <c r="D136" s="36"/>
      <c r="E136" s="36"/>
      <c r="F136" s="36"/>
      <c r="G136" s="36" t="s">
        <v>6819</v>
      </c>
      <c r="H136" s="36" t="str">
        <f t="shared" si="158"/>
        <v>​Se requiere
desarrollar una nueva herramienta tecnológica para la Declaración Anual de PM,
Régimen General, Bajo el concepto de pre llenado de información y con un modelo sencillo para
su operación por el contribuyente.</v>
      </c>
      <c r="I136" s="36" t="str">
        <f t="shared" si="168"/>
        <v>AGR</v>
      </c>
      <c r="J136" s="36" t="s">
        <v>7957</v>
      </c>
      <c r="K136" s="36" t="str">
        <f t="shared" si="159"/>
        <v>Silvia Nagheli Márquez Solís</v>
      </c>
      <c r="L136" s="36" t="s">
        <v>6944</v>
      </c>
      <c r="M136" s="36"/>
      <c r="N136" s="145" t="s">
        <v>84</v>
      </c>
      <c r="O136" s="36">
        <f t="shared" si="139"/>
        <v>1206.75</v>
      </c>
      <c r="P136" s="36" t="s">
        <v>6959</v>
      </c>
      <c r="Q136" s="36">
        <f t="shared" si="140"/>
        <v>0</v>
      </c>
      <c r="R136" s="36" t="str">
        <f t="shared" si="141"/>
        <v>K. Cierre</v>
      </c>
      <c r="S136" s="36"/>
      <c r="T136" s="36"/>
      <c r="U136" s="36"/>
      <c r="V136" s="51">
        <f t="shared" si="129"/>
        <v>0.99</v>
      </c>
      <c r="W136" s="36" t="str">
        <f t="shared" si="142"/>
        <v>Activo</v>
      </c>
      <c r="X136" s="36" t="s">
        <v>170</v>
      </c>
      <c r="Y136" s="36" t="str">
        <f t="shared" si="143"/>
        <v>Recaudación</v>
      </c>
      <c r="Z136" s="36" t="str">
        <f t="shared" si="144"/>
        <v>Declaraciones y Pagos (Legados y Declaraciones Anuales)</v>
      </c>
      <c r="AA136" s="36" t="str">
        <f t="shared" si="145"/>
        <v>Proyecto</v>
      </c>
      <c r="AB136" s="55" t="str">
        <f t="shared" si="160"/>
        <v>881.1 - Declaración Anual Personas Morales</v>
      </c>
      <c r="AC136" s="36" t="str">
        <f t="shared" si="161"/>
        <v>Declaración Anual Personas Morales</v>
      </c>
      <c r="AD136" s="36" t="str">
        <f>VLOOKUP(A136,h_iniciativa,14,FALSE)</f>
        <v>Microsoft - Operaciones</v>
      </c>
      <c r="AE136" s="36" t="str">
        <f>VLOOKUP(A136,h_project,34,FALSE)</f>
        <v>Unidades de Soporte Proactivo (USP)</v>
      </c>
      <c r="AF136" s="36">
        <f t="shared" si="135"/>
        <v>5826</v>
      </c>
      <c r="AG136" s="36">
        <f t="shared" si="136"/>
        <v>8045</v>
      </c>
      <c r="AH136" s="56">
        <v>692415</v>
      </c>
      <c r="AI136" s="57">
        <f t="shared" si="137"/>
        <v>786510</v>
      </c>
      <c r="AJ136" s="36" t="e">
        <f t="shared" si="162"/>
        <v>#N/A</v>
      </c>
      <c r="AK136" s="36" t="str">
        <f t="shared" si="169"/>
        <v>Manuel Vargas Espinosa</v>
      </c>
      <c r="AL136" s="36" t="str">
        <f t="shared" si="146"/>
        <v>Ricardo Ramiro Romero Razo</v>
      </c>
      <c r="AM136" s="36" t="s">
        <v>4214</v>
      </c>
      <c r="AN136" s="36" t="s">
        <v>4214</v>
      </c>
      <c r="AO136" s="36">
        <f t="shared" si="147"/>
        <v>1047</v>
      </c>
      <c r="AP136" s="36" t="str">
        <f t="shared" si="148"/>
        <v>Estimador Microsoft (OSE)</v>
      </c>
      <c r="AQ136" s="36" t="str">
        <f t="shared" si="149"/>
        <v>Desarrollo de Software</v>
      </c>
      <c r="AR136" s="36" t="s">
        <v>4444</v>
      </c>
      <c r="AS136" s="36" t="s">
        <v>4444</v>
      </c>
      <c r="AT136" s="36" t="str">
        <f>VLOOKUP(A136,proyectos,12,FALSE)</f>
        <v>Oscar Fernandez Pallares</v>
      </c>
      <c r="AU136" s="36" t="str">
        <f t="shared" si="150"/>
        <v>Ignacio Ramon Ruiz Casillas</v>
      </c>
      <c r="AV136" s="54" t="str">
        <f t="shared" si="151"/>
        <v>13/09/2019</v>
      </c>
      <c r="AW136" s="54" t="str">
        <f t="shared" si="152"/>
        <v>13/09/2019</v>
      </c>
      <c r="AX136" s="54" t="str">
        <f t="shared" si="153"/>
        <v>23/09/2020</v>
      </c>
      <c r="AY136" s="54" t="str">
        <f t="shared" si="154"/>
        <v/>
      </c>
      <c r="AZ136" s="49">
        <f t="shared" si="155"/>
        <v>2020</v>
      </c>
      <c r="BA136" s="49">
        <f t="shared" si="156"/>
        <v>9</v>
      </c>
      <c r="BB136" s="36" t="s">
        <v>663</v>
      </c>
      <c r="BC136" s="49" t="s">
        <v>3963</v>
      </c>
      <c r="BD136" s="48" t="e">
        <f t="shared" si="163"/>
        <v>#N/A</v>
      </c>
      <c r="BE136" s="48">
        <f t="shared" si="164"/>
        <v>0</v>
      </c>
      <c r="BF136" s="48">
        <f t="shared" si="165"/>
        <v>992</v>
      </c>
      <c r="BG136" s="48">
        <f t="shared" si="166"/>
        <v>992</v>
      </c>
      <c r="BH136" s="48" t="str">
        <f t="shared" si="167"/>
        <v>Activo</v>
      </c>
    </row>
    <row r="137" spans="1:60" ht="28.8" x14ac:dyDescent="0.3">
      <c r="A137" s="53">
        <v>1002</v>
      </c>
      <c r="B137" s="54">
        <f t="shared" si="138"/>
        <v>43682.471388888887</v>
      </c>
      <c r="C137" s="63" t="str">
        <f t="shared" si="157"/>
        <v>SCCCyG: Actualización del Sistema de Control de Cuentas de Créditos y Garantías</v>
      </c>
      <c r="D137" s="36" t="s">
        <v>6713</v>
      </c>
      <c r="E137" s="36" t="s">
        <v>6713</v>
      </c>
      <c r="F137" s="36" t="s">
        <v>522</v>
      </c>
      <c r="G137" s="36" t="s">
        <v>6812</v>
      </c>
      <c r="H137" s="36" t="str">
        <f t="shared" si="158"/>
        <v>A través de este POL, se darácontinuidad a la atención delos defectos identificados por negocio durante las pruebas UAT que se llevaron a cabo en mayo del presente,correspondientes alPPMC 92382.-SCCCyGActualización del Sistema de Control de Cuentas de Créditos y Garantías.Se anexa archivo en Word;Resultados de las pruebas 15052019;, que contiene el detalle de los defectos pormitigar.</v>
      </c>
      <c r="I137" s="36" t="str">
        <f t="shared" si="168"/>
        <v>AGACE</v>
      </c>
      <c r="J137" s="36" t="s">
        <v>6944</v>
      </c>
      <c r="K137" s="36" t="str">
        <f t="shared" si="159"/>
        <v>Mario Santos Aldama</v>
      </c>
      <c r="L137" s="36" t="s">
        <v>6944</v>
      </c>
      <c r="M137" s="36"/>
      <c r="N137" s="145" t="s">
        <v>376</v>
      </c>
      <c r="O137" s="36">
        <f t="shared" si="139"/>
        <v>390.03</v>
      </c>
      <c r="P137" s="36" t="s">
        <v>6974</v>
      </c>
      <c r="Q137" s="36">
        <f t="shared" si="140"/>
        <v>1</v>
      </c>
      <c r="R137" s="36" t="str">
        <f t="shared" si="141"/>
        <v>D. Desarrollo</v>
      </c>
      <c r="S137" s="36" t="s">
        <v>6443</v>
      </c>
      <c r="T137" s="36" t="s">
        <v>6443</v>
      </c>
      <c r="U137" s="36"/>
      <c r="V137" s="51">
        <f t="shared" si="129"/>
        <v>0.1</v>
      </c>
      <c r="W137" s="36" t="str">
        <f t="shared" si="142"/>
        <v>Activo</v>
      </c>
      <c r="X137" s="36" t="str">
        <f>VLOOKUP(A137,h_iniciativa,15,FALSE)</f>
        <v>SCCCyG – Actualización</v>
      </c>
      <c r="Y137" s="36" t="str">
        <f t="shared" si="143"/>
        <v>Continuidad operativa</v>
      </c>
      <c r="Z137" s="36" t="str">
        <f t="shared" si="144"/>
        <v>Comercio Exterior - Soporte a la Operación</v>
      </c>
      <c r="AA137" s="36" t="str">
        <f t="shared" si="145"/>
        <v>Desarrollo</v>
      </c>
      <c r="AB137" s="55" t="str">
        <f t="shared" si="160"/>
        <v>693 - Sistema de Control de Cuentas de Créditos y Garantías</v>
      </c>
      <c r="AC137" s="36" t="str">
        <f t="shared" si="161"/>
        <v>Sistema de Control de Cuentas de Créditos y Garantías</v>
      </c>
      <c r="AD137" s="36" t="s">
        <v>33</v>
      </c>
      <c r="AE137" s="36" t="str">
        <f>VLOOKUP(A137,h_project,34,FALSE)</f>
        <v>Unidades de Desarrollo (UD-X)</v>
      </c>
      <c r="AF137" s="36">
        <f t="shared" si="135"/>
        <v>2128.96</v>
      </c>
      <c r="AG137" s="36">
        <f t="shared" si="136"/>
        <v>2600.1999999999998</v>
      </c>
      <c r="AH137" s="56">
        <v>386995.04</v>
      </c>
      <c r="AI137" s="57">
        <f t="shared" si="137"/>
        <v>487531.84</v>
      </c>
      <c r="AJ137" s="36" t="e">
        <f t="shared" si="162"/>
        <v>#N/A</v>
      </c>
      <c r="AK137" s="36" t="str">
        <f t="shared" si="169"/>
        <v>Mario Santos Aldama</v>
      </c>
      <c r="AL137" s="36" t="str">
        <f t="shared" si="146"/>
        <v>Ingrid Bernal Campuzano</v>
      </c>
      <c r="AM137" s="36" t="s">
        <v>4214</v>
      </c>
      <c r="AN137" s="36" t="s">
        <v>4214</v>
      </c>
      <c r="AO137" s="36">
        <f t="shared" si="147"/>
        <v>1144</v>
      </c>
      <c r="AP137" s="36" t="str">
        <f t="shared" si="148"/>
        <v>COSMIC</v>
      </c>
      <c r="AQ137" s="36" t="str">
        <f t="shared" si="149"/>
        <v>Desarrollo de Software</v>
      </c>
      <c r="AR137" s="36" t="s">
        <v>4444</v>
      </c>
      <c r="AS137" s="36" t="s">
        <v>4444</v>
      </c>
      <c r="AT137" s="36" t="str">
        <f>VLOOKUP(A137,proyectos,12,FALSE)</f>
        <v>Homero Angel Garcia Merino</v>
      </c>
      <c r="AU137" s="36" t="str">
        <f t="shared" si="150"/>
        <v>Jazmin Aide Gaytan Fernandez</v>
      </c>
      <c r="AV137" s="54" t="str">
        <f t="shared" si="151"/>
        <v>15/08/2019</v>
      </c>
      <c r="AW137" s="54" t="str">
        <f t="shared" si="152"/>
        <v>15/08/2019</v>
      </c>
      <c r="AX137" s="54" t="str">
        <f t="shared" si="153"/>
        <v>26/02/2021</v>
      </c>
      <c r="AY137" s="54" t="str">
        <f t="shared" si="154"/>
        <v/>
      </c>
      <c r="AZ137" s="49">
        <f t="shared" si="155"/>
        <v>2021</v>
      </c>
      <c r="BA137" s="49">
        <f t="shared" si="156"/>
        <v>2</v>
      </c>
      <c r="BB137" s="36" t="s">
        <v>663</v>
      </c>
      <c r="BC137" s="49" t="s">
        <v>3963</v>
      </c>
      <c r="BD137" s="48" t="e">
        <f t="shared" si="163"/>
        <v>#N/A</v>
      </c>
      <c r="BE137" s="48">
        <f t="shared" si="164"/>
        <v>0</v>
      </c>
      <c r="BF137" s="48">
        <f t="shared" si="165"/>
        <v>1002</v>
      </c>
      <c r="BG137" s="48">
        <f t="shared" si="166"/>
        <v>1002</v>
      </c>
      <c r="BH137" s="48" t="str">
        <f t="shared" si="167"/>
        <v>Activo</v>
      </c>
    </row>
    <row r="138" spans="1:60" ht="28.8" x14ac:dyDescent="0.3">
      <c r="A138" s="53">
        <v>1019</v>
      </c>
      <c r="B138" s="54">
        <f t="shared" si="138"/>
        <v>43690.78496527778</v>
      </c>
      <c r="C138" s="63" t="str">
        <f t="shared" si="157"/>
        <v>Implementar en INTRASAT micrositio de Seguridad y Salud en el Trabajo</v>
      </c>
      <c r="D138" s="36"/>
      <c r="E138" s="36"/>
      <c r="F138" s="36"/>
      <c r="G138" s="36" t="s">
        <v>6816</v>
      </c>
      <c r="H138" s="36" t="str">
        <f t="shared" si="158"/>
        <v xml:space="preserve">_x000D_
_x000D_
Implementar el micrositio de la Comisión Central de_x000D_
Seguridad y Salud en el Trabajo, vinculado al INTRASAT con información que_x000D_
pueda ser actualizada a través de los dueños del mismo. _x000D_
_x000D_
Desarrollar_x000D_
un sistema para el registro de formularios sobre información que se reporta al_x000D_
ISSSTE, incluyendo reportes y estadísticas para difusión dentro de la comunidad_x000D_
e informes relativos del sector salud._x000D_
_x000D_
Tanto_x000D_
el sitio como el sistema deberán tener un alcance de cobertura nacional._x000D_
_x000D_
</v>
      </c>
      <c r="I138" s="36" t="str">
        <f t="shared" si="168"/>
        <v>AGRS</v>
      </c>
      <c r="J138" s="36" t="s">
        <v>6944</v>
      </c>
      <c r="K138" s="36" t="str">
        <f t="shared" si="159"/>
        <v>Margarita Canseco Flores</v>
      </c>
      <c r="L138" s="36" t="s">
        <v>6944</v>
      </c>
      <c r="M138" s="36"/>
      <c r="N138" s="145" t="s">
        <v>54</v>
      </c>
      <c r="O138" s="36">
        <f t="shared" si="139"/>
        <v>0</v>
      </c>
      <c r="P138" s="36" t="s">
        <v>6974</v>
      </c>
      <c r="Q138" s="36">
        <f t="shared" si="140"/>
        <v>1</v>
      </c>
      <c r="R138" s="36" t="str">
        <f t="shared" si="141"/>
        <v>D. Desarrollo</v>
      </c>
      <c r="S138" s="36"/>
      <c r="T138" s="36"/>
      <c r="U138" s="36"/>
      <c r="V138" s="51">
        <f t="shared" si="129"/>
        <v>0.71</v>
      </c>
      <c r="W138" s="36" t="str">
        <f t="shared" si="142"/>
        <v>Activo</v>
      </c>
      <c r="X138" s="36" t="s">
        <v>170</v>
      </c>
      <c r="Y138" s="36" t="str">
        <f t="shared" si="143"/>
        <v>Compromiso con otras Instituciones</v>
      </c>
      <c r="Z138" s="36" t="str">
        <f t="shared" si="144"/>
        <v>Recursos y Servicios</v>
      </c>
      <c r="AA138" s="36" t="str">
        <f t="shared" si="145"/>
        <v>Desarrollo</v>
      </c>
      <c r="AB138" s="55" t="str">
        <f t="shared" si="160"/>
        <v>0 - No Aplica</v>
      </c>
      <c r="AC138" s="36" t="str">
        <f t="shared" si="161"/>
        <v>No Aplica</v>
      </c>
      <c r="AD138" s="36" t="str">
        <f>VLOOKUP(A138,h_iniciativa,14,FALSE)</f>
        <v>No Aplica</v>
      </c>
      <c r="AE138" s="36" t="s">
        <v>218</v>
      </c>
      <c r="AF138" s="36" t="str">
        <f t="shared" si="135"/>
        <v/>
      </c>
      <c r="AG138" s="36" t="str">
        <f t="shared" si="136"/>
        <v/>
      </c>
      <c r="AH138" s="36">
        <v>0</v>
      </c>
      <c r="AI138" s="57">
        <v>0</v>
      </c>
      <c r="AJ138" s="36" t="e">
        <f t="shared" si="162"/>
        <v>#N/A</v>
      </c>
      <c r="AK138" s="36" t="str">
        <f t="shared" si="169"/>
        <v>Margarita Canseco Flores</v>
      </c>
      <c r="AL138" s="36" t="str">
        <f t="shared" si="146"/>
        <v>Diana Maribel Velazquez Barroso</v>
      </c>
      <c r="AM138" s="36" t="s">
        <v>4214</v>
      </c>
      <c r="AN138" s="36" t="s">
        <v>4214</v>
      </c>
      <c r="AO138" s="36">
        <f t="shared" si="147"/>
        <v>0</v>
      </c>
      <c r="AP138" s="36" t="e">
        <f t="shared" si="148"/>
        <v>#N/A</v>
      </c>
      <c r="AQ138" s="36" t="str">
        <f t="shared" si="149"/>
        <v>Desarrollo de Software</v>
      </c>
      <c r="AR138" s="36" t="s">
        <v>4444</v>
      </c>
      <c r="AS138" s="36" t="s">
        <v>4444</v>
      </c>
      <c r="AT138" s="36" t="str">
        <f>VLOOKUP(A138,proyectos,12,FALSE)</f>
        <v>Alejandro Granados Lujano</v>
      </c>
      <c r="AU138" s="36" t="str">
        <f t="shared" si="150"/>
        <v>Carlos Alberto Rosas Torres</v>
      </c>
      <c r="AV138" s="54" t="str">
        <f t="shared" si="151"/>
        <v>14/08/2019</v>
      </c>
      <c r="AW138" s="54" t="str">
        <f t="shared" si="152"/>
        <v>14/08/2019</v>
      </c>
      <c r="AX138" s="54" t="str">
        <f t="shared" si="153"/>
        <v>20/10/2020</v>
      </c>
      <c r="AY138" s="54" t="str">
        <f t="shared" si="154"/>
        <v/>
      </c>
      <c r="AZ138" s="49">
        <f t="shared" si="155"/>
        <v>2020</v>
      </c>
      <c r="BA138" s="49">
        <f t="shared" si="156"/>
        <v>10</v>
      </c>
      <c r="BB138" s="36" t="s">
        <v>663</v>
      </c>
      <c r="BC138" s="49" t="s">
        <v>3963</v>
      </c>
      <c r="BD138" s="48" t="e">
        <f t="shared" si="163"/>
        <v>#N/A</v>
      </c>
      <c r="BE138" s="48">
        <f t="shared" si="164"/>
        <v>0</v>
      </c>
      <c r="BF138" s="48" t="e">
        <f t="shared" si="165"/>
        <v>#N/A</v>
      </c>
      <c r="BG138" s="48">
        <f t="shared" si="166"/>
        <v>1019</v>
      </c>
      <c r="BH138" s="48" t="str">
        <f t="shared" si="167"/>
        <v>Activo</v>
      </c>
    </row>
    <row r="139" spans="1:60" x14ac:dyDescent="0.3">
      <c r="A139" s="36">
        <v>1020</v>
      </c>
      <c r="B139" s="54">
        <f t="shared" si="138"/>
        <v>43691.369259259256</v>
      </c>
      <c r="C139" s="36" t="str">
        <f t="shared" si="157"/>
        <v>Factura electrónica - Actualizar los servicios gratuitos de generación de CFDI (MegaPAC y  Factura Fácil)</v>
      </c>
      <c r="D139" s="36" t="s">
        <v>6701</v>
      </c>
      <c r="E139" s="36" t="s">
        <v>6701</v>
      </c>
      <c r="F139" s="36" t="s">
        <v>48</v>
      </c>
      <c r="G139" s="36" t="s">
        <v>6812</v>
      </c>
      <c r="H139" s="36" t="str">
        <f t="shared" si="158"/>
        <v>​Se requiere complementar característitcas o funcionalidades de los servicios gratuitos de Factura Electrónica, en los que se consideran los siguientes&amp;#58;- Integrar la funcionalidad de Factura fácil en MegaPAC- Mejoras de funcionalidad general - Pre llenado de datos generales - Simplificación de captura en los conceptos- Simplificación de firmado de la factura</v>
      </c>
      <c r="I139" s="36" t="str">
        <f t="shared" si="168"/>
        <v>AGSC</v>
      </c>
      <c r="J139" s="36" t="s">
        <v>6944</v>
      </c>
      <c r="K139" s="36" t="e">
        <f t="shared" si="159"/>
        <v>#N/A</v>
      </c>
      <c r="L139" s="36"/>
      <c r="M139" s="36"/>
      <c r="N139" s="36"/>
      <c r="O139" s="36"/>
      <c r="P139" s="36"/>
      <c r="Q139" s="36"/>
      <c r="R139" s="36" t="s">
        <v>3961</v>
      </c>
      <c r="S139" s="48"/>
      <c r="T139" s="48"/>
      <c r="U139" s="48"/>
      <c r="V139" s="51" t="e">
        <f t="shared" si="129"/>
        <v>#N/A</v>
      </c>
      <c r="W139" s="48" t="s">
        <v>35</v>
      </c>
      <c r="X139" s="36" t="str">
        <f>VLOOKUP(A139,h_iniciativa,15,FALSE)</f>
        <v>Factura - Optimización de los Servicios</v>
      </c>
      <c r="Y139" s="36"/>
      <c r="Z139" s="36" t="str">
        <f t="shared" si="144"/>
        <v>Factura Electrónica</v>
      </c>
      <c r="AA139" s="36" t="str">
        <f t="shared" si="145"/>
        <v>Mantenimiento</v>
      </c>
      <c r="AB139" s="36" t="str">
        <f t="shared" si="160"/>
        <v>611 - Portal Privado del Contribuyente - Servicio de Generación de Factura Electrónica</v>
      </c>
      <c r="AC139" s="36" t="str">
        <f t="shared" si="161"/>
        <v>Portal Privado del Contribuyente - Servicio de Generación de Factura Electrónica</v>
      </c>
      <c r="AD139" s="36" t="str">
        <f>VLOOKUP(A139,h_iniciativa,14,FALSE)</f>
        <v>Microsoft</v>
      </c>
      <c r="AE139" s="36"/>
      <c r="AF139" s="36"/>
      <c r="AG139" s="36"/>
      <c r="AH139" s="36"/>
      <c r="AI139" s="36"/>
      <c r="AJ139" s="36" t="e">
        <f t="shared" si="162"/>
        <v>#N/A</v>
      </c>
      <c r="AK139" s="36" t="str">
        <f>VLOOKUP(A139,h_iniciativa,11,FALSE)</f>
        <v>Roberto Benjamin Monroy Vargas</v>
      </c>
      <c r="AL139" s="36" t="str">
        <f>VLOOKUP(A139,h_iniciativa,9,FALSE)</f>
        <v>Diana Maribel Velazquez Barroso</v>
      </c>
      <c r="AM139" s="36" t="s">
        <v>4214</v>
      </c>
      <c r="AN139" s="36" t="s">
        <v>4214</v>
      </c>
      <c r="AO139" s="36"/>
      <c r="AP139" s="36"/>
      <c r="AQ139" s="36"/>
      <c r="AR139" s="36" t="s">
        <v>4401</v>
      </c>
      <c r="AS139" s="36" t="s">
        <v>4401</v>
      </c>
      <c r="AT139" s="48" t="str">
        <f>VLOOKUP(VLOOKUP(A139,h_iniciativa,12,FALSE),matriz_app,6,FALSE)</f>
        <v>Jose Ignacio Perez Garcia</v>
      </c>
      <c r="AU139" s="48" t="str">
        <f>VLOOKUP(VLOOKUP(A139,h_iniciativa,12,FALSE),matriz_app,5,FALSE)</f>
        <v>Erika Adriana Ruiz Mendoza</v>
      </c>
      <c r="AV139" s="52"/>
      <c r="AW139" s="52"/>
      <c r="AX139" s="52"/>
      <c r="AY139" s="52"/>
      <c r="AZ139" s="49"/>
      <c r="BA139" s="49"/>
      <c r="BB139" s="36" t="s">
        <v>3959</v>
      </c>
      <c r="BC139" s="49" t="s">
        <v>3963</v>
      </c>
      <c r="BD139" s="48" t="e">
        <f t="shared" si="163"/>
        <v>#N/A</v>
      </c>
      <c r="BE139" s="48">
        <f t="shared" si="164"/>
        <v>0</v>
      </c>
      <c r="BF139" s="48" t="e">
        <f t="shared" si="165"/>
        <v>#N/A</v>
      </c>
      <c r="BG139" s="48" t="e">
        <f t="shared" si="166"/>
        <v>#N/A</v>
      </c>
      <c r="BH139" s="48" t="e">
        <f t="shared" si="167"/>
        <v>#N/A</v>
      </c>
    </row>
    <row r="140" spans="1:60" x14ac:dyDescent="0.3">
      <c r="A140" s="53">
        <v>1023</v>
      </c>
      <c r="B140" s="54">
        <f t="shared" si="138"/>
        <v>43691.81417824074</v>
      </c>
      <c r="C140" s="36" t="str">
        <f t="shared" si="157"/>
        <v>SIC_ Interfaz con diferentes fuentes de información.</v>
      </c>
      <c r="D140" s="36" t="s">
        <v>6715</v>
      </c>
      <c r="E140" s="36" t="s">
        <v>6715</v>
      </c>
      <c r="F140" s="36" t="s">
        <v>303</v>
      </c>
      <c r="G140" s="36" t="s">
        <v>6812</v>
      </c>
      <c r="H140" s="36" t="str">
        <f t="shared" si="158"/>
        <v>​Actualmente
la información que es utilizada de insumo para la generación de un índice
integral de riesgo institucional se actualiza de manera semimanual debido a los
continuos cambios en las plataformas de datos institucionales que originaron se
perdiera la conexión con el repositorio de SAS, lo que vulnera el proceso de
integración de la información dada la volumetría de la misma y poniendo en
riesgo su confidencialidad y su disponibilidad, lo que implica que la
identificación de conductas ilícitas y/o acciones de mejora no sean oportunas,
comprometiendo la información mediante las cuales se basan las estrategias
institucionales de combate a la corrupción y mejora de procesos, por lo que se
requiere que las fuentes se integren de manera automática para optimizar el
proceso de análisis de riesgos institucionales y garantizar su veracidad.</v>
      </c>
      <c r="I140" s="36" t="str">
        <f t="shared" si="168"/>
        <v>AGE</v>
      </c>
      <c r="J140" s="36" t="s">
        <v>6944</v>
      </c>
      <c r="K140" s="36" t="str">
        <f t="shared" si="159"/>
        <v>Jaime Garrido Ruiz</v>
      </c>
      <c r="L140" s="36" t="s">
        <v>6944</v>
      </c>
      <c r="M140" s="36">
        <v>1</v>
      </c>
      <c r="N140" s="145" t="s">
        <v>67</v>
      </c>
      <c r="O140" s="36">
        <f t="shared" ref="O140:O147" si="170">IFERROR(AG140*0.15,0)</f>
        <v>231.89999999999998</v>
      </c>
      <c r="P140" s="36" t="s">
        <v>6974</v>
      </c>
      <c r="Q140" s="36">
        <f t="shared" ref="Q140:Q147" si="171">IF(K140=N140,1,0)</f>
        <v>1</v>
      </c>
      <c r="R140" s="36" t="str">
        <f>VLOOKUP(A140,proyectos,5,FALSE)</f>
        <v>D. Desarrollo</v>
      </c>
      <c r="S140" s="36"/>
      <c r="T140" s="36"/>
      <c r="U140" s="36"/>
      <c r="V140" s="51">
        <f t="shared" si="129"/>
        <v>0.89</v>
      </c>
      <c r="W140" s="36" t="str">
        <f t="shared" ref="W140:W147" si="172">VLOOKUP(A140,proyectos,6,FALSE)</f>
        <v>Activo</v>
      </c>
      <c r="X140" s="36" t="s">
        <v>170</v>
      </c>
      <c r="Y140" s="36" t="str">
        <f t="shared" ref="Y140:Y147" si="173">VLOOKUP(A140,proyectos,19,FALSE)</f>
        <v>No Aplica</v>
      </c>
      <c r="Z140" s="36" t="str">
        <f t="shared" si="144"/>
        <v>Servicios Internos de Control</v>
      </c>
      <c r="AA140" s="36" t="str">
        <f t="shared" si="145"/>
        <v>Mantenimiento</v>
      </c>
      <c r="AB140" s="55" t="str">
        <f t="shared" si="160"/>
        <v>752 - Modelo de Administración de Riesgo Corrupción</v>
      </c>
      <c r="AC140" s="36" t="str">
        <f t="shared" si="161"/>
        <v>Modelo de Administración de Riesgo Corrupción</v>
      </c>
      <c r="AD140" s="36" t="str">
        <f>VLOOKUP(A140,h_iniciativa,14,FALSE)</f>
        <v>Fábrica Interna</v>
      </c>
      <c r="AE140" s="36" t="str">
        <f t="shared" ref="AE140:AE147" si="174">VLOOKUP(A140,h_project,34,FALSE)</f>
        <v>No Aplica</v>
      </c>
      <c r="AF140" s="36">
        <f t="shared" ref="AF140:AF147" si="175">VLOOKUP(A140,h_project,35,FALSE)</f>
        <v>0</v>
      </c>
      <c r="AG140" s="36">
        <f t="shared" ref="AG140:AG147" si="176">VLOOKUP(A140,h_project,36,FALSE)</f>
        <v>1546</v>
      </c>
      <c r="AH140" s="56">
        <v>0</v>
      </c>
      <c r="AI140" s="57">
        <f t="shared" ref="AI140:AI147" si="177">VLOOKUP(A140,h_project,37,FALSE)</f>
        <v>0</v>
      </c>
      <c r="AJ140" s="36" t="e">
        <f t="shared" si="162"/>
        <v>#N/A</v>
      </c>
      <c r="AK140" s="36" t="str">
        <f>VLOOKUP(A140,proyectos,9,FALSE)</f>
        <v>Jaime Garrido Ruíz</v>
      </c>
      <c r="AL140" s="36" t="str">
        <f>VLOOKUP(A140,proyectos,10,FALSE)</f>
        <v>Diana Maribel Velazquez Barroso</v>
      </c>
      <c r="AM140" s="36" t="s">
        <v>4214</v>
      </c>
      <c r="AN140" s="36" t="s">
        <v>4214</v>
      </c>
      <c r="AO140" s="36">
        <f t="shared" ref="AO140:AO147" si="178">VLOOKUP(A140,proyectos,2,FALSE)</f>
        <v>1105</v>
      </c>
      <c r="AP140" s="36">
        <f t="shared" ref="AP140:AP147" si="179">VLOOKUP(AO140,h_est_tec,17,FALSE)</f>
        <v>0</v>
      </c>
      <c r="AQ140" s="36" t="str">
        <f t="shared" ref="AQ140:AQ147" si="180">VLOOKUP(A140,proyectos,29,FALSE)</f>
        <v>Desarrollo de Software</v>
      </c>
      <c r="AR140" s="36" t="s">
        <v>7086</v>
      </c>
      <c r="AS140" s="36" t="s">
        <v>7086</v>
      </c>
      <c r="AT140" s="36" t="str">
        <f>VLOOKUP(A140,proyectos,12,FALSE)</f>
        <v>Cesar Gonzalez Cantellano</v>
      </c>
      <c r="AU140" s="36" t="str">
        <f>VLOOKUP(A140,proyectos,13,FALSE)</f>
        <v>Marco Antonio Ruiz Martinez</v>
      </c>
      <c r="AV140" s="54" t="str">
        <f t="shared" ref="AV140:AV147" si="181">VLOOKUP(A140,proyectos,20,FALSE)</f>
        <v>09/08/2019</v>
      </c>
      <c r="AW140" s="54" t="str">
        <f t="shared" ref="AW140:AW147" si="182">VLOOKUP(A140,proyectos,21,FALSE)</f>
        <v>09/08/2019</v>
      </c>
      <c r="AX140" s="54" t="str">
        <f t="shared" ref="AX140:AX147" si="183">VLOOKUP(A140,proyectos,22,FALSE)</f>
        <v>03/07/2020</v>
      </c>
      <c r="AY140" s="54" t="str">
        <f>VLOOKUP(A140,proyectos,23,FALSE)</f>
        <v/>
      </c>
      <c r="AZ140" s="49">
        <f t="shared" ref="AZ140:AZ147" si="184">YEAR(AX140)</f>
        <v>2020</v>
      </c>
      <c r="BA140" s="49">
        <f t="shared" ref="BA140:BA147" si="185">MONTH(AX140)</f>
        <v>7</v>
      </c>
      <c r="BB140" s="36" t="s">
        <v>663</v>
      </c>
      <c r="BC140" s="49" t="s">
        <v>3963</v>
      </c>
      <c r="BD140" s="48" t="e">
        <f t="shared" si="163"/>
        <v>#N/A</v>
      </c>
      <c r="BE140" s="48">
        <f t="shared" si="164"/>
        <v>0</v>
      </c>
      <c r="BF140" s="48">
        <f t="shared" si="165"/>
        <v>1023</v>
      </c>
      <c r="BG140" s="48">
        <f t="shared" si="166"/>
        <v>1023</v>
      </c>
      <c r="BH140" s="48" t="str">
        <f t="shared" si="167"/>
        <v>Activo</v>
      </c>
    </row>
    <row r="141" spans="1:60" x14ac:dyDescent="0.3">
      <c r="A141" s="53">
        <v>1024</v>
      </c>
      <c r="B141" s="54">
        <f t="shared" si="138"/>
        <v>43692.382870370369</v>
      </c>
      <c r="C141" s="36" t="str">
        <f t="shared" si="157"/>
        <v>MATCE_DODA QR_Validación del número de serie</v>
      </c>
      <c r="D141" s="36"/>
      <c r="E141" s="36"/>
      <c r="F141" s="36"/>
      <c r="G141" s="36" t="s">
        <v>6815</v>
      </c>
      <c r="H141" s="36" t="str">
        <f t="shared" si="158"/>
        <v>​Permitir
la validación del número de serie al momento de ingresar
los datos en el portal del contribuyente para generar un Documento de Operación
del Despacho Aduanero (DODA) o un número de integración por medio del Proyecto
de Integración de Tecnología Aduanera
(PITA), para los pedimentos con clave T3 y T7.</v>
      </c>
      <c r="I141" s="36" t="str">
        <f t="shared" si="168"/>
        <v>AGA</v>
      </c>
      <c r="J141" s="36" t="s">
        <v>7957</v>
      </c>
      <c r="K141" s="36" t="str">
        <f t="shared" si="159"/>
        <v>Edgar Alfonso Reyes Pérez</v>
      </c>
      <c r="L141" s="36" t="s">
        <v>7957</v>
      </c>
      <c r="M141" s="36"/>
      <c r="N141" s="145" t="s">
        <v>4460</v>
      </c>
      <c r="O141" s="36">
        <f t="shared" si="170"/>
        <v>469.53899999999999</v>
      </c>
      <c r="P141" s="36" t="s">
        <v>2396</v>
      </c>
      <c r="Q141" s="36">
        <f t="shared" si="171"/>
        <v>1</v>
      </c>
      <c r="R141" s="36" t="str">
        <f>VLOOKUP(A141,proyectos,5,FALSE)</f>
        <v>E. Pruebas de Integración Aplicativa</v>
      </c>
      <c r="S141" s="36" t="s">
        <v>6465</v>
      </c>
      <c r="T141" s="36" t="s">
        <v>6443</v>
      </c>
      <c r="U141" s="36"/>
      <c r="V141" s="51">
        <f t="shared" si="129"/>
        <v>0.89</v>
      </c>
      <c r="W141" s="36" t="str">
        <f t="shared" si="172"/>
        <v>Activo</v>
      </c>
      <c r="X141" s="36" t="s">
        <v>170</v>
      </c>
      <c r="Y141" s="36" t="str">
        <f t="shared" si="173"/>
        <v>Continuidad operativa</v>
      </c>
      <c r="Z141" s="36" t="str">
        <f t="shared" si="144"/>
        <v>MAT - Comercio Exterior</v>
      </c>
      <c r="AA141" s="36" t="str">
        <f t="shared" si="145"/>
        <v>Mantenimiento</v>
      </c>
      <c r="AB141" s="55" t="str">
        <f t="shared" si="160"/>
        <v>919 - MATCE - Documento de Operación de Despacho Aduanero QR Portal</v>
      </c>
      <c r="AC141" s="36" t="str">
        <f t="shared" si="161"/>
        <v>MATCE - Documento de Operación de Despacho Aduanero QR Portal</v>
      </c>
      <c r="AD141" s="36" t="s">
        <v>33</v>
      </c>
      <c r="AE141" s="36" t="str">
        <f t="shared" si="174"/>
        <v>Unidades de Desarrollo (UD-X)</v>
      </c>
      <c r="AF141" s="36">
        <f t="shared" si="175"/>
        <v>2817.23</v>
      </c>
      <c r="AG141" s="36">
        <f t="shared" si="176"/>
        <v>3130.26</v>
      </c>
      <c r="AH141" s="56">
        <v>645145.67000000004</v>
      </c>
      <c r="AI141" s="57">
        <f t="shared" si="177"/>
        <v>645145.67000000004</v>
      </c>
      <c r="AJ141" s="36" t="e">
        <f t="shared" si="162"/>
        <v>#N/A</v>
      </c>
      <c r="AK141" s="36" t="str">
        <f>VLOOKUP(A141,proyectos,9,FALSE)</f>
        <v>Beatriz Belem Stein Carrillo</v>
      </c>
      <c r="AL141" s="36" t="str">
        <f>VLOOKUP(A141,proyectos,10,FALSE)</f>
        <v>Ingrid Bernal Campuzano</v>
      </c>
      <c r="AM141" s="36" t="s">
        <v>4214</v>
      </c>
      <c r="AN141" s="36" t="s">
        <v>4214</v>
      </c>
      <c r="AO141" s="36">
        <f t="shared" si="178"/>
        <v>955</v>
      </c>
      <c r="AP141" s="36" t="str">
        <f t="shared" si="179"/>
        <v>COSMIC</v>
      </c>
      <c r="AQ141" s="36" t="str">
        <f t="shared" si="180"/>
        <v>Desarrollo de Software</v>
      </c>
      <c r="AR141" s="36" t="s">
        <v>4444</v>
      </c>
      <c r="AS141" s="36" t="s">
        <v>4444</v>
      </c>
      <c r="AT141" s="36" t="str">
        <f>VLOOKUP(A141,proyectos,12,FALSE)</f>
        <v>Homero Angel Garcia Merino</v>
      </c>
      <c r="AU141" s="36" t="str">
        <f>VLOOKUP(A141,proyectos,13,FALSE)</f>
        <v>Graciela Hernandez Cortes</v>
      </c>
      <c r="AV141" s="54" t="str">
        <f t="shared" si="181"/>
        <v>09/09/2019</v>
      </c>
      <c r="AW141" s="54" t="str">
        <f t="shared" si="182"/>
        <v>09/09/2019</v>
      </c>
      <c r="AX141" s="54" t="str">
        <f t="shared" si="183"/>
        <v>21/10/2020</v>
      </c>
      <c r="AY141" s="54" t="str">
        <f>VLOOKUP(A141,proyectos,23,FALSE)</f>
        <v/>
      </c>
      <c r="AZ141" s="49">
        <f t="shared" si="184"/>
        <v>2020</v>
      </c>
      <c r="BA141" s="49">
        <f t="shared" si="185"/>
        <v>10</v>
      </c>
      <c r="BB141" s="36" t="s">
        <v>663</v>
      </c>
      <c r="BC141" s="49" t="s">
        <v>3963</v>
      </c>
      <c r="BD141" s="48" t="e">
        <f t="shared" si="163"/>
        <v>#N/A</v>
      </c>
      <c r="BE141" s="48">
        <f t="shared" si="164"/>
        <v>0</v>
      </c>
      <c r="BF141" s="48">
        <f t="shared" si="165"/>
        <v>1024</v>
      </c>
      <c r="BG141" s="48">
        <f t="shared" si="166"/>
        <v>1024</v>
      </c>
      <c r="BH141" s="48" t="str">
        <f t="shared" si="167"/>
        <v>Activo</v>
      </c>
    </row>
    <row r="142" spans="1:60" ht="28.8" x14ac:dyDescent="0.3">
      <c r="A142" s="53">
        <v>1025</v>
      </c>
      <c r="B142" s="54">
        <f t="shared" si="138"/>
        <v>43692.482546296298</v>
      </c>
      <c r="C142" s="63" t="str">
        <f t="shared" si="157"/>
        <v>DyP_LDA_Declaración Anual PM_Generar análisis en la nueva herramienta, flujos y funcionalidades 2019</v>
      </c>
      <c r="D142" s="36"/>
      <c r="E142" s="36"/>
      <c r="F142" s="36"/>
      <c r="G142" s="36" t="s">
        <v>6819</v>
      </c>
      <c r="H142" s="36" t="str">
        <f t="shared" si="158"/>
        <v>Llevar a cabo las tareas pertinentes, con el fin de generar análisis para la nueva herramienta de la declaración anual PM 2019 Régimen General,flujos y funcionalidades.</v>
      </c>
      <c r="I142" s="36" t="str">
        <f t="shared" si="168"/>
        <v>AGR</v>
      </c>
      <c r="J142" s="36" t="s">
        <v>7957</v>
      </c>
      <c r="K142" s="36" t="str">
        <f t="shared" si="159"/>
        <v>Silvia Nagheli Márquez Solís</v>
      </c>
      <c r="L142" s="36" t="s">
        <v>7957</v>
      </c>
      <c r="M142" s="36"/>
      <c r="N142" s="145" t="s">
        <v>4462</v>
      </c>
      <c r="O142" s="36">
        <f t="shared" si="170"/>
        <v>538.79999999999995</v>
      </c>
      <c r="P142" s="36" t="s">
        <v>2396</v>
      </c>
      <c r="Q142" s="36">
        <f t="shared" si="171"/>
        <v>1</v>
      </c>
      <c r="R142" s="36" t="s">
        <v>274</v>
      </c>
      <c r="S142" s="36"/>
      <c r="T142" s="36"/>
      <c r="U142" s="36"/>
      <c r="V142" s="51">
        <f t="shared" si="129"/>
        <v>0.94</v>
      </c>
      <c r="W142" s="36" t="str">
        <f t="shared" si="172"/>
        <v>Activo</v>
      </c>
      <c r="X142" s="36" t="s">
        <v>170</v>
      </c>
      <c r="Y142" s="36" t="str">
        <f t="shared" si="173"/>
        <v>Soporte a la operación del SAT</v>
      </c>
      <c r="Z142" s="36" t="str">
        <f t="shared" si="144"/>
        <v>Declaraciones y Pagos (Legados y Declaraciones Anuales)</v>
      </c>
      <c r="AA142" s="36" t="str">
        <f t="shared" si="145"/>
        <v>Desarrollo</v>
      </c>
      <c r="AB142" s="55" t="str">
        <f t="shared" si="160"/>
        <v>881 - Declaración Anual Personas Morales</v>
      </c>
      <c r="AC142" s="36" t="str">
        <f t="shared" si="161"/>
        <v>Declaración Anual Personas Morales</v>
      </c>
      <c r="AD142" s="36" t="s">
        <v>33</v>
      </c>
      <c r="AE142" s="36" t="str">
        <f t="shared" si="174"/>
        <v>Unidades de Desarrollo (UD-X)</v>
      </c>
      <c r="AF142" s="36">
        <f t="shared" si="175"/>
        <v>3232.8</v>
      </c>
      <c r="AG142" s="36">
        <f t="shared" si="176"/>
        <v>3592</v>
      </c>
      <c r="AH142" s="56">
        <v>207360</v>
      </c>
      <c r="AI142" s="57">
        <f t="shared" si="177"/>
        <v>740311.2</v>
      </c>
      <c r="AJ142" s="36" t="e">
        <f t="shared" si="162"/>
        <v>#N/A</v>
      </c>
      <c r="AK142" s="36" t="str">
        <f>VLOOKUP(A142,h_iniciativa,11,FALSE)</f>
        <v>Manuel Vargas Espinosa</v>
      </c>
      <c r="AL142" s="36" t="str">
        <f>VLOOKUP(A142,h_iniciativa,9,FALSE)</f>
        <v>Ricardo Ramiro Romero Razo</v>
      </c>
      <c r="AM142" s="36" t="s">
        <v>4214</v>
      </c>
      <c r="AN142" s="36" t="s">
        <v>4214</v>
      </c>
      <c r="AO142" s="36">
        <f t="shared" si="178"/>
        <v>824</v>
      </c>
      <c r="AP142" s="36" t="str">
        <f t="shared" si="179"/>
        <v>Alto Nivel</v>
      </c>
      <c r="AQ142" s="36" t="str">
        <f t="shared" si="180"/>
        <v>Desarrollo de Software</v>
      </c>
      <c r="AR142" s="36" t="s">
        <v>4444</v>
      </c>
      <c r="AS142" s="36" t="s">
        <v>4444</v>
      </c>
      <c r="AT142" s="36" t="str">
        <f>VLOOKUP(A142,proyectos,12,FALSE)</f>
        <v>Oscar Fernandez Pallares</v>
      </c>
      <c r="AU142" s="36" t="str">
        <f>VLOOKUP(A142,proyectos,13,FALSE)</f>
        <v>Ignacio Ramon Ruiz Casillas</v>
      </c>
      <c r="AV142" s="54" t="str">
        <f t="shared" si="181"/>
        <v>23/09/2019</v>
      </c>
      <c r="AW142" s="54" t="str">
        <f t="shared" si="182"/>
        <v>23/09/2019</v>
      </c>
      <c r="AX142" s="54" t="str">
        <f t="shared" si="183"/>
        <v>23/10/2020</v>
      </c>
      <c r="AY142" s="54"/>
      <c r="AZ142" s="49">
        <f t="shared" si="184"/>
        <v>2020</v>
      </c>
      <c r="BA142" s="49">
        <f t="shared" si="185"/>
        <v>10</v>
      </c>
      <c r="BB142" s="36" t="s">
        <v>663</v>
      </c>
      <c r="BC142" s="49" t="s">
        <v>3963</v>
      </c>
      <c r="BD142" s="48" t="e">
        <f t="shared" si="163"/>
        <v>#N/A</v>
      </c>
      <c r="BE142" s="48">
        <f t="shared" si="164"/>
        <v>0</v>
      </c>
      <c r="BF142" s="48">
        <f t="shared" si="165"/>
        <v>1025</v>
      </c>
      <c r="BG142" s="48">
        <f t="shared" si="166"/>
        <v>1025</v>
      </c>
      <c r="BH142" s="48" t="str">
        <f t="shared" si="167"/>
        <v>Activo</v>
      </c>
    </row>
    <row r="143" spans="1:60" ht="43.2" x14ac:dyDescent="0.3">
      <c r="A143" s="53">
        <v>1026</v>
      </c>
      <c r="B143" s="54">
        <f t="shared" si="138"/>
        <v>43692.489872685182</v>
      </c>
      <c r="C143" s="63" t="str">
        <f t="shared" si="157"/>
        <v>DyP_LDA_Declaración Anual Personas Físicas 2019_Generar análisis aplicativo, sus flujos y funcionalidades.</v>
      </c>
      <c r="D143" s="36" t="s">
        <v>6343</v>
      </c>
      <c r="E143" s="36"/>
      <c r="F143" s="36"/>
      <c r="G143" s="36" t="s">
        <v>6819</v>
      </c>
      <c r="H143" s="36" t="str">
        <f t="shared" si="158"/>
        <v xml:space="preserve">​Generar la documentación diseño funcional del aplicativo, flujos y funcionalidades de la nueva herramienta de PF 2019 </v>
      </c>
      <c r="I143" s="36" t="str">
        <f t="shared" si="168"/>
        <v>AGCTI</v>
      </c>
      <c r="J143" s="36" t="s">
        <v>7957</v>
      </c>
      <c r="K143" s="36" t="str">
        <f t="shared" si="159"/>
        <v>Silvia Nagheli Márquez Solís</v>
      </c>
      <c r="L143" s="36" t="s">
        <v>6944</v>
      </c>
      <c r="M143" s="36"/>
      <c r="N143" s="145" t="s">
        <v>84</v>
      </c>
      <c r="O143" s="36">
        <f t="shared" si="170"/>
        <v>586.19999999999993</v>
      </c>
      <c r="P143" s="36" t="s">
        <v>2396</v>
      </c>
      <c r="Q143" s="36">
        <f t="shared" si="171"/>
        <v>0</v>
      </c>
      <c r="R143" s="36" t="str">
        <f>VLOOKUP(A143,proyectos,5,FALSE)</f>
        <v>A.1 Especificación Funcional</v>
      </c>
      <c r="S143" s="36"/>
      <c r="T143" s="36"/>
      <c r="U143" s="36"/>
      <c r="V143" s="51">
        <f t="shared" si="129"/>
        <v>0.91</v>
      </c>
      <c r="W143" s="36" t="str">
        <f t="shared" si="172"/>
        <v>Activo</v>
      </c>
      <c r="X143" s="36" t="s">
        <v>170</v>
      </c>
      <c r="Y143" s="36" t="str">
        <f t="shared" si="173"/>
        <v>Soporte a la operación del SAT</v>
      </c>
      <c r="Z143" s="36" t="str">
        <f t="shared" si="144"/>
        <v>Declaraciones y Pagos (Legados y Declaraciones Anuales)</v>
      </c>
      <c r="AA143" s="36" t="str">
        <f t="shared" si="145"/>
        <v>Proyecto</v>
      </c>
      <c r="AB143" s="36" t="str">
        <f t="shared" si="160"/>
        <v>880 - Declaración Anual Personas Físicas</v>
      </c>
      <c r="AC143" s="36" t="str">
        <f t="shared" si="161"/>
        <v>Declaración Anual Personas Físicas</v>
      </c>
      <c r="AD143" s="36" t="s">
        <v>33</v>
      </c>
      <c r="AE143" s="36" t="str">
        <f t="shared" si="174"/>
        <v>Unidades de Desarrollo (UD-X)</v>
      </c>
      <c r="AF143" s="36">
        <f t="shared" si="175"/>
        <v>3517.2</v>
      </c>
      <c r="AG143" s="36">
        <f t="shared" si="176"/>
        <v>3908</v>
      </c>
      <c r="AH143" s="36"/>
      <c r="AI143" s="57">
        <f t="shared" si="177"/>
        <v>805438.8</v>
      </c>
      <c r="AJ143" s="36" t="e">
        <f t="shared" si="162"/>
        <v>#N/A</v>
      </c>
      <c r="AK143" s="36" t="str">
        <f>VLOOKUP(A143,h_iniciativa,11,FALSE)</f>
        <v>Manuel Vargas Espinosa</v>
      </c>
      <c r="AL143" s="36" t="str">
        <f>VLOOKUP(A143,h_iniciativa,9,FALSE)</f>
        <v>Ricardo Ramiro Romero Razo</v>
      </c>
      <c r="AM143" s="36" t="s">
        <v>4214</v>
      </c>
      <c r="AN143" s="36" t="s">
        <v>4214</v>
      </c>
      <c r="AO143" s="36">
        <f t="shared" si="178"/>
        <v>845</v>
      </c>
      <c r="AP143" s="36" t="str">
        <f t="shared" si="179"/>
        <v>Alto Nivel</v>
      </c>
      <c r="AQ143" s="36" t="str">
        <f t="shared" si="180"/>
        <v>Desarrollo de Software</v>
      </c>
      <c r="AR143" s="36" t="s">
        <v>4444</v>
      </c>
      <c r="AS143" s="36" t="s">
        <v>4444</v>
      </c>
      <c r="AT143" s="48" t="str">
        <f>VLOOKUP(VLOOKUP(A143,h_iniciativa,12,FALSE),matriz_app,6,FALSE)</f>
        <v>Oscar Fernandez Pallares</v>
      </c>
      <c r="AU143" s="48" t="str">
        <f>VLOOKUP(VLOOKUP(A143,h_iniciativa,12,FALSE),matriz_app,5,FALSE)</f>
        <v>Ignacio Ramon Ruiz Casillas</v>
      </c>
      <c r="AV143" s="54" t="str">
        <f t="shared" si="181"/>
        <v>23/09/2019</v>
      </c>
      <c r="AW143" s="54" t="str">
        <f t="shared" si="182"/>
        <v>23/09/2019</v>
      </c>
      <c r="AX143" s="54" t="str">
        <f t="shared" si="183"/>
        <v>05/11/2020</v>
      </c>
      <c r="AY143" s="54" t="str">
        <f>VLOOKUP(A143,proyectos,23,FALSE)</f>
        <v/>
      </c>
      <c r="AZ143" s="49">
        <f t="shared" si="184"/>
        <v>2020</v>
      </c>
      <c r="BA143" s="49">
        <f t="shared" si="185"/>
        <v>11</v>
      </c>
      <c r="BB143" s="36" t="s">
        <v>663</v>
      </c>
      <c r="BC143" s="49" t="s">
        <v>3963</v>
      </c>
      <c r="BD143" s="48" t="e">
        <f t="shared" si="163"/>
        <v>#N/A</v>
      </c>
      <c r="BE143" s="48">
        <f t="shared" si="164"/>
        <v>0</v>
      </c>
      <c r="BF143" s="48">
        <f t="shared" si="165"/>
        <v>1026</v>
      </c>
      <c r="BG143" s="48">
        <f t="shared" si="166"/>
        <v>1026</v>
      </c>
      <c r="BH143" s="48" t="str">
        <f t="shared" si="167"/>
        <v>Activo</v>
      </c>
    </row>
    <row r="144" spans="1:60" ht="43.2" x14ac:dyDescent="0.3">
      <c r="A144" s="53">
        <v>1027</v>
      </c>
      <c r="B144" s="54">
        <f t="shared" si="138"/>
        <v>43692.502303240741</v>
      </c>
      <c r="C144" s="63" t="str">
        <f t="shared" si="157"/>
        <v>DyP LDA Declaración Anual PF_Mejoras a procesos y aplicativo de la declaración Anual de Personas Físicas para el Ejercicio 2019.</v>
      </c>
      <c r="D144" s="36"/>
      <c r="E144" s="36"/>
      <c r="F144" s="36"/>
      <c r="G144" s="36" t="s">
        <v>6819</v>
      </c>
      <c r="H144" s="36" t="str">
        <f t="shared" si="158"/>
        <v>​Ajustes al aplicativo, flujos y funcionalidades declaración anual personas físicas del Ejercicio 2019.</v>
      </c>
      <c r="I144" s="36" t="str">
        <f t="shared" si="168"/>
        <v>AGR</v>
      </c>
      <c r="J144" s="36" t="s">
        <v>7957</v>
      </c>
      <c r="K144" s="36" t="str">
        <f t="shared" si="159"/>
        <v>Silvia Nagheli Márquez Solís</v>
      </c>
      <c r="L144" s="36" t="s">
        <v>6944</v>
      </c>
      <c r="M144" s="36"/>
      <c r="N144" s="145" t="s">
        <v>84</v>
      </c>
      <c r="O144" s="36">
        <f t="shared" si="170"/>
        <v>1481.25</v>
      </c>
      <c r="P144" s="36" t="s">
        <v>6959</v>
      </c>
      <c r="Q144" s="36">
        <f t="shared" si="171"/>
        <v>0</v>
      </c>
      <c r="R144" s="36" t="s">
        <v>274</v>
      </c>
      <c r="S144" s="36" t="s">
        <v>6443</v>
      </c>
      <c r="T144" s="36" t="s">
        <v>6443</v>
      </c>
      <c r="U144" s="36"/>
      <c r="V144" s="51">
        <f t="shared" si="129"/>
        <v>0.93</v>
      </c>
      <c r="W144" s="36" t="str">
        <f t="shared" si="172"/>
        <v>Activo</v>
      </c>
      <c r="X144" s="36" t="str">
        <f>VLOOKUP(A144,h_iniciativa,15,FALSE)</f>
        <v>No aplica</v>
      </c>
      <c r="Y144" s="36" t="str">
        <f t="shared" si="173"/>
        <v>Facilitar el cumplimiento</v>
      </c>
      <c r="Z144" s="36" t="str">
        <f t="shared" si="144"/>
        <v>Declaraciones y Pagos (Legados y Declaraciones Anuales)</v>
      </c>
      <c r="AA144" s="36" t="str">
        <f t="shared" si="145"/>
        <v>Desarrollo</v>
      </c>
      <c r="AB144" s="55" t="str">
        <f t="shared" si="160"/>
        <v>880.1 - Declaración Anual Personas Físicas</v>
      </c>
      <c r="AC144" s="36" t="str">
        <f t="shared" si="161"/>
        <v>Declaración Anual Personas Físicas</v>
      </c>
      <c r="AD144" s="36" t="str">
        <f>VLOOKUP(A144,h_iniciativa,14,FALSE)</f>
        <v>Microsoft - Operaciones</v>
      </c>
      <c r="AE144" s="36" t="str">
        <f t="shared" si="174"/>
        <v>Unidades de Soporte Proactivo (USP)</v>
      </c>
      <c r="AF144" s="36">
        <f t="shared" si="175"/>
        <v>6975</v>
      </c>
      <c r="AG144" s="36">
        <f t="shared" si="176"/>
        <v>9875</v>
      </c>
      <c r="AH144" s="56">
        <v>884250</v>
      </c>
      <c r="AI144" s="57">
        <f t="shared" si="177"/>
        <v>941625</v>
      </c>
      <c r="AJ144" s="36" t="e">
        <f t="shared" si="162"/>
        <v>#N/A</v>
      </c>
      <c r="AK144" s="36" t="str">
        <f>VLOOKUP(A144,proyectos,9,FALSE)</f>
        <v>Manuel Vargas Espinosa</v>
      </c>
      <c r="AL144" s="36" t="str">
        <f>VLOOKUP(A144,proyectos,10,FALSE)</f>
        <v>Ricardo Ramiro Romero Razo</v>
      </c>
      <c r="AM144" s="36" t="s">
        <v>4214</v>
      </c>
      <c r="AN144" s="36" t="s">
        <v>4214</v>
      </c>
      <c r="AO144" s="36">
        <f t="shared" si="178"/>
        <v>1191</v>
      </c>
      <c r="AP144" s="36" t="str">
        <f t="shared" si="179"/>
        <v>Estimador Microsoft (OSE)</v>
      </c>
      <c r="AQ144" s="36" t="str">
        <f t="shared" si="180"/>
        <v>Desarrollo de Software</v>
      </c>
      <c r="AR144" s="36" t="s">
        <v>4444</v>
      </c>
      <c r="AS144" s="36" t="s">
        <v>4444</v>
      </c>
      <c r="AT144" s="36" t="str">
        <f>VLOOKUP(A144,proyectos,12,FALSE)</f>
        <v>Oscar Fernandez Pallares</v>
      </c>
      <c r="AU144" s="36" t="str">
        <f>VLOOKUP(A144,proyectos,13,FALSE)</f>
        <v>Ignacio Ramon Ruiz Casillas</v>
      </c>
      <c r="AV144" s="54" t="str">
        <f t="shared" si="181"/>
        <v>02/10/2019</v>
      </c>
      <c r="AW144" s="54" t="str">
        <f t="shared" si="182"/>
        <v>02/10/2019</v>
      </c>
      <c r="AX144" s="54" t="str">
        <f t="shared" si="183"/>
        <v>25/09/2020</v>
      </c>
      <c r="AY144" s="54" t="str">
        <f>VLOOKUP(A144,proyectos,23,FALSE)</f>
        <v/>
      </c>
      <c r="AZ144" s="49">
        <f t="shared" si="184"/>
        <v>2020</v>
      </c>
      <c r="BA144" s="49">
        <f t="shared" si="185"/>
        <v>9</v>
      </c>
      <c r="BB144" s="36" t="s">
        <v>663</v>
      </c>
      <c r="BC144" s="49" t="s">
        <v>3963</v>
      </c>
      <c r="BD144" s="48" t="e">
        <f t="shared" si="163"/>
        <v>#N/A</v>
      </c>
      <c r="BE144" s="48">
        <f t="shared" si="164"/>
        <v>0</v>
      </c>
      <c r="BF144" s="48">
        <f t="shared" si="165"/>
        <v>1027</v>
      </c>
      <c r="BG144" s="48">
        <f t="shared" si="166"/>
        <v>1027</v>
      </c>
      <c r="BH144" s="48" t="str">
        <f t="shared" si="167"/>
        <v>Activo</v>
      </c>
    </row>
    <row r="145" spans="1:60" ht="43.2" x14ac:dyDescent="0.3">
      <c r="A145" s="53">
        <v>1033</v>
      </c>
      <c r="B145" s="54">
        <f t="shared" si="138"/>
        <v>43696.390173611115</v>
      </c>
      <c r="C145" s="63" t="str">
        <f t="shared" si="157"/>
        <v>DyP_LDA_Crear la Declaración del ISR del residente en el extranjero con ingresos obtenidos en territorio nacional</v>
      </c>
      <c r="D145" s="36"/>
      <c r="E145" s="36"/>
      <c r="F145" s="36"/>
      <c r="G145" s="36" t="s">
        <v>6819</v>
      </c>
      <c r="H145" s="36" t="str">
        <f t="shared" si="158"/>
        <v>​Crear la declaración que le facilitará al residente _x000D_
en el extranjero, la determinación y pago del impuesto derivado del ingreso _x000D_
obtenido en territorio nacional.</v>
      </c>
      <c r="I145" s="36" t="str">
        <f t="shared" si="168"/>
        <v>AGR</v>
      </c>
      <c r="J145" s="36" t="s">
        <v>7957</v>
      </c>
      <c r="K145" s="36" t="str">
        <f t="shared" si="159"/>
        <v>Silvia Nagheli Márquez Solís</v>
      </c>
      <c r="L145" s="36" t="s">
        <v>6944</v>
      </c>
      <c r="M145" s="36"/>
      <c r="N145" s="145" t="s">
        <v>84</v>
      </c>
      <c r="O145" s="36">
        <f t="shared" si="170"/>
        <v>294.83699999999999</v>
      </c>
      <c r="P145" s="36" t="s">
        <v>6974</v>
      </c>
      <c r="Q145" s="36">
        <f t="shared" si="171"/>
        <v>0</v>
      </c>
      <c r="R145" s="36" t="str">
        <f>VLOOKUP(A145,proyectos,5,FALSE)</f>
        <v>A.2 En estimación por finalización de EF</v>
      </c>
      <c r="S145" s="36"/>
      <c r="T145" s="36"/>
      <c r="U145" s="36"/>
      <c r="V145" s="51">
        <f t="shared" ref="V145:V208" si="186">VLOOKUP(A145,h_project,15,FALSE)</f>
        <v>1</v>
      </c>
      <c r="W145" s="36" t="str">
        <f t="shared" si="172"/>
        <v>Detenido con CCRS</v>
      </c>
      <c r="X145" s="36" t="s">
        <v>170</v>
      </c>
      <c r="Y145" s="36" t="str">
        <f t="shared" si="173"/>
        <v>Recaudación</v>
      </c>
      <c r="Z145" s="36" t="str">
        <f t="shared" si="144"/>
        <v>Declaraciones y Pagos (Informativas y Pagos Provisionales)</v>
      </c>
      <c r="AA145" s="36" t="str">
        <f t="shared" si="145"/>
        <v>Proyecto</v>
      </c>
      <c r="AB145" s="55" t="str">
        <f t="shared" si="160"/>
        <v>958 - Declaración de Pago del ISR de residentes en el extranjero con ingresos obtenidos en territorio nacional.</v>
      </c>
      <c r="AC145" s="36" t="str">
        <f t="shared" si="161"/>
        <v>Declaración de Pago del ISR de residentes en el extranjero con ingresos obtenidos en territorio nacional.</v>
      </c>
      <c r="AD145" s="36" t="s">
        <v>33</v>
      </c>
      <c r="AE145" s="36" t="str">
        <f t="shared" si="174"/>
        <v>Unidades de Desarrollo (UD-X)</v>
      </c>
      <c r="AF145" s="36">
        <f t="shared" si="175"/>
        <v>1965.58</v>
      </c>
      <c r="AG145" s="36">
        <f t="shared" si="176"/>
        <v>1965.58</v>
      </c>
      <c r="AH145" s="56">
        <v>450117.82</v>
      </c>
      <c r="AI145" s="57">
        <f t="shared" si="177"/>
        <v>450117.82</v>
      </c>
      <c r="AJ145" s="36" t="e">
        <f t="shared" si="162"/>
        <v>#N/A</v>
      </c>
      <c r="AK145" s="36" t="str">
        <f>VLOOKUP(A145,proyectos,9,FALSE)</f>
        <v>Manuel Vargas Espinosa</v>
      </c>
      <c r="AL145" s="36" t="str">
        <f>VLOOKUP(A145,proyectos,10,FALSE)</f>
        <v>Ricardo Ramiro Romero Razo</v>
      </c>
      <c r="AM145" s="36" t="s">
        <v>4214</v>
      </c>
      <c r="AN145" s="36" t="s">
        <v>4214</v>
      </c>
      <c r="AO145" s="36">
        <f t="shared" si="178"/>
        <v>842</v>
      </c>
      <c r="AP145" s="36" t="str">
        <f t="shared" si="179"/>
        <v>Alto Nivel</v>
      </c>
      <c r="AQ145" s="36" t="str">
        <f t="shared" si="180"/>
        <v>Desarrollo de Software</v>
      </c>
      <c r="AR145" s="36" t="s">
        <v>4444</v>
      </c>
      <c r="AS145" s="36" t="s">
        <v>4444</v>
      </c>
      <c r="AT145" s="36" t="str">
        <f>VLOOKUP(A145,proyectos,12,FALSE)</f>
        <v>Oscar Fernandez Pallares</v>
      </c>
      <c r="AU145" s="36" t="str">
        <f>VLOOKUP(A145,proyectos,13,FALSE)</f>
        <v>Ignacio Ramon Ruiz Casillas</v>
      </c>
      <c r="AV145" s="54" t="str">
        <f t="shared" si="181"/>
        <v>28/10/2019</v>
      </c>
      <c r="AW145" s="54" t="str">
        <f t="shared" si="182"/>
        <v>28/10/2019</v>
      </c>
      <c r="AX145" s="54" t="str">
        <f t="shared" si="183"/>
        <v>03/07/2020</v>
      </c>
      <c r="AY145" s="54" t="str">
        <f>VLOOKUP(A145,proyectos,23,FALSE)</f>
        <v>03/07/2020</v>
      </c>
      <c r="AZ145" s="49">
        <f t="shared" si="184"/>
        <v>2020</v>
      </c>
      <c r="BA145" s="49">
        <f t="shared" si="185"/>
        <v>7</v>
      </c>
      <c r="BB145" s="36" t="s">
        <v>663</v>
      </c>
      <c r="BC145" s="49" t="s">
        <v>3963</v>
      </c>
      <c r="BD145" s="48" t="e">
        <f t="shared" si="163"/>
        <v>#N/A</v>
      </c>
      <c r="BE145" s="48">
        <f t="shared" si="164"/>
        <v>0</v>
      </c>
      <c r="BF145" s="48">
        <f t="shared" si="165"/>
        <v>1033</v>
      </c>
      <c r="BG145" s="48">
        <f t="shared" si="166"/>
        <v>1033</v>
      </c>
      <c r="BH145" s="48" t="str">
        <f t="shared" si="167"/>
        <v>Detenido con CCRS</v>
      </c>
    </row>
    <row r="146" spans="1:60" x14ac:dyDescent="0.3">
      <c r="A146" s="53">
        <v>1037</v>
      </c>
      <c r="B146" s="54">
        <f t="shared" si="138"/>
        <v>43697.710347222222</v>
      </c>
      <c r="C146" s="36" t="str">
        <f t="shared" si="157"/>
        <v>CZA_MAT_CBZ_Depuración de Multas de CO con estatus inactivas 17004.</v>
      </c>
      <c r="D146" s="36"/>
      <c r="E146" s="36"/>
      <c r="F146" s="36"/>
      <c r="G146" s="36" t="s">
        <v>6815</v>
      </c>
      <c r="H146" s="36" t="str">
        <f t="shared" si="158"/>
        <v xml:space="preserve">​Derivado de la convivencia entre el MAT.Control de
Obligaciones y el MAT.Cobranza para el registro automático y masivo de las
resoluciones determinantes por Multas derivadas de las diversas vigilancias de
control de obligaciones, se detectó que existen resoluciones que se enviaron y
registraron más de una vez en MAT.Cobranza, y de las cuales el usuario ya
activó alguna de ellas, quedando las demás con estatus inactivas (17004),
mismas que conforme a lo acordado entre la ACPVC y la ACCPyG deben ser
depuradas de la base de datos del MAT.Cobranza. </v>
      </c>
      <c r="I146" s="36" t="str">
        <f t="shared" si="168"/>
        <v>AGR</v>
      </c>
      <c r="J146" s="36" t="s">
        <v>6944</v>
      </c>
      <c r="K146" s="36" t="str">
        <f t="shared" si="159"/>
        <v>José Luis Vences Mendoza</v>
      </c>
      <c r="L146" s="36" t="s">
        <v>6944</v>
      </c>
      <c r="M146" s="36"/>
      <c r="N146" s="145" t="s">
        <v>102</v>
      </c>
      <c r="O146" s="36">
        <f t="shared" si="170"/>
        <v>198.28200000000001</v>
      </c>
      <c r="P146" s="36" t="s">
        <v>6974</v>
      </c>
      <c r="Q146" s="36">
        <f t="shared" si="171"/>
        <v>1</v>
      </c>
      <c r="R146" s="36" t="str">
        <f>VLOOKUP(A146,proyectos,5,FALSE)</f>
        <v>E. Pruebas de Integración Aplicativa</v>
      </c>
      <c r="S146" s="36" t="s">
        <v>6449</v>
      </c>
      <c r="T146" s="36" t="s">
        <v>6443</v>
      </c>
      <c r="U146" s="36"/>
      <c r="V146" s="51">
        <f t="shared" si="186"/>
        <v>0.75</v>
      </c>
      <c r="W146" s="36" t="str">
        <f t="shared" si="172"/>
        <v>Activo</v>
      </c>
      <c r="X146" s="36" t="s">
        <v>170</v>
      </c>
      <c r="Y146" s="36" t="str">
        <f t="shared" si="173"/>
        <v>Continuidad operativa</v>
      </c>
      <c r="Z146" s="36" t="str">
        <f t="shared" si="144"/>
        <v>Cobranza</v>
      </c>
      <c r="AA146" s="36" t="str">
        <f t="shared" si="145"/>
        <v>Mantenimiento</v>
      </c>
      <c r="AB146" s="55" t="str">
        <f t="shared" si="160"/>
        <v>666 - Modelo de Administración Tributaria de Cobranza</v>
      </c>
      <c r="AC146" s="36" t="str">
        <f t="shared" si="161"/>
        <v>Modelo de Administración Tributaria de Cobranza</v>
      </c>
      <c r="AD146" s="36" t="s">
        <v>33</v>
      </c>
      <c r="AE146" s="36" t="str">
        <f t="shared" si="174"/>
        <v>Unidades de Desarrollo (UD-X)</v>
      </c>
      <c r="AF146" s="36">
        <f t="shared" si="175"/>
        <v>1057.5</v>
      </c>
      <c r="AG146" s="36">
        <f t="shared" si="176"/>
        <v>1321.88</v>
      </c>
      <c r="AH146" s="56">
        <v>242167.5</v>
      </c>
      <c r="AI146" s="57">
        <f t="shared" si="177"/>
        <v>242167.5</v>
      </c>
      <c r="AJ146" s="36" t="e">
        <f t="shared" si="162"/>
        <v>#N/A</v>
      </c>
      <c r="AK146" s="36" t="str">
        <f>VLOOKUP(A146,proyectos,9,FALSE)</f>
        <v>José Luis Vences Mendoza</v>
      </c>
      <c r="AL146" s="36" t="str">
        <f>VLOOKUP(A146,proyectos,10,FALSE)</f>
        <v>Ricardo Ramiro Romero Razo</v>
      </c>
      <c r="AM146" s="36" t="s">
        <v>4214</v>
      </c>
      <c r="AN146" s="36" t="s">
        <v>4214</v>
      </c>
      <c r="AO146" s="36">
        <f t="shared" si="178"/>
        <v>868</v>
      </c>
      <c r="AP146" s="36" t="str">
        <f t="shared" si="179"/>
        <v>Juicio de Expertos</v>
      </c>
      <c r="AQ146" s="36" t="str">
        <f t="shared" si="180"/>
        <v>Desarrollo de Software</v>
      </c>
      <c r="AR146" s="36" t="s">
        <v>4444</v>
      </c>
      <c r="AS146" s="36" t="s">
        <v>4444</v>
      </c>
      <c r="AT146" s="36" t="str">
        <f>VLOOKUP(A146,proyectos,12,FALSE)</f>
        <v>Irma Patricia Guzman Miranda</v>
      </c>
      <c r="AU146" s="36" t="str">
        <f>VLOOKUP(A146,proyectos,13,FALSE)</f>
        <v>Jose Luis Avila Vazquez</v>
      </c>
      <c r="AV146" s="54" t="str">
        <f t="shared" si="181"/>
        <v>16/10/2019</v>
      </c>
      <c r="AW146" s="54" t="str">
        <f t="shared" si="182"/>
        <v>16/10/2019</v>
      </c>
      <c r="AX146" s="54" t="str">
        <f t="shared" si="183"/>
        <v>28/09/2020</v>
      </c>
      <c r="AY146" s="54" t="str">
        <f>VLOOKUP(A146,proyectos,23,FALSE)</f>
        <v/>
      </c>
      <c r="AZ146" s="49">
        <f t="shared" si="184"/>
        <v>2020</v>
      </c>
      <c r="BA146" s="49">
        <f t="shared" si="185"/>
        <v>9</v>
      </c>
      <c r="BB146" s="36" t="s">
        <v>663</v>
      </c>
      <c r="BC146" s="49" t="s">
        <v>3963</v>
      </c>
      <c r="BD146" s="48" t="e">
        <f t="shared" si="163"/>
        <v>#N/A</v>
      </c>
      <c r="BE146" s="48">
        <f t="shared" si="164"/>
        <v>0</v>
      </c>
      <c r="BF146" s="48">
        <f t="shared" si="165"/>
        <v>1037</v>
      </c>
      <c r="BG146" s="48">
        <f t="shared" si="166"/>
        <v>1037</v>
      </c>
      <c r="BH146" s="48" t="str">
        <f t="shared" si="167"/>
        <v>Activo</v>
      </c>
    </row>
    <row r="147" spans="1:60" x14ac:dyDescent="0.3">
      <c r="A147" s="53">
        <v>1054</v>
      </c>
      <c r="B147" s="54">
        <f t="shared" si="138"/>
        <v>43704.661030092589</v>
      </c>
      <c r="C147" s="36" t="str">
        <f t="shared" si="157"/>
        <v>CZA_SUBASTASAT-Mejoras Parte 3.reconvocatorias y confirmación, directorio de ADR's,postores.</v>
      </c>
      <c r="D147" s="36" t="s">
        <v>6365</v>
      </c>
      <c r="E147" s="36"/>
      <c r="F147" s="36"/>
      <c r="G147" s="36" t="s">
        <v>6819</v>
      </c>
      <c r="H147" s="36" t="str">
        <f t="shared" si="158"/>
        <v>​El sistema de forma automática genera nuevamente la convocatoria cuando el postor ganador es incumplido.Actualmente el sistema solo permite el registro de dos subadministradores y de un jefe de departamento.el sistema no cuenta con una opción que permita actualizar los datos de los postores.</v>
      </c>
      <c r="I147" s="36" t="str">
        <f t="shared" si="168"/>
        <v>AGR</v>
      </c>
      <c r="J147" s="36" t="s">
        <v>7957</v>
      </c>
      <c r="K147" s="36" t="str">
        <f t="shared" si="159"/>
        <v>Luis Alfredo Torres Arreguín</v>
      </c>
      <c r="L147" s="36" t="s">
        <v>7957</v>
      </c>
      <c r="M147" s="36"/>
      <c r="N147" s="145" t="s">
        <v>112</v>
      </c>
      <c r="O147" s="36">
        <f t="shared" si="170"/>
        <v>352.8</v>
      </c>
      <c r="P147" s="36" t="s">
        <v>6974</v>
      </c>
      <c r="Q147" s="36">
        <f t="shared" si="171"/>
        <v>1</v>
      </c>
      <c r="R147" s="36" t="str">
        <f>VLOOKUP(A147,proyectos,5,FALSE)</f>
        <v>A.1 Especificación Funcional</v>
      </c>
      <c r="S147" s="36"/>
      <c r="T147" s="36"/>
      <c r="U147" s="36"/>
      <c r="V147" s="51">
        <f t="shared" si="186"/>
        <v>1</v>
      </c>
      <c r="W147" s="36" t="str">
        <f t="shared" si="172"/>
        <v>Activo</v>
      </c>
      <c r="X147" s="36" t="s">
        <v>170</v>
      </c>
      <c r="Y147" s="36" t="str">
        <f t="shared" si="173"/>
        <v>Continuidad operativa</v>
      </c>
      <c r="Z147" s="36" t="str">
        <f t="shared" si="144"/>
        <v>Cobranza</v>
      </c>
      <c r="AA147" s="36" t="str">
        <f t="shared" si="145"/>
        <v>Mantenimiento</v>
      </c>
      <c r="AB147" s="55" t="str">
        <f t="shared" si="160"/>
        <v>787 - SubastaSAT Nueva Versión</v>
      </c>
      <c r="AC147" s="36" t="str">
        <f t="shared" si="161"/>
        <v>SubastaSAT Nueva Versión</v>
      </c>
      <c r="AD147" s="36" t="s">
        <v>33</v>
      </c>
      <c r="AE147" s="36" t="str">
        <f t="shared" si="174"/>
        <v>Unidades de Desarrollo (UD-X)</v>
      </c>
      <c r="AF147" s="36">
        <f t="shared" si="175"/>
        <v>2352</v>
      </c>
      <c r="AG147" s="36">
        <f t="shared" si="176"/>
        <v>2352</v>
      </c>
      <c r="AH147" s="56">
        <v>538608</v>
      </c>
      <c r="AI147" s="57">
        <f t="shared" si="177"/>
        <v>538608</v>
      </c>
      <c r="AJ147" s="36" t="e">
        <f t="shared" si="162"/>
        <v>#N/A</v>
      </c>
      <c r="AK147" s="36" t="str">
        <f>VLOOKUP(A147,proyectos,9,FALSE)</f>
        <v>José Luis Vences Mendoza</v>
      </c>
      <c r="AL147" s="36" t="str">
        <f>VLOOKUP(A147,proyectos,10,FALSE)</f>
        <v>Ricardo Ramiro Romero Razo</v>
      </c>
      <c r="AM147" s="36" t="s">
        <v>4214</v>
      </c>
      <c r="AN147" s="36" t="s">
        <v>4214</v>
      </c>
      <c r="AO147" s="36">
        <f t="shared" si="178"/>
        <v>952</v>
      </c>
      <c r="AP147" s="36" t="str">
        <f t="shared" si="179"/>
        <v>Alto Nivel</v>
      </c>
      <c r="AQ147" s="36" t="str">
        <f t="shared" si="180"/>
        <v>Desarrollo de Software</v>
      </c>
      <c r="AR147" s="36" t="s">
        <v>4444</v>
      </c>
      <c r="AS147" s="36" t="s">
        <v>4444</v>
      </c>
      <c r="AT147" s="36" t="str">
        <f>VLOOKUP(A147,proyectos,12,FALSE)</f>
        <v>Irma Patricia Guzman Miranda</v>
      </c>
      <c r="AU147" s="36" t="str">
        <f>VLOOKUP(A147,proyectos,13,FALSE)</f>
        <v>Jose Luis Avila Vazquez</v>
      </c>
      <c r="AV147" s="54" t="str">
        <f t="shared" si="181"/>
        <v>06/01/2020</v>
      </c>
      <c r="AW147" s="54" t="str">
        <f t="shared" si="182"/>
        <v>06/01/2020</v>
      </c>
      <c r="AX147" s="54" t="str">
        <f t="shared" si="183"/>
        <v>25/08/2020</v>
      </c>
      <c r="AY147" s="54" t="str">
        <f>VLOOKUP(A147,proyectos,23,FALSE)</f>
        <v>25/08/2020</v>
      </c>
      <c r="AZ147" s="49">
        <f t="shared" si="184"/>
        <v>2020</v>
      </c>
      <c r="BA147" s="49">
        <f t="shared" si="185"/>
        <v>8</v>
      </c>
      <c r="BB147" s="36" t="s">
        <v>663</v>
      </c>
      <c r="BC147" s="49" t="s">
        <v>3963</v>
      </c>
      <c r="BD147" s="48" t="e">
        <f t="shared" si="163"/>
        <v>#N/A</v>
      </c>
      <c r="BE147" s="48">
        <f t="shared" si="164"/>
        <v>0</v>
      </c>
      <c r="BF147" s="48">
        <f t="shared" si="165"/>
        <v>1054</v>
      </c>
      <c r="BG147" s="48">
        <f t="shared" si="166"/>
        <v>1054</v>
      </c>
      <c r="BH147" s="48" t="str">
        <f t="shared" si="167"/>
        <v>Activo</v>
      </c>
    </row>
    <row r="148" spans="1:60" x14ac:dyDescent="0.3">
      <c r="A148" s="36">
        <v>1056</v>
      </c>
      <c r="B148" s="54">
        <f t="shared" si="138"/>
        <v>43705.490451388891</v>
      </c>
      <c r="C148" s="36" t="str">
        <f t="shared" si="157"/>
        <v>CED_VOCE_Actualizar criterios de validación aplicables a la cantidad UMT</v>
      </c>
      <c r="D148" s="36"/>
      <c r="E148" s="36"/>
      <c r="F148" s="36"/>
      <c r="G148" s="36" t="s">
        <v>6816</v>
      </c>
      <c r="H148" s="36" t="str">
        <f t="shared" si="158"/>
        <v>​Actualizar los criterios de validación en pedimentos sujeros a verificación de las cantidades de mercancía.</v>
      </c>
      <c r="I148" s="36" t="str">
        <f t="shared" si="168"/>
        <v>AGA</v>
      </c>
      <c r="J148" s="36" t="s">
        <v>6944</v>
      </c>
      <c r="K148" s="36" t="e">
        <f t="shared" si="159"/>
        <v>#N/A</v>
      </c>
      <c r="L148" s="36"/>
      <c r="M148" s="36"/>
      <c r="N148" s="36"/>
      <c r="O148" s="36"/>
      <c r="P148" s="36"/>
      <c r="Q148" s="36"/>
      <c r="R148" s="36" t="s">
        <v>2275</v>
      </c>
      <c r="S148" s="36"/>
      <c r="T148" s="36"/>
      <c r="U148" s="36"/>
      <c r="V148" s="51" t="e">
        <f t="shared" si="186"/>
        <v>#N/A</v>
      </c>
      <c r="W148" s="36" t="str">
        <f>IF(VLOOKUP(A148,iniciativa,23,FALSE)="Banco de iniciativa", "Detenido","Activo")</f>
        <v>Activo</v>
      </c>
      <c r="X148" s="36" t="s">
        <v>170</v>
      </c>
      <c r="Y148" s="36"/>
      <c r="Z148" s="36" t="str">
        <f t="shared" si="144"/>
        <v>Comercio Exterior - Pre-Despacho</v>
      </c>
      <c r="AA148" s="36" t="str">
        <f t="shared" si="145"/>
        <v>Mantenimiento</v>
      </c>
      <c r="AB148" s="36" t="str">
        <f t="shared" si="160"/>
        <v>217 - Validador de Operaciones de Comercio Exterior</v>
      </c>
      <c r="AC148" s="36" t="str">
        <f t="shared" si="161"/>
        <v>Validador de Operaciones de Comercio Exterior</v>
      </c>
      <c r="AD148" s="36" t="str">
        <f>VLOOKUP(A148,h_iniciativa,14,FALSE)</f>
        <v>Fábrica Interna - AGA</v>
      </c>
      <c r="AE148" s="36"/>
      <c r="AF148" s="36"/>
      <c r="AG148" s="36"/>
      <c r="AH148" s="36"/>
      <c r="AI148" s="36"/>
      <c r="AJ148" s="36" t="e">
        <f t="shared" si="162"/>
        <v>#N/A</v>
      </c>
      <c r="AK148" s="36" t="str">
        <f>VLOOKUP(A148,h_iniciativa,11,FALSE)</f>
        <v>Sonia Oliva Caballero Aquino</v>
      </c>
      <c r="AL148" s="36" t="str">
        <f>VLOOKUP(A148,h_iniciativa,9,FALSE)</f>
        <v>Enrique Teodoro Olvera Olvera</v>
      </c>
      <c r="AM148" s="36" t="s">
        <v>4214</v>
      </c>
      <c r="AN148" s="36" t="s">
        <v>4214</v>
      </c>
      <c r="AO148" s="36"/>
      <c r="AP148" s="36"/>
      <c r="AQ148" s="36"/>
      <c r="AR148" s="36" t="s">
        <v>78</v>
      </c>
      <c r="AS148" s="36" t="s">
        <v>78</v>
      </c>
      <c r="AT148" s="48" t="str">
        <f>VLOOKUP(VLOOKUP(A148,h_iniciativa,12,FALSE),matriz_app,6,FALSE)</f>
        <v>Jose Carlos Angel Lara Reyes</v>
      </c>
      <c r="AU148" s="48" t="str">
        <f>VLOOKUP(VLOOKUP(A148,h_iniciativa,12,FALSE),matriz_app,5,FALSE)</f>
        <v>Angel Alberto Vazquez Chavez</v>
      </c>
      <c r="AV148" s="54"/>
      <c r="AW148" s="54"/>
      <c r="AX148" s="54"/>
      <c r="AY148" s="54"/>
      <c r="AZ148" s="49"/>
      <c r="BA148" s="49"/>
      <c r="BB148" s="36" t="s">
        <v>2267</v>
      </c>
      <c r="BC148" s="49" t="s">
        <v>3963</v>
      </c>
      <c r="BD148" s="48">
        <f t="shared" si="163"/>
        <v>1056</v>
      </c>
      <c r="BE148" s="48" t="str">
        <f t="shared" si="164"/>
        <v>Realizar análisis</v>
      </c>
      <c r="BF148" s="48" t="e">
        <f t="shared" si="165"/>
        <v>#N/A</v>
      </c>
      <c r="BG148" s="48" t="e">
        <f t="shared" si="166"/>
        <v>#N/A</v>
      </c>
      <c r="BH148" s="48" t="e">
        <f t="shared" si="167"/>
        <v>#N/A</v>
      </c>
    </row>
    <row r="149" spans="1:60" x14ac:dyDescent="0.3">
      <c r="A149" s="36">
        <v>1057</v>
      </c>
      <c r="B149" s="54">
        <f t="shared" si="138"/>
        <v>43705.49795138889</v>
      </c>
      <c r="C149" s="36" t="str">
        <f t="shared" si="157"/>
        <v>CED_VOCE_Actualizar criterios de validación en pedimentos de rectificación para la verificación de vehículos usados</v>
      </c>
      <c r="D149" s="36"/>
      <c r="E149" s="36"/>
      <c r="F149" s="36"/>
      <c r="G149" s="36" t="s">
        <v>6816</v>
      </c>
      <c r="H149" s="36" t="str">
        <f t="shared" si="158"/>
        <v>​Actualizar los criterios de validación en VOCE para la verificación del año modelo de vehículos usados en pedimentos de rectificación.</v>
      </c>
      <c r="I149" s="36" t="str">
        <f t="shared" si="168"/>
        <v>AGA</v>
      </c>
      <c r="J149" s="36" t="s">
        <v>6944</v>
      </c>
      <c r="K149" s="36" t="e">
        <f t="shared" si="159"/>
        <v>#N/A</v>
      </c>
      <c r="L149" s="36"/>
      <c r="M149" s="36"/>
      <c r="N149" s="36"/>
      <c r="O149" s="36"/>
      <c r="P149" s="36"/>
      <c r="Q149" s="36"/>
      <c r="R149" s="36" t="s">
        <v>2275</v>
      </c>
      <c r="S149" s="36"/>
      <c r="T149" s="36"/>
      <c r="U149" s="36"/>
      <c r="V149" s="51" t="e">
        <f t="shared" si="186"/>
        <v>#N/A</v>
      </c>
      <c r="W149" s="36" t="str">
        <f>IF(VLOOKUP(A149,iniciativa,23,FALSE)="Banco de iniciativa", "Detenido","Activo")</f>
        <v>Activo</v>
      </c>
      <c r="X149" s="36" t="s">
        <v>170</v>
      </c>
      <c r="Y149" s="36"/>
      <c r="Z149" s="36" t="str">
        <f t="shared" si="144"/>
        <v>Comercio Exterior - Pre-Despacho</v>
      </c>
      <c r="AA149" s="36" t="str">
        <f t="shared" si="145"/>
        <v>Mantenimiento</v>
      </c>
      <c r="AB149" s="36" t="str">
        <f t="shared" si="160"/>
        <v>217 - Validador de Operaciones de Comercio Exterior</v>
      </c>
      <c r="AC149" s="36" t="str">
        <f t="shared" si="161"/>
        <v>Validador de Operaciones de Comercio Exterior</v>
      </c>
      <c r="AD149" s="36" t="str">
        <f>VLOOKUP(A149,h_iniciativa,14,FALSE)</f>
        <v>Fábrica Interna - AGA</v>
      </c>
      <c r="AE149" s="36"/>
      <c r="AF149" s="36"/>
      <c r="AG149" s="36"/>
      <c r="AH149" s="36"/>
      <c r="AI149" s="36"/>
      <c r="AJ149" s="36" t="e">
        <f t="shared" si="162"/>
        <v>#N/A</v>
      </c>
      <c r="AK149" s="36" t="str">
        <f>VLOOKUP(A149,h_iniciativa,11,FALSE)</f>
        <v>Sonia Oliva Caballero Aquino</v>
      </c>
      <c r="AL149" s="36" t="str">
        <f>VLOOKUP(A149,h_iniciativa,9,FALSE)</f>
        <v>Enrique Teodoro Olvera Olvera</v>
      </c>
      <c r="AM149" s="36" t="s">
        <v>4214</v>
      </c>
      <c r="AN149" s="36" t="s">
        <v>4214</v>
      </c>
      <c r="AO149" s="36"/>
      <c r="AP149" s="36"/>
      <c r="AQ149" s="36"/>
      <c r="AR149" s="36" t="s">
        <v>78</v>
      </c>
      <c r="AS149" s="36" t="s">
        <v>78</v>
      </c>
      <c r="AT149" s="48" t="str">
        <f>VLOOKUP(VLOOKUP(A149,h_iniciativa,12,FALSE),matriz_app,6,FALSE)</f>
        <v>Jose Carlos Angel Lara Reyes</v>
      </c>
      <c r="AU149" s="48" t="str">
        <f>VLOOKUP(VLOOKUP(A149,h_iniciativa,12,FALSE),matriz_app,5,FALSE)</f>
        <v>Angel Alberto Vazquez Chavez</v>
      </c>
      <c r="AV149" s="54"/>
      <c r="AW149" s="54"/>
      <c r="AX149" s="54"/>
      <c r="AY149" s="54"/>
      <c r="AZ149" s="49"/>
      <c r="BA149" s="49"/>
      <c r="BB149" s="36" t="s">
        <v>2267</v>
      </c>
      <c r="BC149" s="49" t="s">
        <v>3963</v>
      </c>
      <c r="BD149" s="48">
        <f t="shared" si="163"/>
        <v>1057</v>
      </c>
      <c r="BE149" s="48" t="str">
        <f t="shared" si="164"/>
        <v>Realizar análisis</v>
      </c>
      <c r="BF149" s="48" t="e">
        <f t="shared" si="165"/>
        <v>#N/A</v>
      </c>
      <c r="BG149" s="48" t="e">
        <f t="shared" si="166"/>
        <v>#N/A</v>
      </c>
      <c r="BH149" s="48" t="e">
        <f t="shared" si="167"/>
        <v>#N/A</v>
      </c>
    </row>
    <row r="150" spans="1:60" ht="28.8" x14ac:dyDescent="0.3">
      <c r="A150" s="53">
        <v>1058</v>
      </c>
      <c r="B150" s="54">
        <f t="shared" si="138"/>
        <v>43706.443391203706</v>
      </c>
      <c r="C150" s="63" t="str">
        <f t="shared" si="157"/>
        <v>DyP_IPP_PPS_ Actualizar DWH con información del Perfil del Aplicativo Mis Cuentas.</v>
      </c>
      <c r="D150" s="36"/>
      <c r="E150" s="36"/>
      <c r="F150" s="36"/>
      <c r="G150" s="36" t="s">
        <v>6813</v>
      </c>
      <c r="H150" s="36" t="str">
        <f t="shared" si="158"/>
        <v>Extracción de datosSe solicita extraer todos los datos del Perfil de la base de datos de Mis cuentas que corresponden a declaraciones de RIF normales y complementarias presentadas a partir de 2014.Información a considerarDicha información del Perfil de las Declaraciones de RIF normales y complementarias presentada en Mis Cuentas, deberá ser integrada al DWH, conforme al Anexo “Perfil de Mis Cuentas”.</v>
      </c>
      <c r="I150" s="36" t="str">
        <f t="shared" si="168"/>
        <v>AGSC</v>
      </c>
      <c r="J150" s="36" t="s">
        <v>7957</v>
      </c>
      <c r="K150" s="36" t="str">
        <f t="shared" si="159"/>
        <v>Silvia Nagheli Márquez Solís</v>
      </c>
      <c r="L150" s="36" t="s">
        <v>6944</v>
      </c>
      <c r="M150" s="36"/>
      <c r="N150" s="145" t="s">
        <v>4510</v>
      </c>
      <c r="O150" s="36">
        <f>IFERROR(AG150*0.15,0)</f>
        <v>326.92950000000002</v>
      </c>
      <c r="P150" s="36" t="s">
        <v>6974</v>
      </c>
      <c r="Q150" s="36">
        <f>IF(K150=N150,1,0)</f>
        <v>0</v>
      </c>
      <c r="R150" s="36" t="str">
        <f>VLOOKUP(A150,proyectos,5,FALSE)</f>
        <v>E. Pruebas de Integración Aplicativa</v>
      </c>
      <c r="S150" s="36"/>
      <c r="T150" s="36"/>
      <c r="U150" s="36"/>
      <c r="V150" s="51">
        <f t="shared" si="186"/>
        <v>0.51</v>
      </c>
      <c r="W150" s="36" t="str">
        <f>VLOOKUP(A150,proyectos,6,FALSE)</f>
        <v>Activo</v>
      </c>
      <c r="X150" s="36" t="s">
        <v>170</v>
      </c>
      <c r="Y150" s="36" t="str">
        <f>VLOOKUP(A150,proyectos,19,FALSE)</f>
        <v>Continuidad operativa</v>
      </c>
      <c r="Z150" s="36" t="str">
        <f t="shared" si="144"/>
        <v>Declaraciones y Pagos (Informativas y Pagos Provisionales)</v>
      </c>
      <c r="AA150" s="36" t="str">
        <f t="shared" si="145"/>
        <v>Desarrollo</v>
      </c>
      <c r="AB150" s="55" t="str">
        <f t="shared" si="160"/>
        <v>1000 - MAT-Régimen de incorporación Fiscal se agregara mis cuentas</v>
      </c>
      <c r="AC150" s="36" t="str">
        <f t="shared" si="161"/>
        <v>MAT-Régimen de incorporación Fiscal se agregara mis cuentas</v>
      </c>
      <c r="AD150" s="36" t="s">
        <v>33</v>
      </c>
      <c r="AE150" s="36" t="str">
        <f>VLOOKUP(A150,h_project,34,FALSE)</f>
        <v>Unidades de Desarrollo (UD-X)</v>
      </c>
      <c r="AF150" s="36">
        <f>VLOOKUP(A150,h_project,35,FALSE)</f>
        <v>1961.57</v>
      </c>
      <c r="AG150" s="36">
        <f>VLOOKUP(A150,h_project,36,FALSE)</f>
        <v>2179.5300000000002</v>
      </c>
      <c r="AH150" s="56">
        <v>449201.13</v>
      </c>
      <c r="AI150" s="57">
        <f>VLOOKUP(A150,h_project,37,FALSE)</f>
        <v>449201.13</v>
      </c>
      <c r="AJ150" s="36" t="e">
        <f t="shared" si="162"/>
        <v>#N/A</v>
      </c>
      <c r="AK150" s="36" t="str">
        <f>VLOOKUP(A150,proyectos,9,FALSE)</f>
        <v>Elizabeth del Valle Beltran</v>
      </c>
      <c r="AL150" s="36" t="str">
        <f>VLOOKUP(A150,proyectos,10,FALSE)</f>
        <v>Ricardo Ramiro Romero Razo</v>
      </c>
      <c r="AM150" s="36" t="s">
        <v>4214</v>
      </c>
      <c r="AN150" s="36" t="s">
        <v>4214</v>
      </c>
      <c r="AO150" s="36">
        <f>VLOOKUP(A150,proyectos,2,FALSE)</f>
        <v>1153</v>
      </c>
      <c r="AP150" s="36" t="str">
        <f>VLOOKUP(AO150,h_est_tec,17,FALSE)</f>
        <v>COSMIC</v>
      </c>
      <c r="AQ150" s="36" t="str">
        <f>VLOOKUP(A150,proyectos,29,FALSE)</f>
        <v>Desarrollo de Software</v>
      </c>
      <c r="AR150" s="36" t="s">
        <v>7086</v>
      </c>
      <c r="AS150" s="36" t="s">
        <v>7086</v>
      </c>
      <c r="AT150" s="36" t="str">
        <f>VLOOKUP(A150,proyectos,12,FALSE)</f>
        <v>Joaquin Tabares Muñoz</v>
      </c>
      <c r="AU150" s="36" t="str">
        <f>VLOOKUP(A150,proyectos,13,FALSE)</f>
        <v>Francisco Aguilar Rodriguez</v>
      </c>
      <c r="AV150" s="54" t="str">
        <f>VLOOKUP(A150,proyectos,20,FALSE)</f>
        <v>03/04/2020</v>
      </c>
      <c r="AW150" s="54" t="str">
        <f>VLOOKUP(A150,proyectos,21,FALSE)</f>
        <v>03/04/2020</v>
      </c>
      <c r="AX150" s="54" t="str">
        <f>VLOOKUP(A150,proyectos,22,FALSE)</f>
        <v>03/11/2020</v>
      </c>
      <c r="AY150" s="54" t="str">
        <f>VLOOKUP(A150,proyectos,23,FALSE)</f>
        <v/>
      </c>
      <c r="AZ150" s="49">
        <f>YEAR(AX150)</f>
        <v>2020</v>
      </c>
      <c r="BA150" s="49">
        <f>MONTH(AX150)</f>
        <v>11</v>
      </c>
      <c r="BB150" s="36" t="s">
        <v>663</v>
      </c>
      <c r="BC150" s="49" t="s">
        <v>3963</v>
      </c>
      <c r="BD150" s="48" t="e">
        <f t="shared" si="163"/>
        <v>#N/A</v>
      </c>
      <c r="BE150" s="48">
        <f t="shared" si="164"/>
        <v>0</v>
      </c>
      <c r="BF150" s="48">
        <f t="shared" si="165"/>
        <v>1058</v>
      </c>
      <c r="BG150" s="48">
        <f t="shared" si="166"/>
        <v>1058</v>
      </c>
      <c r="BH150" s="48" t="str">
        <f t="shared" si="167"/>
        <v>Activo</v>
      </c>
    </row>
    <row r="151" spans="1:60" x14ac:dyDescent="0.3">
      <c r="A151" s="53">
        <v>1060</v>
      </c>
      <c r="B151" s="54">
        <f t="shared" si="138"/>
        <v>43707.407141203701</v>
      </c>
      <c r="C151" s="36" t="str">
        <f t="shared" si="157"/>
        <v>MAT-RFC - IDC: Masivo de CURP, documentos de Identidad y fecha de inicio de operaciones.</v>
      </c>
      <c r="D151" s="36"/>
      <c r="E151" s="36"/>
      <c r="F151" s="36"/>
      <c r="G151" s="36" t="s">
        <v>6815</v>
      </c>
      <c r="H151" s="36" t="str">
        <f t="shared" si="158"/>
        <v>​Actualmente el MAT - RFC no cuenta con una
funcionalidad que permita actualizar en forma masiva los datos de Identidad,
fecha de inicio de operaciones, así como la información relacionada a los
Documentos probatorios de los contribuyentes.</v>
      </c>
      <c r="I151" s="36" t="str">
        <f t="shared" si="168"/>
        <v>AGSC</v>
      </c>
      <c r="J151" s="36" t="s">
        <v>7957</v>
      </c>
      <c r="K151" s="36" t="str">
        <f t="shared" si="159"/>
        <v>Juan Carlos Lass Bernal</v>
      </c>
      <c r="L151" s="36" t="s">
        <v>7957</v>
      </c>
      <c r="M151" s="36"/>
      <c r="N151" s="145" t="s">
        <v>4470</v>
      </c>
      <c r="O151" s="36">
        <f>IFERROR(AG151*0.15,0)</f>
        <v>241.28249999999997</v>
      </c>
      <c r="P151" s="36" t="s">
        <v>6974</v>
      </c>
      <c r="Q151" s="36">
        <f>IF(K151=N151,1,0)</f>
        <v>0</v>
      </c>
      <c r="R151" s="36" t="str">
        <f>VLOOKUP(A151,proyectos,5,FALSE)</f>
        <v>F. Pruebas de Usuario</v>
      </c>
      <c r="S151" s="36" t="s">
        <v>6443</v>
      </c>
      <c r="T151" s="36" t="s">
        <v>6443</v>
      </c>
      <c r="U151" s="36"/>
      <c r="V151" s="51">
        <f t="shared" si="186"/>
        <v>0.79</v>
      </c>
      <c r="W151" s="36" t="str">
        <f>VLOOKUP(A151,proyectos,6,FALSE)</f>
        <v>Activo</v>
      </c>
      <c r="X151" s="36" t="s">
        <v>170</v>
      </c>
      <c r="Y151" s="36" t="str">
        <f>VLOOKUP(A151,proyectos,19,FALSE)</f>
        <v>Continuidad operativa</v>
      </c>
      <c r="Z151" s="36" t="str">
        <f t="shared" si="144"/>
        <v>Identificación del Contribuyente</v>
      </c>
      <c r="AA151" s="36" t="str">
        <f t="shared" si="145"/>
        <v>Mantenimiento</v>
      </c>
      <c r="AB151" s="55" t="str">
        <f t="shared" si="160"/>
        <v>700 - RFC Ampliado</v>
      </c>
      <c r="AC151" s="36" t="str">
        <f t="shared" si="161"/>
        <v>RFC Ampliado</v>
      </c>
      <c r="AD151" s="36" t="s">
        <v>33</v>
      </c>
      <c r="AE151" s="36" t="str">
        <f>VLOOKUP(A151,h_project,34,FALSE)</f>
        <v>Unidades de Desarrollo (UD-X)</v>
      </c>
      <c r="AF151" s="36">
        <f>VLOOKUP(A151,h_project,35,FALSE)</f>
        <v>1447.69</v>
      </c>
      <c r="AG151" s="36">
        <f>VLOOKUP(A151,h_project,36,FALSE)</f>
        <v>1608.55</v>
      </c>
      <c r="AH151" s="56">
        <v>331521.01</v>
      </c>
      <c r="AI151" s="57">
        <f>VLOOKUP(A151,h_project,37,FALSE)</f>
        <v>331521.01</v>
      </c>
      <c r="AJ151" s="36" t="e">
        <f t="shared" si="162"/>
        <v>#N/A</v>
      </c>
      <c r="AK151" s="36" t="str">
        <f>VLOOKUP(A151,proyectos,9,FALSE)</f>
        <v>Christian Alejandro Nolasco Palacios</v>
      </c>
      <c r="AL151" s="36" t="str">
        <f>VLOOKUP(A151,proyectos,10,FALSE)</f>
        <v>Ignacio Trujillo Hernandez</v>
      </c>
      <c r="AM151" s="36" t="s">
        <v>4214</v>
      </c>
      <c r="AN151" s="36" t="s">
        <v>4214</v>
      </c>
      <c r="AO151" s="36">
        <f>VLOOKUP(A151,proyectos,2,FALSE)</f>
        <v>1075</v>
      </c>
      <c r="AP151" s="36" t="str">
        <f>VLOOKUP(AO151,h_est_tec,17,FALSE)</f>
        <v>COSMIC</v>
      </c>
      <c r="AQ151" s="36" t="str">
        <f>VLOOKUP(A151,proyectos,29,FALSE)</f>
        <v>Desarrollo de Software</v>
      </c>
      <c r="AR151" s="36" t="s">
        <v>4401</v>
      </c>
      <c r="AS151" s="36" t="s">
        <v>4401</v>
      </c>
      <c r="AT151" s="36" t="str">
        <f>VLOOKUP(A151,proyectos,12,FALSE)</f>
        <v>Jose Ignacio Perez Garcia</v>
      </c>
      <c r="AU151" s="36" t="str">
        <f>VLOOKUP(A151,proyectos,13,FALSE)</f>
        <v>Araceli Gandara Bautista</v>
      </c>
      <c r="AV151" s="54" t="str">
        <f>VLOOKUP(A151,proyectos,20,FALSE)</f>
        <v>21/10/2019</v>
      </c>
      <c r="AW151" s="54" t="str">
        <f>VLOOKUP(A151,proyectos,21,FALSE)</f>
        <v>21/10/2019</v>
      </c>
      <c r="AX151" s="54" t="str">
        <f>VLOOKUP(A151,proyectos,22,FALSE)</f>
        <v>20/10/2020</v>
      </c>
      <c r="AY151" s="54" t="str">
        <f>VLOOKUP(A151,proyectos,23,FALSE)</f>
        <v/>
      </c>
      <c r="AZ151" s="49">
        <f>YEAR(AX151)</f>
        <v>2020</v>
      </c>
      <c r="BA151" s="49">
        <f>MONTH(AX151)</f>
        <v>10</v>
      </c>
      <c r="BB151" s="36" t="s">
        <v>663</v>
      </c>
      <c r="BC151" s="49" t="s">
        <v>3963</v>
      </c>
      <c r="BD151" s="48" t="e">
        <f t="shared" si="163"/>
        <v>#N/A</v>
      </c>
      <c r="BE151" s="48">
        <f t="shared" si="164"/>
        <v>0</v>
      </c>
      <c r="BF151" s="48">
        <f t="shared" si="165"/>
        <v>1060</v>
      </c>
      <c r="BG151" s="48">
        <f t="shared" si="166"/>
        <v>1060</v>
      </c>
      <c r="BH151" s="48" t="str">
        <f t="shared" si="167"/>
        <v>Activo</v>
      </c>
    </row>
    <row r="152" spans="1:60" ht="28.8" x14ac:dyDescent="0.3">
      <c r="A152" s="36">
        <v>1062</v>
      </c>
      <c r="B152" s="54">
        <f t="shared" si="138"/>
        <v>43707.581296296295</v>
      </c>
      <c r="C152" s="63" t="str">
        <f t="shared" si="157"/>
        <v xml:space="preserve">DYP_ DECLARACIONES PROVISIONALES_ Actualización del Procesos de Sustitutivas. </v>
      </c>
      <c r="D152" s="36"/>
      <c r="E152" s="36"/>
      <c r="F152" s="36"/>
      <c r="G152" s="36" t="s">
        <v>6814</v>
      </c>
      <c r="H152" s="36" t="str">
        <f t="shared" si="158"/>
        <v>Crear un servicio que permita al Registro contableobtenerinformacíon de declaraciones No pagadas dentro de Declaraciones y Pagos, que permita al proceso de Sustitutivas procesar de manera automática las declaraciones complementarias en la cualsu Inmediata No ha sido pagada, para realizar su registro en la contabilidad como declaración normal.</v>
      </c>
      <c r="I152" s="36" t="str">
        <f t="shared" si="168"/>
        <v>AGP</v>
      </c>
      <c r="J152" s="36" t="s">
        <v>6944</v>
      </c>
      <c r="K152" s="36" t="str">
        <f t="shared" si="159"/>
        <v>Elizabeth Del Valle Beltrán</v>
      </c>
      <c r="L152" s="36" t="s">
        <v>6944</v>
      </c>
      <c r="M152" s="36">
        <v>1</v>
      </c>
      <c r="N152" s="145" t="s">
        <v>4510</v>
      </c>
      <c r="O152" s="36">
        <f>IFERROR(AG152*0.15,0)</f>
        <v>110.7</v>
      </c>
      <c r="P152" s="36" t="s">
        <v>6974</v>
      </c>
      <c r="Q152" s="36">
        <f>IF(K152=N152,1,0)</f>
        <v>1</v>
      </c>
      <c r="R152" s="36" t="str">
        <f>VLOOKUP(A152,proyectos,5,FALSE)</f>
        <v>E. Pruebas de Integración Aplicativa</v>
      </c>
      <c r="S152" s="48"/>
      <c r="T152" s="48"/>
      <c r="U152" s="48"/>
      <c r="V152" s="51">
        <f t="shared" si="186"/>
        <v>0.87</v>
      </c>
      <c r="W152" s="36" t="str">
        <f>VLOOKUP(A152,proyectos,6,FALSE)</f>
        <v>Activo</v>
      </c>
      <c r="X152" s="36" t="s">
        <v>170</v>
      </c>
      <c r="Y152" s="36" t="str">
        <f>VLOOKUP(A152,proyectos,19,FALSE)</f>
        <v>Continuidad operativa</v>
      </c>
      <c r="Z152" s="36" t="str">
        <f t="shared" si="144"/>
        <v>Declaraciones y Pagos (Informativas y Pagos Provisionales)</v>
      </c>
      <c r="AA152" s="36" t="str">
        <f t="shared" si="145"/>
        <v>Mantenimiento</v>
      </c>
      <c r="AB152" s="55" t="str">
        <f t="shared" si="160"/>
        <v>2280 - Declaraciones Provisionales</v>
      </c>
      <c r="AC152" s="36" t="str">
        <f t="shared" si="161"/>
        <v>Declaraciones Provisionales</v>
      </c>
      <c r="AD152" s="36" t="str">
        <f>VLOOKUP(A152,h_iniciativa,14,FALSE)</f>
        <v>Microsoft</v>
      </c>
      <c r="AE152" s="36" t="str">
        <f>VLOOKUP(A152,h_project,34,FALSE)</f>
        <v>Unidades de Soporte Proactivo (USP)</v>
      </c>
      <c r="AF152" s="36">
        <f>VLOOKUP(A152,h_project,35,FALSE)</f>
        <v>523</v>
      </c>
      <c r="AG152" s="36">
        <f>VLOOKUP(A152,h_project,36,FALSE)</f>
        <v>738</v>
      </c>
      <c r="AH152" s="56">
        <v>105564.42</v>
      </c>
      <c r="AI152" s="57">
        <f>VLOOKUP(A152,h_project,37,FALSE)</f>
        <v>70605</v>
      </c>
      <c r="AJ152" s="36" t="e">
        <f t="shared" si="162"/>
        <v>#N/A</v>
      </c>
      <c r="AK152" s="36" t="str">
        <f>VLOOKUP(A152,h_iniciativa,11,FALSE)</f>
        <v>Elizabeth Del Valle Beltran</v>
      </c>
      <c r="AL152" s="36" t="str">
        <f>VLOOKUP(A152,h_iniciativa,9,FALSE)</f>
        <v>Ricardo Ramiro Romero Razo</v>
      </c>
      <c r="AM152" s="36" t="s">
        <v>4214</v>
      </c>
      <c r="AN152" s="36" t="s">
        <v>4214</v>
      </c>
      <c r="AO152" s="36">
        <f>VLOOKUP(A152,proyectos,2,FALSE)</f>
        <v>1224</v>
      </c>
      <c r="AP152" s="36" t="str">
        <f>VLOOKUP(AO152,h_est_tec,17,FALSE)</f>
        <v>Estimador Microsoft (OSE)</v>
      </c>
      <c r="AQ152" s="36" t="str">
        <f>VLOOKUP(A152,proyectos,29,FALSE)</f>
        <v>Desarrollo de Software</v>
      </c>
      <c r="AR152" s="36" t="s">
        <v>4444</v>
      </c>
      <c r="AS152" s="36" t="s">
        <v>4444</v>
      </c>
      <c r="AT152" s="36" t="str">
        <f>VLOOKUP(A152,proyectos,12,FALSE)</f>
        <v>Oscar Fernandez Pallares</v>
      </c>
      <c r="AU152" s="36" t="str">
        <f>VLOOKUP(A152,proyectos,13,FALSE)</f>
        <v>Ignacio Ramon Ruiz Casillas</v>
      </c>
      <c r="AV152" s="54" t="str">
        <f>VLOOKUP(A152,proyectos,20,FALSE)</f>
        <v>19/05/2020</v>
      </c>
      <c r="AW152" s="54" t="str">
        <f>VLOOKUP(A152,proyectos,21,FALSE)</f>
        <v>19/05/2020</v>
      </c>
      <c r="AX152" s="54" t="str">
        <f>VLOOKUP(A152,proyectos,22,FALSE)</f>
        <v>03/09/2020</v>
      </c>
      <c r="AY152" s="54" t="str">
        <f>VLOOKUP(A152,proyectos,23,FALSE)</f>
        <v/>
      </c>
      <c r="AZ152" s="49">
        <f>YEAR(AX152)</f>
        <v>2020</v>
      </c>
      <c r="BA152" s="49">
        <f>MONTH(AX152)</f>
        <v>9</v>
      </c>
      <c r="BB152" s="36" t="s">
        <v>663</v>
      </c>
      <c r="BC152" s="49" t="s">
        <v>3963</v>
      </c>
      <c r="BD152" s="48" t="e">
        <f t="shared" si="163"/>
        <v>#N/A</v>
      </c>
      <c r="BE152" s="48">
        <f t="shared" si="164"/>
        <v>0</v>
      </c>
      <c r="BF152" s="48">
        <f t="shared" si="165"/>
        <v>1062</v>
      </c>
      <c r="BG152" s="48">
        <f t="shared" si="166"/>
        <v>1062</v>
      </c>
      <c r="BH152" s="48" t="str">
        <f t="shared" si="167"/>
        <v>Activo</v>
      </c>
    </row>
    <row r="153" spans="1:60" x14ac:dyDescent="0.3">
      <c r="A153" s="36">
        <v>1066</v>
      </c>
      <c r="B153" s="54">
        <f t="shared" si="138"/>
        <v>43712.435601851852</v>
      </c>
      <c r="C153" s="36" t="str">
        <f t="shared" si="157"/>
        <v>TI_Sistema para administración de responsivas de aplicaciones</v>
      </c>
      <c r="D153" s="36" t="s">
        <v>6365</v>
      </c>
      <c r="E153" s="36"/>
      <c r="F153" s="36"/>
      <c r="G153" s="36" t="s">
        <v>6816</v>
      </c>
      <c r="H153" s="36" t="str">
        <f t="shared" si="158"/>
        <v>​Optimizar el proceso de solicitud de accesos a los sistemas institucionales, permitiendo tener mejor control en la generación, homologación, almacenamiento y firma de responsivas.Funcionalidades generales&amp;#58;Registrar solicitud por aplicaciónAprobar la solicitud mediante firma electrónicaGenerar responsiva</v>
      </c>
      <c r="I153" s="36" t="str">
        <f t="shared" si="168"/>
        <v>AGCTI</v>
      </c>
      <c r="J153" s="36" t="s">
        <v>6944</v>
      </c>
      <c r="K153" s="36" t="e">
        <f t="shared" si="159"/>
        <v>#N/A</v>
      </c>
      <c r="L153" s="36"/>
      <c r="M153" s="36"/>
      <c r="N153" s="36"/>
      <c r="O153" s="36"/>
      <c r="P153" s="36"/>
      <c r="Q153" s="36"/>
      <c r="R153" s="36" t="s">
        <v>3961</v>
      </c>
      <c r="S153" s="48"/>
      <c r="T153" s="48"/>
      <c r="U153" s="48"/>
      <c r="V153" s="51" t="e">
        <f t="shared" si="186"/>
        <v>#N/A</v>
      </c>
      <c r="W153" s="48" t="s">
        <v>35</v>
      </c>
      <c r="X153" s="36" t="s">
        <v>170</v>
      </c>
      <c r="Y153" s="36"/>
      <c r="Z153" s="36" t="str">
        <f t="shared" si="144"/>
        <v>Transversales de TI</v>
      </c>
      <c r="AA153" s="36" t="str">
        <f t="shared" si="145"/>
        <v>Requerimiento Técnico</v>
      </c>
      <c r="AB153" s="36" t="str">
        <f t="shared" si="160"/>
        <v>3020 - Sistema para administración de responsivas de aplicaciones</v>
      </c>
      <c r="AC153" s="36" t="str">
        <f t="shared" si="161"/>
        <v>Sistema para administración de responsivas de aplicaciones</v>
      </c>
      <c r="AD153" s="36" t="str">
        <f>VLOOKUP(A153,h_iniciativa,14,FALSE)</f>
        <v>Fábrica Interna - ACSMC</v>
      </c>
      <c r="AE153" s="36"/>
      <c r="AF153" s="36"/>
      <c r="AG153" s="36"/>
      <c r="AH153" s="36"/>
      <c r="AI153" s="36"/>
      <c r="AJ153" s="36" t="e">
        <f t="shared" si="162"/>
        <v>#N/A</v>
      </c>
      <c r="AK153" s="36" t="s">
        <v>149</v>
      </c>
      <c r="AL153" s="36" t="s">
        <v>149</v>
      </c>
      <c r="AM153" s="36" t="s">
        <v>7822</v>
      </c>
      <c r="AN153" s="36" t="s">
        <v>4401</v>
      </c>
      <c r="AO153" s="36"/>
      <c r="AP153" s="36"/>
      <c r="AQ153" s="36"/>
      <c r="AR153" s="36" t="s">
        <v>4401</v>
      </c>
      <c r="AS153" s="36" t="s">
        <v>4401</v>
      </c>
      <c r="AT153" s="36" t="s">
        <v>149</v>
      </c>
      <c r="AU153" s="48" t="str">
        <f>VLOOKUP(VLOOKUP(A153,h_iniciativa,12,FALSE),matriz_app,5,FALSE)</f>
        <v>Felipa Arias Mendez</v>
      </c>
      <c r="AV153" s="52"/>
      <c r="AW153" s="52"/>
      <c r="AX153" s="52"/>
      <c r="AY153" s="52"/>
      <c r="AZ153" s="49"/>
      <c r="BA153" s="49"/>
      <c r="BB153" s="36" t="s">
        <v>3959</v>
      </c>
      <c r="BC153" s="49" t="s">
        <v>3963</v>
      </c>
      <c r="BD153" s="48" t="e">
        <f t="shared" si="163"/>
        <v>#N/A</v>
      </c>
      <c r="BE153" s="48">
        <f t="shared" si="164"/>
        <v>0</v>
      </c>
      <c r="BF153" s="48" t="e">
        <f t="shared" si="165"/>
        <v>#N/A</v>
      </c>
      <c r="BG153" s="48" t="e">
        <f t="shared" si="166"/>
        <v>#N/A</v>
      </c>
      <c r="BH153" s="48" t="e">
        <f t="shared" si="167"/>
        <v>#N/A</v>
      </c>
    </row>
    <row r="154" spans="1:60" x14ac:dyDescent="0.3">
      <c r="A154" s="53">
        <v>1071</v>
      </c>
      <c r="B154" s="54">
        <f t="shared" si="138"/>
        <v>43713.55028935185</v>
      </c>
      <c r="C154" s="36" t="str">
        <f t="shared" si="157"/>
        <v>TI-Kukulkán: Nuevo servidor de Identidades</v>
      </c>
      <c r="D154" s="36" t="s">
        <v>6365</v>
      </c>
      <c r="E154" s="36"/>
      <c r="F154" s="36"/>
      <c r="G154" s="36" t="s">
        <v>6815</v>
      </c>
      <c r="H154" s="36" t="str">
        <f t="shared" si="158"/>
        <v>​Cambiar la infraestructura actual de directorios activos de MicroFocus/Novell por una solución de código abierto hecha en casa, así como de la unificación con la Firma Electrónica (FIEL), aprovechando dicha unificación para hacer una completa renovación de la criptografía como medio medio de autenticación y definición de una identidad digital a nivel federal.Lo anterior, debido a queel contrato de MII4 que administra las identidades en el SAT, tiene un largo historial de adjudicaciones directas y se busca moverlo a una licitación por medio de soluciones de software libres de licencias.</v>
      </c>
      <c r="I154" s="36" t="str">
        <f t="shared" si="168"/>
        <v>AGCTI</v>
      </c>
      <c r="J154" s="36" t="s">
        <v>7957</v>
      </c>
      <c r="K154" s="36" t="str">
        <f t="shared" si="159"/>
        <v>Alejandra Rebeca González Pantoja</v>
      </c>
      <c r="L154" s="36" t="s">
        <v>7957</v>
      </c>
      <c r="M154" s="36">
        <v>1</v>
      </c>
      <c r="N154" s="145" t="s">
        <v>4467</v>
      </c>
      <c r="O154" s="36">
        <f>IFERROR(AG154*0.15,0)</f>
        <v>0</v>
      </c>
      <c r="P154" s="36" t="s">
        <v>6974</v>
      </c>
      <c r="Q154" s="36">
        <f>IF(K154=N154,1,0)</f>
        <v>1</v>
      </c>
      <c r="R154" s="36" t="str">
        <f>VLOOKUP(A154,proyectos,5,FALSE)</f>
        <v>D. Desarrollo</v>
      </c>
      <c r="S154" s="36"/>
      <c r="T154" s="36"/>
      <c r="U154" s="36"/>
      <c r="V154" s="51">
        <f t="shared" si="186"/>
        <v>0.47</v>
      </c>
      <c r="W154" s="36" t="str">
        <f>VLOOKUP(A154,proyectos,6,FALSE)</f>
        <v>Activo</v>
      </c>
      <c r="X154" s="36" t="s">
        <v>170</v>
      </c>
      <c r="Y154" s="36" t="str">
        <f>VLOOKUP(A154,proyectos,19,FALSE)</f>
        <v>Estratégico</v>
      </c>
      <c r="Z154" s="36" t="str">
        <f t="shared" si="144"/>
        <v>Transversales de TI</v>
      </c>
      <c r="AA154" s="36" t="str">
        <f t="shared" si="145"/>
        <v>Proyecto Tecnológico</v>
      </c>
      <c r="AB154" s="55" t="str">
        <f t="shared" si="160"/>
        <v>2075.1 - Documentum/Captiva - Servicios de Digitalización Solución Integral Servicios al Contribuyente</v>
      </c>
      <c r="AC154" s="36" t="str">
        <f t="shared" si="161"/>
        <v>Documentum/Captiva - Servicios de Digitalización Solución Integral Servicios al Contribuyente</v>
      </c>
      <c r="AD154" s="36" t="str">
        <f>VLOOKUP(A154,h_iniciativa,14,FALSE)</f>
        <v>Fábrica Interna - ACSMC</v>
      </c>
      <c r="AE154" s="36" t="s">
        <v>218</v>
      </c>
      <c r="AF154" s="36" t="str">
        <f>VLOOKUP(A154,h_project,35,FALSE)</f>
        <v/>
      </c>
      <c r="AG154" s="36" t="str">
        <f>VLOOKUP(A154,h_project,36,FALSE)</f>
        <v/>
      </c>
      <c r="AH154" s="36">
        <v>0</v>
      </c>
      <c r="AI154" s="57">
        <v>0</v>
      </c>
      <c r="AJ154" s="36" t="e">
        <f t="shared" si="162"/>
        <v>#N/A</v>
      </c>
      <c r="AK154" s="36" t="s">
        <v>149</v>
      </c>
      <c r="AL154" s="36" t="str">
        <f>VLOOKUP(A154,proyectos,10,FALSE)</f>
        <v>Carlos Gerardo Malanche Flores</v>
      </c>
      <c r="AM154" s="36" t="s">
        <v>7822</v>
      </c>
      <c r="AN154" s="36" t="s">
        <v>4401</v>
      </c>
      <c r="AO154" s="36">
        <f>VLOOKUP(A154,proyectos,2,FALSE)</f>
        <v>0</v>
      </c>
      <c r="AP154" s="36" t="e">
        <f>VLOOKUP(AO154,h_est_tec,17,FALSE)</f>
        <v>#N/A</v>
      </c>
      <c r="AQ154" s="36" t="str">
        <f>VLOOKUP(A154,proyectos,29,FALSE)</f>
        <v>Desarrollo de Software</v>
      </c>
      <c r="AR154" s="36" t="s">
        <v>4401</v>
      </c>
      <c r="AS154" s="36" t="s">
        <v>4401</v>
      </c>
      <c r="AT154" s="36" t="str">
        <f>VLOOKUP(A154,proyectos,12,FALSE)</f>
        <v>Carlos Gerardo Malanche Flores</v>
      </c>
      <c r="AU154" s="36" t="str">
        <f>VLOOKUP(A154,proyectos,13,FALSE)</f>
        <v>Carlos Gerardo Malanche Flores</v>
      </c>
      <c r="AV154" s="54" t="str">
        <f>VLOOKUP(A154,proyectos,20,FALSE)</f>
        <v>02/09/2019</v>
      </c>
      <c r="AW154" s="54" t="str">
        <f>VLOOKUP(A154,proyectos,21,FALSE)</f>
        <v>02/09/2019</v>
      </c>
      <c r="AX154" s="54" t="str">
        <f>VLOOKUP(A154,proyectos,22,FALSE)</f>
        <v>23/12/2020</v>
      </c>
      <c r="AY154" s="54" t="str">
        <f>VLOOKUP(A154,proyectos,23,FALSE)</f>
        <v/>
      </c>
      <c r="AZ154" s="49">
        <f>YEAR(AX154)</f>
        <v>2020</v>
      </c>
      <c r="BA154" s="49">
        <f>MONTH(AX154)</f>
        <v>12</v>
      </c>
      <c r="BB154" s="36" t="s">
        <v>663</v>
      </c>
      <c r="BC154" s="49" t="s">
        <v>3963</v>
      </c>
      <c r="BD154" s="48" t="e">
        <f t="shared" si="163"/>
        <v>#N/A</v>
      </c>
      <c r="BE154" s="48">
        <f t="shared" si="164"/>
        <v>0</v>
      </c>
      <c r="BF154" s="48" t="e">
        <f t="shared" si="165"/>
        <v>#N/A</v>
      </c>
      <c r="BG154" s="48">
        <f t="shared" si="166"/>
        <v>1071</v>
      </c>
      <c r="BH154" s="48" t="str">
        <f t="shared" si="167"/>
        <v>Activo</v>
      </c>
    </row>
    <row r="155" spans="1:60" x14ac:dyDescent="0.3">
      <c r="A155" s="36">
        <v>1074</v>
      </c>
      <c r="B155" s="54">
        <f t="shared" si="138"/>
        <v>43713.60460648148</v>
      </c>
      <c r="C155" s="36" t="str">
        <f t="shared" si="157"/>
        <v>C.E. – Pre despacho – SAAI- Replica de información del representante legal de VUCEM</v>
      </c>
      <c r="D155" s="36"/>
      <c r="E155" s="36"/>
      <c r="F155" s="36"/>
      <c r="G155" s="36" t="s">
        <v>6816</v>
      </c>
      <c r="H155" s="36" t="str">
        <f t="shared" si="158"/>
        <v>Derivado de la implementación de la figura de representante legal para
el despacho de mercancía, señalado en la ley aduanera, se requiere modificar el
esquema de recepción de información de éstos que realizan su trámite a través
de la VUCEM a fin de que se almacenen en el SAAI (Sistema Automatizado Aduanero
Integral) y permitir la validación de beneficios tanto del aplicativo legado
como del MATCE (Modelo de Administración Tributaria de Comercio Exterior)</v>
      </c>
      <c r="I155" s="36" t="str">
        <f t="shared" si="168"/>
        <v>AGA</v>
      </c>
      <c r="J155" s="36" t="s">
        <v>6944</v>
      </c>
      <c r="K155" s="36" t="e">
        <f t="shared" si="159"/>
        <v>#N/A</v>
      </c>
      <c r="L155" s="36"/>
      <c r="M155" s="36"/>
      <c r="N155" s="36"/>
      <c r="O155" s="36"/>
      <c r="P155" s="36"/>
      <c r="Q155" s="36"/>
      <c r="R155" s="36" t="s">
        <v>2275</v>
      </c>
      <c r="S155" s="36"/>
      <c r="T155" s="36"/>
      <c r="U155" s="36"/>
      <c r="V155" s="51" t="e">
        <f t="shared" si="186"/>
        <v>#N/A</v>
      </c>
      <c r="W155" s="36" t="str">
        <f>IF(VLOOKUP(A155,iniciativa,23,FALSE)="Banco de iniciativa", "Detenido","Activo")</f>
        <v>Detenido</v>
      </c>
      <c r="X155" s="36" t="s">
        <v>170</v>
      </c>
      <c r="Y155" s="36"/>
      <c r="Z155" s="36" t="str">
        <f t="shared" si="144"/>
        <v>Comercio Exterior - Soporte a la Operación</v>
      </c>
      <c r="AA155" s="36" t="str">
        <f t="shared" si="145"/>
        <v>Proyecto</v>
      </c>
      <c r="AB155" s="36" t="str">
        <f t="shared" si="160"/>
        <v>175 - Despacho Aduanero</v>
      </c>
      <c r="AC155" s="36" t="str">
        <f t="shared" si="161"/>
        <v>Despacho Aduanero</v>
      </c>
      <c r="AD155" s="36" t="s">
        <v>33</v>
      </c>
      <c r="AE155" s="36"/>
      <c r="AF155" s="36"/>
      <c r="AG155" s="36"/>
      <c r="AH155" s="36"/>
      <c r="AI155" s="36"/>
      <c r="AJ155" s="36" t="e">
        <f t="shared" si="162"/>
        <v>#N/A</v>
      </c>
      <c r="AK155" s="36" t="str">
        <f>VLOOKUP(A155,h_iniciativa,11,FALSE)</f>
        <v>Maria de los Angeles Avila Vazquez</v>
      </c>
      <c r="AL155" s="36" t="str">
        <f>VLOOKUP(A155,h_iniciativa,9,FALSE)</f>
        <v>Enrique Teodoro Olvera Olvera</v>
      </c>
      <c r="AM155" s="36" t="s">
        <v>4214</v>
      </c>
      <c r="AN155" s="36" t="s">
        <v>4214</v>
      </c>
      <c r="AO155" s="36"/>
      <c r="AP155" s="36"/>
      <c r="AQ155" s="36"/>
      <c r="AR155" s="36" t="s">
        <v>4444</v>
      </c>
      <c r="AS155" s="36" t="s">
        <v>4444</v>
      </c>
      <c r="AT155" s="48" t="str">
        <f>VLOOKUP(VLOOKUP(A155,h_iniciativa,12,FALSE),matriz_app,6,FALSE)</f>
        <v>Homero Angel Garcia Merino</v>
      </c>
      <c r="AU155" s="48" t="str">
        <f>VLOOKUP(VLOOKUP(A155,h_iniciativa,12,FALSE),matriz_app,5,FALSE)</f>
        <v>Juan Rivas Cruz</v>
      </c>
      <c r="AV155" s="54"/>
      <c r="AW155" s="54"/>
      <c r="AX155" s="54"/>
      <c r="AY155" s="54"/>
      <c r="AZ155" s="49"/>
      <c r="BA155" s="49"/>
      <c r="BB155" s="36" t="s">
        <v>2267</v>
      </c>
      <c r="BC155" s="49" t="s">
        <v>3963</v>
      </c>
      <c r="BD155" s="48">
        <f t="shared" si="163"/>
        <v>1074</v>
      </c>
      <c r="BE155" s="48" t="str">
        <f t="shared" si="164"/>
        <v>Banco de iniciativa</v>
      </c>
      <c r="BF155" s="48" t="e">
        <f t="shared" si="165"/>
        <v>#N/A</v>
      </c>
      <c r="BG155" s="48" t="e">
        <f t="shared" si="166"/>
        <v>#N/A</v>
      </c>
      <c r="BH155" s="48" t="e">
        <f t="shared" si="167"/>
        <v>#N/A</v>
      </c>
    </row>
    <row r="156" spans="1:60" ht="28.8" x14ac:dyDescent="0.3">
      <c r="A156" s="53">
        <v>1076</v>
      </c>
      <c r="B156" s="54">
        <f t="shared" si="138"/>
        <v>43714.64503472222</v>
      </c>
      <c r="C156" s="63" t="str">
        <f t="shared" si="157"/>
        <v>DYP_DA_Actualización de las declaraciones anuales de personas morales.</v>
      </c>
      <c r="D156" s="36" t="s">
        <v>6342</v>
      </c>
      <c r="E156" s="36"/>
      <c r="F156" s="36"/>
      <c r="G156" s="36" t="s">
        <v>6819</v>
      </c>
      <c r="H156" s="36" t="str">
        <f t="shared" si="158"/>
        <v>​Realizar las actualizaciones a los formularios de personas morales aplicables para el ejercicio 2019 a presentarse a mas tardar el 31 de Marzo del 2020</v>
      </c>
      <c r="I156" s="36" t="str">
        <f t="shared" si="168"/>
        <v>AGR</v>
      </c>
      <c r="J156" s="36" t="s">
        <v>7957</v>
      </c>
      <c r="K156" s="36" t="str">
        <f t="shared" si="159"/>
        <v>Silvia Nagheli Márquez Solís</v>
      </c>
      <c r="L156" s="36" t="s">
        <v>6944</v>
      </c>
      <c r="M156" s="36"/>
      <c r="N156" s="145" t="s">
        <v>84</v>
      </c>
      <c r="O156" s="36">
        <f>IFERROR(AG156*0.15,0)</f>
        <v>285</v>
      </c>
      <c r="P156" s="36" t="s">
        <v>6974</v>
      </c>
      <c r="Q156" s="36">
        <f>IF(K156=N156,1,0)</f>
        <v>0</v>
      </c>
      <c r="R156" s="36" t="str">
        <f>VLOOKUP(A156,proyectos,5,FALSE)</f>
        <v>K. Cierre</v>
      </c>
      <c r="S156" s="36"/>
      <c r="T156" s="36"/>
      <c r="U156" s="36"/>
      <c r="V156" s="51">
        <f t="shared" si="186"/>
        <v>0.99</v>
      </c>
      <c r="W156" s="36" t="str">
        <f>VLOOKUP(A156,proyectos,6,FALSE)</f>
        <v>Activo</v>
      </c>
      <c r="X156" s="36" t="s">
        <v>170</v>
      </c>
      <c r="Y156" s="36" t="str">
        <f>VLOOKUP(A156,proyectos,19,FALSE)</f>
        <v>Recaudación</v>
      </c>
      <c r="Z156" s="36" t="str">
        <f t="shared" si="144"/>
        <v>Declaraciones y Pagos (Legados y Declaraciones Anuales)</v>
      </c>
      <c r="AA156" s="36" t="str">
        <f t="shared" si="145"/>
        <v>Proyecto</v>
      </c>
      <c r="AB156" s="55" t="str">
        <f t="shared" si="160"/>
        <v>881.1 - Declaración Anual Personas Morales</v>
      </c>
      <c r="AC156" s="36" t="str">
        <f t="shared" si="161"/>
        <v>Declaración Anual Personas Morales</v>
      </c>
      <c r="AD156" s="36" t="str">
        <f>VLOOKUP(A156,h_iniciativa,14,FALSE)</f>
        <v>Microsoft - Operaciones</v>
      </c>
      <c r="AE156" s="36" t="str">
        <f>VLOOKUP(A156,h_project,34,FALSE)</f>
        <v>Unidades de Desarrollo (UD-X)</v>
      </c>
      <c r="AF156" s="36">
        <f>VLOOKUP(A156,h_project,35,FALSE)</f>
        <v>1330</v>
      </c>
      <c r="AG156" s="36">
        <f>VLOOKUP(A156,h_project,36,FALSE)</f>
        <v>1900</v>
      </c>
      <c r="AH156" s="56">
        <v>179550</v>
      </c>
      <c r="AI156" s="57">
        <f>VLOOKUP(A156,h_project,37,FALSE)</f>
        <v>179550</v>
      </c>
      <c r="AJ156" s="36" t="e">
        <f t="shared" si="162"/>
        <v>#N/A</v>
      </c>
      <c r="AK156" s="36" t="str">
        <f>VLOOKUP(A156,proyectos,9,FALSE)</f>
        <v>Manuel Vargas Espinosa</v>
      </c>
      <c r="AL156" s="36" t="str">
        <f>VLOOKUP(A156,proyectos,10,FALSE)</f>
        <v>Ricardo Ramiro Romero Razo</v>
      </c>
      <c r="AM156" s="36" t="s">
        <v>4214</v>
      </c>
      <c r="AN156" s="36" t="s">
        <v>4214</v>
      </c>
      <c r="AO156" s="36">
        <f>VLOOKUP(A156,proyectos,2,FALSE)</f>
        <v>880</v>
      </c>
      <c r="AP156" s="36" t="str">
        <f>VLOOKUP(AO156,h_est_tec,17,FALSE)</f>
        <v>Estimador Microsoft (OSE)</v>
      </c>
      <c r="AQ156" s="36" t="str">
        <f>VLOOKUP(A156,proyectos,29,FALSE)</f>
        <v>Desarrollo de Software</v>
      </c>
      <c r="AR156" s="36" t="s">
        <v>4444</v>
      </c>
      <c r="AS156" s="36" t="s">
        <v>4444</v>
      </c>
      <c r="AT156" s="36" t="str">
        <f>VLOOKUP(A156,proyectos,12,FALSE)</f>
        <v>Oscar Fernandez Pallares</v>
      </c>
      <c r="AU156" s="36" t="str">
        <f>VLOOKUP(A156,proyectos,13,FALSE)</f>
        <v>Ignacio Ramon Ruiz Casillas</v>
      </c>
      <c r="AV156" s="54" t="str">
        <f>VLOOKUP(A156,proyectos,20,FALSE)</f>
        <v>07/11/2019</v>
      </c>
      <c r="AW156" s="54" t="str">
        <f>VLOOKUP(A156,proyectos,21,FALSE)</f>
        <v>07/11/2019</v>
      </c>
      <c r="AX156" s="54" t="str">
        <f>VLOOKUP(A156,proyectos,22,FALSE)</f>
        <v>24/09/2020</v>
      </c>
      <c r="AY156" s="54" t="str">
        <f>VLOOKUP(A156,proyectos,23,FALSE)</f>
        <v/>
      </c>
      <c r="AZ156" s="49">
        <f>YEAR(AX156)</f>
        <v>2020</v>
      </c>
      <c r="BA156" s="49">
        <f>MONTH(AX156)</f>
        <v>9</v>
      </c>
      <c r="BB156" s="36" t="s">
        <v>663</v>
      </c>
      <c r="BC156" s="49" t="s">
        <v>3963</v>
      </c>
      <c r="BD156" s="48" t="e">
        <f t="shared" si="163"/>
        <v>#N/A</v>
      </c>
      <c r="BE156" s="48">
        <f t="shared" si="164"/>
        <v>0</v>
      </c>
      <c r="BF156" s="48">
        <f t="shared" si="165"/>
        <v>1076</v>
      </c>
      <c r="BG156" s="48">
        <f t="shared" si="166"/>
        <v>1076</v>
      </c>
      <c r="BH156" s="48" t="str">
        <f t="shared" si="167"/>
        <v>Activo</v>
      </c>
    </row>
    <row r="157" spans="1:60" x14ac:dyDescent="0.3">
      <c r="A157" s="53">
        <v>1077</v>
      </c>
      <c r="B157" s="54">
        <f t="shared" si="138"/>
        <v>43714.662627314814</v>
      </c>
      <c r="C157" s="36" t="str">
        <f t="shared" si="157"/>
        <v>TI_Actualización tecnológica de interacción de RFC Ampliado con MAT Cobranza</v>
      </c>
      <c r="D157" s="36" t="s">
        <v>6365</v>
      </c>
      <c r="E157" s="36"/>
      <c r="F157" s="36"/>
      <c r="G157" s="36" t="s">
        <v>6815</v>
      </c>
      <c r="H157" s="36" t="str">
        <f t="shared" si="158"/>
        <v>​Actualización tecnológica de la interfaz de RFC Ampliado y MAT Cobranza para la funcionalidad de traslados. Actualmente RFC Ampliado interactúa con la funcionalidad de traslados de MAT Cobranza, registrando en una tabla compartida los RFC que hayan reportado un cambio de domicilio que implique el traslado de la local de adscripción; MAT Cobranza lee dichos registros en un horario específico y, una vez que recuperó la información de los traslados, actualiza la tabla para indicar los registros procesados. La reingeniería de la funcionalidad de traslados busca desacoplar dicha funcionalidad, tanto del lado de MAT Cobranza, como de RFC Ampliado, robusteciendo ambos sistemas y enfocarlos a un esquema de servicios.</v>
      </c>
      <c r="I157" s="36" t="str">
        <f t="shared" si="168"/>
        <v>AGCTI</v>
      </c>
      <c r="J157" s="36" t="s">
        <v>7957</v>
      </c>
      <c r="K157" s="36" t="str">
        <f t="shared" si="159"/>
        <v>Luis Alfredo Torres Arreguín</v>
      </c>
      <c r="L157" s="36" t="s">
        <v>7957</v>
      </c>
      <c r="M157" s="36"/>
      <c r="N157" s="145" t="s">
        <v>112</v>
      </c>
      <c r="O157" s="36">
        <f>IFERROR(AG157*0.15,0)</f>
        <v>210.54</v>
      </c>
      <c r="P157" s="36" t="s">
        <v>6974</v>
      </c>
      <c r="Q157" s="36">
        <f>IF(K157=N157,1,0)</f>
        <v>1</v>
      </c>
      <c r="R157" s="36" t="str">
        <f>VLOOKUP(A157,proyectos,5,FALSE)</f>
        <v>E. Pruebas de Integración Aplicativa</v>
      </c>
      <c r="S157" s="36" t="s">
        <v>6456</v>
      </c>
      <c r="T157" s="36" t="s">
        <v>6443</v>
      </c>
      <c r="U157" s="36"/>
      <c r="V157" s="51">
        <f t="shared" si="186"/>
        <v>0.74</v>
      </c>
      <c r="W157" s="36" t="str">
        <f>VLOOKUP(A157,proyectos,6,FALSE)</f>
        <v>Activo</v>
      </c>
      <c r="X157" s="36" t="s">
        <v>170</v>
      </c>
      <c r="Y157" s="36" t="str">
        <f>VLOOKUP(A157,proyectos,19,FALSE)</f>
        <v>Continuidad operativa</v>
      </c>
      <c r="Z157" s="36" t="str">
        <f t="shared" si="144"/>
        <v>Transversales de TI</v>
      </c>
      <c r="AA157" s="36" t="str">
        <f t="shared" si="145"/>
        <v>Requerimiento Técnico</v>
      </c>
      <c r="AB157" s="55" t="str">
        <f t="shared" si="160"/>
        <v>700 - RFC Ampliado</v>
      </c>
      <c r="AC157" s="36" t="str">
        <f t="shared" si="161"/>
        <v>RFC Ampliado</v>
      </c>
      <c r="AD157" s="36" t="s">
        <v>33</v>
      </c>
      <c r="AE157" s="36" t="str">
        <f>VLOOKUP(A157,h_project,34,FALSE)</f>
        <v>Unidades de Desarrollo (UD-X)</v>
      </c>
      <c r="AF157" s="36">
        <f>VLOOKUP(A157,h_project,35,FALSE)</f>
        <v>1122.9000000000001</v>
      </c>
      <c r="AG157" s="36">
        <f>VLOOKUP(A157,h_project,36,FALSE)</f>
        <v>1403.6</v>
      </c>
      <c r="AH157" s="56">
        <v>266235.40000000002</v>
      </c>
      <c r="AI157" s="57">
        <f>VLOOKUP(A157,h_project,37,FALSE)</f>
        <v>257144.1</v>
      </c>
      <c r="AJ157" s="36" t="e">
        <f t="shared" si="162"/>
        <v>#N/A</v>
      </c>
      <c r="AK157" s="36" t="str">
        <f>VLOOKUP(A157,proyectos,9,FALSE)</f>
        <v>Luis Alfredo Torres Arreguín</v>
      </c>
      <c r="AL157" s="36" t="str">
        <f>VLOOKUP(A157,proyectos,10,FALSE)</f>
        <v>José Vicente Vázquez Chávez</v>
      </c>
      <c r="AM157" s="36" t="s">
        <v>7822</v>
      </c>
      <c r="AN157" s="36" t="s">
        <v>4153</v>
      </c>
      <c r="AO157" s="36">
        <f>VLOOKUP(A157,proyectos,2,FALSE)</f>
        <v>1100</v>
      </c>
      <c r="AP157" s="36" t="str">
        <f>VLOOKUP(AO157,h_est_tec,17,FALSE)</f>
        <v>COSMIC</v>
      </c>
      <c r="AQ157" s="36" t="str">
        <f>VLOOKUP(A157,proyectos,29,FALSE)</f>
        <v>Desarrollo de_Software</v>
      </c>
      <c r="AR157" s="36" t="s">
        <v>4401</v>
      </c>
      <c r="AS157" s="36" t="s">
        <v>4401</v>
      </c>
      <c r="AT157" s="36" t="str">
        <f>VLOOKUP(A157,proyectos,12,FALSE)</f>
        <v>Jose Ignacio Perez Garcia</v>
      </c>
      <c r="AU157" s="36" t="str">
        <f>VLOOKUP(A157,proyectos,13,FALSE)</f>
        <v>Araceli Gandara Bautista</v>
      </c>
      <c r="AV157" s="54" t="str">
        <f>VLOOKUP(A157,proyectos,20,FALSE)</f>
        <v>14/10/2019</v>
      </c>
      <c r="AW157" s="54" t="str">
        <f>VLOOKUP(A157,proyectos,21,FALSE)</f>
        <v>14/10/2019</v>
      </c>
      <c r="AX157" s="54" t="str">
        <f>VLOOKUP(A157,proyectos,22,FALSE)</f>
        <v>16/10/2020</v>
      </c>
      <c r="AY157" s="54" t="str">
        <f>VLOOKUP(A157,proyectos,23,FALSE)</f>
        <v/>
      </c>
      <c r="AZ157" s="49">
        <f>YEAR(AX157)</f>
        <v>2020</v>
      </c>
      <c r="BA157" s="49">
        <f>MONTH(AX157)</f>
        <v>10</v>
      </c>
      <c r="BB157" s="36" t="s">
        <v>663</v>
      </c>
      <c r="BC157" s="49" t="s">
        <v>3963</v>
      </c>
      <c r="BD157" s="48" t="e">
        <f t="shared" si="163"/>
        <v>#N/A</v>
      </c>
      <c r="BE157" s="48">
        <f t="shared" si="164"/>
        <v>0</v>
      </c>
      <c r="BF157" s="48">
        <f t="shared" si="165"/>
        <v>1077</v>
      </c>
      <c r="BG157" s="48">
        <f t="shared" si="166"/>
        <v>1077</v>
      </c>
      <c r="BH157" s="48" t="str">
        <f t="shared" si="167"/>
        <v>Activo</v>
      </c>
    </row>
    <row r="158" spans="1:60" x14ac:dyDescent="0.3">
      <c r="A158" s="53">
        <v>1094</v>
      </c>
      <c r="B158" s="54">
        <f t="shared" si="138"/>
        <v>43719.707037037035</v>
      </c>
      <c r="C158" s="36" t="str">
        <f t="shared" si="157"/>
        <v>TI_RFC_DWH-MAT_Generar modelo enriquecido del RFC en DWH, e implementar mejoras en RFC Ampliado</v>
      </c>
      <c r="D158" s="36" t="s">
        <v>7930</v>
      </c>
      <c r="E158" s="36"/>
      <c r="F158" s="36"/>
      <c r="G158" s="36" t="s">
        <v>6816</v>
      </c>
      <c r="H158" s="36" t="str">
        <f t="shared" si="158"/>
        <v>Implementar un mecanismo de Calidad de Datos que permita identificar las diferentes incosistencias que actualmente tienen los datos de RFC Ampliado y que son utilizados por distintos consumidores de información al interior del SAT y por fuentes externas, realizando una serie de actividades en tres fases, descritas enel documento ;Requerimiento de Servicios;, anexo a esta iniciativa.</v>
      </c>
      <c r="I158" s="36" t="str">
        <f t="shared" si="168"/>
        <v>AGCTI</v>
      </c>
      <c r="J158" s="36" t="s">
        <v>7957</v>
      </c>
      <c r="K158" s="36" t="str">
        <f t="shared" si="159"/>
        <v>Mauricio Martínez Puerto</v>
      </c>
      <c r="L158" s="36" t="s">
        <v>7957</v>
      </c>
      <c r="M158" s="36"/>
      <c r="N158" s="145" t="s">
        <v>4466</v>
      </c>
      <c r="O158" s="36">
        <f>IFERROR(AG158*0.15,0)</f>
        <v>0</v>
      </c>
      <c r="P158" s="36" t="s">
        <v>6974</v>
      </c>
      <c r="Q158" s="36">
        <f>IF(K158=N158,1,0)</f>
        <v>1</v>
      </c>
      <c r="R158" s="36" t="str">
        <f>VLOOKUP(A158,proyectos,5,FALSE)</f>
        <v>B. Arquitectura</v>
      </c>
      <c r="S158" s="36"/>
      <c r="T158" s="36"/>
      <c r="U158" s="36"/>
      <c r="V158" s="51">
        <f t="shared" si="186"/>
        <v>0.83</v>
      </c>
      <c r="W158" s="36" t="str">
        <f>VLOOKUP(A158,proyectos,6,FALSE)</f>
        <v>Activo</v>
      </c>
      <c r="X158" s="36" t="s">
        <v>170</v>
      </c>
      <c r="Y158" s="36" t="str">
        <f>VLOOKUP(A158,proyectos,19,FALSE)</f>
        <v>Soporte a la operación del SAT</v>
      </c>
      <c r="Z158" s="36" t="str">
        <f t="shared" si="144"/>
        <v>Transversales de TI</v>
      </c>
      <c r="AA158" s="36" t="str">
        <f t="shared" si="145"/>
        <v>Requerimiento Técnico</v>
      </c>
      <c r="AB158" s="55" t="str">
        <f t="shared" si="160"/>
        <v>675.1 - DWH-Identificación del Contribuyente (V2)</v>
      </c>
      <c r="AC158" s="36" t="str">
        <f t="shared" si="161"/>
        <v>DWH-Identificación del Contribuyente (V2)</v>
      </c>
      <c r="AD158" s="36" t="s">
        <v>33</v>
      </c>
      <c r="AE158" s="36" t="s">
        <v>2682</v>
      </c>
      <c r="AF158" s="36" t="str">
        <f>VLOOKUP(A158,h_project,35,FALSE)</f>
        <v/>
      </c>
      <c r="AG158" s="36" t="str">
        <f>VLOOKUP(A158,h_project,36,FALSE)</f>
        <v/>
      </c>
      <c r="AH158" s="36">
        <v>0</v>
      </c>
      <c r="AI158" s="57">
        <v>0</v>
      </c>
      <c r="AJ158" s="36">
        <f t="shared" si="162"/>
        <v>0</v>
      </c>
      <c r="AK158" s="36" t="str">
        <f>VLOOKUP(A158,proyectos,9,FALSE)</f>
        <v>Mauricio Martinez</v>
      </c>
      <c r="AL158" s="36" t="str">
        <f>VLOOKUP(A158,proyectos,10,FALSE)</f>
        <v>Joaquin Tabares Muñoz</v>
      </c>
      <c r="AM158" s="36" t="s">
        <v>7822</v>
      </c>
      <c r="AN158" s="36" t="s">
        <v>7086</v>
      </c>
      <c r="AO158" s="36">
        <f>VLOOKUP(A158,proyectos,2,FALSE)</f>
        <v>0</v>
      </c>
      <c r="AP158" s="36" t="e">
        <f>VLOOKUP(AO158,h_est_tec,17,FALSE)</f>
        <v>#N/A</v>
      </c>
      <c r="AQ158" s="36" t="str">
        <f>VLOOKUP(A158,proyectos,29,FALSE)</f>
        <v>Servicios de Información</v>
      </c>
      <c r="AR158" s="36" t="s">
        <v>7086</v>
      </c>
      <c r="AS158" s="36" t="s">
        <v>7086</v>
      </c>
      <c r="AT158" s="36" t="str">
        <f>VLOOKUP(A158,proyectos,12,FALSE)</f>
        <v>Joaquin Tabares Muñoz</v>
      </c>
      <c r="AU158" s="36" t="str">
        <f>VLOOKUP(A158,proyectos,13,FALSE)</f>
        <v>Erik Humberto Campos Esqueda</v>
      </c>
      <c r="AV158" s="54" t="str">
        <f>VLOOKUP(A158,proyectos,20,FALSE)</f>
        <v>07/10/2019</v>
      </c>
      <c r="AW158" s="54" t="str">
        <f>VLOOKUP(A158,proyectos,21,FALSE)</f>
        <v>07/10/2019</v>
      </c>
      <c r="AX158" s="54" t="str">
        <f>VLOOKUP(A158,proyectos,22,FALSE)</f>
        <v>16/07/2020</v>
      </c>
      <c r="AY158" s="54" t="str">
        <f>VLOOKUP(A158,proyectos,23,FALSE)</f>
        <v/>
      </c>
      <c r="AZ158" s="49">
        <f>YEAR(AX158)</f>
        <v>2020</v>
      </c>
      <c r="BA158" s="49">
        <f>MONTH(AX158)</f>
        <v>7</v>
      </c>
      <c r="BB158" s="36" t="s">
        <v>663</v>
      </c>
      <c r="BC158" s="49" t="s">
        <v>3963</v>
      </c>
      <c r="BD158" s="48" t="e">
        <f t="shared" si="163"/>
        <v>#N/A</v>
      </c>
      <c r="BE158" s="48">
        <f t="shared" si="164"/>
        <v>0</v>
      </c>
      <c r="BF158" s="48">
        <f t="shared" si="165"/>
        <v>1094</v>
      </c>
      <c r="BG158" s="48">
        <f t="shared" si="166"/>
        <v>1094</v>
      </c>
      <c r="BH158" s="48" t="str">
        <f t="shared" si="167"/>
        <v>Activo</v>
      </c>
    </row>
    <row r="159" spans="1:60" x14ac:dyDescent="0.3">
      <c r="A159" s="36">
        <v>1104</v>
      </c>
      <c r="B159" s="54">
        <f t="shared" ref="B159:B190" si="187">VLOOKUP(A159,h_iniciativa,3,FALSE)</f>
        <v>43721.699444444443</v>
      </c>
      <c r="C159" s="36" t="str">
        <f t="shared" si="157"/>
        <v>TI_Factura electrónica-Realizar la documentación de Especificación Funcional de los servicios gratuitos para generación de CFDI</v>
      </c>
      <c r="D159" s="36" t="s">
        <v>6347</v>
      </c>
      <c r="E159" s="36"/>
      <c r="F159" s="36"/>
      <c r="G159" s="36" t="s">
        <v>6817</v>
      </c>
      <c r="H159" s="36" t="str">
        <f t="shared" si="158"/>
        <v>​Se requiere la generación de documentación de especificación funcional para los aplicativos gratuitos para la generación de factura;MEGAPAC y Factura Fácil Mis Cuentas, donde se identifiquen los flujos de los procesos, servicios, componentes, roles y reglas de negocio propios del aplicativo.</v>
      </c>
      <c r="I159" s="36" t="str">
        <f t="shared" si="168"/>
        <v>AGCTI</v>
      </c>
      <c r="J159" s="36" t="s">
        <v>6944</v>
      </c>
      <c r="K159" s="36" t="e">
        <f t="shared" si="159"/>
        <v>#N/A</v>
      </c>
      <c r="L159" s="36"/>
      <c r="M159" s="36"/>
      <c r="N159" s="36"/>
      <c r="O159" s="36"/>
      <c r="P159" s="36"/>
      <c r="Q159" s="36"/>
      <c r="R159" s="36" t="s">
        <v>3961</v>
      </c>
      <c r="S159" s="48"/>
      <c r="T159" s="48"/>
      <c r="U159" s="48"/>
      <c r="V159" s="51" t="e">
        <f t="shared" si="186"/>
        <v>#N/A</v>
      </c>
      <c r="W159" s="48" t="s">
        <v>35</v>
      </c>
      <c r="X159" s="36" t="s">
        <v>170</v>
      </c>
      <c r="Y159" s="36"/>
      <c r="Z159" s="36" t="str">
        <f t="shared" ref="Z159:Z190" si="188">VLOOKUP(A159,h_iniciativa,10,FALSE)</f>
        <v>Transversales de TI</v>
      </c>
      <c r="AA159" s="36" t="str">
        <f t="shared" ref="AA159:AA190" si="189">VLOOKUP(A159,h_iniciativa,8,FALSE)</f>
        <v>Requerimiento Técnico</v>
      </c>
      <c r="AB159" s="36" t="str">
        <f t="shared" si="160"/>
        <v>611.1 - Portal Privado del Contribuyente - Servicio de Generación de Factura Electrónica</v>
      </c>
      <c r="AC159" s="36" t="str">
        <f t="shared" si="161"/>
        <v>Portal Privado del Contribuyente - Servicio de Generación de Factura Electrónica</v>
      </c>
      <c r="AD159" s="36" t="s">
        <v>33</v>
      </c>
      <c r="AE159" s="36"/>
      <c r="AF159" s="36"/>
      <c r="AG159" s="36"/>
      <c r="AH159" s="36"/>
      <c r="AI159" s="36"/>
      <c r="AJ159" s="36" t="e">
        <f t="shared" si="162"/>
        <v>#N/A</v>
      </c>
      <c r="AK159" s="36" t="s">
        <v>181</v>
      </c>
      <c r="AL159" s="36" t="s">
        <v>55</v>
      </c>
      <c r="AM159" s="36" t="s">
        <v>4214</v>
      </c>
      <c r="AN159" s="36" t="s">
        <v>4214</v>
      </c>
      <c r="AO159" s="36"/>
      <c r="AP159" s="36"/>
      <c r="AQ159" s="36"/>
      <c r="AR159" s="36" t="s">
        <v>4401</v>
      </c>
      <c r="AS159" s="36" t="s">
        <v>4401</v>
      </c>
      <c r="AT159" s="48" t="str">
        <f>VLOOKUP(VLOOKUP(A159,h_iniciativa,12,FALSE),matriz_app,6,FALSE)</f>
        <v>Jose Ignacio Perez Garcia</v>
      </c>
      <c r="AU159" s="48" t="str">
        <f>VLOOKUP(VLOOKUP(A159,h_iniciativa,12,FALSE),matriz_app,5,FALSE)</f>
        <v>Erika Adriana Ruiz Mendoza</v>
      </c>
      <c r="AV159" s="52"/>
      <c r="AW159" s="52"/>
      <c r="AX159" s="52"/>
      <c r="AY159" s="52"/>
      <c r="AZ159" s="49"/>
      <c r="BA159" s="49"/>
      <c r="BB159" s="36" t="s">
        <v>3959</v>
      </c>
      <c r="BC159" s="49" t="s">
        <v>3963</v>
      </c>
      <c r="BD159" s="48" t="e">
        <f t="shared" si="163"/>
        <v>#N/A</v>
      </c>
      <c r="BE159" s="48">
        <f t="shared" si="164"/>
        <v>0</v>
      </c>
      <c r="BF159" s="48" t="e">
        <f t="shared" si="165"/>
        <v>#N/A</v>
      </c>
      <c r="BG159" s="48" t="e">
        <f t="shared" si="166"/>
        <v>#N/A</v>
      </c>
      <c r="BH159" s="48" t="e">
        <f t="shared" si="167"/>
        <v>#N/A</v>
      </c>
    </row>
    <row r="160" spans="1:60" x14ac:dyDescent="0.3">
      <c r="A160" s="53">
        <v>1113</v>
      </c>
      <c r="B160" s="54">
        <f t="shared" si="187"/>
        <v>43727.565451388888</v>
      </c>
      <c r="C160" s="36" t="str">
        <f t="shared" si="157"/>
        <v>TI_32D MAT_Migración Web Services DWH</v>
      </c>
      <c r="D160" s="36" t="s">
        <v>6341</v>
      </c>
      <c r="E160" s="36"/>
      <c r="F160" s="36"/>
      <c r="G160" s="36" t="s">
        <v>6816</v>
      </c>
      <c r="H160" s="36" t="str">
        <f t="shared" si="158"/>
        <v>​El Web Service del 32DMAT ;Reporte de Opinión de Cumplimiento; se debe migrar a la versión 8.5 de WAS, dentro de la plataforma mainframe, para contar con la infraestructura y soporte necesario que respalden de manera óptima la operación de dicho aplicativo.El Reporte de Opinión de cumplimiento actualmente utiliza un componente que se encuentra desarrollado en WAS 7; este servidor de aplicaciones ya no tendrá soporte por parte de IBM a partir de septiembre de 2019.</v>
      </c>
      <c r="I160" s="36" t="str">
        <f t="shared" si="168"/>
        <v>AGCTI</v>
      </c>
      <c r="J160" s="36" t="s">
        <v>7957</v>
      </c>
      <c r="K160" s="36" t="str">
        <f t="shared" si="159"/>
        <v>Mauricio Martínez Puerto</v>
      </c>
      <c r="L160" s="36" t="s">
        <v>7957</v>
      </c>
      <c r="M160" s="36"/>
      <c r="N160" s="145" t="s">
        <v>4466</v>
      </c>
      <c r="O160" s="36">
        <f>IFERROR(AG160*0.15,0)</f>
        <v>453.15</v>
      </c>
      <c r="P160" s="36" t="s">
        <v>2396</v>
      </c>
      <c r="Q160" s="36">
        <f>IF(K160=N160,1,0)</f>
        <v>1</v>
      </c>
      <c r="R160" s="36" t="str">
        <f>VLOOKUP(A160,proyectos,5,FALSE)</f>
        <v>E. Pruebas de Integración Aplicativa</v>
      </c>
      <c r="S160" s="36"/>
      <c r="T160" s="36"/>
      <c r="U160" s="36"/>
      <c r="V160" s="51">
        <f t="shared" si="186"/>
        <v>0.92</v>
      </c>
      <c r="W160" s="36" t="str">
        <f>VLOOKUP(A160,proyectos,6,FALSE)</f>
        <v>Activo</v>
      </c>
      <c r="X160" s="36" t="s">
        <v>170</v>
      </c>
      <c r="Y160" s="36" t="str">
        <f>VLOOKUP(A160,proyectos,19,FALSE)</f>
        <v>Soporte a la operación del SAT</v>
      </c>
      <c r="Z160" s="36" t="str">
        <f t="shared" si="188"/>
        <v>Transversales de TI</v>
      </c>
      <c r="AA160" s="36" t="str">
        <f t="shared" si="189"/>
        <v>Requerimiento Técnico</v>
      </c>
      <c r="AB160" s="55" t="str">
        <f t="shared" si="160"/>
        <v>627 - Opinión del Cumplimiento del Contribuyente</v>
      </c>
      <c r="AC160" s="36" t="str">
        <f t="shared" si="161"/>
        <v>Opinión del Cumplimiento del Contribuyente</v>
      </c>
      <c r="AD160" s="36" t="s">
        <v>33</v>
      </c>
      <c r="AE160" s="36" t="str">
        <f>VLOOKUP(A160,h_project,34,FALSE)</f>
        <v>Unidades de Desarrollo (UD-X)</v>
      </c>
      <c r="AF160" s="36">
        <f>VLOOKUP(A160,h_project,35,FALSE)</f>
        <v>2718</v>
      </c>
      <c r="AG160" s="36">
        <f>VLOOKUP(A160,h_project,36,FALSE)</f>
        <v>3021</v>
      </c>
      <c r="AH160" s="56">
        <v>622628.1</v>
      </c>
      <c r="AI160" s="57">
        <f>VLOOKUP(A160,h_project,37,FALSE)</f>
        <v>622628.1</v>
      </c>
      <c r="AJ160" s="36">
        <f t="shared" si="162"/>
        <v>557088.30000000005</v>
      </c>
      <c r="AK160" s="36" t="str">
        <f>VLOOKUP(A160,proyectos,9,FALSE)</f>
        <v>Mauricio Martinez</v>
      </c>
      <c r="AL160" s="36" t="str">
        <f>VLOOKUP(A160,proyectos,10,FALSE)</f>
        <v>Joaquin Tabares Muñoz</v>
      </c>
      <c r="AM160" s="36" t="s">
        <v>7822</v>
      </c>
      <c r="AN160" s="36" t="s">
        <v>7086</v>
      </c>
      <c r="AO160" s="36">
        <f>VLOOKUP(A160,proyectos,2,FALSE)</f>
        <v>947</v>
      </c>
      <c r="AP160" s="36" t="str">
        <f>VLOOKUP(AO160,h_est_tec,17,FALSE)</f>
        <v>COSMIC</v>
      </c>
      <c r="AQ160" s="36" t="str">
        <f>VLOOKUP(A160,proyectos,29,FALSE)</f>
        <v>Servicios de Información</v>
      </c>
      <c r="AR160" s="36" t="s">
        <v>7086</v>
      </c>
      <c r="AS160" s="36" t="s">
        <v>7086</v>
      </c>
      <c r="AT160" s="36" t="str">
        <f>VLOOKUP(A160,proyectos,12,FALSE)</f>
        <v>Joaquin Tabares Muñoz</v>
      </c>
      <c r="AU160" s="36" t="str">
        <f>VLOOKUP(A160,proyectos,13,FALSE)</f>
        <v>Jesus Guerrero Mendoza</v>
      </c>
      <c r="AV160" s="54" t="str">
        <f>VLOOKUP(A160,proyectos,20,FALSE)</f>
        <v>13/11/2019</v>
      </c>
      <c r="AW160" s="54" t="str">
        <f>VLOOKUP(A160,proyectos,21,FALSE)</f>
        <v>13/11/2019</v>
      </c>
      <c r="AX160" s="54" t="str">
        <f>VLOOKUP(A160,proyectos,22,FALSE)</f>
        <v>01/07/2020</v>
      </c>
      <c r="AY160" s="54" t="str">
        <f>VLOOKUP(A160,proyectos,23,FALSE)</f>
        <v/>
      </c>
      <c r="AZ160" s="49">
        <f>YEAR(AX160)</f>
        <v>2020</v>
      </c>
      <c r="BA160" s="49">
        <f>MONTH(AX160)</f>
        <v>7</v>
      </c>
      <c r="BB160" s="36" t="s">
        <v>663</v>
      </c>
      <c r="BC160" s="49" t="s">
        <v>3963</v>
      </c>
      <c r="BD160" s="48" t="e">
        <f t="shared" si="163"/>
        <v>#N/A</v>
      </c>
      <c r="BE160" s="48">
        <f t="shared" si="164"/>
        <v>0</v>
      </c>
      <c r="BF160" s="48">
        <f t="shared" si="165"/>
        <v>1113</v>
      </c>
      <c r="BG160" s="48">
        <f t="shared" si="166"/>
        <v>1113</v>
      </c>
      <c r="BH160" s="48" t="str">
        <f t="shared" si="167"/>
        <v>Activo</v>
      </c>
    </row>
    <row r="161" spans="1:60" x14ac:dyDescent="0.3">
      <c r="A161" s="53">
        <v>1123</v>
      </c>
      <c r="B161" s="54">
        <f t="shared" si="187"/>
        <v>43732.491249999999</v>
      </c>
      <c r="C161" s="36" t="str">
        <f t="shared" si="157"/>
        <v>DYC_MAT-DyC_Validaciones de MORSA_en DWH</v>
      </c>
      <c r="D161" s="36" t="s">
        <v>6351</v>
      </c>
      <c r="E161" s="36" t="s">
        <v>6351</v>
      </c>
      <c r="F161" s="36" t="s">
        <v>7940</v>
      </c>
      <c r="G161" s="36" t="s">
        <v>6815</v>
      </c>
      <c r="H161" s="36" t="str">
        <f t="shared" si="158"/>
        <v>​Validar automáticamente los saldos a favor de IVA que promueven los contribuyentes para facilitar el dictamen de las solicitudes, a fin de resolverlas dentro de los plazos establecidos normativamente.</v>
      </c>
      <c r="I161" s="36" t="str">
        <f t="shared" si="168"/>
        <v>AGAFF</v>
      </c>
      <c r="J161" s="36" t="s">
        <v>7957</v>
      </c>
      <c r="K161" s="36" t="str">
        <f t="shared" si="159"/>
        <v>Nohemí Alejandra Mandujano Teutli</v>
      </c>
      <c r="L161" s="36" t="s">
        <v>6944</v>
      </c>
      <c r="M161" s="36"/>
      <c r="N161" s="145" t="s">
        <v>155</v>
      </c>
      <c r="O161" s="36">
        <f>IFERROR(AG161*0.15,0)</f>
        <v>488.7</v>
      </c>
      <c r="P161" s="36" t="s">
        <v>2396</v>
      </c>
      <c r="Q161" s="36">
        <f>IF(K161=N161,1,0)</f>
        <v>0</v>
      </c>
      <c r="R161" s="36" t="str">
        <f>VLOOKUP(A161,proyectos,5,FALSE)</f>
        <v>A.2 En estimación por finalización de EF</v>
      </c>
      <c r="S161" s="36"/>
      <c r="T161" s="36"/>
      <c r="U161" s="36"/>
      <c r="V161" s="51">
        <f t="shared" si="186"/>
        <v>1</v>
      </c>
      <c r="W161" s="36" t="str">
        <f>VLOOKUP(A161,proyectos,6,FALSE)</f>
        <v>Activo</v>
      </c>
      <c r="X161" s="36" t="s">
        <v>170</v>
      </c>
      <c r="Y161" s="36" t="str">
        <f>VLOOKUP(A161,proyectos,19,FALSE)</f>
        <v>No Aplica</v>
      </c>
      <c r="Z161" s="36" t="str">
        <f t="shared" si="188"/>
        <v>Devoluciones y Compensaciones</v>
      </c>
      <c r="AA161" s="36" t="str">
        <f t="shared" si="189"/>
        <v>Mantenimiento</v>
      </c>
      <c r="AB161" s="55" t="str">
        <f t="shared" si="160"/>
        <v>1002 - Modelo de Administración Tributaria Devoluciones y Compensaciones</v>
      </c>
      <c r="AC161" s="36" t="str">
        <f t="shared" si="161"/>
        <v>Modelo de Administración Tributaria Devoluciones y Compensaciones</v>
      </c>
      <c r="AD161" s="36" t="s">
        <v>33</v>
      </c>
      <c r="AE161" s="36" t="str">
        <f>VLOOKUP(A161,h_project,34,FALSE)</f>
        <v>Unidades de Desarrollo (UD-X)</v>
      </c>
      <c r="AF161" s="36">
        <f>VLOOKUP(A161,h_project,35,FALSE)</f>
        <v>3258</v>
      </c>
      <c r="AG161" s="36">
        <f>VLOOKUP(A161,h_project,36,FALSE)</f>
        <v>3258</v>
      </c>
      <c r="AH161" s="56">
        <v>207360</v>
      </c>
      <c r="AI161" s="57">
        <f>VLOOKUP(A161,h_project,37,FALSE)</f>
        <v>746082</v>
      </c>
      <c r="AJ161" s="36" t="e">
        <f t="shared" si="162"/>
        <v>#N/A</v>
      </c>
      <c r="AK161" s="36" t="str">
        <f>VLOOKUP(A161,h_iniciativa,11,FALSE)</f>
        <v>Victor Cruz Leyva</v>
      </c>
      <c r="AL161" s="36" t="str">
        <f>VLOOKUP(A161,h_iniciativa,9,FALSE)</f>
        <v>Ricardo Ramiro Romero Razo</v>
      </c>
      <c r="AM161" s="36" t="s">
        <v>4214</v>
      </c>
      <c r="AN161" s="36" t="s">
        <v>4214</v>
      </c>
      <c r="AO161" s="36">
        <f>VLOOKUP(A161,proyectos,2,FALSE)</f>
        <v>1074</v>
      </c>
      <c r="AP161" s="36" t="str">
        <f>VLOOKUP(AO161,h_est_tec,17,FALSE)</f>
        <v>Alto Nivel</v>
      </c>
      <c r="AQ161" s="36" t="str">
        <f>VLOOKUP(A161,proyectos,29,FALSE)</f>
        <v>Desarrollo de Software</v>
      </c>
      <c r="AR161" s="36" t="s">
        <v>7086</v>
      </c>
      <c r="AS161" s="36" t="s">
        <v>7086</v>
      </c>
      <c r="AT161" s="36" t="str">
        <f>VLOOKUP(A161,proyectos,12,FALSE)</f>
        <v>Joaquin Tabares Muñoz</v>
      </c>
      <c r="AU161" s="36" t="str">
        <f>VLOOKUP(A161,proyectos,13,FALSE)</f>
        <v>Francisco Aguilar Rodriguez</v>
      </c>
      <c r="AV161" s="54" t="str">
        <f>VLOOKUP(A161,proyectos,20,FALSE)</f>
        <v>08/07/2020</v>
      </c>
      <c r="AW161" s="54" t="str">
        <f>VLOOKUP(A161,proyectos,21,FALSE)</f>
        <v>08/07/2020</v>
      </c>
      <c r="AX161" s="54" t="str">
        <f>VLOOKUP(A161,proyectos,22,FALSE)</f>
        <v>07/08/2020</v>
      </c>
      <c r="AY161" s="54"/>
      <c r="AZ161" s="49">
        <f>YEAR(AX161)</f>
        <v>2020</v>
      </c>
      <c r="BA161" s="49">
        <f>MONTH(AX161)</f>
        <v>8</v>
      </c>
      <c r="BB161" s="36" t="s">
        <v>663</v>
      </c>
      <c r="BC161" s="49" t="s">
        <v>3963</v>
      </c>
      <c r="BD161" s="48" t="e">
        <f t="shared" si="163"/>
        <v>#N/A</v>
      </c>
      <c r="BE161" s="48">
        <f t="shared" si="164"/>
        <v>0</v>
      </c>
      <c r="BF161" s="48">
        <f t="shared" si="165"/>
        <v>1123</v>
      </c>
      <c r="BG161" s="48">
        <f t="shared" si="166"/>
        <v>1123</v>
      </c>
      <c r="BH161" s="48" t="str">
        <f t="shared" si="167"/>
        <v>Activo</v>
      </c>
    </row>
    <row r="162" spans="1:60" x14ac:dyDescent="0.3">
      <c r="A162" s="36">
        <v>1125</v>
      </c>
      <c r="B162" s="54">
        <f t="shared" si="187"/>
        <v>43733.531851851854</v>
      </c>
      <c r="C162" s="36" t="str">
        <f t="shared" si="157"/>
        <v>RFCAmpliado_MAT-PI: ValidaciónReqBas/Notificación_Tramites_PI</v>
      </c>
      <c r="D162" s="36"/>
      <c r="E162" s="36"/>
      <c r="F162" s="36"/>
      <c r="G162" s="36" t="s">
        <v>6817</v>
      </c>
      <c r="H162" s="36" t="str">
        <f t="shared" si="158"/>
        <v xml:space="preserve">
Implementar
en el aplicativo MAT-PI diversas funcionalidades que permitan agilizar y
facilitar la operación de los trámites de inscripción, actualización de
sectores específicos, suspensión y reinscripción en el Padrón de Importadores y
Padrón de Importadores de Sectores Específicos.
</v>
      </c>
      <c r="I162" s="36" t="str">
        <f t="shared" si="168"/>
        <v>AGSC</v>
      </c>
      <c r="J162" s="36" t="s">
        <v>6944</v>
      </c>
      <c r="K162" s="36" t="e">
        <f t="shared" si="159"/>
        <v>#N/A</v>
      </c>
      <c r="L162" s="36"/>
      <c r="M162" s="36"/>
      <c r="N162" s="36"/>
      <c r="O162" s="36"/>
      <c r="P162" s="36"/>
      <c r="Q162" s="36"/>
      <c r="R162" s="36" t="s">
        <v>2275</v>
      </c>
      <c r="S162" s="36"/>
      <c r="T162" s="36"/>
      <c r="U162" s="36"/>
      <c r="V162" s="51" t="e">
        <f t="shared" si="186"/>
        <v>#N/A</v>
      </c>
      <c r="W162" s="36" t="str">
        <f>IF(VLOOKUP(A162,iniciativa,23,FALSE)="Banco de iniciativa", "Detenido","Activo")</f>
        <v>Detenido</v>
      </c>
      <c r="X162" s="36" t="s">
        <v>170</v>
      </c>
      <c r="Y162" s="36" t="str">
        <f>VLOOKUP(A162,iniciativa,17,FALSE)</f>
        <v>Continuidad Operativa</v>
      </c>
      <c r="Z162" s="36" t="str">
        <f t="shared" si="188"/>
        <v>Servicios al Contribuyente</v>
      </c>
      <c r="AA162" s="36" t="str">
        <f t="shared" si="189"/>
        <v>Desarrollo</v>
      </c>
      <c r="AB162" s="36" t="str">
        <f t="shared" si="160"/>
        <v>700 - RFC Ampliado</v>
      </c>
      <c r="AC162" s="36" t="str">
        <f t="shared" si="161"/>
        <v>RFC Ampliado</v>
      </c>
      <c r="AD162" s="36" t="s">
        <v>33</v>
      </c>
      <c r="AE162" s="36"/>
      <c r="AF162" s="36"/>
      <c r="AG162" s="36"/>
      <c r="AH162" s="36"/>
      <c r="AI162" s="36"/>
      <c r="AJ162" s="36" t="e">
        <f t="shared" si="162"/>
        <v>#N/A</v>
      </c>
      <c r="AK162" s="36" t="str">
        <f>VLOOKUP(A162,h_iniciativa,11,FALSE)</f>
        <v>Christian Alejandro Nolasco Palacios</v>
      </c>
      <c r="AL162" s="36" t="str">
        <f>VLOOKUP(A162,h_iniciativa,9,FALSE)</f>
        <v>Ignacio Trujillo Hernandez</v>
      </c>
      <c r="AM162" s="36" t="s">
        <v>4214</v>
      </c>
      <c r="AN162" s="36" t="s">
        <v>4214</v>
      </c>
      <c r="AO162" s="36"/>
      <c r="AP162" s="36"/>
      <c r="AQ162" s="36"/>
      <c r="AR162" s="36" t="s">
        <v>4401</v>
      </c>
      <c r="AS162" s="36" t="s">
        <v>4401</v>
      </c>
      <c r="AT162" s="48" t="str">
        <f>VLOOKUP(VLOOKUP(A162,h_iniciativa,12,FALSE),matriz_app,6,FALSE)</f>
        <v>Jose Ignacio Perez Garcia</v>
      </c>
      <c r="AU162" s="48" t="str">
        <f>VLOOKUP(VLOOKUP(A162,h_iniciativa,12,FALSE),matriz_app,5,FALSE)</f>
        <v>Araceli Gandara Bautista</v>
      </c>
      <c r="AV162" s="54"/>
      <c r="AW162" s="54"/>
      <c r="AX162" s="54"/>
      <c r="AY162" s="54"/>
      <c r="AZ162" s="49"/>
      <c r="BA162" s="49"/>
      <c r="BB162" s="36" t="s">
        <v>2267</v>
      </c>
      <c r="BC162" s="49" t="s">
        <v>3963</v>
      </c>
      <c r="BD162" s="48">
        <f t="shared" si="163"/>
        <v>1125</v>
      </c>
      <c r="BE162" s="48" t="str">
        <f t="shared" si="164"/>
        <v>Banco de iniciativa</v>
      </c>
      <c r="BF162" s="48" t="e">
        <f t="shared" si="165"/>
        <v>#N/A</v>
      </c>
      <c r="BG162" s="48" t="e">
        <f t="shared" si="166"/>
        <v>#N/A</v>
      </c>
      <c r="BH162" s="48" t="e">
        <f t="shared" si="167"/>
        <v>#N/A</v>
      </c>
    </row>
    <row r="163" spans="1:60" ht="28.8" x14ac:dyDescent="0.3">
      <c r="A163" s="53">
        <v>1131</v>
      </c>
      <c r="B163" s="54">
        <f t="shared" si="187"/>
        <v>43734.531585648147</v>
      </c>
      <c r="C163" s="63" t="str">
        <f t="shared" si="157"/>
        <v>SC_CONFA_CFDI: Implementar mejoras al aplicativo Conciliador de factura</v>
      </c>
      <c r="D163" s="36"/>
      <c r="E163" s="36"/>
      <c r="F163" s="36"/>
      <c r="G163" s="36" t="s">
        <v>6815</v>
      </c>
      <c r="H163" s="36" t="str">
        <f t="shared" si="158"/>
        <v>​Actualizar el aplicativo Conciliador de factura, con la finalidad de permitir a los Contribuyentes proporcionar mayor información a los empleados del SAT (quienes fungen como intermediaros) para llevar a cabo el proceso de conciliación entre emisor y receptor.</v>
      </c>
      <c r="I163" s="36" t="str">
        <f t="shared" ref="I163:I198" si="190">VLOOKUP(A163,h_iniciativa,5,FALSE)</f>
        <v>AGSC</v>
      </c>
      <c r="J163" s="36" t="s">
        <v>6944</v>
      </c>
      <c r="K163" s="36" t="str">
        <f t="shared" si="159"/>
        <v>Roberto BenjamÍn Monroy Vargas</v>
      </c>
      <c r="L163" s="36" t="s">
        <v>6944</v>
      </c>
      <c r="M163" s="36">
        <v>1</v>
      </c>
      <c r="N163" s="145" t="s">
        <v>4469</v>
      </c>
      <c r="O163" s="36">
        <f>IFERROR(AG163*0.15,0)</f>
        <v>474.38699999999994</v>
      </c>
      <c r="P163" s="36" t="s">
        <v>2396</v>
      </c>
      <c r="Q163" s="36">
        <f>IF(K163=N163,1,0)</f>
        <v>1</v>
      </c>
      <c r="R163" s="36" t="str">
        <f>VLOOKUP(A163,proyectos,5,FALSE)</f>
        <v>B. Arquitectura</v>
      </c>
      <c r="S163" s="36"/>
      <c r="T163" s="36"/>
      <c r="U163" s="36" t="s">
        <v>4455</v>
      </c>
      <c r="V163" s="51">
        <f t="shared" si="186"/>
        <v>0.79</v>
      </c>
      <c r="W163" s="36" t="str">
        <f>VLOOKUP(A163,proyectos,6,FALSE)</f>
        <v>Detenido con CCRS</v>
      </c>
      <c r="X163" s="36" t="s">
        <v>170</v>
      </c>
      <c r="Y163" s="36" t="str">
        <f>VLOOKUP(A163,proyectos,19,FALSE)</f>
        <v>Continuidad operativa</v>
      </c>
      <c r="Z163" s="36" t="str">
        <f t="shared" si="188"/>
        <v>Servicios al Contribuyente</v>
      </c>
      <c r="AA163" s="36" t="str">
        <f t="shared" si="189"/>
        <v>Desarrollo</v>
      </c>
      <c r="AB163" s="55" t="str">
        <f t="shared" si="160"/>
        <v>3005.1 - Conciliador de factura</v>
      </c>
      <c r="AC163" s="36" t="str">
        <f t="shared" si="161"/>
        <v>Conciliador de factura</v>
      </c>
      <c r="AD163" s="36" t="str">
        <f>VLOOKUP(A163,h_iniciativa,14,FALSE)</f>
        <v>Fábrica Interna - AMCI</v>
      </c>
      <c r="AE163" s="36" t="str">
        <f>VLOOKUP(A163,h_project,34,FALSE)</f>
        <v>Unidades de Desarrollo (UD-X)</v>
      </c>
      <c r="AF163" s="36">
        <f>VLOOKUP(A163,h_project,35,FALSE)</f>
        <v>3162.58</v>
      </c>
      <c r="AG163" s="36">
        <f>VLOOKUP(A163,h_project,36,FALSE)</f>
        <v>3162.58</v>
      </c>
      <c r="AH163" s="56">
        <v>70896.11</v>
      </c>
      <c r="AI163" s="57">
        <f>VLOOKUP(A163,h_project,37,FALSE)</f>
        <v>0</v>
      </c>
      <c r="AJ163" s="36" t="e">
        <f t="shared" si="162"/>
        <v>#N/A</v>
      </c>
      <c r="AK163" s="36" t="str">
        <f>VLOOKUP(A163,proyectos,9,FALSE)</f>
        <v>Roberto Benjamín Monroy Vargas</v>
      </c>
      <c r="AL163" s="36" t="str">
        <f>VLOOKUP(A163,proyectos,10,FALSE)</f>
        <v>Diana Maribel Velazquez Barroso</v>
      </c>
      <c r="AM163" s="36" t="s">
        <v>4214</v>
      </c>
      <c r="AN163" s="36" t="s">
        <v>4214</v>
      </c>
      <c r="AO163" s="36">
        <f>VLOOKUP(A163,proyectos,2,FALSE)</f>
        <v>1172</v>
      </c>
      <c r="AP163" s="36" t="str">
        <f>VLOOKUP(AO163,h_est_tec,17,FALSE)</f>
        <v>Juicio de Expertos</v>
      </c>
      <c r="AQ163" s="36" t="str">
        <f>VLOOKUP(A163,proyectos,29,FALSE)</f>
        <v>Desarrollo de Software</v>
      </c>
      <c r="AR163" s="36" t="s">
        <v>4444</v>
      </c>
      <c r="AS163" s="36" t="s">
        <v>4444</v>
      </c>
      <c r="AT163" s="36" t="str">
        <f>VLOOKUP(A163,proyectos,12,FALSE)</f>
        <v>Alejandro Granados Lujano</v>
      </c>
      <c r="AU163" s="36" t="str">
        <f>VLOOKUP(A163,proyectos,13,FALSE)</f>
        <v>Josefina Aguilar Onofre</v>
      </c>
      <c r="AV163" s="54" t="str">
        <f>VLOOKUP(A163,proyectos,20,FALSE)</f>
        <v>11/10/2019</v>
      </c>
      <c r="AW163" s="54" t="str">
        <f>VLOOKUP(A163,proyectos,21,FALSE)</f>
        <v>11/10/2019</v>
      </c>
      <c r="AX163" s="54" t="str">
        <f>VLOOKUP(A163,proyectos,22,FALSE)</f>
        <v>09/02/2021</v>
      </c>
      <c r="AY163" s="54" t="str">
        <f>VLOOKUP(A163,proyectos,23,FALSE)</f>
        <v/>
      </c>
      <c r="AZ163" s="49">
        <f>YEAR(AX163)</f>
        <v>2021</v>
      </c>
      <c r="BA163" s="49">
        <f>MONTH(AX163)</f>
        <v>2</v>
      </c>
      <c r="BB163" s="36" t="s">
        <v>663</v>
      </c>
      <c r="BC163" s="49" t="s">
        <v>3963</v>
      </c>
      <c r="BD163" s="48" t="e">
        <f t="shared" si="163"/>
        <v>#N/A</v>
      </c>
      <c r="BE163" s="48">
        <f t="shared" si="164"/>
        <v>0</v>
      </c>
      <c r="BF163" s="48">
        <f t="shared" si="165"/>
        <v>1131</v>
      </c>
      <c r="BG163" s="48">
        <f t="shared" si="166"/>
        <v>1131</v>
      </c>
      <c r="BH163" s="48" t="str">
        <f t="shared" si="167"/>
        <v>Detenido con CCRS</v>
      </c>
    </row>
    <row r="164" spans="1:60" x14ac:dyDescent="0.3">
      <c r="A164" s="36">
        <v>1142</v>
      </c>
      <c r="B164" s="54">
        <f t="shared" si="187"/>
        <v>43740.768761574072</v>
      </c>
      <c r="C164" s="36" t="str">
        <f t="shared" si="157"/>
        <v>DyC-MAT-SAD: Solicitud de sumarizado de CFDI de: Nómina, Actividad profesional, Arrendamiento y Mixto – Ejercicio 2019</v>
      </c>
      <c r="D164" s="36"/>
      <c r="E164" s="36"/>
      <c r="F164" s="36"/>
      <c r="G164" s="36" t="s">
        <v>6815</v>
      </c>
      <c r="H164" s="36" t="str">
        <f t="shared" si="158"/>
        <v>​Proporcionar
a INSUMOS_SAD (Generación de Insumos para
MAT-SAD) información proveniente del
sumarizado anual del ejercicio 2019 de CFDI´s de Nómina V1.2, Servicios
profesionales, Arrendamiento y Mixto V3.3, así como las actualizaciones correspondientes
de cada precarga, con el objetivo de que proporcione a MAT-SAD (Sistema de Devoluciones
Automáticas) información
transformada para procesar los trámites de devolución automática del ISR con
Tipo proceso Normal.</v>
      </c>
      <c r="I164" s="36" t="str">
        <f t="shared" si="190"/>
        <v>AGAFF</v>
      </c>
      <c r="J164" s="36" t="s">
        <v>7957</v>
      </c>
      <c r="K164" s="36" t="str">
        <f t="shared" si="159"/>
        <v>Nohemí Alejandra Mandujano Teutli</v>
      </c>
      <c r="L164" s="36" t="s">
        <v>6944</v>
      </c>
      <c r="M164" s="36"/>
      <c r="N164" s="145" t="s">
        <v>155</v>
      </c>
      <c r="O164" s="36">
        <f>IFERROR(AG164*0.15,0)</f>
        <v>0</v>
      </c>
      <c r="P164" s="36" t="s">
        <v>6974</v>
      </c>
      <c r="Q164" s="36">
        <f>IF(K164=N164,1,0)</f>
        <v>0</v>
      </c>
      <c r="R164" s="36" t="str">
        <f>VLOOKUP(A164,proyectos,5,FALSE)</f>
        <v>K. Cierre</v>
      </c>
      <c r="S164" s="36"/>
      <c r="T164" s="36"/>
      <c r="U164" s="36"/>
      <c r="V164" s="51">
        <f t="shared" si="186"/>
        <v>1</v>
      </c>
      <c r="W164" s="36" t="str">
        <f>VLOOKUP(A164,proyectos,6,FALSE)</f>
        <v>Activo</v>
      </c>
      <c r="X164" s="36" t="str">
        <f>VLOOKUP(A164,h_iniciativa,15,FALSE)</f>
        <v>Prioritarios</v>
      </c>
      <c r="Y164" s="36" t="str">
        <f>VLOOKUP(A164,proyectos,19,FALSE)</f>
        <v>Facilitar el cumplimiento</v>
      </c>
      <c r="Z164" s="36" t="str">
        <f t="shared" si="188"/>
        <v>Devoluciones y Compensaciones</v>
      </c>
      <c r="AA164" s="36" t="str">
        <f t="shared" si="189"/>
        <v>Desarrollo</v>
      </c>
      <c r="AB164" s="55" t="str">
        <f t="shared" si="160"/>
        <v>893.1 - Precarga de Factura para Devoluciones</v>
      </c>
      <c r="AC164" s="36" t="str">
        <f t="shared" si="161"/>
        <v>Precarga de Factura para Devoluciones</v>
      </c>
      <c r="AD164" s="36" t="str">
        <f>VLOOKUP(A164,h_iniciativa,14,FALSE)</f>
        <v>Microsoft</v>
      </c>
      <c r="AE164" s="36" t="str">
        <f>VLOOKUP(A164,h_project,34,FALSE)</f>
        <v>Unidades de Soporte Proactivo (USP)</v>
      </c>
      <c r="AF164" s="36">
        <f>VLOOKUP(A164,h_project,35,FALSE)</f>
        <v>1525</v>
      </c>
      <c r="AG164" s="36" t="str">
        <f>VLOOKUP(A164,h_project,36,FALSE)</f>
        <v/>
      </c>
      <c r="AH164" s="56">
        <v>205875</v>
      </c>
      <c r="AI164" s="57">
        <f>VLOOKUP(A164,h_project,37,FALSE)</f>
        <v>205875</v>
      </c>
      <c r="AJ164" s="36" t="e">
        <f t="shared" si="162"/>
        <v>#N/A</v>
      </c>
      <c r="AK164" s="36" t="str">
        <f>VLOOKUP(A164,proyectos,9,FALSE)</f>
        <v>Víctor Cruz Leyva</v>
      </c>
      <c r="AL164" s="36" t="str">
        <f>VLOOKUP(A164,proyectos,10,FALSE)</f>
        <v>Ricardo Ramiro Romero Razo</v>
      </c>
      <c r="AM164" s="36" t="s">
        <v>4214</v>
      </c>
      <c r="AN164" s="36" t="s">
        <v>4214</v>
      </c>
      <c r="AO164" s="36">
        <f>VLOOKUP(A164,proyectos,2,FALSE)</f>
        <v>1117</v>
      </c>
      <c r="AP164" s="36" t="str">
        <f>VLOOKUP(AO164,h_est_tec,17,FALSE)</f>
        <v>Estimador Microsoft (OSE)</v>
      </c>
      <c r="AQ164" s="36" t="str">
        <f>VLOOKUP(A164,proyectos,29,FALSE)</f>
        <v>Desarrollo de Software</v>
      </c>
      <c r="AR164" s="36" t="s">
        <v>7086</v>
      </c>
      <c r="AS164" s="36" t="s">
        <v>7086</v>
      </c>
      <c r="AT164" s="36" t="str">
        <f>VLOOKUP(A164,proyectos,12,FALSE)</f>
        <v>Joaquin Tabares Muñoz</v>
      </c>
      <c r="AU164" s="36" t="str">
        <f>VLOOKUP(A164,proyectos,13,FALSE)</f>
        <v>Francisco Aguilar Rodriguez</v>
      </c>
      <c r="AV164" s="54" t="str">
        <f>VLOOKUP(A164,proyectos,20,FALSE)</f>
        <v>09/01/2020</v>
      </c>
      <c r="AW164" s="54" t="str">
        <f>VLOOKUP(A164,proyectos,21,FALSE)</f>
        <v>09/01/2020</v>
      </c>
      <c r="AX164" s="54" t="str">
        <f>VLOOKUP(A164,proyectos,22,FALSE)</f>
        <v>30/04/2020</v>
      </c>
      <c r="AY164" s="54" t="str">
        <f>VLOOKUP(A164,proyectos,23,FALSE)</f>
        <v>30/04/2020</v>
      </c>
      <c r="AZ164" s="49">
        <f>YEAR(AX164)</f>
        <v>2020</v>
      </c>
      <c r="BA164" s="49">
        <f>MONTH(AX164)</f>
        <v>4</v>
      </c>
      <c r="BB164" s="36" t="s">
        <v>663</v>
      </c>
      <c r="BC164" s="49" t="s">
        <v>3963</v>
      </c>
      <c r="BD164" s="48" t="e">
        <f t="shared" si="163"/>
        <v>#N/A</v>
      </c>
      <c r="BE164" s="48">
        <f t="shared" si="164"/>
        <v>0</v>
      </c>
      <c r="BF164" s="48">
        <f t="shared" si="165"/>
        <v>1142</v>
      </c>
      <c r="BG164" s="48">
        <f t="shared" si="166"/>
        <v>1142</v>
      </c>
      <c r="BH164" s="48" t="str">
        <f t="shared" si="167"/>
        <v>Activo</v>
      </c>
    </row>
    <row r="165" spans="1:60" x14ac:dyDescent="0.3">
      <c r="A165" s="36">
        <v>1144</v>
      </c>
      <c r="B165" s="54">
        <f t="shared" si="187"/>
        <v>43741.573252314818</v>
      </c>
      <c r="C165" s="36" t="str">
        <f t="shared" si="157"/>
        <v>CEPD_VOCE_Control de las claves de pedimentos exigidas en registros de descargo (512) en pedimentos A4</v>
      </c>
      <c r="D165" s="36"/>
      <c r="E165" s="36"/>
      <c r="F165" s="36"/>
      <c r="G165" s="36" t="s">
        <v>6816</v>
      </c>
      <c r="H165" s="36" t="str">
        <f t="shared" si="158"/>
        <v>​Actualmente el Validador de Operaciones de Comercio_x000D_
Exterior (VOCE) no cuenta con un control para ingresar las claves de pedimentos_x000D_
exigidas en registros de descargo (512) en pedimentos A4</v>
      </c>
      <c r="I165" s="36" t="str">
        <f t="shared" si="190"/>
        <v>AGA</v>
      </c>
      <c r="J165" s="36" t="s">
        <v>6944</v>
      </c>
      <c r="K165" s="36" t="e">
        <f t="shared" si="159"/>
        <v>#N/A</v>
      </c>
      <c r="L165" s="36"/>
      <c r="M165" s="36"/>
      <c r="N165" s="36"/>
      <c r="O165" s="36"/>
      <c r="P165" s="36"/>
      <c r="Q165" s="36"/>
      <c r="R165" s="36" t="s">
        <v>2275</v>
      </c>
      <c r="S165" s="36"/>
      <c r="T165" s="36"/>
      <c r="U165" s="36"/>
      <c r="V165" s="51" t="e">
        <f t="shared" si="186"/>
        <v>#N/A</v>
      </c>
      <c r="W165" s="36" t="str">
        <f>IF(VLOOKUP(A165,iniciativa,23,FALSE)="Banco de iniciativa", "Detenido","Activo")</f>
        <v>Activo</v>
      </c>
      <c r="X165" s="36" t="s">
        <v>170</v>
      </c>
      <c r="Y165" s="36"/>
      <c r="Z165" s="36" t="str">
        <f t="shared" si="188"/>
        <v>Comercio Exterior - Pre-Despacho</v>
      </c>
      <c r="AA165" s="36" t="str">
        <f t="shared" si="189"/>
        <v>Mantenimiento</v>
      </c>
      <c r="AB165" s="36" t="str">
        <f t="shared" si="160"/>
        <v>217 - Validador de Operaciones de Comercio Exterior</v>
      </c>
      <c r="AC165" s="36" t="str">
        <f t="shared" si="161"/>
        <v>Validador de Operaciones de Comercio Exterior</v>
      </c>
      <c r="AD165" s="36" t="str">
        <f>VLOOKUP(A165,h_iniciativa,14,FALSE)</f>
        <v>Fábrica Interna - AGA</v>
      </c>
      <c r="AE165" s="36"/>
      <c r="AF165" s="36"/>
      <c r="AG165" s="36"/>
      <c r="AH165" s="36"/>
      <c r="AI165" s="36"/>
      <c r="AJ165" s="36" t="e">
        <f t="shared" si="162"/>
        <v>#N/A</v>
      </c>
      <c r="AK165" s="36" t="str">
        <f>VLOOKUP(A165,h_iniciativa,11,FALSE)</f>
        <v>Sonia Oliva Caballero Aquino</v>
      </c>
      <c r="AL165" s="36" t="str">
        <f>VLOOKUP(A165,h_iniciativa,9,FALSE)</f>
        <v>Enrique Teodoro Olvera Olvera</v>
      </c>
      <c r="AM165" s="36" t="s">
        <v>4214</v>
      </c>
      <c r="AN165" s="36" t="s">
        <v>4214</v>
      </c>
      <c r="AO165" s="36"/>
      <c r="AP165" s="36"/>
      <c r="AQ165" s="36"/>
      <c r="AR165" s="36" t="s">
        <v>78</v>
      </c>
      <c r="AS165" s="36" t="s">
        <v>78</v>
      </c>
      <c r="AT165" s="48" t="str">
        <f>VLOOKUP(VLOOKUP(A165,h_iniciativa,12,FALSE),matriz_app,6,FALSE)</f>
        <v>Jose Carlos Angel Lara Reyes</v>
      </c>
      <c r="AU165" s="48" t="str">
        <f>VLOOKUP(VLOOKUP(A165,h_iniciativa,12,FALSE),matriz_app,5,FALSE)</f>
        <v>Angel Alberto Vazquez Chavez</v>
      </c>
      <c r="AV165" s="54"/>
      <c r="AW165" s="54"/>
      <c r="AX165" s="54"/>
      <c r="AY165" s="54"/>
      <c r="AZ165" s="49"/>
      <c r="BA165" s="49"/>
      <c r="BB165" s="36" t="s">
        <v>2267</v>
      </c>
      <c r="BC165" s="49" t="s">
        <v>3963</v>
      </c>
      <c r="BD165" s="48">
        <f t="shared" si="163"/>
        <v>1144</v>
      </c>
      <c r="BE165" s="48" t="str">
        <f t="shared" si="164"/>
        <v>Realizar análisis</v>
      </c>
      <c r="BF165" s="48" t="e">
        <f t="shared" si="165"/>
        <v>#N/A</v>
      </c>
      <c r="BG165" s="48" t="e">
        <f t="shared" si="166"/>
        <v>#N/A</v>
      </c>
      <c r="BH165" s="48" t="e">
        <f t="shared" si="167"/>
        <v>#N/A</v>
      </c>
    </row>
    <row r="166" spans="1:60" ht="43.2" x14ac:dyDescent="0.3">
      <c r="A166" s="53">
        <v>1150</v>
      </c>
      <c r="B166" s="54">
        <f t="shared" si="187"/>
        <v>43745.471087962964</v>
      </c>
      <c r="C166" s="63" t="str">
        <f t="shared" si="157"/>
        <v>CESO_FMP-CE_ Incorporar el Depósito Referenciado en documentos del despacho aduanero  vía postal  SEPOMEX</v>
      </c>
      <c r="D166" s="36" t="s">
        <v>6708</v>
      </c>
      <c r="E166" s="36" t="s">
        <v>7944</v>
      </c>
      <c r="F166" s="36" t="s">
        <v>78</v>
      </c>
      <c r="G166" s="36" t="s">
        <v>6812</v>
      </c>
      <c r="H166" s="36" t="str">
        <f t="shared" si="158"/>
        <v>​Incorporar
en el Portal de Empleado una opción que permita el llenado de información de la
mercancía que llega a la aduana a través del Servicio Postal Mexicano (SEPOMEX),
a fin de implementar el formato de Línea de captura que permita el cobro de
contribuciones a través del esquema de Depósito Referenciado de Comercio
Exterior DRCE.</v>
      </c>
      <c r="I166" s="36" t="str">
        <f t="shared" si="190"/>
        <v>AGA</v>
      </c>
      <c r="J166" s="36" t="s">
        <v>7957</v>
      </c>
      <c r="K166" s="36" t="str">
        <f t="shared" si="159"/>
        <v>Edgar Alfonso Reyes Pérez</v>
      </c>
      <c r="L166" s="36" t="s">
        <v>6944</v>
      </c>
      <c r="M166" s="36"/>
      <c r="N166" s="145" t="s">
        <v>186</v>
      </c>
      <c r="O166" s="36">
        <f t="shared" ref="O166:O171" si="191">IFERROR(AG166*0.15,0)</f>
        <v>783</v>
      </c>
      <c r="P166" s="36" t="s">
        <v>2396</v>
      </c>
      <c r="Q166" s="36">
        <f t="shared" ref="Q166:Q171" si="192">IF(K166=N166,1,0)</f>
        <v>0</v>
      </c>
      <c r="R166" s="36" t="str">
        <f t="shared" ref="R166:R171" si="193">VLOOKUP(A166,proyectos,5,FALSE)</f>
        <v>D. Desarrollo</v>
      </c>
      <c r="S166" s="36"/>
      <c r="T166" s="36"/>
      <c r="U166" s="36"/>
      <c r="V166" s="51">
        <f t="shared" si="186"/>
        <v>0.69</v>
      </c>
      <c r="W166" s="36" t="str">
        <f t="shared" ref="W166:W171" si="194">VLOOKUP(A166,proyectos,6,FALSE)</f>
        <v>Activo</v>
      </c>
      <c r="X166" s="36" t="s">
        <v>170</v>
      </c>
      <c r="Y166" s="36" t="str">
        <f t="shared" ref="Y166:Y171" si="195">VLOOKUP(A166,proyectos,19,FALSE)</f>
        <v>Continuidad operativa</v>
      </c>
      <c r="Z166" s="36" t="str">
        <f t="shared" si="188"/>
        <v>MAT - Comercio Exterior</v>
      </c>
      <c r="AA166" s="36" t="str">
        <f t="shared" si="189"/>
        <v>Mantenimiento</v>
      </c>
      <c r="AB166" s="55" t="str">
        <f t="shared" si="160"/>
        <v>930 - MATCE - Formulario Múltiple de Pago</v>
      </c>
      <c r="AC166" s="36" t="str">
        <f t="shared" si="161"/>
        <v>MATCE - Formulario Múltiple de Pago</v>
      </c>
      <c r="AD166" s="36" t="s">
        <v>33</v>
      </c>
      <c r="AE166" s="36" t="str">
        <f>VLOOKUP(A166,h_project,34,FALSE)</f>
        <v>Unidades de Desarrollo (UD-X)</v>
      </c>
      <c r="AF166" s="36">
        <f t="shared" ref="AF166:AF171" si="196">VLOOKUP(A166,h_project,35,FALSE)</f>
        <v>5220</v>
      </c>
      <c r="AG166" s="36">
        <f t="shared" ref="AG166:AG171" si="197">VLOOKUP(A166,h_project,36,FALSE)</f>
        <v>5220</v>
      </c>
      <c r="AH166" s="56">
        <v>1199044</v>
      </c>
      <c r="AI166" s="57">
        <f t="shared" ref="AI166:AI171" si="198">VLOOKUP(A166,h_project,37,FALSE)</f>
        <v>1195380</v>
      </c>
      <c r="AJ166" s="36" t="e">
        <f t="shared" si="162"/>
        <v>#N/A</v>
      </c>
      <c r="AK166" s="36" t="str">
        <f t="shared" ref="AK166:AK171" si="199">VLOOKUP(A166,proyectos,9,FALSE)</f>
        <v>Sonia Oliva Caballero Aquino</v>
      </c>
      <c r="AL166" s="36" t="str">
        <f t="shared" ref="AL166:AL171" si="200">VLOOKUP(A166,proyectos,10,FALSE)</f>
        <v>Enrique Teodoro Olvera Olvera</v>
      </c>
      <c r="AM166" s="36" t="s">
        <v>4214</v>
      </c>
      <c r="AN166" s="36" t="s">
        <v>4214</v>
      </c>
      <c r="AO166" s="36">
        <f t="shared" ref="AO166:AO171" si="201">VLOOKUP(A166,proyectos,2,FALSE)</f>
        <v>1076</v>
      </c>
      <c r="AP166" s="36" t="str">
        <f t="shared" ref="AP166:AP171" si="202">VLOOKUP(AO166,h_est_tec,17,FALSE)</f>
        <v>COSMIC</v>
      </c>
      <c r="AQ166" s="36" t="str">
        <f t="shared" ref="AQ166:AQ171" si="203">VLOOKUP(A166,proyectos,29,FALSE)</f>
        <v>Desarrollo de Software</v>
      </c>
      <c r="AR166" s="36" t="s">
        <v>4444</v>
      </c>
      <c r="AS166" s="36" t="s">
        <v>4444</v>
      </c>
      <c r="AT166" s="36" t="str">
        <f>VLOOKUP(A166,proyectos,12,FALSE)</f>
        <v>Homero Angel Garcia Merino</v>
      </c>
      <c r="AU166" s="36" t="str">
        <f t="shared" ref="AU166:AU171" si="204">VLOOKUP(A166,proyectos,13,FALSE)</f>
        <v>Jorge Ricardo Ramos Hernandez</v>
      </c>
      <c r="AV166" s="54" t="str">
        <f t="shared" ref="AV166:AV171" si="205">VLOOKUP(A166,proyectos,20,FALSE)</f>
        <v>27/01/2020</v>
      </c>
      <c r="AW166" s="54" t="str">
        <f t="shared" ref="AW166:AW171" si="206">VLOOKUP(A166,proyectos,21,FALSE)</f>
        <v>27/01/2020</v>
      </c>
      <c r="AX166" s="54" t="str">
        <f t="shared" ref="AX166:AX171" si="207">VLOOKUP(A166,proyectos,22,FALSE)</f>
        <v>10/12/2020</v>
      </c>
      <c r="AY166" s="54" t="str">
        <f t="shared" ref="AY166:AY171" si="208">VLOOKUP(A166,proyectos,23,FALSE)</f>
        <v/>
      </c>
      <c r="AZ166" s="49">
        <f t="shared" ref="AZ166:AZ171" si="209">YEAR(AX166)</f>
        <v>2020</v>
      </c>
      <c r="BA166" s="49">
        <f t="shared" ref="BA166:BA171" si="210">MONTH(AX166)</f>
        <v>12</v>
      </c>
      <c r="BB166" s="36" t="s">
        <v>663</v>
      </c>
      <c r="BC166" s="49" t="s">
        <v>3963</v>
      </c>
      <c r="BD166" s="48" t="e">
        <f t="shared" si="163"/>
        <v>#N/A</v>
      </c>
      <c r="BE166" s="48">
        <f t="shared" si="164"/>
        <v>0</v>
      </c>
      <c r="BF166" s="48">
        <f t="shared" si="165"/>
        <v>1150</v>
      </c>
      <c r="BG166" s="48">
        <f t="shared" si="166"/>
        <v>1150</v>
      </c>
      <c r="BH166" s="48" t="str">
        <f t="shared" si="167"/>
        <v>Activo</v>
      </c>
    </row>
    <row r="167" spans="1:60" ht="28.8" x14ac:dyDescent="0.3">
      <c r="A167" s="53">
        <v>1163</v>
      </c>
      <c r="B167" s="54">
        <f t="shared" si="187"/>
        <v>43753.726157407407</v>
      </c>
      <c r="C167" s="63" t="str">
        <f t="shared" si="157"/>
        <v>MATCO32D_Actualizar Regla y Aclaración por Subdeclaración</v>
      </c>
      <c r="D167" s="36" t="s">
        <v>6341</v>
      </c>
      <c r="E167" s="36" t="s">
        <v>8059</v>
      </c>
      <c r="F167" s="36" t="s">
        <v>90</v>
      </c>
      <c r="G167" s="36" t="s">
        <v>6812</v>
      </c>
      <c r="H167" s="36" t="str">
        <f t="shared" si="158"/>
        <v>​Se
requiere actualizar la regla y la aclaración para la validación de
subdeclaración en el Reporte de Opinión de cumplimiento.</v>
      </c>
      <c r="I167" s="36" t="str">
        <f t="shared" si="190"/>
        <v>AGR</v>
      </c>
      <c r="J167" s="36" t="s">
        <v>7957</v>
      </c>
      <c r="K167" s="36" t="str">
        <f t="shared" si="159"/>
        <v>Héctor Garduño Garduño</v>
      </c>
      <c r="L167" s="36" t="s">
        <v>7957</v>
      </c>
      <c r="M167" s="36">
        <v>1</v>
      </c>
      <c r="N167" s="145" t="s">
        <v>4470</v>
      </c>
      <c r="O167" s="36">
        <f t="shared" si="191"/>
        <v>173.1</v>
      </c>
      <c r="P167" s="36" t="s">
        <v>6974</v>
      </c>
      <c r="Q167" s="36">
        <f t="shared" si="192"/>
        <v>1</v>
      </c>
      <c r="R167" s="36" t="str">
        <f t="shared" si="193"/>
        <v>A.1 Especificación Funcional</v>
      </c>
      <c r="S167" s="36"/>
      <c r="T167" s="36"/>
      <c r="U167" s="36"/>
      <c r="V167" s="51">
        <f t="shared" si="186"/>
        <v>0.37</v>
      </c>
      <c r="W167" s="36" t="str">
        <f t="shared" si="194"/>
        <v>Activo</v>
      </c>
      <c r="X167" s="36" t="s">
        <v>170</v>
      </c>
      <c r="Y167" s="36" t="str">
        <f t="shared" si="195"/>
        <v>Fiscalización</v>
      </c>
      <c r="Z167" s="36" t="str">
        <f t="shared" si="188"/>
        <v>Control de Obligaciones</v>
      </c>
      <c r="AA167" s="36" t="str">
        <f t="shared" si="189"/>
        <v>Desarrollo</v>
      </c>
      <c r="AB167" s="55" t="str">
        <f t="shared" si="160"/>
        <v>627 - Opinión del Cumplimiento del Contribuyente</v>
      </c>
      <c r="AC167" s="36" t="str">
        <f t="shared" si="161"/>
        <v>Opinión del Cumplimiento del Contribuyente</v>
      </c>
      <c r="AD167" s="36" t="s">
        <v>33</v>
      </c>
      <c r="AE167" s="36" t="str">
        <f>VLOOKUP(A167,h_project,34,FALSE)</f>
        <v>Unidades de Soporte Proactivo (USP)</v>
      </c>
      <c r="AF167" s="36">
        <f t="shared" si="196"/>
        <v>2844</v>
      </c>
      <c r="AG167" s="36">
        <f t="shared" si="197"/>
        <v>1154</v>
      </c>
      <c r="AH167" s="56">
        <v>177246</v>
      </c>
      <c r="AI167" s="57">
        <f t="shared" si="198"/>
        <v>492416</v>
      </c>
      <c r="AJ167" s="36" t="e">
        <f t="shared" si="162"/>
        <v>#N/A</v>
      </c>
      <c r="AK167" s="36" t="str">
        <f t="shared" si="199"/>
        <v>Ana Claudia Escorza Espino</v>
      </c>
      <c r="AL167" s="36" t="str">
        <f t="shared" si="200"/>
        <v>Carlos Manuel Ortega Polanco</v>
      </c>
      <c r="AM167" s="36" t="s">
        <v>4214</v>
      </c>
      <c r="AN167" s="36" t="s">
        <v>4214</v>
      </c>
      <c r="AO167" s="36">
        <f t="shared" si="201"/>
        <v>1169</v>
      </c>
      <c r="AP167" s="36" t="str">
        <f t="shared" si="202"/>
        <v>Estimador Microsoft (OSE)</v>
      </c>
      <c r="AQ167" s="36" t="str">
        <f t="shared" si="203"/>
        <v>Desarrollo de Software</v>
      </c>
      <c r="AR167" s="36" t="s">
        <v>7086</v>
      </c>
      <c r="AS167" s="36" t="s">
        <v>7086</v>
      </c>
      <c r="AT167" s="36" t="str">
        <f>VLOOKUP(A167,proyectos,12,FALSE)</f>
        <v>Joaquin Tabares Muñoz</v>
      </c>
      <c r="AU167" s="36" t="str">
        <f t="shared" si="204"/>
        <v>Erik Humberto Campos Esqueda</v>
      </c>
      <c r="AV167" s="54" t="str">
        <f t="shared" si="205"/>
        <v>19/11/2019</v>
      </c>
      <c r="AW167" s="54" t="str">
        <f t="shared" si="206"/>
        <v>19/11/2019</v>
      </c>
      <c r="AX167" s="54" t="str">
        <f t="shared" si="207"/>
        <v>21/12/2020</v>
      </c>
      <c r="AY167" s="54" t="str">
        <f t="shared" si="208"/>
        <v/>
      </c>
      <c r="AZ167" s="49">
        <f t="shared" si="209"/>
        <v>2020</v>
      </c>
      <c r="BA167" s="49">
        <f t="shared" si="210"/>
        <v>12</v>
      </c>
      <c r="BB167" s="36" t="s">
        <v>663</v>
      </c>
      <c r="BC167" s="49" t="s">
        <v>3963</v>
      </c>
      <c r="BD167" s="48" t="e">
        <f t="shared" si="163"/>
        <v>#N/A</v>
      </c>
      <c r="BE167" s="48">
        <f t="shared" si="164"/>
        <v>0</v>
      </c>
      <c r="BF167" s="48">
        <f t="shared" si="165"/>
        <v>1163</v>
      </c>
      <c r="BG167" s="48">
        <f t="shared" si="166"/>
        <v>1163</v>
      </c>
      <c r="BH167" s="48" t="str">
        <f t="shared" si="167"/>
        <v>Activo</v>
      </c>
    </row>
    <row r="168" spans="1:60" x14ac:dyDescent="0.3">
      <c r="A168" s="53">
        <v>1164</v>
      </c>
      <c r="B168" s="54">
        <f t="shared" si="187"/>
        <v>43754.882615740738</v>
      </c>
      <c r="C168" s="36" t="str">
        <f t="shared" si="157"/>
        <v>DyP_DD_ETR_Exchange on Tax Rulings</v>
      </c>
      <c r="D168" s="36" t="s">
        <v>6468</v>
      </c>
      <c r="E168" s="36" t="s">
        <v>6468</v>
      </c>
      <c r="F168" s="36"/>
      <c r="G168" s="36" t="s">
        <v>6812</v>
      </c>
      <c r="H168" s="36" t="str">
        <f t="shared" si="158"/>
        <v>​Se necesita contar con una herramineta tecnológica que permita el intercambio automático de TaxRulings entre México y las Jurisdicciones de la OCDE.​</v>
      </c>
      <c r="I168" s="36" t="str">
        <f t="shared" si="190"/>
        <v>AGGC</v>
      </c>
      <c r="J168" s="36" t="s">
        <v>7957</v>
      </c>
      <c r="K168" s="36" t="str">
        <f t="shared" si="159"/>
        <v>Miguel Ángel González Guagnelli</v>
      </c>
      <c r="L168" s="36" t="s">
        <v>7957</v>
      </c>
      <c r="M168" s="36"/>
      <c r="N168" s="145" t="s">
        <v>4480</v>
      </c>
      <c r="O168" s="36">
        <f t="shared" si="191"/>
        <v>1294.8225</v>
      </c>
      <c r="P168" s="36" t="s">
        <v>6959</v>
      </c>
      <c r="Q168" s="36">
        <f t="shared" si="192"/>
        <v>1</v>
      </c>
      <c r="R168" s="36" t="str">
        <f t="shared" si="193"/>
        <v>E. Pruebas de Integración Aplicativa</v>
      </c>
      <c r="S168" s="36"/>
      <c r="T168" s="36"/>
      <c r="U168" s="36"/>
      <c r="V168" s="51">
        <f t="shared" si="186"/>
        <v>0.7</v>
      </c>
      <c r="W168" s="36" t="str">
        <f t="shared" si="194"/>
        <v>Activo</v>
      </c>
      <c r="X168" s="36" t="s">
        <v>170</v>
      </c>
      <c r="Y168" s="36" t="str">
        <f t="shared" si="195"/>
        <v>Fiscalización</v>
      </c>
      <c r="Z168" s="36" t="str">
        <f t="shared" si="188"/>
        <v>Declaraciones y Pagos (Documentos Digitales)</v>
      </c>
      <c r="AA168" s="36" t="str">
        <f t="shared" si="189"/>
        <v>Desarrollo</v>
      </c>
      <c r="AB168" s="55" t="str">
        <f t="shared" si="160"/>
        <v>3028 - Exchange on Tax Rulings</v>
      </c>
      <c r="AC168" s="36" t="str">
        <f t="shared" si="161"/>
        <v>Exchange on Tax Rulings</v>
      </c>
      <c r="AD168" s="36" t="s">
        <v>33</v>
      </c>
      <c r="AE168" s="36" t="str">
        <f>VLOOKUP(A168,h_project,34,FALSE)</f>
        <v>Unidades de Desarrollo (UD-X)</v>
      </c>
      <c r="AF168" s="36">
        <f t="shared" si="196"/>
        <v>8632.15</v>
      </c>
      <c r="AG168" s="36">
        <f t="shared" si="197"/>
        <v>8632.15</v>
      </c>
      <c r="AH168" s="56">
        <v>479068</v>
      </c>
      <c r="AI168" s="57">
        <f t="shared" si="198"/>
        <v>1976762.35</v>
      </c>
      <c r="AJ168" s="36" t="e">
        <f t="shared" si="162"/>
        <v>#N/A</v>
      </c>
      <c r="AK168" s="36" t="str">
        <f t="shared" si="199"/>
        <v>Santa Isabel Villanueva Hernandez</v>
      </c>
      <c r="AL168" s="36" t="str">
        <f t="shared" si="200"/>
        <v>Ingrid Bernal Campuzano</v>
      </c>
      <c r="AM168" s="36" t="s">
        <v>4214</v>
      </c>
      <c r="AN168" s="36" t="s">
        <v>4214</v>
      </c>
      <c r="AO168" s="36">
        <f t="shared" si="201"/>
        <v>1145</v>
      </c>
      <c r="AP168" s="36" t="str">
        <f t="shared" si="202"/>
        <v>COSMIC</v>
      </c>
      <c r="AQ168" s="36" t="str">
        <f t="shared" si="203"/>
        <v>Desarrollo de Software</v>
      </c>
      <c r="AR168" s="36" t="s">
        <v>4444</v>
      </c>
      <c r="AS168" s="36" t="s">
        <v>4444</v>
      </c>
      <c r="AT168" s="36" t="str">
        <f>VLOOKUP(A168,proyectos,12,FALSE)</f>
        <v>Oscar Fernandez Pallares</v>
      </c>
      <c r="AU168" s="36" t="str">
        <f t="shared" si="204"/>
        <v>Ignacio Ramon Ruiz Casillas</v>
      </c>
      <c r="AV168" s="54" t="str">
        <f t="shared" si="205"/>
        <v>27/12/2019</v>
      </c>
      <c r="AW168" s="54" t="str">
        <f t="shared" si="206"/>
        <v>27/12/2019</v>
      </c>
      <c r="AX168" s="54" t="str">
        <f t="shared" si="207"/>
        <v>01/12/2020</v>
      </c>
      <c r="AY168" s="54" t="str">
        <f t="shared" si="208"/>
        <v/>
      </c>
      <c r="AZ168" s="49">
        <f t="shared" si="209"/>
        <v>2020</v>
      </c>
      <c r="BA168" s="49">
        <f t="shared" si="210"/>
        <v>12</v>
      </c>
      <c r="BB168" s="36" t="s">
        <v>663</v>
      </c>
      <c r="BC168" s="49" t="s">
        <v>3963</v>
      </c>
      <c r="BD168" s="48" t="e">
        <f t="shared" si="163"/>
        <v>#N/A</v>
      </c>
      <c r="BE168" s="48">
        <f t="shared" si="164"/>
        <v>0</v>
      </c>
      <c r="BF168" s="48">
        <f t="shared" si="165"/>
        <v>1164</v>
      </c>
      <c r="BG168" s="48">
        <f t="shared" si="166"/>
        <v>1164</v>
      </c>
      <c r="BH168" s="48" t="str">
        <f t="shared" si="167"/>
        <v>Activo</v>
      </c>
    </row>
    <row r="169" spans="1:60" x14ac:dyDescent="0.3">
      <c r="A169" s="53">
        <v>1165</v>
      </c>
      <c r="B169" s="54">
        <f t="shared" si="187"/>
        <v>43755.468287037038</v>
      </c>
      <c r="C169" s="36" t="str">
        <f t="shared" si="157"/>
        <v>TI_Diseño y modelado de flujos de operación para Gobierno de Datos</v>
      </c>
      <c r="D169" s="36" t="s">
        <v>6365</v>
      </c>
      <c r="E169" s="36"/>
      <c r="F169" s="36"/>
      <c r="G169" s="36" t="s">
        <v>6816</v>
      </c>
      <c r="H169" s="36" t="str">
        <f t="shared" si="158"/>
        <v>​Proponer un modelo de referencia integral que defina los procesos de administración, mejora y aprovechamiento de la información en la AGCTI. Estos procesos permitirán un mejor manejo de la informacióndisponible en los sistemas actuales, mediante adecuada gestión de la disponibilidad, integridad, usabilidad y seguridad de los datos. El modelo propuesto contemplará&amp;#58;Diagnóstico inicial para determinar el estado actualDefinición del marco de gobiernoDiseño de los mecanismos de gobierno (procesos, políticas, puntos de control, estructuras, roles y responsabilidades)</v>
      </c>
      <c r="I169" s="36" t="str">
        <f t="shared" si="190"/>
        <v>AGCTI</v>
      </c>
      <c r="J169" s="36" t="s">
        <v>7957</v>
      </c>
      <c r="K169" s="36" t="str">
        <f t="shared" si="159"/>
        <v>Daniel Enrique Vázquez Carmona</v>
      </c>
      <c r="L169" s="36" t="s">
        <v>8066</v>
      </c>
      <c r="M169" s="36">
        <v>1</v>
      </c>
      <c r="N169" s="36" t="s">
        <v>8065</v>
      </c>
      <c r="O169" s="36">
        <f t="shared" si="191"/>
        <v>0</v>
      </c>
      <c r="P169" s="36" t="s">
        <v>6974</v>
      </c>
      <c r="Q169" s="36">
        <f t="shared" si="192"/>
        <v>0</v>
      </c>
      <c r="R169" s="36" t="str">
        <f t="shared" si="193"/>
        <v>3. Ejecución</v>
      </c>
      <c r="S169" s="36"/>
      <c r="T169" s="36"/>
      <c r="U169" s="36"/>
      <c r="V169" s="51">
        <f t="shared" si="186"/>
        <v>0.81</v>
      </c>
      <c r="W169" s="36" t="str">
        <f t="shared" si="194"/>
        <v>Activo</v>
      </c>
      <c r="X169" s="36" t="s">
        <v>170</v>
      </c>
      <c r="Y169" s="36" t="str">
        <f t="shared" si="195"/>
        <v>Soporte a la operación del SAT</v>
      </c>
      <c r="Z169" s="36" t="str">
        <f t="shared" si="188"/>
        <v>Transversales de TI</v>
      </c>
      <c r="AA169" s="36" t="str">
        <f t="shared" si="189"/>
        <v>Proyecto Tecnológico</v>
      </c>
      <c r="AB169" s="55" t="str">
        <f t="shared" si="160"/>
        <v>2075.1 - Documentum/Captiva - Servicios de Digitalización Solución Integral Servicios al Contribuyente</v>
      </c>
      <c r="AC169" s="36" t="str">
        <f t="shared" si="161"/>
        <v>Documentum/Captiva - Servicios de Digitalización Solución Integral Servicios al Contribuyente</v>
      </c>
      <c r="AD169" s="36" t="str">
        <f>VLOOKUP(A169,h_iniciativa,14,FALSE)</f>
        <v>Fábrica Interna - ACSMC</v>
      </c>
      <c r="AE169" s="36" t="s">
        <v>218</v>
      </c>
      <c r="AF169" s="36" t="str">
        <f t="shared" si="196"/>
        <v/>
      </c>
      <c r="AG169" s="36" t="str">
        <f t="shared" si="197"/>
        <v/>
      </c>
      <c r="AH169" s="36">
        <v>0</v>
      </c>
      <c r="AI169" s="57" t="str">
        <f t="shared" si="198"/>
        <v/>
      </c>
      <c r="AJ169" s="36" t="e">
        <f t="shared" si="162"/>
        <v>#N/A</v>
      </c>
      <c r="AK169" s="36" t="str">
        <f t="shared" si="199"/>
        <v>daniel.vazquez</v>
      </c>
      <c r="AL169" s="36" t="str">
        <f t="shared" si="200"/>
        <v>Homero Angel Garcia Merino</v>
      </c>
      <c r="AM169" s="36" t="s">
        <v>7822</v>
      </c>
      <c r="AN169" s="36" t="s">
        <v>4444</v>
      </c>
      <c r="AO169" s="36">
        <f t="shared" si="201"/>
        <v>0</v>
      </c>
      <c r="AP169" s="36" t="e">
        <f t="shared" si="202"/>
        <v>#N/A</v>
      </c>
      <c r="AQ169" s="36" t="str">
        <f t="shared" si="203"/>
        <v>Proyecto Tecnológico</v>
      </c>
      <c r="AR169" s="36" t="s">
        <v>7822</v>
      </c>
      <c r="AS169" s="36" t="s">
        <v>170</v>
      </c>
      <c r="AT169" s="36" t="s">
        <v>170</v>
      </c>
      <c r="AU169" s="36" t="str">
        <f t="shared" si="204"/>
        <v/>
      </c>
      <c r="AV169" s="54" t="str">
        <f t="shared" si="205"/>
        <v>30/09/2019</v>
      </c>
      <c r="AW169" s="54" t="str">
        <f t="shared" si="206"/>
        <v>30/09/2019</v>
      </c>
      <c r="AX169" s="54" t="str">
        <f t="shared" si="207"/>
        <v>02/10/2020</v>
      </c>
      <c r="AY169" s="54" t="str">
        <f t="shared" si="208"/>
        <v/>
      </c>
      <c r="AZ169" s="49">
        <f t="shared" si="209"/>
        <v>2020</v>
      </c>
      <c r="BA169" s="49">
        <f t="shared" si="210"/>
        <v>10</v>
      </c>
      <c r="BB169" s="36" t="s">
        <v>663</v>
      </c>
      <c r="BC169" s="49" t="s">
        <v>3963</v>
      </c>
      <c r="BD169" s="48" t="e">
        <f t="shared" si="163"/>
        <v>#N/A</v>
      </c>
      <c r="BE169" s="48">
        <f t="shared" si="164"/>
        <v>0</v>
      </c>
      <c r="BF169" s="48" t="e">
        <f t="shared" si="165"/>
        <v>#N/A</v>
      </c>
      <c r="BG169" s="48">
        <f t="shared" si="166"/>
        <v>1165</v>
      </c>
      <c r="BH169" s="48" t="str">
        <f t="shared" si="167"/>
        <v>Activo</v>
      </c>
    </row>
    <row r="170" spans="1:60" ht="43.2" x14ac:dyDescent="0.3">
      <c r="A170" s="53">
        <v>1172</v>
      </c>
      <c r="B170" s="54">
        <f t="shared" si="187"/>
        <v>43756.685844907406</v>
      </c>
      <c r="C170" s="63" t="str">
        <f t="shared" si="157"/>
        <v>MAT-IDC-RFC Ampliado_Documentación de reglas (AS IS) en creación de relaciones y roles a través diversos canales</v>
      </c>
      <c r="D170" s="36" t="s">
        <v>6365</v>
      </c>
      <c r="E170" s="36"/>
      <c r="F170" s="36"/>
      <c r="G170" s="36" t="s">
        <v>6819</v>
      </c>
      <c r="H170" s="36" t="str">
        <f t="shared" si="158"/>
        <v>​Documentar las reglas con las que actualmente opera el Visor Tributario en la asignación de relaciones y roles a través de los canales de atenciónAutoservicio-Portal de Contribuyente y Ventanilla y/o autoridad-Portal de Empleado, con base enla codificación de la aplicación.</v>
      </c>
      <c r="I170" s="36" t="str">
        <f t="shared" si="190"/>
        <v>AGCTI</v>
      </c>
      <c r="J170" s="36" t="s">
        <v>7957</v>
      </c>
      <c r="K170" s="36" t="str">
        <f t="shared" si="159"/>
        <v>Ernesto Rafael Aboytes Mondragón</v>
      </c>
      <c r="L170" s="36" t="s">
        <v>6944</v>
      </c>
      <c r="M170" s="36"/>
      <c r="N170" s="145" t="s">
        <v>122</v>
      </c>
      <c r="O170" s="36">
        <f t="shared" si="191"/>
        <v>146.69999999999999</v>
      </c>
      <c r="P170" s="36" t="s">
        <v>6974</v>
      </c>
      <c r="Q170" s="36">
        <f t="shared" si="192"/>
        <v>0</v>
      </c>
      <c r="R170" s="36" t="str">
        <f t="shared" si="193"/>
        <v>3. Ejecución</v>
      </c>
      <c r="S170" s="36"/>
      <c r="T170" s="36"/>
      <c r="U170" s="36"/>
      <c r="V170" s="51">
        <f t="shared" si="186"/>
        <v>0.71</v>
      </c>
      <c r="W170" s="36" t="str">
        <f t="shared" si="194"/>
        <v>Activo</v>
      </c>
      <c r="X170" s="36" t="s">
        <v>170</v>
      </c>
      <c r="Y170" s="36" t="str">
        <f t="shared" si="195"/>
        <v>Facilitar el cumplimiento</v>
      </c>
      <c r="Z170" s="36" t="str">
        <f t="shared" si="188"/>
        <v>Transversales de TI</v>
      </c>
      <c r="AA170" s="36" t="str">
        <f t="shared" si="189"/>
        <v>Requerimiento Técnico</v>
      </c>
      <c r="AB170" s="55" t="str">
        <f t="shared" si="160"/>
        <v>700 - RFC Ampliado</v>
      </c>
      <c r="AC170" s="36" t="str">
        <f t="shared" si="161"/>
        <v>RFC Ampliado</v>
      </c>
      <c r="AD170" s="36" t="s">
        <v>33</v>
      </c>
      <c r="AE170" s="36" t="str">
        <f>VLOOKUP(A170,h_project,34,FALSE)</f>
        <v>Unidades de Desarrollo (UD-X)</v>
      </c>
      <c r="AF170" s="36">
        <f t="shared" si="196"/>
        <v>782.4</v>
      </c>
      <c r="AG170" s="36">
        <f t="shared" si="197"/>
        <v>978</v>
      </c>
      <c r="AH170" s="56">
        <v>179169.6</v>
      </c>
      <c r="AI170" s="57">
        <f t="shared" si="198"/>
        <v>179169.6</v>
      </c>
      <c r="AJ170" s="36" t="e">
        <f t="shared" si="162"/>
        <v>#N/A</v>
      </c>
      <c r="AK170" s="36" t="str">
        <f t="shared" si="199"/>
        <v>Christian Alejandro Nolasco Palacios</v>
      </c>
      <c r="AL170" s="36" t="str">
        <f t="shared" si="200"/>
        <v>Ignacio Trujillo Hernandez</v>
      </c>
      <c r="AM170" s="36" t="s">
        <v>4214</v>
      </c>
      <c r="AN170" s="36" t="s">
        <v>4214</v>
      </c>
      <c r="AO170" s="36">
        <f t="shared" si="201"/>
        <v>922</v>
      </c>
      <c r="AP170" s="36" t="str">
        <f t="shared" si="202"/>
        <v>Alto Nivel</v>
      </c>
      <c r="AQ170" s="36" t="str">
        <f t="shared" si="203"/>
        <v>Proyecto Tecnológico</v>
      </c>
      <c r="AR170" s="36" t="s">
        <v>4401</v>
      </c>
      <c r="AS170" s="36" t="s">
        <v>4401</v>
      </c>
      <c r="AT170" s="36" t="str">
        <f>VLOOKUP(A170,proyectos,12,FALSE)</f>
        <v>Jose Ignacio Perez Garcia</v>
      </c>
      <c r="AU170" s="36" t="str">
        <f t="shared" si="204"/>
        <v>Araceli Gandara Bautista</v>
      </c>
      <c r="AV170" s="54" t="str">
        <f t="shared" si="205"/>
        <v>31/12/2019</v>
      </c>
      <c r="AW170" s="54" t="str">
        <f t="shared" si="206"/>
        <v>31/12/2019</v>
      </c>
      <c r="AX170" s="54" t="str">
        <f t="shared" si="207"/>
        <v>19/10/2020</v>
      </c>
      <c r="AY170" s="54" t="str">
        <f t="shared" si="208"/>
        <v/>
      </c>
      <c r="AZ170" s="49">
        <f t="shared" si="209"/>
        <v>2020</v>
      </c>
      <c r="BA170" s="49">
        <f t="shared" si="210"/>
        <v>10</v>
      </c>
      <c r="BB170" s="36" t="s">
        <v>663</v>
      </c>
      <c r="BC170" s="49" t="s">
        <v>3963</v>
      </c>
      <c r="BD170" s="48" t="e">
        <f t="shared" si="163"/>
        <v>#N/A</v>
      </c>
      <c r="BE170" s="48">
        <f t="shared" si="164"/>
        <v>0</v>
      </c>
      <c r="BF170" s="48">
        <f t="shared" si="165"/>
        <v>1172</v>
      </c>
      <c r="BG170" s="48">
        <f t="shared" si="166"/>
        <v>1172</v>
      </c>
      <c r="BH170" s="48" t="str">
        <f t="shared" si="167"/>
        <v>Activo</v>
      </c>
    </row>
    <row r="171" spans="1:60" x14ac:dyDescent="0.3">
      <c r="A171" s="53">
        <v>1182</v>
      </c>
      <c r="B171" s="54">
        <f t="shared" si="187"/>
        <v>43763.559259259258</v>
      </c>
      <c r="C171" s="36" t="str">
        <f t="shared" si="157"/>
        <v>CED_Administrador de catálogos mejoras</v>
      </c>
      <c r="D171" s="36"/>
      <c r="E171" s="36"/>
      <c r="F171" s="36"/>
      <c r="G171" s="36" t="s">
        <v>6816</v>
      </c>
      <c r="H171" s="36" t="str">
        <f t="shared" si="158"/>
        <v>​El administrador de catálogos que actualmente está en producción no cumple con todas las funcionalidades que el usuario requiere, por lo cual se incorporarán las reglas de negocio al “Administrador de Catálogos” a fin de homologar en solo aplicativo los controles de información agrupada (catálogos) a fin de ir migrando de manera paulatina las funcionalidades de sistemas legados a una plataforma e infraestructura MAT.</v>
      </c>
      <c r="I171" s="36" t="str">
        <f t="shared" si="190"/>
        <v>AGA</v>
      </c>
      <c r="J171" s="36" t="s">
        <v>6944</v>
      </c>
      <c r="K171" s="36" t="str">
        <f t="shared" si="159"/>
        <v>Sonia Oliva Caballero Aquino</v>
      </c>
      <c r="L171" s="36" t="s">
        <v>6944</v>
      </c>
      <c r="M171" s="36">
        <v>1</v>
      </c>
      <c r="N171" s="145" t="s">
        <v>186</v>
      </c>
      <c r="O171" s="36">
        <f t="shared" si="191"/>
        <v>603.91499999999996</v>
      </c>
      <c r="P171" s="36" t="s">
        <v>2396</v>
      </c>
      <c r="Q171" s="36">
        <f t="shared" si="192"/>
        <v>1</v>
      </c>
      <c r="R171" s="36" t="str">
        <f t="shared" si="193"/>
        <v>B. Arquitectura</v>
      </c>
      <c r="S171" s="36"/>
      <c r="T171" s="36"/>
      <c r="U171" s="36"/>
      <c r="V171" s="51">
        <f t="shared" si="186"/>
        <v>0.19</v>
      </c>
      <c r="W171" s="36" t="str">
        <f t="shared" si="194"/>
        <v>Activo</v>
      </c>
      <c r="X171" s="36" t="s">
        <v>170</v>
      </c>
      <c r="Y171" s="36" t="str">
        <f t="shared" si="195"/>
        <v>Continuidad operativa</v>
      </c>
      <c r="Z171" s="36" t="str">
        <f t="shared" si="188"/>
        <v>MAT - Comercio Exterior</v>
      </c>
      <c r="AA171" s="36" t="str">
        <f t="shared" si="189"/>
        <v>Mantenimiento</v>
      </c>
      <c r="AB171" s="55" t="str">
        <f t="shared" si="160"/>
        <v>3925 - MATCE - Administrador de Catálogos</v>
      </c>
      <c r="AC171" s="36" t="str">
        <f t="shared" si="161"/>
        <v>MATCE - Administrador de Catálogos</v>
      </c>
      <c r="AD171" s="36" t="s">
        <v>33</v>
      </c>
      <c r="AE171" s="36" t="str">
        <f>VLOOKUP(A171,h_project,34,FALSE)</f>
        <v>Unidades de Desarrollo (UD-X)</v>
      </c>
      <c r="AF171" s="36">
        <f t="shared" si="196"/>
        <v>4026.1</v>
      </c>
      <c r="AG171" s="36">
        <f t="shared" si="197"/>
        <v>4026.1</v>
      </c>
      <c r="AH171" s="56">
        <v>305944</v>
      </c>
      <c r="AI171" s="57">
        <f t="shared" si="198"/>
        <v>921976.9</v>
      </c>
      <c r="AJ171" s="36">
        <f t="shared" si="162"/>
        <v>305944</v>
      </c>
      <c r="AK171" s="36" t="str">
        <f t="shared" si="199"/>
        <v>Sonia Oliva Caballero Aquino</v>
      </c>
      <c r="AL171" s="36" t="str">
        <f t="shared" si="200"/>
        <v>Enrique Teodoro Olvera Olvera</v>
      </c>
      <c r="AM171" s="36" t="s">
        <v>4214</v>
      </c>
      <c r="AN171" s="36" t="s">
        <v>4214</v>
      </c>
      <c r="AO171" s="36">
        <f t="shared" si="201"/>
        <v>1155</v>
      </c>
      <c r="AP171" s="36" t="str">
        <f t="shared" si="202"/>
        <v>COSMIC</v>
      </c>
      <c r="AQ171" s="36" t="str">
        <f t="shared" si="203"/>
        <v>Desarrollo de Software</v>
      </c>
      <c r="AR171" s="36" t="s">
        <v>4444</v>
      </c>
      <c r="AS171" s="36" t="s">
        <v>4444</v>
      </c>
      <c r="AT171" s="36" t="str">
        <f>VLOOKUP(A171,proyectos,12,FALSE)</f>
        <v>Homero Angel Garcia Merino</v>
      </c>
      <c r="AU171" s="36" t="str">
        <f t="shared" si="204"/>
        <v>Jose Salvador Parra Correa</v>
      </c>
      <c r="AV171" s="54" t="str">
        <f t="shared" si="205"/>
        <v>15/01/2020</v>
      </c>
      <c r="AW171" s="54" t="str">
        <f t="shared" si="206"/>
        <v>15/01/2020</v>
      </c>
      <c r="AX171" s="54" t="str">
        <f t="shared" si="207"/>
        <v>15/10/2021</v>
      </c>
      <c r="AY171" s="54" t="str">
        <f t="shared" si="208"/>
        <v/>
      </c>
      <c r="AZ171" s="49">
        <f t="shared" si="209"/>
        <v>2021</v>
      </c>
      <c r="BA171" s="49">
        <f t="shared" si="210"/>
        <v>10</v>
      </c>
      <c r="BB171" s="36" t="s">
        <v>663</v>
      </c>
      <c r="BC171" s="49" t="s">
        <v>3963</v>
      </c>
      <c r="BD171" s="48" t="e">
        <f t="shared" si="163"/>
        <v>#N/A</v>
      </c>
      <c r="BE171" s="48">
        <f t="shared" si="164"/>
        <v>0</v>
      </c>
      <c r="BF171" s="48">
        <f t="shared" si="165"/>
        <v>1182</v>
      </c>
      <c r="BG171" s="48">
        <f t="shared" si="166"/>
        <v>1182</v>
      </c>
      <c r="BH171" s="48" t="str">
        <f t="shared" si="167"/>
        <v>Activo</v>
      </c>
    </row>
    <row r="172" spans="1:60" x14ac:dyDescent="0.3">
      <c r="A172" s="36">
        <v>1184</v>
      </c>
      <c r="B172" s="54">
        <f t="shared" si="187"/>
        <v>43766.670057870368</v>
      </c>
      <c r="C172" s="36" t="str">
        <f t="shared" si="157"/>
        <v>DyP_IPP-Incluir Canal y Medio de Pago que bancos envían a SAT. Monitores DYP. Mejora LC 4.0</v>
      </c>
      <c r="D172" s="36"/>
      <c r="E172" s="36"/>
      <c r="F172" s="36"/>
      <c r="G172" s="36" t="s">
        <v>6817</v>
      </c>
      <c r="H172" s="36" t="str">
        <f t="shared" si="158"/>
        <v>​Cambio de Alcance 111202, viene del PPMC 110215 DyP_LDA DYP Implementar mejoras a la Línea de Captura ver. 4.0 Donde se indica&amp;#58;Derivado de la necesidad de continuar y completar la atención del PPMC 110215 ;DYP_LDA-DyP Implementar mejoras a la Línea de Captura ver. 4.0; se requiere&amp;#58;Incluir el ;Canal; y ;Medio de Pago; que son enviados por el Banco hacia el SAT en los siguientes monitores de Pagos y ConsultasDeclaraciones Pagadas - ProvisionalesDeclaraciones Pagadas – AnualesDetalle de pagos por bancoLíneas Pagadas por OrigenUtilizar el documento ;AjustesMonitores_DYP-LC04.docx;, ya que también se debe agregar el ;Canal; y ;Medio de Pago; en las opciones de Exportación de Excel y PDF en los casos que aplique en DyP y Anuales</v>
      </c>
      <c r="I172" s="36" t="str">
        <f t="shared" si="190"/>
        <v>AGR</v>
      </c>
      <c r="J172" s="36" t="s">
        <v>6944</v>
      </c>
      <c r="K172" s="36" t="e">
        <f t="shared" si="159"/>
        <v>#N/A</v>
      </c>
      <c r="L172" s="36"/>
      <c r="M172" s="36"/>
      <c r="N172" s="36"/>
      <c r="O172" s="36"/>
      <c r="P172" s="36"/>
      <c r="Q172" s="36"/>
      <c r="R172" s="36" t="s">
        <v>2275</v>
      </c>
      <c r="S172" s="48"/>
      <c r="T172" s="48"/>
      <c r="U172" s="48"/>
      <c r="V172" s="51" t="e">
        <f t="shared" si="186"/>
        <v>#N/A</v>
      </c>
      <c r="W172" s="48" t="s">
        <v>35</v>
      </c>
      <c r="X172" s="36" t="s">
        <v>170</v>
      </c>
      <c r="Y172" s="36"/>
      <c r="Z172" s="36" t="str">
        <f t="shared" si="188"/>
        <v>Declaraciones y Pagos (Informativas y Pagos Provisionales)</v>
      </c>
      <c r="AA172" s="36" t="str">
        <f t="shared" si="189"/>
        <v>Mantenimiento</v>
      </c>
      <c r="AB172" s="36" t="str">
        <f t="shared" si="160"/>
        <v>2280 - Declaraciones Provisionales</v>
      </c>
      <c r="AC172" s="36" t="str">
        <f t="shared" si="161"/>
        <v>Declaraciones Provisionales</v>
      </c>
      <c r="AD172" s="36" t="str">
        <f>VLOOKUP(A172,h_iniciativa,14,FALSE)</f>
        <v>Microsoft</v>
      </c>
      <c r="AE172" s="36"/>
      <c r="AF172" s="36"/>
      <c r="AG172" s="36"/>
      <c r="AH172" s="36"/>
      <c r="AI172" s="36"/>
      <c r="AJ172" s="36" t="e">
        <f t="shared" si="162"/>
        <v>#N/A</v>
      </c>
      <c r="AK172" s="36" t="str">
        <f>VLOOKUP(A172,h_iniciativa,11,FALSE)</f>
        <v>Elizabeth Del Valle Beltran</v>
      </c>
      <c r="AL172" s="36" t="str">
        <f>VLOOKUP(A172,h_iniciativa,9,FALSE)</f>
        <v>Ricardo Ramiro Romero Razo</v>
      </c>
      <c r="AM172" s="36" t="s">
        <v>4214</v>
      </c>
      <c r="AN172" s="36" t="s">
        <v>4214</v>
      </c>
      <c r="AO172" s="36"/>
      <c r="AP172" s="36"/>
      <c r="AQ172" s="36"/>
      <c r="AR172" s="36" t="s">
        <v>4444</v>
      </c>
      <c r="AS172" s="36" t="s">
        <v>4444</v>
      </c>
      <c r="AT172" s="48" t="str">
        <f>VLOOKUP(VLOOKUP(A172,h_iniciativa,12,FALSE),matriz_app,6,FALSE)</f>
        <v>Oscar Fernandez Pallares</v>
      </c>
      <c r="AU172" s="48" t="str">
        <f>VLOOKUP(VLOOKUP(A172,h_iniciativa,12,FALSE),matriz_app,5,FALSE)</f>
        <v>Ignacio Ramon Ruiz Casillas</v>
      </c>
      <c r="AV172" s="52"/>
      <c r="AW172" s="52"/>
      <c r="AX172" s="52"/>
      <c r="AY172" s="52"/>
      <c r="AZ172" s="49"/>
      <c r="BA172" s="49"/>
      <c r="BB172" s="36" t="s">
        <v>2267</v>
      </c>
      <c r="BC172" s="49" t="s">
        <v>3963</v>
      </c>
      <c r="BD172" s="48">
        <f t="shared" si="163"/>
        <v>1184</v>
      </c>
      <c r="BE172" s="48" t="str">
        <f t="shared" si="164"/>
        <v>Banco de iniciativa</v>
      </c>
      <c r="BF172" s="48" t="e">
        <f t="shared" si="165"/>
        <v>#N/A</v>
      </c>
      <c r="BG172" s="48" t="e">
        <f t="shared" si="166"/>
        <v>#N/A</v>
      </c>
      <c r="BH172" s="48" t="e">
        <f t="shared" si="167"/>
        <v>#N/A</v>
      </c>
    </row>
    <row r="173" spans="1:60" x14ac:dyDescent="0.3">
      <c r="A173" s="53">
        <v>1185</v>
      </c>
      <c r="B173" s="54">
        <f t="shared" si="187"/>
        <v>43767.502546296295</v>
      </c>
      <c r="C173" s="36" t="str">
        <f t="shared" si="157"/>
        <v>TI_32D MAT_Actualización consumo CFDI</v>
      </c>
      <c r="D173" s="36" t="s">
        <v>6341</v>
      </c>
      <c r="E173" s="36"/>
      <c r="F173" s="36"/>
      <c r="G173" s="36" t="s">
        <v>6816</v>
      </c>
      <c r="H173" s="36" t="str">
        <f t="shared" si="158"/>
        <v>​El 32DMAT ;Reporte de Opinión de Cumpliiento; actualmente consulta el web service de los CFDIs mediante un componente broker, que utiliza tecnología SOAP. Dicho web service se está actualizando para que ahora sea consumido con tecnología RES en lugar de SOAP; a su vez, se requiereactualizar el componente Broker que utiliza el aplicativo R32D para cosultar las facturas de los contribuyentes, para la funcionalidad de subdeclarar ingresos.</v>
      </c>
      <c r="I173" s="36" t="str">
        <f t="shared" si="190"/>
        <v>AGCTI</v>
      </c>
      <c r="J173" s="36" t="s">
        <v>7957</v>
      </c>
      <c r="K173" s="36" t="str">
        <f t="shared" si="159"/>
        <v>Mauricio Martínez Puerto</v>
      </c>
      <c r="L173" s="36" t="s">
        <v>7957</v>
      </c>
      <c r="M173" s="36"/>
      <c r="N173" s="145" t="s">
        <v>4466</v>
      </c>
      <c r="O173" s="36">
        <f t="shared" ref="O173:O178" si="211">IFERROR(AG173*0.15,0)</f>
        <v>318.79500000000002</v>
      </c>
      <c r="P173" s="36" t="s">
        <v>6974</v>
      </c>
      <c r="Q173" s="36">
        <f t="shared" ref="Q173:Q178" si="212">IF(K173=N173,1,0)</f>
        <v>1</v>
      </c>
      <c r="R173" s="36" t="str">
        <f t="shared" ref="R173:R178" si="213">VLOOKUP(A173,proyectos,5,FALSE)</f>
        <v>E. Pruebas de Integración Aplicativa</v>
      </c>
      <c r="S173" s="36"/>
      <c r="T173" s="36"/>
      <c r="U173" s="36"/>
      <c r="V173" s="51">
        <f t="shared" si="186"/>
        <v>0.63</v>
      </c>
      <c r="W173" s="36" t="str">
        <f t="shared" ref="W173:W178" si="214">VLOOKUP(A173,proyectos,6,FALSE)</f>
        <v>Activo</v>
      </c>
      <c r="X173" s="36" t="s">
        <v>170</v>
      </c>
      <c r="Y173" s="36" t="str">
        <f t="shared" ref="Y173:Y178" si="215">VLOOKUP(A173,proyectos,19,FALSE)</f>
        <v>Continuidad operativa</v>
      </c>
      <c r="Z173" s="36" t="str">
        <f t="shared" si="188"/>
        <v>Transversales de TI</v>
      </c>
      <c r="AA173" s="36" t="str">
        <f t="shared" si="189"/>
        <v>Requerimiento Técnico</v>
      </c>
      <c r="AB173" s="55" t="str">
        <f t="shared" si="160"/>
        <v>627 - Opinión del Cumplimiento del Contribuyente</v>
      </c>
      <c r="AC173" s="36" t="str">
        <f t="shared" si="161"/>
        <v>Opinión del Cumplimiento del Contribuyente</v>
      </c>
      <c r="AD173" s="36" t="s">
        <v>33</v>
      </c>
      <c r="AE173" s="36" t="str">
        <f t="shared" ref="AE173:AE178" si="216">VLOOKUP(A173,h_project,34,FALSE)</f>
        <v>Unidades de Desarrollo (UD-X)</v>
      </c>
      <c r="AF173" s="36">
        <f t="shared" ref="AF173:AF178" si="217">VLOOKUP(A173,h_project,35,FALSE)</f>
        <v>1912.77</v>
      </c>
      <c r="AG173" s="36">
        <f t="shared" ref="AG173:AG178" si="218">VLOOKUP(A173,h_project,36,FALSE)</f>
        <v>2125.3000000000002</v>
      </c>
      <c r="AH173" s="56">
        <v>438024.33</v>
      </c>
      <c r="AI173" s="57">
        <f t="shared" ref="AI173:AI178" si="219">VLOOKUP(A173,h_project,37,FALSE)</f>
        <v>438024.33</v>
      </c>
      <c r="AJ173" s="36">
        <f t="shared" si="162"/>
        <v>260695.89</v>
      </c>
      <c r="AK173" s="36" t="str">
        <f t="shared" ref="AK173:AK178" si="220">VLOOKUP(A173,proyectos,9,FALSE)</f>
        <v>Mauricio Martinez</v>
      </c>
      <c r="AL173" s="36" t="str">
        <f t="shared" ref="AL173:AL178" si="221">VLOOKUP(A173,proyectos,10,FALSE)</f>
        <v>Joaquin Tabares Muñoz</v>
      </c>
      <c r="AM173" s="36" t="s">
        <v>7822</v>
      </c>
      <c r="AN173" s="36" t="s">
        <v>7086</v>
      </c>
      <c r="AO173" s="36">
        <f t="shared" ref="AO173:AO178" si="222">VLOOKUP(A173,proyectos,2,FALSE)</f>
        <v>1084</v>
      </c>
      <c r="AP173" s="36" t="str">
        <f t="shared" ref="AP173:AP178" si="223">VLOOKUP(AO173,h_est_tec,17,FALSE)</f>
        <v>COSMIC</v>
      </c>
      <c r="AQ173" s="36" t="str">
        <f t="shared" ref="AQ173:AQ178" si="224">VLOOKUP(A173,proyectos,29,FALSE)</f>
        <v>Servicios de Información</v>
      </c>
      <c r="AR173" s="36" t="s">
        <v>7086</v>
      </c>
      <c r="AS173" s="36" t="s">
        <v>7086</v>
      </c>
      <c r="AT173" s="36" t="str">
        <f t="shared" ref="AT173:AT178" si="225">VLOOKUP(A173,proyectos,12,FALSE)</f>
        <v>Joaquin Tabares Muñoz</v>
      </c>
      <c r="AU173" s="36" t="str">
        <f t="shared" ref="AU173:AU178" si="226">VLOOKUP(A173,proyectos,13,FALSE)</f>
        <v>Huberto Gonzalez Chavez</v>
      </c>
      <c r="AV173" s="54" t="str">
        <f t="shared" ref="AV173:AV178" si="227">VLOOKUP(A173,proyectos,20,FALSE)</f>
        <v>13/11/2019</v>
      </c>
      <c r="AW173" s="54" t="str">
        <f t="shared" ref="AW173:AW178" si="228">VLOOKUP(A173,proyectos,21,FALSE)</f>
        <v>13/11/2019</v>
      </c>
      <c r="AX173" s="54" t="str">
        <f t="shared" ref="AX173:AX178" si="229">VLOOKUP(A173,proyectos,22,FALSE)</f>
        <v>16/06/2020</v>
      </c>
      <c r="AY173" s="54" t="str">
        <f t="shared" ref="AY173:AY178" si="230">VLOOKUP(A173,proyectos,23,FALSE)</f>
        <v/>
      </c>
      <c r="AZ173" s="49">
        <f t="shared" ref="AZ173:AZ178" si="231">YEAR(AX173)</f>
        <v>2020</v>
      </c>
      <c r="BA173" s="49">
        <f t="shared" ref="BA173:BA178" si="232">MONTH(AX173)</f>
        <v>6</v>
      </c>
      <c r="BB173" s="36" t="s">
        <v>663</v>
      </c>
      <c r="BC173" s="49" t="s">
        <v>3963</v>
      </c>
      <c r="BD173" s="48" t="e">
        <f t="shared" si="163"/>
        <v>#N/A</v>
      </c>
      <c r="BE173" s="48">
        <f t="shared" si="164"/>
        <v>0</v>
      </c>
      <c r="BF173" s="48">
        <f t="shared" si="165"/>
        <v>1185</v>
      </c>
      <c r="BG173" s="48">
        <f t="shared" si="166"/>
        <v>1185</v>
      </c>
      <c r="BH173" s="48" t="str">
        <f t="shared" si="167"/>
        <v>Activo</v>
      </c>
    </row>
    <row r="174" spans="1:60" x14ac:dyDescent="0.3">
      <c r="A174" s="53">
        <v>1191</v>
      </c>
      <c r="B174" s="54">
        <f t="shared" si="187"/>
        <v>43769.803819444445</v>
      </c>
      <c r="C174" s="36" t="str">
        <f t="shared" si="157"/>
        <v>MATCE-MATCE-PITA_Enviar información a Solución de Resiliencia</v>
      </c>
      <c r="D174" s="36"/>
      <c r="E174" s="36"/>
      <c r="F174" s="36"/>
      <c r="G174" s="36" t="s">
        <v>6815</v>
      </c>
      <c r="H174" s="36" t="str">
        <f t="shared" si="158"/>
        <v>​Realizar la petición y respuesta, de la
activación del MSA y del mensaje de salida a la Solución de Resiliencia
PITA, a fin de disponer de un mecanismo alterno que garantice la
continuidad de los servicios y aplicaciones asociadas con el despacho aduanero
de carga, ante un posible escenario que comprometa la operación de la Solución
PITA, derivado de pérdida de comunicación con el Centro de Datos de CPED.</v>
      </c>
      <c r="I174" s="36" t="str">
        <f t="shared" si="190"/>
        <v>AGA</v>
      </c>
      <c r="J174" s="36" t="s">
        <v>7957</v>
      </c>
      <c r="K174" s="36" t="str">
        <f t="shared" si="159"/>
        <v>Edgar Alfonso Reyes Pérez</v>
      </c>
      <c r="L174" s="36" t="s">
        <v>7957</v>
      </c>
      <c r="M174" s="36"/>
      <c r="N174" s="145" t="s">
        <v>4460</v>
      </c>
      <c r="O174" s="36">
        <f t="shared" si="211"/>
        <v>234.51300000000001</v>
      </c>
      <c r="P174" s="36" t="s">
        <v>6974</v>
      </c>
      <c r="Q174" s="36">
        <f t="shared" si="212"/>
        <v>1</v>
      </c>
      <c r="R174" s="36" t="str">
        <f t="shared" si="213"/>
        <v>B. Arquitectura</v>
      </c>
      <c r="S174" s="36"/>
      <c r="T174" s="36"/>
      <c r="U174" s="36"/>
      <c r="V174" s="51">
        <f t="shared" si="186"/>
        <v>0.34</v>
      </c>
      <c r="W174" s="36" t="str">
        <f t="shared" si="214"/>
        <v>Activo</v>
      </c>
      <c r="X174" s="36" t="s">
        <v>170</v>
      </c>
      <c r="Y174" s="36" t="str">
        <f t="shared" si="215"/>
        <v>Compromiso con otras Instituciones</v>
      </c>
      <c r="Z174" s="36" t="str">
        <f t="shared" si="188"/>
        <v>MAT - Comercio Exterior</v>
      </c>
      <c r="AA174" s="36" t="str">
        <f t="shared" si="189"/>
        <v>Mantenimiento</v>
      </c>
      <c r="AB174" s="55" t="str">
        <f t="shared" si="160"/>
        <v>931 - MATCE - PITA</v>
      </c>
      <c r="AC174" s="36" t="str">
        <f t="shared" si="161"/>
        <v>MATCE - PITA</v>
      </c>
      <c r="AD174" s="36" t="s">
        <v>33</v>
      </c>
      <c r="AE174" s="36" t="str">
        <f t="shared" si="216"/>
        <v>Unidades de Desarrollo (UD-X)</v>
      </c>
      <c r="AF174" s="36">
        <f t="shared" si="217"/>
        <v>1407.08</v>
      </c>
      <c r="AG174" s="36">
        <f t="shared" si="218"/>
        <v>1563.42</v>
      </c>
      <c r="AH174" s="56">
        <v>124576</v>
      </c>
      <c r="AI174" s="57">
        <f t="shared" si="219"/>
        <v>322221.32</v>
      </c>
      <c r="AJ174" s="36">
        <f t="shared" si="162"/>
        <v>80608</v>
      </c>
      <c r="AK174" s="36" t="str">
        <f t="shared" si="220"/>
        <v>Beatriz Belem Stein Carrillo</v>
      </c>
      <c r="AL174" s="36" t="str">
        <f t="shared" si="221"/>
        <v>Ingrid Bernal Campuzano</v>
      </c>
      <c r="AM174" s="36" t="s">
        <v>4214</v>
      </c>
      <c r="AN174" s="36" t="s">
        <v>4214</v>
      </c>
      <c r="AO174" s="36">
        <f t="shared" si="222"/>
        <v>1162</v>
      </c>
      <c r="AP174" s="36" t="str">
        <f t="shared" si="223"/>
        <v>COSMIC</v>
      </c>
      <c r="AQ174" s="36" t="str">
        <f t="shared" si="224"/>
        <v>Desarrollo de Software</v>
      </c>
      <c r="AR174" s="36" t="s">
        <v>4444</v>
      </c>
      <c r="AS174" s="36" t="s">
        <v>4444</v>
      </c>
      <c r="AT174" s="36" t="str">
        <f t="shared" si="225"/>
        <v>Homero Angel Garcia Merino</v>
      </c>
      <c r="AU174" s="36" t="str">
        <f t="shared" si="226"/>
        <v>Graciela Hernandez Cortes</v>
      </c>
      <c r="AV174" s="54" t="str">
        <f t="shared" si="227"/>
        <v>27/03/2020</v>
      </c>
      <c r="AW174" s="54" t="str">
        <f t="shared" si="228"/>
        <v>27/03/2020</v>
      </c>
      <c r="AX174" s="54" t="str">
        <f t="shared" si="229"/>
        <v>31/12/2020</v>
      </c>
      <c r="AY174" s="54" t="str">
        <f t="shared" si="230"/>
        <v/>
      </c>
      <c r="AZ174" s="49">
        <f t="shared" si="231"/>
        <v>2020</v>
      </c>
      <c r="BA174" s="49">
        <f t="shared" si="232"/>
        <v>12</v>
      </c>
      <c r="BB174" s="36" t="s">
        <v>663</v>
      </c>
      <c r="BC174" s="49" t="s">
        <v>3963</v>
      </c>
      <c r="BD174" s="48" t="e">
        <f t="shared" si="163"/>
        <v>#N/A</v>
      </c>
      <c r="BE174" s="48">
        <f t="shared" si="164"/>
        <v>0</v>
      </c>
      <c r="BF174" s="48">
        <f t="shared" si="165"/>
        <v>1191</v>
      </c>
      <c r="BG174" s="48">
        <f t="shared" si="166"/>
        <v>1191</v>
      </c>
      <c r="BH174" s="48" t="str">
        <f t="shared" si="167"/>
        <v>Activo</v>
      </c>
    </row>
    <row r="175" spans="1:60" x14ac:dyDescent="0.3">
      <c r="A175" s="53">
        <v>1192</v>
      </c>
      <c r="B175" s="54">
        <f t="shared" si="187"/>
        <v>43769.807233796295</v>
      </c>
      <c r="C175" s="36" t="str">
        <f t="shared" si="157"/>
        <v>MATCE_MATCE-SA_Asociación COVE - Pedimento</v>
      </c>
      <c r="D175" s="36"/>
      <c r="E175" s="36"/>
      <c r="F175" s="36"/>
      <c r="G175" s="36" t="s">
        <v>6815</v>
      </c>
      <c r="H175" s="36" t="str">
        <f t="shared" si="158"/>
        <v xml:space="preserve">Mostrar
en MATCE Selección un mensaje en el cual se indique no sólo la causa de
investigación cuando se module un Previo de consolidado y éste traiga un COVE
que ya haya sido utilizado previamente con otro pedimento, sino que además
muestre cual es el pedimento al que está asociado a dicho COVE. </v>
      </c>
      <c r="I175" s="36" t="str">
        <f t="shared" si="190"/>
        <v>AGA</v>
      </c>
      <c r="J175" s="36" t="s">
        <v>7957</v>
      </c>
      <c r="K175" s="36" t="str">
        <f t="shared" si="159"/>
        <v>Edgar Alfonso Reyes Pérez</v>
      </c>
      <c r="L175" s="36" t="s">
        <v>7957</v>
      </c>
      <c r="M175" s="36"/>
      <c r="N175" s="145" t="s">
        <v>4460</v>
      </c>
      <c r="O175" s="36">
        <f t="shared" si="211"/>
        <v>29.639999999999997</v>
      </c>
      <c r="P175" s="36" t="s">
        <v>6974</v>
      </c>
      <c r="Q175" s="36">
        <f t="shared" si="212"/>
        <v>1</v>
      </c>
      <c r="R175" s="36" t="str">
        <f t="shared" si="213"/>
        <v>E. Pruebas de Integración Aplicativa</v>
      </c>
      <c r="S175" s="36" t="s">
        <v>6467</v>
      </c>
      <c r="T175" s="36" t="s">
        <v>6466</v>
      </c>
      <c r="U175" s="36"/>
      <c r="V175" s="51">
        <f t="shared" si="186"/>
        <v>0.45</v>
      </c>
      <c r="W175" s="36" t="str">
        <f t="shared" si="214"/>
        <v>Activo</v>
      </c>
      <c r="X175" s="36" t="s">
        <v>170</v>
      </c>
      <c r="Y175" s="36" t="str">
        <f t="shared" si="215"/>
        <v>Continuidad operativa</v>
      </c>
      <c r="Z175" s="36" t="str">
        <f t="shared" si="188"/>
        <v>MAT - Comercio Exterior</v>
      </c>
      <c r="AA175" s="36" t="str">
        <f t="shared" si="189"/>
        <v>Mantenimiento</v>
      </c>
      <c r="AB175" s="55" t="str">
        <f t="shared" si="160"/>
        <v>621 - MATCE - Selección Automatizada</v>
      </c>
      <c r="AC175" s="36" t="str">
        <f t="shared" si="161"/>
        <v>MATCE - Selección Automatizada</v>
      </c>
      <c r="AD175" s="36" t="s">
        <v>33</v>
      </c>
      <c r="AE175" s="36" t="str">
        <f t="shared" si="216"/>
        <v>Unidades de Desarrollo (UD-X)</v>
      </c>
      <c r="AF175" s="36">
        <f t="shared" si="217"/>
        <v>0</v>
      </c>
      <c r="AG175" s="36">
        <f t="shared" si="218"/>
        <v>197.6</v>
      </c>
      <c r="AH175" s="56">
        <v>0</v>
      </c>
      <c r="AI175" s="57">
        <f t="shared" si="219"/>
        <v>0</v>
      </c>
      <c r="AJ175" s="36" t="e">
        <f t="shared" si="162"/>
        <v>#N/A</v>
      </c>
      <c r="AK175" s="36" t="str">
        <f t="shared" si="220"/>
        <v>Beatriz Belem Stein Carrillo</v>
      </c>
      <c r="AL175" s="36" t="str">
        <f t="shared" si="221"/>
        <v>Ingrid Bernal Campuzano</v>
      </c>
      <c r="AM175" s="36" t="s">
        <v>4214</v>
      </c>
      <c r="AN175" s="36" t="s">
        <v>4214</v>
      </c>
      <c r="AO175" s="36">
        <f t="shared" si="222"/>
        <v>1009</v>
      </c>
      <c r="AP175" s="36" t="str">
        <f t="shared" si="223"/>
        <v>COSMIC</v>
      </c>
      <c r="AQ175" s="36" t="str">
        <f t="shared" si="224"/>
        <v>Desarrollo de Software</v>
      </c>
      <c r="AR175" s="36" t="s">
        <v>4444</v>
      </c>
      <c r="AS175" s="36" t="s">
        <v>4444</v>
      </c>
      <c r="AT175" s="36" t="str">
        <f t="shared" si="225"/>
        <v>Homero Angel Garcia Merino</v>
      </c>
      <c r="AU175" s="36" t="str">
        <f t="shared" si="226"/>
        <v>Graciela Hernandez Cortes</v>
      </c>
      <c r="AV175" s="54" t="str">
        <f t="shared" si="227"/>
        <v>09/12/2019</v>
      </c>
      <c r="AW175" s="54" t="str">
        <f t="shared" si="228"/>
        <v>09/12/2019</v>
      </c>
      <c r="AX175" s="54" t="str">
        <f t="shared" si="229"/>
        <v>21/12/2020</v>
      </c>
      <c r="AY175" s="54" t="str">
        <f t="shared" si="230"/>
        <v/>
      </c>
      <c r="AZ175" s="49">
        <f t="shared" si="231"/>
        <v>2020</v>
      </c>
      <c r="BA175" s="49">
        <f t="shared" si="232"/>
        <v>12</v>
      </c>
      <c r="BB175" s="36" t="s">
        <v>663</v>
      </c>
      <c r="BC175" s="49" t="s">
        <v>3963</v>
      </c>
      <c r="BD175" s="48" t="e">
        <f t="shared" si="163"/>
        <v>#N/A</v>
      </c>
      <c r="BE175" s="48">
        <f t="shared" si="164"/>
        <v>0</v>
      </c>
      <c r="BF175" s="48">
        <f t="shared" si="165"/>
        <v>1192</v>
      </c>
      <c r="BG175" s="48">
        <f t="shared" si="166"/>
        <v>1192</v>
      </c>
      <c r="BH175" s="48" t="str">
        <f t="shared" si="167"/>
        <v>Activo</v>
      </c>
    </row>
    <row r="176" spans="1:60" x14ac:dyDescent="0.3">
      <c r="A176" s="53">
        <v>1193</v>
      </c>
      <c r="B176" s="54">
        <f t="shared" si="187"/>
        <v>43770.425046296295</v>
      </c>
      <c r="C176" s="36" t="str">
        <f t="shared" si="157"/>
        <v xml:space="preserve">CESO_INAMI_ Actualización de catálogos y sus reglas aplicadas en la Declaración </v>
      </c>
      <c r="D176" s="36"/>
      <c r="E176" s="36"/>
      <c r="F176" s="36"/>
      <c r="G176" s="36" t="s">
        <v>6816</v>
      </c>
      <c r="H176" s="36" t="str">
        <f t="shared" si="158"/>
        <v xml:space="preserve">
Actualizar
la Declaración de pasajeros procedentes del extranjero en la sección Datos de
Identificación, para cambiar el orden de los catálogos, y con estos las reglas asociadas
a los mismos.
</v>
      </c>
      <c r="I176" s="36" t="str">
        <f t="shared" si="190"/>
        <v>AGA</v>
      </c>
      <c r="J176" s="36" t="s">
        <v>7957</v>
      </c>
      <c r="K176" s="36" t="str">
        <f t="shared" si="159"/>
        <v>Edgar Alfonso Reyes Pérez</v>
      </c>
      <c r="L176" s="36" t="s">
        <v>6944</v>
      </c>
      <c r="M176" s="36"/>
      <c r="N176" s="145" t="s">
        <v>186</v>
      </c>
      <c r="O176" s="36">
        <f t="shared" si="211"/>
        <v>290.21249999999998</v>
      </c>
      <c r="P176" s="36" t="s">
        <v>6974</v>
      </c>
      <c r="Q176" s="36">
        <f t="shared" si="212"/>
        <v>0</v>
      </c>
      <c r="R176" s="36" t="str">
        <f t="shared" si="213"/>
        <v>B. Arquitectura</v>
      </c>
      <c r="S176" s="36"/>
      <c r="T176" s="36"/>
      <c r="U176" s="36"/>
      <c r="V176" s="51">
        <f t="shared" si="186"/>
        <v>0.12</v>
      </c>
      <c r="W176" s="36" t="str">
        <f t="shared" si="214"/>
        <v>Detenido con CCRS</v>
      </c>
      <c r="X176" s="36" t="s">
        <v>170</v>
      </c>
      <c r="Y176" s="36" t="str">
        <f t="shared" si="215"/>
        <v>Continuidad operativa</v>
      </c>
      <c r="Z176" s="36" t="str">
        <f t="shared" si="188"/>
        <v>Comercio Exterior - Soporte a la Operación</v>
      </c>
      <c r="AA176" s="36" t="str">
        <f t="shared" si="189"/>
        <v>Mantenimiento</v>
      </c>
      <c r="AB176" s="55" t="str">
        <f t="shared" si="160"/>
        <v>646 - Declaración de Pasajeros y Excedente de Franquicia</v>
      </c>
      <c r="AC176" s="36" t="str">
        <f t="shared" si="161"/>
        <v>Declaración de Pasajeros y Excedente de Franquicia</v>
      </c>
      <c r="AD176" s="36" t="s">
        <v>33</v>
      </c>
      <c r="AE176" s="36" t="str">
        <f t="shared" si="216"/>
        <v>Unidades de Desarrollo (UD-X)</v>
      </c>
      <c r="AF176" s="36">
        <f t="shared" si="217"/>
        <v>1741.26</v>
      </c>
      <c r="AG176" s="36">
        <f t="shared" si="218"/>
        <v>1934.75</v>
      </c>
      <c r="AH176" s="56">
        <v>398748.54</v>
      </c>
      <c r="AI176" s="57">
        <f t="shared" si="219"/>
        <v>398748.54</v>
      </c>
      <c r="AJ176" s="36">
        <f t="shared" si="162"/>
        <v>65581.02</v>
      </c>
      <c r="AK176" s="36" t="str">
        <f t="shared" si="220"/>
        <v>Sonia Oliva Caballero Aquino</v>
      </c>
      <c r="AL176" s="36" t="str">
        <f t="shared" si="221"/>
        <v>Enrique Teodoro Olvera Olvera</v>
      </c>
      <c r="AM176" s="36" t="s">
        <v>4214</v>
      </c>
      <c r="AN176" s="36" t="s">
        <v>4214</v>
      </c>
      <c r="AO176" s="36">
        <f t="shared" si="222"/>
        <v>1072</v>
      </c>
      <c r="AP176" s="36" t="str">
        <f t="shared" si="223"/>
        <v>COSMIC</v>
      </c>
      <c r="AQ176" s="36" t="str">
        <f t="shared" si="224"/>
        <v>Desarrollo de Software</v>
      </c>
      <c r="AR176" s="36" t="s">
        <v>4444</v>
      </c>
      <c r="AS176" s="36" t="s">
        <v>4444</v>
      </c>
      <c r="AT176" s="36" t="str">
        <f t="shared" si="225"/>
        <v>Homero Angel Garcia Merino</v>
      </c>
      <c r="AU176" s="36" t="str">
        <f t="shared" si="226"/>
        <v>Jazmin Aide Gaytan Fernandez</v>
      </c>
      <c r="AV176" s="54" t="str">
        <f t="shared" si="227"/>
        <v>27/01/2020</v>
      </c>
      <c r="AW176" s="54" t="str">
        <f t="shared" si="228"/>
        <v>27/01/2020</v>
      </c>
      <c r="AX176" s="54" t="str">
        <f t="shared" si="229"/>
        <v>07/01/2021</v>
      </c>
      <c r="AY176" s="54" t="str">
        <f t="shared" si="230"/>
        <v/>
      </c>
      <c r="AZ176" s="49">
        <f t="shared" si="231"/>
        <v>2021</v>
      </c>
      <c r="BA176" s="49">
        <f t="shared" si="232"/>
        <v>1</v>
      </c>
      <c r="BB176" s="36" t="s">
        <v>663</v>
      </c>
      <c r="BC176" s="49" t="s">
        <v>3963</v>
      </c>
      <c r="BD176" s="48" t="e">
        <f t="shared" si="163"/>
        <v>#N/A</v>
      </c>
      <c r="BE176" s="48">
        <f t="shared" si="164"/>
        <v>0</v>
      </c>
      <c r="BF176" s="48">
        <f t="shared" si="165"/>
        <v>1193</v>
      </c>
      <c r="BG176" s="48">
        <f t="shared" si="166"/>
        <v>1193</v>
      </c>
      <c r="BH176" s="48" t="str">
        <f t="shared" si="167"/>
        <v>Detenido con CCRS</v>
      </c>
    </row>
    <row r="177" spans="1:60" x14ac:dyDescent="0.3">
      <c r="A177" s="53">
        <v>1195</v>
      </c>
      <c r="B177" s="54">
        <f t="shared" si="187"/>
        <v>43770.725358796299</v>
      </c>
      <c r="C177" s="36" t="str">
        <f t="shared" si="157"/>
        <v xml:space="preserve">MATCE_MATCE DODA-QR_Integración de pedimentos virtuales </v>
      </c>
      <c r="D177" s="36"/>
      <c r="E177" s="36"/>
      <c r="F177" s="36"/>
      <c r="G177" s="36" t="s">
        <v>6815</v>
      </c>
      <c r="H177" s="36" t="str">
        <f t="shared" si="158"/>
        <v>​Permitir
generar el número de integración en el Portal y en el Web Service de DODA QR y
PITA de los pedimentos virtuales en los que se validó un cierre del
consolidado, considerando se haya declarado “vacío” el identificador “Pedimento
Consolidado” y el identificador con la clave del pedimento virtual.</v>
      </c>
      <c r="I177" s="36" t="str">
        <f t="shared" si="190"/>
        <v>AGA</v>
      </c>
      <c r="J177" s="36" t="s">
        <v>6944</v>
      </c>
      <c r="K177" s="36" t="str">
        <f t="shared" si="159"/>
        <v>Beatriz Belem Stein Carrillo</v>
      </c>
      <c r="L177" s="36" t="s">
        <v>6944</v>
      </c>
      <c r="M177" s="36"/>
      <c r="N177" s="145" t="s">
        <v>73</v>
      </c>
      <c r="O177" s="36">
        <f t="shared" si="211"/>
        <v>117.678</v>
      </c>
      <c r="P177" s="36" t="s">
        <v>6974</v>
      </c>
      <c r="Q177" s="36">
        <f t="shared" si="212"/>
        <v>1</v>
      </c>
      <c r="R177" s="36" t="str">
        <f t="shared" si="213"/>
        <v>E. Pruebas de Integración Aplicativa</v>
      </c>
      <c r="S177" s="36"/>
      <c r="T177" s="36"/>
      <c r="U177" s="36"/>
      <c r="V177" s="51">
        <f t="shared" si="186"/>
        <v>0.73</v>
      </c>
      <c r="W177" s="36" t="str">
        <f t="shared" si="214"/>
        <v>Activo</v>
      </c>
      <c r="X177" s="36" t="str">
        <f>VLOOKUP(A177,h_iniciativa,15,FALSE)</f>
        <v>No aplica</v>
      </c>
      <c r="Y177" s="36" t="str">
        <f t="shared" si="215"/>
        <v>Continuidad operativa</v>
      </c>
      <c r="Z177" s="36" t="str">
        <f t="shared" si="188"/>
        <v>MAT - Comercio Exterior</v>
      </c>
      <c r="AA177" s="36" t="str">
        <f t="shared" si="189"/>
        <v>Mantenimiento</v>
      </c>
      <c r="AB177" s="55" t="str">
        <f t="shared" si="160"/>
        <v>919 - MATCE - Documento de Operación de Despacho Aduanero QR Portal</v>
      </c>
      <c r="AC177" s="36" t="str">
        <f t="shared" si="161"/>
        <v>MATCE - Documento de Operación de Despacho Aduanero QR Portal</v>
      </c>
      <c r="AD177" s="36" t="s">
        <v>33</v>
      </c>
      <c r="AE177" s="36" t="str">
        <f t="shared" si="216"/>
        <v>Unidades de Desarrollo (UD-X)</v>
      </c>
      <c r="AF177" s="36">
        <f t="shared" si="217"/>
        <v>627.61</v>
      </c>
      <c r="AG177" s="36">
        <f t="shared" si="218"/>
        <v>784.52</v>
      </c>
      <c r="AH177" s="56">
        <v>76944</v>
      </c>
      <c r="AI177" s="57">
        <f t="shared" si="219"/>
        <v>143722.69</v>
      </c>
      <c r="AJ177" s="36">
        <f t="shared" si="162"/>
        <v>64675.210500000008</v>
      </c>
      <c r="AK177" s="36" t="str">
        <f t="shared" si="220"/>
        <v>Beatriz Belem Stein Carrillo</v>
      </c>
      <c r="AL177" s="36" t="str">
        <f t="shared" si="221"/>
        <v>Ingrid Bernal Campuzano</v>
      </c>
      <c r="AM177" s="36" t="s">
        <v>4214</v>
      </c>
      <c r="AN177" s="36" t="s">
        <v>4214</v>
      </c>
      <c r="AO177" s="36">
        <f t="shared" si="222"/>
        <v>1166</v>
      </c>
      <c r="AP177" s="36" t="str">
        <f t="shared" si="223"/>
        <v>COSMIC</v>
      </c>
      <c r="AQ177" s="36" t="str">
        <f t="shared" si="224"/>
        <v>Desarrollo de Software</v>
      </c>
      <c r="AR177" s="36" t="s">
        <v>4444</v>
      </c>
      <c r="AS177" s="36" t="s">
        <v>4444</v>
      </c>
      <c r="AT177" s="36" t="str">
        <f t="shared" si="225"/>
        <v>Homero Angel Garcia Merino</v>
      </c>
      <c r="AU177" s="36" t="str">
        <f t="shared" si="226"/>
        <v>Graciela Hernandez Cortes</v>
      </c>
      <c r="AV177" s="54" t="str">
        <f t="shared" si="227"/>
        <v>18/03/2020</v>
      </c>
      <c r="AW177" s="54" t="str">
        <f t="shared" si="228"/>
        <v>18/03/2020</v>
      </c>
      <c r="AX177" s="54" t="str">
        <f t="shared" si="229"/>
        <v>12/11/2020</v>
      </c>
      <c r="AY177" s="54" t="str">
        <f t="shared" si="230"/>
        <v/>
      </c>
      <c r="AZ177" s="49">
        <f t="shared" si="231"/>
        <v>2020</v>
      </c>
      <c r="BA177" s="49">
        <f t="shared" si="232"/>
        <v>11</v>
      </c>
      <c r="BB177" s="36" t="s">
        <v>663</v>
      </c>
      <c r="BC177" s="49" t="s">
        <v>3963</v>
      </c>
      <c r="BD177" s="48" t="e">
        <f t="shared" si="163"/>
        <v>#N/A</v>
      </c>
      <c r="BE177" s="48">
        <f t="shared" si="164"/>
        <v>0</v>
      </c>
      <c r="BF177" s="48">
        <f t="shared" si="165"/>
        <v>1195</v>
      </c>
      <c r="BG177" s="48">
        <f t="shared" si="166"/>
        <v>1195</v>
      </c>
      <c r="BH177" s="48" t="str">
        <f t="shared" si="167"/>
        <v>Activo</v>
      </c>
    </row>
    <row r="178" spans="1:60" x14ac:dyDescent="0.3">
      <c r="A178" s="53">
        <v>1200</v>
      </c>
      <c r="B178" s="54">
        <f t="shared" si="187"/>
        <v>43774.822650462964</v>
      </c>
      <c r="C178" s="36" t="str">
        <f t="shared" si="157"/>
        <v xml:space="preserve">CESO_CPITV Incluir la Consulta de Autorización de Importación Temporal de Embarcaciones (CAITE). </v>
      </c>
      <c r="D178" s="36"/>
      <c r="E178" s="36"/>
      <c r="F178" s="36"/>
      <c r="G178" s="36" t="s">
        <v>6816</v>
      </c>
      <c r="H178" s="36" t="str">
        <f t="shared" si="158"/>
        <v>​Implementar en la Consulta de Permisos de Importación Temporal de Vehículos (CPITV), una consulta que permita conocer al contribuyente la vigencia que guardan las autorizaciones de importación temporal de sus Embarcaciones.</v>
      </c>
      <c r="I178" s="36" t="str">
        <f t="shared" si="190"/>
        <v>AGA</v>
      </c>
      <c r="J178" s="36" t="s">
        <v>6944</v>
      </c>
      <c r="K178" s="36" t="str">
        <f t="shared" si="159"/>
        <v>María de los Ángeles Ávila Vázquez</v>
      </c>
      <c r="L178" s="36" t="s">
        <v>6944</v>
      </c>
      <c r="M178" s="36"/>
      <c r="N178" s="145" t="s">
        <v>4474</v>
      </c>
      <c r="O178" s="36">
        <f t="shared" si="211"/>
        <v>72</v>
      </c>
      <c r="P178" s="36" t="s">
        <v>6974</v>
      </c>
      <c r="Q178" s="36">
        <f t="shared" si="212"/>
        <v>1</v>
      </c>
      <c r="R178" s="36" t="str">
        <f t="shared" si="213"/>
        <v>A.1 Especificación Funcional</v>
      </c>
      <c r="S178" s="36"/>
      <c r="T178" s="36"/>
      <c r="U178" s="36"/>
      <c r="V178" s="51">
        <f t="shared" si="186"/>
        <v>0.78</v>
      </c>
      <c r="W178" s="36" t="str">
        <f t="shared" si="214"/>
        <v>Activo</v>
      </c>
      <c r="X178" s="36" t="s">
        <v>170</v>
      </c>
      <c r="Y178" s="36" t="str">
        <f t="shared" si="215"/>
        <v>Continuidad operativa</v>
      </c>
      <c r="Z178" s="36" t="str">
        <f t="shared" si="188"/>
        <v>Comercio Exterior - Soporte a la Operación</v>
      </c>
      <c r="AA178" s="36" t="str">
        <f t="shared" si="189"/>
        <v>Proyecto</v>
      </c>
      <c r="AB178" s="55" t="str">
        <f t="shared" si="160"/>
        <v>593 - Consulta de Permisos de Importación Temporal de Vehículos - Consulta de Autorizaciones de Importación Temporal de Embarcaciones</v>
      </c>
      <c r="AC178" s="36" t="str">
        <f t="shared" si="161"/>
        <v>Consulta de Permisos de Importación Temporal de Vehículos - Consulta de Autorizaciones de Importación Temporal de Embarcaciones</v>
      </c>
      <c r="AD178" s="36" t="s">
        <v>33</v>
      </c>
      <c r="AE178" s="36" t="str">
        <f t="shared" si="216"/>
        <v>Unidades de Desarrollo (UD-X)</v>
      </c>
      <c r="AF178" s="36">
        <f t="shared" si="217"/>
        <v>480</v>
      </c>
      <c r="AG178" s="36">
        <f t="shared" si="218"/>
        <v>480</v>
      </c>
      <c r="AH178" s="56">
        <v>69616</v>
      </c>
      <c r="AI178" s="57">
        <f t="shared" si="219"/>
        <v>109920</v>
      </c>
      <c r="AJ178" s="36">
        <f t="shared" si="162"/>
        <v>69616</v>
      </c>
      <c r="AK178" s="36" t="str">
        <f t="shared" si="220"/>
        <v>María de los Angeles Ávila Vázquez</v>
      </c>
      <c r="AL178" s="36" t="str">
        <f t="shared" si="221"/>
        <v>Enrique Teodoro Olvera Olvera</v>
      </c>
      <c r="AM178" s="36" t="s">
        <v>4214</v>
      </c>
      <c r="AN178" s="36" t="s">
        <v>4214</v>
      </c>
      <c r="AO178" s="36">
        <f t="shared" si="222"/>
        <v>1216</v>
      </c>
      <c r="AP178" s="36" t="str">
        <f t="shared" si="223"/>
        <v>Alto Nivel</v>
      </c>
      <c r="AQ178" s="36" t="str">
        <f t="shared" si="224"/>
        <v>Desarrollo de Software</v>
      </c>
      <c r="AR178" s="36" t="s">
        <v>4444</v>
      </c>
      <c r="AS178" s="36" t="s">
        <v>4444</v>
      </c>
      <c r="AT178" s="36" t="str">
        <f t="shared" si="225"/>
        <v>Homero Angel Garcia Merino</v>
      </c>
      <c r="AU178" s="36" t="str">
        <f t="shared" si="226"/>
        <v>Jazmin Aide Gaytan Fernandez</v>
      </c>
      <c r="AV178" s="54" t="str">
        <f t="shared" si="227"/>
        <v>27/01/2020</v>
      </c>
      <c r="AW178" s="54" t="str">
        <f t="shared" si="228"/>
        <v>27/01/2020</v>
      </c>
      <c r="AX178" s="54" t="str">
        <f t="shared" si="229"/>
        <v>19/10/2020</v>
      </c>
      <c r="AY178" s="54" t="str">
        <f t="shared" si="230"/>
        <v/>
      </c>
      <c r="AZ178" s="49">
        <f t="shared" si="231"/>
        <v>2020</v>
      </c>
      <c r="BA178" s="49">
        <f t="shared" si="232"/>
        <v>10</v>
      </c>
      <c r="BB178" s="36" t="s">
        <v>663</v>
      </c>
      <c r="BC178" s="49" t="s">
        <v>3963</v>
      </c>
      <c r="BD178" s="48" t="e">
        <f t="shared" si="163"/>
        <v>#N/A</v>
      </c>
      <c r="BE178" s="48">
        <f t="shared" si="164"/>
        <v>0</v>
      </c>
      <c r="BF178" s="48">
        <f t="shared" si="165"/>
        <v>1200</v>
      </c>
      <c r="BG178" s="48">
        <f t="shared" si="166"/>
        <v>1200</v>
      </c>
      <c r="BH178" s="48" t="str">
        <f t="shared" si="167"/>
        <v>Activo</v>
      </c>
    </row>
    <row r="179" spans="1:60" x14ac:dyDescent="0.3">
      <c r="A179" s="36">
        <v>1204</v>
      </c>
      <c r="B179" s="54">
        <f t="shared" si="187"/>
        <v>43776.562488425923</v>
      </c>
      <c r="C179" s="36" t="str">
        <f t="shared" si="157"/>
        <v>SAC_SAPS: Sistema de Atencion a Planteamientos de Síndicos y Coordinaciones Nacionales de Síndicos</v>
      </c>
      <c r="D179" s="36"/>
      <c r="E179" s="36"/>
      <c r="F179" s="36"/>
      <c r="G179" s="36" t="s">
        <v>6817</v>
      </c>
      <c r="H179" s="36" t="str">
        <f t="shared" si="158"/>
        <v>La Administración Central de Apoyo Juridico de Servicios al Contribuyente (ACAJSC) actualmente cuenta con el aplicativo SAPSA, el cual reside en el servicio de aduanas y el cual se encuentra obsoleto y cuenta con muchas limitantes, por ello surge la necesidad de generar un aplicativo en plataforma MAT que cumpla con las expectativas del Negocio.</v>
      </c>
      <c r="I179" s="36" t="str">
        <f t="shared" si="190"/>
        <v>AGSC</v>
      </c>
      <c r="J179" s="36" t="s">
        <v>6944</v>
      </c>
      <c r="K179" s="36" t="e">
        <f t="shared" si="159"/>
        <v>#N/A</v>
      </c>
      <c r="L179" s="36"/>
      <c r="M179" s="36"/>
      <c r="N179" s="36"/>
      <c r="O179" s="36"/>
      <c r="P179" s="36"/>
      <c r="Q179" s="36"/>
      <c r="R179" s="36" t="s">
        <v>2275</v>
      </c>
      <c r="S179" s="36"/>
      <c r="T179" s="36"/>
      <c r="U179" s="36"/>
      <c r="V179" s="51" t="e">
        <f t="shared" si="186"/>
        <v>#N/A</v>
      </c>
      <c r="W179" s="36" t="str">
        <f>IF(VLOOKUP(A179,iniciativa,23,FALSE)="Banco de iniciativa", "Detenido","Activo")</f>
        <v>Activo</v>
      </c>
      <c r="X179" s="36" t="str">
        <f>VLOOKUP(A179,h_iniciativa,15,FALSE)</f>
        <v>No aplica</v>
      </c>
      <c r="Y179" s="36" t="str">
        <f>VLOOKUP(A179,iniciativa,17,FALSE)</f>
        <v>Facilitar el cumplimiento</v>
      </c>
      <c r="Z179" s="36" t="str">
        <f t="shared" si="188"/>
        <v>Servicios al Contribuyente</v>
      </c>
      <c r="AA179" s="36" t="str">
        <f t="shared" si="189"/>
        <v>Desarrollo</v>
      </c>
      <c r="AB179" s="36" t="str">
        <f t="shared" si="160"/>
        <v>194 - Sistema de Atención a planteamiento de Síndicos de Contribuyentes</v>
      </c>
      <c r="AC179" s="36" t="str">
        <f t="shared" si="161"/>
        <v>Sistema de Atención a planteamiento de Síndicos de Contribuyentes</v>
      </c>
      <c r="AD179" s="36" t="s">
        <v>33</v>
      </c>
      <c r="AE179" s="36"/>
      <c r="AF179" s="36"/>
      <c r="AG179" s="36"/>
      <c r="AH179" s="36"/>
      <c r="AI179" s="36"/>
      <c r="AJ179" s="36" t="e">
        <f t="shared" si="162"/>
        <v>#N/A</v>
      </c>
      <c r="AK179" s="36" t="str">
        <f>VLOOKUP(A179,h_iniciativa,11,FALSE)</f>
        <v>Oscar Gabriel Rivera Murillo</v>
      </c>
      <c r="AL179" s="36" t="str">
        <f>VLOOKUP(A179,h_iniciativa,9,FALSE)</f>
        <v>Ignacio Trujillo Hernandez</v>
      </c>
      <c r="AM179" s="36" t="s">
        <v>4214</v>
      </c>
      <c r="AN179" s="36" t="s">
        <v>4214</v>
      </c>
      <c r="AO179" s="36"/>
      <c r="AP179" s="36"/>
      <c r="AQ179" s="36"/>
      <c r="AR179" s="36" t="s">
        <v>4444</v>
      </c>
      <c r="AS179" s="36" t="s">
        <v>4444</v>
      </c>
      <c r="AT179" s="48" t="str">
        <f>VLOOKUP(VLOOKUP(A179,h_iniciativa,12,FALSE),matriz_app,6,FALSE)</f>
        <v>Homero Angel Garcia Merino</v>
      </c>
      <c r="AU179" s="48" t="str">
        <f>VLOOKUP(VLOOKUP(A179,h_iniciativa,12,FALSE),matriz_app,5,FALSE)</f>
        <v>Jazmin Aide Gaytan Fernandez</v>
      </c>
      <c r="AV179" s="54"/>
      <c r="AW179" s="54"/>
      <c r="AX179" s="54"/>
      <c r="AY179" s="54"/>
      <c r="AZ179" s="49"/>
      <c r="BA179" s="49"/>
      <c r="BB179" s="36" t="s">
        <v>2267</v>
      </c>
      <c r="BC179" s="49" t="s">
        <v>3963</v>
      </c>
      <c r="BD179" s="48">
        <f t="shared" si="163"/>
        <v>1204</v>
      </c>
      <c r="BE179" s="48" t="str">
        <f t="shared" si="164"/>
        <v>Realizar análisis</v>
      </c>
      <c r="BF179" s="48" t="e">
        <f t="shared" si="165"/>
        <v>#N/A</v>
      </c>
      <c r="BG179" s="48" t="e">
        <f t="shared" si="166"/>
        <v>#N/A</v>
      </c>
      <c r="BH179" s="48" t="e">
        <f t="shared" si="167"/>
        <v>#N/A</v>
      </c>
    </row>
    <row r="180" spans="1:60" ht="28.8" x14ac:dyDescent="0.3">
      <c r="A180" s="36">
        <v>1212</v>
      </c>
      <c r="B180" s="54">
        <f t="shared" si="187"/>
        <v>43780.728680555556</v>
      </c>
      <c r="C180" s="63" t="str">
        <f t="shared" si="157"/>
        <v>TI_Actualización tecnológica de la aplicación Tipo de Cambio</v>
      </c>
      <c r="D180" s="36" t="s">
        <v>6365</v>
      </c>
      <c r="E180" s="36"/>
      <c r="F180" s="36"/>
      <c r="G180" s="36" t="s">
        <v>6816</v>
      </c>
      <c r="H180" s="36" t="str">
        <f t="shared" si="158"/>
        <v>​Integración del aplicativo Tipo de Cambio al ciclo de vida de microservicios en contenedores sobre la infraestructura SENHA, considerando que los servicios actuales de extracción, actualización y persistencia de datos serán reemplazados por microservicios.Lo anterior, derivado de que la aplicaciónTipo de Cambio es un aplicativo legado, construido en .NET, por lo que, al ser un aplicativo satélite con funcionalidades simples de consulta y carga de información, es candidato para ser integrado al ciclo de vida de microservicios en contenedores sobre la infraestructura SENHA.</v>
      </c>
      <c r="I180" s="36" t="str">
        <f t="shared" si="190"/>
        <v>AGCTI</v>
      </c>
      <c r="J180" s="36" t="s">
        <v>6944</v>
      </c>
      <c r="K180" s="36" t="e">
        <f t="shared" si="159"/>
        <v>#N/A</v>
      </c>
      <c r="L180" s="36"/>
      <c r="M180" s="36"/>
      <c r="N180" s="36"/>
      <c r="O180" s="36"/>
      <c r="P180" s="36"/>
      <c r="Q180" s="36"/>
      <c r="R180" s="36" t="s">
        <v>3961</v>
      </c>
      <c r="S180" s="48"/>
      <c r="T180" s="48"/>
      <c r="U180" s="48"/>
      <c r="V180" s="51" t="e">
        <f t="shared" si="186"/>
        <v>#N/A</v>
      </c>
      <c r="W180" s="48" t="s">
        <v>35</v>
      </c>
      <c r="X180" s="36" t="str">
        <f>VLOOKUP(A180,h_iniciativa,15,FALSE)</f>
        <v>No aplica</v>
      </c>
      <c r="Y180" s="36"/>
      <c r="Z180" s="36" t="str">
        <f t="shared" si="188"/>
        <v>Transversales de TI</v>
      </c>
      <c r="AA180" s="36" t="str">
        <f t="shared" si="189"/>
        <v>Requerimiento Técnico</v>
      </c>
      <c r="AB180" s="36" t="str">
        <f t="shared" si="160"/>
        <v>868.1 - Tipo de Cambio</v>
      </c>
      <c r="AC180" s="36" t="str">
        <f t="shared" si="161"/>
        <v>Tipo de Cambio</v>
      </c>
      <c r="AD180" s="36" t="str">
        <f>VLOOKUP(A180,h_iniciativa,14,FALSE)</f>
        <v>Fábrica Interna - APE 5</v>
      </c>
      <c r="AE180" s="36"/>
      <c r="AF180" s="36"/>
      <c r="AG180" s="36"/>
      <c r="AH180" s="36"/>
      <c r="AI180" s="36"/>
      <c r="AJ180" s="36" t="e">
        <f t="shared" si="162"/>
        <v>#N/A</v>
      </c>
      <c r="AK180" s="36" t="s">
        <v>41</v>
      </c>
      <c r="AL180" s="36" t="s">
        <v>41</v>
      </c>
      <c r="AM180" s="36" t="s">
        <v>7822</v>
      </c>
      <c r="AN180" s="36" t="s">
        <v>4444</v>
      </c>
      <c r="AO180" s="36"/>
      <c r="AP180" s="36"/>
      <c r="AQ180" s="36"/>
      <c r="AR180" s="36" t="s">
        <v>4444</v>
      </c>
      <c r="AS180" s="36" t="s">
        <v>4444</v>
      </c>
      <c r="AT180" s="48" t="str">
        <f>VLOOKUP(VLOOKUP(A180,h_iniciativa,12,FALSE),matriz_app,6,FALSE)</f>
        <v>Homero Angel Garcia Merino</v>
      </c>
      <c r="AU180" s="48" t="str">
        <f>VLOOKUP(VLOOKUP(A180,h_iniciativa,12,FALSE),matriz_app,5,FALSE)</f>
        <v>Francisco Lopez Guadarrama</v>
      </c>
      <c r="AV180" s="52"/>
      <c r="AW180" s="52"/>
      <c r="AX180" s="52"/>
      <c r="AY180" s="52"/>
      <c r="AZ180" s="49"/>
      <c r="BA180" s="49"/>
      <c r="BB180" s="36" t="s">
        <v>3959</v>
      </c>
      <c r="BC180" s="49" t="s">
        <v>3963</v>
      </c>
      <c r="BD180" s="48" t="e">
        <f t="shared" si="163"/>
        <v>#N/A</v>
      </c>
      <c r="BE180" s="48">
        <f t="shared" si="164"/>
        <v>0</v>
      </c>
      <c r="BF180" s="48" t="e">
        <f t="shared" si="165"/>
        <v>#N/A</v>
      </c>
      <c r="BG180" s="48" t="e">
        <f t="shared" si="166"/>
        <v>#N/A</v>
      </c>
      <c r="BH180" s="48" t="e">
        <f t="shared" si="167"/>
        <v>#N/A</v>
      </c>
    </row>
    <row r="181" spans="1:60" x14ac:dyDescent="0.3">
      <c r="A181" s="53">
        <v>1214</v>
      </c>
      <c r="B181" s="54">
        <f t="shared" si="187"/>
        <v>43781.734444444446</v>
      </c>
      <c r="C181" s="36" t="str">
        <f t="shared" si="157"/>
        <v>MATCE_MATCE-SA_ Modular DODA QR de operaciones virtuales</v>
      </c>
      <c r="D181" s="36"/>
      <c r="E181" s="36"/>
      <c r="F181" s="36"/>
      <c r="G181" s="36" t="s">
        <v>6815</v>
      </c>
      <c r="H181" s="36" t="str">
        <f t="shared" si="158"/>
        <v xml:space="preserve">Permitir activar el MSA para DODAS que
tengan integradas operaciones con pedimentos virtuales (V1, V5, etc. Conforme
al anexo 22 apéndice 2 de las RGCE).
</v>
      </c>
      <c r="I181" s="36" t="str">
        <f t="shared" si="190"/>
        <v>AGA</v>
      </c>
      <c r="J181" s="36" t="s">
        <v>6944</v>
      </c>
      <c r="K181" s="36" t="str">
        <f t="shared" si="159"/>
        <v>Beatriz Belem Stein Carrillo</v>
      </c>
      <c r="L181" s="36" t="s">
        <v>6944</v>
      </c>
      <c r="M181" s="36"/>
      <c r="N181" s="145" t="s">
        <v>73</v>
      </c>
      <c r="O181" s="36">
        <f t="shared" ref="O181:O189" si="233">IFERROR(AG181*0.15,0)</f>
        <v>18.524999999999999</v>
      </c>
      <c r="P181" s="36" t="s">
        <v>6974</v>
      </c>
      <c r="Q181" s="36">
        <f t="shared" ref="Q181:Q189" si="234">IF(K181=N181,1,0)</f>
        <v>1</v>
      </c>
      <c r="R181" s="36" t="str">
        <f t="shared" ref="R181:R189" si="235">VLOOKUP(A181,proyectos,5,FALSE)</f>
        <v>E. Pruebas de Integración Aplicativa</v>
      </c>
      <c r="S181" s="36"/>
      <c r="T181" s="36"/>
      <c r="U181" s="36"/>
      <c r="V181" s="51">
        <f t="shared" si="186"/>
        <v>0.24</v>
      </c>
      <c r="W181" s="36" t="str">
        <f t="shared" ref="W181:W189" si="236">VLOOKUP(A181,proyectos,6,FALSE)</f>
        <v>Activo</v>
      </c>
      <c r="X181" s="36" t="str">
        <f>VLOOKUP(A181,h_iniciativa,15,FALSE)</f>
        <v>No aplica</v>
      </c>
      <c r="Y181" s="36" t="str">
        <f t="shared" ref="Y181:Y189" si="237">VLOOKUP(A181,proyectos,19,FALSE)</f>
        <v>No Aplica</v>
      </c>
      <c r="Z181" s="36" t="str">
        <f t="shared" si="188"/>
        <v>MAT - Comercio Exterior</v>
      </c>
      <c r="AA181" s="36" t="str">
        <f t="shared" si="189"/>
        <v>Mantenimiento</v>
      </c>
      <c r="AB181" s="55" t="str">
        <f t="shared" si="160"/>
        <v>621 - MATCE - Selección Automatizada</v>
      </c>
      <c r="AC181" s="36" t="str">
        <f t="shared" si="161"/>
        <v>MATCE - Selección Automatizada</v>
      </c>
      <c r="AD181" s="36" t="s">
        <v>33</v>
      </c>
      <c r="AE181" s="36" t="str">
        <f>VLOOKUP(A181,h_project,34,FALSE)</f>
        <v>Unidades de Soporte a la Operación (USO)</v>
      </c>
      <c r="AF181" s="36">
        <f t="shared" ref="AF181:AF189" si="238">VLOOKUP(A181,h_project,35,FALSE)</f>
        <v>0</v>
      </c>
      <c r="AG181" s="36">
        <f t="shared" ref="AG181:AG189" si="239">VLOOKUP(A181,h_project,36,FALSE)</f>
        <v>123.5</v>
      </c>
      <c r="AH181" s="56">
        <v>34922.5</v>
      </c>
      <c r="AI181" s="57">
        <f t="shared" ref="AI181:AI189" si="240">VLOOKUP(A181,h_project,37,FALSE)</f>
        <v>0</v>
      </c>
      <c r="AJ181" s="36">
        <f t="shared" si="162"/>
        <v>0</v>
      </c>
      <c r="AK181" s="36" t="str">
        <f>VLOOKUP(A181,proyectos,9,FALSE)</f>
        <v>Beatriz Belem Stein Carrillo</v>
      </c>
      <c r="AL181" s="36" t="str">
        <f>VLOOKUP(A181,proyectos,10,FALSE)</f>
        <v>Ingrid Bernal Campuzano</v>
      </c>
      <c r="AM181" s="36" t="s">
        <v>4214</v>
      </c>
      <c r="AN181" s="36" t="s">
        <v>4214</v>
      </c>
      <c r="AO181" s="36">
        <f t="shared" ref="AO181:AO189" si="241">VLOOKUP(A181,proyectos,2,FALSE)</f>
        <v>1175</v>
      </c>
      <c r="AP181" s="36" t="str">
        <f t="shared" ref="AP181:AP189" si="242">VLOOKUP(AO181,h_est_tec,17,FALSE)</f>
        <v>COSMIC</v>
      </c>
      <c r="AQ181" s="36" t="str">
        <f t="shared" ref="AQ181:AQ189" si="243">VLOOKUP(A181,proyectos,29,FALSE)</f>
        <v>Desarrollo de Software</v>
      </c>
      <c r="AR181" s="36" t="s">
        <v>4444</v>
      </c>
      <c r="AS181" s="36" t="s">
        <v>4444</v>
      </c>
      <c r="AT181" s="36" t="str">
        <f t="shared" ref="AT181:AT189" si="244">VLOOKUP(A181,proyectos,12,FALSE)</f>
        <v>Homero Angel Garcia Merino</v>
      </c>
      <c r="AU181" s="36" t="str">
        <f t="shared" ref="AU181:AU189" si="245">VLOOKUP(A181,proyectos,13,FALSE)</f>
        <v>Graciela Hernandez Cortes</v>
      </c>
      <c r="AV181" s="54" t="str">
        <f t="shared" ref="AV181:AV189" si="246">VLOOKUP(A181,proyectos,20,FALSE)</f>
        <v>16/04/2020</v>
      </c>
      <c r="AW181" s="54" t="str">
        <f t="shared" ref="AW181:AW189" si="247">VLOOKUP(A181,proyectos,21,FALSE)</f>
        <v>16/04/2020</v>
      </c>
      <c r="AX181" s="54" t="str">
        <f t="shared" ref="AX181:AX189" si="248">VLOOKUP(A181,proyectos,22,FALSE)</f>
        <v>26/01/2021</v>
      </c>
      <c r="AY181" s="54" t="str">
        <f t="shared" ref="AY181:AY189" si="249">VLOOKUP(A181,proyectos,23,FALSE)</f>
        <v/>
      </c>
      <c r="AZ181" s="49">
        <f t="shared" ref="AZ181:AZ189" si="250">YEAR(AX181)</f>
        <v>2021</v>
      </c>
      <c r="BA181" s="49">
        <f t="shared" ref="BA181:BA189" si="251">MONTH(AX181)</f>
        <v>1</v>
      </c>
      <c r="BB181" s="36" t="s">
        <v>663</v>
      </c>
      <c r="BC181" s="49" t="s">
        <v>3963</v>
      </c>
      <c r="BD181" s="48" t="e">
        <f t="shared" si="163"/>
        <v>#N/A</v>
      </c>
      <c r="BE181" s="48">
        <f t="shared" si="164"/>
        <v>0</v>
      </c>
      <c r="BF181" s="48">
        <f t="shared" si="165"/>
        <v>1214</v>
      </c>
      <c r="BG181" s="48">
        <f t="shared" si="166"/>
        <v>1214</v>
      </c>
      <c r="BH181" s="48" t="str">
        <f t="shared" si="167"/>
        <v>Activo</v>
      </c>
    </row>
    <row r="182" spans="1:60" ht="28.8" x14ac:dyDescent="0.3">
      <c r="A182" s="53">
        <v>1215</v>
      </c>
      <c r="B182" s="54">
        <f t="shared" si="187"/>
        <v>43782.650879629633</v>
      </c>
      <c r="C182" s="63" t="str">
        <f t="shared" si="157"/>
        <v>Automatizar el proceso de asignación de títulos de autorización para empresas extranjeras</v>
      </c>
      <c r="D182" s="36"/>
      <c r="E182" s="36"/>
      <c r="F182" s="36"/>
      <c r="G182" s="36" t="s">
        <v>6817</v>
      </c>
      <c r="H182" s="36" t="str">
        <f t="shared" si="158"/>
        <v xml:space="preserve">_x000D_
_x000D_
Integrar_x000D_
la funcionalidad para la solicitud y seguimiento de títulos de autorización_x000D_
para empresas extranjerasRegistro de la empresa, solicitud de título de_x000D_
autorización, notificación de prevención, solicitud de prórroga, solicitud de actualización_x000D_
del título de autorización. Además, automatizar para esta modalidad de_x000D_
empresas, la gestión interna del SAT para la cancelación y extinción de los_x000D_
títulos de acuerdo a la normativa aplicable en la materia._x000D_
_x000D_
_x000D_
_x000D_
Adicionalmente tanto_x000D_
para empresa nacional como extrajera se requiere integrar interfaces con los_x000D_
sistemas de “Declaraciones y pagos”, “Dictamen fiscal” para la consulta de_x000D_
información relacionada con el estado de las empresas (ejemploliquidación,_x000D_
paraíso fiscal) que gestionen ante el SAT algún título de autorización. </v>
      </c>
      <c r="I182" s="36" t="str">
        <f t="shared" si="190"/>
        <v>AGRS</v>
      </c>
      <c r="J182" s="36" t="s">
        <v>7957</v>
      </c>
      <c r="K182" s="36" t="str">
        <f t="shared" si="159"/>
        <v>Arturo Valencia Rueda</v>
      </c>
      <c r="L182" s="36" t="s">
        <v>7957</v>
      </c>
      <c r="M182" s="36"/>
      <c r="N182" s="136" t="s">
        <v>143</v>
      </c>
      <c r="O182" s="36">
        <f t="shared" si="233"/>
        <v>102</v>
      </c>
      <c r="P182" s="36" t="s">
        <v>6974</v>
      </c>
      <c r="Q182" s="36">
        <f t="shared" si="234"/>
        <v>1</v>
      </c>
      <c r="R182" s="36" t="str">
        <f t="shared" si="235"/>
        <v>A.2 En estimación por finalización de EF</v>
      </c>
      <c r="S182" s="36"/>
      <c r="T182" s="36"/>
      <c r="U182" s="36" t="s">
        <v>4455</v>
      </c>
      <c r="V182" s="51">
        <f t="shared" si="186"/>
        <v>0.14000000000000001</v>
      </c>
      <c r="W182" s="36" t="str">
        <f t="shared" si="236"/>
        <v>Activo</v>
      </c>
      <c r="X182" s="36" t="s">
        <v>170</v>
      </c>
      <c r="Y182" s="36" t="str">
        <f t="shared" si="237"/>
        <v>Continuidad operativa</v>
      </c>
      <c r="Z182" s="36" t="str">
        <f t="shared" si="188"/>
        <v>Recursos y Servicios</v>
      </c>
      <c r="AA182" s="36" t="str">
        <f t="shared" si="189"/>
        <v>Proyecto</v>
      </c>
      <c r="AB182" s="55" t="str">
        <f t="shared" si="160"/>
        <v>934 - Títulos de Autorización para Procesos de Contratación con Fideicomisos</v>
      </c>
      <c r="AC182" s="36" t="str">
        <f t="shared" si="161"/>
        <v>Títulos de Autorización para Procesos de Contratación con Fideicomisos</v>
      </c>
      <c r="AD182" s="36" t="s">
        <v>33</v>
      </c>
      <c r="AE182" s="36" t="str">
        <f>VLOOKUP(A182,h_project,34,FALSE)</f>
        <v>Unidades de Desarrollo (UD-X)</v>
      </c>
      <c r="AF182" s="36">
        <f t="shared" si="238"/>
        <v>680</v>
      </c>
      <c r="AG182" s="36">
        <f t="shared" si="239"/>
        <v>680</v>
      </c>
      <c r="AH182" s="56">
        <v>155720</v>
      </c>
      <c r="AI182" s="57">
        <f t="shared" si="240"/>
        <v>155720</v>
      </c>
      <c r="AJ182" s="36">
        <f t="shared" si="162"/>
        <v>651605.76000000001</v>
      </c>
      <c r="AK182" s="36" t="str">
        <f>VLOOKUP(A182,proyectos,9,FALSE)</f>
        <v>Margarita Canseco Flores</v>
      </c>
      <c r="AL182" s="36" t="str">
        <f>VLOOKUP(A182,proyectos,10,FALSE)</f>
        <v>Diana Maribel Velazquez Barroso</v>
      </c>
      <c r="AM182" s="36" t="s">
        <v>4214</v>
      </c>
      <c r="AN182" s="36" t="s">
        <v>4214</v>
      </c>
      <c r="AO182" s="36">
        <f t="shared" si="241"/>
        <v>1006</v>
      </c>
      <c r="AP182" s="36" t="str">
        <f t="shared" si="242"/>
        <v>Alto Nivel</v>
      </c>
      <c r="AQ182" s="36" t="str">
        <f t="shared" si="243"/>
        <v>Desarrollo de Software</v>
      </c>
      <c r="AR182" s="36" t="s">
        <v>4444</v>
      </c>
      <c r="AS182" s="36" t="s">
        <v>4444</v>
      </c>
      <c r="AT182" s="36" t="str">
        <f t="shared" si="244"/>
        <v>Alejandro Granados Lujano</v>
      </c>
      <c r="AU182" s="36" t="str">
        <f t="shared" si="245"/>
        <v>Carlos Alberto Rosas Torres</v>
      </c>
      <c r="AV182" s="54" t="str">
        <f t="shared" si="246"/>
        <v>23/01/2020</v>
      </c>
      <c r="AW182" s="54" t="str">
        <f t="shared" si="247"/>
        <v>23/01/2020</v>
      </c>
      <c r="AX182" s="54" t="str">
        <f t="shared" si="248"/>
        <v>25/03/2021</v>
      </c>
      <c r="AY182" s="54" t="str">
        <f t="shared" si="249"/>
        <v/>
      </c>
      <c r="AZ182" s="49">
        <f t="shared" si="250"/>
        <v>2021</v>
      </c>
      <c r="BA182" s="49">
        <f t="shared" si="251"/>
        <v>3</v>
      </c>
      <c r="BB182" s="36" t="s">
        <v>663</v>
      </c>
      <c r="BC182" s="49" t="s">
        <v>3963</v>
      </c>
      <c r="BD182" s="48" t="e">
        <f t="shared" si="163"/>
        <v>#N/A</v>
      </c>
      <c r="BE182" s="48">
        <f t="shared" si="164"/>
        <v>0</v>
      </c>
      <c r="BF182" s="48">
        <f t="shared" si="165"/>
        <v>1215</v>
      </c>
      <c r="BG182" s="48">
        <f t="shared" si="166"/>
        <v>1215</v>
      </c>
      <c r="BH182" s="48" t="str">
        <f t="shared" si="167"/>
        <v>Activo</v>
      </c>
    </row>
    <row r="183" spans="1:60" ht="28.8" x14ac:dyDescent="0.3">
      <c r="A183" s="53">
        <v>1216</v>
      </c>
      <c r="B183" s="54">
        <f t="shared" si="187"/>
        <v>43782.712187500001</v>
      </c>
      <c r="C183" s="63" t="str">
        <f t="shared" si="157"/>
        <v>RyS-AGS-FSCM: Nueva Consulta resguardos pendientes de firma y ajustes en baja de instrumentales</v>
      </c>
      <c r="D183" s="36"/>
      <c r="E183" s="36"/>
      <c r="F183" s="36"/>
      <c r="G183" s="36" t="s">
        <v>6815</v>
      </c>
      <c r="H183" s="36" t="str">
        <f t="shared" si="158"/>
        <v xml:space="preserve">
Contar
con una herramienta de consulta que le permita a la AORS6 facilitar el control
de los bienes muebles pendientes de firma para la toma de decisiones.
Realizar ajustes
relacionados con el proceso de bajas instrumentales que le permitan a la ARM4 fortalecer
su control</v>
      </c>
      <c r="I183" s="36" t="str">
        <f t="shared" si="190"/>
        <v>AGRS</v>
      </c>
      <c r="J183" s="36" t="s">
        <v>6944</v>
      </c>
      <c r="K183" s="36" t="str">
        <f t="shared" si="159"/>
        <v>Margarita Canseco Flores</v>
      </c>
      <c r="L183" s="36" t="s">
        <v>6944</v>
      </c>
      <c r="M183" s="36"/>
      <c r="N183" s="145" t="s">
        <v>54</v>
      </c>
      <c r="O183" s="36">
        <f t="shared" si="233"/>
        <v>403.84649999999999</v>
      </c>
      <c r="P183" s="36" t="s">
        <v>2396</v>
      </c>
      <c r="Q183" s="36">
        <f t="shared" si="234"/>
        <v>1</v>
      </c>
      <c r="R183" s="36" t="str">
        <f t="shared" si="235"/>
        <v>F. Pruebas de Usuario</v>
      </c>
      <c r="S183" s="36" t="s">
        <v>6443</v>
      </c>
      <c r="T183" s="36" t="s">
        <v>6443</v>
      </c>
      <c r="U183" s="36"/>
      <c r="V183" s="51">
        <f t="shared" si="186"/>
        <v>0.7</v>
      </c>
      <c r="W183" s="36" t="str">
        <f t="shared" si="236"/>
        <v>Activo</v>
      </c>
      <c r="X183" s="36" t="str">
        <f>VLOOKUP(A183,h_iniciativa,15,FALSE)</f>
        <v>No aplica</v>
      </c>
      <c r="Y183" s="36" t="str">
        <f t="shared" si="237"/>
        <v>Continuidad operativa</v>
      </c>
      <c r="Z183" s="36" t="str">
        <f t="shared" si="188"/>
        <v>Recursos y Servicios</v>
      </c>
      <c r="AA183" s="36" t="str">
        <f t="shared" si="189"/>
        <v>Proyecto</v>
      </c>
      <c r="AB183" s="55" t="str">
        <f t="shared" si="160"/>
        <v>299 - AGS-FSCM Solución Integral</v>
      </c>
      <c r="AC183" s="36" t="str">
        <f t="shared" si="161"/>
        <v>AGS-FSCM Solución Integral</v>
      </c>
      <c r="AD183" s="36" t="s">
        <v>33</v>
      </c>
      <c r="AE183" s="36" t="str">
        <f>VLOOKUP(A183,h_project,34,FALSE)</f>
        <v>Unidades de Desarrollo (UD-X)</v>
      </c>
      <c r="AF183" s="36">
        <f t="shared" si="238"/>
        <v>2423.08</v>
      </c>
      <c r="AG183" s="36">
        <f t="shared" si="239"/>
        <v>2692.31</v>
      </c>
      <c r="AH183" s="56">
        <v>554883.03</v>
      </c>
      <c r="AI183" s="57">
        <f t="shared" si="240"/>
        <v>554885.31999999995</v>
      </c>
      <c r="AJ183" s="36" t="e">
        <f t="shared" si="162"/>
        <v>#N/A</v>
      </c>
      <c r="AK183" s="36" t="str">
        <f>VLOOKUP(A183,proyectos,9,FALSE)</f>
        <v>Margarita Canseco Flores</v>
      </c>
      <c r="AL183" s="36" t="str">
        <f>VLOOKUP(A183,proyectos,10,FALSE)</f>
        <v>Diana Maribel Velazquez Barroso</v>
      </c>
      <c r="AM183" s="36" t="s">
        <v>4214</v>
      </c>
      <c r="AN183" s="36" t="s">
        <v>4214</v>
      </c>
      <c r="AO183" s="36">
        <f t="shared" si="241"/>
        <v>1067</v>
      </c>
      <c r="AP183" s="36" t="str">
        <f t="shared" si="242"/>
        <v>COSMIC</v>
      </c>
      <c r="AQ183" s="36" t="str">
        <f t="shared" si="243"/>
        <v>Desarrollo de Software</v>
      </c>
      <c r="AR183" s="36" t="s">
        <v>4444</v>
      </c>
      <c r="AS183" s="36" t="s">
        <v>4444</v>
      </c>
      <c r="AT183" s="36" t="str">
        <f t="shared" si="244"/>
        <v>Alejandro Granados Lujano</v>
      </c>
      <c r="AU183" s="36" t="str">
        <f t="shared" si="245"/>
        <v>Francisco Porfirio Lopez Vazquez</v>
      </c>
      <c r="AV183" s="54" t="str">
        <f t="shared" si="246"/>
        <v>02/01/2020</v>
      </c>
      <c r="AW183" s="54" t="str">
        <f t="shared" si="247"/>
        <v>02/01/2020</v>
      </c>
      <c r="AX183" s="54" t="str">
        <f t="shared" si="248"/>
        <v>21/09/2020</v>
      </c>
      <c r="AY183" s="54" t="str">
        <f t="shared" si="249"/>
        <v/>
      </c>
      <c r="AZ183" s="49">
        <f t="shared" si="250"/>
        <v>2020</v>
      </c>
      <c r="BA183" s="49">
        <f t="shared" si="251"/>
        <v>9</v>
      </c>
      <c r="BB183" s="36" t="s">
        <v>663</v>
      </c>
      <c r="BC183" s="49" t="s">
        <v>3963</v>
      </c>
      <c r="BD183" s="48" t="e">
        <f t="shared" si="163"/>
        <v>#N/A</v>
      </c>
      <c r="BE183" s="48">
        <f t="shared" si="164"/>
        <v>0</v>
      </c>
      <c r="BF183" s="48">
        <f t="shared" si="165"/>
        <v>1216</v>
      </c>
      <c r="BG183" s="48">
        <f t="shared" si="166"/>
        <v>1216</v>
      </c>
      <c r="BH183" s="48" t="str">
        <f t="shared" si="167"/>
        <v>Activo</v>
      </c>
    </row>
    <row r="184" spans="1:60" x14ac:dyDescent="0.3">
      <c r="A184" s="53">
        <v>1220</v>
      </c>
      <c r="B184" s="54">
        <f t="shared" si="187"/>
        <v>43784.60769675926</v>
      </c>
      <c r="C184" s="36" t="str">
        <f t="shared" si="157"/>
        <v>MAT – IDC_- RFC Reformas Fiscales 2020 (FASE1).</v>
      </c>
      <c r="D184" s="36"/>
      <c r="E184" s="36"/>
      <c r="F184" s="36"/>
      <c r="G184" s="36" t="s">
        <v>6815</v>
      </c>
      <c r="H184" s="36" t="str">
        <f t="shared" si="158"/>
        <v xml:space="preserve">
Implementar
las adecuaciones en el MAT – RFC Ampliado, mismas que permitirán operar las solicitudes
de inscripción y los avisos de actualización en el MAT – RFC Ampliado derivado de la
Reforma Fiscal 2020.
</v>
      </c>
      <c r="I184" s="36" t="str">
        <f t="shared" si="190"/>
        <v>AGSC</v>
      </c>
      <c r="J184" s="36" t="s">
        <v>7957</v>
      </c>
      <c r="K184" s="36" t="str">
        <f t="shared" si="159"/>
        <v>Juan Carlos Lass Bernal</v>
      </c>
      <c r="L184" s="36" t="s">
        <v>6944</v>
      </c>
      <c r="M184" s="36">
        <v>1</v>
      </c>
      <c r="N184" s="145" t="s">
        <v>122</v>
      </c>
      <c r="O184" s="36">
        <f t="shared" si="233"/>
        <v>454.488</v>
      </c>
      <c r="P184" s="36" t="s">
        <v>2396</v>
      </c>
      <c r="Q184" s="36">
        <f t="shared" si="234"/>
        <v>0</v>
      </c>
      <c r="R184" s="36" t="str">
        <f t="shared" si="235"/>
        <v>E. Pruebas de Integración Aplicativa</v>
      </c>
      <c r="S184" s="36">
        <v>1313</v>
      </c>
      <c r="T184" s="36" t="s">
        <v>6495</v>
      </c>
      <c r="U184" s="36"/>
      <c r="V184" s="51">
        <f t="shared" si="186"/>
        <v>0.8</v>
      </c>
      <c r="W184" s="36" t="str">
        <f t="shared" si="236"/>
        <v>Detenido</v>
      </c>
      <c r="X184" s="36" t="str">
        <f>VLOOKUP(A184,h_iniciativa,15,FALSE)</f>
        <v>Reformas 2020</v>
      </c>
      <c r="Y184" s="36" t="str">
        <f t="shared" si="237"/>
        <v>Recaudación</v>
      </c>
      <c r="Z184" s="36" t="str">
        <f t="shared" si="188"/>
        <v>Identificación del Contribuyente</v>
      </c>
      <c r="AA184" s="36" t="str">
        <f t="shared" si="189"/>
        <v>Mantenimiento</v>
      </c>
      <c r="AB184" s="55" t="str">
        <f t="shared" si="160"/>
        <v>700 - RFC Ampliado</v>
      </c>
      <c r="AC184" s="36" t="str">
        <f t="shared" si="161"/>
        <v>RFC Ampliado</v>
      </c>
      <c r="AD184" s="36" t="s">
        <v>33</v>
      </c>
      <c r="AE184" s="36" t="str">
        <f>VLOOKUP(A184,h_project,34,FALSE)</f>
        <v>Unidades de Desarrollo (UD-X)</v>
      </c>
      <c r="AF184" s="36">
        <f t="shared" si="238"/>
        <v>2726.92</v>
      </c>
      <c r="AG184" s="36">
        <f t="shared" si="239"/>
        <v>3029.92</v>
      </c>
      <c r="AH184" s="56">
        <v>624469.26</v>
      </c>
      <c r="AI184" s="57">
        <f t="shared" si="240"/>
        <v>624466.51</v>
      </c>
      <c r="AJ184" s="36" t="e">
        <f t="shared" si="162"/>
        <v>#N/A</v>
      </c>
      <c r="AK184" s="36" t="str">
        <f>VLOOKUP(A184,proyectos,9,FALSE)</f>
        <v>Christian Alejandro Nolasco Palacios</v>
      </c>
      <c r="AL184" s="36" t="str">
        <f>VLOOKUP(A184,proyectos,10,FALSE)</f>
        <v>Ignacio Trujillo Hernandez</v>
      </c>
      <c r="AM184" s="36" t="s">
        <v>4214</v>
      </c>
      <c r="AN184" s="36" t="s">
        <v>4214</v>
      </c>
      <c r="AO184" s="36">
        <f t="shared" si="241"/>
        <v>958</v>
      </c>
      <c r="AP184" s="36" t="str">
        <f t="shared" si="242"/>
        <v>Alto Nivel</v>
      </c>
      <c r="AQ184" s="36" t="str">
        <f t="shared" si="243"/>
        <v>Desarrollo de Software</v>
      </c>
      <c r="AR184" s="36" t="s">
        <v>4401</v>
      </c>
      <c r="AS184" s="36" t="s">
        <v>4401</v>
      </c>
      <c r="AT184" s="36" t="str">
        <f t="shared" si="244"/>
        <v>Jose Ignacio Perez Garcia</v>
      </c>
      <c r="AU184" s="36" t="str">
        <f t="shared" si="245"/>
        <v>Araceli Gandara Bautista</v>
      </c>
      <c r="AV184" s="54" t="str">
        <f t="shared" si="246"/>
        <v>09/12/2019</v>
      </c>
      <c r="AW184" s="54" t="str">
        <f t="shared" si="247"/>
        <v>09/12/2019</v>
      </c>
      <c r="AX184" s="54" t="str">
        <f t="shared" si="248"/>
        <v>03/06/2020</v>
      </c>
      <c r="AY184" s="54" t="str">
        <f t="shared" si="249"/>
        <v/>
      </c>
      <c r="AZ184" s="49">
        <f t="shared" si="250"/>
        <v>2020</v>
      </c>
      <c r="BA184" s="49">
        <f t="shared" si="251"/>
        <v>6</v>
      </c>
      <c r="BB184" s="36" t="s">
        <v>663</v>
      </c>
      <c r="BC184" s="49" t="s">
        <v>3963</v>
      </c>
      <c r="BD184" s="48" t="e">
        <f t="shared" si="163"/>
        <v>#N/A</v>
      </c>
      <c r="BE184" s="48">
        <f t="shared" si="164"/>
        <v>0</v>
      </c>
      <c r="BF184" s="48">
        <f t="shared" si="165"/>
        <v>1220</v>
      </c>
      <c r="BG184" s="48">
        <f t="shared" si="166"/>
        <v>1220</v>
      </c>
      <c r="BH184" s="48" t="str">
        <f t="shared" si="167"/>
        <v>Detenido</v>
      </c>
    </row>
    <row r="185" spans="1:60" ht="28.8" x14ac:dyDescent="0.3">
      <c r="A185" s="53">
        <v>1230</v>
      </c>
      <c r="B185" s="54">
        <f t="shared" si="187"/>
        <v>43791.55097222222</v>
      </c>
      <c r="C185" s="63" t="str">
        <f t="shared" si="157"/>
        <v>DyP_IPP_ Crear las declaraciones para el pago de los derechos de Minería.</v>
      </c>
      <c r="D185" s="36" t="s">
        <v>6353</v>
      </c>
      <c r="E185" s="36"/>
      <c r="F185" s="36"/>
      <c r="G185" s="36" t="s">
        <v>6819</v>
      </c>
      <c r="H185" s="36" t="str">
        <f t="shared" si="158"/>
        <v xml:space="preserve">​Derivado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v>
      </c>
      <c r="I185" s="36" t="str">
        <f t="shared" si="190"/>
        <v>AGR</v>
      </c>
      <c r="J185" s="36" t="s">
        <v>7957</v>
      </c>
      <c r="K185" s="36" t="str">
        <f t="shared" si="159"/>
        <v>Silvia Nagheli Márquez Solís</v>
      </c>
      <c r="L185" s="36" t="s">
        <v>6944</v>
      </c>
      <c r="M185" s="36"/>
      <c r="N185" s="145" t="s">
        <v>4510</v>
      </c>
      <c r="O185" s="36">
        <f t="shared" si="233"/>
        <v>285</v>
      </c>
      <c r="P185" s="36" t="s">
        <v>6974</v>
      </c>
      <c r="Q185" s="36">
        <f t="shared" si="234"/>
        <v>0</v>
      </c>
      <c r="R185" s="36" t="str">
        <f t="shared" si="235"/>
        <v>A.1 Especificación Funcional</v>
      </c>
      <c r="S185" s="36"/>
      <c r="T185" s="36"/>
      <c r="U185" s="36"/>
      <c r="V185" s="51">
        <f t="shared" si="186"/>
        <v>0.72</v>
      </c>
      <c r="W185" s="36" t="str">
        <f t="shared" si="236"/>
        <v>Activo</v>
      </c>
      <c r="X185" s="36" t="s">
        <v>4679</v>
      </c>
      <c r="Y185" s="36" t="str">
        <f t="shared" si="237"/>
        <v>Facilitar el cumplimiento</v>
      </c>
      <c r="Z185" s="36" t="str">
        <f t="shared" si="188"/>
        <v>Declaraciones y Pagos (Informativas y Pagos Provisionales)</v>
      </c>
      <c r="AA185" s="36" t="str">
        <f t="shared" si="189"/>
        <v>Proyecto</v>
      </c>
      <c r="AB185" s="55" t="str">
        <f t="shared" si="160"/>
        <v>936 - Formulario (JAVA Script)</v>
      </c>
      <c r="AC185" s="36" t="str">
        <f t="shared" si="161"/>
        <v>Formulario (JAVA Script)</v>
      </c>
      <c r="AD185" s="36" t="s">
        <v>33</v>
      </c>
      <c r="AE185" s="36" t="str">
        <f>VLOOKUP(A185,h_project,34,FALSE)</f>
        <v>Unidades de Desarrollo (UD-X)</v>
      </c>
      <c r="AF185" s="36">
        <f t="shared" si="238"/>
        <v>1900</v>
      </c>
      <c r="AG185" s="36">
        <f t="shared" si="239"/>
        <v>1900</v>
      </c>
      <c r="AH185" s="56">
        <v>435100</v>
      </c>
      <c r="AI185" s="57">
        <f t="shared" si="240"/>
        <v>435100</v>
      </c>
      <c r="AJ185" s="36" t="e">
        <f t="shared" si="162"/>
        <v>#N/A</v>
      </c>
      <c r="AK185" s="36" t="str">
        <f>VLOOKUP(A185,proyectos,9,FALSE)</f>
        <v>Elizabeth del Valle Beltran</v>
      </c>
      <c r="AL185" s="36" t="str">
        <f>VLOOKUP(A185,proyectos,10,FALSE)</f>
        <v>Ricardo Ramiro Romero Razo</v>
      </c>
      <c r="AM185" s="36" t="s">
        <v>4214</v>
      </c>
      <c r="AN185" s="36" t="s">
        <v>4214</v>
      </c>
      <c r="AO185" s="36">
        <f t="shared" si="241"/>
        <v>962</v>
      </c>
      <c r="AP185" s="36" t="str">
        <f t="shared" si="242"/>
        <v>Alto Nivel</v>
      </c>
      <c r="AQ185" s="36" t="str">
        <f t="shared" si="243"/>
        <v>Desarrollo de Software</v>
      </c>
      <c r="AR185" s="36" t="s">
        <v>4444</v>
      </c>
      <c r="AS185" s="36" t="s">
        <v>4444</v>
      </c>
      <c r="AT185" s="36" t="str">
        <f t="shared" si="244"/>
        <v>Oscar Fernandez Pallares</v>
      </c>
      <c r="AU185" s="36" t="str">
        <f t="shared" si="245"/>
        <v>Nallely Jusselyn Rivera Arzola</v>
      </c>
      <c r="AV185" s="54" t="str">
        <f t="shared" si="246"/>
        <v>09/01/2020</v>
      </c>
      <c r="AW185" s="54" t="str">
        <f t="shared" si="247"/>
        <v>09/01/2020</v>
      </c>
      <c r="AX185" s="54" t="str">
        <f t="shared" si="248"/>
        <v>29/10/2020</v>
      </c>
      <c r="AY185" s="54" t="str">
        <f t="shared" si="249"/>
        <v/>
      </c>
      <c r="AZ185" s="49">
        <f t="shared" si="250"/>
        <v>2020</v>
      </c>
      <c r="BA185" s="49">
        <f t="shared" si="251"/>
        <v>10</v>
      </c>
      <c r="BB185" s="36" t="s">
        <v>663</v>
      </c>
      <c r="BC185" s="49" t="s">
        <v>3963</v>
      </c>
      <c r="BD185" s="48" t="e">
        <f t="shared" si="163"/>
        <v>#N/A</v>
      </c>
      <c r="BE185" s="48">
        <f t="shared" si="164"/>
        <v>0</v>
      </c>
      <c r="BF185" s="48">
        <f t="shared" si="165"/>
        <v>1230</v>
      </c>
      <c r="BG185" s="48">
        <f t="shared" si="166"/>
        <v>1230</v>
      </c>
      <c r="BH185" s="48" t="str">
        <f t="shared" si="167"/>
        <v>Activo</v>
      </c>
    </row>
    <row r="186" spans="1:60" x14ac:dyDescent="0.3">
      <c r="A186" s="36">
        <v>1247</v>
      </c>
      <c r="B186" s="54">
        <f t="shared" si="187"/>
        <v>43798.816932870373</v>
      </c>
      <c r="C186" s="36" t="str">
        <f t="shared" si="157"/>
        <v xml:space="preserve">SAAI- Actualizar funcionalidad al Manifiesto Único Ferroviario (MUF). </v>
      </c>
      <c r="D186" s="36"/>
      <c r="E186" s="36"/>
      <c r="F186" s="36"/>
      <c r="G186" s="36" t="s">
        <v>6815</v>
      </c>
      <c r="H186" s="36" t="str">
        <f t="shared" si="158"/>
        <v xml:space="preserve">
Se requiere actualizar el Manifiesto
Único Ferroviario para que se otorgue selección automatizada con los mensajes
XML de cualquier tipo de pedimento, incluyendo operaciones definitivas y
tránsitos para evitar que se presenten incidentes.
</v>
      </c>
      <c r="I186" s="36" t="str">
        <f t="shared" si="190"/>
        <v>AGA</v>
      </c>
      <c r="J186" s="36" t="s">
        <v>6944</v>
      </c>
      <c r="K186" s="36" t="str">
        <f t="shared" si="159"/>
        <v>María de los Ángeles Ávila Vázquez</v>
      </c>
      <c r="L186" s="36" t="s">
        <v>6944</v>
      </c>
      <c r="M186" s="36"/>
      <c r="N186" s="145" t="s">
        <v>4474</v>
      </c>
      <c r="O186" s="36">
        <f t="shared" si="233"/>
        <v>24</v>
      </c>
      <c r="P186" s="36" t="s">
        <v>6974</v>
      </c>
      <c r="Q186" s="36">
        <f t="shared" si="234"/>
        <v>1</v>
      </c>
      <c r="R186" s="36" t="str">
        <f t="shared" si="235"/>
        <v>D. Desarrollo</v>
      </c>
      <c r="S186" s="36"/>
      <c r="T186" s="36"/>
      <c r="U186" s="36"/>
      <c r="V186" s="51">
        <f t="shared" si="186"/>
        <v>0.81</v>
      </c>
      <c r="W186" s="36" t="str">
        <f t="shared" si="236"/>
        <v>Activo</v>
      </c>
      <c r="X186" s="36" t="str">
        <f>VLOOKUP(A186,h_iniciativa,15,FALSE)</f>
        <v>No aplica</v>
      </c>
      <c r="Y186" s="36" t="str">
        <f t="shared" si="237"/>
        <v>Continuidad operativa</v>
      </c>
      <c r="Z186" s="36" t="str">
        <f t="shared" si="188"/>
        <v>Comercio Exterior - Despacho</v>
      </c>
      <c r="AA186" s="36" t="str">
        <f t="shared" si="189"/>
        <v>Desarrollo</v>
      </c>
      <c r="AB186" s="36" t="str">
        <f t="shared" si="160"/>
        <v>896 - Manifiesto Único Ferroviario</v>
      </c>
      <c r="AC186" s="36" t="str">
        <f t="shared" si="161"/>
        <v>Manifiesto Único Ferroviario</v>
      </c>
      <c r="AD186" s="36" t="str">
        <f>VLOOKUP(A186,h_iniciativa,14,FALSE)</f>
        <v>Fábrica Interna - AGA</v>
      </c>
      <c r="AE186" s="36" t="s">
        <v>218</v>
      </c>
      <c r="AF186" s="36" t="str">
        <f t="shared" si="238"/>
        <v/>
      </c>
      <c r="AG186" s="36">
        <f t="shared" si="239"/>
        <v>160</v>
      </c>
      <c r="AH186" s="56">
        <v>884250</v>
      </c>
      <c r="AI186" s="57" t="str">
        <f t="shared" si="240"/>
        <v/>
      </c>
      <c r="AJ186" s="36" t="e">
        <f t="shared" si="162"/>
        <v>#N/A</v>
      </c>
      <c r="AK186" s="36" t="str">
        <f>VLOOKUP(A186,h_iniciativa,11,FALSE)</f>
        <v>Maria de los Angeles Avila Vazquez</v>
      </c>
      <c r="AL186" s="36" t="str">
        <f>VLOOKUP(A186,h_iniciativa,9,FALSE)</f>
        <v>Enrique Teodoro Olvera Olvera</v>
      </c>
      <c r="AM186" s="36" t="s">
        <v>4214</v>
      </c>
      <c r="AN186" s="36" t="s">
        <v>4214</v>
      </c>
      <c r="AO186" s="36">
        <f t="shared" si="241"/>
        <v>1198</v>
      </c>
      <c r="AP186" s="36" t="str">
        <f t="shared" si="242"/>
        <v>Otro (Establecido por el SAT)</v>
      </c>
      <c r="AQ186" s="36" t="str">
        <f t="shared" si="243"/>
        <v>Desarrollo de Software</v>
      </c>
      <c r="AR186" s="36" t="s">
        <v>78</v>
      </c>
      <c r="AS186" s="36" t="s">
        <v>78</v>
      </c>
      <c r="AT186" s="36" t="str">
        <f t="shared" si="244"/>
        <v>Jose Carlos Angel Lara Reyes</v>
      </c>
      <c r="AU186" s="36" t="str">
        <f t="shared" si="245"/>
        <v>Angel Alberto Vazquez Chavez</v>
      </c>
      <c r="AV186" s="54" t="str">
        <f t="shared" si="246"/>
        <v>13/03/2020</v>
      </c>
      <c r="AW186" s="54" t="str">
        <f t="shared" si="247"/>
        <v>13/03/2020</v>
      </c>
      <c r="AX186" s="54" t="str">
        <f t="shared" si="248"/>
        <v>29/09/2020</v>
      </c>
      <c r="AY186" s="54" t="str">
        <f t="shared" si="249"/>
        <v/>
      </c>
      <c r="AZ186" s="49">
        <f t="shared" si="250"/>
        <v>2020</v>
      </c>
      <c r="BA186" s="49">
        <f t="shared" si="251"/>
        <v>9</v>
      </c>
      <c r="BB186" s="36" t="s">
        <v>663</v>
      </c>
      <c r="BC186" s="49" t="s">
        <v>3963</v>
      </c>
      <c r="BD186" s="48" t="e">
        <f t="shared" si="163"/>
        <v>#N/A</v>
      </c>
      <c r="BE186" s="48" t="str">
        <f t="shared" si="164"/>
        <v>Iniciativa Aprobada</v>
      </c>
      <c r="BF186" s="48">
        <f t="shared" si="165"/>
        <v>1247</v>
      </c>
      <c r="BG186" s="48">
        <f t="shared" si="166"/>
        <v>1247</v>
      </c>
      <c r="BH186" s="48" t="str">
        <f t="shared" si="167"/>
        <v>Activo</v>
      </c>
    </row>
    <row r="187" spans="1:60" x14ac:dyDescent="0.3">
      <c r="A187" s="53">
        <v>1253</v>
      </c>
      <c r="B187" s="54">
        <f t="shared" si="187"/>
        <v>43802.547650462962</v>
      </c>
      <c r="C187" s="36" t="str">
        <f t="shared" si="157"/>
        <v>SAC_SAT Móvil_Integración de información en DWH para el nuevo SAT Móvil</v>
      </c>
      <c r="D187" s="36" t="s">
        <v>655</v>
      </c>
      <c r="E187" s="36" t="s">
        <v>6893</v>
      </c>
      <c r="F187" s="36" t="s">
        <v>48</v>
      </c>
      <c r="G187" s="36" t="s">
        <v>6812</v>
      </c>
      <c r="H187" s="36" t="str">
        <f t="shared" si="158"/>
        <v>​Se requiere integrar una fuente de información_x000D_
con datos del Contribuyente a partir de diferentes fuentes de información para_x000D_
que la nueva aplicación Sat Móvil, pueda consumirla de manera oportuna cuando_x000D_
se requiera.</v>
      </c>
      <c r="I187" s="36" t="str">
        <f t="shared" si="190"/>
        <v>AGSC</v>
      </c>
      <c r="J187" s="36" t="s">
        <v>6944</v>
      </c>
      <c r="K187" s="36" t="str">
        <f t="shared" si="159"/>
        <v>Félix Juan Ramírez Velasco</v>
      </c>
      <c r="L187" s="36" t="s">
        <v>6944</v>
      </c>
      <c r="M187" s="36"/>
      <c r="N187" s="145" t="s">
        <v>4476</v>
      </c>
      <c r="O187" s="36">
        <f t="shared" si="233"/>
        <v>637.25999999999988</v>
      </c>
      <c r="P187" s="36" t="s">
        <v>2396</v>
      </c>
      <c r="Q187" s="36">
        <f t="shared" si="234"/>
        <v>1</v>
      </c>
      <c r="R187" s="36" t="str">
        <f t="shared" si="235"/>
        <v>D. Desarrollo</v>
      </c>
      <c r="S187" s="36"/>
      <c r="T187" s="36"/>
      <c r="U187" s="36"/>
      <c r="V187" s="51">
        <f t="shared" si="186"/>
        <v>0.88</v>
      </c>
      <c r="W187" s="36" t="str">
        <f t="shared" si="236"/>
        <v>Activo</v>
      </c>
      <c r="X187" s="36" t="s">
        <v>170</v>
      </c>
      <c r="Y187" s="36" t="str">
        <f t="shared" si="237"/>
        <v>Continuidad operativa</v>
      </c>
      <c r="Z187" s="36" t="str">
        <f t="shared" si="188"/>
        <v>Portales Móviles</v>
      </c>
      <c r="AA187" s="36" t="str">
        <f t="shared" si="189"/>
        <v>Proyecto</v>
      </c>
      <c r="AB187" s="55" t="str">
        <f t="shared" si="160"/>
        <v>802.1 - SAT Móvil</v>
      </c>
      <c r="AC187" s="36" t="str">
        <f t="shared" si="161"/>
        <v>SAT Móvil</v>
      </c>
      <c r="AD187" s="36" t="s">
        <v>33</v>
      </c>
      <c r="AE187" s="36" t="str">
        <f>VLOOKUP(A187,h_project,34,FALSE)</f>
        <v>Unidades de Desarrollo (UD-X)</v>
      </c>
      <c r="AF187" s="36">
        <f t="shared" si="238"/>
        <v>4248.3999999999996</v>
      </c>
      <c r="AG187" s="36">
        <f t="shared" si="239"/>
        <v>4248.3999999999996</v>
      </c>
      <c r="AH187" s="56">
        <v>972883.6</v>
      </c>
      <c r="AI187" s="57">
        <f t="shared" si="240"/>
        <v>972883.6</v>
      </c>
      <c r="AJ187" s="36" t="e">
        <f t="shared" si="162"/>
        <v>#N/A</v>
      </c>
      <c r="AK187" s="36" t="str">
        <f>VLOOKUP(A187,proyectos,9,FALSE)</f>
        <v>Zeltzin Stephanie Piña Marquez</v>
      </c>
      <c r="AL187" s="36" t="str">
        <f>VLOOKUP(A187,proyectos,10,FALSE)</f>
        <v>Ignacio Trujillo Hernandez</v>
      </c>
      <c r="AM187" s="36" t="s">
        <v>4214</v>
      </c>
      <c r="AN187" s="36" t="s">
        <v>4214</v>
      </c>
      <c r="AO187" s="36">
        <f t="shared" si="241"/>
        <v>1134</v>
      </c>
      <c r="AP187" s="36" t="str">
        <f t="shared" si="242"/>
        <v>COSMIC</v>
      </c>
      <c r="AQ187" s="36" t="str">
        <f t="shared" si="243"/>
        <v>Desarrollo de Software</v>
      </c>
      <c r="AR187" s="36" t="s">
        <v>7086</v>
      </c>
      <c r="AS187" s="36" t="s">
        <v>7086</v>
      </c>
      <c r="AT187" s="36" t="str">
        <f t="shared" si="244"/>
        <v>Joaquin Tabares Muñoz</v>
      </c>
      <c r="AU187" s="36" t="str">
        <f t="shared" si="245"/>
        <v>Erik Humberto Campos Esqueda</v>
      </c>
      <c r="AV187" s="54" t="str">
        <f t="shared" si="246"/>
        <v>24/01/2020</v>
      </c>
      <c r="AW187" s="54" t="str">
        <f t="shared" si="247"/>
        <v>24/01/2020</v>
      </c>
      <c r="AX187" s="54" t="str">
        <f t="shared" si="248"/>
        <v>18/09/2020</v>
      </c>
      <c r="AY187" s="54" t="str">
        <f t="shared" si="249"/>
        <v/>
      </c>
      <c r="AZ187" s="49">
        <f t="shared" si="250"/>
        <v>2020</v>
      </c>
      <c r="BA187" s="49">
        <f t="shared" si="251"/>
        <v>9</v>
      </c>
      <c r="BB187" s="36" t="s">
        <v>663</v>
      </c>
      <c r="BC187" s="49" t="s">
        <v>3963</v>
      </c>
      <c r="BD187" s="48" t="e">
        <f t="shared" si="163"/>
        <v>#N/A</v>
      </c>
      <c r="BE187" s="48">
        <f t="shared" si="164"/>
        <v>0</v>
      </c>
      <c r="BF187" s="48">
        <f t="shared" si="165"/>
        <v>1253</v>
      </c>
      <c r="BG187" s="48">
        <f t="shared" si="166"/>
        <v>1253</v>
      </c>
      <c r="BH187" s="48" t="str">
        <f t="shared" si="167"/>
        <v>Activo</v>
      </c>
    </row>
    <row r="188" spans="1:60" x14ac:dyDescent="0.3">
      <c r="A188" s="53">
        <v>1256</v>
      </c>
      <c r="B188" s="54">
        <f t="shared" si="187"/>
        <v>43802.73196759259</v>
      </c>
      <c r="C188" s="36" t="str">
        <f t="shared" si="157"/>
        <v>TI_DWH-Explotación-Contabilidad Electrónica</v>
      </c>
      <c r="D188" s="36" t="s">
        <v>1013</v>
      </c>
      <c r="E188" s="36"/>
      <c r="F188" s="36"/>
      <c r="G188" s="36" t="s">
        <v>6816</v>
      </c>
      <c r="H188" s="36" t="str">
        <f t="shared" si="158"/>
        <v>​Integrar en un modelo de información soportado por plataformas No SQL. los datos correspondientes a todas las versiones existentes de Contabilidad Electrónica, desde la 1.1 y hasta la versión 1.3, así como de los metadatos y cancelaciones,debido a lo siguiente&amp;#58;a) Contenido parcial Contabilidad Electrónica.- El proceso actual de integración de Contabilidad Electrónica sólo contempla la versión 1.1b) La tecnología utilizada es HDI.- Las herramientas que utiliza el proceso actual corresponden a la versión de Hadoop y HDFS tradicional</v>
      </c>
      <c r="I188" s="36" t="str">
        <f t="shared" si="190"/>
        <v>AGCTI</v>
      </c>
      <c r="J188" s="36" t="s">
        <v>7957</v>
      </c>
      <c r="K188" s="36" t="str">
        <f t="shared" si="159"/>
        <v>Mauricio Martínez Puerto</v>
      </c>
      <c r="L188" s="36" t="s">
        <v>7957</v>
      </c>
      <c r="M188" s="36"/>
      <c r="N188" s="145" t="s">
        <v>4466</v>
      </c>
      <c r="O188" s="36">
        <f t="shared" si="233"/>
        <v>0</v>
      </c>
      <c r="P188" s="36" t="s">
        <v>6974</v>
      </c>
      <c r="Q188" s="36">
        <f t="shared" si="234"/>
        <v>1</v>
      </c>
      <c r="R188" s="36" t="str">
        <f t="shared" si="235"/>
        <v>D. Desarrollo</v>
      </c>
      <c r="S188" s="36"/>
      <c r="T188" s="36"/>
      <c r="U188" s="36"/>
      <c r="V188" s="51">
        <f t="shared" si="186"/>
        <v>0.98</v>
      </c>
      <c r="W188" s="36" t="str">
        <f t="shared" si="236"/>
        <v>Activo</v>
      </c>
      <c r="X188" s="36" t="str">
        <f>VLOOKUP(A188,h_iniciativa,15,FALSE)</f>
        <v>No aplica</v>
      </c>
      <c r="Y188" s="36" t="str">
        <f t="shared" si="237"/>
        <v>Continuidad operativa</v>
      </c>
      <c r="Z188" s="36" t="str">
        <f t="shared" si="188"/>
        <v>Transversales de TI</v>
      </c>
      <c r="AA188" s="36" t="str">
        <f t="shared" si="189"/>
        <v>Servicios de Información</v>
      </c>
      <c r="AB188" s="55" t="str">
        <f t="shared" si="160"/>
        <v>748.1 - Contabilidad Electrónica</v>
      </c>
      <c r="AC188" s="36" t="str">
        <f t="shared" si="161"/>
        <v>Contabilidad Electrónica</v>
      </c>
      <c r="AD188" s="36" t="str">
        <f>VLOOKUP(A188,h_iniciativa,14,FALSE)</f>
        <v>Microsoft</v>
      </c>
      <c r="AE188" s="36" t="s">
        <v>2534</v>
      </c>
      <c r="AF188" s="36">
        <f t="shared" si="238"/>
        <v>2869</v>
      </c>
      <c r="AG188" s="36">
        <f t="shared" si="239"/>
        <v>0</v>
      </c>
      <c r="AH188" s="56">
        <v>387315</v>
      </c>
      <c r="AI188" s="57">
        <f t="shared" si="240"/>
        <v>387315</v>
      </c>
      <c r="AJ188" s="36" t="str">
        <f t="shared" si="162"/>
        <v>$387,315.00 USD</v>
      </c>
      <c r="AK188" s="36" t="s">
        <v>116</v>
      </c>
      <c r="AL188" s="36" t="s">
        <v>116</v>
      </c>
      <c r="AM188" s="36" t="s">
        <v>7822</v>
      </c>
      <c r="AN188" s="36" t="s">
        <v>7086</v>
      </c>
      <c r="AO188" s="36">
        <f t="shared" si="241"/>
        <v>1092</v>
      </c>
      <c r="AP188" s="36" t="str">
        <f t="shared" si="242"/>
        <v>Estimador Microsoft (OSE)</v>
      </c>
      <c r="AQ188" s="36" t="str">
        <f t="shared" si="243"/>
        <v>Desarrollo de Software</v>
      </c>
      <c r="AR188" s="36" t="s">
        <v>7086</v>
      </c>
      <c r="AS188" s="36" t="s">
        <v>7086</v>
      </c>
      <c r="AT188" s="36" t="str">
        <f t="shared" si="244"/>
        <v>Joaquin Tabares Muñoz</v>
      </c>
      <c r="AU188" s="36" t="str">
        <f t="shared" si="245"/>
        <v>Jesus Guerrero Mendoza</v>
      </c>
      <c r="AV188" s="54" t="str">
        <f t="shared" si="246"/>
        <v>06/04/2020</v>
      </c>
      <c r="AW188" s="54" t="str">
        <f t="shared" si="247"/>
        <v>06/04/2020</v>
      </c>
      <c r="AX188" s="54" t="str">
        <f t="shared" si="248"/>
        <v>21/08/2020</v>
      </c>
      <c r="AY188" s="54" t="str">
        <f t="shared" si="249"/>
        <v/>
      </c>
      <c r="AZ188" s="49">
        <f t="shared" si="250"/>
        <v>2020</v>
      </c>
      <c r="BA188" s="49">
        <f t="shared" si="251"/>
        <v>8</v>
      </c>
      <c r="BB188" s="36" t="s">
        <v>663</v>
      </c>
      <c r="BC188" s="49" t="s">
        <v>3963</v>
      </c>
      <c r="BD188" s="48" t="e">
        <f t="shared" si="163"/>
        <v>#N/A</v>
      </c>
      <c r="BE188" s="48">
        <f t="shared" si="164"/>
        <v>0</v>
      </c>
      <c r="BF188" s="48">
        <f t="shared" si="165"/>
        <v>1256</v>
      </c>
      <c r="BG188" s="48">
        <f t="shared" si="166"/>
        <v>1256</v>
      </c>
      <c r="BH188" s="48" t="str">
        <f t="shared" si="167"/>
        <v>Activo</v>
      </c>
    </row>
    <row r="189" spans="1:60" x14ac:dyDescent="0.3">
      <c r="A189" s="53">
        <v>1258</v>
      </c>
      <c r="B189" s="54">
        <f t="shared" si="187"/>
        <v>43803.483854166669</v>
      </c>
      <c r="C189" s="36" t="str">
        <f t="shared" si="157"/>
        <v>CEPD_SAORS_Realizar modificaciones al sistema para obtener la información de las bases de datos del SAAI</v>
      </c>
      <c r="D189" s="36"/>
      <c r="E189" s="36"/>
      <c r="F189" s="36"/>
      <c r="G189" s="36" t="s">
        <v>6816</v>
      </c>
      <c r="H189" s="36" t="str">
        <f t="shared" si="158"/>
        <v xml:space="preserve">Modificar el SAORS (Sistema de Análisis de Operaciones de Riesgo Subvaluadas) para que la información que actualmente envía el prevalidador se obtenga de las bases de datos del SAAI aplicando las reglas de negocio existentes. </v>
      </c>
      <c r="I189" s="36" t="str">
        <f t="shared" si="190"/>
        <v>AGA</v>
      </c>
      <c r="J189" s="36" t="s">
        <v>6944</v>
      </c>
      <c r="K189" s="36" t="str">
        <f t="shared" si="159"/>
        <v>Sonia Oliva Caballero Aquino</v>
      </c>
      <c r="L189" s="36" t="s">
        <v>6944</v>
      </c>
      <c r="M189" s="36"/>
      <c r="N189" s="145" t="s">
        <v>186</v>
      </c>
      <c r="O189" s="36">
        <f t="shared" si="233"/>
        <v>342.447</v>
      </c>
      <c r="P189" s="36" t="s">
        <v>6974</v>
      </c>
      <c r="Q189" s="36">
        <f t="shared" si="234"/>
        <v>1</v>
      </c>
      <c r="R189" s="36" t="str">
        <f t="shared" si="235"/>
        <v>D. Desarrollo</v>
      </c>
      <c r="S189" s="36"/>
      <c r="T189" s="36"/>
      <c r="U189" s="36"/>
      <c r="V189" s="51">
        <f t="shared" si="186"/>
        <v>0.87</v>
      </c>
      <c r="W189" s="36" t="str">
        <f t="shared" si="236"/>
        <v>Activo</v>
      </c>
      <c r="X189" s="36" t="str">
        <f>VLOOKUP(A189,h_iniciativa,15,FALSE)</f>
        <v>No aplica</v>
      </c>
      <c r="Y189" s="36" t="str">
        <f t="shared" si="237"/>
        <v>Continuidad operativa</v>
      </c>
      <c r="Z189" s="36" t="str">
        <f t="shared" si="188"/>
        <v>Comercio Exterior - Pre-Despacho</v>
      </c>
      <c r="AA189" s="36" t="str">
        <f t="shared" si="189"/>
        <v>Mantenimiento</v>
      </c>
      <c r="AB189" s="55" t="str">
        <f t="shared" si="160"/>
        <v>450 - Sistema de Análisis de Operaciones de Riesgo por Subvaluación</v>
      </c>
      <c r="AC189" s="36" t="str">
        <f t="shared" si="161"/>
        <v>Sistema de Análisis de Operaciones de Riesgo por Subvaluación</v>
      </c>
      <c r="AD189" s="36" t="s">
        <v>33</v>
      </c>
      <c r="AE189" s="36" t="str">
        <f>VLOOKUP(A189,h_project,34,FALSE)</f>
        <v>Unidades de Desarrollo (UD-X)</v>
      </c>
      <c r="AF189" s="36">
        <f t="shared" si="238"/>
        <v>2282.98</v>
      </c>
      <c r="AG189" s="36">
        <f t="shared" si="239"/>
        <v>2282.98</v>
      </c>
      <c r="AH189" s="56">
        <v>522802.42</v>
      </c>
      <c r="AI189" s="57">
        <f t="shared" si="240"/>
        <v>522802.42</v>
      </c>
      <c r="AJ189" s="36">
        <f t="shared" si="162"/>
        <v>339821.57300000003</v>
      </c>
      <c r="AK189" s="36" t="str">
        <f>VLOOKUP(A189,proyectos,9,FALSE)</f>
        <v>Sonia Oliva Caballero Aquino</v>
      </c>
      <c r="AL189" s="36" t="str">
        <f>VLOOKUP(A189,proyectos,10,FALSE)</f>
        <v>Enrique Teodoro Olvera Olvera</v>
      </c>
      <c r="AM189" s="36" t="s">
        <v>4214</v>
      </c>
      <c r="AN189" s="36" t="s">
        <v>4214</v>
      </c>
      <c r="AO189" s="36">
        <f t="shared" si="241"/>
        <v>1090</v>
      </c>
      <c r="AP189" s="36" t="str">
        <f t="shared" si="242"/>
        <v>COSMIC</v>
      </c>
      <c r="AQ189" s="36" t="str">
        <f t="shared" si="243"/>
        <v>Desarrollo de Software</v>
      </c>
      <c r="AR189" s="36" t="s">
        <v>4444</v>
      </c>
      <c r="AS189" s="36" t="s">
        <v>4444</v>
      </c>
      <c r="AT189" s="36" t="str">
        <f t="shared" si="244"/>
        <v>Homero Angel Garcia Merino</v>
      </c>
      <c r="AU189" s="36" t="str">
        <f t="shared" si="245"/>
        <v>Francisco Lopez Guadarrama</v>
      </c>
      <c r="AV189" s="54" t="str">
        <f t="shared" si="246"/>
        <v>10/02/2020</v>
      </c>
      <c r="AW189" s="54" t="str">
        <f t="shared" si="247"/>
        <v>10/02/2020</v>
      </c>
      <c r="AX189" s="54" t="str">
        <f t="shared" si="248"/>
        <v>19/10/2020</v>
      </c>
      <c r="AY189" s="54" t="str">
        <f t="shared" si="249"/>
        <v/>
      </c>
      <c r="AZ189" s="49">
        <f t="shared" si="250"/>
        <v>2020</v>
      </c>
      <c r="BA189" s="49">
        <f t="shared" si="251"/>
        <v>10</v>
      </c>
      <c r="BB189" s="36" t="s">
        <v>663</v>
      </c>
      <c r="BC189" s="49" t="s">
        <v>3963</v>
      </c>
      <c r="BD189" s="48" t="e">
        <f t="shared" si="163"/>
        <v>#N/A</v>
      </c>
      <c r="BE189" s="48">
        <f t="shared" si="164"/>
        <v>0</v>
      </c>
      <c r="BF189" s="48">
        <f t="shared" si="165"/>
        <v>1258</v>
      </c>
      <c r="BG189" s="48">
        <f t="shared" si="166"/>
        <v>1258</v>
      </c>
      <c r="BH189" s="48" t="str">
        <f t="shared" si="167"/>
        <v>Activo</v>
      </c>
    </row>
    <row r="190" spans="1:60" ht="43.2" x14ac:dyDescent="0.3">
      <c r="A190" s="36">
        <v>1259</v>
      </c>
      <c r="B190" s="54">
        <f t="shared" si="187"/>
        <v>43803.486678240741</v>
      </c>
      <c r="C190" s="63" t="str">
        <f t="shared" si="157"/>
        <v xml:space="preserve">SJUR-RRL y CAL: Actualizar el calendario de días inhábiles para el segundo periodo vacacional del año 2019. </v>
      </c>
      <c r="D190" s="36"/>
      <c r="E190" s="36"/>
      <c r="F190" s="36"/>
      <c r="G190" s="36" t="s">
        <v>6819</v>
      </c>
      <c r="H190" s="36" t="str">
        <f t="shared" si="158"/>
        <v>​Actualizar los sistemas RRL y CAL para incluir los días inhábiles para el segundo periodo vacacional del 2019.</v>
      </c>
      <c r="I190" s="36" t="str">
        <f t="shared" si="190"/>
        <v>AGJ</v>
      </c>
      <c r="J190" s="36" t="s">
        <v>6944</v>
      </c>
      <c r="K190" s="36" t="e">
        <f t="shared" si="159"/>
        <v>#N/A</v>
      </c>
      <c r="L190" s="36"/>
      <c r="M190" s="36"/>
      <c r="N190" s="36"/>
      <c r="O190" s="36"/>
      <c r="P190" s="36"/>
      <c r="Q190" s="36"/>
      <c r="R190" s="36" t="s">
        <v>3961</v>
      </c>
      <c r="S190" s="48"/>
      <c r="T190" s="48"/>
      <c r="U190" s="48"/>
      <c r="V190" s="51" t="e">
        <f t="shared" si="186"/>
        <v>#N/A</v>
      </c>
      <c r="W190" s="48" t="s">
        <v>35</v>
      </c>
      <c r="X190" s="36" t="str">
        <f>VLOOKUP(A190,h_iniciativa,15,FALSE)</f>
        <v>No aplica</v>
      </c>
      <c r="Y190" s="36"/>
      <c r="Z190" s="36" t="str">
        <f t="shared" si="188"/>
        <v>Servicios Jurídicos</v>
      </c>
      <c r="AA190" s="36" t="str">
        <f t="shared" si="189"/>
        <v>Servicio</v>
      </c>
      <c r="AB190" s="36" t="str">
        <f t="shared" si="160"/>
        <v>639 - Recurso de Revocación en Línea</v>
      </c>
      <c r="AC190" s="36" t="str">
        <f t="shared" si="161"/>
        <v>Recurso de Revocación en Línea</v>
      </c>
      <c r="AD190" s="36" t="s">
        <v>33</v>
      </c>
      <c r="AE190" s="36"/>
      <c r="AF190" s="36"/>
      <c r="AG190" s="36"/>
      <c r="AH190" s="36"/>
      <c r="AI190" s="36"/>
      <c r="AJ190" s="36" t="e">
        <f t="shared" si="162"/>
        <v>#N/A</v>
      </c>
      <c r="AK190" s="36" t="str">
        <f>VLOOKUP(A190,h_iniciativa,11,FALSE)</f>
        <v>Jaime Garrido Ruiz</v>
      </c>
      <c r="AL190" s="36" t="str">
        <f>VLOOKUP(A190,h_iniciativa,9,FALSE)</f>
        <v>Diana Maribel Velazquez Barroso</v>
      </c>
      <c r="AM190" s="36" t="s">
        <v>4214</v>
      </c>
      <c r="AN190" s="36" t="s">
        <v>4214</v>
      </c>
      <c r="AO190" s="48"/>
      <c r="AP190" s="36"/>
      <c r="AQ190" s="48"/>
      <c r="AR190" s="36" t="s">
        <v>4444</v>
      </c>
      <c r="AS190" s="36" t="s">
        <v>4444</v>
      </c>
      <c r="AT190" s="48" t="str">
        <f>VLOOKUP(VLOOKUP(A190,h_iniciativa,12,FALSE),matriz_app,6,FALSE)</f>
        <v>Alejandro Granados Lujano</v>
      </c>
      <c r="AU190" s="48" t="str">
        <f>VLOOKUP(VLOOKUP(A190,h_iniciativa,12,FALSE),matriz_app,5,FALSE)</f>
        <v>Jorge Alberto De Flon Gonzalez</v>
      </c>
      <c r="AV190" s="52"/>
      <c r="AW190" s="52"/>
      <c r="AX190" s="52"/>
      <c r="AY190" s="52"/>
      <c r="AZ190" s="52"/>
      <c r="BA190" s="52"/>
      <c r="BB190" s="36" t="s">
        <v>3959</v>
      </c>
      <c r="BC190" s="49" t="s">
        <v>3963</v>
      </c>
      <c r="BD190" s="48" t="e">
        <f t="shared" si="163"/>
        <v>#N/A</v>
      </c>
      <c r="BE190" s="48" t="str">
        <f t="shared" si="164"/>
        <v>Iniciativa Aprobada</v>
      </c>
      <c r="BF190" s="48" t="e">
        <f t="shared" si="165"/>
        <v>#N/A</v>
      </c>
      <c r="BG190" s="48" t="e">
        <f t="shared" si="166"/>
        <v>#N/A</v>
      </c>
      <c r="BH190" s="48" t="e">
        <f t="shared" si="167"/>
        <v>#N/A</v>
      </c>
    </row>
    <row r="191" spans="1:60" ht="28.8" x14ac:dyDescent="0.3">
      <c r="A191" s="53">
        <v>1260</v>
      </c>
      <c r="B191" s="54">
        <f t="shared" ref="B191:B222" si="252">VLOOKUP(A191,h_iniciativa,3,FALSE)</f>
        <v>43803.657337962963</v>
      </c>
      <c r="C191" s="63" t="str">
        <f t="shared" si="157"/>
        <v>SaC_Nómina RIF_ Actualizar el aplicativo para la generación de Recibo de nómina 2020.</v>
      </c>
      <c r="D191" s="36"/>
      <c r="E191" s="36"/>
      <c r="F191" s="36"/>
      <c r="G191" s="36" t="s">
        <v>6819</v>
      </c>
      <c r="H191" s="36" t="str">
        <f t="shared" si="158"/>
        <v>​Actualizar el aplicativo Nómina-Mis cuentas, a fin depermitir la continuidad operación vigente con respecto al ejercicio 2020, considerando la actualización de las Tarifas y Salarios Mínimos, así como, la identificación de los contribuyentes que cumplan con las características para facturaren dicho aplicativo, a través del consumo de la Matriz de acceso que utiliza Factura fácil de Mis cuentas.</v>
      </c>
      <c r="I191" s="36" t="str">
        <f t="shared" si="190"/>
        <v>AGSC</v>
      </c>
      <c r="J191" s="36" t="s">
        <v>7957</v>
      </c>
      <c r="K191" s="36" t="str">
        <f t="shared" si="159"/>
        <v>Miguel Ángel González Guagnelli</v>
      </c>
      <c r="L191" s="36" t="s">
        <v>6944</v>
      </c>
      <c r="M191" s="36"/>
      <c r="N191" s="145" t="s">
        <v>181</v>
      </c>
      <c r="O191" s="36">
        <f>IFERROR(AG191*0.15,0)</f>
        <v>0</v>
      </c>
      <c r="P191" s="36" t="s">
        <v>6974</v>
      </c>
      <c r="Q191" s="36">
        <f>IF(K191=N191,1,0)</f>
        <v>0</v>
      </c>
      <c r="R191" s="36" t="str">
        <f>VLOOKUP(A191,proyectos,5,FALSE)</f>
        <v>K. Cierre</v>
      </c>
      <c r="S191" s="36"/>
      <c r="T191" s="36"/>
      <c r="U191" s="36"/>
      <c r="V191" s="51">
        <f t="shared" si="186"/>
        <v>0.53</v>
      </c>
      <c r="W191" s="36" t="str">
        <f>VLOOKUP(A191,proyectos,6,FALSE)</f>
        <v>Activo</v>
      </c>
      <c r="X191" s="36" t="str">
        <f>VLOOKUP(A191,h_iniciativa,15,FALSE)</f>
        <v>Reformas 2020</v>
      </c>
      <c r="Y191" s="36" t="str">
        <f>VLOOKUP(A191,proyectos,19,FALSE)</f>
        <v>Continuidad operativa</v>
      </c>
      <c r="Z191" s="36" t="str">
        <f t="shared" ref="Z191:Z222" si="253">VLOOKUP(A191,h_iniciativa,10,FALSE)</f>
        <v>Servicios al Contribuyente</v>
      </c>
      <c r="AA191" s="36" t="str">
        <f t="shared" ref="AA191:AA222" si="254">VLOOKUP(A191,h_iniciativa,8,FALSE)</f>
        <v>Mantenimiento</v>
      </c>
      <c r="AB191" s="55" t="str">
        <f t="shared" si="160"/>
        <v>733 - Nómina RIF</v>
      </c>
      <c r="AC191" s="36" t="str">
        <f t="shared" si="161"/>
        <v>Nómina RIF</v>
      </c>
      <c r="AD191" s="36" t="s">
        <v>33</v>
      </c>
      <c r="AE191" s="36" t="s">
        <v>2682</v>
      </c>
      <c r="AF191" s="36" t="str">
        <f>VLOOKUP(A191,h_project,35,FALSE)</f>
        <v/>
      </c>
      <c r="AG191" s="36" t="str">
        <f>VLOOKUP(A191,h_project,36,FALSE)</f>
        <v/>
      </c>
      <c r="AH191" s="36">
        <v>0</v>
      </c>
      <c r="AI191" s="57">
        <v>0</v>
      </c>
      <c r="AJ191" s="36" t="e">
        <f t="shared" si="162"/>
        <v>#N/A</v>
      </c>
      <c r="AK191" s="36" t="str">
        <f>VLOOKUP(A191,proyectos,9,FALSE)</f>
        <v>Roberto Benjamín Monroy Vargas</v>
      </c>
      <c r="AL191" s="36" t="str">
        <f>VLOOKUP(A191,proyectos,10,FALSE)</f>
        <v>Diana Maribel Velazquez Barroso</v>
      </c>
      <c r="AM191" s="36" t="s">
        <v>4214</v>
      </c>
      <c r="AN191" s="36" t="s">
        <v>4214</v>
      </c>
      <c r="AO191" s="36">
        <f>VLOOKUP(A191,proyectos,2,FALSE)</f>
        <v>0</v>
      </c>
      <c r="AP191" s="36" t="e">
        <f>VLOOKUP(AO191,h_est_tec,17,FALSE)</f>
        <v>#N/A</v>
      </c>
      <c r="AQ191" s="36" t="str">
        <f>VLOOKUP(A191,proyectos,29,FALSE)</f>
        <v>Desarrollo de Software</v>
      </c>
      <c r="AR191" s="36" t="s">
        <v>4444</v>
      </c>
      <c r="AS191" s="36" t="s">
        <v>4444</v>
      </c>
      <c r="AT191" s="36" t="str">
        <f>VLOOKUP(A191,proyectos,12,FALSE)</f>
        <v>Alejandro Granados Lujano</v>
      </c>
      <c r="AU191" s="36" t="str">
        <f>VLOOKUP(A191,proyectos,13,FALSE)</f>
        <v>Carlos Alberto Rosas Torres</v>
      </c>
      <c r="AV191" s="54" t="str">
        <f>VLOOKUP(A191,proyectos,20,FALSE)</f>
        <v>02/12/2019</v>
      </c>
      <c r="AW191" s="54" t="str">
        <f>VLOOKUP(A191,proyectos,21,FALSE)</f>
        <v>02/12/2019</v>
      </c>
      <c r="AX191" s="54" t="str">
        <f>VLOOKUP(A191,proyectos,22,FALSE)</f>
        <v>02/10/2020</v>
      </c>
      <c r="AY191" s="54" t="str">
        <f>VLOOKUP(A191,proyectos,23,FALSE)</f>
        <v/>
      </c>
      <c r="AZ191" s="49">
        <f>YEAR(AX191)</f>
        <v>2020</v>
      </c>
      <c r="BA191" s="49">
        <f>MONTH(AX191)</f>
        <v>10</v>
      </c>
      <c r="BB191" s="36" t="s">
        <v>663</v>
      </c>
      <c r="BC191" s="49" t="s">
        <v>3963</v>
      </c>
      <c r="BD191" s="48" t="e">
        <f t="shared" si="163"/>
        <v>#N/A</v>
      </c>
      <c r="BE191" s="48">
        <f t="shared" si="164"/>
        <v>0</v>
      </c>
      <c r="BF191" s="48">
        <f t="shared" si="165"/>
        <v>1260</v>
      </c>
      <c r="BG191" s="48">
        <f t="shared" si="166"/>
        <v>1260</v>
      </c>
      <c r="BH191" s="48" t="str">
        <f t="shared" si="167"/>
        <v>Activo</v>
      </c>
    </row>
    <row r="192" spans="1:60" x14ac:dyDescent="0.3">
      <c r="A192" s="53">
        <v>1261</v>
      </c>
      <c r="B192" s="54">
        <f t="shared" si="252"/>
        <v>43803.761550925927</v>
      </c>
      <c r="C192" s="36" t="str">
        <f t="shared" si="157"/>
        <v>TI_Atención a hallazgos de vulnerabilidad encontrados en el Padrón del RFC</v>
      </c>
      <c r="D192" s="36" t="s">
        <v>6365</v>
      </c>
      <c r="E192" s="36"/>
      <c r="F192" s="36"/>
      <c r="G192" s="36" t="s">
        <v>6815</v>
      </c>
      <c r="H192" s="36" t="str">
        <f t="shared" si="158"/>
        <v>​Atender
los hallazgos encontrados al código del Padrón de MAT RFC, reportados a través de las Atentas Notas
G.102.06.01.00.00.19-116 y G.102.06.01.00.00.19.121, derivado de las pruebas de vulnerabilidad estáticas realizadas al aplicativo el 16 de octubre y 1 de noviembre de 2019.</v>
      </c>
      <c r="I192" s="36" t="str">
        <f t="shared" si="190"/>
        <v>AGCTI</v>
      </c>
      <c r="J192" s="36" t="s">
        <v>6944</v>
      </c>
      <c r="K192" s="36" t="e">
        <f t="shared" si="159"/>
        <v>#N/A</v>
      </c>
      <c r="L192" s="36"/>
      <c r="M192" s="36"/>
      <c r="N192" s="36"/>
      <c r="O192" s="36"/>
      <c r="P192" s="36"/>
      <c r="Q192" s="36"/>
      <c r="R192" s="36" t="s">
        <v>3962</v>
      </c>
      <c r="S192" s="36"/>
      <c r="T192" s="36"/>
      <c r="U192" s="36"/>
      <c r="V192" s="51" t="e">
        <f t="shared" si="186"/>
        <v>#N/A</v>
      </c>
      <c r="W192" s="36" t="s">
        <v>35</v>
      </c>
      <c r="X192" s="36" t="str">
        <f>VLOOKUP(A192,h_iniciativa,15,FALSE)</f>
        <v>No aplica</v>
      </c>
      <c r="Y192" s="36"/>
      <c r="Z192" s="36" t="str">
        <f t="shared" si="253"/>
        <v>Transversales de TI</v>
      </c>
      <c r="AA192" s="36" t="str">
        <f t="shared" si="254"/>
        <v>Requerimiento Técnico</v>
      </c>
      <c r="AB192" s="36" t="str">
        <f t="shared" si="160"/>
        <v>700 - RFC Ampliado</v>
      </c>
      <c r="AC192" s="36" t="str">
        <f t="shared" si="161"/>
        <v>RFC Ampliado</v>
      </c>
      <c r="AD192" s="36" t="s">
        <v>33</v>
      </c>
      <c r="AE192" s="36"/>
      <c r="AF192" s="36"/>
      <c r="AG192" s="36"/>
      <c r="AH192" s="36"/>
      <c r="AI192" s="36"/>
      <c r="AJ192" s="36" t="e">
        <f t="shared" si="162"/>
        <v>#N/A</v>
      </c>
      <c r="AK192" s="36" t="s">
        <v>6436</v>
      </c>
      <c r="AL192" s="36" t="s">
        <v>125</v>
      </c>
      <c r="AM192" s="36" t="s">
        <v>7822</v>
      </c>
      <c r="AN192" s="36" t="s">
        <v>4401</v>
      </c>
      <c r="AO192" s="36"/>
      <c r="AP192" s="36"/>
      <c r="AQ192" s="36"/>
      <c r="AR192" s="36" t="s">
        <v>4401</v>
      </c>
      <c r="AS192" s="36" t="s">
        <v>4401</v>
      </c>
      <c r="AT192" s="48" t="str">
        <f>VLOOKUP(VLOOKUP(A192,h_iniciativa,12,FALSE),matriz_app,6,FALSE)</f>
        <v>Jose Ignacio Perez Garcia</v>
      </c>
      <c r="AU192" s="48" t="str">
        <f>VLOOKUP(VLOOKUP(A192,h_iniciativa,12,FALSE),matriz_app,5,FALSE)</f>
        <v>Araceli Gandara Bautista</v>
      </c>
      <c r="AV192" s="54"/>
      <c r="AW192" s="54"/>
      <c r="AX192" s="54"/>
      <c r="AY192" s="54"/>
      <c r="AZ192" s="49"/>
      <c r="BA192" s="49"/>
      <c r="BB192" s="36" t="s">
        <v>3960</v>
      </c>
      <c r="BC192" s="49" t="s">
        <v>3963</v>
      </c>
      <c r="BD192" s="48" t="e">
        <f t="shared" si="163"/>
        <v>#N/A</v>
      </c>
      <c r="BE192" s="48">
        <f t="shared" si="164"/>
        <v>0</v>
      </c>
      <c r="BF192" s="48">
        <f t="shared" si="165"/>
        <v>1261</v>
      </c>
      <c r="BG192" s="48" t="e">
        <f t="shared" si="166"/>
        <v>#N/A</v>
      </c>
      <c r="BH192" s="48" t="e">
        <f t="shared" si="167"/>
        <v>#N/A</v>
      </c>
    </row>
    <row r="193" spans="1:60" x14ac:dyDescent="0.3">
      <c r="A193" s="53">
        <v>1267</v>
      </c>
      <c r="B193" s="54">
        <f t="shared" si="252"/>
        <v>43808.445775462962</v>
      </c>
      <c r="C193" s="36" t="str">
        <f t="shared" si="157"/>
        <v>DyP_DD_FATCA Actualización aplicativa 2020</v>
      </c>
      <c r="D193" s="36" t="s">
        <v>6468</v>
      </c>
      <c r="E193" s="36" t="s">
        <v>6468</v>
      </c>
      <c r="F193" s="36"/>
      <c r="G193" s="36" t="s">
        <v>6812</v>
      </c>
      <c r="H193" s="36" t="str">
        <f t="shared" si="158"/>
        <v>​Es_x000D_
necesaria la actualización del sistema FATCA para aplicar las mejoras de_x000D_
algunos procesos que se han modificado, lo cual impacta en varias reglas de_x000D_
negocio aplicadas hoy en día.</v>
      </c>
      <c r="I193" s="36" t="str">
        <f t="shared" si="190"/>
        <v>AGGC</v>
      </c>
      <c r="J193" s="36" t="s">
        <v>7957</v>
      </c>
      <c r="K193" s="36" t="str">
        <f t="shared" si="159"/>
        <v>René Pérez Velázquez</v>
      </c>
      <c r="L193" s="36" t="s">
        <v>7957</v>
      </c>
      <c r="M193" s="36"/>
      <c r="N193" s="145" t="s">
        <v>215</v>
      </c>
      <c r="O193" s="36">
        <f>IFERROR(AG193*0.15,0)</f>
        <v>1842.4634999999998</v>
      </c>
      <c r="P193" s="36" t="s">
        <v>6959</v>
      </c>
      <c r="Q193" s="36">
        <f>IF(K193=N193,1,0)</f>
        <v>1</v>
      </c>
      <c r="R193" s="36" t="str">
        <f>VLOOKUP(A193,proyectos,5,FALSE)</f>
        <v>D. Desarrollo</v>
      </c>
      <c r="S193" s="36" t="s">
        <v>6443</v>
      </c>
      <c r="T193" s="36" t="s">
        <v>6443</v>
      </c>
      <c r="U193" s="36" t="s">
        <v>4455</v>
      </c>
      <c r="V193" s="51">
        <f t="shared" si="186"/>
        <v>0.79</v>
      </c>
      <c r="W193" s="36" t="str">
        <f>VLOOKUP(A193,proyectos,6,FALSE)</f>
        <v>Activo</v>
      </c>
      <c r="X193" s="36" t="s">
        <v>170</v>
      </c>
      <c r="Y193" s="36" t="str">
        <f>VLOOKUP(A193,proyectos,19,FALSE)</f>
        <v>Fiscalización</v>
      </c>
      <c r="Z193" s="36" t="str">
        <f t="shared" si="253"/>
        <v>Declaraciones y Pagos (Documentos Digitales)</v>
      </c>
      <c r="AA193" s="36" t="str">
        <f t="shared" si="254"/>
        <v>Desarrollo</v>
      </c>
      <c r="AB193" s="55" t="str">
        <f t="shared" si="160"/>
        <v>781 - FATCA</v>
      </c>
      <c r="AC193" s="36" t="str">
        <f t="shared" si="161"/>
        <v>FATCA</v>
      </c>
      <c r="AD193" s="36" t="s">
        <v>33</v>
      </c>
      <c r="AE193" s="36" t="str">
        <f>VLOOKUP(A193,h_project,34,FALSE)</f>
        <v>Unidades de Desarrollo (UD-X)</v>
      </c>
      <c r="AF193" s="36">
        <f>VLOOKUP(A193,h_project,35,FALSE)</f>
        <v>12283.09</v>
      </c>
      <c r="AG193" s="36">
        <f>VLOOKUP(A193,h_project,36,FALSE)</f>
        <v>12283.09</v>
      </c>
      <c r="AH193" s="56">
        <v>1343153.7</v>
      </c>
      <c r="AI193" s="57">
        <f>VLOOKUP(A193,h_project,37,FALSE)</f>
        <v>2812827.61</v>
      </c>
      <c r="AJ193" s="36" t="e">
        <f t="shared" si="162"/>
        <v>#N/A</v>
      </c>
      <c r="AK193" s="36" t="str">
        <f>VLOOKUP(A193,proyectos,9,FALSE)</f>
        <v>Santa Isabel Villanueva Hernandez</v>
      </c>
      <c r="AL193" s="36" t="str">
        <f>VLOOKUP(A193,proyectos,10,FALSE)</f>
        <v>Ingrid Bernal Campuzano</v>
      </c>
      <c r="AM193" s="36" t="s">
        <v>4214</v>
      </c>
      <c r="AN193" s="36" t="s">
        <v>4214</v>
      </c>
      <c r="AO193" s="36">
        <f>VLOOKUP(A193,proyectos,2,FALSE)</f>
        <v>1091</v>
      </c>
      <c r="AP193" s="36" t="str">
        <f>VLOOKUP(AO193,h_est_tec,17,FALSE)</f>
        <v>COSMIC</v>
      </c>
      <c r="AQ193" s="36" t="str">
        <f>VLOOKUP(A193,proyectos,29,FALSE)</f>
        <v>Desarrollo de Software</v>
      </c>
      <c r="AR193" s="36" t="s">
        <v>4444</v>
      </c>
      <c r="AS193" s="36" t="s">
        <v>4444</v>
      </c>
      <c r="AT193" s="36" t="str">
        <f>VLOOKUP(A193,proyectos,12,FALSE)</f>
        <v>Oscar Fernandez Pallares</v>
      </c>
      <c r="AU193" s="36" t="str">
        <f>VLOOKUP(A193,proyectos,13,FALSE)</f>
        <v>Ignacio Ramon Ruiz Casillas</v>
      </c>
      <c r="AV193" s="54" t="str">
        <f>VLOOKUP(A193,proyectos,20,FALSE)</f>
        <v>26/02/2020</v>
      </c>
      <c r="AW193" s="54" t="str">
        <f>VLOOKUP(A193,proyectos,21,FALSE)</f>
        <v>26/02/2020</v>
      </c>
      <c r="AX193" s="54" t="str">
        <f>VLOOKUP(A193,proyectos,22,FALSE)</f>
        <v>06/11/2020</v>
      </c>
      <c r="AY193" s="54" t="str">
        <f>VLOOKUP(A193,proyectos,23,FALSE)</f>
        <v/>
      </c>
      <c r="AZ193" s="49">
        <f>YEAR(AX193)</f>
        <v>2020</v>
      </c>
      <c r="BA193" s="49">
        <f>MONTH(AX193)</f>
        <v>11</v>
      </c>
      <c r="BB193" s="36" t="s">
        <v>663</v>
      </c>
      <c r="BC193" s="49" t="s">
        <v>3963</v>
      </c>
      <c r="BD193" s="48" t="e">
        <f t="shared" si="163"/>
        <v>#N/A</v>
      </c>
      <c r="BE193" s="48">
        <f t="shared" si="164"/>
        <v>0</v>
      </c>
      <c r="BF193" s="48">
        <f t="shared" si="165"/>
        <v>1267</v>
      </c>
      <c r="BG193" s="48">
        <f t="shared" si="166"/>
        <v>1267</v>
      </c>
      <c r="BH193" s="48" t="str">
        <f t="shared" si="167"/>
        <v>Activo</v>
      </c>
    </row>
    <row r="194" spans="1:60" ht="28.8" x14ac:dyDescent="0.3">
      <c r="A194" s="53">
        <v>1268</v>
      </c>
      <c r="B194" s="54">
        <f t="shared" si="252"/>
        <v>43808.675254629627</v>
      </c>
      <c r="C194" s="63" t="str">
        <f t="shared" ref="C194:C257" si="255">VLOOKUP(A194,h_iniciativa,4,FALSE)</f>
        <v>TI_CERTISAT WEB_Actualización tecnológica para habilitar soluciones nativas de nube</v>
      </c>
      <c r="D194" s="36" t="s">
        <v>4680</v>
      </c>
      <c r="E194" s="36"/>
      <c r="F194" s="36"/>
      <c r="G194" s="36" t="s">
        <v>6816</v>
      </c>
      <c r="H194" s="36" t="str">
        <f t="shared" ref="H194:H257" si="256">VLOOKUP(A194,h_descr,2,FALSE)</f>
        <v>​Derivado de la estrategia de Modernización de la Infraestructura de Llave Pública (PKI), se debe realizar actualización tecnológica del aplicativo CertiSAT WEB para habilitar la solución bajo arquitectura cloud native, debiendo incluir la funcionalidad solicitada en el último requerimiento de negocio, a través del POL 621, donde se considera la integración de CertiSAT WEB dentro de Buzón Tributario. Así mismo, se habilita una capa de servicios que permite el desacoplamiento con la infraestructura de PKI para la validación de reglas de negocio en las operaciones asociadas al aplicativo CertiSAT WEB.</v>
      </c>
      <c r="I194" s="36" t="str">
        <f t="shared" si="190"/>
        <v>AGCTI</v>
      </c>
      <c r="J194" s="36" t="s">
        <v>7957</v>
      </c>
      <c r="K194" s="36" t="str">
        <f t="shared" ref="K194:K257" si="257">VLOOKUP(A194,proyectos,11,FALSE)</f>
        <v>Sandra Elizabeth Cuevas Sánchez</v>
      </c>
      <c r="L194" s="36" t="s">
        <v>7957</v>
      </c>
      <c r="M194" s="36">
        <v>1</v>
      </c>
      <c r="N194" s="145" t="s">
        <v>296</v>
      </c>
      <c r="O194" s="36">
        <f>IFERROR(AG194*0.15,0)</f>
        <v>615.12</v>
      </c>
      <c r="P194" s="36" t="s">
        <v>2396</v>
      </c>
      <c r="Q194" s="36">
        <f>IF(K194=N194,1,0)</f>
        <v>1</v>
      </c>
      <c r="R194" s="36" t="str">
        <f>VLOOKUP(A194,proyectos,5,FALSE)</f>
        <v>A.1 Especificación Funcional</v>
      </c>
      <c r="S194" s="36"/>
      <c r="T194" s="36"/>
      <c r="U194" s="36"/>
      <c r="V194" s="51">
        <f t="shared" si="186"/>
        <v>0.99</v>
      </c>
      <c r="W194" s="36" t="str">
        <f>VLOOKUP(A194,proyectos,6,FALSE)</f>
        <v>Activo</v>
      </c>
      <c r="X194" s="36" t="s">
        <v>170</v>
      </c>
      <c r="Y194" s="36" t="str">
        <f>VLOOKUP(A194,proyectos,19,FALSE)</f>
        <v>Continuidad operativa</v>
      </c>
      <c r="Z194" s="36" t="str">
        <f t="shared" si="253"/>
        <v>Transversales de TI</v>
      </c>
      <c r="AA194" s="36" t="str">
        <f t="shared" si="254"/>
        <v>Requerimiento Técnico</v>
      </c>
      <c r="AB194" s="55" t="str">
        <f t="shared" ref="AB194:AB257" si="258">_xlfn.CONCAT(VLOOKUP(A194,h_iniciativa,12,FALSE)," - ", VLOOKUP(A194,h_iniciativa,13,FALSE))</f>
        <v>2079 - Certificación SAT (Ventanilla y WEB)</v>
      </c>
      <c r="AC194" s="36" t="str">
        <f t="shared" ref="AC194:AC257" si="259">VLOOKUP(A194,h_iniciativa,13,FALSE)</f>
        <v>Certificación SAT (Ventanilla y WEB)</v>
      </c>
      <c r="AD194" s="36" t="s">
        <v>33</v>
      </c>
      <c r="AE194" s="36" t="str">
        <f>VLOOKUP(A194,h_project,34,FALSE)</f>
        <v>Unidades de Desarrollo (UD-X)</v>
      </c>
      <c r="AF194" s="36">
        <f>VLOOKUP(A194,h_project,35,FALSE)</f>
        <v>4100.8</v>
      </c>
      <c r="AG194" s="36">
        <f>VLOOKUP(A194,h_project,36,FALSE)</f>
        <v>4100.8</v>
      </c>
      <c r="AH194" s="56">
        <v>939083.2</v>
      </c>
      <c r="AI194" s="57">
        <f>VLOOKUP(A194,h_project,37,FALSE)</f>
        <v>939083.2</v>
      </c>
      <c r="AJ194" s="36">
        <f t="shared" ref="AJ194:AJ257" si="260">VLOOKUP(A194,mg_cancelar,2,FALSE)</f>
        <v>169034.976</v>
      </c>
      <c r="AK194" s="36" t="str">
        <f>VLOOKUP(A194,proyectos,9,FALSE)</f>
        <v>Sandra Elizabeth Cuevas Sánchez</v>
      </c>
      <c r="AL194" s="36" t="str">
        <f>VLOOKUP(A194,proyectos,10,FALSE)</f>
        <v>José Vicente Vázquez Chávez</v>
      </c>
      <c r="AM194" s="36" t="s">
        <v>7822</v>
      </c>
      <c r="AN194" s="36" t="s">
        <v>4153</v>
      </c>
      <c r="AO194" s="36">
        <f>VLOOKUP(A194,proyectos,2,FALSE)</f>
        <v>964</v>
      </c>
      <c r="AP194" s="36" t="str">
        <f>VLOOKUP(AO194,h_est_tec,17,FALSE)</f>
        <v>Alto Nivel</v>
      </c>
      <c r="AQ194" s="36" t="str">
        <f>VLOOKUP(A194,proyectos,29,FALSE)</f>
        <v>Desarrollo de_Software</v>
      </c>
      <c r="AR194" s="36" t="s">
        <v>4401</v>
      </c>
      <c r="AS194" s="36" t="s">
        <v>4401</v>
      </c>
      <c r="AT194" s="36" t="str">
        <f>VLOOKUP(A194,proyectos,12,FALSE)</f>
        <v>Jose Ignacio Perez Garcia</v>
      </c>
      <c r="AU194" s="36" t="str">
        <f>VLOOKUP(A194,proyectos,13,FALSE)</f>
        <v>Daniel Esquivel Herrera</v>
      </c>
      <c r="AV194" s="54" t="str">
        <f>VLOOKUP(A194,proyectos,20,FALSE)</f>
        <v>20/01/2020</v>
      </c>
      <c r="AW194" s="54" t="str">
        <f>VLOOKUP(A194,proyectos,21,FALSE)</f>
        <v>20/01/2020</v>
      </c>
      <c r="AX194" s="54" t="str">
        <f>VLOOKUP(A194,proyectos,22,FALSE)</f>
        <v>06/03/2020</v>
      </c>
      <c r="AY194" s="54" t="str">
        <f>VLOOKUP(A194,proyectos,23,FALSE)</f>
        <v/>
      </c>
      <c r="AZ194" s="49">
        <f>YEAR(AX194)</f>
        <v>2020</v>
      </c>
      <c r="BA194" s="49">
        <f>MONTH(AX194)</f>
        <v>3</v>
      </c>
      <c r="BB194" s="36" t="s">
        <v>663</v>
      </c>
      <c r="BC194" s="49" t="s">
        <v>3963</v>
      </c>
      <c r="BD194" s="48" t="e">
        <f t="shared" ref="BD194:BD257" si="261">VLOOKUP(A194,iniciativa,1,FALSE)</f>
        <v>#N/A</v>
      </c>
      <c r="BE194" s="48">
        <f t="shared" ref="BE194:BE257" si="262">VLOOKUP(A194,h_iniciativa,23,FALSE)</f>
        <v>0</v>
      </c>
      <c r="BF194" s="48">
        <f t="shared" ref="BF194:BF257" si="263">VLOOKUP(A194,h_estimacion,1,FALSE)</f>
        <v>1268</v>
      </c>
      <c r="BG194" s="48">
        <f t="shared" ref="BG194:BG257" si="264">VLOOKUP(A194,proyectos,1,FALSE)</f>
        <v>1268</v>
      </c>
      <c r="BH194" s="48" t="str">
        <f t="shared" ref="BH194:BH257" si="265">VLOOKUP(A194,h_project,4,FALSE)</f>
        <v>Activo</v>
      </c>
    </row>
    <row r="195" spans="1:60" x14ac:dyDescent="0.3">
      <c r="A195" s="53">
        <v>1275</v>
      </c>
      <c r="B195" s="54">
        <f t="shared" si="252"/>
        <v>43810.57309027778</v>
      </c>
      <c r="C195" s="36" t="str">
        <f t="shared" si="255"/>
        <v>LCO_Carga masiva de registros en el aplicativo para la administración de contribuyentes cancelados</v>
      </c>
      <c r="D195" s="36"/>
      <c r="E195" s="36"/>
      <c r="F195" s="36"/>
      <c r="G195" s="36" t="s">
        <v>6815</v>
      </c>
      <c r="H195" s="36" t="str">
        <f t="shared" si="256"/>
        <v>​Derivado de la solicitud de negocio de incluir mayor funcionalidad al aplicativo generado a través del PPMC- 107873 FE_CFDI_Incluir la validación del ;Estado del contribuyente en el RFC; en el proceso de generación de la LCO, con el objetivo de eliminar la dependencia que existía con el equipo de la ASI y así permitir a la AGSC la administración de las listas de contribuyentes cancelados; dado que en el alcance del requerimiento antes mencionado no se tenía considerado la carga masiva y con relación al resultado de las pruebas ejecutadas por el usuario, se requiere incluir un apartado de carga masiva de registros y ajustar el formato de fecha y hora que se está devolviendo el aplicativo. ​</v>
      </c>
      <c r="I195" s="36" t="str">
        <f t="shared" si="190"/>
        <v>AGSC</v>
      </c>
      <c r="J195" s="36" t="s">
        <v>7957</v>
      </c>
      <c r="K195" s="36" t="str">
        <f t="shared" si="257"/>
        <v>Mauricio Martínez Puerto</v>
      </c>
      <c r="L195" s="36" t="s">
        <v>7957</v>
      </c>
      <c r="M195" s="36"/>
      <c r="N195" s="145" t="s">
        <v>4466</v>
      </c>
      <c r="O195" s="36">
        <f>IFERROR(AG195*0.15,0)</f>
        <v>579.75</v>
      </c>
      <c r="P195" s="36" t="s">
        <v>2396</v>
      </c>
      <c r="Q195" s="36">
        <f>IF(K195=N195,1,0)</f>
        <v>1</v>
      </c>
      <c r="R195" s="36" t="str">
        <f>VLOOKUP(A195,proyectos,5,FALSE)</f>
        <v>F. Pruebas de Usuario</v>
      </c>
      <c r="S195" s="36"/>
      <c r="T195" s="36"/>
      <c r="U195" s="36"/>
      <c r="V195" s="51">
        <f t="shared" si="186"/>
        <v>0.99</v>
      </c>
      <c r="W195" s="36" t="str">
        <f>VLOOKUP(A195,proyectos,6,FALSE)</f>
        <v>Activo</v>
      </c>
      <c r="X195" s="36" t="str">
        <f>VLOOKUP(A195,h_iniciativa,15,FALSE)</f>
        <v>No aplica</v>
      </c>
      <c r="Y195" s="36" t="str">
        <f>VLOOKUP(A195,proyectos,19,FALSE)</f>
        <v>Legal</v>
      </c>
      <c r="Z195" s="36" t="str">
        <f t="shared" si="253"/>
        <v>Servicios al Contribuyente</v>
      </c>
      <c r="AA195" s="36" t="str">
        <f t="shared" si="254"/>
        <v>Mantenimiento</v>
      </c>
      <c r="AB195" s="55" t="str">
        <f t="shared" si="258"/>
        <v>3014 - Administración de Catálogos LCO</v>
      </c>
      <c r="AC195" s="36" t="str">
        <f t="shared" si="259"/>
        <v>Administración de Catálogos LCO</v>
      </c>
      <c r="AD195" s="36" t="s">
        <v>33</v>
      </c>
      <c r="AE195" s="36" t="str">
        <f>VLOOKUP(A195,h_project,34,FALSE)</f>
        <v>Unidades de Desarrollo (UD-X)</v>
      </c>
      <c r="AF195" s="36">
        <f>VLOOKUP(A195,h_project,35,FALSE)</f>
        <v>3478.5</v>
      </c>
      <c r="AG195" s="36">
        <f>VLOOKUP(A195,h_project,36,FALSE)</f>
        <v>3865</v>
      </c>
      <c r="AH195" s="56">
        <v>796576.5</v>
      </c>
      <c r="AI195" s="57">
        <f>VLOOKUP(A195,h_project,37,FALSE)</f>
        <v>796576.5</v>
      </c>
      <c r="AJ195" s="36" t="e">
        <f t="shared" si="260"/>
        <v>#N/A</v>
      </c>
      <c r="AK195" s="36" t="str">
        <f>VLOOKUP(A195,proyectos,9,FALSE)</f>
        <v>Roberto Benjamín Monroy Vargas</v>
      </c>
      <c r="AL195" s="36" t="str">
        <f>VLOOKUP(A195,proyectos,10,FALSE)</f>
        <v>Diana Maribel Velazquez Barroso</v>
      </c>
      <c r="AM195" s="36" t="s">
        <v>4214</v>
      </c>
      <c r="AN195" s="36" t="s">
        <v>4214</v>
      </c>
      <c r="AO195" s="36">
        <f>VLOOKUP(A195,proyectos,2,FALSE)</f>
        <v>1135</v>
      </c>
      <c r="AP195" s="36" t="str">
        <f>VLOOKUP(AO195,h_est_tec,17,FALSE)</f>
        <v>Alto Nivel</v>
      </c>
      <c r="AQ195" s="36" t="str">
        <f>VLOOKUP(A195,proyectos,29,FALSE)</f>
        <v>Desarrollo de Software</v>
      </c>
      <c r="AR195" s="36" t="s">
        <v>7086</v>
      </c>
      <c r="AS195" s="36" t="s">
        <v>7086</v>
      </c>
      <c r="AT195" s="36" t="str">
        <f>VLOOKUP(A195,proyectos,12,FALSE)</f>
        <v>Joaquin Tabares Muñoz</v>
      </c>
      <c r="AU195" s="36" t="str">
        <f>VLOOKUP(A195,proyectos,13,FALSE)</f>
        <v>Jesus Guerrero Mendoza</v>
      </c>
      <c r="AV195" s="54" t="str">
        <f>VLOOKUP(A195,proyectos,20,FALSE)</f>
        <v>27/11/2019</v>
      </c>
      <c r="AW195" s="54" t="str">
        <f>VLOOKUP(A195,proyectos,21,FALSE)</f>
        <v>27/11/2019</v>
      </c>
      <c r="AX195" s="54" t="str">
        <f>VLOOKUP(A195,proyectos,22,FALSE)</f>
        <v>14/09/2020</v>
      </c>
      <c r="AY195" s="54" t="str">
        <f>VLOOKUP(A195,proyectos,23,FALSE)</f>
        <v/>
      </c>
      <c r="AZ195" s="49">
        <f>YEAR(AX195)</f>
        <v>2020</v>
      </c>
      <c r="BA195" s="49">
        <f>MONTH(AX195)</f>
        <v>9</v>
      </c>
      <c r="BB195" s="36" t="s">
        <v>663</v>
      </c>
      <c r="BC195" s="49" t="s">
        <v>3963</v>
      </c>
      <c r="BD195" s="48" t="e">
        <f t="shared" si="261"/>
        <v>#N/A</v>
      </c>
      <c r="BE195" s="48">
        <f t="shared" si="262"/>
        <v>0</v>
      </c>
      <c r="BF195" s="48">
        <f t="shared" si="263"/>
        <v>1275</v>
      </c>
      <c r="BG195" s="48">
        <f t="shared" si="264"/>
        <v>1275</v>
      </c>
      <c r="BH195" s="48" t="str">
        <f t="shared" si="265"/>
        <v>Activo</v>
      </c>
    </row>
    <row r="196" spans="1:60" ht="43.2" x14ac:dyDescent="0.3">
      <c r="A196" s="53">
        <v>1277</v>
      </c>
      <c r="B196" s="54">
        <f t="shared" si="252"/>
        <v>43810.752824074072</v>
      </c>
      <c r="C196" s="63" t="str">
        <f t="shared" si="255"/>
        <v>TI_Transición del mantenimiento y soporte del aplicativo Sistema de Presentación de Documentos-SIPRED</v>
      </c>
      <c r="D196" s="36" t="s">
        <v>6365</v>
      </c>
      <c r="E196" s="36"/>
      <c r="F196" s="36"/>
      <c r="G196" s="36" t="s">
        <v>6816</v>
      </c>
      <c r="H196" s="36" t="str">
        <f t="shared" si="256"/>
        <v>​Se requiere que el CDS tome el mantenimiento y soporte del aplicativo&amp;#58;Sistema de Presentación de Documentos (SIPRED), derivado de la necesidad de continuidad de soporte y mantenimiento del aplicativo Contabilidad Electrónica, a través del Centro de Desarrollo del Contrato de SDMA5.</v>
      </c>
      <c r="I196" s="36" t="str">
        <f t="shared" si="190"/>
        <v>AGCTI</v>
      </c>
      <c r="J196" s="36" t="s">
        <v>6944</v>
      </c>
      <c r="K196" s="36" t="str">
        <f t="shared" si="257"/>
        <v/>
      </c>
      <c r="L196" s="36"/>
      <c r="M196" s="36"/>
      <c r="N196" s="36"/>
      <c r="O196" s="36">
        <f>IFERROR(AG196*0.15,0)</f>
        <v>432.45</v>
      </c>
      <c r="P196" s="36" t="s">
        <v>6974</v>
      </c>
      <c r="Q196" s="36"/>
      <c r="R196" s="36" t="str">
        <f>VLOOKUP(A196,proyectos,5,FALSE)</f>
        <v>2. Carga de Plan de Trabajo</v>
      </c>
      <c r="S196" s="36"/>
      <c r="T196" s="36"/>
      <c r="U196" s="36"/>
      <c r="V196" s="51">
        <f t="shared" si="186"/>
        <v>0</v>
      </c>
      <c r="W196" s="36" t="str">
        <f>VLOOKUP(A196,proyectos,6,FALSE)</f>
        <v>Activo</v>
      </c>
      <c r="X196" s="36" t="str">
        <f>VLOOKUP(A196,h_iniciativa,15,FALSE)</f>
        <v>No aplica</v>
      </c>
      <c r="Y196" s="36">
        <f>VLOOKUP(A196,h_iniciativa,17,FALSE)</f>
        <v>0</v>
      </c>
      <c r="Z196" s="36" t="str">
        <f t="shared" si="253"/>
        <v>Transversales de TI</v>
      </c>
      <c r="AA196" s="36" t="str">
        <f t="shared" si="254"/>
        <v>Requerimiento Técnico</v>
      </c>
      <c r="AB196" s="36" t="str">
        <f t="shared" si="258"/>
        <v>408 - Sistema de Presentación de Documentos</v>
      </c>
      <c r="AC196" s="36" t="str">
        <f t="shared" si="259"/>
        <v>Sistema de Presentación de Documentos</v>
      </c>
      <c r="AD196" s="36" t="s">
        <v>33</v>
      </c>
      <c r="AE196" s="36" t="str">
        <f>VLOOKUP(A196,h_project,34,FALSE)</f>
        <v>Unidades de Desarrollo (UD-X)</v>
      </c>
      <c r="AF196" s="36">
        <f>VLOOKUP(A196,h_project,35,FALSE)</f>
        <v>2883</v>
      </c>
      <c r="AG196" s="36">
        <f>VLOOKUP(A196,h_project,36,FALSE)</f>
        <v>2883</v>
      </c>
      <c r="AH196" s="56">
        <v>3036927</v>
      </c>
      <c r="AI196" s="57">
        <f>VLOOKUP(A196,h_project,37,FALSE)</f>
        <v>660207</v>
      </c>
      <c r="AJ196" s="36" t="e">
        <f t="shared" si="260"/>
        <v>#N/A</v>
      </c>
      <c r="AK196" s="36" t="s">
        <v>266</v>
      </c>
      <c r="AL196" s="36" t="s">
        <v>266</v>
      </c>
      <c r="AM196" s="36" t="s">
        <v>7822</v>
      </c>
      <c r="AN196" s="36" t="s">
        <v>4444</v>
      </c>
      <c r="AO196" s="36">
        <f>VLOOKUP(A196,proyectos,2,FALSE)</f>
        <v>973</v>
      </c>
      <c r="AP196" s="36" t="str">
        <f>VLOOKUP(AO196,h_est_tec,17,FALSE)</f>
        <v>Otro (Establecido por el SAT)</v>
      </c>
      <c r="AQ196" s="36" t="str">
        <f>VLOOKUP(A196,proyectos,29,FALSE)</f>
        <v>Desarrollo de_Software</v>
      </c>
      <c r="AR196" s="36" t="s">
        <v>4444</v>
      </c>
      <c r="AS196" s="36" t="s">
        <v>4444</v>
      </c>
      <c r="AT196" s="48" t="str">
        <f>VLOOKUP(VLOOKUP(A196,h_iniciativa,12,FALSE),matriz_app,6,FALSE)</f>
        <v>Alejandro Federico Tejeda Muñoz</v>
      </c>
      <c r="AU196" s="48" t="str">
        <f>VLOOKUP(VLOOKUP(A196,h_iniciativa,12,FALSE),matriz_app,5,FALSE)</f>
        <v>Raúl Quiroz Sosa</v>
      </c>
      <c r="AV196" s="54" t="str">
        <f>VLOOKUP(A196,proyectos,20,FALSE)</f>
        <v>25/08/2020</v>
      </c>
      <c r="AW196" s="54" t="str">
        <f>VLOOKUP(A196,proyectos,21,FALSE)</f>
        <v/>
      </c>
      <c r="AX196" s="54" t="str">
        <f>VLOOKUP(A196,proyectos,22,FALSE)</f>
        <v>25/08/2020</v>
      </c>
      <c r="AY196" s="54" t="str">
        <f>VLOOKUP(A196,proyectos,23,FALSE)</f>
        <v/>
      </c>
      <c r="AZ196" s="49">
        <f>YEAR(AX196)</f>
        <v>2020</v>
      </c>
      <c r="BA196" s="49">
        <f>MONTH(AX196)</f>
        <v>8</v>
      </c>
      <c r="BB196" s="36" t="s">
        <v>663</v>
      </c>
      <c r="BC196" s="49" t="s">
        <v>3963</v>
      </c>
      <c r="BD196" s="48" t="e">
        <f t="shared" si="261"/>
        <v>#N/A</v>
      </c>
      <c r="BE196" s="48">
        <f t="shared" si="262"/>
        <v>0</v>
      </c>
      <c r="BF196" s="48">
        <f t="shared" si="263"/>
        <v>1277</v>
      </c>
      <c r="BG196" s="48">
        <f t="shared" si="264"/>
        <v>1277</v>
      </c>
      <c r="BH196" s="48" t="str">
        <f t="shared" si="265"/>
        <v>Activo</v>
      </c>
    </row>
    <row r="197" spans="1:60" ht="28.8" x14ac:dyDescent="0.3">
      <c r="A197" s="53">
        <v>1279</v>
      </c>
      <c r="B197" s="54">
        <f t="shared" si="252"/>
        <v>43812.56621527778</v>
      </c>
      <c r="C197" s="63" t="str">
        <f t="shared" si="255"/>
        <v>TI_CZA_MAT-CBZ_Mejoras al proceso de intercambio de información con ARCA</v>
      </c>
      <c r="D197" s="36" t="s">
        <v>6365</v>
      </c>
      <c r="E197" s="36"/>
      <c r="F197" s="36"/>
      <c r="G197" s="36" t="s">
        <v>6815</v>
      </c>
      <c r="H197" s="36" t="str">
        <f t="shared" si="256"/>
        <v>​Reconstruir el proceso de intercambio de información entre ARCA y MAT Cobranza, de manera que la actuálización de las tablas de convivencia se realice de manera oportuna.Actualmente ARCA consulta dichas tablas de MAT Cobranza para reconocer los documentos que debe emitir para procesos de notificación y requerimiento de pago y embargo, y en diversos momentos actualiza los estatus en la tabla CBZ_CnnActoAdmin e, igualmente, ARCA alimenta las tablas de convivencia con los resultados de HNVU para ser procesados en MAT.Debido al crecimiento de las tablas de ambas bases de datos, estos procesos se han vuelto sumamente lentos, causando que la información en ambos sistemas esté desactualizad, y se requiere la reconstrucción de los procesos de convivencia.</v>
      </c>
      <c r="I197" s="36" t="str">
        <f t="shared" si="190"/>
        <v>AGCTI</v>
      </c>
      <c r="J197" s="36" t="s">
        <v>7957</v>
      </c>
      <c r="K197" s="36" t="str">
        <f t="shared" si="257"/>
        <v>Luis Alfredo Torres Arreguín</v>
      </c>
      <c r="L197" s="36" t="s">
        <v>7957</v>
      </c>
      <c r="M197" s="36"/>
      <c r="N197" s="145" t="s">
        <v>112</v>
      </c>
      <c r="O197" s="36">
        <f>IFERROR(AG197*0.15,0)</f>
        <v>246.14400000000001</v>
      </c>
      <c r="P197" s="36" t="s">
        <v>6974</v>
      </c>
      <c r="Q197" s="36">
        <f>IF(K197=N197,1,0)</f>
        <v>1</v>
      </c>
      <c r="R197" s="36" t="str">
        <f>VLOOKUP(A197,proyectos,5,FALSE)</f>
        <v>E. Pruebas de Integración Aplicativa</v>
      </c>
      <c r="S197" s="36"/>
      <c r="T197" s="36"/>
      <c r="U197" s="36"/>
      <c r="V197" s="51">
        <f t="shared" si="186"/>
        <v>0.69</v>
      </c>
      <c r="W197" s="36" t="str">
        <f>VLOOKUP(A197,proyectos,6,FALSE)</f>
        <v>Activo</v>
      </c>
      <c r="X197" s="36" t="s">
        <v>170</v>
      </c>
      <c r="Y197" s="36" t="str">
        <f>VLOOKUP(A197,proyectos,19,FALSE)</f>
        <v>Soporte a la operación del SAT</v>
      </c>
      <c r="Z197" s="36" t="str">
        <f t="shared" si="253"/>
        <v>Transversales de TI</v>
      </c>
      <c r="AA197" s="36" t="str">
        <f t="shared" si="254"/>
        <v>Requerimiento Técnico</v>
      </c>
      <c r="AB197" s="55" t="str">
        <f t="shared" si="258"/>
        <v>666 - Modelo de Administración Tributaria de Cobranza</v>
      </c>
      <c r="AC197" s="36" t="str">
        <f t="shared" si="259"/>
        <v>Modelo de Administración Tributaria de Cobranza</v>
      </c>
      <c r="AD197" s="36" t="s">
        <v>33</v>
      </c>
      <c r="AE197" s="36" t="str">
        <f>VLOOKUP(A197,h_project,34,FALSE)</f>
        <v>Unidades de Desarrollo (UD-X)</v>
      </c>
      <c r="AF197" s="36">
        <f>VLOOKUP(A197,h_project,35,FALSE)</f>
        <v>1476.86</v>
      </c>
      <c r="AG197" s="36">
        <f>VLOOKUP(A197,h_project,36,FALSE)</f>
        <v>1640.96</v>
      </c>
      <c r="AH197" s="56">
        <v>155720</v>
      </c>
      <c r="AI197" s="57">
        <f>VLOOKUP(A197,h_project,37,FALSE)</f>
        <v>338201.94</v>
      </c>
      <c r="AJ197" s="36" t="e">
        <f t="shared" si="260"/>
        <v>#N/A</v>
      </c>
      <c r="AK197" s="36" t="str">
        <f>VLOOKUP(A197,proyectos,9,FALSE)</f>
        <v>Luis Alfredo Torres Arreguín</v>
      </c>
      <c r="AL197" s="36" t="str">
        <f>VLOOKUP(A197,proyectos,10,FALSE)</f>
        <v>Irma Patricia Guzman Miranda</v>
      </c>
      <c r="AM197" s="36" t="s">
        <v>7822</v>
      </c>
      <c r="AN197" s="36" t="s">
        <v>4444</v>
      </c>
      <c r="AO197" s="36">
        <f>VLOOKUP(A197,proyectos,2,FALSE)</f>
        <v>1185</v>
      </c>
      <c r="AP197" s="36" t="str">
        <f>VLOOKUP(AO197,h_est_tec,17,FALSE)</f>
        <v>COSMIC</v>
      </c>
      <c r="AQ197" s="36" t="str">
        <f>VLOOKUP(A197,proyectos,29,FALSE)</f>
        <v>Desarrollo de_Software</v>
      </c>
      <c r="AR197" s="36" t="s">
        <v>4444</v>
      </c>
      <c r="AS197" s="36" t="s">
        <v>4444</v>
      </c>
      <c r="AT197" s="36" t="str">
        <f>VLOOKUP(A197,proyectos,12,FALSE)</f>
        <v>Irma Patricia Guzman Miranda</v>
      </c>
      <c r="AU197" s="36" t="str">
        <f>VLOOKUP(A197,proyectos,13,FALSE)</f>
        <v>Jose Luis Avila Vazquez</v>
      </c>
      <c r="AV197" s="54" t="str">
        <f>VLOOKUP(A197,proyectos,20,FALSE)</f>
        <v>04/02/2020</v>
      </c>
      <c r="AW197" s="54" t="str">
        <f>VLOOKUP(A197,proyectos,21,FALSE)</f>
        <v>04/02/2020</v>
      </c>
      <c r="AX197" s="54" t="str">
        <f>VLOOKUP(A197,proyectos,22,FALSE)</f>
        <v>28/10/2020</v>
      </c>
      <c r="AY197" s="54" t="str">
        <f>VLOOKUP(A197,proyectos,23,FALSE)</f>
        <v/>
      </c>
      <c r="AZ197" s="49">
        <f>YEAR(AX197)</f>
        <v>2020</v>
      </c>
      <c r="BA197" s="49">
        <f>MONTH(AX197)</f>
        <v>10</v>
      </c>
      <c r="BB197" s="36" t="s">
        <v>663</v>
      </c>
      <c r="BC197" s="49" t="s">
        <v>3963</v>
      </c>
      <c r="BD197" s="48" t="e">
        <f t="shared" si="261"/>
        <v>#N/A</v>
      </c>
      <c r="BE197" s="48">
        <f t="shared" si="262"/>
        <v>0</v>
      </c>
      <c r="BF197" s="48">
        <f t="shared" si="263"/>
        <v>1279</v>
      </c>
      <c r="BG197" s="48">
        <f t="shared" si="264"/>
        <v>1279</v>
      </c>
      <c r="BH197" s="48" t="str">
        <f t="shared" si="265"/>
        <v>Activo</v>
      </c>
    </row>
    <row r="198" spans="1:60" x14ac:dyDescent="0.3">
      <c r="A198" s="36">
        <v>1288</v>
      </c>
      <c r="B198" s="54">
        <f t="shared" si="252"/>
        <v>43817.516180555554</v>
      </c>
      <c r="C198" s="36" t="str">
        <f t="shared" si="255"/>
        <v>AGRS-AGS-HRMS:  Publicar estado de proceso de convocatorias de Oficiales de Comercio Exterior e Impuestos Internos</v>
      </c>
      <c r="D198" s="36"/>
      <c r="E198" s="36"/>
      <c r="F198" s="36"/>
      <c r="G198" s="36" t="s">
        <v>6815</v>
      </c>
      <c r="H198" s="36" t="str">
        <f t="shared" si="256"/>
        <v>Reforzar la transparencia y comunicación en el proceso de contratación de oficiales de comercio exterior y de impuestos internos al brindar el estado que guardan los trámites efectuados por aspirantes a los puestos de oficiales de comercio exterior y de impuestos internos</v>
      </c>
      <c r="I198" s="36" t="str">
        <f t="shared" si="190"/>
        <v>AGRS</v>
      </c>
      <c r="J198" s="36" t="s">
        <v>6944</v>
      </c>
      <c r="K198" s="36" t="e">
        <f t="shared" si="257"/>
        <v>#N/A</v>
      </c>
      <c r="L198" s="36"/>
      <c r="M198" s="36"/>
      <c r="N198" s="36"/>
      <c r="O198" s="36"/>
      <c r="P198" s="36"/>
      <c r="Q198" s="36"/>
      <c r="R198" s="36" t="s">
        <v>2275</v>
      </c>
      <c r="S198" s="36"/>
      <c r="T198" s="36"/>
      <c r="U198" s="36"/>
      <c r="V198" s="51" t="e">
        <f t="shared" si="186"/>
        <v>#N/A</v>
      </c>
      <c r="W198" s="36" t="str">
        <f>IF(VLOOKUP(A198,iniciativa,23,FALSE)="Banco de iniciativa", "Detenido","Activo")</f>
        <v>Activo</v>
      </c>
      <c r="X198" s="36" t="str">
        <f>VLOOKUP(A198,h_iniciativa,15,FALSE)</f>
        <v>No aplica</v>
      </c>
      <c r="Y198" s="36" t="str">
        <f>VLOOKUP(A198,iniciativa,17,FALSE)</f>
        <v>Soporte a la operación del SAT</v>
      </c>
      <c r="Z198" s="36" t="str">
        <f t="shared" si="253"/>
        <v>Recursos y Servicios</v>
      </c>
      <c r="AA198" s="36" t="str">
        <f t="shared" si="254"/>
        <v>Desarrollo</v>
      </c>
      <c r="AB198" s="36" t="str">
        <f t="shared" si="258"/>
        <v>299 - AGS-FSCM Solución Integral</v>
      </c>
      <c r="AC198" s="36" t="str">
        <f t="shared" si="259"/>
        <v>AGS-FSCM Solución Integral</v>
      </c>
      <c r="AD198" s="36" t="s">
        <v>33</v>
      </c>
      <c r="AE198" s="36"/>
      <c r="AF198" s="36"/>
      <c r="AG198" s="36"/>
      <c r="AH198" s="36"/>
      <c r="AI198" s="36"/>
      <c r="AJ198" s="36" t="e">
        <f t="shared" si="260"/>
        <v>#N/A</v>
      </c>
      <c r="AK198" s="36" t="str">
        <f>VLOOKUP(A198,iniciativa,11,FALSE)</f>
        <v>Margarita Canseco Flores</v>
      </c>
      <c r="AL198" s="36" t="str">
        <f>VLOOKUP(A198,iniciativa,9,FALSE)</f>
        <v>Diana Maribel Velazquez Barroso</v>
      </c>
      <c r="AM198" s="36" t="s">
        <v>4214</v>
      </c>
      <c r="AN198" s="36" t="s">
        <v>4214</v>
      </c>
      <c r="AO198" s="36"/>
      <c r="AP198" s="36"/>
      <c r="AQ198" s="36"/>
      <c r="AR198" s="36" t="s">
        <v>4444</v>
      </c>
      <c r="AS198" s="36" t="s">
        <v>4444</v>
      </c>
      <c r="AT198" s="48" t="str">
        <f>VLOOKUP(VLOOKUP(A198,h_iniciativa,12,FALSE),matriz_app,6,FALSE)</f>
        <v>Alejandro Granados Lujano</v>
      </c>
      <c r="AU198" s="48" t="str">
        <f>VLOOKUP(VLOOKUP(A198,h_iniciativa,12,FALSE),matriz_app,5,FALSE)</f>
        <v>Francisco Porfirio Lopez Vazquez</v>
      </c>
      <c r="AV198" s="54"/>
      <c r="AW198" s="54"/>
      <c r="AX198" s="54"/>
      <c r="AY198" s="54"/>
      <c r="AZ198" s="49"/>
      <c r="BA198" s="49"/>
      <c r="BB198" s="36" t="s">
        <v>2267</v>
      </c>
      <c r="BC198" s="49" t="s">
        <v>3963</v>
      </c>
      <c r="BD198" s="48">
        <f t="shared" si="261"/>
        <v>1288</v>
      </c>
      <c r="BE198" s="48" t="str">
        <f t="shared" si="262"/>
        <v>Realizar análisis</v>
      </c>
      <c r="BF198" s="48" t="e">
        <f t="shared" si="263"/>
        <v>#N/A</v>
      </c>
      <c r="BG198" s="48" t="e">
        <f t="shared" si="264"/>
        <v>#N/A</v>
      </c>
      <c r="BH198" s="48" t="e">
        <f t="shared" si="265"/>
        <v>#N/A</v>
      </c>
    </row>
    <row r="199" spans="1:60" x14ac:dyDescent="0.3">
      <c r="A199" s="36">
        <v>1290</v>
      </c>
      <c r="B199" s="54">
        <f t="shared" si="252"/>
        <v>43818.586111111108</v>
      </c>
      <c r="C199" s="36" t="str">
        <f t="shared" si="255"/>
        <v xml:space="preserve">SAC_Actualización de infraestructura </v>
      </c>
      <c r="D199" s="36" t="s">
        <v>6345</v>
      </c>
      <c r="E199" s="36"/>
      <c r="F199" s="36"/>
      <c r="G199" s="36" t="s">
        <v>6818</v>
      </c>
      <c r="H199" s="36" t="str">
        <f t="shared" si="256"/>
        <v>​El área de la Coordinación Nacional de las Administraciones Desconcentradas de Servicios al Contribuyente, solicita infraestructura para resguardar la información que se entrega por cada Administración Desconcentrada y se integre en los aplicativos que se utilizan para generar y publicar todo tipo de reportes informativos al interior de las áreas de servicio. En dicha infraestructura se pretende resguardar el sitio intraSAT de la AGSC, incluyendo aplicativos internos (RAE, Plantilla de personal, INAI, Semáforo, Inscripción de personas morales, problemática de declaraciones anuales) y un sitio FTP para transferencia de información interna</v>
      </c>
      <c r="I199" s="36" t="s">
        <v>139</v>
      </c>
      <c r="J199" s="36" t="s">
        <v>6944</v>
      </c>
      <c r="K199" s="36" t="e">
        <f t="shared" si="257"/>
        <v>#N/A</v>
      </c>
      <c r="L199" s="36"/>
      <c r="M199" s="36"/>
      <c r="N199" s="36"/>
      <c r="O199" s="36"/>
      <c r="P199" s="36"/>
      <c r="Q199" s="36"/>
      <c r="R199" s="36" t="s">
        <v>2275</v>
      </c>
      <c r="S199" s="36"/>
      <c r="T199" s="36"/>
      <c r="U199" s="36"/>
      <c r="V199" s="51" t="e">
        <f t="shared" si="186"/>
        <v>#N/A</v>
      </c>
      <c r="W199" s="36" t="str">
        <f>IF(VLOOKUP(A199,iniciativa,23,FALSE)="Banco de iniciativa", "Detenido","Activo")</f>
        <v>Activo</v>
      </c>
      <c r="X199" s="36" t="s">
        <v>170</v>
      </c>
      <c r="Y199" s="36"/>
      <c r="Z199" s="36" t="str">
        <f t="shared" si="253"/>
        <v>Servicios al Contribuyente</v>
      </c>
      <c r="AA199" s="36" t="str">
        <f t="shared" si="254"/>
        <v>Proyecto Tecnológico</v>
      </c>
      <c r="AB199" s="36" t="str">
        <f t="shared" si="258"/>
        <v>0 - No Aplica</v>
      </c>
      <c r="AC199" s="36" t="str">
        <f t="shared" si="259"/>
        <v>No Aplica</v>
      </c>
      <c r="AD199" s="36" t="str">
        <f>VLOOKUP(A199,h_iniciativa,14,FALSE)</f>
        <v>No Aplica</v>
      </c>
      <c r="AE199" s="36"/>
      <c r="AF199" s="36"/>
      <c r="AG199" s="36"/>
      <c r="AH199" s="36"/>
      <c r="AI199" s="36"/>
      <c r="AJ199" s="36" t="e">
        <f t="shared" si="260"/>
        <v>#N/A</v>
      </c>
      <c r="AK199" s="36" t="str">
        <f>VLOOKUP(A199,h_iniciativa,11,FALSE)</f>
        <v>Felix Juan Ramirez Velasco</v>
      </c>
      <c r="AL199" s="36" t="str">
        <f>VLOOKUP(A199,h_iniciativa,9,FALSE)</f>
        <v>Ignacio Trujillo Hernandez</v>
      </c>
      <c r="AM199" s="36" t="s">
        <v>4214</v>
      </c>
      <c r="AN199" s="36" t="s">
        <v>4214</v>
      </c>
      <c r="AO199" s="36"/>
      <c r="AP199" s="36"/>
      <c r="AQ199" s="36"/>
      <c r="AR199" s="36" t="s">
        <v>7822</v>
      </c>
      <c r="AS199" s="36" t="s">
        <v>170</v>
      </c>
      <c r="AT199" s="36" t="s">
        <v>170</v>
      </c>
      <c r="AU199" s="48">
        <f>VLOOKUP(VLOOKUP(A199,h_iniciativa,12,FALSE),matriz_app,5,FALSE)</f>
        <v>0</v>
      </c>
      <c r="AV199" s="54"/>
      <c r="AW199" s="54"/>
      <c r="AX199" s="54"/>
      <c r="AY199" s="54"/>
      <c r="AZ199" s="49"/>
      <c r="BA199" s="49"/>
      <c r="BB199" s="36" t="s">
        <v>2267</v>
      </c>
      <c r="BC199" s="49" t="s">
        <v>3963</v>
      </c>
      <c r="BD199" s="48">
        <f t="shared" si="261"/>
        <v>1290</v>
      </c>
      <c r="BE199" s="48" t="str">
        <f t="shared" si="262"/>
        <v>Realizar análisis</v>
      </c>
      <c r="BF199" s="48" t="e">
        <f t="shared" si="263"/>
        <v>#N/A</v>
      </c>
      <c r="BG199" s="48" t="e">
        <f t="shared" si="264"/>
        <v>#N/A</v>
      </c>
      <c r="BH199" s="48" t="e">
        <f t="shared" si="265"/>
        <v>#N/A</v>
      </c>
    </row>
    <row r="200" spans="1:60" x14ac:dyDescent="0.3">
      <c r="A200" s="36">
        <v>1294</v>
      </c>
      <c r="B200" s="54">
        <f t="shared" si="252"/>
        <v>43819.522986111115</v>
      </c>
      <c r="C200" s="36" t="str">
        <f t="shared" si="255"/>
        <v>Aprovisionamiento SICOBI</v>
      </c>
      <c r="D200" s="36"/>
      <c r="E200" s="36"/>
      <c r="F200" s="36"/>
      <c r="G200" s="36" t="s">
        <v>6818</v>
      </c>
      <c r="H200" s="36" t="str">
        <f t="shared" si="256"/>
        <v xml:space="preserve">​Derivado de_x000D_
la necesidad de mantener la continuidad operativa del Sistema de Control de_x000D_
Bienes (SICOBI) en la Administración General de Recursos y Servicios (AGRS), es_x000D_
necesario realizar la actualización tecnológica de la infraestructura en donde_x000D_
actualmente reside dicho sistema._x000D_
_x000D_
</v>
      </c>
      <c r="I200" s="36" t="str">
        <f t="shared" ref="I200:I231" si="266">VLOOKUP(A200,h_iniciativa,5,FALSE)</f>
        <v>AGRS</v>
      </c>
      <c r="J200" s="36" t="s">
        <v>6944</v>
      </c>
      <c r="K200" s="36" t="e">
        <f t="shared" si="257"/>
        <v>#N/A</v>
      </c>
      <c r="L200" s="36"/>
      <c r="M200" s="36"/>
      <c r="N200" s="36"/>
      <c r="O200" s="36"/>
      <c r="P200" s="36"/>
      <c r="Q200" s="36"/>
      <c r="R200" s="36" t="s">
        <v>2275</v>
      </c>
      <c r="S200" s="36"/>
      <c r="T200" s="36"/>
      <c r="U200" s="36"/>
      <c r="V200" s="51" t="e">
        <f t="shared" si="186"/>
        <v>#N/A</v>
      </c>
      <c r="W200" s="36" t="str">
        <f>IF(VLOOKUP(A200,iniciativa,23,FALSE)="Banco de iniciativa", "Detenido","Activo")</f>
        <v>Activo</v>
      </c>
      <c r="X200" s="36" t="s">
        <v>170</v>
      </c>
      <c r="Y200" s="36"/>
      <c r="Z200" s="36" t="str">
        <f t="shared" si="253"/>
        <v>Recursos y Servicios</v>
      </c>
      <c r="AA200" s="36" t="str">
        <f t="shared" si="254"/>
        <v>Requerimiento Técnico</v>
      </c>
      <c r="AB200" s="36" t="str">
        <f t="shared" si="258"/>
        <v>0 - No Aplica</v>
      </c>
      <c r="AC200" s="36" t="str">
        <f t="shared" si="259"/>
        <v>No Aplica</v>
      </c>
      <c r="AD200" s="36" t="str">
        <f>VLOOKUP(A200,h_iniciativa,14,FALSE)</f>
        <v>No Aplica</v>
      </c>
      <c r="AE200" s="36"/>
      <c r="AF200" s="36"/>
      <c r="AG200" s="36"/>
      <c r="AH200" s="36"/>
      <c r="AI200" s="36"/>
      <c r="AJ200" s="36" t="e">
        <f t="shared" si="260"/>
        <v>#N/A</v>
      </c>
      <c r="AK200" s="36" t="str">
        <f>VLOOKUP(A200,h_iniciativa,11,FALSE)</f>
        <v>Margarita Canseco Flores</v>
      </c>
      <c r="AL200" s="36" t="str">
        <f>VLOOKUP(A200,h_iniciativa,9,FALSE)</f>
        <v>Diana Maribel Velazquez Barroso</v>
      </c>
      <c r="AM200" s="36" t="s">
        <v>4214</v>
      </c>
      <c r="AN200" s="36" t="s">
        <v>4214</v>
      </c>
      <c r="AO200" s="36"/>
      <c r="AP200" s="36"/>
      <c r="AQ200" s="36"/>
      <c r="AR200" s="36" t="s">
        <v>7822</v>
      </c>
      <c r="AS200" s="36" t="s">
        <v>170</v>
      </c>
      <c r="AT200" s="36" t="s">
        <v>170</v>
      </c>
      <c r="AU200" s="48">
        <f>VLOOKUP(VLOOKUP(A200,h_iniciativa,12,FALSE),matriz_app,5,FALSE)</f>
        <v>0</v>
      </c>
      <c r="AV200" s="54"/>
      <c r="AW200" s="54"/>
      <c r="AX200" s="54"/>
      <c r="AY200" s="54"/>
      <c r="AZ200" s="49"/>
      <c r="BA200" s="49"/>
      <c r="BB200" s="36" t="s">
        <v>2267</v>
      </c>
      <c r="BC200" s="49" t="s">
        <v>3963</v>
      </c>
      <c r="BD200" s="48">
        <f t="shared" si="261"/>
        <v>1294</v>
      </c>
      <c r="BE200" s="48" t="str">
        <f t="shared" si="262"/>
        <v>Realizar análisis</v>
      </c>
      <c r="BF200" s="48" t="e">
        <f t="shared" si="263"/>
        <v>#N/A</v>
      </c>
      <c r="BG200" s="48" t="e">
        <f t="shared" si="264"/>
        <v>#N/A</v>
      </c>
      <c r="BH200" s="48" t="e">
        <f t="shared" si="265"/>
        <v>#N/A</v>
      </c>
    </row>
    <row r="201" spans="1:60" x14ac:dyDescent="0.3">
      <c r="A201" s="36">
        <v>1295</v>
      </c>
      <c r="B201" s="54">
        <f t="shared" si="252"/>
        <v>43819.592152777775</v>
      </c>
      <c r="C201" s="36" t="str">
        <f t="shared" si="255"/>
        <v xml:space="preserve">DyP: Job de Pagos PF 2019 </v>
      </c>
      <c r="D201" s="36" t="s">
        <v>6339</v>
      </c>
      <c r="E201" s="36"/>
      <c r="F201" s="36"/>
      <c r="G201" s="36" t="s">
        <v>6816</v>
      </c>
      <c r="H201" s="36" t="str">
        <f t="shared" si="256"/>
        <v xml:space="preserve">Derivado
de la necesidad de proporcionar a los contribuyentes medios actualizados y de
simplificación administrativa que faciliten el cumplimiento de sus obligaciones
fiscales, así como para proporcionar a la autoridad fiscal información completa
y real, la AGGC solicita crear un Job de pagos para la Declaración Anual de
Personas Físicas 2019 
</v>
      </c>
      <c r="I201" s="36" t="str">
        <f t="shared" si="266"/>
        <v>AGCTI</v>
      </c>
      <c r="J201" s="36" t="s">
        <v>6944</v>
      </c>
      <c r="K201" s="36" t="e">
        <f t="shared" si="257"/>
        <v>#N/A</v>
      </c>
      <c r="L201" s="36"/>
      <c r="M201" s="36"/>
      <c r="N201" s="36"/>
      <c r="O201" s="36"/>
      <c r="P201" s="36"/>
      <c r="Q201" s="36"/>
      <c r="R201" s="36" t="s">
        <v>2275</v>
      </c>
      <c r="S201" s="36"/>
      <c r="T201" s="36"/>
      <c r="U201" s="36"/>
      <c r="V201" s="51" t="e">
        <f t="shared" si="186"/>
        <v>#N/A</v>
      </c>
      <c r="W201" s="36" t="str">
        <f>IF(VLOOKUP(A201,iniciativa,23,FALSE)="Banco de iniciativa", "Detenido","Activo")</f>
        <v>Activo</v>
      </c>
      <c r="X201" s="36" t="str">
        <f>VLOOKUP(A201,h_iniciativa,15,FALSE)</f>
        <v>No aplica</v>
      </c>
      <c r="Y201" s="36" t="str">
        <f>VLOOKUP(A201,iniciativa,17,FALSE)</f>
        <v>Soporte a la operación del SAT</v>
      </c>
      <c r="Z201" s="36" t="str">
        <f t="shared" si="253"/>
        <v>Declaraciones y Pagos (Informativas y Pagos Provisionales)</v>
      </c>
      <c r="AA201" s="36" t="str">
        <f t="shared" si="254"/>
        <v>Requerimiento Técnico</v>
      </c>
      <c r="AB201" s="36" t="str">
        <f t="shared" si="258"/>
        <v>467.1 - DWH-Declaración Anual</v>
      </c>
      <c r="AC201" s="36" t="str">
        <f t="shared" si="259"/>
        <v>DWH-Declaración Anual</v>
      </c>
      <c r="AD201" s="36" t="s">
        <v>33</v>
      </c>
      <c r="AE201" s="36"/>
      <c r="AF201" s="36"/>
      <c r="AG201" s="36"/>
      <c r="AH201" s="36"/>
      <c r="AI201" s="36"/>
      <c r="AJ201" s="36" t="e">
        <f t="shared" si="260"/>
        <v>#N/A</v>
      </c>
      <c r="AK201" s="36" t="str">
        <f>VLOOKUP(A201,h_iniciativa,11,FALSE)</f>
        <v>Francisco Aguilar Rodriguez</v>
      </c>
      <c r="AL201" s="36" t="str">
        <f>VLOOKUP(A201,h_iniciativa,9,FALSE)</f>
        <v>Joaquin Tabares Muñoz</v>
      </c>
      <c r="AM201" s="36" t="s">
        <v>7822</v>
      </c>
      <c r="AN201" s="36" t="s">
        <v>7086</v>
      </c>
      <c r="AO201" s="36"/>
      <c r="AP201" s="36"/>
      <c r="AQ201" s="36"/>
      <c r="AR201" s="36" t="s">
        <v>7086</v>
      </c>
      <c r="AS201" s="36" t="s">
        <v>7086</v>
      </c>
      <c r="AT201" s="48" t="str">
        <f>VLOOKUP(VLOOKUP(A201,h_iniciativa,12,FALSE),matriz_app,6,FALSE)</f>
        <v>Joaquin Tabares Muñoz</v>
      </c>
      <c r="AU201" s="48" t="str">
        <f>VLOOKUP(VLOOKUP(A201,h_iniciativa,12,FALSE),matriz_app,5,FALSE)</f>
        <v>Francisco Aguilar Rodriguez</v>
      </c>
      <c r="AV201" s="54"/>
      <c r="AW201" s="54"/>
      <c r="AX201" s="54"/>
      <c r="AY201" s="54"/>
      <c r="AZ201" s="49"/>
      <c r="BA201" s="49"/>
      <c r="BB201" s="36" t="s">
        <v>2267</v>
      </c>
      <c r="BC201" s="49" t="s">
        <v>3963</v>
      </c>
      <c r="BD201" s="48">
        <f t="shared" si="261"/>
        <v>1295</v>
      </c>
      <c r="BE201" s="48" t="str">
        <f t="shared" si="262"/>
        <v>Realizar análisis</v>
      </c>
      <c r="BF201" s="48" t="e">
        <f t="shared" si="263"/>
        <v>#N/A</v>
      </c>
      <c r="BG201" s="48" t="e">
        <f t="shared" si="264"/>
        <v>#N/A</v>
      </c>
      <c r="BH201" s="48" t="e">
        <f t="shared" si="265"/>
        <v>#N/A</v>
      </c>
    </row>
    <row r="202" spans="1:60" ht="28.8" x14ac:dyDescent="0.3">
      <c r="A202" s="53">
        <v>1298</v>
      </c>
      <c r="B202" s="54">
        <f t="shared" si="252"/>
        <v>43821.73233796296</v>
      </c>
      <c r="C202" s="63" t="str">
        <f t="shared" si="255"/>
        <v xml:space="preserve">CESO_FMP-CE_ Incorporar al Depósito Referenciado el pago de DPA’s </v>
      </c>
      <c r="D202" s="36" t="s">
        <v>6708</v>
      </c>
      <c r="E202" s="36" t="s">
        <v>7944</v>
      </c>
      <c r="F202" s="36" t="s">
        <v>78</v>
      </c>
      <c r="G202" s="36" t="s">
        <v>6812</v>
      </c>
      <c r="H202" s="36" t="str">
        <f t="shared" si="256"/>
        <v xml:space="preserve">
Incorporar
en el Portal de Aduanas mediante el Modulo Único de Pago Electrónico Aduanero (MUPEA)
una opción que permita el llenado de información para el pago de los Derechos,
Productos y Aprovechamientos (DPA’s) de trámites tanto para personas físicas y
morales, a fin de implementar el formato con el nuevo esquema de Línea de
captura que permita el cobro de contribuciones a través del esquema de Depósito
Referenciado de Comercio Exterior (DRCE) considerando los aplicativos que lo
conforman (Consultas, transmisión a TESOFE y SICA).
</v>
      </c>
      <c r="I202" s="36" t="str">
        <f t="shared" si="266"/>
        <v>AGA</v>
      </c>
      <c r="J202" s="36" t="s">
        <v>6944</v>
      </c>
      <c r="K202" s="36" t="str">
        <f t="shared" si="257"/>
        <v>Sonia Oliva Caballero Aquino</v>
      </c>
      <c r="L202" s="36" t="s">
        <v>6944</v>
      </c>
      <c r="M202" s="36"/>
      <c r="N202" s="145" t="s">
        <v>186</v>
      </c>
      <c r="O202" s="36">
        <f>IFERROR(AG202*0.15,0)</f>
        <v>98.399999999999991</v>
      </c>
      <c r="P202" s="36" t="s">
        <v>6974</v>
      </c>
      <c r="Q202" s="36">
        <f>IF(K202=N202,1,0)</f>
        <v>1</v>
      </c>
      <c r="R202" s="36" t="str">
        <f>VLOOKUP(A202,proyectos,5,FALSE)</f>
        <v>A.2 En estimación por finalización de EF</v>
      </c>
      <c r="S202" s="36"/>
      <c r="T202" s="36"/>
      <c r="U202" s="36"/>
      <c r="V202" s="51">
        <f t="shared" si="186"/>
        <v>1</v>
      </c>
      <c r="W202" s="36" t="str">
        <f>VLOOKUP(A202,proyectos,6,FALSE)</f>
        <v>Activo</v>
      </c>
      <c r="X202" s="36" t="str">
        <f>VLOOKUP(A202,h_iniciativa,15,FALSE)</f>
        <v>Depósito referenciado</v>
      </c>
      <c r="Y202" s="36" t="str">
        <f>VLOOKUP(A202,proyectos,19,FALSE)</f>
        <v>Recaudación</v>
      </c>
      <c r="Z202" s="36" t="str">
        <f t="shared" si="253"/>
        <v>Comercio Exterior - Soporte a la Operación</v>
      </c>
      <c r="AA202" s="36" t="str">
        <f t="shared" si="254"/>
        <v>Proyecto</v>
      </c>
      <c r="AB202" s="55" t="str">
        <f t="shared" si="258"/>
        <v>930 - MATCE - Formulario Múltiple de Pago</v>
      </c>
      <c r="AC202" s="36" t="str">
        <f t="shared" si="259"/>
        <v>MATCE - Formulario Múltiple de Pago</v>
      </c>
      <c r="AD202" s="36" t="s">
        <v>33</v>
      </c>
      <c r="AE202" s="36" t="str">
        <f>VLOOKUP(A202,h_project,34,FALSE)</f>
        <v>Unidades de Desarrollo (UD-X)</v>
      </c>
      <c r="AF202" s="36">
        <f>VLOOKUP(A202,h_project,35,FALSE)</f>
        <v>656</v>
      </c>
      <c r="AG202" s="36">
        <f>VLOOKUP(A202,h_project,36,FALSE)</f>
        <v>656</v>
      </c>
      <c r="AH202" s="56">
        <v>150224</v>
      </c>
      <c r="AI202" s="57">
        <f>VLOOKUP(A202,h_project,37,FALSE)</f>
        <v>150224</v>
      </c>
      <c r="AJ202" s="36" t="e">
        <f t="shared" si="260"/>
        <v>#N/A</v>
      </c>
      <c r="AK202" s="36" t="str">
        <f>VLOOKUP(A202,proyectos,9,FALSE)</f>
        <v>Sonia Oliva Caballero Aquino</v>
      </c>
      <c r="AL202" s="36" t="str">
        <f>VLOOKUP(A202,proyectos,10,FALSE)</f>
        <v>Enrique Teodoro Olvera Olvera</v>
      </c>
      <c r="AM202" s="36" t="s">
        <v>4214</v>
      </c>
      <c r="AN202" s="36" t="s">
        <v>4214</v>
      </c>
      <c r="AO202" s="36">
        <f>VLOOKUP(A202,proyectos,2,FALSE)</f>
        <v>1037</v>
      </c>
      <c r="AP202" s="36" t="str">
        <f>VLOOKUP(AO202,h_est_tec,17,FALSE)</f>
        <v>Alto Nivel</v>
      </c>
      <c r="AQ202" s="36" t="str">
        <f>VLOOKUP(A202,proyectos,29,FALSE)</f>
        <v>Desarrollo de Software</v>
      </c>
      <c r="AR202" s="36" t="s">
        <v>4444</v>
      </c>
      <c r="AS202" s="36" t="s">
        <v>4444</v>
      </c>
      <c r="AT202" s="36" t="str">
        <f>VLOOKUP(A202,proyectos,12,FALSE)</f>
        <v>Homero Angel Garcia Merino</v>
      </c>
      <c r="AU202" s="36" t="str">
        <f>VLOOKUP(A202,proyectos,13,FALSE)</f>
        <v>Jorge Ricardo Ramos Hernandez</v>
      </c>
      <c r="AV202" s="54" t="str">
        <f>VLOOKUP(A202,proyectos,20,FALSE)</f>
        <v>01/04/2020</v>
      </c>
      <c r="AW202" s="54" t="str">
        <f>VLOOKUP(A202,proyectos,21,FALSE)</f>
        <v>01/04/2020</v>
      </c>
      <c r="AX202" s="54" t="str">
        <f>VLOOKUP(A202,proyectos,22,FALSE)</f>
        <v>10/06/2020</v>
      </c>
      <c r="AY202" s="54" t="str">
        <f>VLOOKUP(A202,proyectos,23,FALSE)</f>
        <v>10/06/2020</v>
      </c>
      <c r="AZ202" s="49">
        <f>YEAR(AX202)</f>
        <v>2020</v>
      </c>
      <c r="BA202" s="49">
        <f>MONTH(AX202)</f>
        <v>6</v>
      </c>
      <c r="BB202" s="36" t="s">
        <v>663</v>
      </c>
      <c r="BC202" s="49" t="s">
        <v>3963</v>
      </c>
      <c r="BD202" s="48" t="e">
        <f t="shared" si="261"/>
        <v>#N/A</v>
      </c>
      <c r="BE202" s="48">
        <f t="shared" si="262"/>
        <v>0</v>
      </c>
      <c r="BF202" s="48">
        <f t="shared" si="263"/>
        <v>1298</v>
      </c>
      <c r="BG202" s="48">
        <f t="shared" si="264"/>
        <v>1298</v>
      </c>
      <c r="BH202" s="48" t="str">
        <f t="shared" si="265"/>
        <v>Activo</v>
      </c>
    </row>
    <row r="203" spans="1:60" x14ac:dyDescent="0.3">
      <c r="A203" s="53">
        <v>1299</v>
      </c>
      <c r="B203" s="54">
        <f t="shared" si="252"/>
        <v>43823.540532407409</v>
      </c>
      <c r="C203" s="36" t="str">
        <f t="shared" si="255"/>
        <v>MAT_CONTRASEÑA: Estados de Contraseña</v>
      </c>
      <c r="D203" s="36"/>
      <c r="E203" s="36"/>
      <c r="F203" s="36"/>
      <c r="G203" s="36" t="s">
        <v>6816</v>
      </c>
      <c r="H203" s="36" t="str">
        <f t="shared" si="256"/>
        <v xml:space="preserve">Actualmente no existe una base de datos homologada con las diferentes fuentes que alimentan contraseña, por tal motivo se requiere&amp;#58;Tener una Base de datos integra para poder generar reportes íntegros y confiables.Se requiere establecer los estado de la contraseña (Activo, Suspendido, Bloqueado e Inactivo) </v>
      </c>
      <c r="I203" s="36" t="str">
        <f t="shared" si="266"/>
        <v>AGSC</v>
      </c>
      <c r="J203" s="36" t="s">
        <v>7957</v>
      </c>
      <c r="K203" s="36" t="str">
        <f t="shared" si="257"/>
        <v>Héctor Garduño Garduño</v>
      </c>
      <c r="L203" s="36" t="s">
        <v>7957</v>
      </c>
      <c r="M203" s="36"/>
      <c r="N203" s="145" t="s">
        <v>4470</v>
      </c>
      <c r="O203" s="36">
        <f>IFERROR(AG203*0.15,0)</f>
        <v>234.45</v>
      </c>
      <c r="P203" s="36" t="s">
        <v>6974</v>
      </c>
      <c r="Q203" s="36">
        <f>IF(K203=N203,1,0)</f>
        <v>1</v>
      </c>
      <c r="R203" s="36" t="str">
        <f>VLOOKUP(A203,proyectos,5,FALSE)</f>
        <v>A.1 Especificación Funcional</v>
      </c>
      <c r="S203" s="36"/>
      <c r="T203" s="36"/>
      <c r="U203" s="36"/>
      <c r="V203" s="51">
        <f t="shared" si="186"/>
        <v>0.55000000000000004</v>
      </c>
      <c r="W203" s="36" t="str">
        <f>VLOOKUP(A203,proyectos,6,FALSE)</f>
        <v>Activo</v>
      </c>
      <c r="X203" s="36" t="str">
        <f>VLOOKUP(A203,h_iniciativa,15,FALSE)</f>
        <v>No aplica</v>
      </c>
      <c r="Y203" s="36" t="str">
        <f>VLOOKUP(A203,proyectos,19,FALSE)</f>
        <v>Continuidad operativa</v>
      </c>
      <c r="Z203" s="36" t="str">
        <f t="shared" si="253"/>
        <v>Servicios al Contribuyente</v>
      </c>
      <c r="AA203" s="36" t="str">
        <f t="shared" si="254"/>
        <v>Proyecto</v>
      </c>
      <c r="AB203" s="55" t="str">
        <f t="shared" si="258"/>
        <v>744 - Contraseña</v>
      </c>
      <c r="AC203" s="36" t="str">
        <f t="shared" si="259"/>
        <v>Contraseña</v>
      </c>
      <c r="AD203" s="36" t="s">
        <v>33</v>
      </c>
      <c r="AE203" s="36" t="str">
        <f>VLOOKUP(A203,h_project,34,FALSE)</f>
        <v>Unidades de Desarrollo (UD-X)</v>
      </c>
      <c r="AF203" s="36">
        <f>VLOOKUP(A203,h_project,35,FALSE)</f>
        <v>1563</v>
      </c>
      <c r="AG203" s="36">
        <f>VLOOKUP(A203,h_project,36,FALSE)</f>
        <v>1563</v>
      </c>
      <c r="AH203" s="56">
        <v>357927</v>
      </c>
      <c r="AI203" s="57">
        <f>VLOOKUP(A203,h_project,37,FALSE)</f>
        <v>357927</v>
      </c>
      <c r="AJ203" s="36">
        <f t="shared" si="260"/>
        <v>357927</v>
      </c>
      <c r="AK203" s="36" t="str">
        <f>VLOOKUP(A203,proyectos,9,FALSE)</f>
        <v>Oscar Gabriel Rivera Murillo</v>
      </c>
      <c r="AL203" s="36" t="str">
        <f>VLOOKUP(A203,proyectos,10,FALSE)</f>
        <v>Ignacio Trujillo Hernandez</v>
      </c>
      <c r="AM203" s="36" t="s">
        <v>4214</v>
      </c>
      <c r="AN203" s="36" t="s">
        <v>4214</v>
      </c>
      <c r="AO203" s="36">
        <f>VLOOKUP(A203,proyectos,2,FALSE)</f>
        <v>1023</v>
      </c>
      <c r="AP203" s="36" t="str">
        <f>VLOOKUP(AO203,h_est_tec,17,FALSE)</f>
        <v>Alto Nivel</v>
      </c>
      <c r="AQ203" s="36" t="str">
        <f>VLOOKUP(A203,proyectos,29,FALSE)</f>
        <v>Desarrollo de Software</v>
      </c>
      <c r="AR203" s="36" t="s">
        <v>4401</v>
      </c>
      <c r="AS203" s="36" t="s">
        <v>4401</v>
      </c>
      <c r="AT203" s="36" t="str">
        <f>VLOOKUP(A203,proyectos,12,FALSE)</f>
        <v>Jose Ignacio Perez Garcia</v>
      </c>
      <c r="AU203" s="36" t="str">
        <f>VLOOKUP(A203,proyectos,13,FALSE)</f>
        <v>Daniel Esquivel Herrera</v>
      </c>
      <c r="AV203" s="54" t="str">
        <f>VLOOKUP(A203,proyectos,20,FALSE)</f>
        <v>04/03/2020</v>
      </c>
      <c r="AW203" s="54" t="str">
        <f>VLOOKUP(A203,proyectos,21,FALSE)</f>
        <v>04/03/2020</v>
      </c>
      <c r="AX203" s="54" t="str">
        <f>VLOOKUP(A203,proyectos,22,FALSE)</f>
        <v>01/10/2020</v>
      </c>
      <c r="AY203" s="54" t="str">
        <f>VLOOKUP(A203,proyectos,23,FALSE)</f>
        <v/>
      </c>
      <c r="AZ203" s="49">
        <f>YEAR(AX203)</f>
        <v>2020</v>
      </c>
      <c r="BA203" s="49">
        <f>MONTH(AX203)</f>
        <v>10</v>
      </c>
      <c r="BB203" s="36" t="s">
        <v>663</v>
      </c>
      <c r="BC203" s="49" t="s">
        <v>3963</v>
      </c>
      <c r="BD203" s="48" t="e">
        <f t="shared" si="261"/>
        <v>#N/A</v>
      </c>
      <c r="BE203" s="48">
        <f t="shared" si="262"/>
        <v>0</v>
      </c>
      <c r="BF203" s="48">
        <f t="shared" si="263"/>
        <v>1299</v>
      </c>
      <c r="BG203" s="48">
        <f t="shared" si="264"/>
        <v>1299</v>
      </c>
      <c r="BH203" s="48" t="str">
        <f t="shared" si="265"/>
        <v>Activo</v>
      </c>
    </row>
    <row r="204" spans="1:60" ht="28.8" x14ac:dyDescent="0.3">
      <c r="A204" s="53">
        <v>1303</v>
      </c>
      <c r="B204" s="54">
        <f t="shared" si="252"/>
        <v>43832.793506944443</v>
      </c>
      <c r="C204" s="63" t="str">
        <f t="shared" si="255"/>
        <v>DYP_IPP-Actualizar formulario Impuesto por actividad exploración y extracción hidrocarburos (clave 0901)</v>
      </c>
      <c r="D204" s="36"/>
      <c r="E204" s="36"/>
      <c r="F204" s="36"/>
      <c r="G204" s="36" t="s">
        <v>6819</v>
      </c>
      <c r="H204" s="36" t="str">
        <f t="shared" si="256"/>
        <v>​Modificar el aplicativo en el servicio de DyP, para que el formulario de Impuestos por la actividad exploración y extracción de hidrocarburos (Clave DyP 0901), permita la presentación de declaraciones Normales y Complementarias por cada ;Número de contrato;.</v>
      </c>
      <c r="I204" s="36" t="str">
        <f t="shared" si="266"/>
        <v>AGR</v>
      </c>
      <c r="J204" s="36" t="s">
        <v>7957</v>
      </c>
      <c r="K204" s="36" t="str">
        <f t="shared" si="257"/>
        <v>Silvia Nagheli Márquez Solís</v>
      </c>
      <c r="L204" s="36" t="s">
        <v>6944</v>
      </c>
      <c r="M204" s="36"/>
      <c r="N204" s="145" t="s">
        <v>84</v>
      </c>
      <c r="O204" s="36">
        <f>IFERROR(AG204*0.15,0)</f>
        <v>323.09999999999997</v>
      </c>
      <c r="P204" s="36" t="s">
        <v>6974</v>
      </c>
      <c r="Q204" s="36">
        <f>IF(K204=N204,1,0)</f>
        <v>0</v>
      </c>
      <c r="R204" s="36" t="s">
        <v>274</v>
      </c>
      <c r="S204" s="36" t="s">
        <v>6459</v>
      </c>
      <c r="T204" s="36" t="s">
        <v>6443</v>
      </c>
      <c r="U204" s="36"/>
      <c r="V204" s="51">
        <f t="shared" si="186"/>
        <v>0.81</v>
      </c>
      <c r="W204" s="36" t="str">
        <f>VLOOKUP(A204,proyectos,6,FALSE)</f>
        <v>Activo</v>
      </c>
      <c r="X204" s="36" t="s">
        <v>170</v>
      </c>
      <c r="Y204" s="36" t="str">
        <f>VLOOKUP(A204,proyectos,19,FALSE)</f>
        <v>No Aplica</v>
      </c>
      <c r="Z204" s="36" t="str">
        <f t="shared" si="253"/>
        <v>Declaraciones y Pagos (Informativas y Pagos Provisionales)</v>
      </c>
      <c r="AA204" s="36" t="str">
        <f t="shared" si="254"/>
        <v>Mantenimiento</v>
      </c>
      <c r="AB204" s="55" t="str">
        <f t="shared" si="258"/>
        <v>2280 - Declaraciones Provisionales</v>
      </c>
      <c r="AC204" s="36" t="str">
        <f t="shared" si="259"/>
        <v>Declaraciones Provisionales</v>
      </c>
      <c r="AD204" s="36" t="str">
        <f>VLOOKUP(A204,h_iniciativa,14,FALSE)</f>
        <v>Microsoft</v>
      </c>
      <c r="AE204" s="36" t="str">
        <f>VLOOKUP(A204,h_project,34,FALSE)</f>
        <v>Unidades de Soporte Proactivo (USP)</v>
      </c>
      <c r="AF204" s="36">
        <f>VLOOKUP(A204,h_project,35,FALSE)</f>
        <v>1536</v>
      </c>
      <c r="AG204" s="36">
        <f>VLOOKUP(A204,h_project,36,FALSE)</f>
        <v>2154</v>
      </c>
      <c r="AH204" s="56">
        <v>207360</v>
      </c>
      <c r="AI204" s="57">
        <f>VLOOKUP(A204,h_project,37,FALSE)</f>
        <v>207360</v>
      </c>
      <c r="AJ204" s="36" t="e">
        <f t="shared" si="260"/>
        <v>#N/A</v>
      </c>
      <c r="AK204" s="36" t="str">
        <f>VLOOKUP(A204,h_iniciativa,11,FALSE)</f>
        <v>Manuel Vargas Espinosa</v>
      </c>
      <c r="AL204" s="36" t="str">
        <f>VLOOKUP(A204,h_iniciativa,9,FALSE)</f>
        <v>Ricardo Ramiro Romero Razo</v>
      </c>
      <c r="AM204" s="36" t="s">
        <v>4214</v>
      </c>
      <c r="AN204" s="36" t="s">
        <v>4214</v>
      </c>
      <c r="AO204" s="36">
        <f>VLOOKUP(A204,proyectos,2,FALSE)</f>
        <v>1193</v>
      </c>
      <c r="AP204" s="36" t="str">
        <f>VLOOKUP(AO204,h_est_tec,17,FALSE)</f>
        <v>Estimador Microsoft (OSE)</v>
      </c>
      <c r="AQ204" s="36" t="str">
        <f>VLOOKUP(A204,proyectos,29,FALSE)</f>
        <v>Desarrollo de Software</v>
      </c>
      <c r="AR204" s="36" t="s">
        <v>4444</v>
      </c>
      <c r="AS204" s="36" t="s">
        <v>4444</v>
      </c>
      <c r="AT204" s="36" t="str">
        <f>VLOOKUP(A204,proyectos,12,FALSE)</f>
        <v>Oscar Fernandez Pallares</v>
      </c>
      <c r="AU204" s="36" t="str">
        <f>VLOOKUP(A204,proyectos,13,FALSE)</f>
        <v>Ignacio Ramon Ruiz Casillas</v>
      </c>
      <c r="AV204" s="54" t="str">
        <f>VLOOKUP(A204,proyectos,20,FALSE)</f>
        <v>11/05/2020</v>
      </c>
      <c r="AW204" s="54" t="str">
        <f>VLOOKUP(A204,proyectos,21,FALSE)</f>
        <v>11/05/2020</v>
      </c>
      <c r="AX204" s="54" t="str">
        <f>VLOOKUP(A204,proyectos,22,FALSE)</f>
        <v>16/10/2020</v>
      </c>
      <c r="AY204" s="54" t="str">
        <f>VLOOKUP(A204,proyectos,23,FALSE)</f>
        <v/>
      </c>
      <c r="AZ204" s="49">
        <f>YEAR(AX204)</f>
        <v>2020</v>
      </c>
      <c r="BA204" s="49">
        <f>MONTH(AX204)</f>
        <v>10</v>
      </c>
      <c r="BB204" s="36" t="s">
        <v>663</v>
      </c>
      <c r="BC204" s="49" t="s">
        <v>3963</v>
      </c>
      <c r="BD204" s="48" t="e">
        <f t="shared" si="261"/>
        <v>#N/A</v>
      </c>
      <c r="BE204" s="48">
        <f t="shared" si="262"/>
        <v>0</v>
      </c>
      <c r="BF204" s="48">
        <f t="shared" si="263"/>
        <v>1303</v>
      </c>
      <c r="BG204" s="48">
        <f t="shared" si="264"/>
        <v>1303</v>
      </c>
      <c r="BH204" s="48" t="str">
        <f t="shared" si="265"/>
        <v>Activo</v>
      </c>
    </row>
    <row r="205" spans="1:60" x14ac:dyDescent="0.3">
      <c r="A205" s="36">
        <v>1308</v>
      </c>
      <c r="B205" s="54">
        <f t="shared" si="252"/>
        <v>43836.517916666664</v>
      </c>
      <c r="C205" s="36" t="str">
        <f t="shared" si="255"/>
        <v>FE_RECEPCION CFDI_ Desarrollar el complemento Hidrocarburos y Petrolíferos</v>
      </c>
      <c r="D205" s="48" t="s">
        <v>6701</v>
      </c>
      <c r="E205" s="48" t="s">
        <v>6701</v>
      </c>
      <c r="F205" s="48" t="s">
        <v>48</v>
      </c>
      <c r="G205" s="36" t="s">
        <v>6812</v>
      </c>
      <c r="H205" s="36" t="str">
        <f t="shared" si="256"/>
        <v>A solicitud de la Administración General de Hidrocarburos (AGH) y para dar cumplimiento a la reforma del artículo 28, apartado B del código Fiscal de la Federación (CFF), publicada en el Diario Oficial de la Federación (DOF) el 25 de junio de 2018, en la cual se establece la obligación de llevar controles a las personas que fabriquen, produzcan, procesen, transporten, almacenen (incluyendo almacenamiento para usos propios), distribuyan o enajenen cualquier tipo de hidrocarburo o petrolífero, en donde a través de equipos y programas informáticos deberán llevar controles volumétricos, así como dictámenes emitidos por un laboratorio de prueba o ensayo, que determine el tipo de hidrocarburo o petrolífero de que se trate, y el octanaje en el caso de gasolina, por lo cual se considera conveniente la creación de un nuevo complemento de CFDI en el cual se haga referencia al tipo y composición de los hidrocarburos o petrolíferos amparados en el comprobante respectivo, así como algunos elementos esenciales del dictamen de calidad respectivo, ello con la finalidad de que la autoridad pueda verificar que los hidrocarburos o petrolíferos que ampara el CFDI, correspondan a los registros que en materia de controles volumétricos deben llevar las personas obligadas a ello.​​Riesgos&amp;#58;En caso de no implementar la solución, se estaría dejando de cumplir con lo establecido en el Artículo 28, apartado B del código Fiscal de la Federación (CFF).</v>
      </c>
      <c r="I205" s="36" t="str">
        <f t="shared" si="266"/>
        <v>AGSC</v>
      </c>
      <c r="J205" s="36" t="s">
        <v>6944</v>
      </c>
      <c r="K205" s="36" t="e">
        <f t="shared" si="257"/>
        <v>#N/A</v>
      </c>
      <c r="L205" s="36" t="s">
        <v>6944</v>
      </c>
      <c r="M205" s="36"/>
      <c r="N205" s="36" t="s">
        <v>8073</v>
      </c>
      <c r="O205" s="36"/>
      <c r="P205" s="36"/>
      <c r="Q205" s="36"/>
      <c r="R205" s="36" t="s">
        <v>2275</v>
      </c>
      <c r="S205" s="36"/>
      <c r="T205" s="36"/>
      <c r="U205" s="36"/>
      <c r="V205" s="51" t="e">
        <f t="shared" si="186"/>
        <v>#N/A</v>
      </c>
      <c r="W205" s="36" t="str">
        <f>IF(VLOOKUP(A205,iniciativa,23,FALSE)="Banco de iniciativa", "Detenido","Activo")</f>
        <v>Activo</v>
      </c>
      <c r="X205" s="36" t="str">
        <f>VLOOKUP(A205,h_iniciativa,15,FALSE)</f>
        <v>Factura - Optimización de los Servicios</v>
      </c>
      <c r="Y205" s="36" t="str">
        <f>VLOOKUP(A205,iniciativa,17,FALSE)</f>
        <v>Continuidad Operativa</v>
      </c>
      <c r="Z205" s="36" t="str">
        <f t="shared" si="253"/>
        <v>Fiscalización</v>
      </c>
      <c r="AA205" s="36" t="str">
        <f t="shared" si="254"/>
        <v>Desarrollo</v>
      </c>
      <c r="AB205" s="36" t="str">
        <f t="shared" si="258"/>
        <v>637 - Desdoble de Factura Electrónica</v>
      </c>
      <c r="AC205" s="36" t="str">
        <f t="shared" si="259"/>
        <v>Desdoble de Factura Electrónica</v>
      </c>
      <c r="AD205" s="36" t="str">
        <f>VLOOKUP(A205,h_iniciativa,14,FALSE)</f>
        <v>Microsoft</v>
      </c>
      <c r="AE205" s="36"/>
      <c r="AF205" s="36"/>
      <c r="AG205" s="36"/>
      <c r="AH205" s="36"/>
      <c r="AI205" s="36"/>
      <c r="AJ205" s="36" t="e">
        <f t="shared" si="260"/>
        <v>#N/A</v>
      </c>
      <c r="AK205" s="36" t="str">
        <f>VLOOKUP(A205,h_iniciativa,11,FALSE)</f>
        <v>Roberto Benjamin Monroy Vargas</v>
      </c>
      <c r="AL205" s="36" t="str">
        <f>VLOOKUP(A205,h_iniciativa,9,FALSE)</f>
        <v>Diana Maribel Velazquez Barroso</v>
      </c>
      <c r="AM205" s="36" t="s">
        <v>4214</v>
      </c>
      <c r="AN205" s="36" t="s">
        <v>4214</v>
      </c>
      <c r="AO205" s="36"/>
      <c r="AP205" s="36"/>
      <c r="AQ205" s="36"/>
      <c r="AR205" s="36" t="s">
        <v>7086</v>
      </c>
      <c r="AS205" s="36" t="s">
        <v>7086</v>
      </c>
      <c r="AT205" s="48" t="str">
        <f>VLOOKUP(VLOOKUP(A205,h_iniciativa,12,FALSE),matriz_app,6,FALSE)</f>
        <v>Jesus Guerrero Mendoza</v>
      </c>
      <c r="AU205" s="48" t="str">
        <f>VLOOKUP(VLOOKUP(A205,h_iniciativa,12,FALSE),matriz_app,5,FALSE)</f>
        <v>Francisco Aguilar Rodriguez</v>
      </c>
      <c r="AV205" s="54"/>
      <c r="AW205" s="54"/>
      <c r="AX205" s="54"/>
      <c r="AY205" s="54"/>
      <c r="AZ205" s="49"/>
      <c r="BA205" s="49"/>
      <c r="BB205" s="36" t="s">
        <v>2267</v>
      </c>
      <c r="BC205" s="49" t="s">
        <v>3963</v>
      </c>
      <c r="BD205" s="48">
        <f t="shared" si="261"/>
        <v>1308</v>
      </c>
      <c r="BE205" s="48" t="str">
        <f t="shared" si="262"/>
        <v>Realizar análisis</v>
      </c>
      <c r="BF205" s="48" t="e">
        <f t="shared" si="263"/>
        <v>#N/A</v>
      </c>
      <c r="BG205" s="48" t="e">
        <f t="shared" si="264"/>
        <v>#N/A</v>
      </c>
      <c r="BH205" s="48" t="e">
        <f t="shared" si="265"/>
        <v>#N/A</v>
      </c>
    </row>
    <row r="206" spans="1:60" ht="28.8" x14ac:dyDescent="0.3">
      <c r="A206" s="53">
        <v>1319</v>
      </c>
      <c r="B206" s="54">
        <f t="shared" si="252"/>
        <v>43840.5468287037</v>
      </c>
      <c r="C206" s="63" t="str">
        <f t="shared" si="255"/>
        <v>DyP_NEPE_Actualización de conceptos de DPAs  en el NEPE y SISPR</v>
      </c>
      <c r="D206" s="36" t="s">
        <v>6480</v>
      </c>
      <c r="E206" s="36" t="s">
        <v>7952</v>
      </c>
      <c r="F206" s="36" t="s">
        <v>90</v>
      </c>
      <c r="G206" s="36" t="s">
        <v>6812</v>
      </c>
      <c r="H206" s="36" t="str">
        <f t="shared" si="256"/>
        <v>Derivados de la reforma fiscal 2020 ala Ley Federal deDerechos, así como necesidades operativas, serequiere que losconceptos de pago identificados en la matrizde claves informáticas y contables,se registren en los procesos de DPAs y uno para créditos fiscales, en la base de datos DyP Pagos y NEPE SISPR.</v>
      </c>
      <c r="I206" s="36" t="str">
        <f t="shared" si="266"/>
        <v>AGR</v>
      </c>
      <c r="J206" s="36" t="s">
        <v>7957</v>
      </c>
      <c r="K206" s="36" t="str">
        <f t="shared" si="257"/>
        <v>Gabriel Alejandro Flores Pineda</v>
      </c>
      <c r="L206" s="36" t="s">
        <v>7957</v>
      </c>
      <c r="M206" s="36">
        <v>1</v>
      </c>
      <c r="N206" s="145" t="s">
        <v>4468</v>
      </c>
      <c r="O206" s="36">
        <f>IFERROR(AG206*0.15,0)</f>
        <v>65.7</v>
      </c>
      <c r="P206" s="36" t="s">
        <v>6974</v>
      </c>
      <c r="Q206" s="36">
        <f>IF(K206=N206,1,0)</f>
        <v>1</v>
      </c>
      <c r="R206" s="36" t="str">
        <f>VLOOKUP(A206,proyectos,5,FALSE)</f>
        <v>F. Pruebas de Usuario</v>
      </c>
      <c r="S206" s="36" t="s">
        <v>6443</v>
      </c>
      <c r="T206" s="36" t="s">
        <v>6443</v>
      </c>
      <c r="U206" s="36"/>
      <c r="V206" s="51">
        <f t="shared" si="186"/>
        <v>0.82</v>
      </c>
      <c r="W206" s="36" t="str">
        <f>VLOOKUP(A206,proyectos,6,FALSE)</f>
        <v>Activo</v>
      </c>
      <c r="X206" s="36" t="str">
        <f>VLOOKUP(A206,h_iniciativa,15,FALSE)</f>
        <v>DPA</v>
      </c>
      <c r="Y206" s="36" t="str">
        <f>VLOOKUP(A206,proyectos,19,FALSE)</f>
        <v>Continuidad operativa</v>
      </c>
      <c r="Z206" s="36" t="str">
        <f t="shared" si="253"/>
        <v>Declaraciones y Pagos (Legados y Declaraciones Anuales)</v>
      </c>
      <c r="AA206" s="36" t="str">
        <f t="shared" si="254"/>
        <v>Mantenimiento</v>
      </c>
      <c r="AB206" s="55" t="str">
        <f t="shared" si="258"/>
        <v>105 - Nuevo Esquema de Pagos Electrónicos</v>
      </c>
      <c r="AC206" s="36" t="str">
        <f t="shared" si="259"/>
        <v>Nuevo Esquema de Pagos Electrónicos</v>
      </c>
      <c r="AD206" s="36" t="s">
        <v>33</v>
      </c>
      <c r="AE206" s="36" t="str">
        <f>VLOOKUP(A206,h_project,34,FALSE)</f>
        <v>Unidades de Soporte a la Operación (USO)</v>
      </c>
      <c r="AF206" s="36" t="str">
        <f>VLOOKUP(A206,h_project,35,FALSE)</f>
        <v/>
      </c>
      <c r="AG206" s="36">
        <f>VLOOKUP(A206,h_project,36,FALSE)</f>
        <v>438</v>
      </c>
      <c r="AH206" s="36">
        <v>0</v>
      </c>
      <c r="AI206" s="57">
        <v>0</v>
      </c>
      <c r="AJ206" s="36" t="e">
        <f t="shared" si="260"/>
        <v>#N/A</v>
      </c>
      <c r="AK206" s="36" t="str">
        <f>VLOOKUP(A206,proyectos,9,FALSE)</f>
        <v>Elizabeth del Valle Beltran</v>
      </c>
      <c r="AL206" s="36" t="str">
        <f>VLOOKUP(A206,proyectos,10,FALSE)</f>
        <v>Ricardo Ramiro Romero Razo</v>
      </c>
      <c r="AM206" s="36" t="s">
        <v>4214</v>
      </c>
      <c r="AN206" s="36" t="s">
        <v>4214</v>
      </c>
      <c r="AO206" s="36">
        <f>VLOOKUP(A206,proyectos,2,FALSE)</f>
        <v>1007</v>
      </c>
      <c r="AP206" s="36" t="str">
        <f>VLOOKUP(AO206,h_est_tec,17,FALSE)</f>
        <v>Alto Nivel</v>
      </c>
      <c r="AQ206" s="36" t="str">
        <f>VLOOKUP(A206,proyectos,29,FALSE)</f>
        <v>Desarrollo de Software</v>
      </c>
      <c r="AR206" s="36" t="s">
        <v>4444</v>
      </c>
      <c r="AS206" s="36" t="s">
        <v>4444</v>
      </c>
      <c r="AT206" s="36" t="str">
        <f>VLOOKUP(A206,proyectos,12,FALSE)</f>
        <v>Oscar Fernandez Pallares</v>
      </c>
      <c r="AU206" s="36" t="str">
        <f>VLOOKUP(A206,proyectos,13,FALSE)</f>
        <v>Ricardo Tejeda De la Cruz</v>
      </c>
      <c r="AV206" s="54" t="str">
        <f>VLOOKUP(A206,proyectos,20,FALSE)</f>
        <v>24/01/2020</v>
      </c>
      <c r="AW206" s="54" t="str">
        <f>VLOOKUP(A206,proyectos,21,FALSE)</f>
        <v>24/01/2020</v>
      </c>
      <c r="AX206" s="54" t="str">
        <f>VLOOKUP(A206,proyectos,22,FALSE)</f>
        <v>14/10/2020</v>
      </c>
      <c r="AY206" s="54" t="str">
        <f>VLOOKUP(A206,proyectos,23,FALSE)</f>
        <v/>
      </c>
      <c r="AZ206" s="49">
        <f>YEAR(AX206)</f>
        <v>2020</v>
      </c>
      <c r="BA206" s="49">
        <f>MONTH(AX206)</f>
        <v>10</v>
      </c>
      <c r="BB206" s="36" t="s">
        <v>663</v>
      </c>
      <c r="BC206" s="49" t="s">
        <v>3963</v>
      </c>
      <c r="BD206" s="48" t="e">
        <f t="shared" si="261"/>
        <v>#N/A</v>
      </c>
      <c r="BE206" s="48">
        <f t="shared" si="262"/>
        <v>0</v>
      </c>
      <c r="BF206" s="48">
        <f t="shared" si="263"/>
        <v>1319</v>
      </c>
      <c r="BG206" s="48">
        <f t="shared" si="264"/>
        <v>1319</v>
      </c>
      <c r="BH206" s="48" t="str">
        <f t="shared" si="265"/>
        <v>Activo</v>
      </c>
    </row>
    <row r="207" spans="1:60" x14ac:dyDescent="0.3">
      <c r="A207" s="36">
        <v>1320</v>
      </c>
      <c r="B207" s="54">
        <f t="shared" si="252"/>
        <v>43840.622789351852</v>
      </c>
      <c r="C207" s="36" t="str">
        <f t="shared" si="255"/>
        <v xml:space="preserve">FE_PORTAL_PRIVADO_CONSULTA CFDI_Actualizar Servicio Público de Verificación de Folios de CFDI </v>
      </c>
      <c r="D207" s="36" t="s">
        <v>6701</v>
      </c>
      <c r="E207" s="36" t="s">
        <v>6701</v>
      </c>
      <c r="F207" s="36" t="s">
        <v>48</v>
      </c>
      <c r="G207" s="36" t="s">
        <v>6812</v>
      </c>
      <c r="H207" s="36" t="str">
        <f t="shared" si="256"/>
        <v>​Realizar las modificaciones en los servicios, Uno a Uno y Masivo-Web Service, para que el Servicio de Verificación de Comprobantes Fiscales Digitales por Internet (CFDI) detecte si el RFC emisor está publicado en la lista de EFOS (Empresas Facturadoras de Operaciones Simuladas) definitivos (art. 69-B del CFF.). Al detectar un RFC emisor en el listado de EFOS se debe mostrar un mensaje de advertencia.</v>
      </c>
      <c r="I207" s="36" t="str">
        <f t="shared" si="266"/>
        <v>AGSC</v>
      </c>
      <c r="J207" s="36" t="s">
        <v>6944</v>
      </c>
      <c r="K207" s="36" t="e">
        <f t="shared" si="257"/>
        <v>#N/A</v>
      </c>
      <c r="L207" s="36" t="s">
        <v>6944</v>
      </c>
      <c r="M207" s="36"/>
      <c r="N207" s="36" t="s">
        <v>8073</v>
      </c>
      <c r="O207" s="36"/>
      <c r="P207" s="36"/>
      <c r="Q207" s="36"/>
      <c r="R207" s="36" t="s">
        <v>2275</v>
      </c>
      <c r="S207" s="36"/>
      <c r="T207" s="36"/>
      <c r="U207" s="36"/>
      <c r="V207" s="51" t="e">
        <f t="shared" si="186"/>
        <v>#N/A</v>
      </c>
      <c r="W207" s="36" t="str">
        <f>IF(VLOOKUP(A207,iniciativa,23,FALSE)="Banco de iniciativa", "Detenido","Activo")</f>
        <v>Activo</v>
      </c>
      <c r="X207" s="36" t="s">
        <v>170</v>
      </c>
      <c r="Y207" s="36"/>
      <c r="Z207" s="36" t="str">
        <f t="shared" si="253"/>
        <v>Factura Electrónica</v>
      </c>
      <c r="AA207" s="36" t="str">
        <f t="shared" si="254"/>
        <v>Mantenimiento</v>
      </c>
      <c r="AB207" s="36" t="str">
        <f t="shared" si="258"/>
        <v>612 - Portal Privado del Contribuyente - Consulta de CFDI's</v>
      </c>
      <c r="AC207" s="36" t="str">
        <f t="shared" si="259"/>
        <v>Portal Privado del Contribuyente - Consulta de CFDI's</v>
      </c>
      <c r="AD207" s="36" t="str">
        <f>VLOOKUP(A207,h_iniciativa,14,FALSE)</f>
        <v>Microsoft - Operaciones</v>
      </c>
      <c r="AE207" s="36"/>
      <c r="AF207" s="36"/>
      <c r="AG207" s="36"/>
      <c r="AH207" s="36"/>
      <c r="AI207" s="36"/>
      <c r="AJ207" s="36" t="e">
        <f t="shared" si="260"/>
        <v>#N/A</v>
      </c>
      <c r="AK207" s="36" t="str">
        <f>VLOOKUP(A207,h_iniciativa,11,FALSE)</f>
        <v>Roberto Benjamin Monroy Vargas</v>
      </c>
      <c r="AL207" s="36" t="str">
        <f>VLOOKUP(A207,h_iniciativa,9,FALSE)</f>
        <v>Diana Maribel Velazquez Barroso</v>
      </c>
      <c r="AM207" s="36" t="s">
        <v>4214</v>
      </c>
      <c r="AN207" s="36" t="s">
        <v>4214</v>
      </c>
      <c r="AO207" s="36"/>
      <c r="AP207" s="36"/>
      <c r="AQ207" s="36"/>
      <c r="AR207" s="36" t="s">
        <v>4401</v>
      </c>
      <c r="AS207" s="36" t="s">
        <v>4401</v>
      </c>
      <c r="AT207" s="48" t="str">
        <f>VLOOKUP(VLOOKUP(A207,h_iniciativa,12,FALSE),matriz_app,6,FALSE)</f>
        <v>Jose Ignacio Perez Garcia</v>
      </c>
      <c r="AU207" s="48" t="str">
        <f>VLOOKUP(VLOOKUP(A207,h_iniciativa,12,FALSE),matriz_app,5,FALSE)</f>
        <v>Erika Adriana Ruiz Mendoza</v>
      </c>
      <c r="AV207" s="54"/>
      <c r="AW207" s="54"/>
      <c r="AX207" s="54"/>
      <c r="AY207" s="54"/>
      <c r="AZ207" s="49"/>
      <c r="BA207" s="49"/>
      <c r="BB207" s="36" t="s">
        <v>2267</v>
      </c>
      <c r="BC207" s="49" t="s">
        <v>3963</v>
      </c>
      <c r="BD207" s="48">
        <f t="shared" si="261"/>
        <v>1320</v>
      </c>
      <c r="BE207" s="48" t="str">
        <f t="shared" si="262"/>
        <v>Realizar análisis</v>
      </c>
      <c r="BF207" s="48" t="e">
        <f t="shared" si="263"/>
        <v>#N/A</v>
      </c>
      <c r="BG207" s="48" t="e">
        <f t="shared" si="264"/>
        <v>#N/A</v>
      </c>
      <c r="BH207" s="48" t="e">
        <f t="shared" si="265"/>
        <v>#N/A</v>
      </c>
    </row>
    <row r="208" spans="1:60" x14ac:dyDescent="0.3">
      <c r="A208" s="53">
        <v>1335</v>
      </c>
      <c r="B208" s="54">
        <f t="shared" si="252"/>
        <v>43847.663715277777</v>
      </c>
      <c r="C208" s="36" t="str">
        <f t="shared" si="255"/>
        <v>SAC_INE nueva validacion versión  2.1</v>
      </c>
      <c r="D208" s="36"/>
      <c r="E208" s="36"/>
      <c r="F208" s="36"/>
      <c r="G208" s="36" t="s">
        <v>6816</v>
      </c>
      <c r="H208" s="36" t="str">
        <f t="shared" si="256"/>
        <v>​Actualmente
el Servicio de Verificación de los datos de la Credencial para votar (SVCV v
2.0) valida el estatus de ciudadano, realiza la comparación de huellas 1&amp;#58;1 y si
existe un error en datos, regresa un código de respuesta global esto se debe
homologar a las adecuaciones realizadas por el Instituto Nacional Electoral
(INE) version 2.1</v>
      </c>
      <c r="I208" s="36" t="str">
        <f t="shared" si="266"/>
        <v>AGSC</v>
      </c>
      <c r="J208" s="36" t="s">
        <v>7957</v>
      </c>
      <c r="K208" s="36" t="str">
        <f t="shared" si="257"/>
        <v>Héctor Garduño Garduño</v>
      </c>
      <c r="L208" s="36" t="s">
        <v>6944</v>
      </c>
      <c r="M208" s="36"/>
      <c r="N208" s="145" t="s">
        <v>207</v>
      </c>
      <c r="O208" s="36">
        <f>IFERROR(AG208*0.15,0)</f>
        <v>42</v>
      </c>
      <c r="P208" s="36" t="s">
        <v>6974</v>
      </c>
      <c r="Q208" s="36">
        <f>IF(K208=N208,1,0)</f>
        <v>0</v>
      </c>
      <c r="R208" s="36" t="str">
        <f>VLOOKUP(A208,proyectos,5,FALSE)</f>
        <v>A.1 Especificación Funcional</v>
      </c>
      <c r="S208" s="36"/>
      <c r="T208" s="36"/>
      <c r="U208" s="36"/>
      <c r="V208" s="51">
        <f t="shared" si="186"/>
        <v>0.67</v>
      </c>
      <c r="W208" s="36" t="str">
        <f>VLOOKUP(A208,proyectos,6,FALSE)</f>
        <v>Activo</v>
      </c>
      <c r="X208" s="36" t="str">
        <f>VLOOKUP(A208,h_iniciativa,15,FALSE)</f>
        <v>No aplica</v>
      </c>
      <c r="Y208" s="36" t="str">
        <f>VLOOKUP(A208,proyectos,19,FALSE)</f>
        <v>Continuidad operativa</v>
      </c>
      <c r="Z208" s="36" t="str">
        <f t="shared" si="253"/>
        <v>Servicios al Contribuyente</v>
      </c>
      <c r="AA208" s="36" t="str">
        <f t="shared" si="254"/>
        <v>Mantenimiento</v>
      </c>
      <c r="AB208" s="55" t="str">
        <f t="shared" si="258"/>
        <v>744 - Contraseña</v>
      </c>
      <c r="AC208" s="36" t="str">
        <f t="shared" si="259"/>
        <v>Contraseña</v>
      </c>
      <c r="AD208" s="36" t="s">
        <v>33</v>
      </c>
      <c r="AE208" s="36" t="str">
        <f>VLOOKUP(A208,h_project,34,FALSE)</f>
        <v>Unidades de Desarrollo (UD-X)</v>
      </c>
      <c r="AF208" s="36">
        <f>VLOOKUP(A208,h_project,35,FALSE)</f>
        <v>280</v>
      </c>
      <c r="AG208" s="36">
        <f>VLOOKUP(A208,h_project,36,FALSE)</f>
        <v>280</v>
      </c>
      <c r="AH208" s="56">
        <v>64120</v>
      </c>
      <c r="AI208" s="57">
        <f>VLOOKUP(A208,h_project,37,FALSE)</f>
        <v>64120</v>
      </c>
      <c r="AJ208" s="36">
        <f t="shared" si="260"/>
        <v>0</v>
      </c>
      <c r="AK208" s="36" t="str">
        <f>VLOOKUP(A208,proyectos,9,FALSE)</f>
        <v>Oscar Gabriel Rivera Murillo</v>
      </c>
      <c r="AL208" s="36" t="str">
        <f>VLOOKUP(A208,proyectos,10,FALSE)</f>
        <v>Ignacio Trujillo Hernandez</v>
      </c>
      <c r="AM208" s="36" t="s">
        <v>4214</v>
      </c>
      <c r="AN208" s="36" t="s">
        <v>4214</v>
      </c>
      <c r="AO208" s="36">
        <f>VLOOKUP(A208,proyectos,2,FALSE)</f>
        <v>1063</v>
      </c>
      <c r="AP208" s="36" t="str">
        <f>VLOOKUP(AO208,h_est_tec,17,FALSE)</f>
        <v>Alto Nivel</v>
      </c>
      <c r="AQ208" s="36" t="str">
        <f>VLOOKUP(A208,proyectos,29,FALSE)</f>
        <v>Desarrollo de Software</v>
      </c>
      <c r="AR208" s="36" t="s">
        <v>4401</v>
      </c>
      <c r="AS208" s="36" t="s">
        <v>4401</v>
      </c>
      <c r="AT208" s="36" t="str">
        <f>VLOOKUP(A208,proyectos,12,FALSE)</f>
        <v>Jose Ignacio Perez Garcia</v>
      </c>
      <c r="AU208" s="36" t="str">
        <f>VLOOKUP(A208,proyectos,13,FALSE)</f>
        <v>Daniel Esquivel Herrera</v>
      </c>
      <c r="AV208" s="54" t="str">
        <f>VLOOKUP(A208,proyectos,20,FALSE)</f>
        <v>19/03/2020</v>
      </c>
      <c r="AW208" s="54" t="str">
        <f>VLOOKUP(A208,proyectos,21,FALSE)</f>
        <v>19/03/2020</v>
      </c>
      <c r="AX208" s="54" t="str">
        <f>VLOOKUP(A208,proyectos,22,FALSE)</f>
        <v>12/10/2020</v>
      </c>
      <c r="AY208" s="54" t="str">
        <f>VLOOKUP(A208,proyectos,23,FALSE)</f>
        <v/>
      </c>
      <c r="AZ208" s="49">
        <f>YEAR(AX208)</f>
        <v>2020</v>
      </c>
      <c r="BA208" s="49">
        <f>MONTH(AX208)</f>
        <v>10</v>
      </c>
      <c r="BB208" s="36" t="s">
        <v>663</v>
      </c>
      <c r="BC208" s="49" t="s">
        <v>3963</v>
      </c>
      <c r="BD208" s="48" t="e">
        <f t="shared" si="261"/>
        <v>#N/A</v>
      </c>
      <c r="BE208" s="48">
        <f t="shared" si="262"/>
        <v>0</v>
      </c>
      <c r="BF208" s="48">
        <f t="shared" si="263"/>
        <v>1335</v>
      </c>
      <c r="BG208" s="48">
        <f t="shared" si="264"/>
        <v>1335</v>
      </c>
      <c r="BH208" s="48" t="str">
        <f t="shared" si="265"/>
        <v>Activo</v>
      </c>
    </row>
    <row r="209" spans="1:60" ht="28.8" x14ac:dyDescent="0.3">
      <c r="A209" s="53">
        <v>1340</v>
      </c>
      <c r="B209" s="54">
        <f t="shared" si="252"/>
        <v>43851.738611111112</v>
      </c>
      <c r="C209" s="63" t="str">
        <f t="shared" si="255"/>
        <v>DyP-Crear la Declaración del ISR del residente en el extranjero con ingresos obtenidos en territorio nacional</v>
      </c>
      <c r="D209" s="36"/>
      <c r="E209" s="36"/>
      <c r="F209" s="36"/>
      <c r="G209" s="36" t="s">
        <v>6815</v>
      </c>
      <c r="H209" s="36" t="str">
        <f t="shared" si="256"/>
        <v>Se requiere que los nuevos conceptos de pago identificados en la matriz de claves informaticas y contables, sean validados y recibidos por el NEPE, asignandoles sus respectivas claves informaticas y contables.</v>
      </c>
      <c r="I209" s="36" t="str">
        <f t="shared" si="266"/>
        <v>AGR</v>
      </c>
      <c r="J209" s="36" t="s">
        <v>7957</v>
      </c>
      <c r="K209" s="36" t="str">
        <f t="shared" si="257"/>
        <v>Silvia Nagheli Márquez Solís</v>
      </c>
      <c r="L209" s="36" t="s">
        <v>6944</v>
      </c>
      <c r="M209" s="36"/>
      <c r="N209" s="145" t="s">
        <v>4510</v>
      </c>
      <c r="O209" s="36">
        <f>IFERROR(AG209*0.15,0)</f>
        <v>109.5</v>
      </c>
      <c r="P209" s="36" t="s">
        <v>6974</v>
      </c>
      <c r="Q209" s="36">
        <f>IF(K209=N209,1,0)</f>
        <v>0</v>
      </c>
      <c r="R209" s="36" t="str">
        <f>VLOOKUP(A209,proyectos,5,FALSE)</f>
        <v>F. Pruebas de Usuario</v>
      </c>
      <c r="S209" s="36">
        <v>1033</v>
      </c>
      <c r="T209" s="36" t="s">
        <v>6443</v>
      </c>
      <c r="U209" s="36"/>
      <c r="V209" s="51">
        <f t="shared" ref="V209:V272" si="267">VLOOKUP(A209,h_project,15,FALSE)</f>
        <v>0.39</v>
      </c>
      <c r="W209" s="36" t="str">
        <f>VLOOKUP(A209,proyectos,6,FALSE)</f>
        <v>Detenido</v>
      </c>
      <c r="X209" s="36" t="str">
        <f>VLOOKUP(A209,h_iniciativa,15,FALSE)</f>
        <v>Pago referenciado</v>
      </c>
      <c r="Y209" s="36" t="str">
        <f>VLOOKUP(A209,proyectos,19,FALSE)</f>
        <v>No Aplica</v>
      </c>
      <c r="Z209" s="36" t="str">
        <f t="shared" si="253"/>
        <v>Declaraciones y Pagos (Legados y Declaraciones Anuales)</v>
      </c>
      <c r="AA209" s="36" t="str">
        <f t="shared" si="254"/>
        <v>Mantenimiento</v>
      </c>
      <c r="AB209" s="55" t="str">
        <f t="shared" si="258"/>
        <v>105 - Nuevo Esquema de Pagos Electrónicos</v>
      </c>
      <c r="AC209" s="36" t="str">
        <f t="shared" si="259"/>
        <v>Nuevo Esquema de Pagos Electrónicos</v>
      </c>
      <c r="AD209" s="36" t="s">
        <v>33</v>
      </c>
      <c r="AE209" s="36" t="str">
        <f>VLOOKUP(A209,h_project,34,FALSE)</f>
        <v>Unidades de Desarrollo (UD-X)</v>
      </c>
      <c r="AF209" s="36">
        <f>VLOOKUP(A209,h_project,35,FALSE)</f>
        <v>584</v>
      </c>
      <c r="AG209" s="36">
        <f>VLOOKUP(A209,h_project,36,FALSE)</f>
        <v>730</v>
      </c>
      <c r="AH209" s="56">
        <v>133736</v>
      </c>
      <c r="AI209" s="57">
        <f>VLOOKUP(A209,h_project,37,FALSE)</f>
        <v>133736</v>
      </c>
      <c r="AJ209" s="36" t="e">
        <f t="shared" si="260"/>
        <v>#N/A</v>
      </c>
      <c r="AK209" s="36" t="str">
        <f>VLOOKUP(A209,proyectos,9,FALSE)</f>
        <v>Elizabeth del Valle Beltran</v>
      </c>
      <c r="AL209" s="36" t="str">
        <f>VLOOKUP(A209,proyectos,10,FALSE)</f>
        <v>Ricardo Ramiro Romero Razo</v>
      </c>
      <c r="AM209" s="36" t="s">
        <v>4214</v>
      </c>
      <c r="AN209" s="36" t="s">
        <v>4214</v>
      </c>
      <c r="AO209" s="36">
        <f>VLOOKUP(A209,proyectos,2,FALSE)</f>
        <v>1080</v>
      </c>
      <c r="AP209" s="36" t="str">
        <f>VLOOKUP(AO209,h_est_tec,17,FALSE)</f>
        <v>Alto Nivel</v>
      </c>
      <c r="AQ209" s="36" t="str">
        <f>VLOOKUP(A209,proyectos,29,FALSE)</f>
        <v>Desarrollo de Software</v>
      </c>
      <c r="AR209" s="36" t="s">
        <v>4444</v>
      </c>
      <c r="AS209" s="36" t="s">
        <v>4444</v>
      </c>
      <c r="AT209" s="36" t="str">
        <f>VLOOKUP(A209,proyectos,12,FALSE)</f>
        <v>Oscar Fernandez Pallares</v>
      </c>
      <c r="AU209" s="36" t="str">
        <f>VLOOKUP(A209,proyectos,13,FALSE)</f>
        <v>Ricardo Tejeda De la Cruz</v>
      </c>
      <c r="AV209" s="54" t="str">
        <f>VLOOKUP(A209,proyectos,20,FALSE)</f>
        <v>13/04/2020</v>
      </c>
      <c r="AW209" s="54" t="str">
        <f>VLOOKUP(A209,proyectos,21,FALSE)</f>
        <v>13/04/2020</v>
      </c>
      <c r="AX209" s="54" t="str">
        <f>VLOOKUP(A209,proyectos,22,FALSE)</f>
        <v>10/06/2020</v>
      </c>
      <c r="AY209" s="54" t="str">
        <f>VLOOKUP(A209,proyectos,23,FALSE)</f>
        <v/>
      </c>
      <c r="AZ209" s="49">
        <f>YEAR(AX209)</f>
        <v>2020</v>
      </c>
      <c r="BA209" s="49">
        <f>MONTH(AX209)</f>
        <v>6</v>
      </c>
      <c r="BB209" s="36" t="s">
        <v>663</v>
      </c>
      <c r="BC209" s="49" t="s">
        <v>3963</v>
      </c>
      <c r="BD209" s="48" t="e">
        <f t="shared" si="261"/>
        <v>#N/A</v>
      </c>
      <c r="BE209" s="48">
        <f t="shared" si="262"/>
        <v>0</v>
      </c>
      <c r="BF209" s="48">
        <f t="shared" si="263"/>
        <v>1340</v>
      </c>
      <c r="BG209" s="48">
        <f t="shared" si="264"/>
        <v>1340</v>
      </c>
      <c r="BH209" s="48" t="str">
        <f t="shared" si="265"/>
        <v>Detenido</v>
      </c>
    </row>
    <row r="210" spans="1:60" ht="28.8" x14ac:dyDescent="0.3">
      <c r="A210" s="53">
        <v>1341</v>
      </c>
      <c r="B210" s="54">
        <f t="shared" si="252"/>
        <v>43852.586458333331</v>
      </c>
      <c r="C210" s="63" t="str">
        <f t="shared" si="255"/>
        <v>e.firma: Reconocimiento transfronterizo certificados elec con listas de confianza_Alianza del Pacífico</v>
      </c>
      <c r="D210" s="36"/>
      <c r="E210" s="36"/>
      <c r="F210" s="36"/>
      <c r="G210" s="36" t="s">
        <v>6813</v>
      </c>
      <c r="H210" s="36" t="str">
        <f t="shared" si="256"/>
        <v>La Red de Gobierno Electrónico de América Latina y el
Caribe (GEALC) tiene en su plan de trabajo de 2019, el objetivo de Generar
capacidades y apoyar la instrumentación de la firma electrónica transfronteriza
y los servicios digitales transfronterizos, para acelerar su adopción regional,
fortaleciendo las transacciones electrónicas confiables y seguras como impulso
a la economía digital y el gobierno digital en un marco de integración, en base
al modelo colaborativo definido por los países de la Red GEALC como bien
público regionalSe requiere la Generación de la lista de confianza de prestadores
de servicio que permita a los distintos países
de la Alianza Pacífico facilitar la identificación y firma electrónica
transfronterizaPublicación de Contenido de la
Lista mencionada, en el Portal del SAT
Se requiere una solución
que permita recibir la lista de prestadores de servicios de la Secretaría de
Economía en formato XML, para ser integradas en la lista de confianza.​</v>
      </c>
      <c r="I210" s="36" t="str">
        <f t="shared" si="266"/>
        <v>AGSC</v>
      </c>
      <c r="J210" s="36" t="s">
        <v>7957</v>
      </c>
      <c r="K210" s="36" t="str">
        <f t="shared" si="257"/>
        <v>Sandra Elizabeth Cuevas Sánchez</v>
      </c>
      <c r="L210" s="36" t="s">
        <v>7957</v>
      </c>
      <c r="M210" s="36"/>
      <c r="N210" s="145" t="s">
        <v>296</v>
      </c>
      <c r="O210" s="36">
        <f>IFERROR(AG210*0.15,0)</f>
        <v>144.6</v>
      </c>
      <c r="P210" s="36" t="s">
        <v>6974</v>
      </c>
      <c r="Q210" s="36">
        <f>IF(K210=N210,1,0)</f>
        <v>1</v>
      </c>
      <c r="R210" s="36" t="str">
        <f>VLOOKUP(A210,proyectos,5,FALSE)</f>
        <v>A.2 En estimación por finalización de EF</v>
      </c>
      <c r="S210" s="36"/>
      <c r="T210" s="36"/>
      <c r="U210" s="36"/>
      <c r="V210" s="51">
        <f t="shared" si="267"/>
        <v>1</v>
      </c>
      <c r="W210" s="36" t="str">
        <f>VLOOKUP(A210,proyectos,6,FALSE)</f>
        <v>Activo</v>
      </c>
      <c r="X210" s="36" t="s">
        <v>170</v>
      </c>
      <c r="Y210" s="36" t="str">
        <f>VLOOKUP(A210,proyectos,19,FALSE)</f>
        <v>Legal</v>
      </c>
      <c r="Z210" s="36" t="str">
        <f t="shared" si="253"/>
        <v>e.Firma</v>
      </c>
      <c r="AA210" s="36" t="str">
        <f t="shared" si="254"/>
        <v>Proyecto</v>
      </c>
      <c r="AB210" s="55" t="str">
        <f t="shared" si="258"/>
        <v>3031 - Reconocimiento Transfronterizo de Certificados Electrónicos en Base a Listas de Confianza</v>
      </c>
      <c r="AC210" s="36" t="str">
        <f t="shared" si="259"/>
        <v>Reconocimiento Transfronterizo de Certificados Electrónicos en Base a Listas de Confianza</v>
      </c>
      <c r="AD210" s="36" t="s">
        <v>33</v>
      </c>
      <c r="AE210" s="36" t="str">
        <f>VLOOKUP(A210,h_project,34,FALSE)</f>
        <v>Unidades de Desarrollo (UD-X)</v>
      </c>
      <c r="AF210" s="36">
        <f>VLOOKUP(A210,h_project,35,FALSE)</f>
        <v>964</v>
      </c>
      <c r="AG210" s="36">
        <f>VLOOKUP(A210,h_project,36,FALSE)</f>
        <v>964</v>
      </c>
      <c r="AH210" s="56">
        <v>220756</v>
      </c>
      <c r="AI210" s="57">
        <f>VLOOKUP(A210,h_project,37,FALSE)</f>
        <v>220756</v>
      </c>
      <c r="AJ210" s="36" t="e">
        <f t="shared" si="260"/>
        <v>#N/A</v>
      </c>
      <c r="AK210" s="36" t="str">
        <f>VLOOKUP(A210,proyectos,9,FALSE)</f>
        <v>Felix Juan Ramírez Velasco</v>
      </c>
      <c r="AL210" s="36" t="str">
        <f>VLOOKUP(A210,proyectos,10,FALSE)</f>
        <v>Ignacio Trujillo Hernandez</v>
      </c>
      <c r="AM210" s="36" t="s">
        <v>4214</v>
      </c>
      <c r="AN210" s="36" t="s">
        <v>4214</v>
      </c>
      <c r="AO210" s="36">
        <f>VLOOKUP(A210,proyectos,2,FALSE)</f>
        <v>1030</v>
      </c>
      <c r="AP210" s="36" t="str">
        <f>VLOOKUP(AO210,h_est_tec,17,FALSE)</f>
        <v>Alto Nivel</v>
      </c>
      <c r="AQ210" s="36" t="str">
        <f>VLOOKUP(A210,proyectos,29,FALSE)</f>
        <v>Desarrollo de Software</v>
      </c>
      <c r="AR210" s="36" t="s">
        <v>4401</v>
      </c>
      <c r="AS210" s="36" t="s">
        <v>4401</v>
      </c>
      <c r="AT210" s="36" t="str">
        <f>VLOOKUP(A210,proyectos,12,FALSE)</f>
        <v>Jose Ignacio Perez Garcia</v>
      </c>
      <c r="AU210" s="36" t="str">
        <f>VLOOKUP(A210,proyectos,13,FALSE)</f>
        <v>Daniel Esquivel Herrera</v>
      </c>
      <c r="AV210" s="54" t="str">
        <f>VLOOKUP(A210,proyectos,20,FALSE)</f>
        <v>27/02/2020</v>
      </c>
      <c r="AW210" s="54" t="str">
        <f>VLOOKUP(A210,proyectos,21,FALSE)</f>
        <v>27/02/2020</v>
      </c>
      <c r="AX210" s="54" t="str">
        <f>VLOOKUP(A210,proyectos,22,FALSE)</f>
        <v>05/08/2020</v>
      </c>
      <c r="AY210" s="54" t="str">
        <f>VLOOKUP(A210,proyectos,23,FALSE)</f>
        <v>05/08/2020</v>
      </c>
      <c r="AZ210" s="49">
        <f>YEAR(AX210)</f>
        <v>2020</v>
      </c>
      <c r="BA210" s="49">
        <f>MONTH(AX210)</f>
        <v>8</v>
      </c>
      <c r="BB210" s="36" t="s">
        <v>663</v>
      </c>
      <c r="BC210" s="49" t="s">
        <v>3963</v>
      </c>
      <c r="BD210" s="48" t="e">
        <f t="shared" si="261"/>
        <v>#N/A</v>
      </c>
      <c r="BE210" s="48">
        <f t="shared" si="262"/>
        <v>0</v>
      </c>
      <c r="BF210" s="48">
        <f t="shared" si="263"/>
        <v>1341</v>
      </c>
      <c r="BG210" s="48">
        <f t="shared" si="264"/>
        <v>1341</v>
      </c>
      <c r="BH210" s="48" t="str">
        <f t="shared" si="265"/>
        <v>Activo</v>
      </c>
    </row>
    <row r="211" spans="1:60" x14ac:dyDescent="0.3">
      <c r="A211" s="53">
        <v>1342</v>
      </c>
      <c r="B211" s="54">
        <f t="shared" si="252"/>
        <v>43852.759444444448</v>
      </c>
      <c r="C211" s="63" t="str">
        <f t="shared" si="255"/>
        <v>MAT-RFC - IDC: Mejoras Fase II OLA I</v>
      </c>
      <c r="D211" s="36"/>
      <c r="E211" s="36"/>
      <c r="F211" s="36"/>
      <c r="G211" s="36" t="s">
        <v>6817</v>
      </c>
      <c r="H211" s="36" t="str">
        <f t="shared" si="256"/>
        <v>​Actualmente los tramites en la Fase II OLA I no se
encuentran homologados, por lo que se requiere se realicen modificaciones a
dichos tramites previo a su liberación en producción.RN001XAgregar las siguientes leyendas en la Vista Preliminar en los trámites de la Fase II Ola 1&amp;#58;Nombre del contribuyente o representante legal&amp;#58;Declaro bajo protesta de decir verdad que los datos contenidos en esta forma oficial son ciertos.Documento de identificación&amp;#58;Firma de quien recibe el documento&amp;#58;Fecha y hora de recepción&amp;#58;Firma o huella digital del contribuyente o bien del representante legal quien manifiesta bajo protesta de decir verdad, que a esta fecha el mandato con el que se ostenta no le ha sido modificado o revocado.*Estas leyendas no aplican para el trámite de Descargo de Verificación de Domicilio.RN002XIncluir el paso de Datos de ubicación y el formulario de domicilio, en los siguientes trámites&amp;#58;Apertura de la Sucesión. Agregar en el Paso 3. Datos de ubicación.Cancelación por Cese Total de Operaciones. Agregar en el Paso 4. Datos de ubicaciónCancelación por Defunción. Agregar en el Paso 3. Datos de ubicación.Cancelación por Fusión de la Sociedad. Agregar en el Paso 4. Datos de ubicación.Cancelación por Liquidación del Activo. Agregar en el Paso 4. Datos de ubicación.Inicio de Liquidación. Agregar en el Paso 4. Datos de ubicación.Suspensión por Defunción. Agregar en el Paso 3. Datos de ubicación.Liquidación de la sucesión. Agregar en el Paso 3. Datos de ubicación.IMPORTANTEEn cada uno de los trámites se deberá incluir el botón de NUEVO DOMICILIO, a efectos de que el usuario pueda manifestar un nuevo registro de domicilio.Este apartado deberá de incluir el listado de los domicilios de documentos y fiscales que existan, para el contribuyente que pueda seleccionar uno de los domicilios en su trámite. Si el domicilio seleccionado presenta información inconsistente o faltante se deberá abrir el formulario de datos de ubicación señalando los campos inconsistentes o faltantes.Se deberá incluir la obligatoriedad de los medios de contacto en los trámites de la segunda fase de RFC ampliado. Se deberá de proporcionar un correo electrónico y al menos un número telefónico, el cual puede ser fijo o móvil.La captura del campo Teléfono Móvil deberá actualizarse en el formulario para permitir la captura de números telefónicos de 10 dígitos.RN003XActualizar los Acuses de movimientos de los trámites con las leyendas solicitadas en el POL 31 ;MAT-RFC AmpliadoIncorporar la leyenda de quejas y denuncias para el OIC a los acuses de Inscripción al RFC.;&amp;#58;Declaro bajo protesta de decir verdad y conocedor de las penas en que incurren las personas que declaran con falsedad en los términos de lo dispuesto por el artículo 247, fracción I del Código Penal Federal, en relación con el artículo 110 fracción II del Código Fiscal de la Federación, manifiesto que todos los datos asentados en esta forma oficial son verídicos y exactos.Sus datos personales son incorporados y protegidos en los sistemas del SAT, de conformidad con los Lineamientos de Protección de Datos Personales y con diversas disposiciones fiscales y legales sobre confidencialidad y protección de datos, a fin de ejercer las facultades conferidas a la autoridad fiscal.;La corrupción tiene consecuencias ¡denúnciala! Si conoces algún posible acto de corrupción o delito presenta una queja o denuncia a través dewww.sat.gob.mx, denuncias@sat.gob.mx, desde México01 (55) 8852 2222, desde el extranjero1 844 28 73 803, SAT móvil o www.gob.mx/sfp;. ImportanteEstas leyendas no aplican para el trámite de Descargo de Verificación de Domicilio.RN004XModificar la leyenda que aparece en el paso de Documentos probatorios para el trámite de Cancelación por duplicidadDice;No hay documentos probatorios;Debe Decir;Este trámite no requiere de documentos probatorios;RN005XEn el trámite de Descargo de Verificación, cuando se busque un contribuyente con situación Cancelado en el RFC se mostrará el mensajeMSG121 El movimiento no podrá ser operado derivado de que el contribuyente se encuentra Cancelado.RN006XEn los trámites de cancelación del RFC por Cese Total de Operaciones, Fusión de la Sociedad y Liquidación del Activo, se deberán de dar de baja las obligaciones 42 Pago provisional trimestral de ISR de personas morales por inicio de segundo ejercicio. Régimen General y 44 Pago provisional mensual de ISR personas morales régimen general, conforme a lo siguienteSi las obligaciones se encuentran vigentes con fecha de inicio de vigencia posterior a la presentación del trámite ambas obligaciones se deberán de dar de baja con las mismas fechas de alta.Si las obligaciones se encuentran vigentes con fecha de inicio de vigencia anterior al momento de la presentación del trámite ambas obligaciones se deberán de dar de baja con la fecha de presentación del trámite.La baja de las obligaciones deberá mostrarse en la vista preliminar del cuestionario y del trámite.RN007XEn el trámite de Suspensión por defunción se deberá validar que la fecha de año de registro sea igual o mayor a la fecha de Defunción, en caso de no cumplirse se enviará el mensaje;La fecha de registro no puede ser menor a la fecha de defunción;.RN008XActualizar los logotipos institucionales en los encabezados y pie de página en los acuses de los trámites de la Fase II Ola 1, conforme a los logotipos vigentes&amp;#58;Imágenes actualesImportanteLas imágenes vigentes se encuentran publicadas en la siguiente ruta del INTRASATInicio &amp;gt; Secciones &amp;gt; Documentos y Lineamientos &amp;gt; Lineamientos gráficos &amp;gt; Descargas &amp;gt; Logotipos.RN009XModificar la RN_RFC_020, a fin de excluir la validación de las relaciones 20039 (Patrón PM – Asalariado) y la 20228 (Retenedor Plat Tec-Prestador de Servicios Plat Tec) y así evitar consumir el tiempo del trámite en la consulta de relaciones que se realiza a la Base de datos del MAT.ImportanteEs necesario corregir la regla RN_RFC_020 para permitir operar trámites de contribuyentes que cuentan con más de 500 relaciones.RN010XEn el trámite de Cancelación por duplicidad modificar la leyenda que aparece en el paso de Datos de la cancelación. Cuando se busca el mismo RFC con el que se crea el trámite y este no está duplicado, actualizar el mensaje de error conforme a lo siguiente&amp;#58;Dice;No se han encontrado resultados de búsqueda;Debe Decir;El RFC no se encuentra duplicado;RN011XCorregir el catálogo de Tipo de inmueble en el Paso 3. Descargo de Verificación. Conforme a lo siguiente&amp;#58;Las opciones de Casa Habitación y Hospitales y Atención Médica se encuentran registradas sin acento y con un carácter especial.También se debe visualizar los textos completos de las opciones de Tipo de inmueble, por ejemploHospitales y Atención Médica. RN012XModificar el catálogo de relaciones para asignar los roles correctamente, conforme a lo siguiente&amp;#58;El trámite de Cancelación por Fusión genera la relación 20096 REP LEGAL-FUSIÓN DE LA SOC PM, los roles con los que se realiza esta relación se deberá actualizar conforme a lo siguienteAsigna los roles​Debe asignar los roles​Contribuyente 1Contribuyente 2Contribuyente 1Contribuyente 2300155- CONTRIBUYENTE PF300055- CONTRIBUYENTE PM300317- REPRESENTANTE LEGAL300055- CONTRIBUYENTE PMEl trámite de Liquidación de la sucesión genera la relación 20098 REP LEGAL-LIQ DE LA SUC PF. los roles con los que se realiza esta relación se deberá actualizar conforme a lo siguienteAsigna​Debe asignar​Contribuyente 1Contribuyente 2Contribuyente 1Contribuyente 2300155- CONTRIBUYENTE PF300155- CONTRIBUYENTE PF300317- REPRESENTANTE LEGAL300155- CONTRIBUYENTE PFEn caso de que los contribuyentes ya cuentan con estos roles con fecha anterior, no se deberá asignar.RN013XModificar la vista previa y el acuse para los tramites de Inicio de liquidación, Cancelación por liquidación total del activo y cancelación por cese total de operaciones por cambio de residencia fiscal. Cuando el tramite sea por cambio de residencia fiscal, se deberá señalar en el Tipo de Movimiento, Identificación del AvisoEjemplo Acuse&amp;#58;Ejemplo Vista previaRN014XModificar las reglas de Negocio RN_RFC_061, RN_RFC_062, RN_RFC_078 y RN_RFC_079, para que los trámites relacionados operen correctamenteRN_RFC_061.- Habilitar la validación para considerar la asignación de regímenes fiscales combinados.RN_RFC_062.- Implementar validaciones para el régimen de Actividades Agrícolas, Ganaderas, Silvícolas y Pesqueras PF y PM.RN_RFC_078.- Implementar validaciones para el régimen de Actividades Agrícolas, Ganaderas, Silvícolas y Pesqueras PF y PM.RN_RFC_079.- Excluir el Régimen de las actividades agrícolas, ganaderas, silvícolas y pesqueras del listado de regímenes inválidos para la presentación del Trámite.ImportanteLas actualizaciones a las reglas se encuentra señaladas en el documento ;Actualización de reglas fase 2.docx;RN015XIncorporar mensaje en el trámite de Descargo de verificación. - Cuando el usuario seleccione la opción NO en la pregunta ¿Los datos corresponden al domicilio verificado?Se deberá mostrar la pregunta ¿Desea cancelar el tramite?&amp;#58;Si el usuario elije la opción SÍ el trámite es cancelado. Sí el usuario elije la opción NO el usuario continúa con la captura del trámite.</v>
      </c>
      <c r="I211" s="36" t="str">
        <f t="shared" si="266"/>
        <v>AGSC</v>
      </c>
      <c r="J211" s="36" t="s">
        <v>7957</v>
      </c>
      <c r="K211" s="36" t="str">
        <f t="shared" si="257"/>
        <v>Ernesto Rafael Aboytes Mondragón</v>
      </c>
      <c r="L211" s="36" t="s">
        <v>6944</v>
      </c>
      <c r="M211" s="36"/>
      <c r="N211" s="145" t="s">
        <v>122</v>
      </c>
      <c r="O211" s="36">
        <f>IFERROR(AG211*0.15,0)</f>
        <v>136.79999999999998</v>
      </c>
      <c r="P211" s="36" t="s">
        <v>6974</v>
      </c>
      <c r="Q211" s="36">
        <f>IF(K211=N211,1,0)</f>
        <v>0</v>
      </c>
      <c r="R211" s="36" t="str">
        <f>VLOOKUP(A211,proyectos,5,FALSE)</f>
        <v>A.1 Especificación Funcional</v>
      </c>
      <c r="S211" s="36"/>
      <c r="T211" s="36"/>
      <c r="U211" s="36"/>
      <c r="V211" s="51">
        <f t="shared" si="267"/>
        <v>0.4</v>
      </c>
      <c r="W211" s="36" t="str">
        <f>VLOOKUP(A211,proyectos,6,FALSE)</f>
        <v>Activo</v>
      </c>
      <c r="X211" s="36" t="s">
        <v>170</v>
      </c>
      <c r="Y211" s="36" t="str">
        <f>VLOOKUP(A211,proyectos,19,FALSE)</f>
        <v>Continuidad operativa</v>
      </c>
      <c r="Z211" s="36" t="str">
        <f t="shared" si="253"/>
        <v>Identificación del Contribuyente</v>
      </c>
      <c r="AA211" s="36" t="str">
        <f t="shared" si="254"/>
        <v>Mantenimiento</v>
      </c>
      <c r="AB211" s="55" t="str">
        <f t="shared" si="258"/>
        <v>700 - RFC Ampliado</v>
      </c>
      <c r="AC211" s="36" t="str">
        <f t="shared" si="259"/>
        <v>RFC Ampliado</v>
      </c>
      <c r="AD211" s="36" t="s">
        <v>33</v>
      </c>
      <c r="AE211" s="36" t="str">
        <f>VLOOKUP(A211,h_project,34,FALSE)</f>
        <v>Unidades de Desarrollo (UD-X)</v>
      </c>
      <c r="AF211" s="36">
        <f>VLOOKUP(A211,h_project,35,FALSE)</f>
        <v>912</v>
      </c>
      <c r="AG211" s="36">
        <f>VLOOKUP(A211,h_project,36,FALSE)</f>
        <v>912</v>
      </c>
      <c r="AH211" s="56">
        <v>208848</v>
      </c>
      <c r="AI211" s="57">
        <f>VLOOKUP(A211,h_project,37,FALSE)</f>
        <v>208848</v>
      </c>
      <c r="AJ211" s="36">
        <f t="shared" si="260"/>
        <v>208848</v>
      </c>
      <c r="AK211" s="36" t="str">
        <f>VLOOKUP(A211,proyectos,9,FALSE)</f>
        <v>Christian Alejandro Nolasco Palacios</v>
      </c>
      <c r="AL211" s="36" t="str">
        <f>VLOOKUP(A211,proyectos,10,FALSE)</f>
        <v>Ignacio Trujillo Hernandez</v>
      </c>
      <c r="AM211" s="36" t="s">
        <v>4214</v>
      </c>
      <c r="AN211" s="36" t="s">
        <v>4214</v>
      </c>
      <c r="AO211" s="36">
        <f>VLOOKUP(A211,proyectos,2,FALSE)</f>
        <v>1058</v>
      </c>
      <c r="AP211" s="36" t="str">
        <f>VLOOKUP(AO211,h_est_tec,17,FALSE)</f>
        <v>Alto Nivel</v>
      </c>
      <c r="AQ211" s="36" t="str">
        <f>VLOOKUP(A211,proyectos,29,FALSE)</f>
        <v>Desarrollo de Software</v>
      </c>
      <c r="AR211" s="36" t="s">
        <v>4401</v>
      </c>
      <c r="AS211" s="36" t="s">
        <v>4401</v>
      </c>
      <c r="AT211" s="36" t="str">
        <f>VLOOKUP(A211,proyectos,12,FALSE)</f>
        <v>Jose Ignacio Perez Garcia</v>
      </c>
      <c r="AU211" s="36" t="str">
        <f>VLOOKUP(A211,proyectos,13,FALSE)</f>
        <v>Araceli Gandara Bautista</v>
      </c>
      <c r="AV211" s="54" t="str">
        <f>VLOOKUP(A211,proyectos,20,FALSE)</f>
        <v>17/03/2020</v>
      </c>
      <c r="AW211" s="54" t="str">
        <f>VLOOKUP(A211,proyectos,21,FALSE)</f>
        <v>17/03/2020</v>
      </c>
      <c r="AX211" s="54" t="str">
        <f>VLOOKUP(A211,proyectos,22,FALSE)</f>
        <v>19/10/2020</v>
      </c>
      <c r="AY211" s="54" t="str">
        <f>VLOOKUP(A211,proyectos,23,FALSE)</f>
        <v/>
      </c>
      <c r="AZ211" s="49">
        <f>YEAR(AX211)</f>
        <v>2020</v>
      </c>
      <c r="BA211" s="49">
        <f>MONTH(AX211)</f>
        <v>10</v>
      </c>
      <c r="BB211" s="36" t="s">
        <v>663</v>
      </c>
      <c r="BC211" s="49" t="s">
        <v>3963</v>
      </c>
      <c r="BD211" s="48" t="e">
        <f t="shared" si="261"/>
        <v>#N/A</v>
      </c>
      <c r="BE211" s="48">
        <f t="shared" si="262"/>
        <v>0</v>
      </c>
      <c r="BF211" s="48">
        <f t="shared" si="263"/>
        <v>1342</v>
      </c>
      <c r="BG211" s="48">
        <f t="shared" si="264"/>
        <v>1342</v>
      </c>
      <c r="BH211" s="48" t="str">
        <f t="shared" si="265"/>
        <v>Activo</v>
      </c>
    </row>
    <row r="212" spans="1:60" x14ac:dyDescent="0.3">
      <c r="A212" s="36">
        <v>1344</v>
      </c>
      <c r="B212" s="54">
        <f t="shared" si="252"/>
        <v>43853.681458333333</v>
      </c>
      <c r="C212" s="36" t="str">
        <f t="shared" si="255"/>
        <v xml:space="preserve">DyP: Replica de tablas anuales para consumo masivo </v>
      </c>
      <c r="D212" s="36" t="s">
        <v>6339</v>
      </c>
      <c r="E212" s="36"/>
      <c r="F212" s="36"/>
      <c r="G212" s="36" t="s">
        <v>6816</v>
      </c>
      <c r="H212" s="36" t="str">
        <f t="shared" si="256"/>
        <v>​Se
requiere actualizar las réplicas de las tablas de consumo masivo de las
Declaraciones Anuales y provisionales de PF y PM</v>
      </c>
      <c r="I212" s="36" t="str">
        <f t="shared" si="266"/>
        <v>AGCTI</v>
      </c>
      <c r="J212" s="36" t="s">
        <v>6944</v>
      </c>
      <c r="K212" s="36" t="e">
        <f t="shared" si="257"/>
        <v>#N/A</v>
      </c>
      <c r="L212" s="36"/>
      <c r="M212" s="36"/>
      <c r="N212" s="36"/>
      <c r="O212" s="36"/>
      <c r="P212" s="36"/>
      <c r="Q212" s="36"/>
      <c r="R212" s="36" t="s">
        <v>2275</v>
      </c>
      <c r="S212" s="36"/>
      <c r="T212" s="36"/>
      <c r="U212" s="36"/>
      <c r="V212" s="51" t="e">
        <f t="shared" si="267"/>
        <v>#N/A</v>
      </c>
      <c r="W212" s="36" t="str">
        <f>IF(VLOOKUP(A212,iniciativa,23,FALSE)="Banco de iniciativa", "Detenido","Activo")</f>
        <v>Activo</v>
      </c>
      <c r="X212" s="36" t="str">
        <f>VLOOKUP(A212,h_iniciativa,15,FALSE)</f>
        <v>No aplica</v>
      </c>
      <c r="Y212" s="36" t="str">
        <f>VLOOKUP(A212,iniciativa,17,FALSE)</f>
        <v>Soporte a la operación del SAT</v>
      </c>
      <c r="Z212" s="36" t="str">
        <f t="shared" si="253"/>
        <v>Declaraciones y Pagos (Informativas y Pagos Provisionales)</v>
      </c>
      <c r="AA212" s="36" t="str">
        <f t="shared" si="254"/>
        <v>Requerimiento Técnico</v>
      </c>
      <c r="AB212" s="36" t="str">
        <f t="shared" si="258"/>
        <v>467 - DWH-Declaración Anual</v>
      </c>
      <c r="AC212" s="36" t="str">
        <f t="shared" si="259"/>
        <v>DWH-Declaración Anual</v>
      </c>
      <c r="AD212" s="36" t="s">
        <v>33</v>
      </c>
      <c r="AE212" s="36"/>
      <c r="AF212" s="36"/>
      <c r="AG212" s="36"/>
      <c r="AH212" s="36"/>
      <c r="AI212" s="36"/>
      <c r="AJ212" s="36" t="e">
        <f t="shared" si="260"/>
        <v>#N/A</v>
      </c>
      <c r="AK212" s="36" t="str">
        <f>VLOOKUP(A212,iniciativa,11,FALSE)</f>
        <v>Francisco Aguilar Rodriguez</v>
      </c>
      <c r="AL212" s="36" t="str">
        <f>VLOOKUP(A212,iniciativa,9,FALSE)</f>
        <v>Joaquin Tabares Muñoz</v>
      </c>
      <c r="AM212" s="36" t="s">
        <v>7822</v>
      </c>
      <c r="AN212" s="36" t="s">
        <v>7086</v>
      </c>
      <c r="AO212" s="36"/>
      <c r="AP212" s="36"/>
      <c r="AQ212" s="36"/>
      <c r="AR212" s="36" t="s">
        <v>7086</v>
      </c>
      <c r="AS212" s="36" t="s">
        <v>7086</v>
      </c>
      <c r="AT212" s="48" t="str">
        <f>VLOOKUP(VLOOKUP(A212,h_iniciativa,12,FALSE),matriz_app,6,FALSE)</f>
        <v>Arnulfo Meléndez Valdes</v>
      </c>
      <c r="AU212" s="48" t="str">
        <f>VLOOKUP(VLOOKUP(A212,h_iniciativa,12,FALSE),matriz_app,5,FALSE)</f>
        <v>Erik Humberto Campos Esqueda</v>
      </c>
      <c r="AV212" s="54"/>
      <c r="AW212" s="54"/>
      <c r="AX212" s="54"/>
      <c r="AY212" s="54"/>
      <c r="AZ212" s="49"/>
      <c r="BA212" s="49"/>
      <c r="BB212" s="36" t="s">
        <v>2267</v>
      </c>
      <c r="BC212" s="49" t="s">
        <v>3963</v>
      </c>
      <c r="BD212" s="48">
        <f t="shared" si="261"/>
        <v>1344</v>
      </c>
      <c r="BE212" s="48" t="str">
        <f t="shared" si="262"/>
        <v>Realizar análisis</v>
      </c>
      <c r="BF212" s="48" t="e">
        <f t="shared" si="263"/>
        <v>#N/A</v>
      </c>
      <c r="BG212" s="48" t="e">
        <f t="shared" si="264"/>
        <v>#N/A</v>
      </c>
      <c r="BH212" s="48" t="e">
        <f t="shared" si="265"/>
        <v>#N/A</v>
      </c>
    </row>
    <row r="213" spans="1:60" x14ac:dyDescent="0.3">
      <c r="A213" s="53">
        <v>1352</v>
      </c>
      <c r="B213" s="54">
        <f t="shared" si="252"/>
        <v>43858.642847222225</v>
      </c>
      <c r="C213" s="36" t="str">
        <f t="shared" si="255"/>
        <v xml:space="preserve">DYC_MAT-DyC_Devoluciones extemporáneas </v>
      </c>
      <c r="D213" s="36"/>
      <c r="E213" s="36"/>
      <c r="F213" s="36"/>
      <c r="G213" s="36" t="s">
        <v>6815</v>
      </c>
      <c r="H213" s="36" t="str">
        <f t="shared" si="256"/>
        <v>Devido a que la aplicación SIVAD dejo de operar, hoy no tenemos forma de procesar de una forma eficiente las declaraciones con saldo a favor que son realizadas por el contribuyente.</v>
      </c>
      <c r="I213" s="36" t="str">
        <f t="shared" si="266"/>
        <v>AGAFF</v>
      </c>
      <c r="J213" s="36" t="s">
        <v>7957</v>
      </c>
      <c r="K213" s="36" t="str">
        <f t="shared" si="257"/>
        <v>Karina Lucio García</v>
      </c>
      <c r="L213" s="36" t="s">
        <v>7957</v>
      </c>
      <c r="M213" s="36"/>
      <c r="N213" s="145" t="s">
        <v>6576</v>
      </c>
      <c r="O213" s="36">
        <f>IFERROR(AG213*0.15,0)</f>
        <v>1589.4449999999999</v>
      </c>
      <c r="P213" s="36" t="s">
        <v>6959</v>
      </c>
      <c r="Q213" s="36">
        <f>IF(K213=N213,1,0)</f>
        <v>0</v>
      </c>
      <c r="R213" s="36" t="s">
        <v>34</v>
      </c>
      <c r="S213" s="36"/>
      <c r="T213" s="36"/>
      <c r="U213" s="36"/>
      <c r="V213" s="51">
        <f t="shared" si="267"/>
        <v>0.78</v>
      </c>
      <c r="W213" s="36" t="str">
        <f>VLOOKUP(A213,proyectos,6,FALSE)</f>
        <v>Activo</v>
      </c>
      <c r="X213" s="36" t="s">
        <v>170</v>
      </c>
      <c r="Y213" s="36" t="str">
        <f>VLOOKUP(A213,proyectos,19,FALSE)</f>
        <v>Continuidad operativa</v>
      </c>
      <c r="Z213" s="36" t="str">
        <f t="shared" si="253"/>
        <v>Devoluciones y Compensaciones</v>
      </c>
      <c r="AA213" s="36" t="str">
        <f t="shared" si="254"/>
        <v>Desarrollo</v>
      </c>
      <c r="AB213" s="55" t="str">
        <f t="shared" si="258"/>
        <v>843 - MAT- Sistema de Devoluciones Automáticas</v>
      </c>
      <c r="AC213" s="36" t="str">
        <f t="shared" si="259"/>
        <v>MAT- Sistema de Devoluciones Automáticas</v>
      </c>
      <c r="AD213" s="36" t="s">
        <v>33</v>
      </c>
      <c r="AE213" s="36" t="str">
        <f>VLOOKUP(A213,h_project,34,FALSE)</f>
        <v>Unidades de Desarrollo (UD-X)</v>
      </c>
      <c r="AF213" s="36">
        <f>VLOOKUP(A213,h_project,35,FALSE)</f>
        <v>10596.3</v>
      </c>
      <c r="AG213" s="36">
        <f>VLOOKUP(A213,h_project,36,FALSE)</f>
        <v>10596.3</v>
      </c>
      <c r="AH213" s="56">
        <v>938945.8</v>
      </c>
      <c r="AI213" s="57">
        <f>VLOOKUP(A213,h_project,37,FALSE)</f>
        <v>2426552.7000000002</v>
      </c>
      <c r="AJ213" s="36" t="e">
        <f t="shared" si="260"/>
        <v>#N/A</v>
      </c>
      <c r="AK213" s="36" t="str">
        <f>VLOOKUP(A213,proyectos,9,FALSE)</f>
        <v>Víctor Cruz Leyva</v>
      </c>
      <c r="AL213" s="36" t="str">
        <f>VLOOKUP(A213,proyectos,10,FALSE)</f>
        <v>Ricardo Ramiro Romero Razo</v>
      </c>
      <c r="AM213" s="36" t="s">
        <v>4214</v>
      </c>
      <c r="AN213" s="36" t="s">
        <v>4214</v>
      </c>
      <c r="AO213" s="36">
        <f>VLOOKUP(A213,proyectos,2,FALSE)</f>
        <v>1219</v>
      </c>
      <c r="AP213" s="36" t="str">
        <f>VLOOKUP(AO213,h_est_tec,17,FALSE)</f>
        <v>COSMIC</v>
      </c>
      <c r="AQ213" s="36" t="str">
        <f>VLOOKUP(A213,proyectos,29,FALSE)</f>
        <v>Desarrollo de Software</v>
      </c>
      <c r="AR213" s="36" t="s">
        <v>4444</v>
      </c>
      <c r="AS213" s="36" t="s">
        <v>4444</v>
      </c>
      <c r="AT213" s="36" t="str">
        <f>VLOOKUP(A213,proyectos,12,FALSE)</f>
        <v>Alejandro Federico Tejeda Muñoz</v>
      </c>
      <c r="AU213" s="36" t="str">
        <f>VLOOKUP(A213,proyectos,13,FALSE)</f>
        <v>Jose Guadalupe Rodriguez Martinez</v>
      </c>
      <c r="AV213" s="54" t="str">
        <f>VLOOKUP(A213,proyectos,20,FALSE)</f>
        <v>01/04/2020</v>
      </c>
      <c r="AW213" s="54" t="str">
        <f>VLOOKUP(A213,proyectos,21,FALSE)</f>
        <v>01/04/2020</v>
      </c>
      <c r="AX213" s="54" t="str">
        <f>VLOOKUP(A213,proyectos,22,FALSE)</f>
        <v>03/11/2020</v>
      </c>
      <c r="AY213" s="54" t="str">
        <f>VLOOKUP(A213,proyectos,23,FALSE)</f>
        <v/>
      </c>
      <c r="AZ213" s="49">
        <f>YEAR(AX213)</f>
        <v>2020</v>
      </c>
      <c r="BA213" s="49">
        <f>MONTH(AX213)</f>
        <v>11</v>
      </c>
      <c r="BB213" s="36" t="s">
        <v>663</v>
      </c>
      <c r="BC213" s="49" t="s">
        <v>3963</v>
      </c>
      <c r="BD213" s="48" t="e">
        <f t="shared" si="261"/>
        <v>#N/A</v>
      </c>
      <c r="BE213" s="48" t="str">
        <f t="shared" si="262"/>
        <v>Iniciativa Aprobada</v>
      </c>
      <c r="BF213" s="48">
        <f t="shared" si="263"/>
        <v>1352</v>
      </c>
      <c r="BG213" s="48">
        <f t="shared" si="264"/>
        <v>1352</v>
      </c>
      <c r="BH213" s="48" t="str">
        <f t="shared" si="265"/>
        <v>Activo</v>
      </c>
    </row>
    <row r="214" spans="1:60" x14ac:dyDescent="0.3">
      <c r="A214" s="36">
        <v>1359</v>
      </c>
      <c r="B214" s="54">
        <f t="shared" si="252"/>
        <v>43860.44803240741</v>
      </c>
      <c r="C214" s="36" t="str">
        <f t="shared" si="255"/>
        <v>CZA_ARCA_Actualización de la Base de Datos</v>
      </c>
      <c r="D214" s="36"/>
      <c r="E214" s="36"/>
      <c r="F214" s="36"/>
      <c r="G214" s="36" t="s">
        <v>6813</v>
      </c>
      <c r="H214" s="36" t="str">
        <f t="shared" si="256"/>
        <v>Se requiere de una solución que permita la correcta explotación de la información de la base de datos de ARCA, dicha solución deberá contar o permitir&amp;#58;La correcta administración de la base de datos de ARCA en un manejador acorde a la necesidad, de acuerdo a lo requerido por el área de Operaciones.Que se migre la base de datos a una versión actualizada, o nueva preferentemente en SQL Server, acorde a los estándares dictados por la AGCTI en este sentido.Proveer la infraestructura adecuada de acuerdo a las definiciones de los puntos 1 y 2, en los ambientes necesarios para su prueba y puesta en producción.La comunicación ininterrumpida y en línea con los componentes que explotan su información, como es el caso del aplicativo ARCA, su conexión con el extractor de MAT-Cobranza, los clientes de ARCA y la administración actual del personal de desarrollo de la AGR.</v>
      </c>
      <c r="I214" s="36" t="str">
        <f t="shared" si="266"/>
        <v>AGR</v>
      </c>
      <c r="J214" s="36" t="s">
        <v>6944</v>
      </c>
      <c r="K214" s="36" t="e">
        <f t="shared" si="257"/>
        <v>#N/A</v>
      </c>
      <c r="L214" s="36"/>
      <c r="M214" s="36"/>
      <c r="N214" s="36"/>
      <c r="O214" s="36"/>
      <c r="P214" s="36"/>
      <c r="Q214" s="36"/>
      <c r="R214" s="36" t="s">
        <v>2275</v>
      </c>
      <c r="S214" s="48"/>
      <c r="T214" s="48"/>
      <c r="U214" s="48"/>
      <c r="V214" s="51" t="e">
        <f t="shared" si="267"/>
        <v>#N/A</v>
      </c>
      <c r="W214" s="48" t="s">
        <v>35</v>
      </c>
      <c r="X214" s="36" t="str">
        <f>VLOOKUP(A214,h_iniciativa,15,FALSE)</f>
        <v>No aplica</v>
      </c>
      <c r="Y214" s="36"/>
      <c r="Z214" s="36" t="str">
        <f t="shared" si="253"/>
        <v>Cobranza</v>
      </c>
      <c r="AA214" s="36" t="str">
        <f t="shared" si="254"/>
        <v>Mantenimiento</v>
      </c>
      <c r="AB214" s="36" t="str">
        <f t="shared" si="258"/>
        <v>3008 - Sistema de Automatización para la Recuperación de la Cartera</v>
      </c>
      <c r="AC214" s="36" t="str">
        <f t="shared" si="259"/>
        <v>Sistema de Automatización para la Recuperación de la Cartera</v>
      </c>
      <c r="AD214" s="36" t="str">
        <f>VLOOKUP(A214,h_iniciativa,14,FALSE)</f>
        <v>Fábrica Interna - AGR</v>
      </c>
      <c r="AE214" s="36"/>
      <c r="AF214" s="36"/>
      <c r="AG214" s="36"/>
      <c r="AH214" s="36"/>
      <c r="AI214" s="36"/>
      <c r="AJ214" s="36" t="e">
        <f t="shared" si="260"/>
        <v>#N/A</v>
      </c>
      <c r="AK214" s="36" t="str">
        <f>VLOOKUP(A214,h_iniciativa,11,FALSE)</f>
        <v>Jose Luis Vences Mendoza</v>
      </c>
      <c r="AL214" s="36" t="str">
        <f>VLOOKUP(A214,h_iniciativa,9,FALSE)</f>
        <v>Ricardo Ramiro Romero Razo</v>
      </c>
      <c r="AM214" s="36" t="s">
        <v>4214</v>
      </c>
      <c r="AN214" s="36" t="s">
        <v>4214</v>
      </c>
      <c r="AO214" s="36"/>
      <c r="AP214" s="36"/>
      <c r="AQ214" s="36"/>
      <c r="AR214" s="36" t="s">
        <v>78</v>
      </c>
      <c r="AS214" s="36" t="s">
        <v>78</v>
      </c>
      <c r="AT214" s="48" t="str">
        <f>VLOOKUP(VLOOKUP(A214,h_iniciativa,12,FALSE),matriz_app,6,FALSE)</f>
        <v>Jose Rafael Guzman Mejia</v>
      </c>
      <c r="AU214" s="48" t="str">
        <f>VLOOKUP(VLOOKUP(A214,h_iniciativa,12,FALSE),matriz_app,5,FALSE)</f>
        <v>Oscar Cruz Bazan</v>
      </c>
      <c r="AV214" s="52"/>
      <c r="AW214" s="52"/>
      <c r="AX214" s="52"/>
      <c r="AY214" s="52"/>
      <c r="AZ214" s="49"/>
      <c r="BA214" s="49"/>
      <c r="BB214" s="36" t="s">
        <v>2267</v>
      </c>
      <c r="BC214" s="49" t="s">
        <v>3963</v>
      </c>
      <c r="BD214" s="48">
        <f t="shared" si="261"/>
        <v>1359</v>
      </c>
      <c r="BE214" s="48" t="str">
        <f t="shared" si="262"/>
        <v>Banco de iniciativa</v>
      </c>
      <c r="BF214" s="48" t="e">
        <f t="shared" si="263"/>
        <v>#N/A</v>
      </c>
      <c r="BG214" s="48" t="e">
        <f t="shared" si="264"/>
        <v>#N/A</v>
      </c>
      <c r="BH214" s="48" t="e">
        <f t="shared" si="265"/>
        <v>#N/A</v>
      </c>
    </row>
    <row r="215" spans="1:60" x14ac:dyDescent="0.3">
      <c r="A215" s="36">
        <v>1367</v>
      </c>
      <c r="B215" s="54">
        <f t="shared" si="252"/>
        <v>43861.497372685182</v>
      </c>
      <c r="C215" s="36" t="str">
        <f t="shared" si="255"/>
        <v>CE_Calculadora de contribuciones de Comercio Exterior</v>
      </c>
      <c r="D215" s="36"/>
      <c r="E215" s="36"/>
      <c r="F215" s="36"/>
      <c r="G215" s="36" t="s">
        <v>6815</v>
      </c>
      <c r="H215" s="36" t="str">
        <f t="shared" si="256"/>
        <v>​Desarrollar un servicio web que consuma VUCEM y que realice el calculo de contribuciones a pagar de comercio exterior</v>
      </c>
      <c r="I215" s="36" t="str">
        <f t="shared" si="266"/>
        <v>AGA</v>
      </c>
      <c r="J215" s="36" t="s">
        <v>6944</v>
      </c>
      <c r="K215" s="36" t="str">
        <f t="shared" si="257"/>
        <v>Sonia Oliva Caballero Aquino</v>
      </c>
      <c r="L215" s="36" t="s">
        <v>6944</v>
      </c>
      <c r="M215" s="36"/>
      <c r="N215" s="145" t="s">
        <v>186</v>
      </c>
      <c r="O215" s="36">
        <f>IFERROR(AG215*0.15,0)</f>
        <v>7.1999999999999993</v>
      </c>
      <c r="P215" s="36" t="s">
        <v>6974</v>
      </c>
      <c r="Q215" s="36">
        <f>IF(K215=N215,1,0)</f>
        <v>1</v>
      </c>
      <c r="R215" s="36" t="str">
        <f>VLOOKUP(A215,proyectos,5,FALSE)</f>
        <v>D. Desarrollo</v>
      </c>
      <c r="S215" s="48"/>
      <c r="T215" s="48"/>
      <c r="U215" s="48"/>
      <c r="V215" s="51">
        <f t="shared" si="267"/>
        <v>0.88</v>
      </c>
      <c r="W215" s="36" t="str">
        <f>VLOOKUP(A215,proyectos,6,FALSE)</f>
        <v>Activo</v>
      </c>
      <c r="X215" s="36" t="s">
        <v>170</v>
      </c>
      <c r="Y215" s="36" t="str">
        <f>VLOOKUP(A215,proyectos,19,FALSE)</f>
        <v>Soporte a la operación del SAT</v>
      </c>
      <c r="Z215" s="36" t="str">
        <f t="shared" si="253"/>
        <v>Comercio Exterior - Pre-Despacho</v>
      </c>
      <c r="AA215" s="36" t="str">
        <f t="shared" si="254"/>
        <v>Mantenimiento</v>
      </c>
      <c r="AB215" s="55" t="str">
        <f t="shared" si="258"/>
        <v>217 - Validador de Operaciones de Comercio Exterior</v>
      </c>
      <c r="AC215" s="36" t="str">
        <f t="shared" si="259"/>
        <v>Validador de Operaciones de Comercio Exterior</v>
      </c>
      <c r="AD215" s="36" t="str">
        <f>VLOOKUP(A215,h_iniciativa,14,FALSE)</f>
        <v>Fábrica Interna - AGA</v>
      </c>
      <c r="AE215" s="36" t="str">
        <f>VLOOKUP(A215,h_project,34,FALSE)</f>
        <v>No Aplica</v>
      </c>
      <c r="AF215" s="36">
        <f>VLOOKUP(A215,h_project,35,FALSE)</f>
        <v>0</v>
      </c>
      <c r="AG215" s="36">
        <f>VLOOKUP(A215,h_project,36,FALSE)</f>
        <v>48</v>
      </c>
      <c r="AH215" s="56">
        <v>105564.42</v>
      </c>
      <c r="AI215" s="57">
        <f>VLOOKUP(A215,h_project,37,FALSE)</f>
        <v>0</v>
      </c>
      <c r="AJ215" s="36" t="e">
        <f t="shared" si="260"/>
        <v>#N/A</v>
      </c>
      <c r="AK215" s="36" t="str">
        <f>VLOOKUP(A215,h_iniciativa,11,FALSE)</f>
        <v>Sonia Oliva Caballero Aquino</v>
      </c>
      <c r="AL215" s="36" t="str">
        <f>VLOOKUP(A215,h_iniciativa,9,FALSE)</f>
        <v>Enrique Teodoro Olvera Olvera</v>
      </c>
      <c r="AM215" s="36" t="s">
        <v>4214</v>
      </c>
      <c r="AN215" s="36" t="s">
        <v>4214</v>
      </c>
      <c r="AO215" s="36">
        <f>VLOOKUP(A215,proyectos,2,FALSE)</f>
        <v>1226</v>
      </c>
      <c r="AP215" s="36" t="str">
        <f>VLOOKUP(AO215,h_est_tec,17,FALSE)</f>
        <v>Otro (Establecido por el SAT)</v>
      </c>
      <c r="AQ215" s="36" t="str">
        <f>VLOOKUP(A215,proyectos,29,FALSE)</f>
        <v>Desarrollo de Software</v>
      </c>
      <c r="AR215" s="36" t="s">
        <v>78</v>
      </c>
      <c r="AS215" s="36" t="s">
        <v>78</v>
      </c>
      <c r="AT215" s="36" t="str">
        <f>VLOOKUP(A215,proyectos,12,FALSE)</f>
        <v>Jose Carlos Angel Lara Reyes</v>
      </c>
      <c r="AU215" s="36" t="str">
        <f>VLOOKUP(A215,proyectos,13,FALSE)</f>
        <v>Angel Alberto Vazquez Chavez</v>
      </c>
      <c r="AV215" s="54" t="str">
        <f>VLOOKUP(A215,proyectos,20,FALSE)</f>
        <v>21/01/2020</v>
      </c>
      <c r="AW215" s="54" t="str">
        <f>VLOOKUP(A215,proyectos,21,FALSE)</f>
        <v>21/01/2020</v>
      </c>
      <c r="AX215" s="54" t="str">
        <f>VLOOKUP(A215,proyectos,22,FALSE)</f>
        <v>31/08/2020</v>
      </c>
      <c r="AY215" s="54" t="str">
        <f>VLOOKUP(A215,proyectos,23,FALSE)</f>
        <v/>
      </c>
      <c r="AZ215" s="49">
        <f>YEAR(AX215)</f>
        <v>2020</v>
      </c>
      <c r="BA215" s="49">
        <f>MONTH(AX215)</f>
        <v>8</v>
      </c>
      <c r="BB215" s="36" t="s">
        <v>663</v>
      </c>
      <c r="BC215" s="49" t="s">
        <v>3963</v>
      </c>
      <c r="BD215" s="48" t="e">
        <f t="shared" si="261"/>
        <v>#N/A</v>
      </c>
      <c r="BE215" s="48">
        <f t="shared" si="262"/>
        <v>0</v>
      </c>
      <c r="BF215" s="48">
        <f t="shared" si="263"/>
        <v>1367</v>
      </c>
      <c r="BG215" s="48">
        <f t="shared" si="264"/>
        <v>1367</v>
      </c>
      <c r="BH215" s="48" t="str">
        <f t="shared" si="265"/>
        <v>Activo</v>
      </c>
    </row>
    <row r="216" spans="1:60" x14ac:dyDescent="0.3">
      <c r="A216" s="53">
        <v>1368</v>
      </c>
      <c r="B216" s="54">
        <f t="shared" si="252"/>
        <v>43866.447025462963</v>
      </c>
      <c r="C216" s="36" t="str">
        <f t="shared" si="255"/>
        <v>TI_Plan y mitigación de hallazgos de vulnerabilidad encontrados en Aplicativo MAT-RFC</v>
      </c>
      <c r="D216" s="36" t="s">
        <v>6365</v>
      </c>
      <c r="E216" s="36"/>
      <c r="F216" s="36"/>
      <c r="G216" s="36" t="s">
        <v>6815</v>
      </c>
      <c r="H216" s="36" t="str">
        <f t="shared" si="256"/>
        <v>​Elaborar un plan y mitigar los hallazgos encontrados en el aplicativo MAT RFC, reportados por la ACSMC el 15 de enero de 2020, a través de la Atenta Nota AAS.2020.001, mismas que se ejecutaron en tres fases, listadas a continuación&amp;#58;1a FaseSe identificaron 0 vulnerabilidades de riesgo alto, 4 de riesgo medio, 0 de riesgo bajo y 0 de riesgo informativo, con un total de 5 ocurrencias.2a. FaseSe identificaron 0 vulnerabilidades de riesgo alto, 5 de riesgo medio, 0 de riesgo bajo y 0 de riesgo informativo, con un total de 8 ocurrencias.3a. FaseSe identificaron 0 vulnerabilidades de riesgo alto, 4 de riesgo medio, 1 de riesgo bajo y 0 de riesgo informativo, con un total de 6 ocurrencias (5 ocurrencias medias y 1 ocurrencia baja).</v>
      </c>
      <c r="I216" s="36" t="str">
        <f t="shared" si="266"/>
        <v>AGCTI</v>
      </c>
      <c r="J216" s="36" t="s">
        <v>7957</v>
      </c>
      <c r="K216" s="36" t="str">
        <f t="shared" si="257"/>
        <v>Irving Adrián García Zepeda</v>
      </c>
      <c r="L216" s="36" t="s">
        <v>7957</v>
      </c>
      <c r="M216" s="36"/>
      <c r="N216" s="145" t="s">
        <v>4481</v>
      </c>
      <c r="O216" s="36">
        <f>IFERROR(AG216*0.15,0)</f>
        <v>163.95899999999997</v>
      </c>
      <c r="P216" s="36" t="s">
        <v>6974</v>
      </c>
      <c r="Q216" s="36">
        <f>IF(K216=N216,1,0)</f>
        <v>1</v>
      </c>
      <c r="R216" s="36" t="str">
        <f>VLOOKUP(A216,proyectos,5,FALSE)</f>
        <v>E. Pruebas de Integración Aplicativa</v>
      </c>
      <c r="S216" s="36">
        <v>1220</v>
      </c>
      <c r="T216" s="36" t="s">
        <v>6443</v>
      </c>
      <c r="U216" s="36"/>
      <c r="V216" s="51">
        <f t="shared" si="267"/>
        <v>0.73</v>
      </c>
      <c r="W216" s="36" t="str">
        <f>VLOOKUP(A216,proyectos,6,FALSE)</f>
        <v>Activo</v>
      </c>
      <c r="X216" s="36" t="str">
        <f>VLOOKUP(A216,h_iniciativa,15,FALSE)</f>
        <v>No aplica</v>
      </c>
      <c r="Y216" s="36" t="str">
        <f>VLOOKUP(A216,proyectos,19,FALSE)</f>
        <v>Continuidad operativa</v>
      </c>
      <c r="Z216" s="36" t="str">
        <f t="shared" si="253"/>
        <v>Transversales de TI</v>
      </c>
      <c r="AA216" s="36" t="str">
        <f t="shared" si="254"/>
        <v>Requerimiento Técnico</v>
      </c>
      <c r="AB216" s="55" t="str">
        <f t="shared" si="258"/>
        <v>700 - RFC Ampliado</v>
      </c>
      <c r="AC216" s="36" t="str">
        <f t="shared" si="259"/>
        <v>RFC Ampliado</v>
      </c>
      <c r="AD216" s="36" t="s">
        <v>33</v>
      </c>
      <c r="AE216" s="36" t="str">
        <f>VLOOKUP(A216,h_project,34,FALSE)</f>
        <v>Unidades de Desarrollo (UD-X)</v>
      </c>
      <c r="AF216" s="36">
        <f>VLOOKUP(A216,h_project,35,FALSE)</f>
        <v>874.44</v>
      </c>
      <c r="AG216" s="36">
        <f>VLOOKUP(A216,h_project,36,FALSE)</f>
        <v>1093.06</v>
      </c>
      <c r="AH216" s="56">
        <v>200246.76</v>
      </c>
      <c r="AI216" s="57">
        <f>VLOOKUP(A216,h_project,37,FALSE)</f>
        <v>200246.76</v>
      </c>
      <c r="AJ216" s="36" t="e">
        <f t="shared" si="260"/>
        <v>#N/A</v>
      </c>
      <c r="AK216" s="36" t="str">
        <f>VLOOKUP(A216,proyectos,9,FALSE)</f>
        <v>irving.garcia</v>
      </c>
      <c r="AL216" s="36" t="str">
        <f>VLOOKUP(A216,proyectos,10,FALSE)</f>
        <v>Israel Becerril Sierra</v>
      </c>
      <c r="AM216" s="36" t="s">
        <v>7822</v>
      </c>
      <c r="AN216" s="36" t="s">
        <v>4401</v>
      </c>
      <c r="AO216" s="36">
        <f>VLOOKUP(A216,proyectos,2,FALSE)</f>
        <v>1130</v>
      </c>
      <c r="AP216" s="36" t="str">
        <f>VLOOKUP(AO216,h_est_tec,17,FALSE)</f>
        <v>COSMIC</v>
      </c>
      <c r="AQ216" s="36" t="str">
        <f>VLOOKUP(A216,proyectos,29,FALSE)</f>
        <v>Desarrollo de_Software</v>
      </c>
      <c r="AR216" s="36" t="s">
        <v>4401</v>
      </c>
      <c r="AS216" s="36" t="s">
        <v>4401</v>
      </c>
      <c r="AT216" s="36" t="str">
        <f>VLOOKUP(A216,proyectos,12,FALSE)</f>
        <v>Jose Ignacio Perez Garcia</v>
      </c>
      <c r="AU216" s="36" t="str">
        <f>VLOOKUP(A216,proyectos,13,FALSE)</f>
        <v>Araceli Gandara Bautista</v>
      </c>
      <c r="AV216" s="54" t="str">
        <f>VLOOKUP(A216,proyectos,20,FALSE)</f>
        <v>12/03/2020</v>
      </c>
      <c r="AW216" s="54" t="str">
        <f>VLOOKUP(A216,proyectos,21,FALSE)</f>
        <v>12/03/2020</v>
      </c>
      <c r="AX216" s="54" t="str">
        <f>VLOOKUP(A216,proyectos,22,FALSE)</f>
        <v>18/09/2020</v>
      </c>
      <c r="AY216" s="54" t="str">
        <f>VLOOKUP(A216,proyectos,23,FALSE)</f>
        <v/>
      </c>
      <c r="AZ216" s="49">
        <f>YEAR(AX216)</f>
        <v>2020</v>
      </c>
      <c r="BA216" s="49">
        <f>MONTH(AX216)</f>
        <v>9</v>
      </c>
      <c r="BB216" s="36" t="s">
        <v>663</v>
      </c>
      <c r="BC216" s="49" t="s">
        <v>3963</v>
      </c>
      <c r="BD216" s="48" t="e">
        <f t="shared" si="261"/>
        <v>#N/A</v>
      </c>
      <c r="BE216" s="48">
        <f t="shared" si="262"/>
        <v>0</v>
      </c>
      <c r="BF216" s="48">
        <f t="shared" si="263"/>
        <v>1368</v>
      </c>
      <c r="BG216" s="48">
        <f t="shared" si="264"/>
        <v>1368</v>
      </c>
      <c r="BH216" s="48" t="str">
        <f t="shared" si="265"/>
        <v>Activo</v>
      </c>
    </row>
    <row r="217" spans="1:60" ht="28.8" x14ac:dyDescent="0.3">
      <c r="A217" s="53">
        <v>1373</v>
      </c>
      <c r="B217" s="54">
        <f t="shared" si="252"/>
        <v>43867.708634259259</v>
      </c>
      <c r="C217" s="63" t="str">
        <f t="shared" si="255"/>
        <v>ECU: Incorporar nuevas reglas de cumplimiento en la Estructura de Cumplimiento.</v>
      </c>
      <c r="D217" s="36"/>
      <c r="E217" s="36"/>
      <c r="F217" s="36"/>
      <c r="G217" s="36" t="s">
        <v>6815</v>
      </c>
      <c r="H217" s="36" t="str">
        <f t="shared" si="256"/>
        <v>​Se requiere aplicar en la Estructura de cumplimiento (ECU) de control de obligaciones las
reglas para marcar el cumplimiento de las obligaciones de provisionales,
definitivas e informativas.</v>
      </c>
      <c r="I217" s="36" t="str">
        <f t="shared" si="266"/>
        <v>AGR</v>
      </c>
      <c r="J217" s="36" t="s">
        <v>7957</v>
      </c>
      <c r="K217" s="36" t="str">
        <f t="shared" si="257"/>
        <v>Héctor Garduño Garduño</v>
      </c>
      <c r="L217" s="36" t="s">
        <v>7957</v>
      </c>
      <c r="M217" s="36"/>
      <c r="N217" s="145" t="s">
        <v>222</v>
      </c>
      <c r="O217" s="36">
        <f>IFERROR(AG217*0.15,0)</f>
        <v>426.07499999999999</v>
      </c>
      <c r="P217" s="36" t="s">
        <v>2396</v>
      </c>
      <c r="Q217" s="36">
        <f>IF(K217=N217,1,0)</f>
        <v>0</v>
      </c>
      <c r="R217" s="36" t="str">
        <f>VLOOKUP(A217,proyectos,5,FALSE)</f>
        <v>D. Desarrollo</v>
      </c>
      <c r="S217" s="36"/>
      <c r="T217" s="36"/>
      <c r="U217" s="36"/>
      <c r="V217" s="51">
        <f t="shared" si="267"/>
        <v>0.75</v>
      </c>
      <c r="W217" s="36" t="str">
        <f>VLOOKUP(A217,proyectos,6,FALSE)</f>
        <v>Activo</v>
      </c>
      <c r="X217" s="36" t="s">
        <v>4681</v>
      </c>
      <c r="Y217" s="36" t="str">
        <f>VLOOKUP(A217,proyectos,19,FALSE)</f>
        <v>Fiscalización</v>
      </c>
      <c r="Z217" s="36" t="str">
        <f t="shared" si="253"/>
        <v>Control de Obligaciones</v>
      </c>
      <c r="AA217" s="36" t="str">
        <f t="shared" si="254"/>
        <v>Mantenimiento</v>
      </c>
      <c r="AB217" s="55" t="str">
        <f t="shared" si="258"/>
        <v>623 - Estructura de Cumplimiento</v>
      </c>
      <c r="AC217" s="36" t="str">
        <f t="shared" si="259"/>
        <v>Estructura de Cumplimiento</v>
      </c>
      <c r="AD217" s="36" t="s">
        <v>33</v>
      </c>
      <c r="AE217" s="36" t="str">
        <f>VLOOKUP(A217,h_project,34,FALSE)</f>
        <v>Unidades de Desarrollo (UD-X)</v>
      </c>
      <c r="AF217" s="36">
        <f>VLOOKUP(A217,h_project,35,FALSE)</f>
        <v>2556.4499999999998</v>
      </c>
      <c r="AG217" s="36">
        <f>VLOOKUP(A217,h_project,36,FALSE)</f>
        <v>2840.5</v>
      </c>
      <c r="AH217" s="56">
        <v>136632.85</v>
      </c>
      <c r="AI217" s="57">
        <f>VLOOKUP(A217,h_project,37,FALSE)</f>
        <v>650474.5</v>
      </c>
      <c r="AJ217" s="36" t="e">
        <f t="shared" si="260"/>
        <v>#N/A</v>
      </c>
      <c r="AK217" s="36" t="str">
        <f>VLOOKUP(A217,proyectos,9,FALSE)</f>
        <v>Ana Claudia Escorza Espino</v>
      </c>
      <c r="AL217" s="36" t="str">
        <f>VLOOKUP(A217,proyectos,10,FALSE)</f>
        <v>Carlos Manuel Ortega Polanco</v>
      </c>
      <c r="AM217" s="36" t="s">
        <v>4214</v>
      </c>
      <c r="AN217" s="36" t="s">
        <v>4214</v>
      </c>
      <c r="AO217" s="36">
        <f>VLOOKUP(A217,proyectos,2,FALSE)</f>
        <v>1202</v>
      </c>
      <c r="AP217" s="36" t="str">
        <f>VLOOKUP(AO217,h_est_tec,17,FALSE)</f>
        <v>COSMIC</v>
      </c>
      <c r="AQ217" s="36" t="str">
        <f>VLOOKUP(A217,proyectos,29,FALSE)</f>
        <v>Desarrollo de Software</v>
      </c>
      <c r="AR217" s="36" t="s">
        <v>7086</v>
      </c>
      <c r="AS217" s="36" t="s">
        <v>7086</v>
      </c>
      <c r="AT217" s="36" t="str">
        <f>VLOOKUP(A217,proyectos,12,FALSE)</f>
        <v>Joaquin Tabares Muñoz</v>
      </c>
      <c r="AU217" s="36" t="str">
        <f>VLOOKUP(A217,proyectos,13,FALSE)</f>
        <v>Erik Humberto Campos Esqueda</v>
      </c>
      <c r="AV217" s="54" t="str">
        <f>VLOOKUP(A217,proyectos,20,FALSE)</f>
        <v>13/03/2020</v>
      </c>
      <c r="AW217" s="54" t="str">
        <f>VLOOKUP(A217,proyectos,21,FALSE)</f>
        <v>13/03/2020</v>
      </c>
      <c r="AX217" s="54" t="str">
        <f>VLOOKUP(A217,proyectos,22,FALSE)</f>
        <v>11/11/2020</v>
      </c>
      <c r="AY217" s="54" t="str">
        <f>VLOOKUP(A217,proyectos,23,FALSE)</f>
        <v/>
      </c>
      <c r="AZ217" s="49">
        <f>YEAR(AX217)</f>
        <v>2020</v>
      </c>
      <c r="BA217" s="49">
        <f>MONTH(AX217)</f>
        <v>11</v>
      </c>
      <c r="BB217" s="36" t="s">
        <v>663</v>
      </c>
      <c r="BC217" s="49" t="s">
        <v>3963</v>
      </c>
      <c r="BD217" s="48" t="e">
        <f t="shared" si="261"/>
        <v>#N/A</v>
      </c>
      <c r="BE217" s="48">
        <f t="shared" si="262"/>
        <v>0</v>
      </c>
      <c r="BF217" s="48">
        <f t="shared" si="263"/>
        <v>1373</v>
      </c>
      <c r="BG217" s="48">
        <f t="shared" si="264"/>
        <v>1373</v>
      </c>
      <c r="BH217" s="48" t="str">
        <f t="shared" si="265"/>
        <v>Activo</v>
      </c>
    </row>
    <row r="218" spans="1:60" x14ac:dyDescent="0.3">
      <c r="A218" s="53">
        <v>1381</v>
      </c>
      <c r="B218" s="54">
        <f t="shared" si="252"/>
        <v>43872.74759259259</v>
      </c>
      <c r="C218" s="36" t="str">
        <f t="shared" si="255"/>
        <v>e.Firma_APE3_Actualizar consulta verificación integridad y autoría documentos elec, extraer inf de sellado</v>
      </c>
      <c r="D218" s="36"/>
      <c r="E218" s="36"/>
      <c r="F218" s="36"/>
      <c r="G218" s="36" t="s">
        <v>6815</v>
      </c>
      <c r="H218" s="36" t="str">
        <f t="shared" si="256"/>
        <v>​Actualmente al realizar la consulta de integridad y autoría de documentos firmados electrónicamente en el portal del SAT, no muestra la fecha inicial de la vigencia del certificado que utilizó el funcionario competente para firmar electrónicamente el acto administrativo, por lo que se requiere integrar un método en la selladora en el que se obtengan los siguientes datos, Fecha inicial, fecha final, así como la cadena original, el número de serie y el certificado que ampara el sello digital con el que se firmó el documento (Acuse y/o Constancias de Notificación) a fin de evitar impugnaciones de cualquier acto administrativo con firma de funcionarios del SAT o del sello digital.</v>
      </c>
      <c r="I218" s="36" t="str">
        <f t="shared" si="266"/>
        <v>AGR</v>
      </c>
      <c r="J218" s="36" t="s">
        <v>6944</v>
      </c>
      <c r="K218" s="36" t="str">
        <f t="shared" si="257"/>
        <v>María Elena Ventura Ibarra</v>
      </c>
      <c r="L218" s="36" t="s">
        <v>6944</v>
      </c>
      <c r="M218" s="36"/>
      <c r="N218" s="145" t="s">
        <v>340</v>
      </c>
      <c r="O218" s="36">
        <f>IFERROR(AG218*0.15,0)</f>
        <v>59.55</v>
      </c>
      <c r="P218" s="36" t="s">
        <v>6974</v>
      </c>
      <c r="Q218" s="36">
        <f>IF(K218=N218,1,0)</f>
        <v>1</v>
      </c>
      <c r="R218" s="36" t="str">
        <f>VLOOKUP(A218,proyectos,5,FALSE)</f>
        <v>K. Cierre</v>
      </c>
      <c r="S218" s="36" t="s">
        <v>6461</v>
      </c>
      <c r="T218" s="36" t="s">
        <v>6443</v>
      </c>
      <c r="U218" s="36"/>
      <c r="V218" s="51">
        <f t="shared" si="267"/>
        <v>0.98</v>
      </c>
      <c r="W218" s="36" t="str">
        <f>VLOOKUP(A218,proyectos,6,FALSE)</f>
        <v>Activo</v>
      </c>
      <c r="X218" s="36" t="str">
        <f>VLOOKUP(A218,h_iniciativa,15,FALSE)</f>
        <v>No aplica</v>
      </c>
      <c r="Y218" s="36" t="str">
        <f>VLOOKUP(A218,proyectos,19,FALSE)</f>
        <v>Continuidad operativa</v>
      </c>
      <c r="Z218" s="36" t="str">
        <f t="shared" si="253"/>
        <v>e.Firma</v>
      </c>
      <c r="AA218" s="36" t="str">
        <f t="shared" si="254"/>
        <v>Mantenimiento</v>
      </c>
      <c r="AB218" s="55" t="str">
        <f t="shared" si="258"/>
        <v>798 - Selladora y Selladora WEB</v>
      </c>
      <c r="AC218" s="36" t="str">
        <f t="shared" si="259"/>
        <v>Selladora y Selladora WEB</v>
      </c>
      <c r="AD218" s="36" t="s">
        <v>33</v>
      </c>
      <c r="AE218" s="36" t="str">
        <f>VLOOKUP(A218,h_project,34,FALSE)</f>
        <v>Unidades de Soporte a la Operación (USO)</v>
      </c>
      <c r="AF218" s="36">
        <f>VLOOKUP(A218,h_project,35,FALSE)</f>
        <v>0</v>
      </c>
      <c r="AG218" s="36">
        <f>VLOOKUP(A218,h_project,36,FALSE)</f>
        <v>397</v>
      </c>
      <c r="AH218" s="56">
        <v>0</v>
      </c>
      <c r="AI218" s="57">
        <f>VLOOKUP(A218,h_project,37,FALSE)</f>
        <v>0</v>
      </c>
      <c r="AJ218" s="36" t="e">
        <f t="shared" si="260"/>
        <v>#N/A</v>
      </c>
      <c r="AK218" s="36" t="str">
        <f>VLOOKUP(A218,proyectos,9,FALSE)</f>
        <v>María Elena Ventura Ibarra</v>
      </c>
      <c r="AL218" s="36" t="str">
        <f>VLOOKUP(A218,proyectos,10,FALSE)</f>
        <v>Carlos Manuel Ortega Polanco</v>
      </c>
      <c r="AM218" s="36" t="s">
        <v>4214</v>
      </c>
      <c r="AN218" s="36" t="s">
        <v>4214</v>
      </c>
      <c r="AO218" s="36">
        <f>VLOOKUP(A218,proyectos,2,FALSE)</f>
        <v>1103</v>
      </c>
      <c r="AP218" s="36" t="str">
        <f>VLOOKUP(AO218,h_est_tec,17,FALSE)</f>
        <v>COSMIC</v>
      </c>
      <c r="AQ218" s="36" t="str">
        <f>VLOOKUP(A218,proyectos,29,FALSE)</f>
        <v>Desarrollo de Software</v>
      </c>
      <c r="AR218" s="36" t="s">
        <v>4401</v>
      </c>
      <c r="AS218" s="36" t="s">
        <v>4401</v>
      </c>
      <c r="AT218" s="36" t="str">
        <f>VLOOKUP(A218,proyectos,12,FALSE)</f>
        <v>Jose Ignacio Perez Garcia</v>
      </c>
      <c r="AU218" s="36" t="str">
        <f>VLOOKUP(A218,proyectos,13,FALSE)</f>
        <v>Daniel Esquivel Herrera</v>
      </c>
      <c r="AV218" s="54" t="str">
        <f>VLOOKUP(A218,proyectos,20,FALSE)</f>
        <v>18/03/2020</v>
      </c>
      <c r="AW218" s="54" t="str">
        <f>VLOOKUP(A218,proyectos,21,FALSE)</f>
        <v>18/03/2020</v>
      </c>
      <c r="AX218" s="54" t="str">
        <f>VLOOKUP(A218,proyectos,22,FALSE)</f>
        <v>20/08/2020</v>
      </c>
      <c r="AY218" s="54" t="str">
        <f>VLOOKUP(A218,proyectos,23,FALSE)</f>
        <v/>
      </c>
      <c r="AZ218" s="49">
        <f>YEAR(AX218)</f>
        <v>2020</v>
      </c>
      <c r="BA218" s="49">
        <f>MONTH(AX218)</f>
        <v>8</v>
      </c>
      <c r="BB218" s="36" t="s">
        <v>663</v>
      </c>
      <c r="BC218" s="49" t="s">
        <v>3963</v>
      </c>
      <c r="BD218" s="48" t="e">
        <f t="shared" si="261"/>
        <v>#N/A</v>
      </c>
      <c r="BE218" s="48">
        <f t="shared" si="262"/>
        <v>0</v>
      </c>
      <c r="BF218" s="48">
        <f t="shared" si="263"/>
        <v>1381</v>
      </c>
      <c r="BG218" s="48">
        <f t="shared" si="264"/>
        <v>1381</v>
      </c>
      <c r="BH218" s="48" t="str">
        <f t="shared" si="265"/>
        <v>Activo</v>
      </c>
    </row>
    <row r="219" spans="1:60" x14ac:dyDescent="0.3">
      <c r="A219" s="36">
        <v>1382</v>
      </c>
      <c r="B219" s="54">
        <f t="shared" si="252"/>
        <v>43873.70753472222</v>
      </c>
      <c r="C219" s="36" t="str">
        <f t="shared" si="255"/>
        <v>MAT-CO_Agregar fecha de vigencia del certificado de firma electrónica</v>
      </c>
      <c r="D219" s="36"/>
      <c r="E219" s="36"/>
      <c r="F219" s="36"/>
      <c r="G219" s="36" t="s">
        <v>6813</v>
      </c>
      <c r="H219" s="36" t="str">
        <f t="shared" si="256"/>
        <v>Se requiere considerar la fecha de fin de vigencia de la firma electronica del fucnionario competente que realizo el proceso de aprobación de documentos derivados de la vigilancia de cumplimiento de obligaciones fiscales.</v>
      </c>
      <c r="I219" s="36" t="str">
        <f t="shared" si="266"/>
        <v>AGR</v>
      </c>
      <c r="J219" s="36" t="s">
        <v>6944</v>
      </c>
      <c r="K219" s="36" t="e">
        <f t="shared" si="257"/>
        <v>#N/A</v>
      </c>
      <c r="L219" s="36"/>
      <c r="M219" s="36"/>
      <c r="N219" s="36"/>
      <c r="O219" s="36"/>
      <c r="P219" s="36"/>
      <c r="Q219" s="36"/>
      <c r="R219" s="36" t="s">
        <v>2275</v>
      </c>
      <c r="S219" s="36"/>
      <c r="T219" s="36"/>
      <c r="U219" s="36"/>
      <c r="V219" s="51" t="e">
        <f t="shared" si="267"/>
        <v>#N/A</v>
      </c>
      <c r="W219" s="36" t="str">
        <f>IF(VLOOKUP(A219,iniciativa,23,FALSE)="Banco de iniciativa", "Detenido","Activo")</f>
        <v>Activo</v>
      </c>
      <c r="X219" s="36" t="str">
        <f>VLOOKUP(A219,h_iniciativa,15,FALSE)</f>
        <v>No aplica</v>
      </c>
      <c r="Y219" s="36"/>
      <c r="Z219" s="36" t="str">
        <f t="shared" si="253"/>
        <v>Control de Obligaciones</v>
      </c>
      <c r="AA219" s="36" t="str">
        <f t="shared" si="254"/>
        <v>Mantenimiento</v>
      </c>
      <c r="AB219" s="36" t="str">
        <f t="shared" si="258"/>
        <v>698 - MAT - Control de Obligaciones</v>
      </c>
      <c r="AC219" s="36" t="str">
        <f t="shared" si="259"/>
        <v>MAT - Control de Obligaciones</v>
      </c>
      <c r="AD219" s="36" t="s">
        <v>33</v>
      </c>
      <c r="AE219" s="36"/>
      <c r="AF219" s="36"/>
      <c r="AG219" s="36"/>
      <c r="AH219" s="36"/>
      <c r="AI219" s="36"/>
      <c r="AJ219" s="36" t="e">
        <f t="shared" si="260"/>
        <v>#N/A</v>
      </c>
      <c r="AK219" s="36" t="str">
        <f>VLOOKUP(A219,h_iniciativa,11,FALSE)</f>
        <v>Ana Claudia Escorza Espino</v>
      </c>
      <c r="AL219" s="36" t="str">
        <f>VLOOKUP(A219,h_iniciativa,9,FALSE)</f>
        <v>Carlos Manuel Ortega Polanco</v>
      </c>
      <c r="AM219" s="36" t="s">
        <v>4214</v>
      </c>
      <c r="AN219" s="36" t="s">
        <v>4214</v>
      </c>
      <c r="AO219" s="36"/>
      <c r="AP219" s="36"/>
      <c r="AQ219" s="36"/>
      <c r="AR219" s="36" t="s">
        <v>4444</v>
      </c>
      <c r="AS219" s="36" t="s">
        <v>4444</v>
      </c>
      <c r="AT219" s="48" t="str">
        <f>VLOOKUP(VLOOKUP(A219,h_iniciativa,12,FALSE),matriz_app,6,FALSE)</f>
        <v>Oscar Fernandez Pallares</v>
      </c>
      <c r="AU219" s="48" t="str">
        <f>VLOOKUP(VLOOKUP(A219,h_iniciativa,12,FALSE),matriz_app,5,FALSE)</f>
        <v>Alejandro Dominguez Subias</v>
      </c>
      <c r="AV219" s="54"/>
      <c r="AW219" s="54"/>
      <c r="AX219" s="54"/>
      <c r="AY219" s="54"/>
      <c r="AZ219" s="49"/>
      <c r="BA219" s="49"/>
      <c r="BB219" s="36" t="s">
        <v>2267</v>
      </c>
      <c r="BC219" s="49" t="s">
        <v>3963</v>
      </c>
      <c r="BD219" s="48">
        <f t="shared" si="261"/>
        <v>1382</v>
      </c>
      <c r="BE219" s="48" t="str">
        <f t="shared" si="262"/>
        <v>Realizar análisis</v>
      </c>
      <c r="BF219" s="48" t="e">
        <f t="shared" si="263"/>
        <v>#N/A</v>
      </c>
      <c r="BG219" s="48" t="e">
        <f t="shared" si="264"/>
        <v>#N/A</v>
      </c>
      <c r="BH219" s="48" t="e">
        <f t="shared" si="265"/>
        <v>#N/A</v>
      </c>
    </row>
    <row r="220" spans="1:60" ht="28.8" x14ac:dyDescent="0.3">
      <c r="A220" s="53">
        <v>1386</v>
      </c>
      <c r="B220" s="54">
        <f t="shared" si="252"/>
        <v>43875.497152777774</v>
      </c>
      <c r="C220" s="63" t="str">
        <f t="shared" si="255"/>
        <v xml:space="preserve">CESO_INAMI_Incorporar a DRCE la Declaración de Pasajeros y Excedente de Franquicia </v>
      </c>
      <c r="D220" s="36" t="s">
        <v>6708</v>
      </c>
      <c r="E220" s="36" t="s">
        <v>7944</v>
      </c>
      <c r="F220" s="36" t="s">
        <v>78</v>
      </c>
      <c r="G220" s="36" t="s">
        <v>6812</v>
      </c>
      <c r="H220" s="36" t="str">
        <f t="shared" si="256"/>
        <v>​Incorporar
al esquema de Depósito Referenciado de
Comercio Exterior, la Declaración de Pasajeros y el Excedente de Franquicia de
Pasajeros a través de una opción publica para el pasajero para su declaración y
una opción en el portal de empleados para la autoridad para generar la
declaración o el formato de pago de línea de captura por excedente de
franquicia.</v>
      </c>
      <c r="I220" s="36" t="str">
        <f t="shared" si="266"/>
        <v>AGA</v>
      </c>
      <c r="J220" s="36" t="s">
        <v>6944</v>
      </c>
      <c r="K220" s="36" t="str">
        <f t="shared" si="257"/>
        <v>Sonia Oliva Caballero Aquino</v>
      </c>
      <c r="L220" s="36" t="s">
        <v>6944</v>
      </c>
      <c r="M220" s="36"/>
      <c r="N220" s="145" t="s">
        <v>186</v>
      </c>
      <c r="O220" s="36">
        <f>IFERROR(AG220*0.15,0)</f>
        <v>551.76300000000003</v>
      </c>
      <c r="P220" s="36" t="s">
        <v>2396</v>
      </c>
      <c r="Q220" s="36">
        <f>IF(K220=N220,1,0)</f>
        <v>1</v>
      </c>
      <c r="R220" s="36" t="str">
        <f>VLOOKUP(A220,proyectos,5,FALSE)</f>
        <v>B. Arquitectura</v>
      </c>
      <c r="S220" s="36"/>
      <c r="T220" s="36"/>
      <c r="U220" s="36"/>
      <c r="V220" s="51">
        <f t="shared" si="267"/>
        <v>0.21</v>
      </c>
      <c r="W220" s="36" t="str">
        <f>VLOOKUP(A220,proyectos,6,FALSE)</f>
        <v>Activo</v>
      </c>
      <c r="X220" s="36" t="str">
        <f>VLOOKUP(A220,h_iniciativa,15,FALSE)</f>
        <v>Depósito referenciado</v>
      </c>
      <c r="Y220" s="36" t="str">
        <f>VLOOKUP(A220,proyectos,19,FALSE)</f>
        <v>Recaudación</v>
      </c>
      <c r="Z220" s="36" t="str">
        <f t="shared" si="253"/>
        <v>Comercio Exterior - Soporte a la Operación</v>
      </c>
      <c r="AA220" s="36" t="str">
        <f t="shared" si="254"/>
        <v>Mantenimiento</v>
      </c>
      <c r="AB220" s="55" t="str">
        <f t="shared" si="258"/>
        <v>646 - Declaración de Pasajeros y Excedente de Franquicia</v>
      </c>
      <c r="AC220" s="36" t="str">
        <f t="shared" si="259"/>
        <v>Declaración de Pasajeros y Excedente de Franquicia</v>
      </c>
      <c r="AD220" s="36" t="s">
        <v>33</v>
      </c>
      <c r="AE220" s="36" t="str">
        <f>VLOOKUP(A220,h_project,34,FALSE)</f>
        <v>Unidades de Desarrollo (UD-X)</v>
      </c>
      <c r="AF220" s="36">
        <f>VLOOKUP(A220,h_project,35,FALSE)</f>
        <v>3310.55</v>
      </c>
      <c r="AG220" s="36">
        <f>VLOOKUP(A220,h_project,36,FALSE)</f>
        <v>3678.42</v>
      </c>
      <c r="AH220" s="56">
        <v>92516</v>
      </c>
      <c r="AI220" s="57">
        <f>VLOOKUP(A220,h_project,37,FALSE)</f>
        <v>758115.95</v>
      </c>
      <c r="AJ220" s="36" t="e">
        <f t="shared" si="260"/>
        <v>#N/A</v>
      </c>
      <c r="AK220" s="36" t="str">
        <f>VLOOKUP(A220,proyectos,9,FALSE)</f>
        <v>Sonia Oliva Caballero Aquino</v>
      </c>
      <c r="AL220" s="36" t="str">
        <f>VLOOKUP(A220,proyectos,10,FALSE)</f>
        <v>Enrique Teodoro Olvera Olvera</v>
      </c>
      <c r="AM220" s="36" t="s">
        <v>4214</v>
      </c>
      <c r="AN220" s="36" t="s">
        <v>4214</v>
      </c>
      <c r="AO220" s="36">
        <f>VLOOKUP(A220,proyectos,2,FALSE)</f>
        <v>1179</v>
      </c>
      <c r="AP220" s="36" t="str">
        <f>VLOOKUP(AO220,h_est_tec,17,FALSE)</f>
        <v>COSMIC</v>
      </c>
      <c r="AQ220" s="36" t="str">
        <f>VLOOKUP(A220,proyectos,29,FALSE)</f>
        <v>Desarrollo de Software</v>
      </c>
      <c r="AR220" s="36" t="s">
        <v>4444</v>
      </c>
      <c r="AS220" s="36" t="s">
        <v>4444</v>
      </c>
      <c r="AT220" s="36" t="str">
        <f>VLOOKUP(A220,proyectos,12,FALSE)</f>
        <v>Homero Angel Garcia Merino</v>
      </c>
      <c r="AU220" s="36" t="str">
        <f>VLOOKUP(A220,proyectos,13,FALSE)</f>
        <v>Jazmin Aide Gaytan Fernandez</v>
      </c>
      <c r="AV220" s="54" t="str">
        <f>VLOOKUP(A220,proyectos,20,FALSE)</f>
        <v>03/04/2020</v>
      </c>
      <c r="AW220" s="54" t="str">
        <f>VLOOKUP(A220,proyectos,21,FALSE)</f>
        <v>03/04/2020</v>
      </c>
      <c r="AX220" s="54" t="str">
        <f>VLOOKUP(A220,proyectos,22,FALSE)</f>
        <v>26/08/2021</v>
      </c>
      <c r="AY220" s="54" t="str">
        <f>VLOOKUP(A220,proyectos,23,FALSE)</f>
        <v/>
      </c>
      <c r="AZ220" s="49">
        <f>YEAR(AX220)</f>
        <v>2021</v>
      </c>
      <c r="BA220" s="49">
        <f>MONTH(AX220)</f>
        <v>8</v>
      </c>
      <c r="BB220" s="36" t="s">
        <v>663</v>
      </c>
      <c r="BC220" s="49" t="s">
        <v>3963</v>
      </c>
      <c r="BD220" s="48" t="e">
        <f t="shared" si="261"/>
        <v>#N/A</v>
      </c>
      <c r="BE220" s="48">
        <f t="shared" si="262"/>
        <v>0</v>
      </c>
      <c r="BF220" s="48">
        <f t="shared" si="263"/>
        <v>1386</v>
      </c>
      <c r="BG220" s="48">
        <f t="shared" si="264"/>
        <v>1386</v>
      </c>
      <c r="BH220" s="48" t="str">
        <f t="shared" si="265"/>
        <v>Activo</v>
      </c>
    </row>
    <row r="221" spans="1:60" x14ac:dyDescent="0.3">
      <c r="A221" s="53">
        <v>1391</v>
      </c>
      <c r="B221" s="54">
        <f t="shared" si="252"/>
        <v>43879.510104166664</v>
      </c>
      <c r="C221" s="36" t="str">
        <f t="shared" si="255"/>
        <v>Continuidad operativa de Derechos Productos y Aprovechamientos</v>
      </c>
      <c r="D221" s="36" t="s">
        <v>6339</v>
      </c>
      <c r="E221" s="36"/>
      <c r="F221" s="36"/>
      <c r="G221" s="36" t="s">
        <v>6816</v>
      </c>
      <c r="H221" s="36" t="str">
        <f t="shared" si="256"/>
        <v>​Continuidad operativa de Derechos Productos y Aprovechamientos</v>
      </c>
      <c r="I221" s="36" t="str">
        <f t="shared" si="266"/>
        <v>AGCTI</v>
      </c>
      <c r="J221" s="36" t="s">
        <v>7957</v>
      </c>
      <c r="K221" s="36" t="str">
        <f t="shared" si="257"/>
        <v>Irving Adrián García Zepeda</v>
      </c>
      <c r="L221" s="36" t="s">
        <v>7957</v>
      </c>
      <c r="M221" s="36">
        <v>1</v>
      </c>
      <c r="N221" s="145" t="s">
        <v>4481</v>
      </c>
      <c r="O221" s="36">
        <f>IFERROR(AG221*0.15,0)</f>
        <v>862.5</v>
      </c>
      <c r="P221" s="36" t="s">
        <v>2396</v>
      </c>
      <c r="Q221" s="36">
        <f>IF(K221=N221,1,0)</f>
        <v>1</v>
      </c>
      <c r="R221" s="36" t="str">
        <f>VLOOKUP(A221,proyectos,5,FALSE)</f>
        <v>D. Desarrollo</v>
      </c>
      <c r="S221" s="36"/>
      <c r="T221" s="36"/>
      <c r="U221" s="36"/>
      <c r="V221" s="51">
        <f t="shared" si="267"/>
        <v>0.86</v>
      </c>
      <c r="W221" s="36" t="str">
        <f>VLOOKUP(A221,proyectos,6,FALSE)</f>
        <v>Activo</v>
      </c>
      <c r="X221" s="36" t="str">
        <f>VLOOKUP(A221,h_iniciativa,15,FALSE)</f>
        <v>No aplica</v>
      </c>
      <c r="Y221" s="36" t="str">
        <f>VLOOKUP(A221,proyectos,19,FALSE)</f>
        <v>Continuidad operativa</v>
      </c>
      <c r="Z221" s="36" t="str">
        <f t="shared" si="253"/>
        <v>Declaraciones y Pagos (Informativas y Pagos Provisionales)</v>
      </c>
      <c r="AA221" s="36" t="str">
        <f t="shared" si="254"/>
        <v>Desarrollo</v>
      </c>
      <c r="AB221" s="55" t="str">
        <f t="shared" si="258"/>
        <v>960.1 - Derechos, Productos y Aprovechamientos a través de Pago Referenciado</v>
      </c>
      <c r="AC221" s="36" t="str">
        <f t="shared" si="259"/>
        <v>Derechos, Productos y Aprovechamientos a través de Pago Referenciado</v>
      </c>
      <c r="AD221" s="36" t="s">
        <v>33</v>
      </c>
      <c r="AE221" s="36" t="str">
        <f>VLOOKUP(A221,h_project,34,FALSE)</f>
        <v>Unidades de Desarrollo (UD-X)</v>
      </c>
      <c r="AF221" s="36">
        <f>VLOOKUP(A221,h_project,35,FALSE)</f>
        <v>5750</v>
      </c>
      <c r="AG221" s="36">
        <f>VLOOKUP(A221,h_project,36,FALSE)</f>
        <v>5750</v>
      </c>
      <c r="AH221" s="56">
        <v>218097.31</v>
      </c>
      <c r="AI221" s="57">
        <f>VLOOKUP(A221,h_project,37,FALSE)</f>
        <v>1316750</v>
      </c>
      <c r="AJ221" s="36">
        <f t="shared" si="260"/>
        <v>1178145.46</v>
      </c>
      <c r="AK221" s="36" t="s">
        <v>4449</v>
      </c>
      <c r="AL221" s="36" t="s">
        <v>4449</v>
      </c>
      <c r="AM221" s="36" t="s">
        <v>7822</v>
      </c>
      <c r="AN221" s="36" t="s">
        <v>4444</v>
      </c>
      <c r="AO221" s="36">
        <f>VLOOKUP(A221,proyectos,2,FALSE)</f>
        <v>1126</v>
      </c>
      <c r="AP221" s="36" t="str">
        <f>VLOOKUP(AO221,h_est_tec,17,FALSE)</f>
        <v>COSMIC</v>
      </c>
      <c r="AQ221" s="36" t="str">
        <f>VLOOKUP(A221,proyectos,29,FALSE)</f>
        <v>Desarrollo de Software</v>
      </c>
      <c r="AR221" s="36" t="s">
        <v>4444</v>
      </c>
      <c r="AS221" s="36" t="s">
        <v>4444</v>
      </c>
      <c r="AT221" s="36" t="str">
        <f>VLOOKUP(A221,proyectos,12,FALSE)</f>
        <v>Oscar Fernandez Pallares</v>
      </c>
      <c r="AU221" s="36" t="str">
        <f>VLOOKUP(A221,proyectos,13,FALSE)</f>
        <v>Ricardo Tejeda De la Cruz</v>
      </c>
      <c r="AV221" s="54" t="str">
        <f>VLOOKUP(A221,proyectos,20,FALSE)</f>
        <v>03/03/2020</v>
      </c>
      <c r="AW221" s="54" t="str">
        <f>VLOOKUP(A221,proyectos,21,FALSE)</f>
        <v>03/03/2020</v>
      </c>
      <c r="AX221" s="54" t="str">
        <f>VLOOKUP(A221,proyectos,22,FALSE)</f>
        <v>18/09/2020</v>
      </c>
      <c r="AY221" s="54" t="str">
        <f>VLOOKUP(A221,proyectos,23,FALSE)</f>
        <v/>
      </c>
      <c r="AZ221" s="49">
        <f>YEAR(AX221)</f>
        <v>2020</v>
      </c>
      <c r="BA221" s="49">
        <f>MONTH(AX221)</f>
        <v>9</v>
      </c>
      <c r="BB221" s="36" t="s">
        <v>663</v>
      </c>
      <c r="BC221" s="49" t="s">
        <v>3963</v>
      </c>
      <c r="BD221" s="48" t="e">
        <f t="shared" si="261"/>
        <v>#N/A</v>
      </c>
      <c r="BE221" s="48">
        <f t="shared" si="262"/>
        <v>0</v>
      </c>
      <c r="BF221" s="48">
        <f t="shared" si="263"/>
        <v>1391</v>
      </c>
      <c r="BG221" s="48">
        <f t="shared" si="264"/>
        <v>1391</v>
      </c>
      <c r="BH221" s="48" t="str">
        <f t="shared" si="265"/>
        <v>Activo</v>
      </c>
    </row>
    <row r="222" spans="1:60" ht="28.8" x14ac:dyDescent="0.3">
      <c r="A222" s="36">
        <v>1397</v>
      </c>
      <c r="B222" s="54">
        <f t="shared" si="252"/>
        <v>43880.574826388889</v>
      </c>
      <c r="C222" s="63" t="str">
        <f t="shared" si="255"/>
        <v>RC_DWH_Proceso contable_ Base de Datos Contable de recaudación Grandes Contrib, Hidrocarburos y resto</v>
      </c>
      <c r="D222" s="36"/>
      <c r="E222" s="36"/>
      <c r="F222" s="36"/>
      <c r="G222" s="36" t="s">
        <v>6815</v>
      </c>
      <c r="H222" s="36" t="str">
        <f t="shared" si="256"/>
        <v xml:space="preserve">​Se
requiere actualizar los criterios contables para la generación de la Base de
Datos Contable mensual, con cifras brutas y netas de recaudación de Grandes Contribuyentes,
Hidrocarburos y resto (otros) de acuerdo con lo establecido en la Ley de
Ingresos de la Federación, Ley Federal de Derechos y de las diversas disposiciones
fiscales para el ejercicio fiscal 2020. Debe ser entregada mensualmente, y de
manera preliminar y definitiva. </v>
      </c>
      <c r="I222" s="36" t="str">
        <f t="shared" si="266"/>
        <v>AGP</v>
      </c>
      <c r="J222" s="36" t="s">
        <v>7957</v>
      </c>
      <c r="K222" s="36" t="str">
        <f t="shared" si="257"/>
        <v>José Luis Rodríguez González</v>
      </c>
      <c r="L222" s="36" t="s">
        <v>6944</v>
      </c>
      <c r="M222" s="36"/>
      <c r="N222" s="145" t="s">
        <v>4510</v>
      </c>
      <c r="O222" s="36">
        <f>IFERROR(AG222*0.15,0)</f>
        <v>108</v>
      </c>
      <c r="P222" s="36" t="s">
        <v>6974</v>
      </c>
      <c r="Q222" s="36">
        <f>IF(K222=N222,1,0)</f>
        <v>0</v>
      </c>
      <c r="R222" s="36" t="str">
        <f>VLOOKUP(A222,proyectos,5,FALSE)</f>
        <v>D. Desarrollo</v>
      </c>
      <c r="S222" s="36"/>
      <c r="T222" s="36"/>
      <c r="U222" s="36"/>
      <c r="V222" s="51">
        <f t="shared" si="267"/>
        <v>0.66</v>
      </c>
      <c r="W222" s="36" t="str">
        <f>VLOOKUP(A222,proyectos,6,FALSE)</f>
        <v>Activo</v>
      </c>
      <c r="X222" s="36" t="str">
        <f>VLOOKUP(A222,h_iniciativa,15,FALSE)</f>
        <v>No aplica</v>
      </c>
      <c r="Y222" s="36" t="str">
        <f>VLOOKUP(A222,proyectos,19,FALSE)</f>
        <v>Continuidad operativa</v>
      </c>
      <c r="Z222" s="36" t="str">
        <f t="shared" si="253"/>
        <v>Declaraciones y Pagos (Legados y Declaraciones Anuales)</v>
      </c>
      <c r="AA222" s="36" t="str">
        <f t="shared" si="254"/>
        <v>Desarrollo</v>
      </c>
      <c r="AB222" s="55" t="str">
        <f t="shared" si="258"/>
        <v>485.1 - DWH-Proceso Contable</v>
      </c>
      <c r="AC222" s="36" t="str">
        <f t="shared" si="259"/>
        <v>DWH-Proceso Contable</v>
      </c>
      <c r="AD222" s="36" t="str">
        <f>VLOOKUP(A222,h_iniciativa,14,FALSE)</f>
        <v>Fábrica Interna</v>
      </c>
      <c r="AE222" s="36" t="str">
        <f>VLOOKUP(A222,h_project,34,FALSE)</f>
        <v>No Aplica</v>
      </c>
      <c r="AF222" s="36">
        <f>VLOOKUP(A222,h_project,35,FALSE)</f>
        <v>0</v>
      </c>
      <c r="AG222" s="36">
        <f>VLOOKUP(A222,h_project,36,FALSE)</f>
        <v>720</v>
      </c>
      <c r="AH222" s="56">
        <v>0</v>
      </c>
      <c r="AI222" s="57">
        <f>VLOOKUP(A222,h_project,37,FALSE)</f>
        <v>0</v>
      </c>
      <c r="AJ222" s="36" t="e">
        <f t="shared" si="260"/>
        <v>#N/A</v>
      </c>
      <c r="AK222" s="36" t="str">
        <f>VLOOKUP(A222,h_iniciativa,11,FALSE)</f>
        <v>Elizabeth Del Valle Beltran</v>
      </c>
      <c r="AL222" s="36" t="str">
        <f>VLOOKUP(A222,h_iniciativa,9,FALSE)</f>
        <v>Ricardo Ramiro Romero Razo</v>
      </c>
      <c r="AM222" s="36" t="s">
        <v>4214</v>
      </c>
      <c r="AN222" s="36" t="s">
        <v>4214</v>
      </c>
      <c r="AO222" s="36">
        <f>VLOOKUP(A222,proyectos,2,FALSE)</f>
        <v>1146</v>
      </c>
      <c r="AP222" s="36">
        <f>VLOOKUP(AO222,h_est_tec,17,FALSE)</f>
        <v>0</v>
      </c>
      <c r="AQ222" s="36" t="str">
        <f>VLOOKUP(A222,proyectos,29,FALSE)</f>
        <v>Desarrollo de Software</v>
      </c>
      <c r="AR222" s="36" t="s">
        <v>7086</v>
      </c>
      <c r="AS222" s="36" t="s">
        <v>7086</v>
      </c>
      <c r="AT222" s="36" t="str">
        <f>VLOOKUP(A222,proyectos,12,FALSE)</f>
        <v>Joaquin Tabares Muñoz</v>
      </c>
      <c r="AU222" s="36" t="str">
        <f>VLOOKUP(A222,proyectos,13,FALSE)</f>
        <v>Francisco Aguilar Rodriguez</v>
      </c>
      <c r="AV222" s="54" t="str">
        <f>VLOOKUP(A222,proyectos,20,FALSE)</f>
        <v>27/02/2020</v>
      </c>
      <c r="AW222" s="54" t="str">
        <f>VLOOKUP(A222,proyectos,21,FALSE)</f>
        <v>27/02/2020</v>
      </c>
      <c r="AX222" s="54" t="str">
        <f>VLOOKUP(A222,proyectos,22,FALSE)</f>
        <v>27/01/2021</v>
      </c>
      <c r="AY222" s="54" t="str">
        <f>VLOOKUP(A222,proyectos,23,FALSE)</f>
        <v/>
      </c>
      <c r="AZ222" s="49">
        <f>YEAR(AX222)</f>
        <v>2021</v>
      </c>
      <c r="BA222" s="49">
        <f>MONTH(AX222)</f>
        <v>1</v>
      </c>
      <c r="BB222" s="36" t="s">
        <v>663</v>
      </c>
      <c r="BC222" s="49" t="s">
        <v>3963</v>
      </c>
      <c r="BD222" s="48" t="e">
        <f t="shared" si="261"/>
        <v>#N/A</v>
      </c>
      <c r="BE222" s="48">
        <f t="shared" si="262"/>
        <v>0</v>
      </c>
      <c r="BF222" s="48">
        <f t="shared" si="263"/>
        <v>1397</v>
      </c>
      <c r="BG222" s="48">
        <f t="shared" si="264"/>
        <v>1397</v>
      </c>
      <c r="BH222" s="48" t="str">
        <f t="shared" si="265"/>
        <v>Activo</v>
      </c>
    </row>
    <row r="223" spans="1:60" x14ac:dyDescent="0.3">
      <c r="A223" s="53">
        <v>1401</v>
      </c>
      <c r="B223" s="54">
        <f t="shared" ref="B223:B254" si="268">VLOOKUP(A223,h_iniciativa,3,FALSE)</f>
        <v>43881.511504629627</v>
      </c>
      <c r="C223" s="36" t="str">
        <f t="shared" si="255"/>
        <v>DyP_DD_FATCA-CRS_Actualización de Reglas de Validación 2020</v>
      </c>
      <c r="D223" s="36" t="s">
        <v>6468</v>
      </c>
      <c r="E223" s="36" t="s">
        <v>6468</v>
      </c>
      <c r="F223" s="36"/>
      <c r="G223" s="36" t="s">
        <v>6812</v>
      </c>
      <c r="H223" s="36" t="str">
        <f t="shared" si="256"/>
        <v>​Derivado_x000D_
de la firma del Acuerdo Multilateral entre Autoridades Competentes sobre el_x000D_
Intercambio Automático de Información de Cuentas Financieras promovido por la_x000D_
Organización para la Cooperación y el Desarrollo Económico OCDE, México recibe_x000D_
información sobre cuentas financieras CRS.</v>
      </c>
      <c r="I223" s="36" t="str">
        <f t="shared" si="266"/>
        <v>AGGC</v>
      </c>
      <c r="J223" s="36" t="s">
        <v>7957</v>
      </c>
      <c r="K223" s="36" t="str">
        <f t="shared" si="257"/>
        <v>René Pérez Velázquez</v>
      </c>
      <c r="L223" s="36" t="s">
        <v>7957</v>
      </c>
      <c r="M223" s="36"/>
      <c r="N223" s="145" t="s">
        <v>215</v>
      </c>
      <c r="O223" s="36">
        <f>IFERROR(AG223*0.15,0)</f>
        <v>1141.7099999999998</v>
      </c>
      <c r="P223" s="36" t="s">
        <v>6959</v>
      </c>
      <c r="Q223" s="36">
        <f>IF(K223=N223,1,0)</f>
        <v>1</v>
      </c>
      <c r="R223" s="36" t="str">
        <f>VLOOKUP(A223,proyectos,5,FALSE)</f>
        <v>F. Pruebas de Usuario</v>
      </c>
      <c r="S223" s="36" t="s">
        <v>6454</v>
      </c>
      <c r="T223" s="36" t="s">
        <v>6455</v>
      </c>
      <c r="U223" s="36" t="s">
        <v>4455</v>
      </c>
      <c r="V223" s="51">
        <f t="shared" si="267"/>
        <v>0.46</v>
      </c>
      <c r="W223" s="36" t="str">
        <f>VLOOKUP(A223,proyectos,6,FALSE)</f>
        <v>Activo</v>
      </c>
      <c r="X223" s="36" t="s">
        <v>170</v>
      </c>
      <c r="Y223" s="36" t="str">
        <f>VLOOKUP(A223,proyectos,19,FALSE)</f>
        <v>Continuidad operativa</v>
      </c>
      <c r="Z223" s="36" t="str">
        <f t="shared" ref="Z223:Z254" si="269">VLOOKUP(A223,h_iniciativa,10,FALSE)</f>
        <v>Declaraciones y Pagos (Documentos Digitales)</v>
      </c>
      <c r="AA223" s="36" t="str">
        <f t="shared" ref="AA223:AA254" si="270">VLOOKUP(A223,h_iniciativa,8,FALSE)</f>
        <v>Desarrollo</v>
      </c>
      <c r="AB223" s="55" t="str">
        <f t="shared" si="258"/>
        <v>914 - FATCA-CRS</v>
      </c>
      <c r="AC223" s="36" t="str">
        <f t="shared" si="259"/>
        <v>FATCA-CRS</v>
      </c>
      <c r="AD223" s="36" t="s">
        <v>33</v>
      </c>
      <c r="AE223" s="36" t="str">
        <f>VLOOKUP(A223,h_project,34,FALSE)</f>
        <v>Unidades de Desarrollo (UD-X)</v>
      </c>
      <c r="AF223" s="36">
        <f>VLOOKUP(A223,h_project,35,FALSE)</f>
        <v>7611.4</v>
      </c>
      <c r="AG223" s="36">
        <f>VLOOKUP(A223,h_project,36,FALSE)</f>
        <v>7611.4</v>
      </c>
      <c r="AH223" s="56">
        <v>1070185.7</v>
      </c>
      <c r="AI223" s="57">
        <f>VLOOKUP(A223,h_project,37,FALSE)</f>
        <v>1743010.6</v>
      </c>
      <c r="AJ223" s="36" t="e">
        <f t="shared" si="260"/>
        <v>#N/A</v>
      </c>
      <c r="AK223" s="36" t="str">
        <f>VLOOKUP(A223,proyectos,9,FALSE)</f>
        <v>Santa Isabel Villanueva Hernandez</v>
      </c>
      <c r="AL223" s="36" t="str">
        <f>VLOOKUP(A223,proyectos,10,FALSE)</f>
        <v>Ingrid Bernal Campuzano</v>
      </c>
      <c r="AM223" s="36" t="s">
        <v>4214</v>
      </c>
      <c r="AN223" s="36" t="s">
        <v>4214</v>
      </c>
      <c r="AO223" s="36">
        <f>VLOOKUP(A223,proyectos,2,FALSE)</f>
        <v>1230</v>
      </c>
      <c r="AP223" s="36" t="str">
        <f>VLOOKUP(AO223,h_est_tec,17,FALSE)</f>
        <v>COSMIC</v>
      </c>
      <c r="AQ223" s="36" t="str">
        <f>VLOOKUP(A223,proyectos,29,FALSE)</f>
        <v>Desarrollo de Software</v>
      </c>
      <c r="AR223" s="36" t="s">
        <v>4444</v>
      </c>
      <c r="AS223" s="36" t="s">
        <v>4444</v>
      </c>
      <c r="AT223" s="36" t="str">
        <f>VLOOKUP(A223,proyectos,12,FALSE)</f>
        <v>Oscar Fernandez Pallares</v>
      </c>
      <c r="AU223" s="36" t="str">
        <f>VLOOKUP(A223,proyectos,13,FALSE)</f>
        <v>Ignacio Ramon Ruiz Casillas</v>
      </c>
      <c r="AV223" s="54" t="str">
        <f>VLOOKUP(A223,proyectos,20,FALSE)</f>
        <v>06/04/2020</v>
      </c>
      <c r="AW223" s="54" t="str">
        <f>VLOOKUP(A223,proyectos,21,FALSE)</f>
        <v>06/04/2020</v>
      </c>
      <c r="AX223" s="54" t="str">
        <f>VLOOKUP(A223,proyectos,22,FALSE)</f>
        <v>03/03/2021</v>
      </c>
      <c r="AY223" s="54" t="str">
        <f>VLOOKUP(A223,proyectos,23,FALSE)</f>
        <v/>
      </c>
      <c r="AZ223" s="49">
        <f>YEAR(AX223)</f>
        <v>2021</v>
      </c>
      <c r="BA223" s="49">
        <f>MONTH(AX223)</f>
        <v>3</v>
      </c>
      <c r="BB223" s="36" t="s">
        <v>663</v>
      </c>
      <c r="BC223" s="49" t="s">
        <v>3963</v>
      </c>
      <c r="BD223" s="48" t="e">
        <f t="shared" si="261"/>
        <v>#N/A</v>
      </c>
      <c r="BE223" s="48">
        <f t="shared" si="262"/>
        <v>0</v>
      </c>
      <c r="BF223" s="48">
        <f t="shared" si="263"/>
        <v>1401</v>
      </c>
      <c r="BG223" s="48">
        <f t="shared" si="264"/>
        <v>1401</v>
      </c>
      <c r="BH223" s="48" t="str">
        <f t="shared" si="265"/>
        <v>Activo</v>
      </c>
    </row>
    <row r="224" spans="1:60" x14ac:dyDescent="0.3">
      <c r="A224" s="36">
        <v>1406</v>
      </c>
      <c r="B224" s="54">
        <f t="shared" si="268"/>
        <v>43882.680324074077</v>
      </c>
      <c r="C224" s="36" t="str">
        <f t="shared" si="255"/>
        <v>SAC_SAT Móvil: Nueva aplicación</v>
      </c>
      <c r="D224" s="36" t="s">
        <v>655</v>
      </c>
      <c r="E224" s="36" t="s">
        <v>6893</v>
      </c>
      <c r="F224" s="36" t="s">
        <v>48</v>
      </c>
      <c r="G224" s="36" t="s">
        <v>6812</v>
      </c>
      <c r="H224" s="36" t="str">
        <f t="shared" si="256"/>
        <v>​Desarrollar, liberar y actualizar una nueva aplicación para dispositivos móviles denominada “SAT Móvil” para las plataformas Android y IOS. Adicional, se requiere un visor de la actividad del nuevo “SAT Móvil” a través del desarrollo de un aplicativo web denominado “Administrador SAT Móvil”.</v>
      </c>
      <c r="I224" s="36" t="str">
        <f t="shared" si="266"/>
        <v>AGSC</v>
      </c>
      <c r="J224" s="36" t="s">
        <v>6944</v>
      </c>
      <c r="K224" s="36" t="e">
        <f t="shared" si="257"/>
        <v>#N/A</v>
      </c>
      <c r="L224" s="36"/>
      <c r="M224" s="36"/>
      <c r="N224" s="36"/>
      <c r="O224" s="36"/>
      <c r="P224" s="36"/>
      <c r="Q224" s="36"/>
      <c r="R224" s="36" t="s">
        <v>3961</v>
      </c>
      <c r="S224" s="48"/>
      <c r="T224" s="48"/>
      <c r="U224" s="48"/>
      <c r="V224" s="51" t="e">
        <f t="shared" si="267"/>
        <v>#N/A</v>
      </c>
      <c r="W224" s="48" t="s">
        <v>35</v>
      </c>
      <c r="X224" s="36" t="s">
        <v>170</v>
      </c>
      <c r="Y224" s="36"/>
      <c r="Z224" s="36" t="str">
        <f t="shared" si="269"/>
        <v>Portales Móviles</v>
      </c>
      <c r="AA224" s="36" t="str">
        <f t="shared" si="270"/>
        <v>Proyecto</v>
      </c>
      <c r="AB224" s="36" t="str">
        <f t="shared" si="258"/>
        <v>802.2 - SAT Móvil</v>
      </c>
      <c r="AC224" s="36" t="str">
        <f t="shared" si="259"/>
        <v>SAT Móvil</v>
      </c>
      <c r="AD224" s="36" t="str">
        <f>VLOOKUP(A224,h_iniciativa,14,FALSE)</f>
        <v>Fábrica Interna - ACTT</v>
      </c>
      <c r="AE224" s="36"/>
      <c r="AF224" s="36"/>
      <c r="AG224" s="36"/>
      <c r="AH224" s="36"/>
      <c r="AI224" s="36"/>
      <c r="AJ224" s="36" t="e">
        <f t="shared" si="260"/>
        <v>#N/A</v>
      </c>
      <c r="AK224" s="36" t="str">
        <f>VLOOKUP(A224,h_iniciativa,11,FALSE)</f>
        <v>Felix Juan Ramirez Velasco</v>
      </c>
      <c r="AL224" s="36" t="str">
        <f>VLOOKUP(A224,h_iniciativa,9,FALSE)</f>
        <v>Ignacio Trujillo Hernandez</v>
      </c>
      <c r="AM224" s="36" t="s">
        <v>4214</v>
      </c>
      <c r="AN224" s="36" t="s">
        <v>4214</v>
      </c>
      <c r="AO224" s="36"/>
      <c r="AP224" s="36"/>
      <c r="AQ224" s="36"/>
      <c r="AR224" s="36" t="s">
        <v>7822</v>
      </c>
      <c r="AS224" s="36" t="s">
        <v>4153</v>
      </c>
      <c r="AT224" s="48" t="str">
        <f>VLOOKUP(VLOOKUP(A224,h_iniciativa,12,FALSE),matriz_app,6,FALSE)</f>
        <v>José Vicente Vázquez Chávez</v>
      </c>
      <c r="AU224" s="48" t="str">
        <f>VLOOKUP(VLOOKUP(A224,h_iniciativa,12,FALSE),matriz_app,5,FALSE)</f>
        <v>Omar Gabriel Mondragon Ramirez</v>
      </c>
      <c r="AV224" s="52"/>
      <c r="AW224" s="52"/>
      <c r="AX224" s="52"/>
      <c r="AY224" s="52"/>
      <c r="AZ224" s="49"/>
      <c r="BA224" s="49"/>
      <c r="BB224" s="36" t="s">
        <v>3959</v>
      </c>
      <c r="BC224" s="49" t="s">
        <v>3963</v>
      </c>
      <c r="BD224" s="48" t="e">
        <f t="shared" si="261"/>
        <v>#N/A</v>
      </c>
      <c r="BE224" s="48">
        <f t="shared" si="262"/>
        <v>0</v>
      </c>
      <c r="BF224" s="48" t="e">
        <f t="shared" si="263"/>
        <v>#N/A</v>
      </c>
      <c r="BG224" s="48" t="e">
        <f t="shared" si="264"/>
        <v>#N/A</v>
      </c>
      <c r="BH224" s="48" t="e">
        <f t="shared" si="265"/>
        <v>#N/A</v>
      </c>
    </row>
    <row r="225" spans="1:60" ht="28.8" x14ac:dyDescent="0.3">
      <c r="A225" s="36">
        <v>1427</v>
      </c>
      <c r="B225" s="54">
        <f t="shared" si="268"/>
        <v>43893.587395833332</v>
      </c>
      <c r="C225" s="63" t="str">
        <f t="shared" si="255"/>
        <v>DWH_Proceso contable_ Reportes de Recaudación para el H. Congreso de la Unión, Ejercicio Fiscal 2020.</v>
      </c>
      <c r="D225" s="36"/>
      <c r="E225" s="36"/>
      <c r="F225" s="36"/>
      <c r="G225" s="36" t="s">
        <v>6815</v>
      </c>
      <c r="H225" s="36" t="str">
        <f t="shared" si="256"/>
        <v xml:space="preserve">
Derivado
de la actualización a la Ley de Ingresos de la Federación, Ley Federal de
Derechos y las diversas Disposiciones Fiscales aplicables para el Ejercicio
Fiscal de 2020, se requiere actualizar los criterios para la generación de los
informes de recaudación que se rinden al Honorable Congreso de la Unión.
​</v>
      </c>
      <c r="I225" s="36" t="str">
        <f t="shared" si="266"/>
        <v>AGP</v>
      </c>
      <c r="J225" s="36" t="s">
        <v>7957</v>
      </c>
      <c r="K225" s="36" t="str">
        <f t="shared" si="257"/>
        <v>José Luis Rodríguez González</v>
      </c>
      <c r="L225" s="36" t="s">
        <v>6944</v>
      </c>
      <c r="M225" s="36"/>
      <c r="N225" s="145" t="s">
        <v>4510</v>
      </c>
      <c r="O225" s="36">
        <f>IFERROR(AG225*0.15,0)</f>
        <v>109.5</v>
      </c>
      <c r="P225" s="36" t="s">
        <v>6974</v>
      </c>
      <c r="Q225" s="36">
        <f>IF(K225=N225,1,0)</f>
        <v>0</v>
      </c>
      <c r="R225" s="36" t="str">
        <f>VLOOKUP(A225,proyectos,5,FALSE)</f>
        <v>D. Desarrollo</v>
      </c>
      <c r="S225" s="36"/>
      <c r="T225" s="36"/>
      <c r="U225" s="36"/>
      <c r="V225" s="51">
        <f t="shared" si="267"/>
        <v>0.7</v>
      </c>
      <c r="W225" s="36" t="str">
        <f>VLOOKUP(A225,proyectos,6,FALSE)</f>
        <v>Activo</v>
      </c>
      <c r="X225" s="36" t="s">
        <v>170</v>
      </c>
      <c r="Y225" s="36" t="str">
        <f>VLOOKUP(A225,proyectos,19,FALSE)</f>
        <v>Continuidad operativa</v>
      </c>
      <c r="Z225" s="36" t="str">
        <f t="shared" si="269"/>
        <v>Registro Contable</v>
      </c>
      <c r="AA225" s="36" t="str">
        <f t="shared" si="270"/>
        <v>Servicios de Información</v>
      </c>
      <c r="AB225" s="55" t="str">
        <f t="shared" si="258"/>
        <v>485.1 - DWH-Proceso Contable</v>
      </c>
      <c r="AC225" s="36" t="str">
        <f t="shared" si="259"/>
        <v>DWH-Proceso Contable</v>
      </c>
      <c r="AD225" s="36" t="str">
        <f>VLOOKUP(A225,h_iniciativa,14,FALSE)</f>
        <v>Fábrica Interna</v>
      </c>
      <c r="AE225" s="36" t="str">
        <f>VLOOKUP(A225,h_project,34,FALSE)</f>
        <v>No Aplica</v>
      </c>
      <c r="AF225" s="36">
        <f>VLOOKUP(A225,h_project,35,FALSE)</f>
        <v>0</v>
      </c>
      <c r="AG225" s="36">
        <f>VLOOKUP(A225,h_project,36,FALSE)</f>
        <v>730</v>
      </c>
      <c r="AH225" s="56">
        <v>0</v>
      </c>
      <c r="AI225" s="57">
        <f>VLOOKUP(A225,h_project,37,FALSE)</f>
        <v>0</v>
      </c>
      <c r="AJ225" s="36" t="e">
        <f t="shared" si="260"/>
        <v>#N/A</v>
      </c>
      <c r="AK225" s="36" t="str">
        <f>VLOOKUP(A225,h_iniciativa,11,FALSE)</f>
        <v>Elizabeth Del Valle Beltran</v>
      </c>
      <c r="AL225" s="36" t="str">
        <f>VLOOKUP(A225,h_iniciativa,9,FALSE)</f>
        <v>Ricardo Ramiro Romero Razo</v>
      </c>
      <c r="AM225" s="36" t="s">
        <v>4214</v>
      </c>
      <c r="AN225" s="36" t="s">
        <v>4214</v>
      </c>
      <c r="AO225" s="36">
        <f>VLOOKUP(A225,proyectos,2,FALSE)</f>
        <v>1127</v>
      </c>
      <c r="AP225" s="36">
        <f>VLOOKUP(AO225,h_est_tec,17,FALSE)</f>
        <v>0</v>
      </c>
      <c r="AQ225" s="36" t="str">
        <f>VLOOKUP(A225,proyectos,29,FALSE)</f>
        <v>Desarrollo de Software</v>
      </c>
      <c r="AR225" s="36" t="s">
        <v>7086</v>
      </c>
      <c r="AS225" s="36" t="s">
        <v>7086</v>
      </c>
      <c r="AT225" s="36" t="str">
        <f>VLOOKUP(A225,proyectos,12,FALSE)</f>
        <v>Joaquin Tabares Muñoz</v>
      </c>
      <c r="AU225" s="36" t="str">
        <f>VLOOKUP(A225,proyectos,13,FALSE)</f>
        <v>Francisco Aguilar Rodriguez</v>
      </c>
      <c r="AV225" s="54" t="str">
        <f>VLOOKUP(A225,proyectos,20,FALSE)</f>
        <v>27/02/2020</v>
      </c>
      <c r="AW225" s="54" t="str">
        <f>VLOOKUP(A225,proyectos,21,FALSE)</f>
        <v>27/02/2020</v>
      </c>
      <c r="AX225" s="54" t="str">
        <f>VLOOKUP(A225,proyectos,22,FALSE)</f>
        <v>28/01/2021</v>
      </c>
      <c r="AY225" s="54" t="str">
        <f>VLOOKUP(A225,proyectos,23,FALSE)</f>
        <v/>
      </c>
      <c r="AZ225" s="49">
        <f>YEAR(AX225)</f>
        <v>2021</v>
      </c>
      <c r="BA225" s="49">
        <f>MONTH(AX225)</f>
        <v>1</v>
      </c>
      <c r="BB225" s="36" t="s">
        <v>663</v>
      </c>
      <c r="BC225" s="49" t="s">
        <v>3963</v>
      </c>
      <c r="BD225" s="48" t="e">
        <f t="shared" si="261"/>
        <v>#N/A</v>
      </c>
      <c r="BE225" s="48" t="str">
        <f t="shared" si="262"/>
        <v>Iniciativa Aprobada</v>
      </c>
      <c r="BF225" s="48">
        <f t="shared" si="263"/>
        <v>1427</v>
      </c>
      <c r="BG225" s="48">
        <f t="shared" si="264"/>
        <v>1427</v>
      </c>
      <c r="BH225" s="48" t="str">
        <f t="shared" si="265"/>
        <v>Activo</v>
      </c>
    </row>
    <row r="226" spans="1:60" ht="43.2" x14ac:dyDescent="0.3">
      <c r="A226" s="36">
        <v>1436</v>
      </c>
      <c r="B226" s="54">
        <f t="shared" si="268"/>
        <v>43896.746388888889</v>
      </c>
      <c r="C226" s="63" t="str">
        <f t="shared" si="255"/>
        <v>DYP_IPP Creación formularios de Plataformas Digitales para entero de retenciones de ISR e IVA, y pago definitivo de ISR e IVA</v>
      </c>
      <c r="D226" s="36" t="s">
        <v>4681</v>
      </c>
      <c r="E226" s="36"/>
      <c r="F226" s="36"/>
      <c r="G226" s="36" t="s">
        <v>6815</v>
      </c>
      <c r="H226" s="36" t="str">
        <f t="shared" si="256"/>
        <v>Creación de los nuevos formularios para Plataformas Digitales para el entero de retenciones de ISR e IVA, para el pago definitivo de ISR, IVA, IVA PM sin intermediarios, así como la actualización de la Declaración Informativa. Esto derivado de las Reformas Fiscales para 2020 en los Artículos 113 A al 113 C de la Ley del ISR y Artículos 1 A BIS, 18 B al 18 M de la Ley del IVA.
Nuevos formularios y actulizacion de Informativa&amp;#58;Entero de retenciones de ISREntero de retenciones de IVAPago definitivo de ISRPago definitivo de IVAIVA PM sin intermediariosActualización de la Declaración Informativa.</v>
      </c>
      <c r="I226" s="36" t="str">
        <f t="shared" si="266"/>
        <v>AGR</v>
      </c>
      <c r="J226" s="36" t="s">
        <v>6944</v>
      </c>
      <c r="K226" s="36" t="str">
        <f t="shared" si="257"/>
        <v>Manuel Vargas Esponiza</v>
      </c>
      <c r="L226" s="36" t="s">
        <v>6944</v>
      </c>
      <c r="M226" s="36"/>
      <c r="N226" s="145" t="s">
        <v>84</v>
      </c>
      <c r="O226" s="36">
        <f>IFERROR(AG226*0.15,0)</f>
        <v>0</v>
      </c>
      <c r="P226" s="36" t="s">
        <v>6974</v>
      </c>
      <c r="Q226" s="36">
        <f>IF(K226=N226,1,0)</f>
        <v>0</v>
      </c>
      <c r="R226" s="36" t="str">
        <f>VLOOKUP(A226,proyectos,5,FALSE)</f>
        <v>I. Liberación</v>
      </c>
      <c r="S226" s="36" t="s">
        <v>6443</v>
      </c>
      <c r="T226" s="36" t="s">
        <v>6443</v>
      </c>
      <c r="U226" s="36" t="s">
        <v>4455</v>
      </c>
      <c r="V226" s="51">
        <f t="shared" si="267"/>
        <v>0</v>
      </c>
      <c r="W226" s="36" t="str">
        <f>VLOOKUP(A226,proyectos,6,FALSE)</f>
        <v>Activo</v>
      </c>
      <c r="X226" s="36" t="s">
        <v>4681</v>
      </c>
      <c r="Y226" s="36" t="str">
        <f>VLOOKUP(A226,proyectos,19,FALSE)</f>
        <v>Recaudación</v>
      </c>
      <c r="Z226" s="36" t="str">
        <f t="shared" si="269"/>
        <v>Declaraciones y Pagos (Informativas y Pagos Provisionales)</v>
      </c>
      <c r="AA226" s="36" t="str">
        <f t="shared" si="270"/>
        <v>Desarrollo</v>
      </c>
      <c r="AB226" s="55" t="str">
        <f t="shared" si="258"/>
        <v>2280 - Declaraciones Provisionales</v>
      </c>
      <c r="AC226" s="36" t="str">
        <f t="shared" si="259"/>
        <v>Declaraciones Provisionales</v>
      </c>
      <c r="AD226" s="36" t="str">
        <f>VLOOKUP(A226,h_iniciativa,14,FALSE)</f>
        <v>Microsoft</v>
      </c>
      <c r="AE226" s="36" t="s">
        <v>2534</v>
      </c>
      <c r="AF226" s="36" t="str">
        <f>VLOOKUP(A226,h_project,35,FALSE)</f>
        <v/>
      </c>
      <c r="AG226" s="36" t="str">
        <f>VLOOKUP(A226,h_project,36,FALSE)</f>
        <v/>
      </c>
      <c r="AH226" s="36">
        <v>0</v>
      </c>
      <c r="AI226" s="57">
        <v>0</v>
      </c>
      <c r="AJ226" s="36" t="e">
        <f t="shared" si="260"/>
        <v>#N/A</v>
      </c>
      <c r="AK226" s="36" t="str">
        <f>VLOOKUP(A226,proyectos,9,FALSE)</f>
        <v>Manuel Vargas Espinosa</v>
      </c>
      <c r="AL226" s="36" t="str">
        <f>VLOOKUP(A226,proyectos,10,FALSE)</f>
        <v>Ricardo Ramiro Romero Razo</v>
      </c>
      <c r="AM226" s="36" t="s">
        <v>4214</v>
      </c>
      <c r="AN226" s="36" t="s">
        <v>4214</v>
      </c>
      <c r="AO226" s="36">
        <f>VLOOKUP(A226,proyectos,2,FALSE)</f>
        <v>0</v>
      </c>
      <c r="AP226" s="36" t="e">
        <f>VLOOKUP(AO226,h_est_tec,17,FALSE)</f>
        <v>#N/A</v>
      </c>
      <c r="AQ226" s="36" t="str">
        <f>VLOOKUP(A226,proyectos,29,FALSE)</f>
        <v>Desarrollo de Software</v>
      </c>
      <c r="AR226" s="36" t="s">
        <v>4444</v>
      </c>
      <c r="AS226" s="36" t="s">
        <v>4444</v>
      </c>
      <c r="AT226" s="36" t="str">
        <f>VLOOKUP(A226,proyectos,12,FALSE)</f>
        <v>Oscar Fernandez Pallares</v>
      </c>
      <c r="AU226" s="36" t="str">
        <f>VLOOKUP(A226,proyectos,13,FALSE)</f>
        <v>Ignacio Ramon Ruiz Casillas</v>
      </c>
      <c r="AV226" s="54" t="str">
        <f>VLOOKUP(A226,proyectos,20,FALSE)</f>
        <v>25/05/2020</v>
      </c>
      <c r="AW226" s="54" t="str">
        <f>VLOOKUP(A226,proyectos,21,FALSE)</f>
        <v/>
      </c>
      <c r="AX226" s="54" t="str">
        <f>VLOOKUP(A226,proyectos,22,FALSE)</f>
        <v>25/05/2020</v>
      </c>
      <c r="AY226" s="54" t="str">
        <f>VLOOKUP(A226,proyectos,23,FALSE)</f>
        <v/>
      </c>
      <c r="AZ226" s="49">
        <f>YEAR(AX226)</f>
        <v>2020</v>
      </c>
      <c r="BA226" s="49">
        <f>MONTH(AX226)</f>
        <v>5</v>
      </c>
      <c r="BB226" s="36" t="s">
        <v>663</v>
      </c>
      <c r="BC226" s="49" t="s">
        <v>3963</v>
      </c>
      <c r="BD226" s="48" t="e">
        <f t="shared" si="261"/>
        <v>#N/A</v>
      </c>
      <c r="BE226" s="48" t="str">
        <f t="shared" si="262"/>
        <v>Iniciativa Aprobada</v>
      </c>
      <c r="BF226" s="48">
        <f t="shared" si="263"/>
        <v>1436</v>
      </c>
      <c r="BG226" s="48">
        <f t="shared" si="264"/>
        <v>1436</v>
      </c>
      <c r="BH226" s="48" t="str">
        <f t="shared" si="265"/>
        <v>Activo</v>
      </c>
    </row>
    <row r="227" spans="1:60" ht="28.8" x14ac:dyDescent="0.3">
      <c r="A227" s="36">
        <v>1459</v>
      </c>
      <c r="B227" s="54">
        <f t="shared" si="268"/>
        <v>43902.796747685185</v>
      </c>
      <c r="C227" s="63" t="str">
        <f t="shared" si="255"/>
        <v>Replica SAT-VUCEM para el intercambio de información con la APEC</v>
      </c>
      <c r="D227" s="36"/>
      <c r="E227" s="36"/>
      <c r="F227" s="36"/>
      <c r="G227" s="36" t="s">
        <v>6815</v>
      </c>
      <c r="H227" s="36" t="str">
        <f t="shared" si="256"/>
        <v>​Como
parte de los acuerdos de colaboración entre México y los países de la “Alianza
del Pacífico”, es necesario identificar la, información de las operaciones de
Comercio Exterior entre México, Chile, Colombia y Perú, para su posterior envío
a los países citados.</v>
      </c>
      <c r="I227" s="36" t="str">
        <f t="shared" si="266"/>
        <v>AGA</v>
      </c>
      <c r="J227" s="36" t="s">
        <v>6944</v>
      </c>
      <c r="K227" s="36" t="str">
        <f t="shared" si="257"/>
        <v>Mario Santos Aldama</v>
      </c>
      <c r="L227" s="36" t="s">
        <v>6944</v>
      </c>
      <c r="M227" s="36"/>
      <c r="N227" s="145" t="s">
        <v>376</v>
      </c>
      <c r="O227" s="36">
        <f>IFERROR(AG227*0.15,0)</f>
        <v>28.799999999999997</v>
      </c>
      <c r="P227" s="36" t="s">
        <v>6974</v>
      </c>
      <c r="Q227" s="36">
        <f>IF(K227=N227,1,0)</f>
        <v>1</v>
      </c>
      <c r="R227" s="36" t="str">
        <f>VLOOKUP(A227,proyectos,5,FALSE)</f>
        <v>F. Pruebas de Usuario</v>
      </c>
      <c r="S227" s="36"/>
      <c r="T227" s="36"/>
      <c r="U227" s="36"/>
      <c r="V227" s="51">
        <f t="shared" si="267"/>
        <v>0.83</v>
      </c>
      <c r="W227" s="36" t="str">
        <f>VLOOKUP(A227,proyectos,6,FALSE)</f>
        <v>Activo</v>
      </c>
      <c r="X227" s="36" t="str">
        <f t="shared" ref="X227:X243" si="271">VLOOKUP(A227,h_iniciativa,15,FALSE)</f>
        <v>No aplica</v>
      </c>
      <c r="Y227" s="36" t="str">
        <f>VLOOKUP(A227,proyectos,19,FALSE)</f>
        <v>Acuerdos nacionales e internacionales</v>
      </c>
      <c r="Z227" s="36" t="str">
        <f t="shared" si="269"/>
        <v>Comercio Exterior - Despacho</v>
      </c>
      <c r="AA227" s="36" t="str">
        <f t="shared" si="270"/>
        <v>Desarrollo</v>
      </c>
      <c r="AB227" s="36" t="str">
        <f t="shared" si="258"/>
        <v>217 - Validador de Operaciones de Comercio Exterior</v>
      </c>
      <c r="AC227" s="36" t="str">
        <f t="shared" si="259"/>
        <v>Validador de Operaciones de Comercio Exterior</v>
      </c>
      <c r="AD227" s="36" t="str">
        <f>VLOOKUP(A227,h_iniciativa,14,FALSE)</f>
        <v>Fábrica Interna - AGA</v>
      </c>
      <c r="AE227" s="36" t="str">
        <f>VLOOKUP(A227,h_project,34,FALSE)</f>
        <v>No Aplica</v>
      </c>
      <c r="AF227" s="36">
        <f>VLOOKUP(A227,h_project,35,FALSE)</f>
        <v>0</v>
      </c>
      <c r="AG227" s="36">
        <f>VLOOKUP(A227,h_project,36,FALSE)</f>
        <v>192</v>
      </c>
      <c r="AH227" s="56">
        <v>884250</v>
      </c>
      <c r="AI227" s="57">
        <f>VLOOKUP(A227,h_project,37,FALSE)</f>
        <v>0</v>
      </c>
      <c r="AJ227" s="36" t="e">
        <f t="shared" si="260"/>
        <v>#N/A</v>
      </c>
      <c r="AK227" s="36" t="str">
        <f>VLOOKUP(A227,h_iniciativa,11,FALSE)</f>
        <v>Mario Santos Aldama</v>
      </c>
      <c r="AL227" s="36" t="str">
        <f>VLOOKUP(A227,h_iniciativa,9,FALSE)</f>
        <v>Ingrid Bernal Campuzano</v>
      </c>
      <c r="AM227" s="36" t="s">
        <v>4214</v>
      </c>
      <c r="AN227" s="36" t="s">
        <v>4214</v>
      </c>
      <c r="AO227" s="36">
        <f>VLOOKUP(A227,proyectos,2,FALSE)</f>
        <v>1223</v>
      </c>
      <c r="AP227" s="36" t="str">
        <f>VLOOKUP(AO227,h_est_tec,17,FALSE)</f>
        <v>Otro (Establecido por el SAT)</v>
      </c>
      <c r="AQ227" s="36" t="str">
        <f>VLOOKUP(A227,proyectos,29,FALSE)</f>
        <v>Desarrollo de Software</v>
      </c>
      <c r="AR227" s="36" t="s">
        <v>78</v>
      </c>
      <c r="AS227" s="36" t="s">
        <v>78</v>
      </c>
      <c r="AT227" s="36" t="str">
        <f>VLOOKUP(A227,proyectos,12,FALSE)</f>
        <v>Jose Carlos Angel Lara Reyes</v>
      </c>
      <c r="AU227" s="36" t="str">
        <f>VLOOKUP(A227,proyectos,13,FALSE)</f>
        <v>Angel Alberto Vazquez Chavez</v>
      </c>
      <c r="AV227" s="54" t="str">
        <f>VLOOKUP(A227,proyectos,20,FALSE)</f>
        <v>25/02/2020</v>
      </c>
      <c r="AW227" s="54" t="str">
        <f>VLOOKUP(A227,proyectos,21,FALSE)</f>
        <v>25/02/2020</v>
      </c>
      <c r="AX227" s="54" t="str">
        <f>VLOOKUP(A227,proyectos,22,FALSE)</f>
        <v>28/10/2020</v>
      </c>
      <c r="AY227" s="54" t="str">
        <f>VLOOKUP(A227,proyectos,23,FALSE)</f>
        <v/>
      </c>
      <c r="AZ227" s="49">
        <f>YEAR(AX227)</f>
        <v>2020</v>
      </c>
      <c r="BA227" s="49">
        <f>MONTH(AX227)</f>
        <v>10</v>
      </c>
      <c r="BB227" s="36" t="s">
        <v>663</v>
      </c>
      <c r="BC227" s="49" t="s">
        <v>3963</v>
      </c>
      <c r="BD227" s="48" t="e">
        <f t="shared" si="261"/>
        <v>#N/A</v>
      </c>
      <c r="BE227" s="48" t="str">
        <f t="shared" si="262"/>
        <v>Iniciativa Aprobada</v>
      </c>
      <c r="BF227" s="48">
        <f t="shared" si="263"/>
        <v>1459</v>
      </c>
      <c r="BG227" s="48">
        <f t="shared" si="264"/>
        <v>1459</v>
      </c>
      <c r="BH227" s="48" t="str">
        <f t="shared" si="265"/>
        <v>Activo</v>
      </c>
    </row>
    <row r="228" spans="1:60" x14ac:dyDescent="0.3">
      <c r="A228" s="53">
        <v>1461</v>
      </c>
      <c r="B228" s="54">
        <f t="shared" si="268"/>
        <v>43903.496608796297</v>
      </c>
      <c r="C228" s="50" t="str">
        <f t="shared" si="255"/>
        <v>FIS_FEB_Envío de fechas de vigencia del certificado para documentos administrativos</v>
      </c>
      <c r="D228" s="36"/>
      <c r="E228" s="36"/>
      <c r="F228" s="36"/>
      <c r="G228" s="36" t="s">
        <v>6813</v>
      </c>
      <c r="H228" s="36" t="str">
        <f t="shared" si="256"/>
        <v xml:space="preserve">
Atendiendo a los cambios solicitados por el servicio
de Notificación y Verificación y con el objetivo de alinear el aplicativo para
su uso, se hace necesaria la Notificación y Verificación de la vigencia del
certificado que utilizó el funcionario competente, para firmar electrónicamente
los documentos.
</v>
      </c>
      <c r="I228" s="36" t="str">
        <f t="shared" si="266"/>
        <v>AGAFF</v>
      </c>
      <c r="J228" s="36" t="s">
        <v>6944</v>
      </c>
      <c r="K228" s="36" t="str">
        <f t="shared" si="257"/>
        <v>Santa Isabel Villanueva Hernández</v>
      </c>
      <c r="L228" s="36" t="s">
        <v>6944</v>
      </c>
      <c r="M228" s="36"/>
      <c r="N228" s="145" t="s">
        <v>4483</v>
      </c>
      <c r="O228" s="36">
        <f>IFERROR(AG228*0.15,0)</f>
        <v>92.455500000000001</v>
      </c>
      <c r="P228" s="36" t="s">
        <v>6974</v>
      </c>
      <c r="Q228" s="36">
        <f>IF(K228=N228,1,0)</f>
        <v>1</v>
      </c>
      <c r="R228" s="36" t="s">
        <v>4463</v>
      </c>
      <c r="S228" s="36"/>
      <c r="T228" s="36"/>
      <c r="U228" s="36"/>
      <c r="V228" s="51">
        <f t="shared" si="267"/>
        <v>0.59</v>
      </c>
      <c r="W228" s="36" t="str">
        <f>VLOOKUP(A228,proyectos,6,FALSE)</f>
        <v>Activo</v>
      </c>
      <c r="X228" s="36" t="str">
        <f t="shared" si="271"/>
        <v>Prioritarios</v>
      </c>
      <c r="Y228" s="36" t="str">
        <f>VLOOKUP(A228,proyectos,19,FALSE)</f>
        <v>Fiscalización</v>
      </c>
      <c r="Z228" s="36" t="str">
        <f t="shared" si="269"/>
        <v>Fiscalización</v>
      </c>
      <c r="AA228" s="36" t="str">
        <f t="shared" si="270"/>
        <v>Desarrollo</v>
      </c>
      <c r="AB228" s="55" t="str">
        <f t="shared" si="258"/>
        <v>942 - Fiscalización Electrónica BáSíca</v>
      </c>
      <c r="AC228" s="36" t="str">
        <f t="shared" si="259"/>
        <v>Fiscalización Electrónica BáSíca</v>
      </c>
      <c r="AD228" s="36" t="s">
        <v>33</v>
      </c>
      <c r="AE228" s="36" t="str">
        <f>VLOOKUP(A228,h_project,34,FALSE)</f>
        <v>Unidades de Desarrollo (UD-X)</v>
      </c>
      <c r="AF228" s="36">
        <f>VLOOKUP(A228,h_project,35,FALSE)</f>
        <v>493.09</v>
      </c>
      <c r="AG228" s="36">
        <f>VLOOKUP(A228,h_project,36,FALSE)</f>
        <v>616.37</v>
      </c>
      <c r="AH228" s="56">
        <v>13740</v>
      </c>
      <c r="AI228" s="57">
        <f>VLOOKUP(A228,h_project,37,FALSE)</f>
        <v>112917.61</v>
      </c>
      <c r="AJ228" s="36" t="e">
        <f t="shared" si="260"/>
        <v>#N/A</v>
      </c>
      <c r="AK228" s="36" t="str">
        <f>VLOOKUP(A228,proyectos,9,FALSE)</f>
        <v>Santa Isabel Villanueva Hernandez</v>
      </c>
      <c r="AL228" s="36" t="str">
        <f>VLOOKUP(A228,proyectos,10,FALSE)</f>
        <v>Ingrid Bernal Campuzano</v>
      </c>
      <c r="AM228" s="36" t="s">
        <v>4214</v>
      </c>
      <c r="AN228" s="36" t="s">
        <v>4214</v>
      </c>
      <c r="AO228" s="36">
        <f>VLOOKUP(A228,proyectos,2,FALSE)</f>
        <v>1171</v>
      </c>
      <c r="AP228" s="36" t="str">
        <f>VLOOKUP(AO228,h_est_tec,17,FALSE)</f>
        <v>COSMIC</v>
      </c>
      <c r="AQ228" s="36" t="str">
        <f>VLOOKUP(A228,proyectos,29,FALSE)</f>
        <v>Desarrollo de Software</v>
      </c>
      <c r="AR228" s="36" t="s">
        <v>4444</v>
      </c>
      <c r="AS228" s="36" t="s">
        <v>4444</v>
      </c>
      <c r="AT228" s="36" t="str">
        <f>VLOOKUP(A228,proyectos,12,FALSE)</f>
        <v>Alejandro Federico Tejeda Muñoz</v>
      </c>
      <c r="AU228" s="36" t="str">
        <f>VLOOKUP(A228,proyectos,13,FALSE)</f>
        <v>Raúl Quiroz Sosa</v>
      </c>
      <c r="AV228" s="54" t="str">
        <f>VLOOKUP(A228,proyectos,20,FALSE)</f>
        <v>11/05/2020</v>
      </c>
      <c r="AW228" s="54" t="str">
        <f>VLOOKUP(A228,proyectos,21,FALSE)</f>
        <v>11/05/2020</v>
      </c>
      <c r="AX228" s="54" t="str">
        <f>VLOOKUP(A228,proyectos,22,FALSE)</f>
        <v>20/10/2020</v>
      </c>
      <c r="AY228" s="54" t="str">
        <f>VLOOKUP(A228,proyectos,23,FALSE)</f>
        <v/>
      </c>
      <c r="AZ228" s="49">
        <f>YEAR(AX228)</f>
        <v>2020</v>
      </c>
      <c r="BA228" s="49">
        <f>MONTH(AX228)</f>
        <v>10</v>
      </c>
      <c r="BB228" s="36" t="s">
        <v>663</v>
      </c>
      <c r="BC228" s="49" t="s">
        <v>3963</v>
      </c>
      <c r="BD228" s="48" t="e">
        <f t="shared" si="261"/>
        <v>#N/A</v>
      </c>
      <c r="BE228" s="48" t="str">
        <f t="shared" si="262"/>
        <v>Iniciativa Aprobada</v>
      </c>
      <c r="BF228" s="48">
        <f t="shared" si="263"/>
        <v>1461</v>
      </c>
      <c r="BG228" s="48">
        <f t="shared" si="264"/>
        <v>1461</v>
      </c>
      <c r="BH228" s="48" t="str">
        <f t="shared" si="265"/>
        <v>Activo</v>
      </c>
    </row>
    <row r="229" spans="1:60" x14ac:dyDescent="0.3">
      <c r="A229" s="36">
        <v>1464</v>
      </c>
      <c r="B229" s="54">
        <f t="shared" si="268"/>
        <v>43903.582974537036</v>
      </c>
      <c r="C229" s="36" t="str">
        <f t="shared" si="255"/>
        <v>DyP_Actualizar sumarizado de comprobantes nómina y visores de nómina del trabajador y retenedor 2020</v>
      </c>
      <c r="D229" s="36"/>
      <c r="E229" s="36"/>
      <c r="F229" s="36"/>
      <c r="G229" s="36" t="s">
        <v>6815</v>
      </c>
      <c r="H229" s="36" t="str">
        <f t="shared" si="256"/>
        <v>Actualizar la información con el ejercicio 2020 para anticipar los procesos del prellenado de las declaraciones, así como incluir las reformas realizadas a la guía de comprobantes de nómina.</v>
      </c>
      <c r="I229" s="36" t="str">
        <f t="shared" si="266"/>
        <v>AGR</v>
      </c>
      <c r="J229" s="36" t="s">
        <v>6944</v>
      </c>
      <c r="K229" s="36" t="e">
        <f t="shared" si="257"/>
        <v>#N/A</v>
      </c>
      <c r="L229" s="36"/>
      <c r="M229" s="36"/>
      <c r="N229" s="36"/>
      <c r="O229" s="36"/>
      <c r="P229" s="36"/>
      <c r="Q229" s="36"/>
      <c r="R229" s="36" t="s">
        <v>3961</v>
      </c>
      <c r="S229" s="36"/>
      <c r="T229" s="36"/>
      <c r="U229" s="36"/>
      <c r="V229" s="51" t="e">
        <f t="shared" si="267"/>
        <v>#N/A</v>
      </c>
      <c r="W229" s="36" t="s">
        <v>35</v>
      </c>
      <c r="X229" s="36" t="str">
        <f t="shared" si="271"/>
        <v>Reformas 2020</v>
      </c>
      <c r="Y229" s="36" t="str">
        <f>VLOOKUP(A229,h_iniciativa,17,FALSE)</f>
        <v>Recaudación</v>
      </c>
      <c r="Z229" s="36" t="str">
        <f t="shared" si="269"/>
        <v>Declaraciones y Pagos (Legados y Declaraciones Anuales)</v>
      </c>
      <c r="AA229" s="36" t="str">
        <f t="shared" si="270"/>
        <v>Servicios de Información</v>
      </c>
      <c r="AB229" s="36" t="str">
        <f t="shared" si="258"/>
        <v>880 - Declaración Anual Personas Físicas</v>
      </c>
      <c r="AC229" s="36" t="str">
        <f t="shared" si="259"/>
        <v>Declaración Anual Personas Físicas</v>
      </c>
      <c r="AD229" s="36" t="s">
        <v>33</v>
      </c>
      <c r="AE229" s="36"/>
      <c r="AF229" s="36"/>
      <c r="AG229" s="36"/>
      <c r="AH229" s="36"/>
      <c r="AI229" s="36"/>
      <c r="AJ229" s="36" t="e">
        <f t="shared" si="260"/>
        <v>#N/A</v>
      </c>
      <c r="AK229" s="36" t="str">
        <f>VLOOKUP(A229,h_iniciativa,11,FALSE)</f>
        <v>Manuel Vargas Espinosa</v>
      </c>
      <c r="AL229" s="36" t="str">
        <f>VLOOKUP(A229,h_iniciativa,9,FALSE)</f>
        <v>Ricardo Ramiro Romero Razo</v>
      </c>
      <c r="AM229" s="36" t="s">
        <v>4214</v>
      </c>
      <c r="AN229" s="36" t="s">
        <v>4214</v>
      </c>
      <c r="AO229" s="36"/>
      <c r="AP229" s="36"/>
      <c r="AQ229" s="36"/>
      <c r="AR229" s="36" t="s">
        <v>4444</v>
      </c>
      <c r="AS229" s="36" t="s">
        <v>4444</v>
      </c>
      <c r="AT229" s="48" t="str">
        <f>VLOOKUP(VLOOKUP(A229,h_iniciativa,12,FALSE),matriz_app,6,FALSE)</f>
        <v>Oscar Fernandez Pallares</v>
      </c>
      <c r="AU229" s="48" t="str">
        <f>VLOOKUP(VLOOKUP(A229,h_iniciativa,12,FALSE),matriz_app,5,FALSE)</f>
        <v>Ignacio Ramon Ruiz Casillas</v>
      </c>
      <c r="AV229" s="54"/>
      <c r="AW229" s="54"/>
      <c r="AX229" s="54"/>
      <c r="AY229" s="54"/>
      <c r="AZ229" s="49"/>
      <c r="BA229" s="49"/>
      <c r="BB229" s="36" t="s">
        <v>3959</v>
      </c>
      <c r="BC229" s="49" t="s">
        <v>3963</v>
      </c>
      <c r="BD229" s="48" t="e">
        <f t="shared" si="261"/>
        <v>#N/A</v>
      </c>
      <c r="BE229" s="48" t="str">
        <f t="shared" si="262"/>
        <v>Iniciativa Aprobada</v>
      </c>
      <c r="BF229" s="48" t="e">
        <f t="shared" si="263"/>
        <v>#N/A</v>
      </c>
      <c r="BG229" s="48" t="e">
        <f t="shared" si="264"/>
        <v>#N/A</v>
      </c>
      <c r="BH229" s="48" t="e">
        <f t="shared" si="265"/>
        <v>#N/A</v>
      </c>
    </row>
    <row r="230" spans="1:60" ht="28.8" x14ac:dyDescent="0.3">
      <c r="A230" s="36">
        <v>1465</v>
      </c>
      <c r="B230" s="54">
        <f t="shared" si="268"/>
        <v>43903.667129629626</v>
      </c>
      <c r="C230" s="63" t="str">
        <f t="shared" si="255"/>
        <v>TI_R32D_Sistema de Reportes de incidencias de la opinión de cumplimiento (SRIOC)</v>
      </c>
      <c r="D230" s="36" t="s">
        <v>6341</v>
      </c>
      <c r="E230" s="36" t="s">
        <v>8054</v>
      </c>
      <c r="F230" s="36" t="s">
        <v>90</v>
      </c>
      <c r="G230" s="36" t="s">
        <v>6812</v>
      </c>
      <c r="H230" s="36" t="str">
        <f t="shared" si="256"/>
        <v>Actualmente no se cuenta con un aplicativo que permita la atención de manera rápida y eficaz de las aclaraciones de cumplimiento. Derivado de esto, se tienen retrasos e impactos en los procesos de los diferentes aplicativos que consumen la evaluación de cumplimiento de obligaciones fiscales, ya sea para la calificación y emisión del reporte de cumplimiento y/o para el seguimiento a las vigilancia , pudiendo generar en éstasactos punitivos.</v>
      </c>
      <c r="I230" s="36" t="str">
        <f t="shared" si="266"/>
        <v>AGCTI</v>
      </c>
      <c r="J230" s="36" t="s">
        <v>7957</v>
      </c>
      <c r="K230" s="36" t="str">
        <f t="shared" si="257"/>
        <v>Mauricio Martínez Puerto</v>
      </c>
      <c r="L230" s="36" t="s">
        <v>7957</v>
      </c>
      <c r="M230" s="36">
        <v>1</v>
      </c>
      <c r="N230" s="145" t="s">
        <v>4466</v>
      </c>
      <c r="O230" s="36">
        <f>IFERROR(AG230*0.15,0)</f>
        <v>632.9849999999999</v>
      </c>
      <c r="P230" s="36" t="s">
        <v>2396</v>
      </c>
      <c r="Q230" s="36">
        <f>IF(K230=N230,1,0)</f>
        <v>1</v>
      </c>
      <c r="R230" s="36" t="str">
        <f>VLOOKUP(A230,proyectos,5,FALSE)</f>
        <v>B. Arquitectura</v>
      </c>
      <c r="S230" s="36"/>
      <c r="T230" s="36"/>
      <c r="U230" s="36"/>
      <c r="V230" s="51">
        <f t="shared" si="267"/>
        <v>0.14000000000000001</v>
      </c>
      <c r="W230" s="36" t="str">
        <f>VLOOKUP(A230,proyectos,6,FALSE)</f>
        <v>Activo</v>
      </c>
      <c r="X230" s="36" t="str">
        <f t="shared" si="271"/>
        <v>Mejoras a la Opinión de cumplimiento del contribuyente (32D)</v>
      </c>
      <c r="Y230" s="36" t="str">
        <f>VLOOKUP(A230,proyectos,19,FALSE)</f>
        <v>Facilitar el cumplimiento</v>
      </c>
      <c r="Z230" s="36" t="str">
        <f t="shared" si="269"/>
        <v>Transversales de TI</v>
      </c>
      <c r="AA230" s="36" t="str">
        <f t="shared" si="270"/>
        <v>Tecnológico</v>
      </c>
      <c r="AB230" s="55" t="str">
        <f t="shared" si="258"/>
        <v>3046 - Sistema de Reportes de Incidencias de la Opinión de Cumplimiento</v>
      </c>
      <c r="AC230" s="36" t="str">
        <f t="shared" si="259"/>
        <v>Sistema de Reportes de Incidencias de la Opinión de Cumplimiento</v>
      </c>
      <c r="AD230" s="36" t="s">
        <v>33</v>
      </c>
      <c r="AE230" s="36" t="str">
        <f>VLOOKUP(A230,h_project,34,FALSE)</f>
        <v>Unidades de Desarrollo (UD-X)</v>
      </c>
      <c r="AF230" s="36">
        <f>VLOOKUP(A230,h_project,35,FALSE)</f>
        <v>4219.8999999999996</v>
      </c>
      <c r="AG230" s="36">
        <f>VLOOKUP(A230,h_project,36,FALSE)</f>
        <v>4219.8999999999996</v>
      </c>
      <c r="AH230" s="56">
        <v>195795</v>
      </c>
      <c r="AI230" s="57">
        <f>VLOOKUP(A230,h_project,37,FALSE)</f>
        <v>966357.1</v>
      </c>
      <c r="AJ230" s="36" t="e">
        <f t="shared" si="260"/>
        <v>#N/A</v>
      </c>
      <c r="AK230" s="36" t="s">
        <v>116</v>
      </c>
      <c r="AL230" s="36" t="s">
        <v>116</v>
      </c>
      <c r="AM230" s="36" t="s">
        <v>7822</v>
      </c>
      <c r="AN230" s="36" t="s">
        <v>7086</v>
      </c>
      <c r="AO230" s="36">
        <f>VLOOKUP(A230,proyectos,2,FALSE)</f>
        <v>1220</v>
      </c>
      <c r="AP230" s="36" t="str">
        <f>VLOOKUP(AO230,h_est_tec,17,FALSE)</f>
        <v>COSMIC</v>
      </c>
      <c r="AQ230" s="36" t="str">
        <f>VLOOKUP(A230,proyectos,29,FALSE)</f>
        <v>Desarrollo de Software</v>
      </c>
      <c r="AR230" s="36" t="s">
        <v>7086</v>
      </c>
      <c r="AS230" s="36" t="s">
        <v>7086</v>
      </c>
      <c r="AT230" s="36" t="str">
        <f>VLOOKUP(A230,proyectos,12,FALSE)</f>
        <v>Joaquin Tabares Muñoz</v>
      </c>
      <c r="AU230" s="36" t="str">
        <f>VLOOKUP(A230,proyectos,13,FALSE)</f>
        <v>Erik Humberto Campos Esqueda</v>
      </c>
      <c r="AV230" s="54" t="str">
        <f>VLOOKUP(A230,proyectos,20,FALSE)</f>
        <v>04/06/2020</v>
      </c>
      <c r="AW230" s="54" t="str">
        <f>VLOOKUP(A230,proyectos,21,FALSE)</f>
        <v>04/06/2020</v>
      </c>
      <c r="AX230" s="54" t="str">
        <f>VLOOKUP(A230,proyectos,22,FALSE)</f>
        <v>11/12/2020</v>
      </c>
      <c r="AY230" s="54" t="str">
        <f>VLOOKUP(A230,proyectos,23,FALSE)</f>
        <v/>
      </c>
      <c r="AZ230" s="49">
        <f>YEAR(AX230)</f>
        <v>2020</v>
      </c>
      <c r="BA230" s="49">
        <f>MONTH(AX230)</f>
        <v>12</v>
      </c>
      <c r="BB230" s="36" t="s">
        <v>663</v>
      </c>
      <c r="BC230" s="49" t="s">
        <v>3963</v>
      </c>
      <c r="BD230" s="48" t="e">
        <f t="shared" si="261"/>
        <v>#N/A</v>
      </c>
      <c r="BE230" s="48" t="str">
        <f t="shared" si="262"/>
        <v>Iniciativa Aprobada</v>
      </c>
      <c r="BF230" s="48">
        <f t="shared" si="263"/>
        <v>1465</v>
      </c>
      <c r="BG230" s="48">
        <f t="shared" si="264"/>
        <v>1465</v>
      </c>
      <c r="BH230" s="48" t="str">
        <f t="shared" si="265"/>
        <v>Activo</v>
      </c>
    </row>
    <row r="231" spans="1:60" x14ac:dyDescent="0.3">
      <c r="A231" s="36">
        <v>1466</v>
      </c>
      <c r="B231" s="54">
        <f t="shared" si="268"/>
        <v>43907.45890046296</v>
      </c>
      <c r="C231" s="36" t="str">
        <f t="shared" si="255"/>
        <v>Recepción y Explotación de Información de Controles Volumétricos</v>
      </c>
      <c r="D231" s="36" t="s">
        <v>4452</v>
      </c>
      <c r="E231" s="36" t="s">
        <v>2170</v>
      </c>
      <c r="F231" s="36" t="s">
        <v>216</v>
      </c>
      <c r="G231" s="36" t="s">
        <v>6812</v>
      </c>
      <c r="H231" s="36" t="str">
        <f t="shared" si="256"/>
        <v xml:space="preserve">
Es un compromiso institucional derivado de la reforma de
2018 al CFF, que contempla que los integrantes de la cadena de valor de los
hidrocarburos cumplan con sus obligaciones fiscales y que la autoridad cuente
con las herramientas necesarias para combatir el mercado ilícito de
combustibles, particularmente de gasolinas y diésel, así como tener un mayor
control sobre los hidrocarburos y petrolíferos que se importan, transportan,
almacenan, distribuyen o comercializan en territorio nacional, al permitir
vincular sus volúmenes registrados por equipos de medición con facturas de
compra y venta.
</v>
      </c>
      <c r="I231" s="36" t="str">
        <f t="shared" si="266"/>
        <v>AGGC</v>
      </c>
      <c r="J231" s="36" t="s">
        <v>6944</v>
      </c>
      <c r="K231" s="36" t="e">
        <f t="shared" si="257"/>
        <v>#N/A</v>
      </c>
      <c r="L231" s="36"/>
      <c r="M231" s="36"/>
      <c r="N231" s="36"/>
      <c r="O231" s="36"/>
      <c r="P231" s="36"/>
      <c r="Q231" s="36"/>
      <c r="R231" s="36" t="s">
        <v>3962</v>
      </c>
      <c r="S231" s="36"/>
      <c r="T231" s="36"/>
      <c r="U231" s="36"/>
      <c r="V231" s="51" t="e">
        <f t="shared" si="267"/>
        <v>#N/A</v>
      </c>
      <c r="W231" s="36" t="s">
        <v>35</v>
      </c>
      <c r="X231" s="36" t="str">
        <f t="shared" si="271"/>
        <v>Controles Volumétricos</v>
      </c>
      <c r="Y231" s="36" t="str">
        <f>VLOOKUP(A231,h_iniciativa,17,FALSE)</f>
        <v>Fiscalización</v>
      </c>
      <c r="Z231" s="36" t="str">
        <f t="shared" si="269"/>
        <v>Fiscalización</v>
      </c>
      <c r="AA231" s="36" t="str">
        <f t="shared" si="270"/>
        <v>Desarrollo</v>
      </c>
      <c r="AB231" s="36" t="str">
        <f t="shared" si="258"/>
        <v>3043 - DWH-Recepción y desdoble de Reportes de Controles Volumetricos</v>
      </c>
      <c r="AC231" s="36" t="str">
        <f t="shared" si="259"/>
        <v>DWH-Recepción y desdoble de Reportes de Controles Volumetricos</v>
      </c>
      <c r="AD231" s="36" t="str">
        <f>VLOOKUP(A231,h_iniciativa,14,FALSE)</f>
        <v>No Aplica</v>
      </c>
      <c r="AE231" s="36"/>
      <c r="AF231" s="36"/>
      <c r="AG231" s="36"/>
      <c r="AH231" s="36"/>
      <c r="AI231" s="36"/>
      <c r="AJ231" s="36" t="e">
        <f t="shared" si="260"/>
        <v>#N/A</v>
      </c>
      <c r="AK231" s="36" t="str">
        <f>VLOOKUP(A231,h_iniciativa,11,FALSE)</f>
        <v>Santa Isabel Villanueva Hernandez</v>
      </c>
      <c r="AL231" s="36" t="str">
        <f>VLOOKUP(A231,h_iniciativa,9,FALSE)</f>
        <v>Ingrid Bernal Campuzano</v>
      </c>
      <c r="AM231" s="36" t="s">
        <v>4214</v>
      </c>
      <c r="AN231" s="36" t="s">
        <v>4214</v>
      </c>
      <c r="AO231" s="36"/>
      <c r="AP231" s="36"/>
      <c r="AQ231" s="36"/>
      <c r="AR231" s="36" t="s">
        <v>7086</v>
      </c>
      <c r="AS231" s="36" t="s">
        <v>7086</v>
      </c>
      <c r="AT231" s="48" t="str">
        <f>VLOOKUP(VLOOKUP(A231,h_iniciativa,12,FALSE),matriz_app,6,FALSE)</f>
        <v>Jesus Guerrero Mendoza</v>
      </c>
      <c r="AU231" s="48" t="str">
        <f>VLOOKUP(VLOOKUP(A231,h_iniciativa,12,FALSE),matriz_app,5,FALSE)</f>
        <v>Francisco Aguilar Rodriguez</v>
      </c>
      <c r="AV231" s="54"/>
      <c r="AW231" s="54"/>
      <c r="AX231" s="54"/>
      <c r="AY231" s="54"/>
      <c r="AZ231" s="49"/>
      <c r="BA231" s="49"/>
      <c r="BB231" s="36" t="s">
        <v>3960</v>
      </c>
      <c r="BC231" s="49" t="s">
        <v>3963</v>
      </c>
      <c r="BD231" s="48" t="e">
        <f t="shared" si="261"/>
        <v>#N/A</v>
      </c>
      <c r="BE231" s="48" t="str">
        <f t="shared" si="262"/>
        <v>Iniciativa Aprobada</v>
      </c>
      <c r="BF231" s="48">
        <f t="shared" si="263"/>
        <v>1466</v>
      </c>
      <c r="BG231" s="48" t="e">
        <f t="shared" si="264"/>
        <v>#N/A</v>
      </c>
      <c r="BH231" s="48" t="e">
        <f t="shared" si="265"/>
        <v>#N/A</v>
      </c>
    </row>
    <row r="232" spans="1:60" x14ac:dyDescent="0.3">
      <c r="A232" s="36">
        <v>1467</v>
      </c>
      <c r="B232" s="54">
        <f t="shared" si="268"/>
        <v>43907.564189814817</v>
      </c>
      <c r="C232" s="36" t="str">
        <f t="shared" si="255"/>
        <v>SubastaSAT_inclusión del Esquema de MultiPagos BBVA</v>
      </c>
      <c r="D232" s="36" t="s">
        <v>6479</v>
      </c>
      <c r="E232" s="36" t="s">
        <v>6479</v>
      </c>
      <c r="F232" s="36" t="s">
        <v>90</v>
      </c>
      <c r="G232" s="36" t="s">
        <v>6812</v>
      </c>
      <c r="H232" s="36" t="str">
        <f t="shared" si="256"/>
        <v>Actualmente el sistema SubastaSAT, para la recepción de los pagos realizados en las subastas, colabora en conjunto con la Institución bancaria Scotiabanck, esto implica lo siguiente&amp;#58;Los postores interesados requieren tener exclusivamente una cuenta con Scotiaback para poder realizar el pago de forma electrónica, esto limita considerablemente el número de postores y las alternativas de pago.La transferencia electrónica está limitada a un monto especifico, causando con ello muchas inconsistencias que se tienen que estar resolviendo día a día de forma manual y en varias de las ocasiones por la premura en los tiempos no se logra concretar el fincamiento del remate aun y cuando haya un postor interesado.El portal bancario de Scotiabanck, desde hace un par de años ha presentado errores en su operación, mismas que les han sido reportadas, (a través de oficios, correos, llamadas y reuniones) sin embargo no otorgan una solución de fondo, ni es interés del banco solventarlas, lo que ocasiona muchas problemáticas que al final se traducen que no se lleven a cabo las subastas de forma correcta y por consecuencia la falta de venta de los bienes embargados, e incremento en las adjudicaciones a favor del fisco y un elevado costo en la operación (administración y guarda de los bienes). Derivado de las limitantes y problemáticas antes citadas, es que no se le puede realizar mayor publicidad a las subastas para incrementar la recuperación de los créditos fiscales. Estas dificultades, desincentiva la participación de postores en las subastas, y como se mencionó anteriormente incrementan las adjudicaciones al fisco federal lo que, a su vez, disminuye el ingreso a través de la venta de los bienes subastados.</v>
      </c>
      <c r="I232" s="36" t="str">
        <f t="shared" ref="I232:I263" si="272">VLOOKUP(A232,h_iniciativa,5,FALSE)</f>
        <v>AGR</v>
      </c>
      <c r="J232" s="36" t="s">
        <v>7957</v>
      </c>
      <c r="K232" s="36" t="str">
        <f t="shared" si="257"/>
        <v>Luis Alfredo Torres Arreguín</v>
      </c>
      <c r="L232" s="36" t="s">
        <v>7957</v>
      </c>
      <c r="M232" s="36"/>
      <c r="N232" s="145" t="s">
        <v>112</v>
      </c>
      <c r="O232" s="36">
        <f t="shared" ref="O232:O238" si="273">IFERROR(AG232*0.15,0)</f>
        <v>182.4</v>
      </c>
      <c r="P232" s="36" t="s">
        <v>6974</v>
      </c>
      <c r="Q232" s="36">
        <f t="shared" ref="Q232:Q238" si="274">IF(K232=N232,1,0)</f>
        <v>1</v>
      </c>
      <c r="R232" s="36" t="str">
        <f>VLOOKUP(A232,proyectos,5,FALSE)</f>
        <v>A.1 Especificación Funcional</v>
      </c>
      <c r="S232" s="36"/>
      <c r="T232" s="36"/>
      <c r="U232" s="36"/>
      <c r="V232" s="51">
        <f t="shared" si="267"/>
        <v>0.81</v>
      </c>
      <c r="W232" s="36" t="str">
        <f t="shared" ref="W232:W238" si="275">VLOOKUP(A232,proyectos,6,FALSE)</f>
        <v>Activo</v>
      </c>
      <c r="X232" s="36" t="str">
        <f t="shared" si="271"/>
        <v>SubastaSAT</v>
      </c>
      <c r="Y232" s="36" t="str">
        <f t="shared" ref="Y232:Y238" si="276">VLOOKUP(A232,proyectos,19,FALSE)</f>
        <v>Recaudación</v>
      </c>
      <c r="Z232" s="36" t="str">
        <f t="shared" si="269"/>
        <v>Cobranza</v>
      </c>
      <c r="AA232" s="36" t="str">
        <f t="shared" si="270"/>
        <v>Desarrollo</v>
      </c>
      <c r="AB232" s="55" t="str">
        <f t="shared" si="258"/>
        <v>787 - SubastaSAT Nueva Versión</v>
      </c>
      <c r="AC232" s="36" t="str">
        <f t="shared" si="259"/>
        <v>SubastaSAT Nueva Versión</v>
      </c>
      <c r="AD232" s="36" t="s">
        <v>33</v>
      </c>
      <c r="AE232" s="36" t="str">
        <f>VLOOKUP(A232,h_project,34,FALSE)</f>
        <v>Unidades de Desarrollo (UD-X)</v>
      </c>
      <c r="AF232" s="36">
        <f t="shared" ref="AF232:AF238" si="277">VLOOKUP(A232,h_project,35,FALSE)</f>
        <v>1216</v>
      </c>
      <c r="AG232" s="36">
        <f t="shared" ref="AG232:AG238" si="278">VLOOKUP(A232,h_project,36,FALSE)</f>
        <v>1216</v>
      </c>
      <c r="AH232" s="56">
        <v>278464</v>
      </c>
      <c r="AI232" s="57">
        <f t="shared" ref="AI232:AI238" si="279">VLOOKUP(A232,h_project,37,FALSE)</f>
        <v>278464</v>
      </c>
      <c r="AJ232" s="36" t="e">
        <f t="shared" si="260"/>
        <v>#N/A</v>
      </c>
      <c r="AK232" s="36" t="str">
        <f>VLOOKUP(A232,proyectos,9,FALSE)</f>
        <v>José Luis Vences Mendoza</v>
      </c>
      <c r="AL232" s="36" t="str">
        <f>VLOOKUP(A232,proyectos,10,FALSE)</f>
        <v>Ricardo Ramiro Romero Razo</v>
      </c>
      <c r="AM232" s="36" t="s">
        <v>4214</v>
      </c>
      <c r="AN232" s="36" t="s">
        <v>4214</v>
      </c>
      <c r="AO232" s="36">
        <f t="shared" ref="AO232:AO238" si="280">VLOOKUP(A232,proyectos,2,FALSE)</f>
        <v>1118</v>
      </c>
      <c r="AP232" s="36" t="str">
        <f t="shared" ref="AP232:AP238" si="281">VLOOKUP(AO232,h_est_tec,17,FALSE)</f>
        <v>Alto Nivel</v>
      </c>
      <c r="AQ232" s="36" t="str">
        <f t="shared" ref="AQ232:AQ238" si="282">VLOOKUP(A232,proyectos,29,FALSE)</f>
        <v>Desarrollo de Software</v>
      </c>
      <c r="AR232" s="36" t="s">
        <v>4444</v>
      </c>
      <c r="AS232" s="36" t="s">
        <v>4444</v>
      </c>
      <c r="AT232" s="36" t="str">
        <f t="shared" ref="AT232:AT238" si="283">VLOOKUP(A232,proyectos,12,FALSE)</f>
        <v>Irma Patricia Guzman Miranda</v>
      </c>
      <c r="AU232" s="36" t="str">
        <f t="shared" ref="AU232:AU238" si="284">VLOOKUP(A232,proyectos,13,FALSE)</f>
        <v>Jose Luis Avila Vazquez</v>
      </c>
      <c r="AV232" s="54" t="str">
        <f t="shared" ref="AV232:AV238" si="285">VLOOKUP(A232,proyectos,20,FALSE)</f>
        <v>26/05/2020</v>
      </c>
      <c r="AW232" s="54" t="str">
        <f t="shared" ref="AW232:AW238" si="286">VLOOKUP(A232,proyectos,21,FALSE)</f>
        <v>26/05/2020</v>
      </c>
      <c r="AX232" s="54" t="str">
        <f t="shared" ref="AX232:AX238" si="287">VLOOKUP(A232,proyectos,22,FALSE)</f>
        <v>21/09/2020</v>
      </c>
      <c r="AY232" s="54" t="str">
        <f>VLOOKUP(A232,proyectos,23,FALSE)</f>
        <v/>
      </c>
      <c r="AZ232" s="49">
        <f t="shared" ref="AZ232:AZ238" si="288">YEAR(AX232)</f>
        <v>2020</v>
      </c>
      <c r="BA232" s="49">
        <f t="shared" ref="BA232:BA238" si="289">MONTH(AX232)</f>
        <v>9</v>
      </c>
      <c r="BB232" s="36" t="s">
        <v>663</v>
      </c>
      <c r="BC232" s="49" t="s">
        <v>3963</v>
      </c>
      <c r="BD232" s="48" t="e">
        <f t="shared" si="261"/>
        <v>#N/A</v>
      </c>
      <c r="BE232" s="48" t="str">
        <f t="shared" si="262"/>
        <v>Iniciativa Aprobada</v>
      </c>
      <c r="BF232" s="48">
        <f t="shared" si="263"/>
        <v>1467</v>
      </c>
      <c r="BG232" s="48">
        <f t="shared" si="264"/>
        <v>1467</v>
      </c>
      <c r="BH232" s="48" t="str">
        <f t="shared" si="265"/>
        <v>Activo</v>
      </c>
    </row>
    <row r="233" spans="1:60" x14ac:dyDescent="0.3">
      <c r="A233" s="36">
        <v>1476</v>
      </c>
      <c r="B233" s="54">
        <f t="shared" si="268"/>
        <v>43913.788344907407</v>
      </c>
      <c r="C233" s="36" t="str">
        <f t="shared" si="255"/>
        <v>CED_SAAI_Incorporar reglas de negocio para depurar información de pedimentos</v>
      </c>
      <c r="D233" s="36"/>
      <c r="E233" s="36"/>
      <c r="F233" s="36"/>
      <c r="G233" s="36" t="s">
        <v>6815</v>
      </c>
      <c r="H233" s="36" t="str">
        <f t="shared" si="256"/>
        <v>Para evitar demoras en la validación de pedimentos, se Incorporarán reglas de negocio y un control en el Sistema de Control de Catálogos (SICOCA) para depurar información de pedimentos de acuerdo a parámetros para eliminar el escenario ;EL NUMERO DE PEDIMENTO YA FUE VALIDADO CON ANTERIORIDAD” y no impactar el proceso del despacho de las mercancía.</v>
      </c>
      <c r="I233" s="36" t="str">
        <f t="shared" si="272"/>
        <v>AGA</v>
      </c>
      <c r="J233" s="36" t="s">
        <v>6944</v>
      </c>
      <c r="K233" s="36" t="str">
        <f t="shared" si="257"/>
        <v>Sonia Oliva Caballero Aquino</v>
      </c>
      <c r="L233" s="36" t="s">
        <v>6944</v>
      </c>
      <c r="M233" s="36"/>
      <c r="N233" s="145" t="s">
        <v>186</v>
      </c>
      <c r="O233" s="36">
        <f t="shared" si="273"/>
        <v>120.73349999999999</v>
      </c>
      <c r="P233" s="36" t="s">
        <v>6974</v>
      </c>
      <c r="Q233" s="36">
        <f t="shared" si="274"/>
        <v>1</v>
      </c>
      <c r="R233" s="36" t="str">
        <f>VLOOKUP(A233,proyectos,5,FALSE)</f>
        <v>E.1 Pruebas Funcionales</v>
      </c>
      <c r="S233" s="36"/>
      <c r="T233" s="36"/>
      <c r="U233" s="36"/>
      <c r="V233" s="51">
        <f t="shared" si="267"/>
        <v>0.67</v>
      </c>
      <c r="W233" s="36" t="str">
        <f t="shared" si="275"/>
        <v>Activo</v>
      </c>
      <c r="X233" s="36" t="str">
        <f t="shared" si="271"/>
        <v>No aplica</v>
      </c>
      <c r="Y233" s="36" t="str">
        <f t="shared" si="276"/>
        <v>Continuidad operativa</v>
      </c>
      <c r="Z233" s="36" t="str">
        <f t="shared" si="269"/>
        <v>Comercio Exterior - Despacho</v>
      </c>
      <c r="AA233" s="36" t="str">
        <f t="shared" si="270"/>
        <v>Desarrollo</v>
      </c>
      <c r="AB233" s="55" t="str">
        <f t="shared" si="258"/>
        <v>175 - Despacho Aduanero</v>
      </c>
      <c r="AC233" s="36" t="str">
        <f t="shared" si="259"/>
        <v>Despacho Aduanero</v>
      </c>
      <c r="AD233" s="36" t="s">
        <v>33</v>
      </c>
      <c r="AE233" s="36" t="str">
        <f>VLOOKUP(A233,h_project,34,FALSE)</f>
        <v>Unidades de Desarrollo (UD-X)</v>
      </c>
      <c r="AF233" s="36">
        <f t="shared" si="277"/>
        <v>643.91</v>
      </c>
      <c r="AG233" s="36">
        <f t="shared" si="278"/>
        <v>804.89</v>
      </c>
      <c r="AH233" s="56">
        <v>147455.84</v>
      </c>
      <c r="AI233" s="57">
        <f t="shared" si="279"/>
        <v>147455.84</v>
      </c>
      <c r="AJ233" s="36" t="e">
        <f t="shared" si="260"/>
        <v>#N/A</v>
      </c>
      <c r="AK233" s="36" t="str">
        <f>VLOOKUP(A233,proyectos,9,FALSE)</f>
        <v>Sonia Oliva Caballero Aquino</v>
      </c>
      <c r="AL233" s="36" t="str">
        <f>VLOOKUP(A233,proyectos,10,FALSE)</f>
        <v>Enrique Teodoro Olvera Olvera</v>
      </c>
      <c r="AM233" s="36" t="s">
        <v>4214</v>
      </c>
      <c r="AN233" s="36" t="s">
        <v>4214</v>
      </c>
      <c r="AO233" s="36">
        <f t="shared" si="280"/>
        <v>1124</v>
      </c>
      <c r="AP233" s="36" t="str">
        <f t="shared" si="281"/>
        <v>COSMIC</v>
      </c>
      <c r="AQ233" s="36" t="str">
        <f t="shared" si="282"/>
        <v>Desarrollo de Software</v>
      </c>
      <c r="AR233" s="36" t="s">
        <v>4444</v>
      </c>
      <c r="AS233" s="36" t="s">
        <v>4444</v>
      </c>
      <c r="AT233" s="36" t="str">
        <f t="shared" si="283"/>
        <v>Homero Angel Garcia Merino</v>
      </c>
      <c r="AU233" s="36" t="str">
        <f t="shared" si="284"/>
        <v>Juan Rivas Cruz</v>
      </c>
      <c r="AV233" s="54" t="str">
        <f t="shared" si="285"/>
        <v>02/06/2020</v>
      </c>
      <c r="AW233" s="54" t="str">
        <f t="shared" si="286"/>
        <v>02/06/2020</v>
      </c>
      <c r="AX233" s="54" t="str">
        <f t="shared" si="287"/>
        <v>28/09/2020</v>
      </c>
      <c r="AY233" s="54" t="str">
        <f>VLOOKUP(A233,proyectos,23,FALSE)</f>
        <v/>
      </c>
      <c r="AZ233" s="49">
        <f t="shared" si="288"/>
        <v>2020</v>
      </c>
      <c r="BA233" s="49">
        <f t="shared" si="289"/>
        <v>9</v>
      </c>
      <c r="BB233" s="36" t="s">
        <v>663</v>
      </c>
      <c r="BC233" s="49" t="s">
        <v>3963</v>
      </c>
      <c r="BD233" s="48" t="e">
        <f t="shared" si="261"/>
        <v>#N/A</v>
      </c>
      <c r="BE233" s="48" t="str">
        <f t="shared" si="262"/>
        <v>Iniciativa Aprobada</v>
      </c>
      <c r="BF233" s="48">
        <f t="shared" si="263"/>
        <v>1476</v>
      </c>
      <c r="BG233" s="48">
        <f t="shared" si="264"/>
        <v>1476</v>
      </c>
      <c r="BH233" s="48" t="str">
        <f t="shared" si="265"/>
        <v>Activo</v>
      </c>
    </row>
    <row r="234" spans="1:60" x14ac:dyDescent="0.3">
      <c r="A234" s="36">
        <v>1477</v>
      </c>
      <c r="B234" s="54">
        <f t="shared" si="268"/>
        <v>43914.485347222224</v>
      </c>
      <c r="C234" s="36" t="str">
        <f t="shared" si="255"/>
        <v xml:space="preserve">MAT_MATCE_SA Manifiesto Único Ferroviario </v>
      </c>
      <c r="D234" s="36"/>
      <c r="E234" s="36"/>
      <c r="F234" s="36"/>
      <c r="G234" s="36" t="s">
        <v>6816</v>
      </c>
      <c r="H234" s="36" t="str">
        <f t="shared" si="256"/>
        <v xml:space="preserve">Crear
un esquema que permita activar el Mecanismo de Selección Automatizada para
procesar las peticiones provenientes de las operaciones del Manifiesto Único Ferroviario, considerando
la generación del Documento de Operación para Despacho Aduanero así como para las operaciones de importación una
pre-selección y una selección y para las operaciones de exportación únicamente una selección, por lo que se requiere quitar esa dependencia y
realizar todo el proceso de Selección en MATCE y de esta forma ir eliminando el
Legado.
</v>
      </c>
      <c r="I234" s="36" t="str">
        <f t="shared" si="272"/>
        <v>AGA</v>
      </c>
      <c r="J234" s="36" t="s">
        <v>6944</v>
      </c>
      <c r="K234" s="36" t="str">
        <f t="shared" si="257"/>
        <v>Beatriz Belem Stein Carrillo</v>
      </c>
      <c r="L234" s="36" t="s">
        <v>6944</v>
      </c>
      <c r="M234" s="36"/>
      <c r="N234" s="145" t="s">
        <v>73</v>
      </c>
      <c r="O234" s="36">
        <f t="shared" si="273"/>
        <v>94.8</v>
      </c>
      <c r="P234" s="36" t="s">
        <v>6974</v>
      </c>
      <c r="Q234" s="36">
        <f t="shared" si="274"/>
        <v>1</v>
      </c>
      <c r="R234" s="36" t="str">
        <f>VLOOKUP(A234,proyectos,5,FALSE)</f>
        <v>A.1 Especificación Funcional</v>
      </c>
      <c r="S234" s="36"/>
      <c r="T234" s="36"/>
      <c r="U234" s="36"/>
      <c r="V234" s="51">
        <f t="shared" si="267"/>
        <v>0.26</v>
      </c>
      <c r="W234" s="36" t="str">
        <f t="shared" si="275"/>
        <v>Activo</v>
      </c>
      <c r="X234" s="36" t="str">
        <f t="shared" si="271"/>
        <v>No aplica</v>
      </c>
      <c r="Y234" s="36" t="str">
        <f t="shared" si="276"/>
        <v>No Aplica</v>
      </c>
      <c r="Z234" s="36" t="str">
        <f t="shared" si="269"/>
        <v>MAT - Comercio Exterior</v>
      </c>
      <c r="AA234" s="36" t="str">
        <f t="shared" si="270"/>
        <v>Desarrollo</v>
      </c>
      <c r="AB234" s="55" t="str">
        <f t="shared" si="258"/>
        <v>621 - MATCE - Selección Automatizada</v>
      </c>
      <c r="AC234" s="36" t="str">
        <f t="shared" si="259"/>
        <v>MATCE - Selección Automatizada</v>
      </c>
      <c r="AD234" s="36" t="s">
        <v>33</v>
      </c>
      <c r="AE234" s="36" t="str">
        <f>VLOOKUP(A234,h_project,34,FALSE)</f>
        <v>Unidades de Desarrollo (UD-X)</v>
      </c>
      <c r="AF234" s="36">
        <f t="shared" si="277"/>
        <v>632</v>
      </c>
      <c r="AG234" s="36">
        <f t="shared" si="278"/>
        <v>632</v>
      </c>
      <c r="AH234" s="56">
        <v>207360</v>
      </c>
      <c r="AI234" s="57">
        <f t="shared" si="279"/>
        <v>144728</v>
      </c>
      <c r="AJ234" s="36">
        <f t="shared" si="260"/>
        <v>31840.16</v>
      </c>
      <c r="AK234" s="36" t="str">
        <f>VLOOKUP(A234,h_iniciativa,11,FALSE)</f>
        <v>Beatriz Belem Stein Carrillo</v>
      </c>
      <c r="AL234" s="36" t="str">
        <f>VLOOKUP(A234,h_iniciativa,9,FALSE)</f>
        <v>Ingrid Bernal Campuzano</v>
      </c>
      <c r="AM234" s="36" t="s">
        <v>4214</v>
      </c>
      <c r="AN234" s="36" t="s">
        <v>4214</v>
      </c>
      <c r="AO234" s="36">
        <f t="shared" si="280"/>
        <v>1154</v>
      </c>
      <c r="AP234" s="36" t="str">
        <f t="shared" si="281"/>
        <v>Alto Nivel</v>
      </c>
      <c r="AQ234" s="36" t="str">
        <f t="shared" si="282"/>
        <v>Desarrollo de Software</v>
      </c>
      <c r="AR234" s="36" t="s">
        <v>4444</v>
      </c>
      <c r="AS234" s="36" t="s">
        <v>4444</v>
      </c>
      <c r="AT234" s="36" t="str">
        <f t="shared" si="283"/>
        <v>Homero Angel Garcia Merino</v>
      </c>
      <c r="AU234" s="36" t="str">
        <f t="shared" si="284"/>
        <v>Graciela Hernandez Cortes</v>
      </c>
      <c r="AV234" s="54" t="str">
        <f t="shared" si="285"/>
        <v>20/07/2020</v>
      </c>
      <c r="AW234" s="54" t="str">
        <f t="shared" si="286"/>
        <v>20/07/2020</v>
      </c>
      <c r="AX234" s="54" t="str">
        <f t="shared" si="287"/>
        <v>04/11/2020</v>
      </c>
      <c r="AY234" s="54"/>
      <c r="AZ234" s="49">
        <f t="shared" si="288"/>
        <v>2020</v>
      </c>
      <c r="BA234" s="49">
        <f t="shared" si="289"/>
        <v>11</v>
      </c>
      <c r="BB234" s="36" t="s">
        <v>663</v>
      </c>
      <c r="BC234" s="49" t="s">
        <v>3963</v>
      </c>
      <c r="BD234" s="48" t="e">
        <f t="shared" si="261"/>
        <v>#N/A</v>
      </c>
      <c r="BE234" s="48" t="str">
        <f t="shared" si="262"/>
        <v>Iniciativa Aprobada</v>
      </c>
      <c r="BF234" s="48">
        <f t="shared" si="263"/>
        <v>1477</v>
      </c>
      <c r="BG234" s="48">
        <f t="shared" si="264"/>
        <v>1477</v>
      </c>
      <c r="BH234" s="48" t="str">
        <f t="shared" si="265"/>
        <v>Activo</v>
      </c>
    </row>
    <row r="235" spans="1:60" ht="28.8" x14ac:dyDescent="0.3">
      <c r="A235" s="36">
        <v>1482</v>
      </c>
      <c r="B235" s="54">
        <f t="shared" si="268"/>
        <v>43916.576585648145</v>
      </c>
      <c r="C235" s="63" t="str">
        <f t="shared" si="255"/>
        <v>CESO-SICA. – Incluir mecanismo para validación de ejecución de proceso de carga de archivos.</v>
      </c>
      <c r="D235" s="36" t="s">
        <v>6707</v>
      </c>
      <c r="E235" s="36" t="s">
        <v>6707</v>
      </c>
      <c r="F235" s="36" t="s">
        <v>78</v>
      </c>
      <c r="G235" s="36" t="s">
        <v>6812</v>
      </c>
      <c r="H235" s="36" t="str">
        <f t="shared" si="256"/>
        <v xml:space="preserve">
​A fin de evitar la multiplicidad de procesos de carga en el tablero de ;Confronta; de SICA se requiere implementar un aviso para el usuario a fin de evitar que se ejecute el proceso varias veces y se deshabilite el boton de proceso, así como no permitir que se habilite el boton de ;Descargar acuse; hasta que se concluya dicho proceso de carga.</v>
      </c>
      <c r="I235" s="36" t="str">
        <f t="shared" si="272"/>
        <v>AGA</v>
      </c>
      <c r="J235" s="36" t="s">
        <v>6944</v>
      </c>
      <c r="K235" s="36" t="str">
        <f t="shared" si="257"/>
        <v>Mario Santos Aldama</v>
      </c>
      <c r="L235" s="36" t="s">
        <v>6944</v>
      </c>
      <c r="M235" s="36"/>
      <c r="N235" s="145" t="s">
        <v>376</v>
      </c>
      <c r="O235" s="36">
        <f t="shared" si="273"/>
        <v>94.905000000000001</v>
      </c>
      <c r="P235" s="36" t="s">
        <v>6974</v>
      </c>
      <c r="Q235" s="36">
        <f t="shared" si="274"/>
        <v>1</v>
      </c>
      <c r="R235" s="36" t="str">
        <f>VLOOKUP(A235,proyectos,5,FALSE)</f>
        <v>A.1 Especificación Funcional</v>
      </c>
      <c r="S235" s="36"/>
      <c r="T235" s="36"/>
      <c r="U235" s="36"/>
      <c r="V235" s="51">
        <f t="shared" si="267"/>
        <v>0.16</v>
      </c>
      <c r="W235" s="36" t="str">
        <f t="shared" si="275"/>
        <v>Activo</v>
      </c>
      <c r="X235" s="36" t="str">
        <f t="shared" si="271"/>
        <v>Reingeniería - SICA Contabilidad</v>
      </c>
      <c r="Y235" s="36" t="str">
        <f t="shared" si="276"/>
        <v>Continuidad operativa</v>
      </c>
      <c r="Z235" s="36" t="str">
        <f t="shared" si="269"/>
        <v>Comercio Exterior - Soporte a la Operación</v>
      </c>
      <c r="AA235" s="36" t="str">
        <f t="shared" si="270"/>
        <v>Desarrollo</v>
      </c>
      <c r="AB235" s="55" t="str">
        <f t="shared" si="258"/>
        <v>978 - Sistema Integral de Contabilidad Aduanera</v>
      </c>
      <c r="AC235" s="36" t="str">
        <f t="shared" si="259"/>
        <v>Sistema Integral de Contabilidad Aduanera</v>
      </c>
      <c r="AD235" s="36" t="s">
        <v>33</v>
      </c>
      <c r="AE235" s="36" t="str">
        <f>VLOOKUP(A235,h_project,34,FALSE)</f>
        <v>Unidades de Desarrollo (UD-X)</v>
      </c>
      <c r="AF235" s="36">
        <f t="shared" si="277"/>
        <v>506.16</v>
      </c>
      <c r="AG235" s="36">
        <f t="shared" si="278"/>
        <v>632.70000000000005</v>
      </c>
      <c r="AH235" s="56">
        <v>25648</v>
      </c>
      <c r="AI235" s="57">
        <f t="shared" si="279"/>
        <v>115910.64</v>
      </c>
      <c r="AJ235" s="36">
        <f t="shared" si="260"/>
        <v>25648</v>
      </c>
      <c r="AK235" s="36" t="str">
        <f>VLOOKUP(A235,proyectos,9,FALSE)</f>
        <v>Mario Santos Aldama</v>
      </c>
      <c r="AL235" s="36" t="str">
        <f>VLOOKUP(A235,proyectos,10,FALSE)</f>
        <v>Ingrid Bernal Campuzano</v>
      </c>
      <c r="AM235" s="36" t="s">
        <v>4214</v>
      </c>
      <c r="AN235" s="36" t="s">
        <v>4214</v>
      </c>
      <c r="AO235" s="36">
        <f t="shared" si="280"/>
        <v>1214</v>
      </c>
      <c r="AP235" s="36" t="str">
        <f t="shared" si="281"/>
        <v>COSMIC</v>
      </c>
      <c r="AQ235" s="36" t="str">
        <f t="shared" si="282"/>
        <v>Desarrollo de Software</v>
      </c>
      <c r="AR235" s="36" t="s">
        <v>4444</v>
      </c>
      <c r="AS235" s="36" t="s">
        <v>4444</v>
      </c>
      <c r="AT235" s="36" t="str">
        <f t="shared" si="283"/>
        <v>Homero Angel Garcia Merino</v>
      </c>
      <c r="AU235" s="36" t="str">
        <f t="shared" si="284"/>
        <v>Jazmin Aide Gaytan Fernandez</v>
      </c>
      <c r="AV235" s="54" t="str">
        <f t="shared" si="285"/>
        <v>26/05/2020</v>
      </c>
      <c r="AW235" s="54" t="str">
        <f t="shared" si="286"/>
        <v>26/05/2020</v>
      </c>
      <c r="AX235" s="54" t="str">
        <f t="shared" si="287"/>
        <v>08/12/2020</v>
      </c>
      <c r="AY235" s="54" t="str">
        <f>VLOOKUP(A235,proyectos,23,FALSE)</f>
        <v/>
      </c>
      <c r="AZ235" s="49">
        <f t="shared" si="288"/>
        <v>2020</v>
      </c>
      <c r="BA235" s="49">
        <f t="shared" si="289"/>
        <v>12</v>
      </c>
      <c r="BB235" s="36" t="s">
        <v>663</v>
      </c>
      <c r="BC235" s="49" t="s">
        <v>3963</v>
      </c>
      <c r="BD235" s="48" t="e">
        <f t="shared" si="261"/>
        <v>#N/A</v>
      </c>
      <c r="BE235" s="48" t="str">
        <f t="shared" si="262"/>
        <v>Iniciativa Aprobada</v>
      </c>
      <c r="BF235" s="48">
        <f t="shared" si="263"/>
        <v>1482</v>
      </c>
      <c r="BG235" s="48">
        <f t="shared" si="264"/>
        <v>1482</v>
      </c>
      <c r="BH235" s="48" t="str">
        <f t="shared" si="265"/>
        <v>Activo</v>
      </c>
    </row>
    <row r="236" spans="1:60" x14ac:dyDescent="0.3">
      <c r="A236" s="53">
        <v>1484</v>
      </c>
      <c r="B236" s="54">
        <f t="shared" si="268"/>
        <v>43917.420393518521</v>
      </c>
      <c r="C236" s="36" t="str">
        <f t="shared" si="255"/>
        <v>MAT RFC Ampliado: Actualizar resultados validación para Disolución y Liquidación simplif Sociedads Mercantiles</v>
      </c>
      <c r="D236" s="36"/>
      <c r="E236" s="36"/>
      <c r="F236" s="36"/>
      <c r="G236" s="36" t="s">
        <v>6815</v>
      </c>
      <c r="H236" s="36" t="str">
        <f t="shared" si="256"/>
        <v xml:space="preserve">Se deberá actualizar la interpretación del web service del 32D para emitir un resultado correcto a la Secretaria de Economía cuando el contribuyente se encuentra en situación Suspendido. </v>
      </c>
      <c r="I236" s="36" t="str">
        <f t="shared" si="272"/>
        <v>AGSC</v>
      </c>
      <c r="J236" s="36" t="s">
        <v>7957</v>
      </c>
      <c r="K236" s="36" t="str">
        <f t="shared" si="257"/>
        <v>Juan Carlos Lass Bernal</v>
      </c>
      <c r="L236" s="36" t="s">
        <v>7957</v>
      </c>
      <c r="M236" s="146"/>
      <c r="N236" s="145" t="s">
        <v>4470</v>
      </c>
      <c r="O236" s="36">
        <f t="shared" si="273"/>
        <v>92.561999999999998</v>
      </c>
      <c r="P236" s="36" t="s">
        <v>6974</v>
      </c>
      <c r="Q236" s="36">
        <f t="shared" si="274"/>
        <v>0</v>
      </c>
      <c r="R236" s="36" t="s">
        <v>81</v>
      </c>
      <c r="S236" s="36"/>
      <c r="T236" s="36"/>
      <c r="U236" s="36"/>
      <c r="V236" s="51">
        <f t="shared" si="267"/>
        <v>0.5</v>
      </c>
      <c r="W236" s="36" t="str">
        <f t="shared" si="275"/>
        <v>Activo</v>
      </c>
      <c r="X236" s="36" t="str">
        <f t="shared" si="271"/>
        <v>No aplica</v>
      </c>
      <c r="Y236" s="36" t="str">
        <f t="shared" si="276"/>
        <v>Compromiso con otras Instituciones</v>
      </c>
      <c r="Z236" s="36" t="str">
        <f t="shared" si="269"/>
        <v>Identificación del Contribuyente</v>
      </c>
      <c r="AA236" s="36" t="str">
        <f t="shared" si="270"/>
        <v>Desarrollo</v>
      </c>
      <c r="AB236" s="55" t="str">
        <f t="shared" si="258"/>
        <v>700 - RFC Ampliado</v>
      </c>
      <c r="AC236" s="36" t="str">
        <f t="shared" si="259"/>
        <v>RFC Ampliado</v>
      </c>
      <c r="AD236" s="36" t="s">
        <v>33</v>
      </c>
      <c r="AE236" s="36" t="str">
        <f>VLOOKUP(A236,h_project,34,FALSE)</f>
        <v>Unidades de Desarrollo (UD-X)</v>
      </c>
      <c r="AF236" s="36">
        <f t="shared" si="277"/>
        <v>493.66</v>
      </c>
      <c r="AG236" s="36">
        <f t="shared" si="278"/>
        <v>617.08000000000004</v>
      </c>
      <c r="AH236" s="56">
        <v>25648</v>
      </c>
      <c r="AI236" s="57">
        <f t="shared" si="279"/>
        <v>113048.14</v>
      </c>
      <c r="AJ236" s="36" t="e">
        <f t="shared" si="260"/>
        <v>#N/A</v>
      </c>
      <c r="AK236" s="36" t="str">
        <f>VLOOKUP(A236,proyectos,9,FALSE)</f>
        <v>Christian Alejandro Nolasco Palacios</v>
      </c>
      <c r="AL236" s="36" t="str">
        <f>VLOOKUP(A236,proyectos,10,FALSE)</f>
        <v>Ignacio Trujillo Hernandez</v>
      </c>
      <c r="AM236" s="36" t="s">
        <v>4214</v>
      </c>
      <c r="AN236" s="36" t="s">
        <v>4214</v>
      </c>
      <c r="AO236" s="36">
        <f t="shared" si="280"/>
        <v>1163</v>
      </c>
      <c r="AP236" s="36" t="str">
        <f t="shared" si="281"/>
        <v>Alto Nivel</v>
      </c>
      <c r="AQ236" s="36" t="str">
        <f t="shared" si="282"/>
        <v>Desarrollo de Software</v>
      </c>
      <c r="AR236" s="36" t="s">
        <v>4401</v>
      </c>
      <c r="AS236" s="36" t="s">
        <v>4401</v>
      </c>
      <c r="AT236" s="36" t="str">
        <f t="shared" si="283"/>
        <v>Jose Ignacio Perez Garcia</v>
      </c>
      <c r="AU236" s="36" t="str">
        <f t="shared" si="284"/>
        <v>Araceli Gandara Bautista</v>
      </c>
      <c r="AV236" s="54" t="str">
        <f t="shared" si="285"/>
        <v>11/05/2020</v>
      </c>
      <c r="AW236" s="54" t="str">
        <f t="shared" si="286"/>
        <v>11/05/2020</v>
      </c>
      <c r="AX236" s="54" t="str">
        <f t="shared" si="287"/>
        <v>06/10/2020</v>
      </c>
      <c r="AY236" s="54" t="str">
        <f>VLOOKUP(A236,proyectos,23,FALSE)</f>
        <v/>
      </c>
      <c r="AZ236" s="49">
        <f t="shared" si="288"/>
        <v>2020</v>
      </c>
      <c r="BA236" s="49">
        <f t="shared" si="289"/>
        <v>10</v>
      </c>
      <c r="BB236" s="36" t="s">
        <v>663</v>
      </c>
      <c r="BC236" s="49" t="s">
        <v>3963</v>
      </c>
      <c r="BD236" s="48" t="e">
        <f t="shared" si="261"/>
        <v>#N/A</v>
      </c>
      <c r="BE236" s="48" t="str">
        <f t="shared" si="262"/>
        <v>Iniciativa Aprobada</v>
      </c>
      <c r="BF236" s="48">
        <f t="shared" si="263"/>
        <v>1484</v>
      </c>
      <c r="BG236" s="48">
        <f t="shared" si="264"/>
        <v>1484</v>
      </c>
      <c r="BH236" s="48" t="str">
        <f t="shared" si="265"/>
        <v>Activo</v>
      </c>
    </row>
    <row r="237" spans="1:60" x14ac:dyDescent="0.3">
      <c r="A237" s="53">
        <v>1485</v>
      </c>
      <c r="B237" s="54">
        <f t="shared" si="268"/>
        <v>43917.424224537041</v>
      </c>
      <c r="C237" s="36" t="str">
        <f t="shared" si="255"/>
        <v>Re-Arquitectura del proceso de Explotación de Factura Electrónica v2.0</v>
      </c>
      <c r="D237" s="36" t="s">
        <v>6348</v>
      </c>
      <c r="E237" s="36"/>
      <c r="F237" s="36"/>
      <c r="G237" s="36" t="s">
        <v>6815</v>
      </c>
      <c r="H237" s="36" t="str">
        <f t="shared" si="256"/>
        <v>El proceso actual de Explotación de Factura Electrónica cuenta con componentes que no están alineados a componentes de arquitecturas que utilicen software libre y que maximicen el consumo de información de factura electrónica y procesos relacionados a esta información. Adicional se busca refactorizar los componentes que utilizan la información de la Factura Electrónica para mejorar la respuesta en los procesos de extracción y consumo de datos con el fin de disminuir los costos de la plataforma de las soluciones que soportan estos servicios.​</v>
      </c>
      <c r="I237" s="36" t="str">
        <f t="shared" si="272"/>
        <v>AGCTI</v>
      </c>
      <c r="J237" s="36" t="s">
        <v>7957</v>
      </c>
      <c r="K237" s="36" t="str">
        <f t="shared" si="257"/>
        <v>Mauricio Martínez Puerto</v>
      </c>
      <c r="L237" s="36" t="s">
        <v>7957</v>
      </c>
      <c r="M237" s="36"/>
      <c r="N237" s="145" t="s">
        <v>4466</v>
      </c>
      <c r="O237" s="36">
        <f t="shared" si="273"/>
        <v>0</v>
      </c>
      <c r="P237" s="36" t="s">
        <v>6974</v>
      </c>
      <c r="Q237" s="36">
        <f t="shared" si="274"/>
        <v>1</v>
      </c>
      <c r="R237" s="36" t="str">
        <f>VLOOKUP(A237,proyectos,5,FALSE)</f>
        <v>F. Pruebas de Usuario</v>
      </c>
      <c r="S237" s="36"/>
      <c r="T237" s="36"/>
      <c r="U237" s="36"/>
      <c r="V237" s="51">
        <f t="shared" si="267"/>
        <v>0.81</v>
      </c>
      <c r="W237" s="36" t="str">
        <f t="shared" si="275"/>
        <v>Activo</v>
      </c>
      <c r="X237" s="36" t="str">
        <f t="shared" si="271"/>
        <v>No aplica</v>
      </c>
      <c r="Y237" s="36" t="str">
        <f t="shared" si="276"/>
        <v>Continuidad operativa</v>
      </c>
      <c r="Z237" s="36" t="str">
        <f t="shared" si="269"/>
        <v>Factura Electrónica</v>
      </c>
      <c r="AA237" s="36" t="str">
        <f t="shared" si="270"/>
        <v>Desarrollo</v>
      </c>
      <c r="AB237" s="55" t="str">
        <f t="shared" si="258"/>
        <v>637 - Desdoble de Factura Electrónica</v>
      </c>
      <c r="AC237" s="36" t="str">
        <f t="shared" si="259"/>
        <v>Desdoble de Factura Electrónica</v>
      </c>
      <c r="AD237" s="36" t="str">
        <f>VLOOKUP(A237,h_iniciativa,14,FALSE)</f>
        <v>Microsoft</v>
      </c>
      <c r="AE237" s="36" t="s">
        <v>2534</v>
      </c>
      <c r="AF237" s="36">
        <f t="shared" si="277"/>
        <v>4875</v>
      </c>
      <c r="AG237" s="36">
        <f t="shared" si="278"/>
        <v>0</v>
      </c>
      <c r="AH237" s="56">
        <v>0</v>
      </c>
      <c r="AI237" s="57">
        <f t="shared" si="279"/>
        <v>658125</v>
      </c>
      <c r="AJ237" s="36" t="e">
        <f t="shared" si="260"/>
        <v>#N/A</v>
      </c>
      <c r="AK237" s="36" t="s">
        <v>116</v>
      </c>
      <c r="AL237" s="36" t="s">
        <v>116</v>
      </c>
      <c r="AM237" s="36" t="s">
        <v>7822</v>
      </c>
      <c r="AN237" s="36" t="s">
        <v>7086</v>
      </c>
      <c r="AO237" s="36">
        <f t="shared" si="280"/>
        <v>1093</v>
      </c>
      <c r="AP237" s="36" t="str">
        <f t="shared" si="281"/>
        <v>Estimador Microsoft (OSE)</v>
      </c>
      <c r="AQ237" s="36" t="str">
        <f t="shared" si="282"/>
        <v>Desarrollo de Software</v>
      </c>
      <c r="AR237" s="36" t="s">
        <v>7086</v>
      </c>
      <c r="AS237" s="36" t="s">
        <v>7086</v>
      </c>
      <c r="AT237" s="36" t="str">
        <f t="shared" si="283"/>
        <v>Joaquin Tabares Muñoz</v>
      </c>
      <c r="AU237" s="36" t="str">
        <f t="shared" si="284"/>
        <v>Jesus Guerrero Mendoza</v>
      </c>
      <c r="AV237" s="54" t="str">
        <f t="shared" si="285"/>
        <v>01/04/2020</v>
      </c>
      <c r="AW237" s="54" t="str">
        <f t="shared" si="286"/>
        <v>01/04/2020</v>
      </c>
      <c r="AX237" s="54" t="str">
        <f t="shared" si="287"/>
        <v>20/10/2020</v>
      </c>
      <c r="AY237" s="54" t="str">
        <f>VLOOKUP(A237,proyectos,23,FALSE)</f>
        <v/>
      </c>
      <c r="AZ237" s="49">
        <f t="shared" si="288"/>
        <v>2020</v>
      </c>
      <c r="BA237" s="49">
        <f t="shared" si="289"/>
        <v>10</v>
      </c>
      <c r="BB237" s="36" t="s">
        <v>663</v>
      </c>
      <c r="BC237" s="49" t="s">
        <v>3963</v>
      </c>
      <c r="BD237" s="48" t="e">
        <f t="shared" si="261"/>
        <v>#N/A</v>
      </c>
      <c r="BE237" s="48" t="str">
        <f t="shared" si="262"/>
        <v>Iniciativa Aprobada</v>
      </c>
      <c r="BF237" s="48">
        <f t="shared" si="263"/>
        <v>1485</v>
      </c>
      <c r="BG237" s="48">
        <f t="shared" si="264"/>
        <v>1485</v>
      </c>
      <c r="BH237" s="48" t="str">
        <f t="shared" si="265"/>
        <v>Activo</v>
      </c>
    </row>
    <row r="238" spans="1:60" ht="28.8" x14ac:dyDescent="0.3">
      <c r="A238" s="36">
        <v>1486</v>
      </c>
      <c r="B238" s="54">
        <f t="shared" si="268"/>
        <v>43917.496238425927</v>
      </c>
      <c r="C238" s="63" t="str">
        <f t="shared" si="255"/>
        <v>CZA_ MAT- CBZ Baja de resoluciones pagadas de ISR anual de Personas Físicas del ejercicio 2018.</v>
      </c>
      <c r="D238" s="36"/>
      <c r="E238" s="36"/>
      <c r="F238" s="36"/>
      <c r="G238" s="36" t="s">
        <v>6815</v>
      </c>
      <c r="H238" s="36" t="str">
        <f t="shared" si="256"/>
        <v xml:space="preserve">_x000D_
_x000D_
_x000D_
_x000D_
Actualizar los créditos con convenio de las personas físicas_x000D_
a fin de emitir de manera correcta la opinión del cumplimiento y los reportes_x000D_
que se envían al Buró de Crédito_x000D_
_x000D_
</v>
      </c>
      <c r="I238" s="36" t="str">
        <f t="shared" si="272"/>
        <v>AGR</v>
      </c>
      <c r="J238" s="36" t="s">
        <v>7957</v>
      </c>
      <c r="K238" s="36" t="str">
        <f t="shared" si="257"/>
        <v>José Luis Rodríguez González</v>
      </c>
      <c r="L238" s="36" t="s">
        <v>6944</v>
      </c>
      <c r="M238" s="36"/>
      <c r="N238" s="145" t="s">
        <v>102</v>
      </c>
      <c r="O238" s="36">
        <f t="shared" si="273"/>
        <v>59.188499999999991</v>
      </c>
      <c r="P238" s="36" t="s">
        <v>6974</v>
      </c>
      <c r="Q238" s="36">
        <f t="shared" si="274"/>
        <v>0</v>
      </c>
      <c r="R238" s="36" t="str">
        <f>VLOOKUP(A238,proyectos,5,FALSE)</f>
        <v>E. Pruebas de Integración Aplicativa</v>
      </c>
      <c r="S238" s="36" t="s">
        <v>6443</v>
      </c>
      <c r="T238" s="36" t="s">
        <v>6443</v>
      </c>
      <c r="U238" s="36"/>
      <c r="V238" s="51">
        <f t="shared" si="267"/>
        <v>0.55000000000000004</v>
      </c>
      <c r="W238" s="36" t="str">
        <f t="shared" si="275"/>
        <v>Activo</v>
      </c>
      <c r="X238" s="36" t="str">
        <f t="shared" si="271"/>
        <v>No aplica</v>
      </c>
      <c r="Y238" s="36" t="str">
        <f t="shared" si="276"/>
        <v>No Aplica</v>
      </c>
      <c r="Z238" s="36" t="str">
        <f t="shared" si="269"/>
        <v>Cobranza</v>
      </c>
      <c r="AA238" s="36" t="str">
        <f t="shared" si="270"/>
        <v>Desarrollo</v>
      </c>
      <c r="AB238" s="55" t="str">
        <f t="shared" si="258"/>
        <v>666 - Modelo de Administración Tributaria de Cobranza</v>
      </c>
      <c r="AC238" s="36" t="str">
        <f t="shared" si="259"/>
        <v>Modelo de Administración Tributaria de Cobranza</v>
      </c>
      <c r="AD238" s="36" t="s">
        <v>33</v>
      </c>
      <c r="AE238" s="36" t="str">
        <f>VLOOKUP(A238,h_project,34,FALSE)</f>
        <v>Unidades de Desarrollo (UD-X)</v>
      </c>
      <c r="AF238" s="36">
        <f t="shared" si="277"/>
        <v>0</v>
      </c>
      <c r="AG238" s="36">
        <f t="shared" si="278"/>
        <v>394.59</v>
      </c>
      <c r="AH238" s="56">
        <v>0</v>
      </c>
      <c r="AI238" s="57">
        <f t="shared" si="279"/>
        <v>0</v>
      </c>
      <c r="AJ238" s="36" t="e">
        <f t="shared" si="260"/>
        <v>#N/A</v>
      </c>
      <c r="AK238" s="36" t="str">
        <f>VLOOKUP(A238,proyectos,9,FALSE)</f>
        <v>José Luis Vences Mendoza</v>
      </c>
      <c r="AL238" s="36" t="str">
        <f>VLOOKUP(A238,proyectos,10,FALSE)</f>
        <v>Ricardo Ramiro Romero Razo</v>
      </c>
      <c r="AM238" s="36" t="s">
        <v>4214</v>
      </c>
      <c r="AN238" s="36" t="s">
        <v>4214</v>
      </c>
      <c r="AO238" s="36">
        <f t="shared" si="280"/>
        <v>1121</v>
      </c>
      <c r="AP238" s="36" t="str">
        <f t="shared" si="281"/>
        <v>Juicio de Expertos</v>
      </c>
      <c r="AQ238" s="36" t="str">
        <f t="shared" si="282"/>
        <v>Desarrollo de Software</v>
      </c>
      <c r="AR238" s="36" t="s">
        <v>4444</v>
      </c>
      <c r="AS238" s="36" t="s">
        <v>4444</v>
      </c>
      <c r="AT238" s="36" t="str">
        <f t="shared" si="283"/>
        <v>Irma Patricia Guzman Miranda</v>
      </c>
      <c r="AU238" s="36" t="str">
        <f t="shared" si="284"/>
        <v>Jose Luis Avila Vazquez</v>
      </c>
      <c r="AV238" s="54" t="str">
        <f t="shared" si="285"/>
        <v>25/05/2020</v>
      </c>
      <c r="AW238" s="54" t="str">
        <f t="shared" si="286"/>
        <v>25/05/2020</v>
      </c>
      <c r="AX238" s="54" t="str">
        <f t="shared" si="287"/>
        <v>20/08/2020</v>
      </c>
      <c r="AY238" s="54" t="str">
        <f>VLOOKUP(A238,proyectos,23,FALSE)</f>
        <v/>
      </c>
      <c r="AZ238" s="49">
        <f t="shared" si="288"/>
        <v>2020</v>
      </c>
      <c r="BA238" s="49">
        <f t="shared" si="289"/>
        <v>8</v>
      </c>
      <c r="BB238" s="36" t="s">
        <v>663</v>
      </c>
      <c r="BC238" s="49" t="s">
        <v>3963</v>
      </c>
      <c r="BD238" s="48" t="e">
        <f t="shared" si="261"/>
        <v>#N/A</v>
      </c>
      <c r="BE238" s="48" t="str">
        <f t="shared" si="262"/>
        <v>Iniciativa Aprobada</v>
      </c>
      <c r="BF238" s="48">
        <f t="shared" si="263"/>
        <v>1486</v>
      </c>
      <c r="BG238" s="48">
        <f t="shared" si="264"/>
        <v>1486</v>
      </c>
      <c r="BH238" s="48" t="str">
        <f t="shared" si="265"/>
        <v>Activo</v>
      </c>
    </row>
    <row r="239" spans="1:60" x14ac:dyDescent="0.3">
      <c r="A239" s="36">
        <v>1488</v>
      </c>
      <c r="B239" s="54">
        <f t="shared" si="268"/>
        <v>43917.668194444443</v>
      </c>
      <c r="C239" s="36" t="str">
        <f t="shared" si="255"/>
        <v xml:space="preserve">Modelo de Valuación de la Cartera de Créditos Fiscales </v>
      </c>
      <c r="D239" s="36"/>
      <c r="E239" s="36"/>
      <c r="F239" s="36"/>
      <c r="G239" s="36" t="s">
        <v>6817</v>
      </c>
      <c r="H239" s="36" t="str">
        <f t="shared" si="256"/>
        <v>Derivado
  del problema detectado de no contar con una valuación de la cartera de
  créditos, de acuerdo con lo establecido en el RISAT, se elaboró un modelo de
  riesgo durante el primer semestre de 2019, entregándose los resultados
  correspondientes.</v>
      </c>
      <c r="I239" s="36" t="str">
        <f t="shared" si="272"/>
        <v>AGR</v>
      </c>
      <c r="J239" s="36" t="s">
        <v>6944</v>
      </c>
      <c r="K239" s="36" t="e">
        <f t="shared" si="257"/>
        <v>#N/A</v>
      </c>
      <c r="L239" s="36"/>
      <c r="M239" s="36"/>
      <c r="N239" s="36"/>
      <c r="O239" s="36"/>
      <c r="P239" s="36"/>
      <c r="Q239" s="36"/>
      <c r="R239" s="36" t="s">
        <v>2275</v>
      </c>
      <c r="S239" s="36"/>
      <c r="T239" s="36"/>
      <c r="U239" s="36"/>
      <c r="V239" s="51" t="e">
        <f t="shared" si="267"/>
        <v>#N/A</v>
      </c>
      <c r="W239" s="36" t="str">
        <f>IF(VLOOKUP(A239,iniciativa,23,FALSE)="Banco de iniciativa", "Detenido","Activo")</f>
        <v>Activo</v>
      </c>
      <c r="X239" s="36" t="str">
        <f t="shared" si="271"/>
        <v>No aplica</v>
      </c>
      <c r="Y239" s="36" t="str">
        <f>VLOOKUP(A239,iniciativa,17,FALSE)</f>
        <v>Recaudación</v>
      </c>
      <c r="Z239" s="36" t="str">
        <f t="shared" si="269"/>
        <v>Cobranza</v>
      </c>
      <c r="AA239" s="36" t="str">
        <f t="shared" si="270"/>
        <v>Modelos de Riesgo</v>
      </c>
      <c r="AB239" s="36" t="str">
        <f t="shared" si="258"/>
        <v>0 - No Aplica</v>
      </c>
      <c r="AC239" s="36" t="str">
        <f t="shared" si="259"/>
        <v>No Aplica</v>
      </c>
      <c r="AD239" s="36" t="str">
        <f>VLOOKUP(A239,h_iniciativa,14,FALSE)</f>
        <v>No Aplica</v>
      </c>
      <c r="AE239" s="36"/>
      <c r="AF239" s="36"/>
      <c r="AG239" s="36"/>
      <c r="AH239" s="36"/>
      <c r="AI239" s="36"/>
      <c r="AJ239" s="36" t="e">
        <f t="shared" si="260"/>
        <v>#N/A</v>
      </c>
      <c r="AK239" s="36" t="str">
        <f>VLOOKUP(A239,h_iniciativa,11,FALSE)</f>
        <v>Lorenzo Lopez Aguilar</v>
      </c>
      <c r="AL239" s="36" t="str">
        <f>VLOOKUP(A239,h_iniciativa,9,FALSE)</f>
        <v>Victor Quintero Marmol Gonzalez</v>
      </c>
      <c r="AM239" s="36" t="s">
        <v>7822</v>
      </c>
      <c r="AN239" s="36" t="s">
        <v>4380</v>
      </c>
      <c r="AO239" s="36"/>
      <c r="AP239" s="36"/>
      <c r="AQ239" s="36"/>
      <c r="AR239" s="36" t="s">
        <v>7822</v>
      </c>
      <c r="AS239" s="36" t="s">
        <v>2276</v>
      </c>
      <c r="AT239" s="36" t="s">
        <v>170</v>
      </c>
      <c r="AU239" s="48">
        <f>VLOOKUP(VLOOKUP(A239,h_iniciativa,12,FALSE),matriz_app,5,FALSE)</f>
        <v>0</v>
      </c>
      <c r="AV239" s="54"/>
      <c r="AW239" s="54"/>
      <c r="AX239" s="54"/>
      <c r="AY239" s="54"/>
      <c r="AZ239" s="49"/>
      <c r="BA239" s="49"/>
      <c r="BB239" s="36" t="s">
        <v>2267</v>
      </c>
      <c r="BC239" s="49" t="s">
        <v>3963</v>
      </c>
      <c r="BD239" s="48">
        <f t="shared" si="261"/>
        <v>1488</v>
      </c>
      <c r="BE239" s="48" t="str">
        <f t="shared" si="262"/>
        <v>Análisis realizado</v>
      </c>
      <c r="BF239" s="48" t="e">
        <f t="shared" si="263"/>
        <v>#N/A</v>
      </c>
      <c r="BG239" s="48" t="e">
        <f t="shared" si="264"/>
        <v>#N/A</v>
      </c>
      <c r="BH239" s="48" t="e">
        <f t="shared" si="265"/>
        <v>#N/A</v>
      </c>
    </row>
    <row r="240" spans="1:60" x14ac:dyDescent="0.3">
      <c r="A240" s="36">
        <v>1491</v>
      </c>
      <c r="B240" s="54">
        <f t="shared" si="268"/>
        <v>43920.593854166669</v>
      </c>
      <c r="C240" s="36" t="str">
        <f t="shared" si="255"/>
        <v>CE-SO:SOIA: Modificar el proceso de descarga del archivo de registro 001 y consulta de cartas cupo.</v>
      </c>
      <c r="D240" s="36"/>
      <c r="E240" s="36"/>
      <c r="F240" s="36"/>
      <c r="G240" s="36" t="s">
        <v>6816</v>
      </c>
      <c r="H240" s="36" t="str">
        <f t="shared" si="256"/>
        <v xml:space="preserve">​Con la entrada en vigor del nuevo esquema de Pago Referenciado, se actualizó el catálogo de claves de bancos, que es usado para nombrar el archivo tipo 001 descargable de SOIA, sin embargo el proceso de descarga debe utilizar el catalogo vigente de instituciones bancarias para homologar el uso de las claves de bancos. </v>
      </c>
      <c r="I240" s="36" t="str">
        <f t="shared" si="272"/>
        <v>AGA</v>
      </c>
      <c r="J240" s="36" t="s">
        <v>6944</v>
      </c>
      <c r="K240" s="36" t="str">
        <f t="shared" si="257"/>
        <v>María de los Ángeles Ávila Vázquez</v>
      </c>
      <c r="L240" s="36" t="s">
        <v>6944</v>
      </c>
      <c r="M240" s="36"/>
      <c r="N240" s="145" t="s">
        <v>4474</v>
      </c>
      <c r="O240" s="36">
        <f>IFERROR(AG240*0.15,0)</f>
        <v>97.53</v>
      </c>
      <c r="P240" s="36" t="s">
        <v>6974</v>
      </c>
      <c r="Q240" s="36">
        <f>IF(K240=N240,1,0)</f>
        <v>1</v>
      </c>
      <c r="R240" s="36" t="str">
        <f>VLOOKUP(A240,proyectos,5,FALSE)</f>
        <v>D. Desarrollo</v>
      </c>
      <c r="S240" s="36"/>
      <c r="T240" s="36"/>
      <c r="U240" s="36"/>
      <c r="V240" s="51">
        <f t="shared" si="267"/>
        <v>0.47</v>
      </c>
      <c r="W240" s="36" t="str">
        <f>VLOOKUP(A240,proyectos,6,FALSE)</f>
        <v>Activo</v>
      </c>
      <c r="X240" s="36" t="str">
        <f t="shared" si="271"/>
        <v>No aplica</v>
      </c>
      <c r="Y240" s="36" t="str">
        <f>VLOOKUP(A240,proyectos,19,FALSE)</f>
        <v>Continuidad operativa</v>
      </c>
      <c r="Z240" s="36" t="str">
        <f t="shared" si="269"/>
        <v>Comercio Exterior - Soporte a la Operación</v>
      </c>
      <c r="AA240" s="36" t="str">
        <f t="shared" si="270"/>
        <v>Desarrollo</v>
      </c>
      <c r="AB240" s="55" t="str">
        <f t="shared" si="258"/>
        <v>212 - Sistema de Operación Integral Aduanera</v>
      </c>
      <c r="AC240" s="36" t="str">
        <f t="shared" si="259"/>
        <v>Sistema de Operación Integral Aduanera</v>
      </c>
      <c r="AD240" s="36" t="s">
        <v>33</v>
      </c>
      <c r="AE240" s="36" t="str">
        <f>VLOOKUP(A240,h_project,34,FALSE)</f>
        <v>Unidades de Desarrollo (UD-X)</v>
      </c>
      <c r="AF240" s="36">
        <f>VLOOKUP(A240,h_project,35,FALSE)</f>
        <v>520.16</v>
      </c>
      <c r="AG240" s="36">
        <f>VLOOKUP(A240,h_project,36,FALSE)</f>
        <v>650.20000000000005</v>
      </c>
      <c r="AH240" s="56">
        <v>131144</v>
      </c>
      <c r="AI240" s="57">
        <f>VLOOKUP(A240,h_project,37,FALSE)</f>
        <v>119116.64</v>
      </c>
      <c r="AJ240" s="36">
        <f t="shared" si="260"/>
        <v>28396</v>
      </c>
      <c r="AK240" s="36" t="str">
        <f>VLOOKUP(A240,proyectos,9,FALSE)</f>
        <v>María de los Angeles Ávila Vázquez</v>
      </c>
      <c r="AL240" s="36" t="str">
        <f>VLOOKUP(A240,proyectos,10,FALSE)</f>
        <v>Enrique Teodoro Olvera Olvera</v>
      </c>
      <c r="AM240" s="36" t="s">
        <v>4214</v>
      </c>
      <c r="AN240" s="36" t="s">
        <v>4214</v>
      </c>
      <c r="AO240" s="36">
        <f>VLOOKUP(A240,proyectos,2,FALSE)</f>
        <v>1212</v>
      </c>
      <c r="AP240" s="36" t="str">
        <f>VLOOKUP(AO240,h_est_tec,17,FALSE)</f>
        <v>COSMIC</v>
      </c>
      <c r="AQ240" s="36" t="str">
        <f>VLOOKUP(A240,proyectos,29,FALSE)</f>
        <v>Desarrollo de Software</v>
      </c>
      <c r="AR240" s="36" t="s">
        <v>4444</v>
      </c>
      <c r="AS240" s="36" t="s">
        <v>4444</v>
      </c>
      <c r="AT240" s="36" t="str">
        <f>VLOOKUP(A240,proyectos,12,FALSE)</f>
        <v>Homero Angel Garcia Merino</v>
      </c>
      <c r="AU240" s="36" t="str">
        <f>VLOOKUP(A240,proyectos,13,FALSE)</f>
        <v>Francisco Lopez Guadarrama</v>
      </c>
      <c r="AV240" s="54" t="str">
        <f>VLOOKUP(A240,proyectos,20,FALSE)</f>
        <v>25/05/2020</v>
      </c>
      <c r="AW240" s="54" t="str">
        <f>VLOOKUP(A240,proyectos,21,FALSE)</f>
        <v>25/05/2020</v>
      </c>
      <c r="AX240" s="54" t="str">
        <f>VLOOKUP(A240,proyectos,22,FALSE)</f>
        <v>02/12/2020</v>
      </c>
      <c r="AY240" s="54" t="str">
        <f>VLOOKUP(A240,proyectos,23,FALSE)</f>
        <v/>
      </c>
      <c r="AZ240" s="49">
        <f>YEAR(AX240)</f>
        <v>2020</v>
      </c>
      <c r="BA240" s="49">
        <f>MONTH(AX240)</f>
        <v>12</v>
      </c>
      <c r="BB240" s="36" t="s">
        <v>663</v>
      </c>
      <c r="BC240" s="49" t="s">
        <v>3963</v>
      </c>
      <c r="BD240" s="48" t="e">
        <f t="shared" si="261"/>
        <v>#N/A</v>
      </c>
      <c r="BE240" s="48" t="str">
        <f t="shared" si="262"/>
        <v>Iniciativa Aprobada</v>
      </c>
      <c r="BF240" s="48">
        <f t="shared" si="263"/>
        <v>1491</v>
      </c>
      <c r="BG240" s="48">
        <f t="shared" si="264"/>
        <v>1491</v>
      </c>
      <c r="BH240" s="48" t="str">
        <f t="shared" si="265"/>
        <v>Activo</v>
      </c>
    </row>
    <row r="241" spans="1:60" x14ac:dyDescent="0.3">
      <c r="A241" s="36">
        <v>1492</v>
      </c>
      <c r="B241" s="54">
        <f t="shared" si="268"/>
        <v>43921.53707175926</v>
      </c>
      <c r="C241" s="36" t="str">
        <f t="shared" si="255"/>
        <v>TI_Actualización Tecnológica de JUPITER</v>
      </c>
      <c r="D241" s="36" t="s">
        <v>6365</v>
      </c>
      <c r="E241" s="36"/>
      <c r="F241" s="36"/>
      <c r="G241" s="36" t="s">
        <v>6813</v>
      </c>
      <c r="H241" s="36" t="str">
        <f t="shared" si="256"/>
        <v>​Se ha presentado desde antes del 18 de febrero del 2020 en el ambiente productivo, intermitencia en todos los módulos del sistema JUPITER (aplicaciones Web y Cliente-Servidor) en las Administraciones Desconcentradas Jurídicas (ADJ’s) que están integradas en las bases de datos JUPITERCEN11 Y JUPITERCEN15, impidiendo también que el personal de la Administración Central de Operación de Jurídica (ACOJ) realice consultas de SQL para la atención de incidencias de las ADJ’s referidas, lo que ha afectado la continuidad operativa de negocio de la AGJ.Actualmente no se ha identificado la causa de la problemática por los equipos de soporte (Operaciones, Comunicaciones y CDS), aunado a que los equipos que forman parte de las instancias de bases de datos del aplicativo JUPITER bajo Windows 2003 no se encuentran bajo el soporte de T-System SSO4 Legados lo que ha dificultado el seguimiento de su revisión y solución.Por lo anterior, es necesario proporcionar una alternativa de solución para que se reestablezca la operación del Negocio asegurando su estabilidad y continuidad con el objetivo de eficientar la operación y mantenimiento de las aplicaciones, con ventajas en la disponibilidad del servicio.</v>
      </c>
      <c r="I241" s="36" t="str">
        <f t="shared" si="272"/>
        <v>AGCTI</v>
      </c>
      <c r="J241" s="36" t="s">
        <v>6944</v>
      </c>
      <c r="K241" s="36" t="e">
        <f t="shared" si="257"/>
        <v>#N/A</v>
      </c>
      <c r="L241" s="36"/>
      <c r="M241" s="36"/>
      <c r="N241" s="36"/>
      <c r="O241" s="36"/>
      <c r="P241" s="36"/>
      <c r="Q241" s="36"/>
      <c r="R241" s="36" t="s">
        <v>3962</v>
      </c>
      <c r="S241" s="36"/>
      <c r="T241" s="36"/>
      <c r="U241" s="36"/>
      <c r="V241" s="51" t="e">
        <f t="shared" si="267"/>
        <v>#N/A</v>
      </c>
      <c r="W241" s="36" t="s">
        <v>35</v>
      </c>
      <c r="X241" s="36" t="str">
        <f t="shared" si="271"/>
        <v>No aplica</v>
      </c>
      <c r="Y241" s="36" t="str">
        <f>VLOOKUP(A241,h_iniciativa,17,FALSE)</f>
        <v>Continuidad Operativa</v>
      </c>
      <c r="Z241" s="36" t="str">
        <f t="shared" si="269"/>
        <v>Transversales de TI</v>
      </c>
      <c r="AA241" s="36" t="str">
        <f t="shared" si="270"/>
        <v>Desarrollo</v>
      </c>
      <c r="AB241" s="36" t="str">
        <f t="shared" si="258"/>
        <v>250 - JUPITER Mantenimiento</v>
      </c>
      <c r="AC241" s="36" t="str">
        <f t="shared" si="259"/>
        <v>JUPITER Mantenimiento</v>
      </c>
      <c r="AD241" s="36" t="s">
        <v>33</v>
      </c>
      <c r="AE241" s="36"/>
      <c r="AF241" s="36"/>
      <c r="AG241" s="36"/>
      <c r="AH241" s="36"/>
      <c r="AI241" s="36"/>
      <c r="AJ241" s="36" t="e">
        <f t="shared" si="260"/>
        <v>#N/A</v>
      </c>
      <c r="AK241" s="36" t="s">
        <v>67</v>
      </c>
      <c r="AL241" s="36" t="s">
        <v>55</v>
      </c>
      <c r="AM241" s="36" t="s">
        <v>4214</v>
      </c>
      <c r="AN241" s="36" t="s">
        <v>4214</v>
      </c>
      <c r="AO241" s="36"/>
      <c r="AP241" s="36"/>
      <c r="AQ241" s="36"/>
      <c r="AR241" s="36" t="s">
        <v>4444</v>
      </c>
      <c r="AS241" s="36" t="s">
        <v>4444</v>
      </c>
      <c r="AT241" s="48" t="str">
        <f>VLOOKUP(VLOOKUP(A241,h_iniciativa,12,FALSE),matriz_app,6,FALSE)</f>
        <v>Alejandro Granados Lujano</v>
      </c>
      <c r="AU241" s="48" t="str">
        <f>VLOOKUP(VLOOKUP(A241,h_iniciativa,12,FALSE),matriz_app,5,FALSE)</f>
        <v>Jorge Alberto De Flon Gonzalez</v>
      </c>
      <c r="AV241" s="54"/>
      <c r="AW241" s="54"/>
      <c r="AX241" s="54"/>
      <c r="AY241" s="54"/>
      <c r="AZ241" s="49"/>
      <c r="BA241" s="49"/>
      <c r="BB241" s="36" t="s">
        <v>3960</v>
      </c>
      <c r="BC241" s="49" t="s">
        <v>3963</v>
      </c>
      <c r="BD241" s="48" t="e">
        <f t="shared" si="261"/>
        <v>#N/A</v>
      </c>
      <c r="BE241" s="48" t="str">
        <f t="shared" si="262"/>
        <v>Iniciativa Aprobada</v>
      </c>
      <c r="BF241" s="48">
        <f t="shared" si="263"/>
        <v>1492</v>
      </c>
      <c r="BG241" s="48" t="e">
        <f t="shared" si="264"/>
        <v>#N/A</v>
      </c>
      <c r="BH241" s="48" t="e">
        <f t="shared" si="265"/>
        <v>#N/A</v>
      </c>
    </row>
    <row r="242" spans="1:60" x14ac:dyDescent="0.3">
      <c r="A242" s="36">
        <v>1500</v>
      </c>
      <c r="B242" s="54">
        <f t="shared" si="268"/>
        <v>43924.622476851851</v>
      </c>
      <c r="C242" s="36" t="str">
        <f t="shared" si="255"/>
        <v>CE_Moduladores y Verificadores: Actualizar la información de las 49 aduanas del país en DWH para su consumo.</v>
      </c>
      <c r="D242" s="36"/>
      <c r="E242" s="36"/>
      <c r="F242" s="36"/>
      <c r="G242" s="36" t="s">
        <v>6816</v>
      </c>
      <c r="H242" s="36" t="str">
        <f t="shared" si="256"/>
        <v xml:space="preserve">
La
Administración Central de Procesamiento Electrónico de Datos Aduaneros (ACPED) requiere
contar con la información de los Moduladores y de Verificadores de las 49 aduanas
del país, con la finalidad de integrarla a otras fuentes de información con las
que ya cuenta para obtener a partir de ello, la identificación de
comportamientos atípicos u otros indicadores de riesgo.
El riesgo de no
contar con ésta información radica en la falta oportunidad para identificar
actos de corrupción en la entrada de mercancías al país.</v>
      </c>
      <c r="I242" s="36" t="str">
        <f t="shared" si="272"/>
        <v>AGA</v>
      </c>
      <c r="J242" s="36" t="s">
        <v>6944</v>
      </c>
      <c r="K242" s="36" t="e">
        <f t="shared" si="257"/>
        <v>#N/A</v>
      </c>
      <c r="L242" s="36"/>
      <c r="M242" s="36"/>
      <c r="N242" s="36"/>
      <c r="O242" s="36"/>
      <c r="P242" s="36"/>
      <c r="Q242" s="36"/>
      <c r="R242" s="36" t="s">
        <v>2275</v>
      </c>
      <c r="S242" s="36"/>
      <c r="T242" s="36"/>
      <c r="U242" s="36"/>
      <c r="V242" s="51" t="e">
        <f t="shared" si="267"/>
        <v>#N/A</v>
      </c>
      <c r="W242" s="36" t="str">
        <f>IF(VLOOKUP(A242,iniciativa,23,FALSE)="Banco de iniciativa", "Detenido","Activo")</f>
        <v>Activo</v>
      </c>
      <c r="X242" s="36" t="str">
        <f t="shared" si="271"/>
        <v>No aplica</v>
      </c>
      <c r="Y242" s="36" t="str">
        <f>VLOOKUP(A242,iniciativa,17,FALSE)</f>
        <v>Soporte a la operación del SAT</v>
      </c>
      <c r="Z242" s="36" t="str">
        <f t="shared" si="269"/>
        <v>Comercio Exterior - Soporte a la Operación</v>
      </c>
      <c r="AA242" s="36" t="str">
        <f t="shared" si="270"/>
        <v>Servicios de Información</v>
      </c>
      <c r="AB242" s="36" t="str">
        <f t="shared" si="258"/>
        <v>0 - No Aplica</v>
      </c>
      <c r="AC242" s="36" t="str">
        <f t="shared" si="259"/>
        <v>No Aplica</v>
      </c>
      <c r="AD242" s="36" t="str">
        <f>VLOOKUP(A242,h_iniciativa,14,FALSE)</f>
        <v>No Aplica</v>
      </c>
      <c r="AE242" s="36"/>
      <c r="AF242" s="36"/>
      <c r="AG242" s="36"/>
      <c r="AH242" s="36"/>
      <c r="AI242" s="36"/>
      <c r="AJ242" s="36" t="e">
        <f t="shared" si="260"/>
        <v>#N/A</v>
      </c>
      <c r="AK242" s="36" t="str">
        <f>VLOOKUP(A242,h_iniciativa,11,FALSE)</f>
        <v>Jose Alberto Romero Rodriguez</v>
      </c>
      <c r="AL242" s="36" t="str">
        <f>VLOOKUP(A242,h_iniciativa,9,FALSE)</f>
        <v>Enrique Teodoro Olvera Olvera</v>
      </c>
      <c r="AM242" s="36" t="s">
        <v>4214</v>
      </c>
      <c r="AN242" s="36" t="s">
        <v>4214</v>
      </c>
      <c r="AO242" s="36"/>
      <c r="AP242" s="36"/>
      <c r="AQ242" s="36"/>
      <c r="AR242" s="36" t="s">
        <v>7822</v>
      </c>
      <c r="AS242" s="36" t="s">
        <v>170</v>
      </c>
      <c r="AT242" s="36" t="s">
        <v>170</v>
      </c>
      <c r="AU242" s="48">
        <f>VLOOKUP(VLOOKUP(A242,h_iniciativa,12,FALSE),matriz_app,5,FALSE)</f>
        <v>0</v>
      </c>
      <c r="AV242" s="54"/>
      <c r="AW242" s="54"/>
      <c r="AX242" s="54"/>
      <c r="AY242" s="54"/>
      <c r="AZ242" s="49"/>
      <c r="BA242" s="49"/>
      <c r="BB242" s="36" t="s">
        <v>2267</v>
      </c>
      <c r="BC242" s="49" t="s">
        <v>3963</v>
      </c>
      <c r="BD242" s="48">
        <f t="shared" si="261"/>
        <v>1500</v>
      </c>
      <c r="BE242" s="48" t="str">
        <f t="shared" si="262"/>
        <v>Realizar entendimiento</v>
      </c>
      <c r="BF242" s="48" t="e">
        <f t="shared" si="263"/>
        <v>#N/A</v>
      </c>
      <c r="BG242" s="48" t="e">
        <f t="shared" si="264"/>
        <v>#N/A</v>
      </c>
      <c r="BH242" s="48" t="e">
        <f t="shared" si="265"/>
        <v>#N/A</v>
      </c>
    </row>
    <row r="243" spans="1:60" x14ac:dyDescent="0.3">
      <c r="A243" s="36">
        <v>1501</v>
      </c>
      <c r="B243" s="54">
        <f t="shared" si="268"/>
        <v>43924.636701388888</v>
      </c>
      <c r="C243" s="36" t="str">
        <f t="shared" si="255"/>
        <v>CE_COVEs: Actualizar los Comprobantes de Valor Electrónico de la VUCEM al DWH para su consumo.</v>
      </c>
      <c r="D243" s="36"/>
      <c r="E243" s="36"/>
      <c r="F243" s="36"/>
      <c r="G243" s="36" t="s">
        <v>6816</v>
      </c>
      <c r="H243" s="36" t="str">
        <f t="shared" si="256"/>
        <v xml:space="preserve">
La
Administración Central de Procesamiento Electrónico de Datos Aduaneros (ACPED) requiere
contar con la información de los Comprobante de Valor Electrónico (COVE´s) de
la VUCEM, con la finalidad de integrarla a otras fuentes de
información con las que ya cuenta para obtener a partir de ello, la
identificación de comportamientos atípicos u otros indicadores de riesgo.
El
riesgo de no contar con ésta información radica en la falta oportunidad para
identificar actos de corrupción en la entrada de mercancías al país. 
</v>
      </c>
      <c r="I243" s="36" t="str">
        <f t="shared" si="272"/>
        <v>AGA</v>
      </c>
      <c r="J243" s="36" t="s">
        <v>6944</v>
      </c>
      <c r="K243" s="36" t="e">
        <f t="shared" si="257"/>
        <v>#N/A</v>
      </c>
      <c r="L243" s="36"/>
      <c r="M243" s="36"/>
      <c r="N243" s="36"/>
      <c r="O243" s="36"/>
      <c r="P243" s="36"/>
      <c r="Q243" s="36"/>
      <c r="R243" s="36" t="s">
        <v>2275</v>
      </c>
      <c r="S243" s="36"/>
      <c r="T243" s="36"/>
      <c r="U243" s="36"/>
      <c r="V243" s="51" t="e">
        <f t="shared" si="267"/>
        <v>#N/A</v>
      </c>
      <c r="W243" s="36" t="str">
        <f>IF(VLOOKUP(A243,iniciativa,23,FALSE)="Banco de iniciativa", "Detenido","Activo")</f>
        <v>Activo</v>
      </c>
      <c r="X243" s="36" t="str">
        <f t="shared" si="271"/>
        <v>No aplica</v>
      </c>
      <c r="Y243" s="36" t="str">
        <f>VLOOKUP(A243,iniciativa,17,FALSE)</f>
        <v>Fiscalización</v>
      </c>
      <c r="Z243" s="36" t="str">
        <f t="shared" si="269"/>
        <v>Comercio Exterior - Soporte a la Operación</v>
      </c>
      <c r="AA243" s="36" t="str">
        <f t="shared" si="270"/>
        <v>Servicios de Información</v>
      </c>
      <c r="AB243" s="36" t="str">
        <f t="shared" si="258"/>
        <v>3049 - CE_COVEs: Actualizar los Comprobantes de Valor Electrónico de la VUCEM al DWH para su consumo.</v>
      </c>
      <c r="AC243" s="36" t="str">
        <f t="shared" si="259"/>
        <v>CE_COVEs: Actualizar los Comprobantes de Valor Electrónico de la VUCEM al DWH para su consumo.</v>
      </c>
      <c r="AD243" s="36" t="s">
        <v>33</v>
      </c>
      <c r="AE243" s="36"/>
      <c r="AF243" s="36"/>
      <c r="AG243" s="36"/>
      <c r="AH243" s="36"/>
      <c r="AI243" s="36"/>
      <c r="AJ243" s="36" t="e">
        <f t="shared" si="260"/>
        <v>#N/A</v>
      </c>
      <c r="AK243" s="36" t="str">
        <f>VLOOKUP(A243,h_iniciativa,11,FALSE)</f>
        <v>Jose Alberto Romero Rodriguez</v>
      </c>
      <c r="AL243" s="36" t="str">
        <f>VLOOKUP(A243,h_iniciativa,9,FALSE)</f>
        <v>Enrique Teodoro Olvera Olvera</v>
      </c>
      <c r="AM243" s="36" t="s">
        <v>4214</v>
      </c>
      <c r="AN243" s="36" t="s">
        <v>4214</v>
      </c>
      <c r="AO243" s="36"/>
      <c r="AP243" s="36"/>
      <c r="AQ243" s="36"/>
      <c r="AR243" s="36" t="s">
        <v>4401</v>
      </c>
      <c r="AS243" s="36" t="s">
        <v>4401</v>
      </c>
      <c r="AT243" s="48" t="str">
        <f>VLOOKUP(VLOOKUP(A243,h_iniciativa,12,FALSE),matriz_app,6,FALSE)</f>
        <v>Victor Alfredo Milchorena Gonzalez</v>
      </c>
      <c r="AU243" s="48" t="str">
        <f>VLOOKUP(VLOOKUP(A243,h_iniciativa,12,FALSE),matriz_app,5,FALSE)</f>
        <v>David Muñoz Olivares</v>
      </c>
      <c r="AV243" s="54"/>
      <c r="AW243" s="54"/>
      <c r="AX243" s="54"/>
      <c r="AY243" s="54"/>
      <c r="AZ243" s="49"/>
      <c r="BA243" s="49"/>
      <c r="BB243" s="36" t="s">
        <v>2267</v>
      </c>
      <c r="BC243" s="49" t="s">
        <v>3963</v>
      </c>
      <c r="BD243" s="48">
        <f t="shared" si="261"/>
        <v>1501</v>
      </c>
      <c r="BE243" s="48" t="str">
        <f t="shared" si="262"/>
        <v>Formalizar Iniciativa</v>
      </c>
      <c r="BF243" s="48" t="e">
        <f t="shared" si="263"/>
        <v>#N/A</v>
      </c>
      <c r="BG243" s="48" t="e">
        <f t="shared" si="264"/>
        <v>#N/A</v>
      </c>
      <c r="BH243" s="48" t="e">
        <f t="shared" si="265"/>
        <v>#N/A</v>
      </c>
    </row>
    <row r="244" spans="1:60" x14ac:dyDescent="0.3">
      <c r="A244" s="36">
        <v>1507</v>
      </c>
      <c r="B244" s="54">
        <f t="shared" si="268"/>
        <v>43927.659768518519</v>
      </c>
      <c r="C244" s="36" t="str">
        <f t="shared" si="255"/>
        <v>DyP_DD_CBC _Actualización de esquema XML de CbC Versión 2.0</v>
      </c>
      <c r="D244" s="36" t="s">
        <v>6468</v>
      </c>
      <c r="E244" s="36" t="s">
        <v>6468</v>
      </c>
      <c r="F244" s="36"/>
      <c r="G244" s="36" t="s">
        <v>6812</v>
      </c>
      <c r="H244" s="36" t="str">
        <f t="shared" si="256"/>
        <v xml:space="preserve">_x000D_
_x000D_
Derivado de los compromisos internacionales establecidos con la OCDE y las Jusrisdicciones con la que se tiene acuerdo, es necesario actualizar en el aplicativo CBC,_x000D_
ya que actualmente recibe información correspondiente al esquema XML de CbC Versión_x000D_
1.1.y se debe recibir información conforme a las_x000D_
validaciones del esquema XML de CbC_x000D_
Versión 2.0, a partir del 01 de enero de 2021._x000D_
_x000D_
</v>
      </c>
      <c r="I244" s="36" t="str">
        <f t="shared" si="272"/>
        <v>AGGC</v>
      </c>
      <c r="J244" s="36" t="s">
        <v>6944</v>
      </c>
      <c r="K244" s="36" t="str">
        <f t="shared" si="257"/>
        <v>Santa Isabel Villanueva Hernández</v>
      </c>
      <c r="L244" s="36" t="s">
        <v>6944</v>
      </c>
      <c r="M244" s="36">
        <v>1</v>
      </c>
      <c r="N244" s="145" t="s">
        <v>4483</v>
      </c>
      <c r="O244" s="36">
        <f>IFERROR(AG244*0.15,0)</f>
        <v>128.85</v>
      </c>
      <c r="P244" s="36" t="s">
        <v>6974</v>
      </c>
      <c r="Q244" s="36">
        <f>IF(K244=N244,1,0)</f>
        <v>1</v>
      </c>
      <c r="R244" s="36" t="str">
        <f>VLOOKUP(A244,proyectos,5,FALSE)</f>
        <v>A.1 Especificación Funcional</v>
      </c>
      <c r="S244" s="36"/>
      <c r="T244" s="36"/>
      <c r="U244" s="36"/>
      <c r="V244" s="51">
        <f t="shared" si="267"/>
        <v>0.27</v>
      </c>
      <c r="W244" s="36" t="str">
        <f>VLOOKUP(A244,proyectos,6,FALSE)</f>
        <v>Activo</v>
      </c>
      <c r="X244" s="36" t="s">
        <v>170</v>
      </c>
      <c r="Y244" s="36" t="str">
        <f>VLOOKUP(A244,proyectos,19,FALSE)</f>
        <v>Acuerdos nacionales e internacionales</v>
      </c>
      <c r="Z244" s="36" t="str">
        <f t="shared" si="269"/>
        <v>Declaraciones y Pagos (Documentos Digitales)</v>
      </c>
      <c r="AA244" s="36" t="str">
        <f t="shared" si="270"/>
        <v>Desarrollo</v>
      </c>
      <c r="AB244" s="55" t="str">
        <f t="shared" si="258"/>
        <v>979 - País por País</v>
      </c>
      <c r="AC244" s="36" t="str">
        <f t="shared" si="259"/>
        <v>País por País</v>
      </c>
      <c r="AD244" s="36" t="s">
        <v>33</v>
      </c>
      <c r="AE244" s="36" t="str">
        <f>VLOOKUP(A244,h_project,34,FALSE)</f>
        <v>Unidades de Desarrollo (UD-X)</v>
      </c>
      <c r="AF244" s="36">
        <f>VLOOKUP(A244,h_project,35,FALSE)</f>
        <v>859</v>
      </c>
      <c r="AG244" s="36">
        <f>VLOOKUP(A244,h_project,36,FALSE)</f>
        <v>859</v>
      </c>
      <c r="AH244" s="56">
        <v>196711</v>
      </c>
      <c r="AI244" s="57">
        <f>VLOOKUP(A244,h_project,37,FALSE)</f>
        <v>196711</v>
      </c>
      <c r="AJ244" s="36" t="e">
        <f t="shared" si="260"/>
        <v>#N/A</v>
      </c>
      <c r="AK244" s="36" t="str">
        <f>VLOOKUP(A244,proyectos,9,FALSE)</f>
        <v>Santa Isabel Villanueva Hernandez</v>
      </c>
      <c r="AL244" s="36" t="str">
        <f>VLOOKUP(A244,proyectos,10,FALSE)</f>
        <v>Ingrid Bernal Campuzano</v>
      </c>
      <c r="AM244" s="36" t="s">
        <v>4214</v>
      </c>
      <c r="AN244" s="36" t="s">
        <v>4214</v>
      </c>
      <c r="AO244" s="36">
        <f>VLOOKUP(A244,proyectos,2,FALSE)</f>
        <v>1137</v>
      </c>
      <c r="AP244" s="36" t="str">
        <f>VLOOKUP(AO244,h_est_tec,17,FALSE)</f>
        <v>Alto Nivel</v>
      </c>
      <c r="AQ244" s="36" t="str">
        <f>VLOOKUP(A244,proyectos,29,FALSE)</f>
        <v>Desarrollo de Software</v>
      </c>
      <c r="AR244" s="36" t="s">
        <v>4444</v>
      </c>
      <c r="AS244" s="36" t="s">
        <v>4444</v>
      </c>
      <c r="AT244" s="36" t="str">
        <f>VLOOKUP(A244,proyectos,12,FALSE)</f>
        <v>Oscar Fernandez Pallares</v>
      </c>
      <c r="AU244" s="36" t="str">
        <f>VLOOKUP(A244,proyectos,13,FALSE)</f>
        <v>Ignacio Ramon Ruiz Casillas</v>
      </c>
      <c r="AV244" s="54" t="str">
        <f>VLOOKUP(A244,proyectos,20,FALSE)</f>
        <v>10/06/2020</v>
      </c>
      <c r="AW244" s="54" t="str">
        <f>VLOOKUP(A244,proyectos,21,FALSE)</f>
        <v>10/06/2020</v>
      </c>
      <c r="AX244" s="54" t="str">
        <f>VLOOKUP(A244,proyectos,22,FALSE)</f>
        <v>29/03/2021</v>
      </c>
      <c r="AY244" s="54" t="str">
        <f>VLOOKUP(A244,proyectos,23,FALSE)</f>
        <v/>
      </c>
      <c r="AZ244" s="49">
        <f>YEAR(AX244)</f>
        <v>2021</v>
      </c>
      <c r="BA244" s="49">
        <f>MONTH(AX244)</f>
        <v>3</v>
      </c>
      <c r="BB244" s="36" t="s">
        <v>663</v>
      </c>
      <c r="BC244" s="49" t="s">
        <v>3963</v>
      </c>
      <c r="BD244" s="48" t="e">
        <f t="shared" si="261"/>
        <v>#N/A</v>
      </c>
      <c r="BE244" s="48" t="str">
        <f t="shared" si="262"/>
        <v>Iniciativa Aprobada</v>
      </c>
      <c r="BF244" s="48">
        <f t="shared" si="263"/>
        <v>1507</v>
      </c>
      <c r="BG244" s="48">
        <f t="shared" si="264"/>
        <v>1507</v>
      </c>
      <c r="BH244" s="48" t="str">
        <f t="shared" si="265"/>
        <v>Activo</v>
      </c>
    </row>
    <row r="245" spans="1:60" x14ac:dyDescent="0.3">
      <c r="A245" s="36">
        <v>1512</v>
      </c>
      <c r="B245" s="54">
        <f t="shared" si="268"/>
        <v>43934.45516203704</v>
      </c>
      <c r="C245" s="36" t="str">
        <f t="shared" si="255"/>
        <v>TI_AP3_Modelado de Procesos de Buzón Tributario</v>
      </c>
      <c r="D245" s="36" t="s">
        <v>6340</v>
      </c>
      <c r="E245" s="36" t="s">
        <v>6340</v>
      </c>
      <c r="F245" s="36" t="s">
        <v>7941</v>
      </c>
      <c r="G245" s="36" t="s">
        <v>6812</v>
      </c>
      <c r="H245" s="36" t="str">
        <f t="shared" si="256"/>
        <v xml:space="preserve">
Derivado
de que actualmente no se cuenta con un diagrama de procesos de los servicios
que integran Buzón Tributario, se requiere generar, con
la finalidad de tener elementos para las mejoras que solicita el área usuaria. 
Esta
información permitirá identificar fácilmente la operación “AS IS” y dará una mayor
visibilidad a la AGCTI y al negocio, con la finalidad de que posteriormente se
puedan realizar mejoras a los procesos. 
</v>
      </c>
      <c r="I245" s="36" t="str">
        <f t="shared" si="272"/>
        <v>AGCTI</v>
      </c>
      <c r="J245" s="36" t="s">
        <v>6944</v>
      </c>
      <c r="K245" s="36" t="str">
        <f t="shared" si="257"/>
        <v>María Elena Ventura Ibarra</v>
      </c>
      <c r="L245" s="36" t="s">
        <v>6944</v>
      </c>
      <c r="M245" s="36"/>
      <c r="N245" s="145" t="s">
        <v>340</v>
      </c>
      <c r="O245" s="36">
        <f>IFERROR(AG245*0.15,0)</f>
        <v>0</v>
      </c>
      <c r="P245" s="36" t="s">
        <v>6974</v>
      </c>
      <c r="Q245" s="36">
        <f>IF(K245=N245,1,0)</f>
        <v>1</v>
      </c>
      <c r="R245" s="36" t="str">
        <f>VLOOKUP(A245,proyectos,5,FALSE)</f>
        <v>4. Cierre</v>
      </c>
      <c r="S245" s="36"/>
      <c r="T245" s="36"/>
      <c r="U245" s="36"/>
      <c r="V245" s="51">
        <f t="shared" si="267"/>
        <v>0.97</v>
      </c>
      <c r="W245" s="36" t="str">
        <f>VLOOKUP(A245,proyectos,6,FALSE)</f>
        <v>Activo</v>
      </c>
      <c r="X245" s="36" t="s">
        <v>170</v>
      </c>
      <c r="Y245" s="36" t="str">
        <f>VLOOKUP(A245,proyectos,19,FALSE)</f>
        <v>No Aplica</v>
      </c>
      <c r="Z245" s="36" t="str">
        <f t="shared" si="269"/>
        <v>Transversales de TI</v>
      </c>
      <c r="AA245" s="36" t="str">
        <f t="shared" si="270"/>
        <v>Tecnológico</v>
      </c>
      <c r="AB245" s="36" t="str">
        <f t="shared" si="258"/>
        <v>0 - No Aplica</v>
      </c>
      <c r="AC245" s="36" t="str">
        <f t="shared" si="259"/>
        <v>No Aplica</v>
      </c>
      <c r="AD245" s="36" t="str">
        <f>VLOOKUP(A245,h_iniciativa,14,FALSE)</f>
        <v>No Aplica</v>
      </c>
      <c r="AE245" s="36" t="str">
        <f>VLOOKUP(A245,h_project,34,FALSE)</f>
        <v>No Aplica</v>
      </c>
      <c r="AF245" s="36">
        <f>VLOOKUP(A245,h_project,35,FALSE)</f>
        <v>0</v>
      </c>
      <c r="AG245" s="36">
        <f>VLOOKUP(A245,h_project,36,FALSE)</f>
        <v>0</v>
      </c>
      <c r="AH245" s="56">
        <v>0</v>
      </c>
      <c r="AI245" s="57">
        <f>VLOOKUP(A245,h_project,37,FALSE)</f>
        <v>0</v>
      </c>
      <c r="AJ245" s="36" t="e">
        <f t="shared" si="260"/>
        <v>#N/A</v>
      </c>
      <c r="AK245" s="36" t="str">
        <f>VLOOKUP(A245,h_iniciativa,11,FALSE)</f>
        <v>María Elena Ventura Ibarra</v>
      </c>
      <c r="AL245" s="36" t="str">
        <f>VLOOKUP(A245,h_iniciativa,9,FALSE)</f>
        <v>Carlos Manuel Ortega Polanco</v>
      </c>
      <c r="AM245" s="36" t="s">
        <v>4214</v>
      </c>
      <c r="AN245" s="36" t="s">
        <v>4214</v>
      </c>
      <c r="AO245" s="36">
        <f>VLOOKUP(A245,proyectos,2,FALSE)</f>
        <v>0</v>
      </c>
      <c r="AP245" s="36" t="e">
        <f>VLOOKUP(AO245,h_est_tec,17,FALSE)</f>
        <v>#N/A</v>
      </c>
      <c r="AQ245" s="36" t="str">
        <f>VLOOKUP(A245,proyectos,29,FALSE)</f>
        <v>Proyecto Tecnológico</v>
      </c>
      <c r="AR245" s="36" t="s">
        <v>7822</v>
      </c>
      <c r="AS245" s="36" t="s">
        <v>170</v>
      </c>
      <c r="AT245" s="36" t="s">
        <v>170</v>
      </c>
      <c r="AU245" s="48">
        <f>VLOOKUP(VLOOKUP(A245,h_iniciativa,12,FALSE),matriz_app,5,FALSE)</f>
        <v>0</v>
      </c>
      <c r="AV245" s="54" t="str">
        <f>VLOOKUP(A245,proyectos,20,FALSE)</f>
        <v>01/04/2020</v>
      </c>
      <c r="AW245" s="54" t="str">
        <f>VLOOKUP(A245,proyectos,21,FALSE)</f>
        <v>01/04/2020</v>
      </c>
      <c r="AX245" s="54" t="str">
        <f>VLOOKUP(A245,proyectos,22,FALSE)</f>
        <v>02/09/2020</v>
      </c>
      <c r="AY245" s="54"/>
      <c r="AZ245" s="49">
        <f>YEAR(AX245)</f>
        <v>2020</v>
      </c>
      <c r="BA245" s="49">
        <f>MONTH(AX245)</f>
        <v>9</v>
      </c>
      <c r="BB245" s="36" t="s">
        <v>663</v>
      </c>
      <c r="BC245" s="49" t="s">
        <v>3963</v>
      </c>
      <c r="BD245" s="48" t="e">
        <f t="shared" si="261"/>
        <v>#N/A</v>
      </c>
      <c r="BE245" s="48" t="str">
        <f t="shared" si="262"/>
        <v>Iniciativa Aprobada</v>
      </c>
      <c r="BF245" s="48" t="e">
        <f t="shared" si="263"/>
        <v>#N/A</v>
      </c>
      <c r="BG245" s="48">
        <f t="shared" si="264"/>
        <v>1512</v>
      </c>
      <c r="BH245" s="48" t="str">
        <f t="shared" si="265"/>
        <v>Activo</v>
      </c>
    </row>
    <row r="246" spans="1:60" x14ac:dyDescent="0.3">
      <c r="A246" s="36">
        <v>1523</v>
      </c>
      <c r="B246" s="54">
        <f t="shared" si="268"/>
        <v>43941.444328703707</v>
      </c>
      <c r="C246" s="36" t="str">
        <f t="shared" si="255"/>
        <v xml:space="preserve">Inclusión del Padrón de Exportadores Sectorial en MAT (Fase II) </v>
      </c>
      <c r="D246" s="36"/>
      <c r="E246" s="36"/>
      <c r="F246" s="36"/>
      <c r="G246" s="36" t="s">
        <v>6817</v>
      </c>
      <c r="H246" s="36" t="str">
        <f t="shared" si="256"/>
        <v>Se pretende modernizar el legado visual y dar de baja donde se registra al contribuyente del padrón de exportadores Fase IEs crear un aplicativo meramente con las funcionalidades básicas para que pueda continuar la operación Fase IISe desarrolló el aplicativo completo donde a través del cual se realicen los trámites para el registro y control de contribuyentes que solicitan su inscripción en el padrón de exportadores sectorial.</v>
      </c>
      <c r="I246" s="36" t="str">
        <f t="shared" si="272"/>
        <v>AGSC</v>
      </c>
      <c r="J246" s="36" t="s">
        <v>6944</v>
      </c>
      <c r="K246" s="36" t="e">
        <f t="shared" si="257"/>
        <v>#N/A</v>
      </c>
      <c r="L246" s="36"/>
      <c r="M246" s="36"/>
      <c r="N246" s="36"/>
      <c r="O246" s="36"/>
      <c r="P246" s="36"/>
      <c r="Q246" s="36"/>
      <c r="R246" s="36" t="s">
        <v>2275</v>
      </c>
      <c r="S246" s="36"/>
      <c r="T246" s="36"/>
      <c r="U246" s="36"/>
      <c r="V246" s="51" t="e">
        <f t="shared" si="267"/>
        <v>#N/A</v>
      </c>
      <c r="W246" s="36" t="str">
        <f>IF(VLOOKUP(A246,iniciativa,23,FALSE)="Banco de iniciativa", "Detenido","Activo")</f>
        <v>Detenido</v>
      </c>
      <c r="X246" s="36" t="s">
        <v>170</v>
      </c>
      <c r="Y246" s="36" t="str">
        <f>VLOOKUP(A246,iniciativa,17,FALSE)</f>
        <v>Continuidad Operativa</v>
      </c>
      <c r="Z246" s="36" t="str">
        <f t="shared" si="269"/>
        <v>Servicios al Contribuyente</v>
      </c>
      <c r="AA246" s="36" t="str">
        <f t="shared" si="270"/>
        <v>Desarrollo</v>
      </c>
      <c r="AB246" s="36" t="str">
        <f t="shared" si="258"/>
        <v>700 - RFC Ampliado</v>
      </c>
      <c r="AC246" s="36" t="str">
        <f t="shared" si="259"/>
        <v>RFC Ampliado</v>
      </c>
      <c r="AD246" s="36" t="s">
        <v>33</v>
      </c>
      <c r="AE246" s="36"/>
      <c r="AF246" s="36"/>
      <c r="AG246" s="36"/>
      <c r="AH246" s="36"/>
      <c r="AI246" s="36"/>
      <c r="AJ246" s="36" t="e">
        <f t="shared" si="260"/>
        <v>#N/A</v>
      </c>
      <c r="AK246" s="36" t="str">
        <f>VLOOKUP(A246,h_iniciativa,11,FALSE)</f>
        <v>Christian Alejandro Nolasco Palacios</v>
      </c>
      <c r="AL246" s="36" t="str">
        <f>VLOOKUP(A246,h_iniciativa,9,FALSE)</f>
        <v>Ignacio Trujillo Hernandez</v>
      </c>
      <c r="AM246" s="36" t="s">
        <v>4214</v>
      </c>
      <c r="AN246" s="36" t="s">
        <v>4214</v>
      </c>
      <c r="AO246" s="36"/>
      <c r="AP246" s="36"/>
      <c r="AQ246" s="36"/>
      <c r="AR246" s="36" t="s">
        <v>4401</v>
      </c>
      <c r="AS246" s="36" t="s">
        <v>4401</v>
      </c>
      <c r="AT246" s="48" t="str">
        <f>VLOOKUP(VLOOKUP(A246,h_iniciativa,12,FALSE),matriz_app,6,FALSE)</f>
        <v>Jose Ignacio Perez Garcia</v>
      </c>
      <c r="AU246" s="48" t="str">
        <f>VLOOKUP(VLOOKUP(A246,h_iniciativa,12,FALSE),matriz_app,5,FALSE)</f>
        <v>Araceli Gandara Bautista</v>
      </c>
      <c r="AV246" s="54"/>
      <c r="AW246" s="54"/>
      <c r="AX246" s="54"/>
      <c r="AY246" s="54"/>
      <c r="AZ246" s="49"/>
      <c r="BA246" s="49"/>
      <c r="BB246" s="36" t="s">
        <v>2267</v>
      </c>
      <c r="BC246" s="49" t="s">
        <v>3963</v>
      </c>
      <c r="BD246" s="48">
        <f t="shared" si="261"/>
        <v>1523</v>
      </c>
      <c r="BE246" s="48" t="str">
        <f t="shared" si="262"/>
        <v>Banco de iniciativa</v>
      </c>
      <c r="BF246" s="48" t="e">
        <f t="shared" si="263"/>
        <v>#N/A</v>
      </c>
      <c r="BG246" s="48" t="e">
        <f t="shared" si="264"/>
        <v>#N/A</v>
      </c>
      <c r="BH246" s="48" t="e">
        <f t="shared" si="265"/>
        <v>#N/A</v>
      </c>
    </row>
    <row r="247" spans="1:60" x14ac:dyDescent="0.3">
      <c r="A247" s="36">
        <v>1524</v>
      </c>
      <c r="B247" s="54">
        <f t="shared" si="268"/>
        <v>43941.507685185185</v>
      </c>
      <c r="C247" s="36" t="str">
        <f t="shared" si="255"/>
        <v>CE_SO_ SISTEMA CPED _Incorporación de la gestión de alertas con SIRA y conexión con MAT_CE y P</v>
      </c>
      <c r="D247" s="36"/>
      <c r="E247" s="36"/>
      <c r="F247" s="36"/>
      <c r="G247" s="36" t="s">
        <v>6816</v>
      </c>
      <c r="H247" s="36" t="str">
        <f t="shared" si="256"/>
        <v>Se requiere crear un proceso automatizado, que asegure el seguimiento cabal a las medidas de control, que fueron emitidas hacia las aduanas para la inspección de mercancías identificadas con probabilidad de riesgo en materia de comercio exterior</v>
      </c>
      <c r="I247" s="36" t="str">
        <f t="shared" si="272"/>
        <v>AGA</v>
      </c>
      <c r="J247" s="36" t="s">
        <v>6944</v>
      </c>
      <c r="K247" s="36" t="e">
        <f t="shared" si="257"/>
        <v>#N/A</v>
      </c>
      <c r="L247" s="36"/>
      <c r="M247" s="36"/>
      <c r="N247" s="36"/>
      <c r="O247" s="36"/>
      <c r="P247" s="36"/>
      <c r="Q247" s="36"/>
      <c r="R247" s="36" t="s">
        <v>2275</v>
      </c>
      <c r="S247" s="36"/>
      <c r="T247" s="36"/>
      <c r="U247" s="36"/>
      <c r="V247" s="51" t="e">
        <f t="shared" si="267"/>
        <v>#N/A</v>
      </c>
      <c r="W247" s="36" t="str">
        <f>IF(VLOOKUP(A247,iniciativa,23,FALSE)="Banco de iniciativa", "Detenido","Activo")</f>
        <v>Detenido</v>
      </c>
      <c r="X247" s="36" t="s">
        <v>170</v>
      </c>
      <c r="Y247" s="36" t="str">
        <f>VLOOKUP(A247,iniciativa,17,FALSE)</f>
        <v>Continuidad Operativa</v>
      </c>
      <c r="Z247" s="36" t="str">
        <f t="shared" si="269"/>
        <v>Comercio Exterior - Soporte a la Operación</v>
      </c>
      <c r="AA247" s="36" t="str">
        <f t="shared" si="270"/>
        <v>Desarrollo</v>
      </c>
      <c r="AB247" s="36" t="str">
        <f t="shared" si="258"/>
        <v>993 - SISTEMA CPED</v>
      </c>
      <c r="AC247" s="36" t="str">
        <f t="shared" si="259"/>
        <v>SISTEMA CPED</v>
      </c>
      <c r="AD247" s="36" t="str">
        <f>VLOOKUP(A247,h_iniciativa,14,FALSE)</f>
        <v>SAS</v>
      </c>
      <c r="AE247" s="36"/>
      <c r="AF247" s="36"/>
      <c r="AG247" s="36"/>
      <c r="AH247" s="36"/>
      <c r="AI247" s="36"/>
      <c r="AJ247" s="36" t="e">
        <f t="shared" si="260"/>
        <v>#N/A</v>
      </c>
      <c r="AK247" s="36" t="str">
        <f>VLOOKUP(A247,h_iniciativa,11,FALSE)</f>
        <v>Maria de los Angeles Avila Vazquez</v>
      </c>
      <c r="AL247" s="36" t="str">
        <f>VLOOKUP(A247,h_iniciativa,9,FALSE)</f>
        <v>Enrique Teodoro Olvera Olvera</v>
      </c>
      <c r="AM247" s="36" t="s">
        <v>4214</v>
      </c>
      <c r="AN247" s="36" t="s">
        <v>4214</v>
      </c>
      <c r="AO247" s="36"/>
      <c r="AP247" s="36"/>
      <c r="AQ247" s="36"/>
      <c r="AR247" s="36" t="s">
        <v>4401</v>
      </c>
      <c r="AS247" s="36" t="s">
        <v>4401</v>
      </c>
      <c r="AT247" s="48" t="str">
        <f>VLOOKUP(VLOOKUP(A247,h_iniciativa,12,FALSE),matriz_app,6,FALSE)</f>
        <v>Victor Alfredo Milchorena Gonzalez</v>
      </c>
      <c r="AU247" s="48" t="str">
        <f>VLOOKUP(VLOOKUP(A247,h_iniciativa,12,FALSE),matriz_app,5,FALSE)</f>
        <v>Carlos Moreno Garcia</v>
      </c>
      <c r="AV247" s="54"/>
      <c r="AW247" s="54"/>
      <c r="AX247" s="54"/>
      <c r="AY247" s="54"/>
      <c r="AZ247" s="49"/>
      <c r="BA247" s="49"/>
      <c r="BB247" s="36" t="s">
        <v>2267</v>
      </c>
      <c r="BC247" s="49" t="s">
        <v>3963</v>
      </c>
      <c r="BD247" s="48">
        <f t="shared" si="261"/>
        <v>1524</v>
      </c>
      <c r="BE247" s="48" t="str">
        <f t="shared" si="262"/>
        <v>Banco de iniciativa</v>
      </c>
      <c r="BF247" s="48" t="e">
        <f t="shared" si="263"/>
        <v>#N/A</v>
      </c>
      <c r="BG247" s="48" t="e">
        <f t="shared" si="264"/>
        <v>#N/A</v>
      </c>
      <c r="BH247" s="48" t="e">
        <f t="shared" si="265"/>
        <v>#N/A</v>
      </c>
    </row>
    <row r="248" spans="1:60" ht="28.8" x14ac:dyDescent="0.3">
      <c r="A248" s="36">
        <v>1527</v>
      </c>
      <c r="B248" s="54">
        <f t="shared" si="268"/>
        <v>43942.623564814814</v>
      </c>
      <c r="C248" s="63" t="str">
        <f t="shared" si="255"/>
        <v>DyP Mejoras al proceso y desdoble del Json en el DWH para el Ejercicio 2019 Personas Físicas</v>
      </c>
      <c r="D248" s="36" t="s">
        <v>6343</v>
      </c>
      <c r="E248" s="36"/>
      <c r="F248" s="36"/>
      <c r="G248" s="36" t="s">
        <v>6816</v>
      </c>
      <c r="H248" s="36" t="str">
        <f t="shared" si="256"/>
        <v>​Incorporar
mejoras a los procesos involucrados y al aplicativo de la declaración anual de
personas físicas para el ejercicio 2019.</v>
      </c>
      <c r="I248" s="36" t="str">
        <f t="shared" si="272"/>
        <v>AGCTI</v>
      </c>
      <c r="J248" s="36" t="s">
        <v>6944</v>
      </c>
      <c r="K248" s="36" t="e">
        <f t="shared" si="257"/>
        <v>#N/A</v>
      </c>
      <c r="L248" s="36"/>
      <c r="M248" s="36"/>
      <c r="N248" s="36"/>
      <c r="O248" s="36"/>
      <c r="P248" s="36"/>
      <c r="Q248" s="36"/>
      <c r="R248" s="36" t="s">
        <v>3961</v>
      </c>
      <c r="S248" s="36"/>
      <c r="T248" s="36"/>
      <c r="U248" s="36"/>
      <c r="V248" s="51" t="e">
        <f t="shared" si="267"/>
        <v>#N/A</v>
      </c>
      <c r="W248" s="36" t="s">
        <v>35</v>
      </c>
      <c r="X248" s="36" t="s">
        <v>170</v>
      </c>
      <c r="Y248" s="36" t="str">
        <f>VLOOKUP(A248,h_iniciativa,17,FALSE)</f>
        <v>Soporte a la operación del SAT</v>
      </c>
      <c r="Z248" s="36" t="str">
        <f t="shared" si="269"/>
        <v>Declaraciones y Pagos (Legados y Declaraciones Anuales)</v>
      </c>
      <c r="AA248" s="36" t="str">
        <f t="shared" si="270"/>
        <v>Servicios de Información</v>
      </c>
      <c r="AB248" s="36" t="str">
        <f t="shared" si="258"/>
        <v>467.1 - DWH-Declaración Anual</v>
      </c>
      <c r="AC248" s="36" t="str">
        <f t="shared" si="259"/>
        <v>DWH-Declaración Anual</v>
      </c>
      <c r="AD248" s="36" t="str">
        <f>VLOOKUP(A248,h_iniciativa,14,FALSE)</f>
        <v>Microsoft</v>
      </c>
      <c r="AE248" s="36"/>
      <c r="AF248" s="36"/>
      <c r="AG248" s="36"/>
      <c r="AH248" s="36"/>
      <c r="AI248" s="36"/>
      <c r="AJ248" s="36" t="e">
        <f t="shared" si="260"/>
        <v>#N/A</v>
      </c>
      <c r="AK248" s="36" t="s">
        <v>6421</v>
      </c>
      <c r="AL248" s="36" t="s">
        <v>4449</v>
      </c>
      <c r="AM248" s="36" t="s">
        <v>7822</v>
      </c>
      <c r="AN248" s="36" t="s">
        <v>4444</v>
      </c>
      <c r="AO248" s="36"/>
      <c r="AP248" s="36"/>
      <c r="AQ248" s="36"/>
      <c r="AR248" s="36" t="s">
        <v>7086</v>
      </c>
      <c r="AS248" s="36" t="s">
        <v>7086</v>
      </c>
      <c r="AT248" s="48" t="str">
        <f>VLOOKUP(VLOOKUP(A248,h_iniciativa,12,FALSE),matriz_app,6,FALSE)</f>
        <v>Joaquin Tabares Muñoz</v>
      </c>
      <c r="AU248" s="48" t="str">
        <f>VLOOKUP(VLOOKUP(A248,h_iniciativa,12,FALSE),matriz_app,5,FALSE)</f>
        <v>Francisco Aguilar Rodriguez</v>
      </c>
      <c r="AV248" s="54"/>
      <c r="AW248" s="54"/>
      <c r="AX248" s="54"/>
      <c r="AY248" s="54"/>
      <c r="AZ248" s="49"/>
      <c r="BA248" s="49"/>
      <c r="BB248" s="36" t="s">
        <v>3959</v>
      </c>
      <c r="BC248" s="49" t="s">
        <v>3963</v>
      </c>
      <c r="BD248" s="48" t="e">
        <f t="shared" si="261"/>
        <v>#N/A</v>
      </c>
      <c r="BE248" s="48" t="str">
        <f t="shared" si="262"/>
        <v>Iniciativa Aprobada</v>
      </c>
      <c r="BF248" s="48" t="e">
        <f t="shared" si="263"/>
        <v>#N/A</v>
      </c>
      <c r="BG248" s="48" t="e">
        <f t="shared" si="264"/>
        <v>#N/A</v>
      </c>
      <c r="BH248" s="48" t="e">
        <f t="shared" si="265"/>
        <v>#N/A</v>
      </c>
    </row>
    <row r="249" spans="1:60" ht="28.8" x14ac:dyDescent="0.3">
      <c r="A249" s="36">
        <v>1531</v>
      </c>
      <c r="B249" s="54">
        <f t="shared" si="268"/>
        <v>43943.562824074077</v>
      </c>
      <c r="C249" s="63" t="str">
        <f t="shared" si="255"/>
        <v>DWH - Caída de información de las declaraciones para el pago de los derechos de Minería.</v>
      </c>
      <c r="D249" s="36" t="s">
        <v>6353</v>
      </c>
      <c r="E249" s="36" t="s">
        <v>6353</v>
      </c>
      <c r="F249" s="36" t="s">
        <v>216</v>
      </c>
      <c r="G249" s="36" t="s">
        <v>6812</v>
      </c>
      <c r="H249" s="36" t="str">
        <f t="shared" si="256"/>
        <v>Se genera esta iniciativa para la atención a la caída del DWH del nuevo aplicativo,declaraciones para el pago de derechos de minería. Se adjunta el RES de la iniciativa original del proyecto POL-1230.Con esta iniciativa solo se atenderá lo correspondiente al DWH&amp;#58;RN01, 1.4. Recepción y registro de las declaraciones. Se deberá garantizar que todas las declaraciones (incluyendo normales y complementarias), que se presenten a través de esta aplicación, sean enviadas para su correcta recepción y registro total en las siguientes bases de datos para su posterior consumo por las áreas usuariasData Ware House (DWH)Pagos</v>
      </c>
      <c r="I249" s="36" t="str">
        <f t="shared" si="272"/>
        <v>AGR</v>
      </c>
      <c r="J249" s="36" t="s">
        <v>7957</v>
      </c>
      <c r="K249" s="36" t="str">
        <f t="shared" si="257"/>
        <v>Silvia Nagheli Márquez Solís</v>
      </c>
      <c r="L249" s="36" t="s">
        <v>7957</v>
      </c>
      <c r="M249" s="36">
        <v>1</v>
      </c>
      <c r="N249" s="145" t="s">
        <v>4462</v>
      </c>
      <c r="O249" s="36">
        <f>IFERROR(AG249*0.15,0)</f>
        <v>229.71</v>
      </c>
      <c r="P249" s="36" t="s">
        <v>6974</v>
      </c>
      <c r="Q249" s="36">
        <f>IF(K249=N249,1,0)</f>
        <v>1</v>
      </c>
      <c r="R249" s="36" t="str">
        <f>VLOOKUP(A249,proyectos,5,FALSE)</f>
        <v>E. Pruebas de Integración Aplicativa</v>
      </c>
      <c r="S249" s="36"/>
      <c r="T249" s="36"/>
      <c r="U249" s="36"/>
      <c r="V249" s="51">
        <f t="shared" si="267"/>
        <v>0.47</v>
      </c>
      <c r="W249" s="36" t="str">
        <f>VLOOKUP(A249,proyectos,6,FALSE)</f>
        <v>Activo</v>
      </c>
      <c r="X249" s="36" t="s">
        <v>4679</v>
      </c>
      <c r="Y249" s="36" t="str">
        <f>VLOOKUP(A249,proyectos,19,FALSE)</f>
        <v>Recaudación</v>
      </c>
      <c r="Z249" s="36" t="str">
        <f t="shared" si="269"/>
        <v>Declaraciones y Pagos (Informativas y Pagos Provisionales)</v>
      </c>
      <c r="AA249" s="36" t="str">
        <f t="shared" si="270"/>
        <v>Servicios de Información</v>
      </c>
      <c r="AB249" s="55" t="str">
        <f t="shared" si="258"/>
        <v>999 - Declaración Informativa Múltiple</v>
      </c>
      <c r="AC249" s="36" t="str">
        <f t="shared" si="259"/>
        <v>Declaración Informativa Múltiple</v>
      </c>
      <c r="AD249" s="36" t="s">
        <v>33</v>
      </c>
      <c r="AE249" s="36" t="str">
        <f>VLOOKUP(A249,h_project,34,FALSE)</f>
        <v>Unidades de Desarrollo (UD-X)</v>
      </c>
      <c r="AF249" s="36">
        <f>VLOOKUP(A249,h_project,35,FALSE)</f>
        <v>1378.26</v>
      </c>
      <c r="AG249" s="36">
        <f>VLOOKUP(A249,h_project,36,FALSE)</f>
        <v>1531.4</v>
      </c>
      <c r="AH249" s="56">
        <v>105564.42</v>
      </c>
      <c r="AI249" s="57">
        <f>VLOOKUP(A249,h_project,37,FALSE)</f>
        <v>315621.53999999998</v>
      </c>
      <c r="AJ249" s="36" t="e">
        <f t="shared" si="260"/>
        <v>#N/A</v>
      </c>
      <c r="AK249" s="36" t="str">
        <f>VLOOKUP(A249,proyectos,9,FALSE)</f>
        <v>Elizabeth del Valle Beltran</v>
      </c>
      <c r="AL249" s="36" t="str">
        <f>VLOOKUP(A249,proyectos,10,FALSE)</f>
        <v>Ricardo Ramiro Romero Razo</v>
      </c>
      <c r="AM249" s="36" t="s">
        <v>4214</v>
      </c>
      <c r="AN249" s="36" t="s">
        <v>4214</v>
      </c>
      <c r="AO249" s="36">
        <f>VLOOKUP(A249,proyectos,2,FALSE)</f>
        <v>1204</v>
      </c>
      <c r="AP249" s="36" t="str">
        <f>VLOOKUP(AO249,h_est_tec,17,FALSE)</f>
        <v>COSMIC</v>
      </c>
      <c r="AQ249" s="36" t="str">
        <f t="shared" ref="AQ249:AQ255" si="290">VLOOKUP(A249,proyectos,29,FALSE)</f>
        <v>Desarrollo de Software</v>
      </c>
      <c r="AR249" s="36" t="s">
        <v>7086</v>
      </c>
      <c r="AS249" s="36" t="s">
        <v>7086</v>
      </c>
      <c r="AT249" s="36" t="str">
        <f>VLOOKUP(A249,proyectos,12,FALSE)</f>
        <v>Joaquin Tabares Muñoz</v>
      </c>
      <c r="AU249" s="36" t="str">
        <f>VLOOKUP(A249,proyectos,13,FALSE)</f>
        <v>Francisco Aguilar Rodriguez</v>
      </c>
      <c r="AV249" s="54" t="str">
        <f t="shared" ref="AV249:AV255" si="291">VLOOKUP(A249,proyectos,20,FALSE)</f>
        <v>08/06/2020</v>
      </c>
      <c r="AW249" s="54" t="str">
        <f t="shared" ref="AW249:AW255" si="292">VLOOKUP(A249,proyectos,21,FALSE)</f>
        <v>08/06/2020</v>
      </c>
      <c r="AX249" s="54" t="str">
        <f t="shared" ref="AX249:AX255" si="293">VLOOKUP(A249,proyectos,22,FALSE)</f>
        <v>12/11/2020</v>
      </c>
      <c r="AY249" s="54" t="str">
        <f t="shared" ref="AY249:AY255" si="294">VLOOKUP(A249,proyectos,23,FALSE)</f>
        <v/>
      </c>
      <c r="AZ249" s="49">
        <f>YEAR(AX249)</f>
        <v>2020</v>
      </c>
      <c r="BA249" s="49">
        <f>MONTH(AX249)</f>
        <v>11</v>
      </c>
      <c r="BB249" s="36" t="s">
        <v>663</v>
      </c>
      <c r="BC249" s="49" t="s">
        <v>3963</v>
      </c>
      <c r="BD249" s="48" t="e">
        <f t="shared" si="261"/>
        <v>#N/A</v>
      </c>
      <c r="BE249" s="48" t="str">
        <f t="shared" si="262"/>
        <v>Iniciativa Aprobada</v>
      </c>
      <c r="BF249" s="48">
        <f t="shared" si="263"/>
        <v>1531</v>
      </c>
      <c r="BG249" s="48">
        <f t="shared" si="264"/>
        <v>1531</v>
      </c>
      <c r="BH249" s="48" t="str">
        <f t="shared" si="265"/>
        <v>Activo</v>
      </c>
    </row>
    <row r="250" spans="1:60" ht="28.8" x14ac:dyDescent="0.3">
      <c r="A250" s="36">
        <v>1538</v>
      </c>
      <c r="B250" s="54">
        <f t="shared" si="268"/>
        <v>43948.722581018519</v>
      </c>
      <c r="C250" s="63" t="str">
        <f t="shared" si="255"/>
        <v>SAC-SI-Respuesta y Cierre automático Actividades Vulnerabilidades</v>
      </c>
      <c r="D250" s="36"/>
      <c r="E250" s="36"/>
      <c r="F250" s="36"/>
      <c r="G250" s="36" t="s">
        <v>6815</v>
      </c>
      <c r="H250" s="36" t="str">
        <f t="shared" si="256"/>
        <v>​Se tiene un total de 38,387 casos SAC pendientres de atención y que fueron recibidos en su mayoría en el mes de octubre 2019, siendo éstos aclaraciones que los contribuyentes presentaron, derivado que el área responsable de actividades vulnerables de AGAFF realizó el envió cd 192906 cartas invitación ára que revisaran su actividad económica de conformidad con el articulo 17 de la ley Federal para la prevención e identificación de operaciones con recursos de procedencia ilícita.</v>
      </c>
      <c r="I250" s="36" t="str">
        <f t="shared" si="272"/>
        <v>AGSC</v>
      </c>
      <c r="J250" s="36" t="s">
        <v>7957</v>
      </c>
      <c r="K250" s="36" t="str">
        <f t="shared" si="257"/>
        <v>Héctor Garduño Garduño</v>
      </c>
      <c r="L250" s="36" t="s">
        <v>7957</v>
      </c>
      <c r="M250" s="36"/>
      <c r="N250" s="145" t="s">
        <v>4470</v>
      </c>
      <c r="O250" s="36">
        <f>IFERROR(AG250*0.15,0)</f>
        <v>39.39</v>
      </c>
      <c r="P250" s="36" t="s">
        <v>6974</v>
      </c>
      <c r="Q250" s="36">
        <f>IF(K250=N250,1,0)</f>
        <v>1</v>
      </c>
      <c r="R250" s="36" t="str">
        <f>VLOOKUP(A250,proyectos,5,FALSE)</f>
        <v>K. Cierre</v>
      </c>
      <c r="S250" s="36" t="s">
        <v>6443</v>
      </c>
      <c r="T250" s="36" t="s">
        <v>6443</v>
      </c>
      <c r="U250" s="36"/>
      <c r="V250" s="51">
        <f t="shared" si="267"/>
        <v>0.99</v>
      </c>
      <c r="W250" s="36" t="str">
        <f>VLOOKUP(A250,proyectos,6,FALSE)</f>
        <v>Activo</v>
      </c>
      <c r="X250" s="36" t="str">
        <f>VLOOKUP(A250,h_iniciativa,15,FALSE)</f>
        <v>No aplica</v>
      </c>
      <c r="Y250" s="36" t="str">
        <f>VLOOKUP(A250,proyectos,19,FALSE)</f>
        <v>Legal</v>
      </c>
      <c r="Z250" s="36" t="str">
        <f t="shared" si="269"/>
        <v>Servicios al Contribuyente</v>
      </c>
      <c r="AA250" s="36" t="str">
        <f t="shared" si="270"/>
        <v>Desarrollo</v>
      </c>
      <c r="AB250" s="55" t="str">
        <f t="shared" si="258"/>
        <v>2055 - Solución Integral Servicios al Contribuyente</v>
      </c>
      <c r="AC250" s="36" t="str">
        <f t="shared" si="259"/>
        <v>Solución Integral Servicios al Contribuyente</v>
      </c>
      <c r="AD250" s="36" t="s">
        <v>33</v>
      </c>
      <c r="AE250" s="36" t="str">
        <f>VLOOKUP(A250,h_project,34,FALSE)</f>
        <v>Unidades de Soporte a la Operación (USO)</v>
      </c>
      <c r="AF250" s="36">
        <f>VLOOKUP(A250,h_project,35,FALSE)</f>
        <v>0</v>
      </c>
      <c r="AG250" s="36">
        <f>VLOOKUP(A250,h_project,36,FALSE)</f>
        <v>262.60000000000002</v>
      </c>
      <c r="AH250" s="56">
        <v>0</v>
      </c>
      <c r="AI250" s="57">
        <f>VLOOKUP(A250,h_project,37,FALSE)</f>
        <v>0</v>
      </c>
      <c r="AJ250" s="36" t="e">
        <f t="shared" si="260"/>
        <v>#N/A</v>
      </c>
      <c r="AK250" s="36" t="str">
        <f>VLOOKUP(A250,proyectos,9,FALSE)</f>
        <v>Oscar Gabriel Rivera Murillo</v>
      </c>
      <c r="AL250" s="36" t="str">
        <f>VLOOKUP(A250,proyectos,10,FALSE)</f>
        <v>Ignacio Trujillo Hernandez</v>
      </c>
      <c r="AM250" s="36" t="s">
        <v>4214</v>
      </c>
      <c r="AN250" s="36" t="s">
        <v>4214</v>
      </c>
      <c r="AO250" s="36">
        <f>VLOOKUP(A250,proyectos,2,FALSE)</f>
        <v>1176</v>
      </c>
      <c r="AP250" s="36" t="str">
        <f>VLOOKUP(AO250,h_est_tec,17,FALSE)</f>
        <v>COSMIC</v>
      </c>
      <c r="AQ250" s="36" t="str">
        <f t="shared" si="290"/>
        <v>Desarrollo de Software</v>
      </c>
      <c r="AR250" s="36" t="s">
        <v>4401</v>
      </c>
      <c r="AS250" s="36" t="s">
        <v>4401</v>
      </c>
      <c r="AT250" s="36" t="str">
        <f>VLOOKUP(A250,proyectos,12,FALSE)</f>
        <v>Jose Ignacio Perez Garcia</v>
      </c>
      <c r="AU250" s="36" t="str">
        <f>VLOOKUP(A250,proyectos,13,FALSE)</f>
        <v>Araceli Gandara Bautista</v>
      </c>
      <c r="AV250" s="54" t="str">
        <f t="shared" si="291"/>
        <v>04/06/2020</v>
      </c>
      <c r="AW250" s="54" t="str">
        <f t="shared" si="292"/>
        <v>04/06/2020</v>
      </c>
      <c r="AX250" s="54" t="str">
        <f t="shared" si="293"/>
        <v>21/09/2020</v>
      </c>
      <c r="AY250" s="54" t="str">
        <f t="shared" si="294"/>
        <v/>
      </c>
      <c r="AZ250" s="49">
        <f>YEAR(AX250)</f>
        <v>2020</v>
      </c>
      <c r="BA250" s="49">
        <f>MONTH(AX250)</f>
        <v>9</v>
      </c>
      <c r="BB250" s="36" t="s">
        <v>663</v>
      </c>
      <c r="BC250" s="49" t="s">
        <v>3963</v>
      </c>
      <c r="BD250" s="48" t="e">
        <f t="shared" si="261"/>
        <v>#N/A</v>
      </c>
      <c r="BE250" s="48" t="str">
        <f t="shared" si="262"/>
        <v>Iniciativa Aprobada</v>
      </c>
      <c r="BF250" s="48">
        <f t="shared" si="263"/>
        <v>1538</v>
      </c>
      <c r="BG250" s="48">
        <f t="shared" si="264"/>
        <v>1538</v>
      </c>
      <c r="BH250" s="48" t="str">
        <f t="shared" si="265"/>
        <v>Activo</v>
      </c>
    </row>
    <row r="251" spans="1:60" x14ac:dyDescent="0.3">
      <c r="A251" s="36">
        <v>1544</v>
      </c>
      <c r="B251" s="54">
        <f t="shared" si="268"/>
        <v>43950.502083333333</v>
      </c>
      <c r="C251" s="36" t="str">
        <f t="shared" si="255"/>
        <v>CEPD_VOCE_Permitir declarar y validar en el pedimento los decrementables</v>
      </c>
      <c r="D251" s="36"/>
      <c r="E251" s="36"/>
      <c r="F251" s="36"/>
      <c r="G251" s="36" t="s">
        <v>6816</v>
      </c>
      <c r="H251" s="36" t="str">
        <f t="shared" si="256"/>
        <v>​Se han identificado operaciones de comerciio exterior en donde no se realiza la declaración de decrementables en los pedimentos, tales comoimporte por Fletes, Importe por Primas de Seguros, Importe por Carga, entre otros, ocasionando posible evación de impuestos. Por tal motivo se incorporará en el archivo de validacion el campo para la declaracción de decrementables, así como la validación correspondiente en le Validador de Operacones de Comercio Exterior (VOCE)</v>
      </c>
      <c r="I251" s="36" t="str">
        <f t="shared" si="272"/>
        <v>AGA</v>
      </c>
      <c r="J251" s="36" t="s">
        <v>6944</v>
      </c>
      <c r="K251" s="36" t="str">
        <f t="shared" si="257"/>
        <v>Sonia Oliva Caballero Aquino</v>
      </c>
      <c r="L251" s="36" t="s">
        <v>6944</v>
      </c>
      <c r="M251" s="36"/>
      <c r="N251" s="145" t="s">
        <v>186</v>
      </c>
      <c r="O251" s="36">
        <f>IFERROR(AG251*0.15,0)</f>
        <v>25.2</v>
      </c>
      <c r="P251" s="36" t="s">
        <v>6974</v>
      </c>
      <c r="Q251" s="36">
        <f>IF(K251=N251,1,0)</f>
        <v>1</v>
      </c>
      <c r="R251" s="36" t="str">
        <f>VLOOKUP(A251,proyectos,5,FALSE)</f>
        <v>E.1 Pruebas Funcionales</v>
      </c>
      <c r="S251" s="36"/>
      <c r="T251" s="36"/>
      <c r="U251" s="36"/>
      <c r="V251" s="51">
        <f t="shared" si="267"/>
        <v>0.77</v>
      </c>
      <c r="W251" s="36" t="str">
        <f>VLOOKUP(A251,proyectos,6,FALSE)</f>
        <v>Activo</v>
      </c>
      <c r="X251" s="36" t="str">
        <f>VLOOKUP(A251,h_iniciativa,15,FALSE)</f>
        <v>No aplica</v>
      </c>
      <c r="Y251" s="36" t="str">
        <f>VLOOKUP(A251,proyectos,19,FALSE)</f>
        <v>Continuidad operativa</v>
      </c>
      <c r="Z251" s="36" t="str">
        <f t="shared" si="269"/>
        <v>Comercio Exterior - Pre-Despacho</v>
      </c>
      <c r="AA251" s="36" t="str">
        <f t="shared" si="270"/>
        <v>Desarrollo</v>
      </c>
      <c r="AB251" s="36" t="str">
        <f t="shared" si="258"/>
        <v>217 - Validador de Operaciones de Comercio Exterior</v>
      </c>
      <c r="AC251" s="36" t="str">
        <f t="shared" si="259"/>
        <v>Validador de Operaciones de Comercio Exterior</v>
      </c>
      <c r="AD251" s="36" t="str">
        <f>VLOOKUP(A251,h_iniciativa,14,FALSE)</f>
        <v>Fábrica Interna - AGA</v>
      </c>
      <c r="AE251" s="36" t="str">
        <f>VLOOKUP(A251,h_project,34,FALSE)</f>
        <v>No Aplica</v>
      </c>
      <c r="AF251" s="36">
        <f>VLOOKUP(A251,h_project,35,FALSE)</f>
        <v>0</v>
      </c>
      <c r="AG251" s="36">
        <f>VLOOKUP(A251,h_project,36,FALSE)</f>
        <v>168</v>
      </c>
      <c r="AH251" s="56">
        <v>884250</v>
      </c>
      <c r="AI251" s="57">
        <f>VLOOKUP(A251,h_project,37,FALSE)</f>
        <v>0</v>
      </c>
      <c r="AJ251" s="36" t="e">
        <f t="shared" si="260"/>
        <v>#N/A</v>
      </c>
      <c r="AK251" s="36" t="str">
        <f>VLOOKUP(A251,h_iniciativa,11,FALSE)</f>
        <v>Sonia Oliva Caballero Aquino</v>
      </c>
      <c r="AL251" s="36" t="str">
        <f>VLOOKUP(A251,h_iniciativa,9,FALSE)</f>
        <v>Enrique Teodoro Olvera Olvera</v>
      </c>
      <c r="AM251" s="36" t="s">
        <v>4214</v>
      </c>
      <c r="AN251" s="36" t="s">
        <v>4214</v>
      </c>
      <c r="AO251" s="36">
        <f>VLOOKUP(A251,proyectos,2,FALSE)</f>
        <v>1244</v>
      </c>
      <c r="AP251" s="36" t="str">
        <f>VLOOKUP(AO251,h_est_tec,17,FALSE)</f>
        <v>Otro (Establecido por el SAT)</v>
      </c>
      <c r="AQ251" s="36" t="str">
        <f t="shared" si="290"/>
        <v>Desarrollo de Software</v>
      </c>
      <c r="AR251" s="36" t="s">
        <v>78</v>
      </c>
      <c r="AS251" s="36" t="s">
        <v>78</v>
      </c>
      <c r="AT251" s="48" t="str">
        <f>VLOOKUP(VLOOKUP(A251,h_iniciativa,12,FALSE),matriz_app,6,FALSE)</f>
        <v>Jose Carlos Angel Lara Reyes</v>
      </c>
      <c r="AU251" s="48" t="str">
        <f>VLOOKUP(VLOOKUP(A251,h_iniciativa,12,FALSE),matriz_app,5,FALSE)</f>
        <v>Angel Alberto Vazquez Chavez</v>
      </c>
      <c r="AV251" s="54" t="str">
        <f t="shared" si="291"/>
        <v>29/04/2020</v>
      </c>
      <c r="AW251" s="54" t="str">
        <f t="shared" si="292"/>
        <v>29/04/2020</v>
      </c>
      <c r="AX251" s="54" t="str">
        <f t="shared" si="293"/>
        <v>07/10/2020</v>
      </c>
      <c r="AY251" s="54" t="str">
        <f t="shared" si="294"/>
        <v/>
      </c>
      <c r="AZ251" s="49">
        <f>YEAR(AX251)</f>
        <v>2020</v>
      </c>
      <c r="BA251" s="49">
        <f>MONTH(AX251)</f>
        <v>10</v>
      </c>
      <c r="BB251" s="48" t="s">
        <v>663</v>
      </c>
      <c r="BC251" s="49" t="s">
        <v>3963</v>
      </c>
      <c r="BD251" s="48" t="e">
        <f t="shared" si="261"/>
        <v>#N/A</v>
      </c>
      <c r="BE251" s="48" t="str">
        <f t="shared" si="262"/>
        <v>Iniciativa Aprobada</v>
      </c>
      <c r="BF251" s="48">
        <f t="shared" si="263"/>
        <v>1544</v>
      </c>
      <c r="BG251" s="48">
        <f t="shared" si="264"/>
        <v>1544</v>
      </c>
      <c r="BH251" s="48" t="str">
        <f t="shared" si="265"/>
        <v>Activo</v>
      </c>
    </row>
    <row r="252" spans="1:60" ht="28.8" x14ac:dyDescent="0.3">
      <c r="A252" s="36">
        <v>1551</v>
      </c>
      <c r="B252" s="54">
        <f t="shared" si="268"/>
        <v>43955.537766203706</v>
      </c>
      <c r="C252" s="63" t="str">
        <f t="shared" si="255"/>
        <v>TI_Actualización al esquema de procesamiento de Notificaciones fuera de horario</v>
      </c>
      <c r="D252" s="36" t="s">
        <v>6365</v>
      </c>
      <c r="E252" s="36"/>
      <c r="F252" s="36"/>
      <c r="G252" s="36" t="s">
        <v>6815</v>
      </c>
      <c r="H252" s="36" t="str">
        <f t="shared" si="256"/>
        <v>​Actualmente
se están recibiendo en NyV, fuera de horario hábil, volúmenes superiores a los
30,000 trámites; mismos que tardan en procesarse y diligenciarse a los contribuyentes
alrededor de 7 días; esto debido a que el servicio de notificación electrónica
no fue diseñado para operar de forma paralela y trabaja las notificaciones una
a una, se utiliza un solo hilo para procesar las transacciones.</v>
      </c>
      <c r="I252" s="36" t="str">
        <f t="shared" si="272"/>
        <v>AGCTI</v>
      </c>
      <c r="J252" s="36" t="s">
        <v>7957</v>
      </c>
      <c r="K252" s="36" t="str">
        <f t="shared" si="257"/>
        <v>José Luis Rodríguez González</v>
      </c>
      <c r="L252" s="36" t="s">
        <v>6944</v>
      </c>
      <c r="M252" s="36"/>
      <c r="N252" s="145" t="s">
        <v>340</v>
      </c>
      <c r="O252" s="36">
        <f>IFERROR(AG252*0.15,0)</f>
        <v>410.48699999999997</v>
      </c>
      <c r="P252" s="36" t="s">
        <v>2396</v>
      </c>
      <c r="Q252" s="36">
        <f>IF(K252=N252,1,0)</f>
        <v>0</v>
      </c>
      <c r="R252" s="36" t="str">
        <f>VLOOKUP(A252,proyectos,5,FALSE)</f>
        <v>E. Pruebas de Integración Aplicativa</v>
      </c>
      <c r="S252" s="36" t="s">
        <v>6462</v>
      </c>
      <c r="T252" s="36" t="s">
        <v>6443</v>
      </c>
      <c r="U252" s="36"/>
      <c r="V252" s="51">
        <f t="shared" si="267"/>
        <v>0.72</v>
      </c>
      <c r="W252" s="36" t="str">
        <f>VLOOKUP(A252,proyectos,6,FALSE)</f>
        <v>Activo</v>
      </c>
      <c r="X252" s="36" t="s">
        <v>170</v>
      </c>
      <c r="Y252" s="36" t="str">
        <f>VLOOKUP(A252,proyectos,19,FALSE)</f>
        <v>Continuidad operativa</v>
      </c>
      <c r="Z252" s="36" t="str">
        <f t="shared" si="269"/>
        <v>Transversales de TI</v>
      </c>
      <c r="AA252" s="36" t="str">
        <f t="shared" si="270"/>
        <v>Tecnológico</v>
      </c>
      <c r="AB252" s="55" t="str">
        <f t="shared" si="258"/>
        <v>687 - Modelo de Administración Tributaria Notificación y Verificación</v>
      </c>
      <c r="AC252" s="36" t="str">
        <f t="shared" si="259"/>
        <v>Modelo de Administración Tributaria Notificación y Verificación</v>
      </c>
      <c r="AD252" s="36" t="s">
        <v>33</v>
      </c>
      <c r="AE252" s="36" t="str">
        <f>VLOOKUP(A252,h_project,34,FALSE)</f>
        <v>Unidades de Desarrollo (UD-X)</v>
      </c>
      <c r="AF252" s="36">
        <f>VLOOKUP(A252,h_project,35,FALSE)</f>
        <v>2462.92</v>
      </c>
      <c r="AG252" s="36">
        <f>VLOOKUP(A252,h_project,36,FALSE)</f>
        <v>2736.58</v>
      </c>
      <c r="AH252" s="56">
        <v>564008.68000000005</v>
      </c>
      <c r="AI252" s="57">
        <f>VLOOKUP(A252,h_project,37,FALSE)</f>
        <v>564008.68000000005</v>
      </c>
      <c r="AJ252" s="36" t="e">
        <f t="shared" si="260"/>
        <v>#N/A</v>
      </c>
      <c r="AK252" s="36" t="s">
        <v>4449</v>
      </c>
      <c r="AL252" s="36" t="s">
        <v>4449</v>
      </c>
      <c r="AM252" s="36" t="s">
        <v>7822</v>
      </c>
      <c r="AN252" s="36" t="s">
        <v>4444</v>
      </c>
      <c r="AO252" s="36">
        <f>VLOOKUP(A252,proyectos,2,FALSE)</f>
        <v>1139</v>
      </c>
      <c r="AP252" s="36" t="str">
        <f>VLOOKUP(AO252,h_est_tec,17,FALSE)</f>
        <v>Alto Nivel</v>
      </c>
      <c r="AQ252" s="36" t="str">
        <f t="shared" si="290"/>
        <v>Desarrollo de Software</v>
      </c>
      <c r="AR252" s="36" t="s">
        <v>4444</v>
      </c>
      <c r="AS252" s="36" t="s">
        <v>4444</v>
      </c>
      <c r="AT252" s="36" t="str">
        <f>VLOOKUP(A252,proyectos,12,FALSE)</f>
        <v>Oscar Fernandez Pallares</v>
      </c>
      <c r="AU252" s="36" t="str">
        <f>VLOOKUP(A252,proyectos,13,FALSE)</f>
        <v>Alejandro Dominguez Subias</v>
      </c>
      <c r="AV252" s="54" t="str">
        <f t="shared" si="291"/>
        <v>01/06/2020</v>
      </c>
      <c r="AW252" s="54" t="str">
        <f t="shared" si="292"/>
        <v>01/06/2020</v>
      </c>
      <c r="AX252" s="54" t="str">
        <f t="shared" si="293"/>
        <v>09/09/2020</v>
      </c>
      <c r="AY252" s="54" t="str">
        <f t="shared" si="294"/>
        <v/>
      </c>
      <c r="AZ252" s="49">
        <f>YEAR(AX252)</f>
        <v>2020</v>
      </c>
      <c r="BA252" s="49">
        <f>MONTH(AX252)</f>
        <v>9</v>
      </c>
      <c r="BB252" s="36" t="s">
        <v>663</v>
      </c>
      <c r="BC252" s="49" t="s">
        <v>3963</v>
      </c>
      <c r="BD252" s="48" t="e">
        <f t="shared" si="261"/>
        <v>#N/A</v>
      </c>
      <c r="BE252" s="48" t="str">
        <f t="shared" si="262"/>
        <v>Iniciativa Aprobada</v>
      </c>
      <c r="BF252" s="48">
        <f t="shared" si="263"/>
        <v>1551</v>
      </c>
      <c r="BG252" s="48">
        <f t="shared" si="264"/>
        <v>1551</v>
      </c>
      <c r="BH252" s="48" t="str">
        <f t="shared" si="265"/>
        <v>Activo</v>
      </c>
    </row>
    <row r="253" spans="1:60" ht="28.8" x14ac:dyDescent="0.3">
      <c r="A253" s="36">
        <v>1552</v>
      </c>
      <c r="B253" s="54">
        <f t="shared" si="268"/>
        <v>43955.551296296297</v>
      </c>
      <c r="C253" s="63" t="str">
        <f t="shared" si="255"/>
        <v>DyP_IPP_PPS Actualizar Mis cuentas en diversas funcionalidades.</v>
      </c>
      <c r="D253" s="36"/>
      <c r="E253" s="36"/>
      <c r="F253" s="36"/>
      <c r="G253" s="36" t="s">
        <v>6813</v>
      </c>
      <c r="H253" s="36" t="str">
        <f t="shared" si="256"/>
        <v>Actualmente los contribuyentes del régimen RIF-Mis cuentas no permite presentar declaraciones complementarias cuando el contribuyente dejo de ser RIF, así como falta de validaciones relacionadas con el ROL y diferentes funcionalidades propias del funcionamiento actual, para lo cual, se_x000D_
requiere actualizar las funcionalidades de Mis cuentas, tanto del Perfil como_x000D_
de la Declaración RIF para llevar un control de las obligaciones fiscales, así_x000D_
como de los beneficios de reducción de impuestos que pueden aplicar los RIF._x000D_
_x000D_
​</v>
      </c>
      <c r="I253" s="36" t="str">
        <f t="shared" si="272"/>
        <v>AGSC</v>
      </c>
      <c r="J253" s="36" t="s">
        <v>7957</v>
      </c>
      <c r="K253" s="36" t="str">
        <f t="shared" si="257"/>
        <v>Gabriel Alejandro Flores Pineda</v>
      </c>
      <c r="L253" s="36" t="s">
        <v>6944</v>
      </c>
      <c r="M253" s="36"/>
      <c r="N253" s="145" t="s">
        <v>4510</v>
      </c>
      <c r="O253" s="36">
        <f>IFERROR(AG253*0.15,0)</f>
        <v>38.6175</v>
      </c>
      <c r="P253" s="36" t="s">
        <v>6974</v>
      </c>
      <c r="Q253" s="36">
        <f>IF(K253=N253,1,0)</f>
        <v>0</v>
      </c>
      <c r="R253" s="36" t="str">
        <f>VLOOKUP(A253,proyectos,5,FALSE)</f>
        <v>A.1 Especificación Funcional</v>
      </c>
      <c r="S253" s="36"/>
      <c r="T253" s="36"/>
      <c r="U253" s="36"/>
      <c r="V253" s="51">
        <f t="shared" si="267"/>
        <v>0.18</v>
      </c>
      <c r="W253" s="36" t="str">
        <f>VLOOKUP(A253,proyectos,6,FALSE)</f>
        <v>Activo</v>
      </c>
      <c r="X253" s="36" t="s">
        <v>170</v>
      </c>
      <c r="Y253" s="36" t="str">
        <f>VLOOKUP(A253,proyectos,19,FALSE)</f>
        <v>Facilitar el cumplimiento</v>
      </c>
      <c r="Z253" s="36" t="str">
        <f t="shared" si="269"/>
        <v>Declaraciones y Pagos (Informativas y Pagos Provisionales)</v>
      </c>
      <c r="AA253" s="36" t="str">
        <f t="shared" si="270"/>
        <v>Desarrollo</v>
      </c>
      <c r="AB253" s="55" t="str">
        <f t="shared" si="258"/>
        <v>645 - Pago Provisional Simplificado</v>
      </c>
      <c r="AC253" s="36" t="str">
        <f t="shared" si="259"/>
        <v>Pago Provisional Simplificado</v>
      </c>
      <c r="AD253" s="36" t="s">
        <v>33</v>
      </c>
      <c r="AE253" s="36" t="str">
        <f>VLOOKUP(A253,h_project,34,FALSE)</f>
        <v>Unidades de Desarrollo (UD-X)</v>
      </c>
      <c r="AF253" s="36">
        <f>VLOOKUP(A253,h_project,35,FALSE)</f>
        <v>257.45</v>
      </c>
      <c r="AG253" s="36">
        <f>VLOOKUP(A253,h_project,36,FALSE)</f>
        <v>257.45</v>
      </c>
      <c r="AH253" s="56">
        <v>58956.05</v>
      </c>
      <c r="AI253" s="57">
        <f>VLOOKUP(A253,h_project,37,FALSE)</f>
        <v>58956.05</v>
      </c>
      <c r="AJ253" s="36" t="e">
        <f t="shared" si="260"/>
        <v>#N/A</v>
      </c>
      <c r="AK253" s="36" t="str">
        <f>VLOOKUP(A253,proyectos,9,FALSE)</f>
        <v>Elizabeth del Valle Beltran</v>
      </c>
      <c r="AL253" s="36" t="str">
        <f>VLOOKUP(A253,proyectos,10,FALSE)</f>
        <v>Ricardo Ramiro Romero Razo</v>
      </c>
      <c r="AM253" s="36" t="s">
        <v>4214</v>
      </c>
      <c r="AN253" s="36" t="s">
        <v>4214</v>
      </c>
      <c r="AO253" s="36">
        <f>VLOOKUP(A253,proyectos,2,FALSE)</f>
        <v>1147</v>
      </c>
      <c r="AP253" s="36" t="str">
        <f>VLOOKUP(AO253,h_est_tec,17,FALSE)</f>
        <v>Alto Nivel</v>
      </c>
      <c r="AQ253" s="36" t="str">
        <f t="shared" si="290"/>
        <v>Desarrollo de Software</v>
      </c>
      <c r="AR253" s="36" t="s">
        <v>4444</v>
      </c>
      <c r="AS253" s="36" t="s">
        <v>4444</v>
      </c>
      <c r="AT253" s="36" t="str">
        <f>VLOOKUP(A253,proyectos,12,FALSE)</f>
        <v>Oscar Fernandez Pallares</v>
      </c>
      <c r="AU253" s="36" t="str">
        <f>VLOOKUP(A253,proyectos,13,FALSE)</f>
        <v>Nallely Jusselyn Rivera Arzola</v>
      </c>
      <c r="AV253" s="54" t="str">
        <f t="shared" si="291"/>
        <v>02/06/2020</v>
      </c>
      <c r="AW253" s="54" t="str">
        <f t="shared" si="292"/>
        <v>02/06/2020</v>
      </c>
      <c r="AX253" s="54" t="str">
        <f t="shared" si="293"/>
        <v>18/12/2020</v>
      </c>
      <c r="AY253" s="54" t="str">
        <f t="shared" si="294"/>
        <v/>
      </c>
      <c r="AZ253" s="49">
        <f>YEAR(AX253)</f>
        <v>2020</v>
      </c>
      <c r="BA253" s="49">
        <f>MONTH(AX253)</f>
        <v>12</v>
      </c>
      <c r="BB253" s="36" t="s">
        <v>663</v>
      </c>
      <c r="BC253" s="49" t="s">
        <v>3963</v>
      </c>
      <c r="BD253" s="48" t="e">
        <f t="shared" si="261"/>
        <v>#N/A</v>
      </c>
      <c r="BE253" s="48" t="str">
        <f t="shared" si="262"/>
        <v>Iniciativa Aprobada</v>
      </c>
      <c r="BF253" s="48">
        <f t="shared" si="263"/>
        <v>1552</v>
      </c>
      <c r="BG253" s="48">
        <f t="shared" si="264"/>
        <v>1552</v>
      </c>
      <c r="BH253" s="48" t="str">
        <f t="shared" si="265"/>
        <v>Activo</v>
      </c>
    </row>
    <row r="254" spans="1:60" x14ac:dyDescent="0.3">
      <c r="A254" s="36">
        <v>1559</v>
      </c>
      <c r="B254" s="54">
        <f t="shared" si="268"/>
        <v>43959.449606481481</v>
      </c>
      <c r="C254" s="36" t="str">
        <f t="shared" si="255"/>
        <v>TI_CS-GC-PM_Control de Saldos</v>
      </c>
      <c r="D254" s="36" t="s">
        <v>6716</v>
      </c>
      <c r="E254" s="36" t="s">
        <v>8055</v>
      </c>
      <c r="F254" s="36" t="s">
        <v>216</v>
      </c>
      <c r="G254" s="36" t="s">
        <v>6812</v>
      </c>
      <c r="H254" s="36" t="str">
        <f t="shared" si="256"/>
        <v>_x000D_
_x000D_
Se_x000D_
han hecho esfuerzos para tener un control de los saldos a favor de IVA, que_x000D_
contemple las 3 formas de recuperación (acreditamiento, compensanción y devolución); uno de ellos es MAT DyC, mismo que_x000D_
opera desde enero de 2016, sin que a la fecha se haya logrado mantener un_x000D_
control de saldos de punta a punta en IVA._x000D_
_x000D_
Debido_x000D_
a la relevancia de los montos de saldos a favor de IVA, se requiere de una_x000D_
herramienta tecnológica que controle los saldos a favor de IVA, en su ciclo_x000D_
completo.</v>
      </c>
      <c r="I254" s="36" t="str">
        <f t="shared" si="272"/>
        <v>AGCTI</v>
      </c>
      <c r="J254" s="36" t="s">
        <v>6944</v>
      </c>
      <c r="K254" s="36" t="e">
        <f t="shared" si="257"/>
        <v>#N/A</v>
      </c>
      <c r="L254" s="36"/>
      <c r="M254" s="36"/>
      <c r="N254" s="36"/>
      <c r="O254" s="36"/>
      <c r="P254" s="36"/>
      <c r="Q254" s="36"/>
      <c r="R254" s="36" t="s">
        <v>3961</v>
      </c>
      <c r="S254" s="36"/>
      <c r="T254" s="36"/>
      <c r="U254" s="36"/>
      <c r="V254" s="51" t="e">
        <f t="shared" si="267"/>
        <v>#N/A</v>
      </c>
      <c r="W254" s="48" t="s">
        <v>35</v>
      </c>
      <c r="X254" s="36" t="str">
        <f>VLOOKUP(A254,h_iniciativa,15,FALSE)</f>
        <v>Actualización MORSA y Control de Saldos</v>
      </c>
      <c r="Y254" s="36" t="str">
        <f>VLOOKUP(A254,h_iniciativa,17,FALSE)</f>
        <v>Recaudación</v>
      </c>
      <c r="Z254" s="36" t="str">
        <f t="shared" si="269"/>
        <v>Transversales de TI</v>
      </c>
      <c r="AA254" s="36" t="str">
        <f t="shared" si="270"/>
        <v>Tecnológico</v>
      </c>
      <c r="AB254" s="36" t="str">
        <f t="shared" si="258"/>
        <v>3047 - DWH-Control de Saldos</v>
      </c>
      <c r="AC254" s="36" t="str">
        <f t="shared" si="259"/>
        <v>DWH-Control de Saldos</v>
      </c>
      <c r="AD254" s="36" t="str">
        <f>VLOOKUP(A254,h_iniciativa,14,FALSE)</f>
        <v>Fábrica Interna - ACMII ASI</v>
      </c>
      <c r="AE254" s="36"/>
      <c r="AF254" s="36"/>
      <c r="AG254" s="36"/>
      <c r="AH254" s="36"/>
      <c r="AI254" s="36"/>
      <c r="AJ254" s="36" t="e">
        <f t="shared" si="260"/>
        <v>#N/A</v>
      </c>
      <c r="AK254" s="36" t="s">
        <v>4449</v>
      </c>
      <c r="AL254" s="36" t="s">
        <v>4449</v>
      </c>
      <c r="AM254" s="36" t="s">
        <v>7822</v>
      </c>
      <c r="AN254" s="36" t="s">
        <v>4444</v>
      </c>
      <c r="AO254" s="36"/>
      <c r="AP254" s="36"/>
      <c r="AQ254" s="36" t="e">
        <f t="shared" si="290"/>
        <v>#N/A</v>
      </c>
      <c r="AR254" s="36" t="s">
        <v>7086</v>
      </c>
      <c r="AS254" s="36" t="s">
        <v>7086</v>
      </c>
      <c r="AT254" s="48" t="str">
        <f>VLOOKUP(VLOOKUP(A254,h_iniciativa,12,FALSE),matriz_app,6,FALSE)</f>
        <v>Joaquin Tabares Muñoz</v>
      </c>
      <c r="AU254" s="48" t="str">
        <f>VLOOKUP(VLOOKUP(A254,h_iniciativa,12,FALSE),matriz_app,5,FALSE)</f>
        <v>Gricel Noemi Lozada Zarate</v>
      </c>
      <c r="AV254" s="54" t="e">
        <f t="shared" si="291"/>
        <v>#N/A</v>
      </c>
      <c r="AW254" s="54" t="e">
        <f t="shared" si="292"/>
        <v>#N/A</v>
      </c>
      <c r="AX254" s="54" t="e">
        <f t="shared" si="293"/>
        <v>#N/A</v>
      </c>
      <c r="AY254" s="54" t="e">
        <f t="shared" si="294"/>
        <v>#N/A</v>
      </c>
      <c r="AZ254" s="49"/>
      <c r="BA254" s="49"/>
      <c r="BB254" s="48" t="s">
        <v>3959</v>
      </c>
      <c r="BC254" s="49" t="s">
        <v>3963</v>
      </c>
      <c r="BD254" s="48" t="e">
        <f t="shared" si="261"/>
        <v>#N/A</v>
      </c>
      <c r="BE254" s="48" t="str">
        <f t="shared" si="262"/>
        <v>Iniciativa Aprobada</v>
      </c>
      <c r="BF254" s="48" t="e">
        <f t="shared" si="263"/>
        <v>#N/A</v>
      </c>
      <c r="BG254" s="48" t="e">
        <f t="shared" si="264"/>
        <v>#N/A</v>
      </c>
      <c r="BH254" s="48" t="e">
        <f t="shared" si="265"/>
        <v>#N/A</v>
      </c>
    </row>
    <row r="255" spans="1:60" ht="28.8" x14ac:dyDescent="0.3">
      <c r="A255" s="36">
        <v>1566</v>
      </c>
      <c r="B255" s="54">
        <f t="shared" ref="B255:B280" si="295">VLOOKUP(A255,h_iniciativa,3,FALSE)</f>
        <v>43962.723043981481</v>
      </c>
      <c r="C255" s="63" t="str">
        <f t="shared" si="255"/>
        <v>DyP_IPP_ Crear las declaraciones para el pago de los derechos de Minería</v>
      </c>
      <c r="D255" s="36" t="s">
        <v>6353</v>
      </c>
      <c r="E255" s="36" t="s">
        <v>6353</v>
      </c>
      <c r="F255" s="36" t="s">
        <v>216</v>
      </c>
      <c r="G255" s="36" t="s">
        <v>6812</v>
      </c>
      <c r="H255" s="36" t="str">
        <f t="shared" si="256"/>
        <v xml:space="preserve">​Derivado de la reforma a la Ley Federal de Derechos (LFD) publicada en el DOF del 11 de diciembre de 2013, en la cual se adicionaron al “Capítulo XIII de Minería” los artículos 268, 269 y 270, creando así el derecho especial sobre minería, el derecho adicional sobre minería y el derecho extraordinario sobre minería, además de modificar el derecho sobre minería que ya tenía vigencia antes de 2014; cuyos derechos se pagan actualmente a través del “Formato e-cinco”, sin que se tenga una determinación de pago, ni información que permita el adecuado control de los sujetos obligados; la Administración General de Grandes Contribuyentes a través de la Administración Central de Apoyo Jurídico y Normativo solicita crear las siguientes declaraciones para el pago de los derechos de minería&amp;#58;- Declaración del derecho sobre minería (Artículos 263 a 265 de la LFD)- Declaración del derecho especial sobre minería. (Artículo 268 de la LFD)- Declaración del derecho adicional sobre minería. (Artículo 269 de la LFD)- Declaración del derecho extraordinario sobre minería (Artículo 270 de la LFD) _x000D_
_x000D_
NotaSe genera esta iniciativa para la asignación_x000D_
a fabrica interna y atención a partir de la etapa de desarrollo._x000D_
_x000D_
</v>
      </c>
      <c r="I255" s="36" t="str">
        <f t="shared" si="272"/>
        <v>AGR</v>
      </c>
      <c r="J255" s="36" t="s">
        <v>7957</v>
      </c>
      <c r="K255" s="36" t="str">
        <f t="shared" si="257"/>
        <v>Silvia Nagheli Márquez Solís</v>
      </c>
      <c r="L255" s="36" t="s">
        <v>7957</v>
      </c>
      <c r="M255" s="36"/>
      <c r="N255" s="145" t="s">
        <v>4462</v>
      </c>
      <c r="O255" s="36">
        <f>IFERROR(AG255*0.15,0)</f>
        <v>348.9</v>
      </c>
      <c r="P255" s="36" t="s">
        <v>6974</v>
      </c>
      <c r="Q255" s="36">
        <f>IF(K255=N255,1,0)</f>
        <v>1</v>
      </c>
      <c r="R255" s="36" t="str">
        <f>VLOOKUP(A255,proyectos,5,FALSE)</f>
        <v>F. Pruebas de Usuario</v>
      </c>
      <c r="S255" s="36" t="s">
        <v>6453</v>
      </c>
      <c r="T255" s="36" t="s">
        <v>6443</v>
      </c>
      <c r="U255" s="36" t="s">
        <v>4455</v>
      </c>
      <c r="V255" s="51">
        <f t="shared" si="267"/>
        <v>0.53</v>
      </c>
      <c r="W255" s="36" t="str">
        <f>VLOOKUP(A255,proyectos,6,FALSE)</f>
        <v>Activo</v>
      </c>
      <c r="X255" s="48" t="s">
        <v>4679</v>
      </c>
      <c r="Y255" s="36" t="str">
        <f>VLOOKUP(A255,proyectos,19,FALSE)</f>
        <v>Recaudación</v>
      </c>
      <c r="Z255" s="36" t="str">
        <f t="shared" ref="Z255:Z286" si="296">VLOOKUP(A255,h_iniciativa,10,FALSE)</f>
        <v>Declaraciones y Pagos (Informativas y Pagos Provisionales)</v>
      </c>
      <c r="AA255" s="36" t="str">
        <f t="shared" ref="AA255:AA286" si="297">VLOOKUP(A255,h_iniciativa,8,FALSE)</f>
        <v>Desarrollo</v>
      </c>
      <c r="AB255" s="55" t="str">
        <f t="shared" si="258"/>
        <v>3045 - Crear las declaraciones para el pago de los derechos de Minería</v>
      </c>
      <c r="AC255" s="36" t="str">
        <f t="shared" si="259"/>
        <v>Crear las declaraciones para el pago de los derechos de Minería</v>
      </c>
      <c r="AD255" s="36" t="str">
        <f>VLOOKUP(A255,h_iniciativa,14,FALSE)</f>
        <v>Fábrica Interna - ACDMA</v>
      </c>
      <c r="AE255" s="36" t="str">
        <f>VLOOKUP(A255,h_project,34,FALSE)</f>
        <v>No Aplica</v>
      </c>
      <c r="AF255" s="36">
        <f>VLOOKUP(A255,h_project,35,FALSE)</f>
        <v>0</v>
      </c>
      <c r="AG255" s="36">
        <f>VLOOKUP(A255,h_project,36,FALSE)</f>
        <v>2326</v>
      </c>
      <c r="AH255" s="56">
        <v>0</v>
      </c>
      <c r="AI255" s="57">
        <f>VLOOKUP(A255,h_project,37,FALSE)</f>
        <v>0</v>
      </c>
      <c r="AJ255" s="36" t="e">
        <f t="shared" si="260"/>
        <v>#N/A</v>
      </c>
      <c r="AK255" s="36" t="str">
        <f>VLOOKUP(A255,proyectos,9,FALSE)</f>
        <v>Elizabeth del Valle Beltran</v>
      </c>
      <c r="AL255" s="36" t="str">
        <f>VLOOKUP(A255,proyectos,10,FALSE)</f>
        <v>Ricardo Ramiro Romero Razo</v>
      </c>
      <c r="AM255" s="36" t="s">
        <v>4214</v>
      </c>
      <c r="AN255" s="36" t="s">
        <v>4214</v>
      </c>
      <c r="AO255" s="36">
        <f>VLOOKUP(A255,proyectos,2,FALSE)</f>
        <v>1149</v>
      </c>
      <c r="AP255" s="36" t="str">
        <f>VLOOKUP(AO255,h_est_tec,17,FALSE)</f>
        <v>Alto Nivel</v>
      </c>
      <c r="AQ255" s="36" t="str">
        <f t="shared" si="290"/>
        <v>Desarrollo de Software</v>
      </c>
      <c r="AR255" s="36" t="s">
        <v>4444</v>
      </c>
      <c r="AS255" s="36" t="s">
        <v>4444</v>
      </c>
      <c r="AT255" s="36" t="str">
        <f>VLOOKUP(A255,proyectos,12,FALSE)</f>
        <v>Oscar Fernandez Pallares</v>
      </c>
      <c r="AU255" s="36" t="str">
        <f>VLOOKUP(A255,proyectos,13,FALSE)</f>
        <v>Nallely Jusselyn Rivera Arzola</v>
      </c>
      <c r="AV255" s="54" t="str">
        <f t="shared" si="291"/>
        <v>23/03/2020</v>
      </c>
      <c r="AW255" s="54" t="str">
        <f t="shared" si="292"/>
        <v>23/03/2020</v>
      </c>
      <c r="AX255" s="54" t="str">
        <f t="shared" si="293"/>
        <v>29/10/2020</v>
      </c>
      <c r="AY255" s="54" t="str">
        <f t="shared" si="294"/>
        <v/>
      </c>
      <c r="AZ255" s="49">
        <f>YEAR(AX255)</f>
        <v>2020</v>
      </c>
      <c r="BA255" s="49">
        <f>MONTH(AX255)</f>
        <v>10</v>
      </c>
      <c r="BB255" s="48" t="s">
        <v>663</v>
      </c>
      <c r="BC255" s="49" t="s">
        <v>3963</v>
      </c>
      <c r="BD255" s="48" t="e">
        <f t="shared" si="261"/>
        <v>#N/A</v>
      </c>
      <c r="BE255" s="48" t="str">
        <f t="shared" si="262"/>
        <v>Iniciativa Aprobada</v>
      </c>
      <c r="BF255" s="48">
        <f t="shared" si="263"/>
        <v>1566</v>
      </c>
      <c r="BG255" s="48">
        <f t="shared" si="264"/>
        <v>1566</v>
      </c>
      <c r="BH255" s="48" t="str">
        <f t="shared" si="265"/>
        <v>Activo</v>
      </c>
    </row>
    <row r="256" spans="1:60" x14ac:dyDescent="0.3">
      <c r="A256" s="36">
        <v>1571</v>
      </c>
      <c r="B256" s="54">
        <f t="shared" si="295"/>
        <v>43964.583136574074</v>
      </c>
      <c r="C256" s="36" t="str">
        <f t="shared" si="255"/>
        <v>DyP_Declarción Anual Personas Fís_Implementar mejoras criterios proceso clasific deduc personales Anual 2020</v>
      </c>
      <c r="D256" s="36" t="s">
        <v>6343</v>
      </c>
      <c r="E256" s="36" t="s">
        <v>7953</v>
      </c>
      <c r="F256" s="36" t="s">
        <v>90</v>
      </c>
      <c r="G256" s="36" t="s">
        <v>6812</v>
      </c>
      <c r="H256" s="36" t="str">
        <f t="shared" si="256"/>
        <v>​Derivado de que se requieren llevar a cabomejoras en los criterios para el proceso de clasificación de deducciones personales enla Declaración Anual de Personas Físicas 2020, es necesario se lleven a cabo las tareas pertinentes, con el fin de facilitar el cumplimiento de las oblligaciones en tiempo y forma de los Contribuyentes y aaumentar la Recaudación.</v>
      </c>
      <c r="I256" s="36" t="str">
        <f t="shared" si="272"/>
        <v>AGR</v>
      </c>
      <c r="J256" s="36" t="s">
        <v>6944</v>
      </c>
      <c r="K256" s="36" t="e">
        <f t="shared" si="257"/>
        <v>#N/A</v>
      </c>
      <c r="L256" s="36"/>
      <c r="M256" s="36"/>
      <c r="N256" s="36"/>
      <c r="O256" s="36"/>
      <c r="P256" s="36"/>
      <c r="Q256" s="36"/>
      <c r="R256" s="36" t="s">
        <v>3962</v>
      </c>
      <c r="S256" s="48"/>
      <c r="T256" s="48"/>
      <c r="U256" s="48"/>
      <c r="V256" s="51" t="e">
        <f t="shared" si="267"/>
        <v>#N/A</v>
      </c>
      <c r="W256" s="48" t="s">
        <v>35</v>
      </c>
      <c r="X256" s="36" t="str">
        <f>VLOOKUP(A256,h_iniciativa,15,FALSE)</f>
        <v>Declaración Anual Personas Físicas 2020</v>
      </c>
      <c r="Y256" s="36" t="str">
        <f>VLOOKUP(A256,h_iniciativa,17,FALSE)</f>
        <v>Recaudación</v>
      </c>
      <c r="Z256" s="36" t="str">
        <f t="shared" si="296"/>
        <v>Declaraciones y Pagos (Legados y Declaraciones Anuales)</v>
      </c>
      <c r="AA256" s="36" t="str">
        <f t="shared" si="297"/>
        <v>Desarrollo</v>
      </c>
      <c r="AB256" s="36" t="str">
        <f t="shared" si="258"/>
        <v>499.1 - DWH-Prellenado DECLARASAT</v>
      </c>
      <c r="AC256" s="36" t="str">
        <f t="shared" si="259"/>
        <v>DWH-Prellenado DECLARASAT</v>
      </c>
      <c r="AD256" s="36" t="str">
        <f>VLOOKUP(A256,h_iniciativa,14,FALSE)</f>
        <v>Microsoft</v>
      </c>
      <c r="AE256" s="36"/>
      <c r="AF256" s="36"/>
      <c r="AG256" s="36"/>
      <c r="AH256" s="36"/>
      <c r="AI256" s="36"/>
      <c r="AJ256" s="36" t="e">
        <f t="shared" si="260"/>
        <v>#N/A</v>
      </c>
      <c r="AK256" s="36" t="str">
        <f>VLOOKUP(A256,h_iniciativa,11,FALSE)</f>
        <v>Manuel Vargas Espinosa</v>
      </c>
      <c r="AL256" s="36" t="str">
        <f>VLOOKUP(A256,h_iniciativa,9,FALSE)</f>
        <v>Ricardo Ramiro Romero Razo</v>
      </c>
      <c r="AM256" s="36" t="s">
        <v>4214</v>
      </c>
      <c r="AN256" s="36" t="s">
        <v>4214</v>
      </c>
      <c r="AO256" s="48"/>
      <c r="AP256" s="36"/>
      <c r="AQ256" s="48"/>
      <c r="AR256" s="36" t="s">
        <v>7086</v>
      </c>
      <c r="AS256" s="36" t="s">
        <v>7086</v>
      </c>
      <c r="AT256" s="48" t="str">
        <f>VLOOKUP(VLOOKUP(A256,h_iniciativa,12,FALSE),matriz_app,6,FALSE)</f>
        <v>Joaquin Tabares Muñoz</v>
      </c>
      <c r="AU256" s="48" t="str">
        <f>VLOOKUP(VLOOKUP(A256,h_iniciativa,12,FALSE),matriz_app,5,FALSE)</f>
        <v>Francisco Aguilar Rodriguez</v>
      </c>
      <c r="AV256" s="52"/>
      <c r="AW256" s="52"/>
      <c r="AX256" s="52"/>
      <c r="AY256" s="52"/>
      <c r="AZ256" s="52"/>
      <c r="BA256" s="52"/>
      <c r="BB256" s="36" t="s">
        <v>3960</v>
      </c>
      <c r="BC256" s="49" t="s">
        <v>3963</v>
      </c>
      <c r="BD256" s="48" t="e">
        <f t="shared" si="261"/>
        <v>#N/A</v>
      </c>
      <c r="BE256" s="48" t="str">
        <f t="shared" si="262"/>
        <v>Iniciativa Aprobada</v>
      </c>
      <c r="BF256" s="48">
        <f t="shared" si="263"/>
        <v>1571</v>
      </c>
      <c r="BG256" s="48" t="e">
        <f t="shared" si="264"/>
        <v>#N/A</v>
      </c>
      <c r="BH256" s="48" t="e">
        <f t="shared" si="265"/>
        <v>#N/A</v>
      </c>
    </row>
    <row r="257" spans="1:60" x14ac:dyDescent="0.3">
      <c r="A257" s="36">
        <v>1572</v>
      </c>
      <c r="B257" s="54">
        <f t="shared" si="295"/>
        <v>43965.409351851849</v>
      </c>
      <c r="C257" s="36" t="str">
        <f t="shared" si="255"/>
        <v>IDC–MAT–RFC Ampliado: Act. de Oblig. fiscales en el Cuest. de Oblig. para PF con ing. a través de plataformas</v>
      </c>
      <c r="D257" s="36" t="s">
        <v>4681</v>
      </c>
      <c r="E257" s="36"/>
      <c r="F257" s="36"/>
      <c r="G257" s="36" t="s">
        <v>6815</v>
      </c>
      <c r="H257" s="36" t="str">
        <f t="shared" si="256"/>
        <v>Actualmente no se cuenta con la funcionalidad para que los contribuyentes que tienen ingresos a través de plataformas tecnológicas y que optan por el esquema de retención de impuestos “Pagos definitivos” y no considera la asignación de la obligación fiscal “IVA personas físicas plataformas tecnológicas pago definitivo” (Clave 839) y Pago definitivo mensual de ISR por actividades empresariales. Régimen de Actividades Empresariales a través de Plataformas tecnológicas. (clave obligación 835). Por lo que, al no asignar las nuevas obligaciones fiscales se interrumpe el ciclo tributario impidiendo al contribuyente cumplir con sus obligaciones fiscales y afectando la recaudación fiscal.</v>
      </c>
      <c r="I257" s="36" t="str">
        <f t="shared" si="272"/>
        <v>AGSC</v>
      </c>
      <c r="J257" s="36" t="s">
        <v>7957</v>
      </c>
      <c r="K257" s="36" t="str">
        <f t="shared" si="257"/>
        <v>Juan Carlos Lass Bernal</v>
      </c>
      <c r="L257" s="36" t="s">
        <v>7957</v>
      </c>
      <c r="M257" s="36"/>
      <c r="N257" s="145" t="s">
        <v>4470</v>
      </c>
      <c r="O257" s="36">
        <f>IFERROR(AG257*0.15,0)</f>
        <v>353.08499999999998</v>
      </c>
      <c r="P257" s="36" t="s">
        <v>6974</v>
      </c>
      <c r="Q257" s="36">
        <f>IF(K257=N257,1,0)</f>
        <v>0</v>
      </c>
      <c r="R257" s="36" t="str">
        <f>VLOOKUP(A257,proyectos,5,FALSE)</f>
        <v>I. Liberación</v>
      </c>
      <c r="S257" s="36">
        <v>1313</v>
      </c>
      <c r="T257" s="36" t="s">
        <v>6496</v>
      </c>
      <c r="U257" s="36" t="s">
        <v>4455</v>
      </c>
      <c r="V257" s="51">
        <f t="shared" si="267"/>
        <v>0.97</v>
      </c>
      <c r="W257" s="36" t="str">
        <f>VLOOKUP(A257,proyectos,6,FALSE)</f>
        <v>Activo</v>
      </c>
      <c r="X257" s="36" t="str">
        <f>VLOOKUP(A257,h_iniciativa,15,FALSE)</f>
        <v>Reformas 2020</v>
      </c>
      <c r="Y257" s="36" t="str">
        <f>VLOOKUP(A257,proyectos,19,FALSE)</f>
        <v>Legal</v>
      </c>
      <c r="Z257" s="36" t="str">
        <f t="shared" si="296"/>
        <v>Identificación del Contribuyente</v>
      </c>
      <c r="AA257" s="36" t="str">
        <f t="shared" si="297"/>
        <v>Desarrollo</v>
      </c>
      <c r="AB257" s="55" t="str">
        <f t="shared" si="258"/>
        <v>700 - RFC Ampliado</v>
      </c>
      <c r="AC257" s="36" t="str">
        <f t="shared" si="259"/>
        <v>RFC Ampliado</v>
      </c>
      <c r="AD257" s="36" t="s">
        <v>33</v>
      </c>
      <c r="AE257" s="36" t="str">
        <f>VLOOKUP(A257,h_project,34,FALSE)</f>
        <v>Unidades de Desarrollo (UD-X)</v>
      </c>
      <c r="AF257" s="36">
        <f>VLOOKUP(A257,h_project,35,FALSE)</f>
        <v>2118.5</v>
      </c>
      <c r="AG257" s="36">
        <f>VLOOKUP(A257,h_project,36,FALSE)</f>
        <v>2353.9</v>
      </c>
      <c r="AH257" s="56">
        <v>314989.5</v>
      </c>
      <c r="AI257" s="57">
        <f>VLOOKUP(A257,h_project,37,FALSE)</f>
        <v>485136.5</v>
      </c>
      <c r="AJ257" s="36" t="e">
        <f t="shared" si="260"/>
        <v>#N/A</v>
      </c>
      <c r="AK257" s="36" t="str">
        <f>VLOOKUP(A257,proyectos,9,FALSE)</f>
        <v>Christian Alejandro Nolasco Palacios</v>
      </c>
      <c r="AL257" s="36" t="str">
        <f>VLOOKUP(A257,proyectos,10,FALSE)</f>
        <v>Ignacio Trujillo Hernandez</v>
      </c>
      <c r="AM257" s="36" t="s">
        <v>4214</v>
      </c>
      <c r="AN257" s="36" t="s">
        <v>4214</v>
      </c>
      <c r="AO257" s="36">
        <f>VLOOKUP(A257,proyectos,2,FALSE)</f>
        <v>1225</v>
      </c>
      <c r="AP257" s="36" t="str">
        <f>VLOOKUP(AO257,h_est_tec,17,FALSE)</f>
        <v>Alto Nivel</v>
      </c>
      <c r="AQ257" s="36" t="str">
        <f>VLOOKUP(A257,proyectos,29,FALSE)</f>
        <v>Desarrollo de Software</v>
      </c>
      <c r="AR257" s="36" t="s">
        <v>4401</v>
      </c>
      <c r="AS257" s="36" t="s">
        <v>4401</v>
      </c>
      <c r="AT257" s="36" t="str">
        <f>VLOOKUP(A257,proyectos,12,FALSE)</f>
        <v>Jose Ignacio Perez Garcia</v>
      </c>
      <c r="AU257" s="36" t="str">
        <f>VLOOKUP(A257,proyectos,13,FALSE)</f>
        <v>Araceli Gandara Bautista</v>
      </c>
      <c r="AV257" s="54" t="str">
        <f>VLOOKUP(A257,proyectos,20,FALSE)</f>
        <v>01/06/2020</v>
      </c>
      <c r="AW257" s="54" t="str">
        <f>VLOOKUP(A257,proyectos,21,FALSE)</f>
        <v>01/06/2020</v>
      </c>
      <c r="AX257" s="54" t="str">
        <f>VLOOKUP(A257,proyectos,22,FALSE)</f>
        <v>15/09/2020</v>
      </c>
      <c r="AY257" s="54" t="str">
        <f>VLOOKUP(A257,proyectos,23,FALSE)</f>
        <v/>
      </c>
      <c r="AZ257" s="49">
        <f>YEAR(AX257)</f>
        <v>2020</v>
      </c>
      <c r="BA257" s="49">
        <f>MONTH(AX257)</f>
        <v>9</v>
      </c>
      <c r="BB257" s="36" t="s">
        <v>663</v>
      </c>
      <c r="BC257" s="49" t="s">
        <v>3963</v>
      </c>
      <c r="BD257" s="48" t="e">
        <f t="shared" si="261"/>
        <v>#N/A</v>
      </c>
      <c r="BE257" s="48" t="str">
        <f t="shared" si="262"/>
        <v>Iniciativa Aprobada</v>
      </c>
      <c r="BF257" s="48">
        <f t="shared" si="263"/>
        <v>1572</v>
      </c>
      <c r="BG257" s="48">
        <f t="shared" si="264"/>
        <v>1572</v>
      </c>
      <c r="BH257" s="48" t="str">
        <f t="shared" si="265"/>
        <v>Activo</v>
      </c>
    </row>
    <row r="258" spans="1:60" x14ac:dyDescent="0.3">
      <c r="A258" s="36">
        <v>1576</v>
      </c>
      <c r="B258" s="54">
        <f t="shared" si="295"/>
        <v>43966.77306712963</v>
      </c>
      <c r="C258" s="36" t="str">
        <f t="shared" ref="C258:C312" si="298">VLOOKUP(A258,h_iniciativa,4,FALSE)</f>
        <v xml:space="preserve">12_615_RES_Servicio Validador de Autenticidad de Documentos para Donatarias </v>
      </c>
      <c r="D258" s="36" t="s">
        <v>7942</v>
      </c>
      <c r="E258" s="36" t="s">
        <v>7931</v>
      </c>
      <c r="F258" s="36" t="s">
        <v>455</v>
      </c>
      <c r="G258" s="36" t="s">
        <v>6812</v>
      </c>
      <c r="H258" s="36" t="str">
        <f t="shared" ref="H258:H309" si="299">VLOOKUP(A258,h_descr,2,FALSE)</f>
        <v>​Derivado de la próxima liberación del Informe de Transparencia de Donatarias y a fin de asegurar quelos contribiyentesque den cuimplimento con su obligación, cuenten con el servicio validador de autenticidad de documentos institucional a fin de permitirles verificar la legitimidad de los acuses generados/ emitidos por los servicios aplicativos que conforman la Reingeniería de Donatarias.</v>
      </c>
      <c r="I258" s="36" t="str">
        <f t="shared" si="272"/>
        <v>AGSC</v>
      </c>
      <c r="J258" s="36" t="s">
        <v>7957</v>
      </c>
      <c r="K258" s="36" t="str">
        <f t="shared" ref="K258:K287" si="300">VLOOKUP(A258,proyectos,11,FALSE)</f>
        <v>Roberto RodrÍguez Morales</v>
      </c>
      <c r="L258" s="36" t="s">
        <v>7957</v>
      </c>
      <c r="M258" s="36"/>
      <c r="N258" s="145" t="s">
        <v>6756</v>
      </c>
      <c r="O258" s="36">
        <f>IFERROR(AG258*0.15,0)</f>
        <v>21.599999999999998</v>
      </c>
      <c r="P258" s="36" t="s">
        <v>6974</v>
      </c>
      <c r="Q258" s="36">
        <f>IF(K258=N258,1,0)</f>
        <v>1</v>
      </c>
      <c r="R258" s="36" t="str">
        <f>VLOOKUP(A258,proyectos,5,FALSE)</f>
        <v>A.1 Especificación Funcional</v>
      </c>
      <c r="S258" s="48"/>
      <c r="T258" s="48"/>
      <c r="U258" s="48"/>
      <c r="V258" s="51">
        <f t="shared" si="267"/>
        <v>1</v>
      </c>
      <c r="W258" s="36" t="str">
        <f>VLOOKUP(A258,proyectos,6,FALSE)</f>
        <v>Activo</v>
      </c>
      <c r="X258" s="36" t="str">
        <f>VLOOKUP(A258,h_iniciativa,15,FALSE)</f>
        <v>Donatarias - Reingeniería</v>
      </c>
      <c r="Y258" s="36" t="str">
        <f>VLOOKUP(A258,proyectos,19,FALSE)</f>
        <v>No Aplica</v>
      </c>
      <c r="Z258" s="36" t="str">
        <f t="shared" si="296"/>
        <v>Servicios al Contribuyente</v>
      </c>
      <c r="AA258" s="36" t="str">
        <f t="shared" si="297"/>
        <v>Desarrollo</v>
      </c>
      <c r="AB258" s="36" t="str">
        <f t="shared" ref="AB258:AB312" si="301">_xlfn.CONCAT(VLOOKUP(A258,h_iniciativa,12,FALSE)," - ", VLOOKUP(A258,h_iniciativa,13,FALSE))</f>
        <v>615 - Verificador de Autenticidad de Documentos</v>
      </c>
      <c r="AC258" s="36" t="str">
        <f t="shared" ref="AC258:AC320" si="302">VLOOKUP(A258,h_iniciativa,13,FALSE)</f>
        <v>Verificador de Autenticidad de Documentos</v>
      </c>
      <c r="AD258" s="36" t="s">
        <v>33</v>
      </c>
      <c r="AE258" s="36" t="str">
        <f>VLOOKUP(A258,h_project,34,FALSE)</f>
        <v>Unidades de Desarrollo (UD-X)</v>
      </c>
      <c r="AF258" s="36">
        <f>VLOOKUP(A258,h_project,35,FALSE)</f>
        <v>144</v>
      </c>
      <c r="AG258" s="36">
        <f>VLOOKUP(A258,h_project,36,FALSE)</f>
        <v>144</v>
      </c>
      <c r="AH258" s="56">
        <v>884250</v>
      </c>
      <c r="AI258" s="57">
        <f>VLOOKUP(A258,h_project,37,FALSE)</f>
        <v>32976</v>
      </c>
      <c r="AJ258" s="36" t="e">
        <f t="shared" ref="AJ258:AJ321" si="303">VLOOKUP(A258,mg_cancelar,2,FALSE)</f>
        <v>#N/A</v>
      </c>
      <c r="AK258" s="36" t="str">
        <f>VLOOKUP(A258,h_iniciativa,11,FALSE)</f>
        <v>Jaime Garrido Ruiz</v>
      </c>
      <c r="AL258" s="36" t="str">
        <f>VLOOKUP(A258,h_iniciativa,9,FALSE)</f>
        <v>Diana Maribel Velazquez Barroso</v>
      </c>
      <c r="AM258" s="36" t="s">
        <v>4214</v>
      </c>
      <c r="AN258" s="36" t="s">
        <v>4214</v>
      </c>
      <c r="AO258" s="36">
        <f>VLOOKUP(A258,proyectos,2,FALSE)</f>
        <v>1211</v>
      </c>
      <c r="AP258" s="36" t="str">
        <f>VLOOKUP(AO258,h_est_tec,17,FALSE)</f>
        <v>Alto Nivel</v>
      </c>
      <c r="AQ258" s="36" t="str">
        <f>VLOOKUP(A258,proyectos,29,FALSE)</f>
        <v>Desarrollo de Software</v>
      </c>
      <c r="AR258" s="36" t="s">
        <v>4444</v>
      </c>
      <c r="AS258" s="36" t="s">
        <v>4444</v>
      </c>
      <c r="AT258" s="36" t="str">
        <f>VLOOKUP(A258,proyectos,12,FALSE)</f>
        <v>Oscar Fernandez Pallares</v>
      </c>
      <c r="AU258" s="36" t="str">
        <f>VLOOKUP(A258,proyectos,13,FALSE)</f>
        <v>Alejandro Dominguez Subias</v>
      </c>
      <c r="AV258" s="54" t="str">
        <f>VLOOKUP(A258,proyectos,20,FALSE)</f>
        <v>03/08/2020</v>
      </c>
      <c r="AW258" s="54" t="str">
        <f>VLOOKUP(A258,proyectos,21,FALSE)</f>
        <v>03/08/2020</v>
      </c>
      <c r="AX258" s="54" t="str">
        <f>VLOOKUP(A258,proyectos,22,FALSE)</f>
        <v>26/08/2020</v>
      </c>
      <c r="AY258" s="54" t="str">
        <f>VLOOKUP(A258,proyectos,23,FALSE)</f>
        <v>26/08/2020</v>
      </c>
      <c r="AZ258" s="49">
        <f>YEAR(AX258)</f>
        <v>2020</v>
      </c>
      <c r="BA258" s="49">
        <f>MONTH(AX258)</f>
        <v>8</v>
      </c>
      <c r="BB258" s="36" t="s">
        <v>663</v>
      </c>
      <c r="BC258" s="49" t="s">
        <v>3963</v>
      </c>
      <c r="BD258" s="48" t="e">
        <f t="shared" ref="BD258:BD321" si="304">VLOOKUP(A258,iniciativa,1,FALSE)</f>
        <v>#N/A</v>
      </c>
      <c r="BE258" s="48" t="str">
        <f t="shared" ref="BE258:BE321" si="305">VLOOKUP(A258,h_iniciativa,23,FALSE)</f>
        <v>Iniciativa Aprobada</v>
      </c>
      <c r="BF258" s="48">
        <f t="shared" ref="BF258:BF321" si="306">VLOOKUP(A258,h_estimacion,1,FALSE)</f>
        <v>1576</v>
      </c>
      <c r="BG258" s="48">
        <f t="shared" ref="BG258:BG321" si="307">VLOOKUP(A258,proyectos,1,FALSE)</f>
        <v>1576</v>
      </c>
      <c r="BH258" s="48" t="str">
        <f t="shared" ref="BH258:BH321" si="308">VLOOKUP(A258,h_project,4,FALSE)</f>
        <v>Activo</v>
      </c>
    </row>
    <row r="259" spans="1:60" ht="28.8" x14ac:dyDescent="0.3">
      <c r="A259" s="36">
        <v>1578</v>
      </c>
      <c r="B259" s="54">
        <f t="shared" si="295"/>
        <v>43969.486562500002</v>
      </c>
      <c r="C259" s="63" t="str">
        <f t="shared" si="298"/>
        <v>TI_ Integración de SOLCEDI en CERTISAT (WEB y CRM) - Reingeniería de CERTISAT</v>
      </c>
      <c r="D259" s="48" t="s">
        <v>7929</v>
      </c>
      <c r="E259" s="36" t="s">
        <v>6700</v>
      </c>
      <c r="F259" s="36" t="s">
        <v>48</v>
      </c>
      <c r="G259" s="36" t="s">
        <v>6812</v>
      </c>
      <c r="H259" s="36" t="str">
        <f t="shared" si="299"/>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v>
      </c>
      <c r="I259" s="36" t="str">
        <f t="shared" si="272"/>
        <v>AGCTI</v>
      </c>
      <c r="J259" s="36" t="s">
        <v>6944</v>
      </c>
      <c r="K259" s="36" t="str">
        <f t="shared" si="300"/>
        <v>Sandra Elizabeth Cuevas Sánchez</v>
      </c>
      <c r="L259" s="36" t="s">
        <v>7957</v>
      </c>
      <c r="M259" s="36"/>
      <c r="N259" s="136" t="s">
        <v>296</v>
      </c>
      <c r="O259" s="36">
        <f>IFERROR(AG259*0.15,0)</f>
        <v>107.55</v>
      </c>
      <c r="P259" s="36" t="s">
        <v>6974</v>
      </c>
      <c r="Q259" s="36"/>
      <c r="R259" s="36" t="str">
        <f>VLOOKUP(A259,proyectos,5,FALSE)</f>
        <v>2. Carga de Plan de Trabajo</v>
      </c>
      <c r="S259" s="36"/>
      <c r="T259" s="36"/>
      <c r="U259" s="36"/>
      <c r="V259" s="51">
        <f t="shared" si="267"/>
        <v>0</v>
      </c>
      <c r="W259" s="36" t="str">
        <f>VLOOKUP(A259,proyectos,6,FALSE)</f>
        <v>Activo</v>
      </c>
      <c r="X259" s="36" t="s">
        <v>170</v>
      </c>
      <c r="Y259" s="36" t="str">
        <f>VLOOKUP(A259,h_iniciativa,17,FALSE)</f>
        <v>Soporte a la operación del SAT</v>
      </c>
      <c r="Z259" s="36" t="str">
        <f t="shared" si="296"/>
        <v>Transversales de TI</v>
      </c>
      <c r="AA259" s="36" t="str">
        <f t="shared" si="297"/>
        <v>Desarrollo</v>
      </c>
      <c r="AB259" s="36" t="str">
        <f t="shared" si="301"/>
        <v>2079 - Certificación SAT (Ventanilla y WEB)</v>
      </c>
      <c r="AC259" s="36" t="str">
        <f t="shared" si="302"/>
        <v>Certificación SAT (Ventanilla y WEB)</v>
      </c>
      <c r="AD259" s="36" t="s">
        <v>33</v>
      </c>
      <c r="AE259" s="36" t="str">
        <f>VLOOKUP(A259,h_project,34,FALSE)</f>
        <v>Unidades de Desarrollo (UD-X)</v>
      </c>
      <c r="AF259" s="36">
        <f>VLOOKUP(A259,h_project,35,FALSE)</f>
        <v>717</v>
      </c>
      <c r="AG259" s="36">
        <f>VLOOKUP(A259,h_project,36,FALSE)</f>
        <v>717</v>
      </c>
      <c r="AH259" s="56">
        <v>3036927</v>
      </c>
      <c r="AI259" s="57">
        <f>VLOOKUP(A259,h_project,37,FALSE)</f>
        <v>164193</v>
      </c>
      <c r="AJ259" s="36" t="e">
        <f t="shared" si="303"/>
        <v>#N/A</v>
      </c>
      <c r="AK259" s="36" t="s">
        <v>165</v>
      </c>
      <c r="AL259" s="36" t="s">
        <v>165</v>
      </c>
      <c r="AM259" s="36" t="s">
        <v>7822</v>
      </c>
      <c r="AN259" s="36" t="s">
        <v>4153</v>
      </c>
      <c r="AO259" s="36">
        <f>VLOOKUP(A259,proyectos,2,FALSE)</f>
        <v>1239</v>
      </c>
      <c r="AP259" s="36" t="str">
        <f>VLOOKUP(AO259,h_est_tec,17,FALSE)</f>
        <v>Alto Nivel</v>
      </c>
      <c r="AQ259" s="36" t="str">
        <f>VLOOKUP(A259,proyectos,29,FALSE)</f>
        <v>Desarrollo de Software</v>
      </c>
      <c r="AR259" s="36" t="s">
        <v>4401</v>
      </c>
      <c r="AS259" s="36" t="s">
        <v>4401</v>
      </c>
      <c r="AT259" s="48" t="str">
        <f t="shared" ref="AT259:AT265" si="309">VLOOKUP(VLOOKUP(A259,h_iniciativa,12,FALSE),matriz_app,6,FALSE)</f>
        <v>Jose Ignacio Perez Garcia</v>
      </c>
      <c r="AU259" s="48" t="str">
        <f t="shared" ref="AU259:AU265" si="310">VLOOKUP(VLOOKUP(A259,h_iniciativa,12,FALSE),matriz_app,5,FALSE)</f>
        <v>Daniel Esquivel Herrera</v>
      </c>
      <c r="AV259" s="54" t="str">
        <f>VLOOKUP(A259,proyectos,20,FALSE)</f>
        <v>21/09/2020</v>
      </c>
      <c r="AW259" s="54" t="str">
        <f>VLOOKUP(A259,proyectos,21,FALSE)</f>
        <v/>
      </c>
      <c r="AX259" s="54" t="str">
        <f>VLOOKUP(A259,proyectos,22,FALSE)</f>
        <v>21/09/2020</v>
      </c>
      <c r="AY259" s="54" t="str">
        <f>VLOOKUP(A259,proyectos,23,FALSE)</f>
        <v/>
      </c>
      <c r="AZ259" s="49">
        <f>YEAR(AX259)</f>
        <v>2020</v>
      </c>
      <c r="BA259" s="49">
        <f>MONTH(AX259)</f>
        <v>9</v>
      </c>
      <c r="BB259" s="48" t="s">
        <v>663</v>
      </c>
      <c r="BC259" s="49" t="s">
        <v>3963</v>
      </c>
      <c r="BD259" s="48" t="e">
        <f t="shared" si="304"/>
        <v>#N/A</v>
      </c>
      <c r="BE259" s="48" t="str">
        <f t="shared" si="305"/>
        <v>Iniciativa Aprobada</v>
      </c>
      <c r="BF259" s="48">
        <f t="shared" si="306"/>
        <v>1578</v>
      </c>
      <c r="BG259" s="48">
        <f t="shared" si="307"/>
        <v>1578</v>
      </c>
      <c r="BH259" s="48" t="str">
        <f t="shared" si="308"/>
        <v>Activo</v>
      </c>
    </row>
    <row r="260" spans="1:60" ht="28.8" x14ac:dyDescent="0.3">
      <c r="A260" s="36">
        <v>1579</v>
      </c>
      <c r="B260" s="54">
        <f t="shared" si="295"/>
        <v>43969.494583333333</v>
      </c>
      <c r="C260" s="63" t="str">
        <f t="shared" si="298"/>
        <v>TI_FIR_SIREFE_Consumo de información histórica bajo demanda</v>
      </c>
      <c r="D260" s="48" t="s">
        <v>7929</v>
      </c>
      <c r="E260" s="36" t="s">
        <v>8056</v>
      </c>
      <c r="F260" s="36" t="s">
        <v>159</v>
      </c>
      <c r="G260" s="36" t="s">
        <v>6812</v>
      </c>
      <c r="H260" s="36" t="str">
        <f t="shared" si="299"/>
        <v>​Se anexan los documentos firmados que se utilizaron para solicitar el cambio de alcance técnico a las iniciativas POL 237 y 327, referentes al desacoplamiento y actualización tecnológica, de las aplicaciones SIREFE y CertiSAT EmpleadoDe acuerdo a lo tratado en reuniones previas con los Administradores Centrales, y a la reunión celebrada el viernes 8 de mayo, se solicita el apoyo de la PMO para la creación de 2 iniciativas técnicas con la finalidad de dar continuidad a los esfuerzos de desacoplamiento y modernización tecnológica a la reingeniería de las aplicaciones SIREFE y CertiSAT Empleado.</v>
      </c>
      <c r="I260" s="36" t="str">
        <f t="shared" si="272"/>
        <v>AGCTI</v>
      </c>
      <c r="J260" s="36" t="s">
        <v>6944</v>
      </c>
      <c r="K260" s="36" t="str">
        <f t="shared" si="300"/>
        <v>Sandra Elizabeth Cuevas Sánchez</v>
      </c>
      <c r="L260" s="36" t="s">
        <v>7957</v>
      </c>
      <c r="M260" s="36"/>
      <c r="N260" s="136" t="s">
        <v>296</v>
      </c>
      <c r="O260" s="36">
        <f>IFERROR(AG260*0.15,0)</f>
        <v>72.599999999999994</v>
      </c>
      <c r="P260" s="36" t="s">
        <v>6974</v>
      </c>
      <c r="Q260" s="36"/>
      <c r="R260" s="36" t="str">
        <f>VLOOKUP(A260,proyectos,5,FALSE)</f>
        <v>2. Carga de Plan de Trabajo</v>
      </c>
      <c r="S260" s="36"/>
      <c r="T260" s="36"/>
      <c r="U260" s="36"/>
      <c r="V260" s="51">
        <f t="shared" si="267"/>
        <v>0</v>
      </c>
      <c r="W260" s="36" t="str">
        <f>VLOOKUP(A260,proyectos,6,FALSE)</f>
        <v>Activo</v>
      </c>
      <c r="X260" s="36" t="s">
        <v>170</v>
      </c>
      <c r="Y260" s="36" t="str">
        <f>VLOOKUP(A260,h_iniciativa,17,FALSE)</f>
        <v>Soporte a la operación del SAT</v>
      </c>
      <c r="Z260" s="36" t="str">
        <f t="shared" si="296"/>
        <v>Transversales de TI</v>
      </c>
      <c r="AA260" s="36" t="str">
        <f t="shared" si="297"/>
        <v>Desarrollo</v>
      </c>
      <c r="AB260" s="36" t="str">
        <f t="shared" si="301"/>
        <v>642 - Sistema de Revocación con Firma Electrónica</v>
      </c>
      <c r="AC260" s="36" t="str">
        <f t="shared" si="302"/>
        <v>Sistema de Revocación con Firma Electrónica</v>
      </c>
      <c r="AD260" s="36" t="s">
        <v>33</v>
      </c>
      <c r="AE260" s="36" t="str">
        <f>VLOOKUP(A260,h_project,34,FALSE)</f>
        <v>Unidades de Desarrollo (UD-X)</v>
      </c>
      <c r="AF260" s="36">
        <f>VLOOKUP(A260,h_project,35,FALSE)</f>
        <v>484</v>
      </c>
      <c r="AG260" s="36">
        <f>VLOOKUP(A260,h_project,36,FALSE)</f>
        <v>484</v>
      </c>
      <c r="AH260" s="56">
        <v>3036927</v>
      </c>
      <c r="AI260" s="57">
        <f>VLOOKUP(A260,h_project,37,FALSE)</f>
        <v>110836</v>
      </c>
      <c r="AJ260" s="36" t="e">
        <f t="shared" si="303"/>
        <v>#N/A</v>
      </c>
      <c r="AK260" s="36" t="s">
        <v>165</v>
      </c>
      <c r="AL260" s="36" t="s">
        <v>165</v>
      </c>
      <c r="AM260" s="36" t="s">
        <v>7822</v>
      </c>
      <c r="AN260" s="36" t="s">
        <v>4153</v>
      </c>
      <c r="AO260" s="36">
        <f>VLOOKUP(A260,proyectos,2,FALSE)</f>
        <v>1240</v>
      </c>
      <c r="AP260" s="36" t="str">
        <f>VLOOKUP(AO260,h_est_tec,17,FALSE)</f>
        <v>Alto Nivel</v>
      </c>
      <c r="AQ260" s="36" t="str">
        <f>VLOOKUP(A260,proyectos,29,FALSE)</f>
        <v>Desarrollo de Software</v>
      </c>
      <c r="AR260" s="36" t="s">
        <v>4401</v>
      </c>
      <c r="AS260" s="36" t="s">
        <v>4401</v>
      </c>
      <c r="AT260" s="48" t="str">
        <f t="shared" si="309"/>
        <v>Jose Ignacio Perez Garcia</v>
      </c>
      <c r="AU260" s="48" t="str">
        <f t="shared" si="310"/>
        <v>Daniel Esquivel Herrera</v>
      </c>
      <c r="AV260" s="54" t="str">
        <f>VLOOKUP(A260,proyectos,20,FALSE)</f>
        <v>21/09/2020</v>
      </c>
      <c r="AW260" s="54" t="str">
        <f>VLOOKUP(A260,proyectos,21,FALSE)</f>
        <v/>
      </c>
      <c r="AX260" s="54" t="str">
        <f>VLOOKUP(A260,proyectos,22,FALSE)</f>
        <v>21/09/2020</v>
      </c>
      <c r="AY260" s="54" t="str">
        <f>VLOOKUP(A260,proyectos,23,FALSE)</f>
        <v/>
      </c>
      <c r="AZ260" s="49">
        <f>YEAR(AX260)</f>
        <v>2020</v>
      </c>
      <c r="BA260" s="49">
        <f>MONTH(AX260)</f>
        <v>9</v>
      </c>
      <c r="BB260" s="48" t="s">
        <v>663</v>
      </c>
      <c r="BC260" s="49" t="s">
        <v>3963</v>
      </c>
      <c r="BD260" s="48" t="e">
        <f t="shared" si="304"/>
        <v>#N/A</v>
      </c>
      <c r="BE260" s="48" t="str">
        <f t="shared" si="305"/>
        <v>Iniciativa Aprobada</v>
      </c>
      <c r="BF260" s="48">
        <f t="shared" si="306"/>
        <v>1579</v>
      </c>
      <c r="BG260" s="48">
        <f t="shared" si="307"/>
        <v>1579</v>
      </c>
      <c r="BH260" s="48" t="str">
        <f t="shared" si="308"/>
        <v>Activo</v>
      </c>
    </row>
    <row r="261" spans="1:60" ht="28.8" x14ac:dyDescent="0.3">
      <c r="A261" s="36">
        <v>1589</v>
      </c>
      <c r="B261" s="54">
        <f t="shared" si="295"/>
        <v>43973.536481481482</v>
      </c>
      <c r="C261" s="63" t="str">
        <f t="shared" si="298"/>
        <v>Extracción y réplica de la información de Marbetes y Precintos al DWH</v>
      </c>
      <c r="D261" s="36"/>
      <c r="E261" s="36"/>
      <c r="F261" s="36"/>
      <c r="G261" s="36" t="s">
        <v>6817</v>
      </c>
      <c r="H261" s="36" t="str">
        <f t="shared" si="299"/>
        <v>Se requiere realizar consultas puntuales de información de las solicitudes que realizan los contribuyentes del sector de bebidas alcohólicas, así como la relación que conlleve al (os) marbetes y/o precintos a nivel nacional con otros servicios.</v>
      </c>
      <c r="I261" s="36" t="str">
        <f t="shared" si="272"/>
        <v>AGSC</v>
      </c>
      <c r="J261" s="36" t="s">
        <v>6944</v>
      </c>
      <c r="K261" s="36" t="e">
        <f t="shared" si="300"/>
        <v>#N/A</v>
      </c>
      <c r="L261" s="36"/>
      <c r="M261" s="36"/>
      <c r="N261" s="36"/>
      <c r="O261" s="36"/>
      <c r="P261" s="36"/>
      <c r="Q261" s="36"/>
      <c r="R261" s="36" t="s">
        <v>3961</v>
      </c>
      <c r="S261" s="48"/>
      <c r="T261" s="48"/>
      <c r="U261" s="48"/>
      <c r="V261" s="51" t="e">
        <f t="shared" si="267"/>
        <v>#N/A</v>
      </c>
      <c r="W261" s="48" t="s">
        <v>35</v>
      </c>
      <c r="X261" s="36" t="s">
        <v>170</v>
      </c>
      <c r="Y261" s="36" t="e">
        <f>VLOOKUP(A261,iniciativa,17,FALSE)</f>
        <v>#N/A</v>
      </c>
      <c r="Z261" s="36" t="str">
        <f t="shared" si="296"/>
        <v>Servicios al Contribuyente</v>
      </c>
      <c r="AA261" s="36" t="str">
        <f t="shared" si="297"/>
        <v>Servicios de Información</v>
      </c>
      <c r="AB261" s="36" t="str">
        <f t="shared" si="301"/>
        <v>685.1 - Sistema Automatizado Integral de Marbetes y Precintos</v>
      </c>
      <c r="AC261" s="36" t="str">
        <f t="shared" si="302"/>
        <v>Sistema Automatizado Integral de Marbetes y Precintos</v>
      </c>
      <c r="AD261" s="36" t="s">
        <v>33</v>
      </c>
      <c r="AE261" s="36"/>
      <c r="AF261" s="36"/>
      <c r="AG261" s="36"/>
      <c r="AH261" s="36"/>
      <c r="AI261" s="36"/>
      <c r="AJ261" s="36" t="e">
        <f t="shared" si="303"/>
        <v>#N/A</v>
      </c>
      <c r="AK261" s="36" t="str">
        <f>VLOOKUP(A261,h_iniciativa,11,FALSE)</f>
        <v>Felix Juan Ramirez Velasco</v>
      </c>
      <c r="AL261" s="36" t="str">
        <f>VLOOKUP(A261,h_iniciativa,9,FALSE)</f>
        <v>Ignacio Trujillo Hernandez</v>
      </c>
      <c r="AM261" s="36" t="s">
        <v>4214</v>
      </c>
      <c r="AN261" s="36" t="s">
        <v>4214</v>
      </c>
      <c r="AO261" s="48"/>
      <c r="AP261" s="36"/>
      <c r="AQ261" s="48"/>
      <c r="AR261" s="36" t="s">
        <v>4401</v>
      </c>
      <c r="AS261" s="36" t="s">
        <v>4401</v>
      </c>
      <c r="AT261" s="48" t="str">
        <f t="shared" si="309"/>
        <v>Jose Ignacio Perez Garcia</v>
      </c>
      <c r="AU261" s="48" t="str">
        <f t="shared" si="310"/>
        <v>Erika Adriana Ruiz Mendoza</v>
      </c>
      <c r="AV261" s="52"/>
      <c r="AW261" s="52"/>
      <c r="AX261" s="52"/>
      <c r="AY261" s="52"/>
      <c r="AZ261" s="52"/>
      <c r="BA261" s="52"/>
      <c r="BB261" s="36" t="s">
        <v>3959</v>
      </c>
      <c r="BC261" s="49" t="s">
        <v>3963</v>
      </c>
      <c r="BD261" s="48" t="e">
        <f t="shared" si="304"/>
        <v>#N/A</v>
      </c>
      <c r="BE261" s="48" t="str">
        <f t="shared" si="305"/>
        <v>Iniciativa Aprobada</v>
      </c>
      <c r="BF261" s="48" t="e">
        <f t="shared" si="306"/>
        <v>#N/A</v>
      </c>
      <c r="BG261" s="48" t="e">
        <f t="shared" si="307"/>
        <v>#N/A</v>
      </c>
      <c r="BH261" s="48" t="e">
        <f t="shared" si="308"/>
        <v>#N/A</v>
      </c>
    </row>
    <row r="262" spans="1:60" x14ac:dyDescent="0.3">
      <c r="A262" s="36">
        <v>1591</v>
      </c>
      <c r="B262" s="54">
        <f t="shared" si="295"/>
        <v>43973.641608796293</v>
      </c>
      <c r="C262" s="36" t="str">
        <f t="shared" si="298"/>
        <v>SAT: Integración y administración de la normatividad del SAT para su uso interno y externo.</v>
      </c>
      <c r="D262" s="36"/>
      <c r="E262" s="36"/>
      <c r="F262" s="36"/>
      <c r="G262" s="36" t="s">
        <v>6816</v>
      </c>
      <c r="H262" s="36" t="str">
        <f t="shared" si="299"/>
        <v>​La
consulta de normatividad interna y externa que usan las áreas del SAT y los
contribuyentes se obtiene de los diferentes medios de consulta (Normateca, SUN,
Condor, etc.) lo cual dificulta la consulta de las leyes, reglamentos, códigos,
resolución miscelánea fiscal y demás ordenamientos; así como el identificar la
normatividad vigente. Por lo que es necesario generar una herramienta que integre la información de todas las Administraciones Generales del SAT y público en general.</v>
      </c>
      <c r="I262" s="36" t="str">
        <f t="shared" si="272"/>
        <v>AGJ</v>
      </c>
      <c r="J262" s="36" t="s">
        <v>6944</v>
      </c>
      <c r="K262" s="36" t="e">
        <f t="shared" si="300"/>
        <v>#N/A</v>
      </c>
      <c r="L262" s="36"/>
      <c r="M262" s="36"/>
      <c r="N262" s="36"/>
      <c r="O262" s="36"/>
      <c r="P262" s="36"/>
      <c r="Q262" s="36"/>
      <c r="R262" s="36" t="s">
        <v>2275</v>
      </c>
      <c r="S262" s="48"/>
      <c r="T262" s="48"/>
      <c r="U262" s="48"/>
      <c r="V262" s="51" t="e">
        <f t="shared" si="267"/>
        <v>#N/A</v>
      </c>
      <c r="W262" s="48" t="str">
        <f>IF(VLOOKUP(A262,iniciativa,23,FALSE)="Banco de iniciativa", "Detenido","Activo")</f>
        <v>Activo</v>
      </c>
      <c r="X262" s="36" t="str">
        <f>VLOOKUP(A262,h_iniciativa,15,FALSE)</f>
        <v>No aplica</v>
      </c>
      <c r="Y262" s="36" t="str">
        <f>VLOOKUP(A262,iniciativa,17,FALSE)</f>
        <v>Legal</v>
      </c>
      <c r="Z262" s="36" t="str">
        <f t="shared" si="296"/>
        <v>Servicios Jurídicos</v>
      </c>
      <c r="AA262" s="36" t="str">
        <f t="shared" si="297"/>
        <v>Desarrollo</v>
      </c>
      <c r="AB262" s="36" t="str">
        <f t="shared" si="301"/>
        <v>3010 - Normatividad Institucional</v>
      </c>
      <c r="AC262" s="36" t="str">
        <f t="shared" si="302"/>
        <v>Normatividad Institucional</v>
      </c>
      <c r="AD262" s="36" t="str">
        <f>VLOOKUP(A262,h_iniciativa,14,FALSE)</f>
        <v>Fábrica Interna - AMCI</v>
      </c>
      <c r="AE262" s="36"/>
      <c r="AF262" s="36"/>
      <c r="AG262" s="36"/>
      <c r="AH262" s="36"/>
      <c r="AI262" s="36"/>
      <c r="AJ262" s="36" t="e">
        <f t="shared" si="303"/>
        <v>#N/A</v>
      </c>
      <c r="AK262" s="36" t="str">
        <f>VLOOKUP(A262,h_iniciativa,11,FALSE)</f>
        <v>Jaime Garrido Ruiz</v>
      </c>
      <c r="AL262" s="36" t="str">
        <f>VLOOKUP(A262,h_iniciativa,9,FALSE)</f>
        <v>Diana Maribel Velazquez Barroso</v>
      </c>
      <c r="AM262" s="36" t="s">
        <v>4214</v>
      </c>
      <c r="AN262" s="36" t="s">
        <v>4214</v>
      </c>
      <c r="AO262" s="48"/>
      <c r="AP262" s="36"/>
      <c r="AQ262" s="48"/>
      <c r="AR262" s="36" t="s">
        <v>4444</v>
      </c>
      <c r="AS262" s="36" t="s">
        <v>4444</v>
      </c>
      <c r="AT262" s="48" t="str">
        <f t="shared" si="309"/>
        <v>Alejandro Granados Lujano</v>
      </c>
      <c r="AU262" s="48" t="str">
        <f t="shared" si="310"/>
        <v>Carlos Alberto Rosas Torres</v>
      </c>
      <c r="AV262" s="52"/>
      <c r="AW262" s="52"/>
      <c r="AX262" s="52"/>
      <c r="AY262" s="52"/>
      <c r="AZ262" s="52"/>
      <c r="BA262" s="52"/>
      <c r="BB262" s="36" t="s">
        <v>2267</v>
      </c>
      <c r="BC262" s="49" t="s">
        <v>3963</v>
      </c>
      <c r="BD262" s="48">
        <f t="shared" si="304"/>
        <v>1591</v>
      </c>
      <c r="BE262" s="48" t="str">
        <f t="shared" si="305"/>
        <v>Alcance y clasificación verificado</v>
      </c>
      <c r="BF262" s="48" t="e">
        <f t="shared" si="306"/>
        <v>#N/A</v>
      </c>
      <c r="BG262" s="48" t="e">
        <f t="shared" si="307"/>
        <v>#N/A</v>
      </c>
      <c r="BH262" s="48" t="e">
        <f t="shared" si="308"/>
        <v>#N/A</v>
      </c>
    </row>
    <row r="263" spans="1:60" x14ac:dyDescent="0.3">
      <c r="A263" s="36">
        <v>1599</v>
      </c>
      <c r="B263" s="54">
        <f t="shared" si="295"/>
        <v>43977.755335648151</v>
      </c>
      <c r="C263" s="36" t="str">
        <f t="shared" si="298"/>
        <v>DyP_DD_DPARTES_ Actualizar esquema XML (Ver. 2.0), Declar Inform Partes Relacionadas, F76-A País por País</v>
      </c>
      <c r="D263" s="36"/>
      <c r="E263" s="36"/>
      <c r="F263" s="36"/>
      <c r="G263" s="36" t="s">
        <v>6813</v>
      </c>
      <c r="H263" s="36" t="str">
        <f t="shared" si="299"/>
        <v>​Actualmente, el aplicativo 76-A opera con la versión 1.1. del esquema XML para lo relativo a la declaración informativa país por país. Para poder cumplir con los compromisos institucionales internacionales, se requiere la actualización del esquema XML a su versión 2.0. Con esta actualización del XSD se incluirán todos los campos de la declaración País por País requeridospara la preparación yenvío de información (XML)al CBC,</v>
      </c>
      <c r="I263" s="36" t="str">
        <f t="shared" si="272"/>
        <v>AGR</v>
      </c>
      <c r="J263" s="36" t="s">
        <v>6944</v>
      </c>
      <c r="K263" s="36" t="e">
        <f t="shared" si="300"/>
        <v>#N/A</v>
      </c>
      <c r="L263" s="36"/>
      <c r="M263" s="36"/>
      <c r="N263" s="36"/>
      <c r="O263" s="36"/>
      <c r="P263" s="36"/>
      <c r="Q263" s="36"/>
      <c r="R263" s="36" t="s">
        <v>3962</v>
      </c>
      <c r="S263" s="48"/>
      <c r="T263" s="48"/>
      <c r="U263" s="48"/>
      <c r="V263" s="51" t="e">
        <f t="shared" si="267"/>
        <v>#N/A</v>
      </c>
      <c r="W263" s="48" t="s">
        <v>35</v>
      </c>
      <c r="X263" s="36" t="str">
        <f>VLOOKUP(A263,h_iniciativa,15,FALSE)</f>
        <v>No aplica</v>
      </c>
      <c r="Y263" s="36" t="str">
        <f>VLOOKUP(A263,h_iniciativa,17,FALSE)</f>
        <v>Acuerdos nacionales e internacionales</v>
      </c>
      <c r="Z263" s="36" t="str">
        <f t="shared" si="296"/>
        <v>Declaraciones y Pagos (Documentos Digitales)</v>
      </c>
      <c r="AA263" s="36" t="str">
        <f t="shared" si="297"/>
        <v>Desarrollo</v>
      </c>
      <c r="AB263" s="36" t="str">
        <f t="shared" si="301"/>
        <v>971.1 - Declaración Informativa de Partes Relacionadas</v>
      </c>
      <c r="AC263" s="36" t="str">
        <f t="shared" si="302"/>
        <v>Declaración Informativa de Partes Relacionadas</v>
      </c>
      <c r="AD263" s="36" t="str">
        <f>VLOOKUP(A263,h_iniciativa,14,FALSE)</f>
        <v>Microsoft</v>
      </c>
      <c r="AE263" s="36"/>
      <c r="AF263" s="36"/>
      <c r="AG263" s="36"/>
      <c r="AH263" s="36"/>
      <c r="AI263" s="36"/>
      <c r="AJ263" s="36" t="e">
        <f t="shared" si="303"/>
        <v>#N/A</v>
      </c>
      <c r="AK263" s="36" t="str">
        <f>VLOOKUP(A263,h_iniciativa,11,FALSE)</f>
        <v>Elizabeth Del Valle Beltran</v>
      </c>
      <c r="AL263" s="36" t="str">
        <f>VLOOKUP(A263,h_iniciativa,9,FALSE)</f>
        <v>Ricardo Ramiro Romero Razo</v>
      </c>
      <c r="AM263" s="36" t="s">
        <v>4214</v>
      </c>
      <c r="AN263" s="36" t="s">
        <v>4214</v>
      </c>
      <c r="AO263" s="48"/>
      <c r="AP263" s="36"/>
      <c r="AQ263" s="48"/>
      <c r="AR263" s="36" t="s">
        <v>4444</v>
      </c>
      <c r="AS263" s="36" t="s">
        <v>4444</v>
      </c>
      <c r="AT263" s="48" t="str">
        <f t="shared" si="309"/>
        <v>Oscar Fernandez Pallares</v>
      </c>
      <c r="AU263" s="48" t="str">
        <f t="shared" si="310"/>
        <v>Martha Patricia Tellez Torres</v>
      </c>
      <c r="AV263" s="52"/>
      <c r="AW263" s="52"/>
      <c r="AX263" s="52"/>
      <c r="AY263" s="52"/>
      <c r="AZ263" s="52"/>
      <c r="BA263" s="52"/>
      <c r="BB263" s="36" t="s">
        <v>3960</v>
      </c>
      <c r="BC263" s="49" t="s">
        <v>3963</v>
      </c>
      <c r="BD263" s="48" t="e">
        <f t="shared" si="304"/>
        <v>#N/A</v>
      </c>
      <c r="BE263" s="48" t="str">
        <f t="shared" si="305"/>
        <v>Iniciativa Aprobada</v>
      </c>
      <c r="BF263" s="48">
        <f t="shared" si="306"/>
        <v>1599</v>
      </c>
      <c r="BG263" s="48" t="e">
        <f t="shared" si="307"/>
        <v>#N/A</v>
      </c>
      <c r="BH263" s="48" t="e">
        <f t="shared" si="308"/>
        <v>#N/A</v>
      </c>
    </row>
    <row r="264" spans="1:60" ht="28.8" x14ac:dyDescent="0.3">
      <c r="A264" s="36">
        <v>1600</v>
      </c>
      <c r="B264" s="54">
        <f t="shared" si="295"/>
        <v>43977.756319444445</v>
      </c>
      <c r="C264" s="63" t="str">
        <f t="shared" si="298"/>
        <v>DyP_DD_DPARTES F76-A Crear consulta para identificar RFC de present forma conjunta declaración Maestra</v>
      </c>
      <c r="D264" s="36"/>
      <c r="E264" s="36"/>
      <c r="F264" s="36"/>
      <c r="G264" s="36" t="s">
        <v>6814</v>
      </c>
      <c r="H264" s="36" t="str">
        <f t="shared" si="299"/>
        <v>La administración central de fiscalización de precios de transferencia adscrita a la General de Grandes Contribuyentes requiere de una manera sencilla identificar cuando se presenta de manera conjunta, que empresa fue la que presento la declaración Maestra de Partes Relacionadas.</v>
      </c>
      <c r="I264" s="36" t="str">
        <f t="shared" ref="I264:I295" si="311">VLOOKUP(A264,h_iniciativa,5,FALSE)</f>
        <v>AGR</v>
      </c>
      <c r="J264" s="36" t="s">
        <v>6944</v>
      </c>
      <c r="K264" s="36" t="e">
        <f t="shared" si="300"/>
        <v>#N/A</v>
      </c>
      <c r="L264" s="36"/>
      <c r="M264" s="36"/>
      <c r="N264" s="36"/>
      <c r="O264" s="36"/>
      <c r="P264" s="36"/>
      <c r="Q264" s="36"/>
      <c r="R264" s="36" t="s">
        <v>3962</v>
      </c>
      <c r="S264" s="48"/>
      <c r="T264" s="48"/>
      <c r="U264" s="48"/>
      <c r="V264" s="51" t="e">
        <f t="shared" si="267"/>
        <v>#N/A</v>
      </c>
      <c r="W264" s="48" t="s">
        <v>35</v>
      </c>
      <c r="X264" s="36" t="str">
        <f>VLOOKUP(A264,h_iniciativa,15,FALSE)</f>
        <v>No aplica</v>
      </c>
      <c r="Y264" s="36" t="str">
        <f>VLOOKUP(A264,h_iniciativa,17,FALSE)</f>
        <v>Continuidad Operativa</v>
      </c>
      <c r="Z264" s="36" t="str">
        <f t="shared" si="296"/>
        <v>Declaraciones y Pagos (Documentos Digitales)</v>
      </c>
      <c r="AA264" s="36" t="str">
        <f t="shared" si="297"/>
        <v>Desarrollo</v>
      </c>
      <c r="AB264" s="36" t="str">
        <f t="shared" si="301"/>
        <v>1001.2 - DWH-Declaración Informativa Multiple forma 76A</v>
      </c>
      <c r="AC264" s="36" t="str">
        <f t="shared" si="302"/>
        <v>DWH-Declaración Informativa Multiple forma 76A</v>
      </c>
      <c r="AD264" s="36" t="str">
        <f>VLOOKUP(A264,h_iniciativa,14,FALSE)</f>
        <v>Fábrica Interna</v>
      </c>
      <c r="AE264" s="36"/>
      <c r="AF264" s="36"/>
      <c r="AG264" s="36"/>
      <c r="AH264" s="36"/>
      <c r="AI264" s="36"/>
      <c r="AJ264" s="36" t="e">
        <f t="shared" si="303"/>
        <v>#N/A</v>
      </c>
      <c r="AK264" s="36" t="str">
        <f>VLOOKUP(A264,h_iniciativa,11,FALSE)</f>
        <v>Elizabeth Del Valle Beltran</v>
      </c>
      <c r="AL264" s="36" t="str">
        <f>VLOOKUP(A264,h_iniciativa,9,FALSE)</f>
        <v>Ricardo Ramiro Romero Razo</v>
      </c>
      <c r="AM264" s="36" t="s">
        <v>4214</v>
      </c>
      <c r="AN264" s="36" t="s">
        <v>4214</v>
      </c>
      <c r="AO264" s="48"/>
      <c r="AP264" s="36"/>
      <c r="AQ264" s="48"/>
      <c r="AR264" s="36" t="s">
        <v>4444</v>
      </c>
      <c r="AS264" s="36" t="s">
        <v>4444</v>
      </c>
      <c r="AT264" s="48" t="str">
        <f t="shared" si="309"/>
        <v>Joaquin Tabares Muñoz</v>
      </c>
      <c r="AU264" s="48" t="str">
        <f t="shared" si="310"/>
        <v>Francisco Aguilar Rodriguez</v>
      </c>
      <c r="AV264" s="52"/>
      <c r="AW264" s="52"/>
      <c r="AX264" s="52"/>
      <c r="AY264" s="52"/>
      <c r="AZ264" s="52"/>
      <c r="BA264" s="52"/>
      <c r="BB264" s="36" t="s">
        <v>3960</v>
      </c>
      <c r="BC264" s="49" t="s">
        <v>3963</v>
      </c>
      <c r="BD264" s="48" t="e">
        <f t="shared" si="304"/>
        <v>#N/A</v>
      </c>
      <c r="BE264" s="48" t="str">
        <f t="shared" si="305"/>
        <v>Iniciativa Aprobada</v>
      </c>
      <c r="BF264" s="48">
        <f t="shared" si="306"/>
        <v>1600</v>
      </c>
      <c r="BG264" s="48" t="e">
        <f t="shared" si="307"/>
        <v>#N/A</v>
      </c>
      <c r="BH264" s="48" t="e">
        <f t="shared" si="308"/>
        <v>#N/A</v>
      </c>
    </row>
    <row r="265" spans="1:60" x14ac:dyDescent="0.3">
      <c r="A265" s="36">
        <v>1601</v>
      </c>
      <c r="B265" s="54">
        <f t="shared" si="295"/>
        <v>43978.576053240744</v>
      </c>
      <c r="C265" s="36" t="str">
        <f t="shared" si="298"/>
        <v>CED_SICOSEM_Actualizar suplencia en actas de muestreo y oficios emitidos por SICOSEM</v>
      </c>
      <c r="D265" s="36"/>
      <c r="E265" s="36"/>
      <c r="F265" s="36"/>
      <c r="G265" s="36" t="s">
        <v>6815</v>
      </c>
      <c r="H265" s="36" t="str">
        <f t="shared" si="299"/>
        <v xml:space="preserve">​Solicitud
de modificación de las leyendas de suplencia de las actas del Módulo de
Administrador de Plantillas vinculado con Legados SIRESI y SICOSEM
(Plantillador MATCE) y a fin de que éstas se encuentren apegadas a lo dispuesto
en el oficio número 600-01-03-2018-09139, de fecha 08 de marzo de 2018, emitido
por el Administrador Central de Normatividad en Impuestos Internos de la
Administración General Jurídica, mediante
el cual se dan a conocer los textos que deberán incluirse en las
resoluciones administrativas que emitan las distintas unidades
administrativas del Servicio de Administración Tributaria en suplencia por
ausencia,de esa formaevitar la
perdida de casos en juzgados y la no
recaudación de los mismos.
</v>
      </c>
      <c r="I265" s="36" t="str">
        <f t="shared" si="311"/>
        <v>AGA</v>
      </c>
      <c r="J265" s="36" t="s">
        <v>6944</v>
      </c>
      <c r="K265" s="36" t="e">
        <f t="shared" si="300"/>
        <v>#N/A</v>
      </c>
      <c r="L265" s="36"/>
      <c r="M265" s="36"/>
      <c r="N265" s="36"/>
      <c r="O265" s="36"/>
      <c r="P265" s="36"/>
      <c r="Q265" s="36"/>
      <c r="R265" s="36" t="s">
        <v>3961</v>
      </c>
      <c r="S265" s="48"/>
      <c r="T265" s="48"/>
      <c r="U265" s="48"/>
      <c r="V265" s="51" t="e">
        <f t="shared" si="267"/>
        <v>#N/A</v>
      </c>
      <c r="W265" s="48" t="s">
        <v>35</v>
      </c>
      <c r="X265" s="36" t="str">
        <f>VLOOKUP(A265,h_iniciativa,15,FALSE)</f>
        <v>No aplica</v>
      </c>
      <c r="Y265" s="36" t="e">
        <f>VLOOKUP(A265,iniciativa,17,FALSE)</f>
        <v>#N/A</v>
      </c>
      <c r="Z265" s="36" t="str">
        <f t="shared" si="296"/>
        <v>Comercio Exterior - Despacho</v>
      </c>
      <c r="AA265" s="36" t="str">
        <f t="shared" si="297"/>
        <v>Desarrollo</v>
      </c>
      <c r="AB265" s="36" t="str">
        <f t="shared" si="301"/>
        <v>210 - Sistema de Control y Seguimiento de Muestras</v>
      </c>
      <c r="AC265" s="36" t="str">
        <f t="shared" si="302"/>
        <v>Sistema de Control y Seguimiento de Muestras</v>
      </c>
      <c r="AD265" s="36" t="s">
        <v>33</v>
      </c>
      <c r="AE265" s="36"/>
      <c r="AF265" s="36"/>
      <c r="AG265" s="36"/>
      <c r="AH265" s="36"/>
      <c r="AI265" s="36"/>
      <c r="AJ265" s="36" t="e">
        <f t="shared" si="303"/>
        <v>#N/A</v>
      </c>
      <c r="AK265" s="36" t="str">
        <f>VLOOKUP(A265,h_iniciativa,11,FALSE)</f>
        <v>Beatriz Belem Stein Carrillo</v>
      </c>
      <c r="AL265" s="36" t="str">
        <f>VLOOKUP(A265,h_iniciativa,9,FALSE)</f>
        <v>Ingrid Bernal Campuzano</v>
      </c>
      <c r="AM265" s="36" t="s">
        <v>4214</v>
      </c>
      <c r="AN265" s="36" t="s">
        <v>4214</v>
      </c>
      <c r="AO265" s="48"/>
      <c r="AP265" s="36"/>
      <c r="AQ265" s="48"/>
      <c r="AR265" s="36" t="s">
        <v>4444</v>
      </c>
      <c r="AS265" s="36" t="s">
        <v>4444</v>
      </c>
      <c r="AT265" s="48" t="str">
        <f t="shared" si="309"/>
        <v>Homero Angel Garcia Merino</v>
      </c>
      <c r="AU265" s="48" t="str">
        <f t="shared" si="310"/>
        <v>Francisco Lopez Guadarrama</v>
      </c>
      <c r="AV265" s="52"/>
      <c r="AW265" s="52"/>
      <c r="AX265" s="52"/>
      <c r="AY265" s="52"/>
      <c r="AZ265" s="52"/>
      <c r="BA265" s="52"/>
      <c r="BB265" s="36" t="s">
        <v>3959</v>
      </c>
      <c r="BC265" s="49" t="s">
        <v>3963</v>
      </c>
      <c r="BD265" s="48" t="e">
        <f t="shared" si="304"/>
        <v>#N/A</v>
      </c>
      <c r="BE265" s="48" t="str">
        <f t="shared" si="305"/>
        <v>Iniciativa Aprobada</v>
      </c>
      <c r="BF265" s="48" t="e">
        <f t="shared" si="306"/>
        <v>#N/A</v>
      </c>
      <c r="BG265" s="48" t="e">
        <f t="shared" si="307"/>
        <v>#N/A</v>
      </c>
      <c r="BH265" s="48" t="e">
        <f t="shared" si="308"/>
        <v>#N/A</v>
      </c>
    </row>
    <row r="266" spans="1:60" ht="28.8" x14ac:dyDescent="0.3">
      <c r="A266" s="36">
        <v>1619</v>
      </c>
      <c r="B266" s="54">
        <f t="shared" si="295"/>
        <v>43986.715208333335</v>
      </c>
      <c r="C266" s="63" t="str">
        <f t="shared" si="298"/>
        <v>FIR: Renovación  de e.firma a partir de la autorización de SAT ID (Certisat WEB)</v>
      </c>
      <c r="D266" s="36" t="s">
        <v>6344</v>
      </c>
      <c r="E266" s="36"/>
      <c r="F266" s="36"/>
      <c r="G266" s="36" t="s">
        <v>6819</v>
      </c>
      <c r="H266" s="36" t="str">
        <f t="shared" si="299"/>
        <v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v>
      </c>
      <c r="I266" s="36" t="str">
        <f t="shared" si="311"/>
        <v>AGSC</v>
      </c>
      <c r="J266" s="36" t="s">
        <v>7957</v>
      </c>
      <c r="K266" s="36" t="str">
        <f t="shared" si="300"/>
        <v>Sandra Elizabeth Cuevas Sánchez</v>
      </c>
      <c r="L266" s="36" t="s">
        <v>7957</v>
      </c>
      <c r="M266" s="36"/>
      <c r="N266" s="145" t="s">
        <v>296</v>
      </c>
      <c r="O266" s="36">
        <f t="shared" ref="O266:O276" si="312">IFERROR(AG266*0.15,0)</f>
        <v>0</v>
      </c>
      <c r="P266" s="36" t="s">
        <v>6974</v>
      </c>
      <c r="Q266" s="36">
        <f t="shared" ref="Q266:Q276" si="313">IF(K266=N266,1,0)</f>
        <v>1</v>
      </c>
      <c r="R266" s="36" t="s">
        <v>274</v>
      </c>
      <c r="S266" s="36" t="s">
        <v>6443</v>
      </c>
      <c r="T266" s="36" t="s">
        <v>6443</v>
      </c>
      <c r="U266" s="36" t="s">
        <v>4455</v>
      </c>
      <c r="V266" s="51">
        <f t="shared" si="267"/>
        <v>0</v>
      </c>
      <c r="W266" s="36" t="str">
        <f t="shared" ref="W266:W276" si="314">VLOOKUP(A266,proyectos,6,FALSE)</f>
        <v>Activo</v>
      </c>
      <c r="X266" s="36" t="s">
        <v>170</v>
      </c>
      <c r="Y266" s="36" t="str">
        <f t="shared" ref="Y266:Y276" si="315">VLOOKUP(A266,proyectos,19,FALSE)</f>
        <v>Facilitar el cumplimiento</v>
      </c>
      <c r="Z266" s="36" t="str">
        <f t="shared" si="296"/>
        <v>e.Firma</v>
      </c>
      <c r="AA266" s="36" t="str">
        <f t="shared" si="297"/>
        <v>Desarrollo</v>
      </c>
      <c r="AB266" s="55" t="str">
        <f t="shared" si="301"/>
        <v>2079 - Certificación SAT (Ventanilla y WEB)</v>
      </c>
      <c r="AC266" s="36" t="str">
        <f t="shared" si="302"/>
        <v>Certificación SAT (Ventanilla y WEB)</v>
      </c>
      <c r="AD266" s="36" t="s">
        <v>33</v>
      </c>
      <c r="AE266" s="36" t="s">
        <v>2682</v>
      </c>
      <c r="AF266" s="36" t="str">
        <f t="shared" ref="AF266:AF276" si="316">VLOOKUP(A266,h_project,35,FALSE)</f>
        <v/>
      </c>
      <c r="AG266" s="36" t="str">
        <f t="shared" ref="AG266:AG276" si="317">VLOOKUP(A266,h_project,36,FALSE)</f>
        <v/>
      </c>
      <c r="AH266" s="36">
        <v>0</v>
      </c>
      <c r="AI266" s="57">
        <v>0</v>
      </c>
      <c r="AJ266" s="36" t="e">
        <f t="shared" si="303"/>
        <v>#N/A</v>
      </c>
      <c r="AK266" s="36" t="s">
        <v>280</v>
      </c>
      <c r="AL266" s="36" t="str">
        <f>VLOOKUP(A266,proyectos,10,FALSE)</f>
        <v>Ignacio Trujillo Hernandez</v>
      </c>
      <c r="AM266" s="36" t="s">
        <v>4214</v>
      </c>
      <c r="AN266" s="36" t="s">
        <v>4214</v>
      </c>
      <c r="AO266" s="36">
        <f t="shared" ref="AO266:AO276" si="318">VLOOKUP(A266,proyectos,2,FALSE)</f>
        <v>0</v>
      </c>
      <c r="AP266" s="36" t="e">
        <f t="shared" ref="AP266:AP276" si="319">VLOOKUP(AO266,h_est_tec,17,FALSE)</f>
        <v>#N/A</v>
      </c>
      <c r="AQ266" s="36" t="str">
        <f t="shared" ref="AQ266:AQ276" si="320">VLOOKUP(A266,proyectos,29,FALSE)</f>
        <v>Desarrollo de Software</v>
      </c>
      <c r="AR266" s="36" t="s">
        <v>4401</v>
      </c>
      <c r="AS266" s="36" t="s">
        <v>4401</v>
      </c>
      <c r="AT266" s="36" t="str">
        <f t="shared" ref="AT266:AT274" si="321">VLOOKUP(A266,proyectos,12,FALSE)</f>
        <v>Jose Ignacio Perez Garcia</v>
      </c>
      <c r="AU266" s="36" t="str">
        <f t="shared" ref="AU266:AU274" si="322">VLOOKUP(A266,proyectos,13,FALSE)</f>
        <v>Daniel Esquivel Herrera</v>
      </c>
      <c r="AV266" s="54" t="str">
        <f t="shared" ref="AV266:AV279" si="323">VLOOKUP(A266,proyectos,20,FALSE)</f>
        <v>05/06/2020</v>
      </c>
      <c r="AW266" s="54" t="str">
        <f t="shared" ref="AW266:AW279" si="324">VLOOKUP(A266,proyectos,21,FALSE)</f>
        <v/>
      </c>
      <c r="AX266" s="54" t="str">
        <f t="shared" ref="AX266:AX279" si="325">VLOOKUP(A266,proyectos,22,FALSE)</f>
        <v>05/06/2020</v>
      </c>
      <c r="AY266" s="54" t="str">
        <f t="shared" ref="AY266:AY274" si="326">VLOOKUP(A266,proyectos,23,FALSE)</f>
        <v/>
      </c>
      <c r="AZ266" s="49">
        <f t="shared" ref="AZ266:AZ276" si="327">YEAR(AX266)</f>
        <v>2020</v>
      </c>
      <c r="BA266" s="49">
        <f t="shared" ref="BA266:BA276" si="328">MONTH(AX266)</f>
        <v>6</v>
      </c>
      <c r="BB266" s="36" t="s">
        <v>663</v>
      </c>
      <c r="BC266" s="49" t="s">
        <v>3963</v>
      </c>
      <c r="BD266" s="48" t="e">
        <f t="shared" si="304"/>
        <v>#N/A</v>
      </c>
      <c r="BE266" s="48" t="str">
        <f t="shared" si="305"/>
        <v>Iniciativa Aprobada</v>
      </c>
      <c r="BF266" s="48">
        <f t="shared" si="306"/>
        <v>1619</v>
      </c>
      <c r="BG266" s="48">
        <f t="shared" si="307"/>
        <v>1619</v>
      </c>
      <c r="BH266" s="48" t="str">
        <f t="shared" si="308"/>
        <v>Activo</v>
      </c>
    </row>
    <row r="267" spans="1:60" ht="28.8" x14ac:dyDescent="0.3">
      <c r="A267" s="36">
        <v>1622</v>
      </c>
      <c r="B267" s="54">
        <f t="shared" si="295"/>
        <v>43987.53329861111</v>
      </c>
      <c r="C267" s="63" t="str">
        <f t="shared" si="298"/>
        <v>FIR: Renovación de e.firma a partir de la autorización de SAT ID (Certisat CRM)</v>
      </c>
      <c r="D267" s="36" t="s">
        <v>6344</v>
      </c>
      <c r="E267" s="36"/>
      <c r="F267" s="36"/>
      <c r="G267" s="36" t="s">
        <v>6819</v>
      </c>
      <c r="H267" s="36" t="str">
        <f t="shared" si="299"/>
        <v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v>
      </c>
      <c r="I267" s="36" t="str">
        <f t="shared" si="311"/>
        <v>AGSC</v>
      </c>
      <c r="J267" s="36" t="s">
        <v>7957</v>
      </c>
      <c r="K267" s="36" t="str">
        <f t="shared" si="300"/>
        <v>Sandra Elizabeth Cuevas Sánchez</v>
      </c>
      <c r="L267" s="36" t="s">
        <v>7957</v>
      </c>
      <c r="M267" s="36"/>
      <c r="N267" s="145" t="s">
        <v>296</v>
      </c>
      <c r="O267" s="36">
        <f t="shared" si="312"/>
        <v>0</v>
      </c>
      <c r="P267" s="36" t="s">
        <v>6974</v>
      </c>
      <c r="Q267" s="36">
        <f t="shared" si="313"/>
        <v>1</v>
      </c>
      <c r="R267" s="36" t="s">
        <v>274</v>
      </c>
      <c r="S267" s="36">
        <v>1619</v>
      </c>
      <c r="T267" s="36" t="s">
        <v>6443</v>
      </c>
      <c r="U267" s="36"/>
      <c r="V267" s="51">
        <f t="shared" si="267"/>
        <v>0</v>
      </c>
      <c r="W267" s="36" t="str">
        <f t="shared" si="314"/>
        <v>Activo</v>
      </c>
      <c r="X267" s="36" t="s">
        <v>170</v>
      </c>
      <c r="Y267" s="36" t="str">
        <f t="shared" si="315"/>
        <v>Facilitar el cumplimiento</v>
      </c>
      <c r="Z267" s="36" t="str">
        <f t="shared" si="296"/>
        <v>e.Firma</v>
      </c>
      <c r="AA267" s="36" t="str">
        <f t="shared" si="297"/>
        <v>Desarrollo</v>
      </c>
      <c r="AB267" s="55" t="str">
        <f t="shared" si="301"/>
        <v>2079 - Certificación SAT (Ventanilla y WEB)</v>
      </c>
      <c r="AC267" s="36" t="str">
        <f t="shared" si="302"/>
        <v>Certificación SAT (Ventanilla y WEB)</v>
      </c>
      <c r="AD267" s="36" t="s">
        <v>33</v>
      </c>
      <c r="AE267" s="36" t="s">
        <v>2682</v>
      </c>
      <c r="AF267" s="36" t="str">
        <f t="shared" si="316"/>
        <v/>
      </c>
      <c r="AG267" s="36" t="str">
        <f t="shared" si="317"/>
        <v/>
      </c>
      <c r="AH267" s="36">
        <v>0</v>
      </c>
      <c r="AI267" s="57">
        <v>0</v>
      </c>
      <c r="AJ267" s="36" t="e">
        <f t="shared" si="303"/>
        <v>#N/A</v>
      </c>
      <c r="AK267" s="36" t="s">
        <v>280</v>
      </c>
      <c r="AL267" s="36" t="str">
        <f>VLOOKUP(A267,proyectos,10,FALSE)</f>
        <v>Ignacio Trujillo Hernandez</v>
      </c>
      <c r="AM267" s="36" t="s">
        <v>4214</v>
      </c>
      <c r="AN267" s="36" t="s">
        <v>4214</v>
      </c>
      <c r="AO267" s="36">
        <f t="shared" si="318"/>
        <v>0</v>
      </c>
      <c r="AP267" s="36" t="e">
        <f t="shared" si="319"/>
        <v>#N/A</v>
      </c>
      <c r="AQ267" s="36" t="str">
        <f t="shared" si="320"/>
        <v>Desarrollo de Software</v>
      </c>
      <c r="AR267" s="36" t="s">
        <v>4401</v>
      </c>
      <c r="AS267" s="36" t="s">
        <v>4401</v>
      </c>
      <c r="AT267" s="36" t="str">
        <f t="shared" si="321"/>
        <v>Jose Ignacio Perez Garcia</v>
      </c>
      <c r="AU267" s="36" t="str">
        <f t="shared" si="322"/>
        <v>Daniel Esquivel Herrera</v>
      </c>
      <c r="AV267" s="54" t="str">
        <f t="shared" si="323"/>
        <v>05/06/2020</v>
      </c>
      <c r="AW267" s="54" t="str">
        <f t="shared" si="324"/>
        <v/>
      </c>
      <c r="AX267" s="54" t="str">
        <f t="shared" si="325"/>
        <v>05/06/2020</v>
      </c>
      <c r="AY267" s="54" t="str">
        <f t="shared" si="326"/>
        <v/>
      </c>
      <c r="AZ267" s="49">
        <f t="shared" si="327"/>
        <v>2020</v>
      </c>
      <c r="BA267" s="49">
        <f t="shared" si="328"/>
        <v>6</v>
      </c>
      <c r="BB267" s="36" t="s">
        <v>663</v>
      </c>
      <c r="BC267" s="49" t="s">
        <v>3963</v>
      </c>
      <c r="BD267" s="48" t="e">
        <f t="shared" si="304"/>
        <v>#N/A</v>
      </c>
      <c r="BE267" s="48" t="str">
        <f t="shared" si="305"/>
        <v>Iniciativa Aprobada</v>
      </c>
      <c r="BF267" s="48">
        <f t="shared" si="306"/>
        <v>1622</v>
      </c>
      <c r="BG267" s="48">
        <f t="shared" si="307"/>
        <v>1622</v>
      </c>
      <c r="BH267" s="48" t="str">
        <f t="shared" si="308"/>
        <v>Activo</v>
      </c>
    </row>
    <row r="268" spans="1:60" ht="28.8" x14ac:dyDescent="0.3">
      <c r="A268" s="36">
        <v>1623</v>
      </c>
      <c r="B268" s="54">
        <f t="shared" si="295"/>
        <v>43987.539317129631</v>
      </c>
      <c r="C268" s="63" t="str">
        <f t="shared" si="298"/>
        <v>FIR: Renovación de e.firma a partir de la autorización de SAT ID (WS Acuses)</v>
      </c>
      <c r="D268" s="36" t="s">
        <v>6344</v>
      </c>
      <c r="E268" s="36"/>
      <c r="F268" s="36"/>
      <c r="G268" s="36" t="s">
        <v>6819</v>
      </c>
      <c r="H268" s="36" t="str">
        <f t="shared" si="299"/>
        <v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v>
      </c>
      <c r="I268" s="36" t="str">
        <f t="shared" si="311"/>
        <v>AGSC</v>
      </c>
      <c r="J268" s="36" t="s">
        <v>7957</v>
      </c>
      <c r="K268" s="36" t="str">
        <f t="shared" si="300"/>
        <v>Sandra Elizabeth Cuevas Sánchez</v>
      </c>
      <c r="L268" s="36" t="s">
        <v>7957</v>
      </c>
      <c r="M268" s="36"/>
      <c r="N268" s="145" t="s">
        <v>296</v>
      </c>
      <c r="O268" s="36">
        <f t="shared" si="312"/>
        <v>0</v>
      </c>
      <c r="P268" s="36" t="s">
        <v>6974</v>
      </c>
      <c r="Q268" s="36">
        <f t="shared" si="313"/>
        <v>1</v>
      </c>
      <c r="R268" s="36" t="s">
        <v>274</v>
      </c>
      <c r="S268" s="36">
        <v>1619</v>
      </c>
      <c r="T268" s="36" t="s">
        <v>6443</v>
      </c>
      <c r="U268" s="36"/>
      <c r="V268" s="51">
        <f t="shared" si="267"/>
        <v>0</v>
      </c>
      <c r="W268" s="36" t="str">
        <f t="shared" si="314"/>
        <v>Activo</v>
      </c>
      <c r="X268" s="36" t="s">
        <v>170</v>
      </c>
      <c r="Y268" s="36" t="str">
        <f t="shared" si="315"/>
        <v>Facilitar el cumplimiento</v>
      </c>
      <c r="Z268" s="36" t="str">
        <f t="shared" si="296"/>
        <v>e.Firma</v>
      </c>
      <c r="AA268" s="36" t="str">
        <f t="shared" si="297"/>
        <v>Desarrollo</v>
      </c>
      <c r="AB268" s="55" t="str">
        <f t="shared" si="301"/>
        <v>2079 - Certificación SAT (Ventanilla y WEB)</v>
      </c>
      <c r="AC268" s="36" t="str">
        <f t="shared" si="302"/>
        <v>Certificación SAT (Ventanilla y WEB)</v>
      </c>
      <c r="AD268" s="36" t="s">
        <v>33</v>
      </c>
      <c r="AE268" s="36" t="s">
        <v>2682</v>
      </c>
      <c r="AF268" s="36" t="str">
        <f t="shared" si="316"/>
        <v/>
      </c>
      <c r="AG268" s="36" t="str">
        <f t="shared" si="317"/>
        <v/>
      </c>
      <c r="AH268" s="36">
        <v>0</v>
      </c>
      <c r="AI268" s="57">
        <v>0</v>
      </c>
      <c r="AJ268" s="36" t="e">
        <f t="shared" si="303"/>
        <v>#N/A</v>
      </c>
      <c r="AK268" s="36" t="s">
        <v>280</v>
      </c>
      <c r="AL268" s="36" t="str">
        <f>VLOOKUP(A268,proyectos,10,FALSE)</f>
        <v>Ignacio Trujillo Hernandez</v>
      </c>
      <c r="AM268" s="36" t="s">
        <v>4214</v>
      </c>
      <c r="AN268" s="36" t="s">
        <v>4214</v>
      </c>
      <c r="AO268" s="36">
        <f t="shared" si="318"/>
        <v>0</v>
      </c>
      <c r="AP268" s="36" t="e">
        <f t="shared" si="319"/>
        <v>#N/A</v>
      </c>
      <c r="AQ268" s="36" t="str">
        <f t="shared" si="320"/>
        <v>Desarrollo de Software</v>
      </c>
      <c r="AR268" s="36" t="s">
        <v>4401</v>
      </c>
      <c r="AS268" s="36" t="s">
        <v>4401</v>
      </c>
      <c r="AT268" s="36" t="str">
        <f t="shared" si="321"/>
        <v>Jose Ignacio Perez Garcia</v>
      </c>
      <c r="AU268" s="36" t="str">
        <f t="shared" si="322"/>
        <v>Daniel Esquivel Herrera</v>
      </c>
      <c r="AV268" s="54" t="str">
        <f t="shared" si="323"/>
        <v>05/06/2020</v>
      </c>
      <c r="AW268" s="54" t="str">
        <f t="shared" si="324"/>
        <v/>
      </c>
      <c r="AX268" s="54" t="str">
        <f t="shared" si="325"/>
        <v>05/06/2020</v>
      </c>
      <c r="AY268" s="54" t="str">
        <f t="shared" si="326"/>
        <v/>
      </c>
      <c r="AZ268" s="49">
        <f t="shared" si="327"/>
        <v>2020</v>
      </c>
      <c r="BA268" s="49">
        <f t="shared" si="328"/>
        <v>6</v>
      </c>
      <c r="BB268" s="36" t="s">
        <v>663</v>
      </c>
      <c r="BC268" s="49" t="s">
        <v>3963</v>
      </c>
      <c r="BD268" s="48" t="e">
        <f t="shared" si="304"/>
        <v>#N/A</v>
      </c>
      <c r="BE268" s="48" t="str">
        <f t="shared" si="305"/>
        <v>Iniciativa Aprobada</v>
      </c>
      <c r="BF268" s="48">
        <f t="shared" si="306"/>
        <v>1623</v>
      </c>
      <c r="BG268" s="48">
        <f t="shared" si="307"/>
        <v>1623</v>
      </c>
      <c r="BH268" s="48" t="str">
        <f t="shared" si="308"/>
        <v>Activo</v>
      </c>
    </row>
    <row r="269" spans="1:60" ht="28.8" x14ac:dyDescent="0.3">
      <c r="A269" s="36">
        <v>1624</v>
      </c>
      <c r="B269" s="54">
        <f t="shared" si="295"/>
        <v>43987.54414351852</v>
      </c>
      <c r="C269" s="63" t="str">
        <f t="shared" si="298"/>
        <v>FIR: Renovación de e.firma a partir de la autorización de SAT ID (PKI)</v>
      </c>
      <c r="D269" s="36" t="s">
        <v>6344</v>
      </c>
      <c r="E269" s="36"/>
      <c r="F269" s="36"/>
      <c r="G269" s="36" t="s">
        <v>6819</v>
      </c>
      <c r="H269" s="36" t="str">
        <f t="shared" si="299"/>
        <v xml:space="preserve">
No existe un mecanismo que permita renovar la e.firma por internet si
esta cumplió con su vigencia de 4 años, está revocada o el usuario no conoce la
contraseña de la llave privada.
En este sentido, se implementó la
solución tecnológica derivado de la contingencia que está presentando el país
para que el contribuyente pueda realizar su trámite de renovación de e.firma
desde Internet, dicha solución estará ligada al aplicativo SAT ID, a
través del cual se realizará el proceso de acreditación de identidad.
</v>
      </c>
      <c r="I269" s="36" t="str">
        <f t="shared" si="311"/>
        <v>AGSC</v>
      </c>
      <c r="J269" s="36" t="s">
        <v>7957</v>
      </c>
      <c r="K269" s="36" t="str">
        <f t="shared" si="300"/>
        <v>Sandra Elizabeth Cuevas Sánchez</v>
      </c>
      <c r="L269" s="36" t="s">
        <v>7957</v>
      </c>
      <c r="M269" s="36"/>
      <c r="N269" s="145" t="s">
        <v>296</v>
      </c>
      <c r="O269" s="36">
        <f t="shared" si="312"/>
        <v>0</v>
      </c>
      <c r="P269" s="36" t="s">
        <v>6974</v>
      </c>
      <c r="Q269" s="36">
        <f t="shared" si="313"/>
        <v>1</v>
      </c>
      <c r="R269" s="36" t="s">
        <v>274</v>
      </c>
      <c r="S269" s="36">
        <v>1619</v>
      </c>
      <c r="T269" s="36" t="s">
        <v>6443</v>
      </c>
      <c r="U269" s="36"/>
      <c r="V269" s="51">
        <f t="shared" si="267"/>
        <v>0</v>
      </c>
      <c r="W269" s="36" t="str">
        <f t="shared" si="314"/>
        <v>Activo</v>
      </c>
      <c r="X269" s="36" t="s">
        <v>170</v>
      </c>
      <c r="Y269" s="36" t="str">
        <f t="shared" si="315"/>
        <v>Facilitar el cumplimiento</v>
      </c>
      <c r="Z269" s="36" t="str">
        <f t="shared" si="296"/>
        <v>e.Firma</v>
      </c>
      <c r="AA269" s="36" t="str">
        <f t="shared" si="297"/>
        <v>Desarrollo</v>
      </c>
      <c r="AB269" s="55" t="str">
        <f t="shared" si="301"/>
        <v>2082 - PKI-SAT (Public Key Infraestructure - SAT)</v>
      </c>
      <c r="AC269" s="36" t="str">
        <f t="shared" si="302"/>
        <v>PKI-SAT (Public Key Infraestructure - SAT)</v>
      </c>
      <c r="AD269" s="36" t="s">
        <v>33</v>
      </c>
      <c r="AE269" s="36" t="s">
        <v>2682</v>
      </c>
      <c r="AF269" s="36">
        <f t="shared" si="316"/>
        <v>0</v>
      </c>
      <c r="AG269" s="36">
        <f t="shared" si="317"/>
        <v>0</v>
      </c>
      <c r="AH269" s="56">
        <v>0</v>
      </c>
      <c r="AI269" s="57">
        <f>VLOOKUP(A269,h_project,37,FALSE)</f>
        <v>0</v>
      </c>
      <c r="AJ269" s="36" t="e">
        <f t="shared" si="303"/>
        <v>#N/A</v>
      </c>
      <c r="AK269" s="36" t="s">
        <v>280</v>
      </c>
      <c r="AL269" s="36" t="str">
        <f>VLOOKUP(A269,proyectos,10,FALSE)</f>
        <v>Ignacio Trujillo Hernandez</v>
      </c>
      <c r="AM269" s="36" t="s">
        <v>4214</v>
      </c>
      <c r="AN269" s="36" t="s">
        <v>4214</v>
      </c>
      <c r="AO269" s="36">
        <f t="shared" si="318"/>
        <v>0</v>
      </c>
      <c r="AP269" s="36" t="e">
        <f t="shared" si="319"/>
        <v>#N/A</v>
      </c>
      <c r="AQ269" s="36" t="str">
        <f t="shared" si="320"/>
        <v>Desarrollo de Software</v>
      </c>
      <c r="AR269" s="36" t="s">
        <v>4401</v>
      </c>
      <c r="AS269" s="36" t="s">
        <v>4401</v>
      </c>
      <c r="AT269" s="36" t="str">
        <f t="shared" si="321"/>
        <v>Jose Ignacio Perez Garcia</v>
      </c>
      <c r="AU269" s="36" t="str">
        <f t="shared" si="322"/>
        <v>Daniel Esquivel Herrera</v>
      </c>
      <c r="AV269" s="54" t="str">
        <f t="shared" si="323"/>
        <v>05/06/2020</v>
      </c>
      <c r="AW269" s="54" t="str">
        <f t="shared" si="324"/>
        <v/>
      </c>
      <c r="AX269" s="54" t="str">
        <f t="shared" si="325"/>
        <v>05/06/2020</v>
      </c>
      <c r="AY269" s="54" t="str">
        <f t="shared" si="326"/>
        <v/>
      </c>
      <c r="AZ269" s="49">
        <f t="shared" si="327"/>
        <v>2020</v>
      </c>
      <c r="BA269" s="49">
        <f t="shared" si="328"/>
        <v>6</v>
      </c>
      <c r="BB269" s="36" t="s">
        <v>663</v>
      </c>
      <c r="BC269" s="49" t="s">
        <v>3963</v>
      </c>
      <c r="BD269" s="48" t="e">
        <f t="shared" si="304"/>
        <v>#N/A</v>
      </c>
      <c r="BE269" s="48" t="str">
        <f t="shared" si="305"/>
        <v>Iniciativa Aprobada</v>
      </c>
      <c r="BF269" s="48">
        <f t="shared" si="306"/>
        <v>1624</v>
      </c>
      <c r="BG269" s="48">
        <f t="shared" si="307"/>
        <v>1624</v>
      </c>
      <c r="BH269" s="48" t="str">
        <f t="shared" si="308"/>
        <v>Activo</v>
      </c>
    </row>
    <row r="270" spans="1:60" ht="28.8" x14ac:dyDescent="0.3">
      <c r="A270" s="36">
        <v>1625</v>
      </c>
      <c r="B270" s="54">
        <f t="shared" si="295"/>
        <v>43987.845856481479</v>
      </c>
      <c r="C270" s="63" t="str">
        <f t="shared" si="298"/>
        <v>TI_CESO_Transición del sistema RBMAMC: Reingeniería Base Marcaria de Aduanas</v>
      </c>
      <c r="D270" s="36" t="s">
        <v>6365</v>
      </c>
      <c r="E270" s="36"/>
      <c r="F270" s="36"/>
      <c r="G270" s="36" t="s">
        <v>6816</v>
      </c>
      <c r="H270" s="36" t="str">
        <f t="shared" si="299"/>
        <v>​Se requiere de este proceso para formalizar la toma aplicativa para que se generen los documentos, de acuerdo al Marco Documental vigente, así como la validación del aplicativo RBMAMCReingeniería Base Marcaria de Aduanas, que fue desarrollado por la Administración de Arquitectura Tecnológica con su fábrica de software IBM en el año 2017.</v>
      </c>
      <c r="I270" s="36" t="str">
        <f t="shared" si="311"/>
        <v>AGCTI</v>
      </c>
      <c r="J270" s="36" t="s">
        <v>7957</v>
      </c>
      <c r="K270" s="36" t="str">
        <f t="shared" si="300"/>
        <v>José Luis Rodríguez González</v>
      </c>
      <c r="L270" s="36" t="s">
        <v>7957</v>
      </c>
      <c r="M270" s="36"/>
      <c r="N270" s="136" t="s">
        <v>4481</v>
      </c>
      <c r="O270" s="36">
        <f t="shared" si="312"/>
        <v>142.19999999999999</v>
      </c>
      <c r="P270" s="36" t="s">
        <v>6974</v>
      </c>
      <c r="Q270" s="36">
        <f t="shared" si="313"/>
        <v>0</v>
      </c>
      <c r="R270" s="36" t="str">
        <f t="shared" ref="R270:R276" si="329">VLOOKUP(A270,proyectos,5,FALSE)</f>
        <v>A.1 Especificación Funcional</v>
      </c>
      <c r="S270" s="36"/>
      <c r="T270" s="36"/>
      <c r="U270" s="36"/>
      <c r="V270" s="51">
        <f t="shared" si="267"/>
        <v>0.14000000000000001</v>
      </c>
      <c r="W270" s="36" t="str">
        <f t="shared" si="314"/>
        <v>Activo</v>
      </c>
      <c r="X270" s="36" t="str">
        <f t="shared" ref="X270:X291" si="330">VLOOKUP(A270,h_iniciativa,15,FALSE)</f>
        <v>No aplica</v>
      </c>
      <c r="Y270" s="36" t="str">
        <f t="shared" si="315"/>
        <v>Soporte a la operación del SAT</v>
      </c>
      <c r="Z270" s="36" t="str">
        <f t="shared" si="296"/>
        <v>Transversales de TI</v>
      </c>
      <c r="AA270" s="36" t="str">
        <f t="shared" si="297"/>
        <v>Tecnológico</v>
      </c>
      <c r="AB270" s="55" t="str">
        <f t="shared" si="301"/>
        <v>1023 - Reingeniería Base Marcaria de Aduanas (Migración y Módulo de Consulta Empleados SAT)</v>
      </c>
      <c r="AC270" s="36" t="str">
        <f t="shared" si="302"/>
        <v>Reingeniería Base Marcaria de Aduanas (Migración y Módulo de Consulta Empleados SAT)</v>
      </c>
      <c r="AD270" s="36" t="s">
        <v>33</v>
      </c>
      <c r="AE270" s="36" t="str">
        <f>VLOOKUP(A270,h_project,34,FALSE)</f>
        <v>Unidades de Desarrollo (UD-X)</v>
      </c>
      <c r="AF270" s="36">
        <f t="shared" si="316"/>
        <v>948</v>
      </c>
      <c r="AG270" s="36">
        <f t="shared" si="317"/>
        <v>948</v>
      </c>
      <c r="AH270" s="56">
        <v>105564.42</v>
      </c>
      <c r="AI270" s="57">
        <f>VLOOKUP(A270,h_project,37,FALSE)</f>
        <v>217092</v>
      </c>
      <c r="AJ270" s="36">
        <f t="shared" si="303"/>
        <v>41247.480000000003</v>
      </c>
      <c r="AK270" s="36" t="s">
        <v>6437</v>
      </c>
      <c r="AL270" s="36" t="s">
        <v>41</v>
      </c>
      <c r="AM270" s="36" t="s">
        <v>7822</v>
      </c>
      <c r="AN270" s="36" t="s">
        <v>4444</v>
      </c>
      <c r="AO270" s="36">
        <f t="shared" si="318"/>
        <v>1195</v>
      </c>
      <c r="AP270" s="36" t="str">
        <f t="shared" si="319"/>
        <v>Alto Nivel</v>
      </c>
      <c r="AQ270" s="36" t="str">
        <f t="shared" si="320"/>
        <v>Desarrollo de Software</v>
      </c>
      <c r="AR270" s="36" t="s">
        <v>4444</v>
      </c>
      <c r="AS270" s="36" t="s">
        <v>4444</v>
      </c>
      <c r="AT270" s="36" t="str">
        <f t="shared" si="321"/>
        <v>Homero Angel Garcia Merino</v>
      </c>
      <c r="AU270" s="36" t="str">
        <f t="shared" si="322"/>
        <v>Jazmin Aide Gaytan Fernandez</v>
      </c>
      <c r="AV270" s="54" t="str">
        <f t="shared" si="323"/>
        <v>28/07/2020</v>
      </c>
      <c r="AW270" s="54" t="str">
        <f t="shared" si="324"/>
        <v>28/07/2020</v>
      </c>
      <c r="AX270" s="54" t="str">
        <f t="shared" si="325"/>
        <v>16/12/2020</v>
      </c>
      <c r="AY270" s="54" t="str">
        <f t="shared" si="326"/>
        <v/>
      </c>
      <c r="AZ270" s="49">
        <f t="shared" si="327"/>
        <v>2020</v>
      </c>
      <c r="BA270" s="49">
        <f t="shared" si="328"/>
        <v>12</v>
      </c>
      <c r="BB270" s="36" t="s">
        <v>663</v>
      </c>
      <c r="BC270" s="49" t="s">
        <v>3963</v>
      </c>
      <c r="BD270" s="48" t="e">
        <f t="shared" si="304"/>
        <v>#N/A</v>
      </c>
      <c r="BE270" s="48" t="str">
        <f t="shared" si="305"/>
        <v>Iniciativa Aprobada</v>
      </c>
      <c r="BF270" s="48">
        <f t="shared" si="306"/>
        <v>1625</v>
      </c>
      <c r="BG270" s="48">
        <f t="shared" si="307"/>
        <v>1625</v>
      </c>
      <c r="BH270" s="48" t="str">
        <f t="shared" si="308"/>
        <v>Activo</v>
      </c>
    </row>
    <row r="271" spans="1:60" x14ac:dyDescent="0.3">
      <c r="A271" s="36">
        <v>1641</v>
      </c>
      <c r="B271" s="54">
        <f t="shared" si="295"/>
        <v>43992.934386574074</v>
      </c>
      <c r="C271" s="36" t="str">
        <f t="shared" si="298"/>
        <v>Actualización de logotipos - PI</v>
      </c>
      <c r="D271" s="36" t="s">
        <v>6365</v>
      </c>
      <c r="E271" s="36"/>
      <c r="F271" s="36"/>
      <c r="G271" s="36" t="s">
        <v>6815</v>
      </c>
      <c r="H271" s="36" t="str">
        <f t="shared" si="299"/>
        <v>Mantener actualizado el/los logos del SAT que se visualizanenel aplicativo.</v>
      </c>
      <c r="I271" s="36" t="str">
        <f t="shared" si="311"/>
        <v>AGCTI</v>
      </c>
      <c r="J271" s="36" t="s">
        <v>6944</v>
      </c>
      <c r="K271" s="36" t="str">
        <f t="shared" si="300"/>
        <v>María Nereida Ruvalcaba León</v>
      </c>
      <c r="L271" s="36" t="s">
        <v>7957</v>
      </c>
      <c r="M271" s="36"/>
      <c r="N271" s="145" t="s">
        <v>6216</v>
      </c>
      <c r="O271" s="36">
        <f t="shared" si="312"/>
        <v>23.680499999999999</v>
      </c>
      <c r="P271" s="36" t="s">
        <v>6974</v>
      </c>
      <c r="Q271" s="36">
        <f t="shared" si="313"/>
        <v>1</v>
      </c>
      <c r="R271" s="36" t="str">
        <f t="shared" si="329"/>
        <v>K. Cierre</v>
      </c>
      <c r="S271" s="36" t="s">
        <v>6443</v>
      </c>
      <c r="T271" s="36" t="s">
        <v>6443</v>
      </c>
      <c r="U271" s="36"/>
      <c r="V271" s="51">
        <f t="shared" si="267"/>
        <v>0.96</v>
      </c>
      <c r="W271" s="36" t="str">
        <f t="shared" si="314"/>
        <v>Activo</v>
      </c>
      <c r="X271" s="36" t="str">
        <f t="shared" si="330"/>
        <v>No aplica</v>
      </c>
      <c r="Y271" s="36" t="str">
        <f t="shared" si="315"/>
        <v>Soporte a la operación del SAT</v>
      </c>
      <c r="Z271" s="36" t="str">
        <f t="shared" si="296"/>
        <v>Servicios al Contribuyente</v>
      </c>
      <c r="AA271" s="36" t="str">
        <f t="shared" si="297"/>
        <v>Desarrollo</v>
      </c>
      <c r="AB271" s="55" t="str">
        <f t="shared" si="301"/>
        <v>700 - RFC Ampliado</v>
      </c>
      <c r="AC271" s="36" t="str">
        <f t="shared" si="302"/>
        <v>RFC Ampliado</v>
      </c>
      <c r="AD271" s="36" t="s">
        <v>33</v>
      </c>
      <c r="AE271" s="36" t="s">
        <v>2682</v>
      </c>
      <c r="AF271" s="36">
        <f t="shared" si="316"/>
        <v>0</v>
      </c>
      <c r="AG271" s="36">
        <f t="shared" si="317"/>
        <v>157.87</v>
      </c>
      <c r="AH271" s="36">
        <v>0</v>
      </c>
      <c r="AI271" s="57">
        <v>0</v>
      </c>
      <c r="AJ271" s="36" t="e">
        <f t="shared" si="303"/>
        <v>#N/A</v>
      </c>
      <c r="AK271" s="36" t="str">
        <f>VLOOKUP(A271,proyectos,9,FALSE)</f>
        <v>Christian Alejandro Nolasco Palacios</v>
      </c>
      <c r="AL271" s="36" t="str">
        <f>VLOOKUP(A271,proyectos,10,FALSE)</f>
        <v>Ignacio Trujillo Hernandez</v>
      </c>
      <c r="AM271" s="36" t="s">
        <v>4214</v>
      </c>
      <c r="AN271" s="36" t="s">
        <v>4214</v>
      </c>
      <c r="AO271" s="36">
        <f t="shared" si="318"/>
        <v>1180</v>
      </c>
      <c r="AP271" s="36" t="str">
        <f t="shared" si="319"/>
        <v>COSMIC</v>
      </c>
      <c r="AQ271" s="36" t="str">
        <f t="shared" si="320"/>
        <v>Desarrollo de Software</v>
      </c>
      <c r="AR271" s="36" t="s">
        <v>4401</v>
      </c>
      <c r="AS271" s="36" t="s">
        <v>4401</v>
      </c>
      <c r="AT271" s="36" t="str">
        <f t="shared" si="321"/>
        <v>Jose Ignacio Perez Garcia</v>
      </c>
      <c r="AU271" s="36" t="str">
        <f t="shared" si="322"/>
        <v>Araceli Gandara Bautista</v>
      </c>
      <c r="AV271" s="54" t="str">
        <f t="shared" si="323"/>
        <v>22/06/2020</v>
      </c>
      <c r="AW271" s="54" t="str">
        <f t="shared" si="324"/>
        <v>22/06/2020</v>
      </c>
      <c r="AX271" s="54" t="str">
        <f t="shared" si="325"/>
        <v>17/07/2020</v>
      </c>
      <c r="AY271" s="54" t="str">
        <f t="shared" si="326"/>
        <v/>
      </c>
      <c r="AZ271" s="49">
        <f t="shared" si="327"/>
        <v>2020</v>
      </c>
      <c r="BA271" s="49">
        <f t="shared" si="328"/>
        <v>7</v>
      </c>
      <c r="BB271" s="36" t="s">
        <v>663</v>
      </c>
      <c r="BC271" s="49" t="s">
        <v>3963</v>
      </c>
      <c r="BD271" s="48" t="e">
        <f t="shared" si="304"/>
        <v>#N/A</v>
      </c>
      <c r="BE271" s="48" t="str">
        <f t="shared" si="305"/>
        <v>Iniciativa Aprobada</v>
      </c>
      <c r="BF271" s="48">
        <f t="shared" si="306"/>
        <v>1641</v>
      </c>
      <c r="BG271" s="48">
        <f t="shared" si="307"/>
        <v>1641</v>
      </c>
      <c r="BH271" s="48" t="str">
        <f t="shared" si="308"/>
        <v>Activo</v>
      </c>
    </row>
    <row r="272" spans="1:60" x14ac:dyDescent="0.3">
      <c r="A272" s="36">
        <v>1656</v>
      </c>
      <c r="B272" s="54">
        <f t="shared" si="295"/>
        <v>43993.488310185188</v>
      </c>
      <c r="C272" s="36" t="str">
        <f t="shared" si="298"/>
        <v>Contraseña Actualización de logos en Generación y actualización de contraseña</v>
      </c>
      <c r="D272" s="48"/>
      <c r="E272" s="48"/>
      <c r="F272" s="48"/>
      <c r="G272" s="36" t="s">
        <v>6815</v>
      </c>
      <c r="H272" s="36" t="str">
        <f t="shared" si="299"/>
        <v>Se requiere la actualización de logotipos en los aplicativos
y documentos emitidos de acuerdo a los lineamientos gráficos vigentes.</v>
      </c>
      <c r="I272" s="36" t="str">
        <f t="shared" si="311"/>
        <v>AGCTI</v>
      </c>
      <c r="J272" s="36" t="s">
        <v>7957</v>
      </c>
      <c r="K272" s="36" t="str">
        <f t="shared" si="300"/>
        <v>María Nereida Ruvalcaba León</v>
      </c>
      <c r="L272" s="36" t="s">
        <v>7957</v>
      </c>
      <c r="M272" s="36"/>
      <c r="N272" s="145" t="s">
        <v>6216</v>
      </c>
      <c r="O272" s="36">
        <f t="shared" si="312"/>
        <v>0</v>
      </c>
      <c r="P272" s="36" t="s">
        <v>6974</v>
      </c>
      <c r="Q272" s="36">
        <f t="shared" si="313"/>
        <v>1</v>
      </c>
      <c r="R272" s="36" t="str">
        <f t="shared" si="329"/>
        <v>D. Desarrollo</v>
      </c>
      <c r="S272" s="48"/>
      <c r="T272" s="48"/>
      <c r="U272" s="48"/>
      <c r="V272" s="51">
        <f t="shared" si="267"/>
        <v>0</v>
      </c>
      <c r="W272" s="36" t="str">
        <f t="shared" si="314"/>
        <v>Activo</v>
      </c>
      <c r="X272" s="36" t="str">
        <f t="shared" si="330"/>
        <v>No aplica</v>
      </c>
      <c r="Y272" s="36" t="str">
        <f t="shared" si="315"/>
        <v>Continuidad operativa</v>
      </c>
      <c r="Z272" s="36" t="str">
        <f t="shared" si="296"/>
        <v>Servicios al Contribuyente</v>
      </c>
      <c r="AA272" s="36" t="str">
        <f t="shared" si="297"/>
        <v>Desarrollo</v>
      </c>
      <c r="AB272" s="55" t="str">
        <f t="shared" si="301"/>
        <v>744 - Contraseña</v>
      </c>
      <c r="AC272" s="36" t="str">
        <f t="shared" si="302"/>
        <v>Contraseña</v>
      </c>
      <c r="AD272" s="36" t="s">
        <v>33</v>
      </c>
      <c r="AE272" s="36" t="s">
        <v>2276</v>
      </c>
      <c r="AF272" s="36" t="str">
        <f t="shared" si="316"/>
        <v/>
      </c>
      <c r="AG272" s="36" t="str">
        <f t="shared" si="317"/>
        <v/>
      </c>
      <c r="AH272" s="56">
        <v>105564.42</v>
      </c>
      <c r="AI272" s="57" t="str">
        <f>VLOOKUP(A272,h_project,37,FALSE)</f>
        <v/>
      </c>
      <c r="AJ272" s="36" t="e">
        <f t="shared" si="303"/>
        <v>#N/A</v>
      </c>
      <c r="AK272" s="36" t="str">
        <f>VLOOKUP(A272,h_iniciativa,11,FALSE)</f>
        <v>Oscar Gabriel Rivera Murillo</v>
      </c>
      <c r="AL272" s="36" t="str">
        <f>VLOOKUP(A272,h_iniciativa,9,FALSE)</f>
        <v>Ignacio Trujillo Hernandez</v>
      </c>
      <c r="AM272" s="36" t="s">
        <v>4214</v>
      </c>
      <c r="AN272" s="36" t="s">
        <v>4214</v>
      </c>
      <c r="AO272" s="36">
        <f t="shared" si="318"/>
        <v>0</v>
      </c>
      <c r="AP272" s="36" t="e">
        <f t="shared" si="319"/>
        <v>#N/A</v>
      </c>
      <c r="AQ272" s="36" t="str">
        <f t="shared" si="320"/>
        <v>Desarrollo de Software</v>
      </c>
      <c r="AR272" s="36" t="s">
        <v>4401</v>
      </c>
      <c r="AS272" s="36" t="s">
        <v>4401</v>
      </c>
      <c r="AT272" s="36" t="str">
        <f t="shared" si="321"/>
        <v>Jose Ignacio Perez Garcia</v>
      </c>
      <c r="AU272" s="36" t="str">
        <f t="shared" si="322"/>
        <v>Daniel Esquivel Herrera</v>
      </c>
      <c r="AV272" s="54" t="str">
        <f t="shared" si="323"/>
        <v>09/07/2020</v>
      </c>
      <c r="AW272" s="54" t="str">
        <f t="shared" si="324"/>
        <v/>
      </c>
      <c r="AX272" s="54" t="str">
        <f t="shared" si="325"/>
        <v>20/08/2020</v>
      </c>
      <c r="AY272" s="54" t="str">
        <f t="shared" si="326"/>
        <v/>
      </c>
      <c r="AZ272" s="49">
        <f t="shared" si="327"/>
        <v>2020</v>
      </c>
      <c r="BA272" s="49">
        <f t="shared" si="328"/>
        <v>8</v>
      </c>
      <c r="BB272" s="36" t="s">
        <v>663</v>
      </c>
      <c r="BC272" s="49" t="s">
        <v>3963</v>
      </c>
      <c r="BD272" s="48" t="e">
        <f t="shared" si="304"/>
        <v>#N/A</v>
      </c>
      <c r="BE272" s="48" t="str">
        <f t="shared" si="305"/>
        <v>Iniciativa Aprobada</v>
      </c>
      <c r="BF272" s="48">
        <f t="shared" si="306"/>
        <v>1656</v>
      </c>
      <c r="BG272" s="48">
        <f t="shared" si="307"/>
        <v>1656</v>
      </c>
      <c r="BH272" s="48" t="str">
        <f t="shared" si="308"/>
        <v>Activo</v>
      </c>
    </row>
    <row r="273" spans="1:60" x14ac:dyDescent="0.3">
      <c r="A273" s="36">
        <v>1695</v>
      </c>
      <c r="B273" s="54">
        <f t="shared" si="295"/>
        <v>43994.021840277775</v>
      </c>
      <c r="C273" s="36" t="str">
        <f t="shared" si="298"/>
        <v>Actualización de logotipos – e.firma portable</v>
      </c>
      <c r="D273" s="48"/>
      <c r="E273" s="48"/>
      <c r="F273" s="48"/>
      <c r="G273" s="36" t="s">
        <v>6815</v>
      </c>
      <c r="H273" s="36" t="str">
        <f t="shared" si="299"/>
        <v xml:space="preserve">
Surge por la necesidad de homologar los
logotipos vigentes en los aplicativos.
</v>
      </c>
      <c r="I273" s="36" t="str">
        <f t="shared" si="311"/>
        <v>AGCTI</v>
      </c>
      <c r="J273" s="36" t="s">
        <v>7957</v>
      </c>
      <c r="K273" s="36" t="str">
        <f t="shared" si="300"/>
        <v>María Nereida Ruvalcaba León</v>
      </c>
      <c r="L273" s="36" t="s">
        <v>7957</v>
      </c>
      <c r="M273" s="36"/>
      <c r="N273" s="145" t="s">
        <v>6216</v>
      </c>
      <c r="O273" s="36">
        <f t="shared" si="312"/>
        <v>0</v>
      </c>
      <c r="P273" s="36" t="s">
        <v>6974</v>
      </c>
      <c r="Q273" s="36">
        <f t="shared" si="313"/>
        <v>1</v>
      </c>
      <c r="R273" s="36" t="str">
        <f t="shared" si="329"/>
        <v>D. Desarrollo</v>
      </c>
      <c r="S273" s="48"/>
      <c r="T273" s="48"/>
      <c r="U273" s="48"/>
      <c r="V273" s="51">
        <f t="shared" ref="V273:V291" si="331">VLOOKUP(A273,h_project,15,FALSE)</f>
        <v>0</v>
      </c>
      <c r="W273" s="36" t="str">
        <f t="shared" si="314"/>
        <v>Activo</v>
      </c>
      <c r="X273" s="36" t="str">
        <f t="shared" si="330"/>
        <v>No aplica</v>
      </c>
      <c r="Y273" s="36" t="str">
        <f t="shared" si="315"/>
        <v>Continuidad operativa</v>
      </c>
      <c r="Z273" s="36" t="str">
        <f t="shared" si="296"/>
        <v>e.Firma</v>
      </c>
      <c r="AA273" s="36" t="str">
        <f t="shared" si="297"/>
        <v>Desarrollo</v>
      </c>
      <c r="AB273" s="55" t="str">
        <f t="shared" si="301"/>
        <v>834 - E- Firma Portable</v>
      </c>
      <c r="AC273" s="36" t="str">
        <f t="shared" si="302"/>
        <v>E- Firma Portable</v>
      </c>
      <c r="AD273" s="36" t="s">
        <v>33</v>
      </c>
      <c r="AE273" s="36" t="s">
        <v>2276</v>
      </c>
      <c r="AF273" s="36" t="str">
        <f t="shared" si="316"/>
        <v/>
      </c>
      <c r="AG273" s="36" t="str">
        <f t="shared" si="317"/>
        <v/>
      </c>
      <c r="AH273" s="56">
        <v>105564.42</v>
      </c>
      <c r="AI273" s="57" t="str">
        <f>VLOOKUP(A273,h_project,37,FALSE)</f>
        <v/>
      </c>
      <c r="AJ273" s="36" t="e">
        <f t="shared" si="303"/>
        <v>#N/A</v>
      </c>
      <c r="AK273" s="36" t="str">
        <f>VLOOKUP(A273,h_iniciativa,11,FALSE)</f>
        <v>Felix Juan Ramirez Velasco</v>
      </c>
      <c r="AL273" s="36" t="str">
        <f>VLOOKUP(A273,h_iniciativa,9,FALSE)</f>
        <v>Ignacio Trujillo Hernandez</v>
      </c>
      <c r="AM273" s="36" t="s">
        <v>4214</v>
      </c>
      <c r="AN273" s="36" t="s">
        <v>4214</v>
      </c>
      <c r="AO273" s="36">
        <f t="shared" si="318"/>
        <v>0</v>
      </c>
      <c r="AP273" s="36" t="e">
        <f t="shared" si="319"/>
        <v>#N/A</v>
      </c>
      <c r="AQ273" s="36" t="str">
        <f t="shared" si="320"/>
        <v>Desarrollo de Software</v>
      </c>
      <c r="AR273" s="36" t="s">
        <v>4401</v>
      </c>
      <c r="AS273" s="36" t="s">
        <v>4401</v>
      </c>
      <c r="AT273" s="36" t="str">
        <f t="shared" si="321"/>
        <v>Jose Ignacio Perez Garcia</v>
      </c>
      <c r="AU273" s="36" t="str">
        <f t="shared" si="322"/>
        <v>Daniel Esquivel Herrera</v>
      </c>
      <c r="AV273" s="54" t="str">
        <f t="shared" si="323"/>
        <v>09/07/2020</v>
      </c>
      <c r="AW273" s="54" t="str">
        <f t="shared" si="324"/>
        <v/>
      </c>
      <c r="AX273" s="54" t="str">
        <f t="shared" si="325"/>
        <v>14/08/2020</v>
      </c>
      <c r="AY273" s="54" t="str">
        <f t="shared" si="326"/>
        <v/>
      </c>
      <c r="AZ273" s="49">
        <f t="shared" si="327"/>
        <v>2020</v>
      </c>
      <c r="BA273" s="49">
        <f t="shared" si="328"/>
        <v>8</v>
      </c>
      <c r="BB273" s="36" t="s">
        <v>663</v>
      </c>
      <c r="BC273" s="49" t="s">
        <v>3963</v>
      </c>
      <c r="BD273" s="48" t="e">
        <f t="shared" si="304"/>
        <v>#N/A</v>
      </c>
      <c r="BE273" s="48" t="str">
        <f t="shared" si="305"/>
        <v>Iniciativa Aprobada</v>
      </c>
      <c r="BF273" s="48">
        <f t="shared" si="306"/>
        <v>1695</v>
      </c>
      <c r="BG273" s="48">
        <f t="shared" si="307"/>
        <v>1695</v>
      </c>
      <c r="BH273" s="48" t="str">
        <f t="shared" si="308"/>
        <v>Activo</v>
      </c>
    </row>
    <row r="274" spans="1:60" ht="28.8" x14ac:dyDescent="0.3">
      <c r="A274" s="134">
        <v>1770</v>
      </c>
      <c r="B274" s="54">
        <f t="shared" si="295"/>
        <v>43999.541458333333</v>
      </c>
      <c r="C274" s="63" t="str">
        <f t="shared" si="298"/>
        <v>TI_Construcción de un Servicio Web para la obtención de la CIF</v>
      </c>
      <c r="D274" s="48"/>
      <c r="E274" s="48"/>
      <c r="F274" s="48"/>
      <c r="G274" s="36" t="s">
        <v>6816</v>
      </c>
      <c r="H274" s="36" t="e">
        <f t="shared" si="299"/>
        <v>#N/A</v>
      </c>
      <c r="I274" s="36" t="str">
        <f t="shared" si="311"/>
        <v>AGCTI</v>
      </c>
      <c r="J274" s="36" t="s">
        <v>7957</v>
      </c>
      <c r="K274" s="36" t="str">
        <f t="shared" si="300"/>
        <v>José Luis Rodríguez González</v>
      </c>
      <c r="L274" s="36" t="s">
        <v>7957</v>
      </c>
      <c r="M274" s="36"/>
      <c r="N274" s="136" t="s">
        <v>6576</v>
      </c>
      <c r="O274" s="36">
        <f t="shared" si="312"/>
        <v>204.30599999999998</v>
      </c>
      <c r="P274" s="36" t="s">
        <v>6974</v>
      </c>
      <c r="Q274" s="36">
        <f t="shared" si="313"/>
        <v>0</v>
      </c>
      <c r="R274" s="36" t="str">
        <f t="shared" si="329"/>
        <v>D. Desarrollo</v>
      </c>
      <c r="S274" s="48"/>
      <c r="T274" s="48"/>
      <c r="U274" s="48"/>
      <c r="V274" s="51">
        <f t="shared" si="331"/>
        <v>0.44</v>
      </c>
      <c r="W274" s="36" t="str">
        <f t="shared" si="314"/>
        <v>Activo</v>
      </c>
      <c r="X274" s="36" t="str">
        <f t="shared" si="330"/>
        <v>Móvil</v>
      </c>
      <c r="Y274" s="36" t="str">
        <f t="shared" si="315"/>
        <v>Continuidad operativa</v>
      </c>
      <c r="Z274" s="36" t="str">
        <f t="shared" si="296"/>
        <v>Transversales de TI</v>
      </c>
      <c r="AA274" s="36" t="str">
        <f t="shared" si="297"/>
        <v>Desarrollo</v>
      </c>
      <c r="AB274" s="55" t="str">
        <f t="shared" si="301"/>
        <v>700 - RFC Ampliado</v>
      </c>
      <c r="AC274" s="36" t="str">
        <f t="shared" si="302"/>
        <v>RFC Ampliado</v>
      </c>
      <c r="AD274" s="36" t="s">
        <v>33</v>
      </c>
      <c r="AE274" s="36" t="str">
        <f>VLOOKUP(A274,h_project,34,FALSE)</f>
        <v>Unidades de Desarrollo (UD-X)</v>
      </c>
      <c r="AF274" s="36">
        <f t="shared" si="316"/>
        <v>1089.6300000000001</v>
      </c>
      <c r="AG274" s="36">
        <f t="shared" si="317"/>
        <v>1362.04</v>
      </c>
      <c r="AH274" s="48"/>
      <c r="AI274" s="57">
        <f>VLOOKUP(A274,h_project,37,FALSE)</f>
        <v>249525.27</v>
      </c>
      <c r="AJ274" s="36">
        <f t="shared" si="303"/>
        <v>154705.66740000001</v>
      </c>
      <c r="AK274" s="36" t="str">
        <f>VLOOKUP(A274,proyectos,9,FALSE)</f>
        <v>José Luis Rodríguez González</v>
      </c>
      <c r="AL274" s="36" t="str">
        <f>VLOOKUP(A274,proyectos,10,FALSE)</f>
        <v>Jose Ignacio Perez Garcia</v>
      </c>
      <c r="AM274" s="36" t="s">
        <v>7822</v>
      </c>
      <c r="AN274" s="36" t="s">
        <v>4401</v>
      </c>
      <c r="AO274" s="36">
        <f t="shared" si="318"/>
        <v>1197</v>
      </c>
      <c r="AP274" s="36" t="str">
        <f t="shared" si="319"/>
        <v>COSMIC</v>
      </c>
      <c r="AQ274" s="36" t="str">
        <f t="shared" si="320"/>
        <v>Desarrollo de Software</v>
      </c>
      <c r="AR274" s="36" t="s">
        <v>4401</v>
      </c>
      <c r="AS274" s="36" t="s">
        <v>4401</v>
      </c>
      <c r="AT274" s="36" t="str">
        <f t="shared" si="321"/>
        <v>Jose Ignacio Perez Garcia</v>
      </c>
      <c r="AU274" s="36" t="str">
        <f t="shared" si="322"/>
        <v>Araceli Gandara Bautista</v>
      </c>
      <c r="AV274" s="54" t="str">
        <f t="shared" si="323"/>
        <v>20/07/2020</v>
      </c>
      <c r="AW274" s="54" t="str">
        <f t="shared" si="324"/>
        <v>20/07/2020</v>
      </c>
      <c r="AX274" s="54" t="str">
        <f t="shared" si="325"/>
        <v>09/11/2020</v>
      </c>
      <c r="AY274" s="54" t="str">
        <f t="shared" si="326"/>
        <v/>
      </c>
      <c r="AZ274" s="49">
        <f t="shared" si="327"/>
        <v>2020</v>
      </c>
      <c r="BA274" s="49">
        <f t="shared" si="328"/>
        <v>11</v>
      </c>
      <c r="BB274" s="36" t="s">
        <v>663</v>
      </c>
      <c r="BC274" s="49" t="s">
        <v>3963</v>
      </c>
      <c r="BD274" s="48" t="e">
        <f t="shared" si="304"/>
        <v>#N/A</v>
      </c>
      <c r="BE274" s="48" t="str">
        <f t="shared" si="305"/>
        <v>Iniciativa Aprobada</v>
      </c>
      <c r="BF274" s="48">
        <f t="shared" si="306"/>
        <v>1770</v>
      </c>
      <c r="BG274" s="48">
        <f t="shared" si="307"/>
        <v>1770</v>
      </c>
      <c r="BH274" s="48" t="str">
        <f t="shared" si="308"/>
        <v>Activo</v>
      </c>
    </row>
    <row r="275" spans="1:60" x14ac:dyDescent="0.3">
      <c r="A275" s="36">
        <v>1776</v>
      </c>
      <c r="B275" s="54">
        <f t="shared" si="295"/>
        <v>44000.530358796299</v>
      </c>
      <c r="C275" s="36" t="str">
        <f t="shared" si="298"/>
        <v>MAT-RFC Ampliado Cambio de Fecha de inicio vigencia de domicilios fiscales</v>
      </c>
      <c r="D275" s="36"/>
      <c r="E275" s="36"/>
      <c r="F275" s="36"/>
      <c r="G275" s="36" t="s">
        <v>6813</v>
      </c>
      <c r="H275" s="36" t="e">
        <f t="shared" si="299"/>
        <v>#N/A</v>
      </c>
      <c r="I275" s="36" t="str">
        <f t="shared" si="311"/>
        <v>AGSC</v>
      </c>
      <c r="J275" s="36" t="s">
        <v>6944</v>
      </c>
      <c r="K275" s="36" t="str">
        <f t="shared" si="300"/>
        <v>Christian Alejandro Nolasco Palacios</v>
      </c>
      <c r="L275" s="36" t="s">
        <v>6944</v>
      </c>
      <c r="M275" s="36"/>
      <c r="N275" s="145" t="s">
        <v>122</v>
      </c>
      <c r="O275" s="36">
        <f t="shared" si="312"/>
        <v>23.643000000000001</v>
      </c>
      <c r="P275" s="36" t="s">
        <v>6974</v>
      </c>
      <c r="Q275" s="36">
        <f t="shared" si="313"/>
        <v>1</v>
      </c>
      <c r="R275" s="36" t="str">
        <f t="shared" si="329"/>
        <v>F. Pruebas de Usuario</v>
      </c>
      <c r="S275" s="36"/>
      <c r="T275" s="36"/>
      <c r="U275" s="36"/>
      <c r="V275" s="51">
        <f t="shared" si="331"/>
        <v>0.39</v>
      </c>
      <c r="W275" s="36" t="str">
        <f t="shared" si="314"/>
        <v>Activo</v>
      </c>
      <c r="X275" s="36" t="str">
        <f t="shared" si="330"/>
        <v>No aplica</v>
      </c>
      <c r="Y275" s="36" t="str">
        <f t="shared" si="315"/>
        <v>Continuidad operativa</v>
      </c>
      <c r="Z275" s="36" t="str">
        <f t="shared" si="296"/>
        <v>Identificación del Contribuyente</v>
      </c>
      <c r="AA275" s="36" t="str">
        <f t="shared" si="297"/>
        <v>Desarrollo</v>
      </c>
      <c r="AB275" s="36" t="str">
        <f t="shared" si="301"/>
        <v>700 - RFC Ampliado</v>
      </c>
      <c r="AC275" s="36" t="str">
        <f t="shared" si="302"/>
        <v>RFC Ampliado</v>
      </c>
      <c r="AD275" s="36" t="s">
        <v>33</v>
      </c>
      <c r="AE275" s="36" t="str">
        <f>VLOOKUP(A275,h_project,34,FALSE)</f>
        <v>Unidades de Soporte a la Operación (USO)</v>
      </c>
      <c r="AF275" s="36">
        <f t="shared" si="316"/>
        <v>0</v>
      </c>
      <c r="AG275" s="36">
        <f t="shared" si="317"/>
        <v>157.62</v>
      </c>
      <c r="AH275" s="56">
        <v>884250</v>
      </c>
      <c r="AI275" s="57">
        <f>VLOOKUP(A275,h_project,37,FALSE)</f>
        <v>0</v>
      </c>
      <c r="AJ275" s="36" t="e">
        <f t="shared" si="303"/>
        <v>#N/A</v>
      </c>
      <c r="AK275" s="36" t="str">
        <f t="shared" ref="AK275:AK287" si="332">VLOOKUP(A275,h_iniciativa,11,FALSE)</f>
        <v>Christian Alejandro Nolasco Palacios</v>
      </c>
      <c r="AL275" s="36" t="str">
        <f t="shared" ref="AL275:AL282" si="333">VLOOKUP(A275,h_iniciativa,9,FALSE)</f>
        <v>Ignacio Trujillo Hernandez</v>
      </c>
      <c r="AM275" s="36" t="s">
        <v>4214</v>
      </c>
      <c r="AN275" s="36" t="s">
        <v>4214</v>
      </c>
      <c r="AO275" s="36">
        <f t="shared" si="318"/>
        <v>1236</v>
      </c>
      <c r="AP275" s="36" t="str">
        <f t="shared" si="319"/>
        <v>Alto Nivel</v>
      </c>
      <c r="AQ275" s="36" t="str">
        <f t="shared" si="320"/>
        <v>Servicios de Información</v>
      </c>
      <c r="AR275" s="36" t="s">
        <v>4401</v>
      </c>
      <c r="AS275" s="36" t="s">
        <v>4401</v>
      </c>
      <c r="AT275" s="48" t="str">
        <f>VLOOKUP(VLOOKUP(A275,h_iniciativa,12,FALSE),matriz_app,6,FALSE)</f>
        <v>Jose Ignacio Perez Garcia</v>
      </c>
      <c r="AU275" s="48" t="str">
        <f>VLOOKUP(VLOOKUP(A275,h_iniciativa,12,FALSE),matriz_app,5,FALSE)</f>
        <v>Araceli Gandara Bautista</v>
      </c>
      <c r="AV275" s="54" t="str">
        <f t="shared" si="323"/>
        <v>24/08/2020</v>
      </c>
      <c r="AW275" s="54" t="str">
        <f t="shared" si="324"/>
        <v>24/08/2020</v>
      </c>
      <c r="AX275" s="54" t="str">
        <f t="shared" si="325"/>
        <v>08/10/2020</v>
      </c>
      <c r="AY275" s="52"/>
      <c r="AZ275" s="49">
        <f t="shared" si="327"/>
        <v>2020</v>
      </c>
      <c r="BA275" s="49">
        <f t="shared" si="328"/>
        <v>10</v>
      </c>
      <c r="BB275" s="36" t="s">
        <v>663</v>
      </c>
      <c r="BC275" s="49" t="s">
        <v>3963</v>
      </c>
      <c r="BD275" s="48" t="e">
        <f t="shared" si="304"/>
        <v>#N/A</v>
      </c>
      <c r="BE275" s="48" t="str">
        <f t="shared" si="305"/>
        <v>Iniciativa Aprobada</v>
      </c>
      <c r="BF275" s="48">
        <f t="shared" si="306"/>
        <v>1776</v>
      </c>
      <c r="BG275" s="48">
        <f t="shared" si="307"/>
        <v>1776</v>
      </c>
      <c r="BH275" s="48" t="str">
        <f t="shared" si="308"/>
        <v>Activo</v>
      </c>
    </row>
    <row r="276" spans="1:60" x14ac:dyDescent="0.3">
      <c r="A276" s="36">
        <v>1777</v>
      </c>
      <c r="B276" s="54">
        <f t="shared" si="295"/>
        <v>44000.557604166665</v>
      </c>
      <c r="C276" s="36" t="str">
        <f t="shared" si="298"/>
        <v>MAT-RFC Ampliado Cambio de Fecha fin de vigencia de localidades y colonias.</v>
      </c>
      <c r="D276" s="36"/>
      <c r="E276" s="36"/>
      <c r="F276" s="36"/>
      <c r="G276" s="36" t="s">
        <v>6813</v>
      </c>
      <c r="H276" s="36" t="e">
        <f t="shared" si="299"/>
        <v>#N/A</v>
      </c>
      <c r="I276" s="36" t="str">
        <f t="shared" si="311"/>
        <v>AGSC</v>
      </c>
      <c r="J276" s="36" t="s">
        <v>6944</v>
      </c>
      <c r="K276" s="36" t="str">
        <f t="shared" si="300"/>
        <v>Christian Alejandro Nolasco Palacios</v>
      </c>
      <c r="L276" s="36" t="s">
        <v>6944</v>
      </c>
      <c r="M276" s="36"/>
      <c r="N276" s="145" t="s">
        <v>122</v>
      </c>
      <c r="O276" s="36">
        <f t="shared" si="312"/>
        <v>39.079499999999996</v>
      </c>
      <c r="P276" s="36" t="s">
        <v>6974</v>
      </c>
      <c r="Q276" s="36">
        <f t="shared" si="313"/>
        <v>1</v>
      </c>
      <c r="R276" s="36" t="str">
        <f t="shared" si="329"/>
        <v>F. Pruebas de Usuario</v>
      </c>
      <c r="S276" s="36"/>
      <c r="T276" s="36"/>
      <c r="U276" s="36"/>
      <c r="V276" s="51">
        <f t="shared" si="331"/>
        <v>0.39</v>
      </c>
      <c r="W276" s="36" t="str">
        <f t="shared" si="314"/>
        <v>Activo</v>
      </c>
      <c r="X276" s="36" t="str">
        <f t="shared" si="330"/>
        <v>No aplica</v>
      </c>
      <c r="Y276" s="36" t="str">
        <f t="shared" si="315"/>
        <v>Continuidad operativa</v>
      </c>
      <c r="Z276" s="36" t="str">
        <f t="shared" si="296"/>
        <v>Identificación del Contribuyente</v>
      </c>
      <c r="AA276" s="36" t="str">
        <f t="shared" si="297"/>
        <v>Desarrollo</v>
      </c>
      <c r="AB276" s="36" t="str">
        <f t="shared" si="301"/>
        <v>700 - RFC Ampliado</v>
      </c>
      <c r="AC276" s="36" t="str">
        <f t="shared" si="302"/>
        <v>RFC Ampliado</v>
      </c>
      <c r="AD276" s="36" t="s">
        <v>33</v>
      </c>
      <c r="AE276" s="36" t="str">
        <f>VLOOKUP(A276,h_project,34,FALSE)</f>
        <v>Unidades de Soporte a la Operación (USO)</v>
      </c>
      <c r="AF276" s="36">
        <f t="shared" si="316"/>
        <v>0</v>
      </c>
      <c r="AG276" s="36">
        <f t="shared" si="317"/>
        <v>260.52999999999997</v>
      </c>
      <c r="AH276" s="56">
        <v>884250</v>
      </c>
      <c r="AI276" s="57">
        <f>VLOOKUP(A276,h_project,37,FALSE)</f>
        <v>0</v>
      </c>
      <c r="AJ276" s="36" t="e">
        <f t="shared" si="303"/>
        <v>#N/A</v>
      </c>
      <c r="AK276" s="36" t="str">
        <f t="shared" si="332"/>
        <v>Christian Alejandro Nolasco Palacios</v>
      </c>
      <c r="AL276" s="36" t="str">
        <f t="shared" si="333"/>
        <v>Ignacio Trujillo Hernandez</v>
      </c>
      <c r="AM276" s="36" t="s">
        <v>4214</v>
      </c>
      <c r="AN276" s="36" t="s">
        <v>4214</v>
      </c>
      <c r="AO276" s="36">
        <f t="shared" si="318"/>
        <v>1235</v>
      </c>
      <c r="AP276" s="36" t="str">
        <f t="shared" si="319"/>
        <v>Alto Nivel</v>
      </c>
      <c r="AQ276" s="36" t="str">
        <f t="shared" si="320"/>
        <v>Servicios de Información</v>
      </c>
      <c r="AR276" s="36" t="s">
        <v>4401</v>
      </c>
      <c r="AS276" s="36" t="s">
        <v>4401</v>
      </c>
      <c r="AT276" s="48" t="str">
        <f>VLOOKUP(VLOOKUP(A276,h_iniciativa,12,FALSE),matriz_app,6,FALSE)</f>
        <v>Jose Ignacio Perez Garcia</v>
      </c>
      <c r="AU276" s="48" t="str">
        <f>VLOOKUP(VLOOKUP(A276,h_iniciativa,12,FALSE),matriz_app,5,FALSE)</f>
        <v>Araceli Gandara Bautista</v>
      </c>
      <c r="AV276" s="54" t="str">
        <f t="shared" si="323"/>
        <v>24/08/2020</v>
      </c>
      <c r="AW276" s="54" t="str">
        <f t="shared" si="324"/>
        <v>24/08/2020</v>
      </c>
      <c r="AX276" s="54" t="str">
        <f t="shared" si="325"/>
        <v>16/10/2020</v>
      </c>
      <c r="AY276" s="52"/>
      <c r="AZ276" s="49">
        <f t="shared" si="327"/>
        <v>2020</v>
      </c>
      <c r="BA276" s="49">
        <f t="shared" si="328"/>
        <v>10</v>
      </c>
      <c r="BB276" s="36" t="s">
        <v>663</v>
      </c>
      <c r="BC276" s="49" t="s">
        <v>3963</v>
      </c>
      <c r="BD276" s="48" t="e">
        <f t="shared" si="304"/>
        <v>#N/A</v>
      </c>
      <c r="BE276" s="48" t="str">
        <f t="shared" si="305"/>
        <v>Iniciativa Aprobada</v>
      </c>
      <c r="BF276" s="48">
        <f t="shared" si="306"/>
        <v>1777</v>
      </c>
      <c r="BG276" s="48">
        <f t="shared" si="307"/>
        <v>1777</v>
      </c>
      <c r="BH276" s="48" t="str">
        <f t="shared" si="308"/>
        <v>Activo</v>
      </c>
    </row>
    <row r="277" spans="1:60" x14ac:dyDescent="0.3">
      <c r="A277" s="36">
        <v>1783</v>
      </c>
      <c r="B277" s="54">
        <f t="shared" si="295"/>
        <v>44005.772418981483</v>
      </c>
      <c r="C277" s="36" t="str">
        <f t="shared" si="298"/>
        <v xml:space="preserve">SAT ID ​Institucionalización </v>
      </c>
      <c r="D277" s="36" t="s">
        <v>6344</v>
      </c>
      <c r="E277" s="36" t="s">
        <v>6700</v>
      </c>
      <c r="F277" s="36" t="s">
        <v>48</v>
      </c>
      <c r="G277" s="36" t="s">
        <v>6812</v>
      </c>
      <c r="H277" s="36" t="e">
        <f t="shared" si="299"/>
        <v>#N/A</v>
      </c>
      <c r="I277" s="36" t="str">
        <f t="shared" si="311"/>
        <v>AGSC</v>
      </c>
      <c r="J277" s="36" t="s">
        <v>6944</v>
      </c>
      <c r="K277" s="36" t="e">
        <f t="shared" si="300"/>
        <v>#N/A</v>
      </c>
      <c r="L277" s="36" t="s">
        <v>7957</v>
      </c>
      <c r="M277" s="36"/>
      <c r="N277" s="36" t="s">
        <v>8071</v>
      </c>
      <c r="O277" s="36"/>
      <c r="P277" s="36"/>
      <c r="Q277" s="36"/>
      <c r="R277" s="36" t="s">
        <v>2275</v>
      </c>
      <c r="S277" s="36"/>
      <c r="T277" s="36"/>
      <c r="U277" s="36"/>
      <c r="V277" s="51" t="e">
        <f t="shared" si="331"/>
        <v>#N/A</v>
      </c>
      <c r="W277" s="48" t="s">
        <v>35</v>
      </c>
      <c r="X277" s="36" t="str">
        <f t="shared" si="330"/>
        <v>SAT ID</v>
      </c>
      <c r="Y277" s="36" t="str">
        <f>VLOOKUP(A277,h_iniciativa,17,FALSE)</f>
        <v>Facilitar el cumplimiento</v>
      </c>
      <c r="Z277" s="36" t="str">
        <f t="shared" si="296"/>
        <v>Servicios al Contribuyente</v>
      </c>
      <c r="AA277" s="36" t="str">
        <f t="shared" si="297"/>
        <v>Desarrollo</v>
      </c>
      <c r="AB277" s="36" t="str">
        <f t="shared" si="301"/>
        <v>0 - No Aplica</v>
      </c>
      <c r="AC277" s="36" t="str">
        <f t="shared" si="302"/>
        <v>No Aplica</v>
      </c>
      <c r="AD277" s="36" t="str">
        <f>VLOOKUP(A277,h_iniciativa,14,FALSE)</f>
        <v>No Aplica</v>
      </c>
      <c r="AE277" s="36"/>
      <c r="AF277" s="36"/>
      <c r="AG277" s="36"/>
      <c r="AH277" s="36"/>
      <c r="AI277" s="36"/>
      <c r="AJ277" s="36" t="e">
        <f t="shared" si="303"/>
        <v>#N/A</v>
      </c>
      <c r="AK277" s="36" t="str">
        <f t="shared" si="332"/>
        <v>Oscar Gabriel Rivera Murillo</v>
      </c>
      <c r="AL277" s="36" t="str">
        <f t="shared" si="333"/>
        <v>Ignacio Trujillo Hernandez</v>
      </c>
      <c r="AM277" s="36" t="s">
        <v>4214</v>
      </c>
      <c r="AN277" s="36" t="s">
        <v>4214</v>
      </c>
      <c r="AO277" s="48"/>
      <c r="AP277" s="36"/>
      <c r="AQ277" s="48"/>
      <c r="AR277" s="36" t="s">
        <v>7822</v>
      </c>
      <c r="AS277" s="36" t="s">
        <v>170</v>
      </c>
      <c r="AT277" s="36" t="s">
        <v>170</v>
      </c>
      <c r="AU277" s="48">
        <f>VLOOKUP(VLOOKUP(A277,h_iniciativa,12,FALSE),matriz_app,5,FALSE)</f>
        <v>0</v>
      </c>
      <c r="AV277" s="54" t="e">
        <f t="shared" si="323"/>
        <v>#N/A</v>
      </c>
      <c r="AW277" s="54" t="e">
        <f t="shared" si="324"/>
        <v>#N/A</v>
      </c>
      <c r="AX277" s="54" t="e">
        <f t="shared" si="325"/>
        <v>#N/A</v>
      </c>
      <c r="AY277" s="52"/>
      <c r="AZ277" s="52"/>
      <c r="BA277" s="52"/>
      <c r="BB277" s="36" t="s">
        <v>2267</v>
      </c>
      <c r="BC277" s="49" t="s">
        <v>3963</v>
      </c>
      <c r="BD277" s="48">
        <f t="shared" si="304"/>
        <v>1783</v>
      </c>
      <c r="BE277" s="48" t="str">
        <f t="shared" si="305"/>
        <v>Iniciativa validada</v>
      </c>
      <c r="BF277" s="48" t="e">
        <f t="shared" si="306"/>
        <v>#N/A</v>
      </c>
      <c r="BG277" s="48" t="e">
        <f t="shared" si="307"/>
        <v>#N/A</v>
      </c>
      <c r="BH277" s="48" t="e">
        <f t="shared" si="308"/>
        <v>#N/A</v>
      </c>
    </row>
    <row r="278" spans="1:60" x14ac:dyDescent="0.3">
      <c r="A278" s="36">
        <v>1787</v>
      </c>
      <c r="B278" s="54">
        <f t="shared" si="295"/>
        <v>44006.779456018521</v>
      </c>
      <c r="C278" s="36" t="str">
        <f t="shared" si="298"/>
        <v xml:space="preserve">Actualización de Logotipos - Bienvenido a México </v>
      </c>
      <c r="D278" s="48"/>
      <c r="E278" s="48"/>
      <c r="F278" s="48"/>
      <c r="G278" s="36" t="s">
        <v>6815</v>
      </c>
      <c r="H278" s="36" t="e">
        <f t="shared" si="299"/>
        <v>#N/A</v>
      </c>
      <c r="I278" s="36" t="str">
        <f t="shared" si="311"/>
        <v>AGCTI</v>
      </c>
      <c r="J278" s="36" t="s">
        <v>7957</v>
      </c>
      <c r="K278" s="36" t="str">
        <f t="shared" si="300"/>
        <v>María Nereida Ruvalcaba León</v>
      </c>
      <c r="L278" s="36" t="s">
        <v>7957</v>
      </c>
      <c r="M278" s="36"/>
      <c r="N278" s="145" t="s">
        <v>6216</v>
      </c>
      <c r="O278" s="36">
        <f>IFERROR(AG278*0.15,0)</f>
        <v>0</v>
      </c>
      <c r="P278" s="36" t="s">
        <v>6974</v>
      </c>
      <c r="Q278" s="36">
        <f>IF(K278=N278,1,0)</f>
        <v>1</v>
      </c>
      <c r="R278" s="36" t="str">
        <f>VLOOKUP(A278,proyectos,5,FALSE)</f>
        <v>K. Cierre</v>
      </c>
      <c r="S278" s="48"/>
      <c r="T278" s="48"/>
      <c r="U278" s="48"/>
      <c r="V278" s="51">
        <f t="shared" si="331"/>
        <v>0.96</v>
      </c>
      <c r="W278" s="36" t="str">
        <f>VLOOKUP(A278,proyectos,6,FALSE)</f>
        <v>Activo</v>
      </c>
      <c r="X278" s="36" t="str">
        <f t="shared" si="330"/>
        <v>No aplica</v>
      </c>
      <c r="Y278" s="36" t="str">
        <f>VLOOKUP(A278,proyectos,19,FALSE)</f>
        <v>Continuidad operativa</v>
      </c>
      <c r="Z278" s="36" t="str">
        <f t="shared" si="296"/>
        <v>Comercio Exterior - Soporte a la Operación</v>
      </c>
      <c r="AA278" s="36" t="str">
        <f t="shared" si="297"/>
        <v>Desarrollo</v>
      </c>
      <c r="AB278" s="55" t="str">
        <f t="shared" si="301"/>
        <v>672 - Aplicación Móvil: Bienvenido a México</v>
      </c>
      <c r="AC278" s="36" t="str">
        <f t="shared" si="302"/>
        <v>Aplicación Móvil: Bienvenido a México</v>
      </c>
      <c r="AD278" s="36" t="s">
        <v>33</v>
      </c>
      <c r="AE278" s="36" t="s">
        <v>2276</v>
      </c>
      <c r="AF278" s="36" t="str">
        <f>VLOOKUP(A278,h_project,35,FALSE)</f>
        <v/>
      </c>
      <c r="AG278" s="36" t="str">
        <f>VLOOKUP(A278,h_project,36,FALSE)</f>
        <v/>
      </c>
      <c r="AH278" s="56">
        <v>105564.42</v>
      </c>
      <c r="AI278" s="57" t="str">
        <f>VLOOKUP(A278,h_project,37,FALSE)</f>
        <v/>
      </c>
      <c r="AJ278" s="36" t="e">
        <f t="shared" si="303"/>
        <v>#N/A</v>
      </c>
      <c r="AK278" s="36" t="str">
        <f t="shared" si="332"/>
        <v>Mario Santos Aldama</v>
      </c>
      <c r="AL278" s="36" t="str">
        <f t="shared" si="333"/>
        <v>Ingrid Bernal Campuzano</v>
      </c>
      <c r="AM278" s="36" t="s">
        <v>4214</v>
      </c>
      <c r="AN278" s="36" t="s">
        <v>4214</v>
      </c>
      <c r="AO278" s="36">
        <f>VLOOKUP(A278,proyectos,2,FALSE)</f>
        <v>0</v>
      </c>
      <c r="AP278" s="36" t="e">
        <f>VLOOKUP(AO278,h_est_tec,17,FALSE)</f>
        <v>#N/A</v>
      </c>
      <c r="AQ278" s="36" t="str">
        <f>VLOOKUP(A278,proyectos,29,FALSE)</f>
        <v>Desarrollo de Software</v>
      </c>
      <c r="AR278" s="36" t="s">
        <v>4444</v>
      </c>
      <c r="AS278" s="36" t="s">
        <v>4444</v>
      </c>
      <c r="AT278" s="36" t="str">
        <f>VLOOKUP(A278,proyectos,12,FALSE)</f>
        <v>Homero Angel Garcia Merino</v>
      </c>
      <c r="AU278" s="36" t="str">
        <f>VLOOKUP(A278,proyectos,13,FALSE)</f>
        <v>Juan Rivas Cruz</v>
      </c>
      <c r="AV278" s="54" t="str">
        <f t="shared" si="323"/>
        <v>29/07/2020</v>
      </c>
      <c r="AW278" s="54" t="str">
        <f t="shared" si="324"/>
        <v>29/07/2020</v>
      </c>
      <c r="AX278" s="54" t="str">
        <f t="shared" si="325"/>
        <v>17/09/2020</v>
      </c>
      <c r="AY278" s="54" t="str">
        <f>VLOOKUP(A278,proyectos,23,FALSE)</f>
        <v/>
      </c>
      <c r="AZ278" s="49">
        <f>YEAR(AX278)</f>
        <v>2020</v>
      </c>
      <c r="BA278" s="49">
        <f>MONTH(AX278)</f>
        <v>9</v>
      </c>
      <c r="BB278" s="36" t="s">
        <v>663</v>
      </c>
      <c r="BC278" s="49" t="s">
        <v>3963</v>
      </c>
      <c r="BD278" s="48" t="e">
        <f t="shared" si="304"/>
        <v>#N/A</v>
      </c>
      <c r="BE278" s="48" t="str">
        <f t="shared" si="305"/>
        <v>Iniciativa Aprobada</v>
      </c>
      <c r="BF278" s="48">
        <f t="shared" si="306"/>
        <v>1787</v>
      </c>
      <c r="BG278" s="48">
        <f t="shared" si="307"/>
        <v>1787</v>
      </c>
      <c r="BH278" s="48" t="str">
        <f t="shared" si="308"/>
        <v>Activo</v>
      </c>
    </row>
    <row r="279" spans="1:60" x14ac:dyDescent="0.3">
      <c r="A279" s="36">
        <v>1793</v>
      </c>
      <c r="B279" s="54">
        <f t="shared" si="295"/>
        <v>44011.496168981481</v>
      </c>
      <c r="C279" s="36" t="str">
        <f t="shared" si="298"/>
        <v>Fis – SECREFI: Integración de gDOC con SECREFI WEB</v>
      </c>
      <c r="D279" s="36"/>
      <c r="E279" s="36"/>
      <c r="F279" s="36"/>
      <c r="G279" s="36" t="s">
        <v>6814</v>
      </c>
      <c r="H279" s="36" t="e">
        <f t="shared" si="299"/>
        <v>#N/A</v>
      </c>
      <c r="I279" s="36" t="str">
        <f t="shared" si="311"/>
        <v>AGAFF</v>
      </c>
      <c r="J279" s="36" t="s">
        <v>6944</v>
      </c>
      <c r="K279" s="36" t="e">
        <f t="shared" si="300"/>
        <v>#N/A</v>
      </c>
      <c r="L279" s="36"/>
      <c r="M279" s="36"/>
      <c r="N279" s="36"/>
      <c r="O279" s="36"/>
      <c r="P279" s="36"/>
      <c r="Q279" s="36"/>
      <c r="R279" s="36" t="s">
        <v>3962</v>
      </c>
      <c r="S279" s="36"/>
      <c r="T279" s="36"/>
      <c r="U279" s="36"/>
      <c r="V279" s="51" t="e">
        <f t="shared" si="331"/>
        <v>#N/A</v>
      </c>
      <c r="W279" s="48" t="s">
        <v>35</v>
      </c>
      <c r="X279" s="36" t="str">
        <f t="shared" si="330"/>
        <v>No aplica</v>
      </c>
      <c r="Y279" s="36" t="str">
        <f>VLOOKUP(A279,h_iniciativa,17,FALSE)</f>
        <v>Fiscalización</v>
      </c>
      <c r="Z279" s="36" t="str">
        <f t="shared" si="296"/>
        <v>Fiscalización</v>
      </c>
      <c r="AA279" s="36" t="str">
        <f t="shared" si="297"/>
        <v>Desarrollo</v>
      </c>
      <c r="AB279" s="36" t="str">
        <f t="shared" si="301"/>
        <v>809 - Sistema de Expedición y Control de Revisiones Fiscales</v>
      </c>
      <c r="AC279" s="36" t="str">
        <f t="shared" si="302"/>
        <v>Sistema de Expedición y Control de Revisiones Fiscales</v>
      </c>
      <c r="AD279" s="36" t="s">
        <v>33</v>
      </c>
      <c r="AE279" s="36"/>
      <c r="AF279" s="36"/>
      <c r="AG279" s="36"/>
      <c r="AH279" s="36"/>
      <c r="AI279" s="36"/>
      <c r="AJ279" s="36" t="e">
        <f t="shared" si="303"/>
        <v>#N/A</v>
      </c>
      <c r="AK279" s="36" t="str">
        <f t="shared" si="332"/>
        <v>Santa Isabel Villanueva Hernandez</v>
      </c>
      <c r="AL279" s="36" t="str">
        <f t="shared" si="333"/>
        <v>Ingrid Bernal Campuzano</v>
      </c>
      <c r="AM279" s="36" t="s">
        <v>4214</v>
      </c>
      <c r="AN279" s="36" t="s">
        <v>4214</v>
      </c>
      <c r="AO279" s="48"/>
      <c r="AP279" s="36"/>
      <c r="AQ279" s="48"/>
      <c r="AR279" s="36" t="s">
        <v>4444</v>
      </c>
      <c r="AS279" s="36" t="s">
        <v>4444</v>
      </c>
      <c r="AT279" s="48" t="str">
        <f>VLOOKUP(VLOOKUP(A279,h_iniciativa,12,FALSE),matriz_app,6,FALSE)</f>
        <v>Alejandro Federico Tejeda Muñoz</v>
      </c>
      <c r="AU279" s="48" t="str">
        <f>VLOOKUP(VLOOKUP(A279,h_iniciativa,12,FALSE),matriz_app,5,FALSE)</f>
        <v>Raúl Quiroz Sosa</v>
      </c>
      <c r="AV279" s="54" t="e">
        <f t="shared" si="323"/>
        <v>#N/A</v>
      </c>
      <c r="AW279" s="54" t="e">
        <f t="shared" si="324"/>
        <v>#N/A</v>
      </c>
      <c r="AX279" s="54" t="e">
        <f t="shared" si="325"/>
        <v>#N/A</v>
      </c>
      <c r="AY279" s="52"/>
      <c r="AZ279" s="52"/>
      <c r="BA279" s="52"/>
      <c r="BB279" s="36" t="s">
        <v>3960</v>
      </c>
      <c r="BC279" s="49" t="s">
        <v>3963</v>
      </c>
      <c r="BD279" s="48" t="e">
        <f t="shared" si="304"/>
        <v>#N/A</v>
      </c>
      <c r="BE279" s="48" t="str">
        <f t="shared" si="305"/>
        <v>Iniciativa Aprobada</v>
      </c>
      <c r="BF279" s="48">
        <f t="shared" si="306"/>
        <v>1793</v>
      </c>
      <c r="BG279" s="48" t="e">
        <f t="shared" si="307"/>
        <v>#N/A</v>
      </c>
      <c r="BH279" s="48" t="e">
        <f t="shared" si="308"/>
        <v>#N/A</v>
      </c>
    </row>
    <row r="280" spans="1:60" x14ac:dyDescent="0.3">
      <c r="A280" s="36">
        <v>1794</v>
      </c>
      <c r="B280" s="54">
        <f t="shared" si="295"/>
        <v>44011.581990740742</v>
      </c>
      <c r="C280" s="36" t="str">
        <f t="shared" si="298"/>
        <v>DYP_IPP - DyP. - Actualizar Matrices de Compensación 2019 y 2020, permita la Compensación del Pago de lo Indebido en conceptos IVA</v>
      </c>
      <c r="D280" s="48"/>
      <c r="E280" s="48"/>
      <c r="F280" s="48"/>
      <c r="G280" s="36" t="s">
        <v>6813</v>
      </c>
      <c r="H280" s="36" t="e">
        <f t="shared" si="299"/>
        <v>#N/A</v>
      </c>
      <c r="I280" s="36" t="str">
        <f t="shared" si="311"/>
        <v>AGR</v>
      </c>
      <c r="J280" s="36" t="s">
        <v>6944</v>
      </c>
      <c r="K280" s="36" t="e">
        <f t="shared" si="300"/>
        <v>#N/A</v>
      </c>
      <c r="L280" s="36"/>
      <c r="M280" s="36"/>
      <c r="N280" s="36"/>
      <c r="O280" s="36"/>
      <c r="P280" s="36"/>
      <c r="Q280" s="36"/>
      <c r="R280" s="36" t="s">
        <v>2275</v>
      </c>
      <c r="S280" s="48"/>
      <c r="T280" s="48"/>
      <c r="U280" s="48"/>
      <c r="V280" s="51" t="e">
        <f t="shared" si="331"/>
        <v>#N/A</v>
      </c>
      <c r="W280" s="48" t="s">
        <v>35</v>
      </c>
      <c r="X280" s="36" t="str">
        <f t="shared" si="330"/>
        <v>Pago referenciado</v>
      </c>
      <c r="Y280" s="36" t="str">
        <f>VLOOKUP(A280,h_iniciativa,17,FALSE)</f>
        <v>Recaudación</v>
      </c>
      <c r="Z280" s="36" t="str">
        <f t="shared" si="296"/>
        <v>Declaraciones y Pagos (Informativas y Pagos Provisionales)</v>
      </c>
      <c r="AA280" s="36" t="str">
        <f t="shared" si="297"/>
        <v>Desarrollo</v>
      </c>
      <c r="AB280" s="36" t="str">
        <f t="shared" si="301"/>
        <v>936 - Formulario (JAVA Script)</v>
      </c>
      <c r="AC280" s="36" t="str">
        <f t="shared" si="302"/>
        <v>Formulario (JAVA Script)</v>
      </c>
      <c r="AD280" s="36" t="s">
        <v>33</v>
      </c>
      <c r="AE280" s="48"/>
      <c r="AF280" s="48"/>
      <c r="AG280" s="48"/>
      <c r="AH280" s="48"/>
      <c r="AI280" s="61"/>
      <c r="AJ280" s="36" t="e">
        <f t="shared" si="303"/>
        <v>#N/A</v>
      </c>
      <c r="AK280" s="36" t="str">
        <f t="shared" si="332"/>
        <v>Manuel Vargas Espinosa</v>
      </c>
      <c r="AL280" s="36" t="str">
        <f t="shared" si="333"/>
        <v>Ricardo Ramiro Romero Razo</v>
      </c>
      <c r="AM280" s="36" t="s">
        <v>4214</v>
      </c>
      <c r="AN280" s="36" t="s">
        <v>4214</v>
      </c>
      <c r="AO280" s="48"/>
      <c r="AP280" s="48"/>
      <c r="AQ280" s="48"/>
      <c r="AR280" s="36" t="s">
        <v>4444</v>
      </c>
      <c r="AS280" s="36" t="s">
        <v>4444</v>
      </c>
      <c r="AT280" s="48" t="str">
        <f>VLOOKUP(VLOOKUP(A280,h_iniciativa,12,FALSE),matriz_app,6,FALSE)</f>
        <v>Oscar Fernandez Pallares</v>
      </c>
      <c r="AU280" s="48" t="str">
        <f>VLOOKUP(VLOOKUP(A280,h_iniciativa,12,FALSE),matriz_app,5,FALSE)</f>
        <v>Ignacio Ramon Ruiz Casillas</v>
      </c>
      <c r="AV280" s="52"/>
      <c r="AW280" s="52"/>
      <c r="AX280" s="52"/>
      <c r="AY280" s="52"/>
      <c r="AZ280" s="52"/>
      <c r="BA280" s="52"/>
      <c r="BB280" s="36" t="s">
        <v>2267</v>
      </c>
      <c r="BC280" s="49" t="s">
        <v>3963</v>
      </c>
      <c r="BD280" s="48">
        <f t="shared" si="304"/>
        <v>1794</v>
      </c>
      <c r="BE280" s="48" t="str">
        <f t="shared" si="305"/>
        <v>Iniciativa validada</v>
      </c>
      <c r="BF280" s="48" t="e">
        <f t="shared" si="306"/>
        <v>#N/A</v>
      </c>
      <c r="BG280" s="48" t="e">
        <f t="shared" si="307"/>
        <v>#N/A</v>
      </c>
      <c r="BH280" s="48" t="e">
        <f t="shared" si="308"/>
        <v>#N/A</v>
      </c>
    </row>
    <row r="281" spans="1:60" x14ac:dyDescent="0.3">
      <c r="A281" s="36">
        <v>1795</v>
      </c>
      <c r="B281" s="52">
        <v>43625</v>
      </c>
      <c r="C281" s="36" t="str">
        <f t="shared" si="298"/>
        <v xml:space="preserve"> FIS_Papeles de Trabajo y  actualización de cédulas de Papeles de Trabajo  </v>
      </c>
      <c r="D281" s="48" t="s">
        <v>6362</v>
      </c>
      <c r="E281" s="48" t="s">
        <v>6362</v>
      </c>
      <c r="F281" s="48" t="s">
        <v>7945</v>
      </c>
      <c r="G281" s="36" t="s">
        <v>6812</v>
      </c>
      <c r="H281" s="36" t="e">
        <f t="shared" si="299"/>
        <v>#N/A</v>
      </c>
      <c r="I281" s="36" t="str">
        <f t="shared" si="311"/>
        <v>AGAFF</v>
      </c>
      <c r="J281" s="36" t="s">
        <v>6944</v>
      </c>
      <c r="K281" s="36" t="e">
        <f t="shared" si="300"/>
        <v>#N/A</v>
      </c>
      <c r="L281" s="36"/>
      <c r="M281" s="36"/>
      <c r="N281" s="36"/>
      <c r="O281" s="36"/>
      <c r="P281" s="36"/>
      <c r="Q281" s="36"/>
      <c r="R281" s="36" t="s">
        <v>3961</v>
      </c>
      <c r="S281" s="48"/>
      <c r="T281" s="48"/>
      <c r="U281" s="48"/>
      <c r="V281" s="51" t="e">
        <f t="shared" si="331"/>
        <v>#N/A</v>
      </c>
      <c r="W281" s="48" t="s">
        <v>35</v>
      </c>
      <c r="X281" s="36" t="str">
        <f t="shared" si="330"/>
        <v>Papeles de trabajo</v>
      </c>
      <c r="Y281" s="36" t="str">
        <f>VLOOKUP(A281,h_iniciativa,17,FALSE)</f>
        <v>Fiscalización</v>
      </c>
      <c r="Z281" s="36" t="str">
        <f t="shared" si="296"/>
        <v>Fiscalización</v>
      </c>
      <c r="AA281" s="36" t="str">
        <f t="shared" si="297"/>
        <v>Desarrollo</v>
      </c>
      <c r="AB281" s="36" t="str">
        <f t="shared" si="301"/>
        <v>3013 - Generador y Visor de Cédulas de Fiscalización (Papeles de Trabajo)</v>
      </c>
      <c r="AC281" s="36" t="str">
        <f t="shared" si="302"/>
        <v>Generador y Visor de Cédulas de Fiscalización (Papeles de Trabajo)</v>
      </c>
      <c r="AD281" s="36" t="str">
        <f>VLOOKUP(A281,h_iniciativa,14,FALSE)</f>
        <v>Microsoft</v>
      </c>
      <c r="AE281" s="48"/>
      <c r="AF281" s="48"/>
      <c r="AG281" s="48"/>
      <c r="AH281" s="48"/>
      <c r="AI281" s="48"/>
      <c r="AJ281" s="36" t="e">
        <f t="shared" si="303"/>
        <v>#N/A</v>
      </c>
      <c r="AK281" s="36" t="str">
        <f t="shared" si="332"/>
        <v>Santa Isabel Villanueva Hernandez</v>
      </c>
      <c r="AL281" s="36" t="str">
        <f t="shared" si="333"/>
        <v>Ingrid Bernal Campuzano</v>
      </c>
      <c r="AM281" s="36" t="s">
        <v>4214</v>
      </c>
      <c r="AN281" s="36" t="s">
        <v>4214</v>
      </c>
      <c r="AO281" s="48"/>
      <c r="AP281" s="48"/>
      <c r="AQ281" s="48"/>
      <c r="AR281" s="36" t="s">
        <v>7086</v>
      </c>
      <c r="AS281" s="36" t="s">
        <v>7086</v>
      </c>
      <c r="AT281" s="48" t="str">
        <f>VLOOKUP(VLOOKUP(A281,h_iniciativa,12,FALSE),matriz_app,6,FALSE)</f>
        <v>Joaquin Tabares Muñoz</v>
      </c>
      <c r="AU281" s="48" t="str">
        <f>VLOOKUP(VLOOKUP(A281,h_iniciativa,12,FALSE),matriz_app,5,FALSE)</f>
        <v>Gricel Noemi Lozada Zarate</v>
      </c>
      <c r="AV281" s="52"/>
      <c r="AW281" s="52"/>
      <c r="AX281" s="52"/>
      <c r="AY281" s="52"/>
      <c r="AZ281" s="52"/>
      <c r="BA281" s="52"/>
      <c r="BB281" s="48" t="s">
        <v>3959</v>
      </c>
      <c r="BC281" s="49" t="s">
        <v>3963</v>
      </c>
      <c r="BD281" s="48" t="e">
        <f t="shared" si="304"/>
        <v>#N/A</v>
      </c>
      <c r="BE281" s="48" t="str">
        <f t="shared" si="305"/>
        <v>Iniciativa Aprobada</v>
      </c>
      <c r="BF281" s="48" t="e">
        <f t="shared" si="306"/>
        <v>#N/A</v>
      </c>
      <c r="BG281" s="48" t="e">
        <f t="shared" si="307"/>
        <v>#N/A</v>
      </c>
      <c r="BH281" s="48" t="e">
        <f t="shared" si="308"/>
        <v>#N/A</v>
      </c>
    </row>
    <row r="282" spans="1:60" ht="28.8" x14ac:dyDescent="0.3">
      <c r="A282" s="36">
        <v>1802</v>
      </c>
      <c r="B282" s="54">
        <f t="shared" ref="B282:B312" si="334">VLOOKUP(A282,h_iniciativa,3,FALSE)</f>
        <v>44012.715868055559</v>
      </c>
      <c r="C282" s="63" t="str">
        <f t="shared" si="298"/>
        <v>DyP_IPP_PPS Implementar vigencia del formulario de ISR plataformas tecnológicas.</v>
      </c>
      <c r="D282" s="48"/>
      <c r="E282" s="48"/>
      <c r="F282" s="48"/>
      <c r="G282" s="36" t="s">
        <v>6815</v>
      </c>
      <c r="H282" s="36" t="e">
        <f t="shared" si="299"/>
        <v>#N/A</v>
      </c>
      <c r="I282" s="36" t="str">
        <f t="shared" si="311"/>
        <v>AGSC</v>
      </c>
      <c r="J282" s="36" t="s">
        <v>7957</v>
      </c>
      <c r="K282" s="36" t="str">
        <f t="shared" si="300"/>
        <v>Gabriel Alejandro Flores Pineda</v>
      </c>
      <c r="L282" s="36" t="s">
        <v>6944</v>
      </c>
      <c r="M282" s="36"/>
      <c r="N282" s="145" t="s">
        <v>4510</v>
      </c>
      <c r="O282" s="36">
        <f>IFERROR(AG282*0.15,0)</f>
        <v>41.172000000000004</v>
      </c>
      <c r="P282" s="36" t="s">
        <v>6974</v>
      </c>
      <c r="Q282" s="36">
        <f>IF(K282=N282,1,0)</f>
        <v>0</v>
      </c>
      <c r="R282" s="36" t="s">
        <v>161</v>
      </c>
      <c r="S282" s="48"/>
      <c r="T282" s="48"/>
      <c r="U282" s="48"/>
      <c r="V282" s="51">
        <f t="shared" si="331"/>
        <v>0.9</v>
      </c>
      <c r="W282" s="36" t="str">
        <f>VLOOKUP(A282,proyectos,6,FALSE)</f>
        <v>Activo</v>
      </c>
      <c r="X282" s="36" t="str">
        <f t="shared" si="330"/>
        <v>Plataformas Digitales</v>
      </c>
      <c r="Y282" s="36" t="str">
        <f>VLOOKUP(A282,proyectos,19,FALSE)</f>
        <v>Facilitar el cumplimiento</v>
      </c>
      <c r="Z282" s="36" t="str">
        <f t="shared" si="296"/>
        <v>Declaraciones y Pagos (Informativas y Pagos Provisionales)</v>
      </c>
      <c r="AA282" s="36" t="str">
        <f t="shared" si="297"/>
        <v>Desarrollo</v>
      </c>
      <c r="AB282" s="55" t="str">
        <f t="shared" si="301"/>
        <v>645 - Pago Provisional Simplificado</v>
      </c>
      <c r="AC282" s="36" t="str">
        <f t="shared" si="302"/>
        <v>Pago Provisional Simplificado</v>
      </c>
      <c r="AD282" s="36" t="s">
        <v>33</v>
      </c>
      <c r="AE282" s="36" t="str">
        <f>VLOOKUP(A282,h_project,34,FALSE)</f>
        <v>Unidades de Soporte a la Operación (USO)</v>
      </c>
      <c r="AF282" s="36">
        <f>VLOOKUP(A282,h_project,35,FALSE)</f>
        <v>0</v>
      </c>
      <c r="AG282" s="36">
        <f>VLOOKUP(A282,h_project,36,FALSE)</f>
        <v>274.48</v>
      </c>
      <c r="AH282" s="56">
        <v>105564.42</v>
      </c>
      <c r="AI282" s="57">
        <f>VLOOKUP(A282,h_project,37,FALSE)</f>
        <v>0</v>
      </c>
      <c r="AJ282" s="36" t="e">
        <f t="shared" si="303"/>
        <v>#N/A</v>
      </c>
      <c r="AK282" s="36" t="str">
        <f t="shared" si="332"/>
        <v>Elizabeth Del Valle Beltran</v>
      </c>
      <c r="AL282" s="36" t="str">
        <f t="shared" si="333"/>
        <v>Ricardo Ramiro Romero Razo</v>
      </c>
      <c r="AM282" s="36" t="s">
        <v>4214</v>
      </c>
      <c r="AN282" s="36" t="s">
        <v>4214</v>
      </c>
      <c r="AO282" s="36">
        <f>VLOOKUP(A282,proyectos,2,FALSE)</f>
        <v>1206</v>
      </c>
      <c r="AP282" s="48" t="str">
        <f>VLOOKUP(AO282,h_est_tec,17,FALSE)</f>
        <v>Alto Nivel</v>
      </c>
      <c r="AQ282" s="36" t="str">
        <f>VLOOKUP(A282,proyectos,29,FALSE)</f>
        <v>Desarrollo de Software</v>
      </c>
      <c r="AR282" s="36" t="s">
        <v>4444</v>
      </c>
      <c r="AS282" s="36" t="s">
        <v>4444</v>
      </c>
      <c r="AT282" s="36" t="str">
        <f>VLOOKUP(A282,proyectos,12,FALSE)</f>
        <v>Oscar Fernandez Pallares</v>
      </c>
      <c r="AU282" s="36" t="str">
        <f>VLOOKUP(A282,proyectos,13,FALSE)</f>
        <v>Nallely Jusselyn Rivera Arzola</v>
      </c>
      <c r="AV282" s="54" t="str">
        <f>VLOOKUP(A282,proyectos,20,FALSE)</f>
        <v>15/07/2020</v>
      </c>
      <c r="AW282" s="54" t="str">
        <f>VLOOKUP(A282,proyectos,21,FALSE)</f>
        <v>15/07/2020</v>
      </c>
      <c r="AX282" s="54" t="str">
        <f>VLOOKUP(A282,proyectos,22,FALSE)</f>
        <v>28/09/2020</v>
      </c>
      <c r="AY282" s="54" t="str">
        <f>VLOOKUP(A282,proyectos,23,FALSE)</f>
        <v/>
      </c>
      <c r="AZ282" s="49">
        <f>YEAR(AX282)</f>
        <v>2020</v>
      </c>
      <c r="BA282" s="49">
        <f>MONTH(AX282)</f>
        <v>9</v>
      </c>
      <c r="BB282" s="36" t="s">
        <v>663</v>
      </c>
      <c r="BC282" s="49" t="s">
        <v>3963</v>
      </c>
      <c r="BD282" s="48" t="e">
        <f t="shared" si="304"/>
        <v>#N/A</v>
      </c>
      <c r="BE282" s="48" t="str">
        <f t="shared" si="305"/>
        <v>Iniciativa Aprobada</v>
      </c>
      <c r="BF282" s="48">
        <f t="shared" si="306"/>
        <v>1802</v>
      </c>
      <c r="BG282" s="48">
        <f t="shared" si="307"/>
        <v>1802</v>
      </c>
      <c r="BH282" s="48" t="str">
        <f t="shared" si="308"/>
        <v>Activo</v>
      </c>
    </row>
    <row r="283" spans="1:60" x14ac:dyDescent="0.3">
      <c r="A283" s="36">
        <v>1808</v>
      </c>
      <c r="B283" s="54">
        <f t="shared" si="334"/>
        <v>44015.727303240739</v>
      </c>
      <c r="C283" s="36" t="str">
        <f t="shared" si="298"/>
        <v>Actualización de logotipos institucionales - CertiSAT CRM</v>
      </c>
      <c r="D283" s="48"/>
      <c r="E283" s="48"/>
      <c r="F283" s="48"/>
      <c r="G283" s="36" t="s">
        <v>6815</v>
      </c>
      <c r="H283" s="36" t="e">
        <f t="shared" si="299"/>
        <v>#N/A</v>
      </c>
      <c r="I283" s="36" t="str">
        <f t="shared" si="311"/>
        <v>AGCTI</v>
      </c>
      <c r="J283" s="36" t="s">
        <v>7957</v>
      </c>
      <c r="K283" s="36" t="str">
        <f t="shared" si="300"/>
        <v>María Nereida Ruvalcaba León</v>
      </c>
      <c r="L283" s="36" t="s">
        <v>7957</v>
      </c>
      <c r="M283" s="36"/>
      <c r="N283" s="145" t="s">
        <v>6216</v>
      </c>
      <c r="O283" s="36">
        <f>IFERROR(AG283*0.15,0)</f>
        <v>29.939999999999998</v>
      </c>
      <c r="P283" s="36" t="s">
        <v>6974</v>
      </c>
      <c r="Q283" s="36">
        <f>IF(K283=N283,1,0)</f>
        <v>1</v>
      </c>
      <c r="R283" s="36" t="str">
        <f>VLOOKUP(A283,proyectos,5,FALSE)</f>
        <v>E. Pruebas de Integración Aplicativa</v>
      </c>
      <c r="S283" s="48"/>
      <c r="T283" s="48"/>
      <c r="U283" s="48"/>
      <c r="V283" s="51">
        <f t="shared" si="331"/>
        <v>0.79</v>
      </c>
      <c r="W283" s="36" t="str">
        <f>VLOOKUP(A283,proyectos,6,FALSE)</f>
        <v>Activo</v>
      </c>
      <c r="X283" s="36" t="str">
        <f t="shared" si="330"/>
        <v>No aplica</v>
      </c>
      <c r="Y283" s="36" t="str">
        <f>VLOOKUP(A283,proyectos,19,FALSE)</f>
        <v>Soporte a la operación del SAT</v>
      </c>
      <c r="Z283" s="36" t="str">
        <f t="shared" si="296"/>
        <v>e.Firma</v>
      </c>
      <c r="AA283" s="36" t="str">
        <f t="shared" si="297"/>
        <v>Desarrollo</v>
      </c>
      <c r="AB283" s="55" t="str">
        <f t="shared" si="301"/>
        <v>2079 - Certificación SAT (Ventanilla y WEB)</v>
      </c>
      <c r="AC283" s="36" t="str">
        <f t="shared" si="302"/>
        <v>Certificación SAT (Ventanilla y WEB)</v>
      </c>
      <c r="AD283" s="36" t="s">
        <v>33</v>
      </c>
      <c r="AE283" s="36" t="s">
        <v>2701</v>
      </c>
      <c r="AF283" s="36">
        <f>VLOOKUP(A283,h_project,35,FALSE)</f>
        <v>0</v>
      </c>
      <c r="AG283" s="36">
        <f>VLOOKUP(A283,h_project,36,FALSE)</f>
        <v>199.6</v>
      </c>
      <c r="AH283" s="56">
        <v>105564.42</v>
      </c>
      <c r="AI283" s="57">
        <f>VLOOKUP(A283,h_project,37,FALSE)</f>
        <v>0</v>
      </c>
      <c r="AJ283" s="36" t="e">
        <f t="shared" si="303"/>
        <v>#N/A</v>
      </c>
      <c r="AK283" s="36" t="str">
        <f t="shared" si="332"/>
        <v>Gabriela Tenorio Valdes</v>
      </c>
      <c r="AL283" s="36" t="s">
        <v>123</v>
      </c>
      <c r="AM283" s="36" t="s">
        <v>4214</v>
      </c>
      <c r="AN283" s="36" t="s">
        <v>4214</v>
      </c>
      <c r="AO283" s="36">
        <f>VLOOKUP(A283,proyectos,2,FALSE)</f>
        <v>1210</v>
      </c>
      <c r="AP283" s="36" t="str">
        <f>VLOOKUP(AO283,h_est_tec,17,FALSE)</f>
        <v>Alto Nivel</v>
      </c>
      <c r="AQ283" s="36" t="str">
        <f>VLOOKUP(A283,proyectos,29,FALSE)</f>
        <v>Desarrollo de Software</v>
      </c>
      <c r="AR283" s="36" t="s">
        <v>4401</v>
      </c>
      <c r="AS283" s="36" t="s">
        <v>4401</v>
      </c>
      <c r="AT283" s="36" t="str">
        <f>VLOOKUP(A283,proyectos,12,FALSE)</f>
        <v>Jose Ignacio Perez Garcia</v>
      </c>
      <c r="AU283" s="36" t="str">
        <f>VLOOKUP(A283,proyectos,13,FALSE)</f>
        <v>Daniel Esquivel Herrera</v>
      </c>
      <c r="AV283" s="54" t="str">
        <f>VLOOKUP(A283,proyectos,20,FALSE)</f>
        <v>07/07/2020</v>
      </c>
      <c r="AW283" s="54" t="str">
        <f>VLOOKUP(A283,proyectos,21,FALSE)</f>
        <v>07/07/2020</v>
      </c>
      <c r="AX283" s="54" t="str">
        <f>VLOOKUP(A283,proyectos,22,FALSE)</f>
        <v>20/08/2020</v>
      </c>
      <c r="AY283" s="54" t="str">
        <f>VLOOKUP(A283,proyectos,23,FALSE)</f>
        <v/>
      </c>
      <c r="AZ283" s="49">
        <f>YEAR(AX283)</f>
        <v>2020</v>
      </c>
      <c r="BA283" s="49">
        <f>MONTH(AX283)</f>
        <v>8</v>
      </c>
      <c r="BB283" s="36" t="s">
        <v>663</v>
      </c>
      <c r="BC283" s="49" t="s">
        <v>3963</v>
      </c>
      <c r="BD283" s="48" t="e">
        <f t="shared" si="304"/>
        <v>#N/A</v>
      </c>
      <c r="BE283" s="48" t="str">
        <f t="shared" si="305"/>
        <v>Iniciativa Aprobada</v>
      </c>
      <c r="BF283" s="48">
        <f t="shared" si="306"/>
        <v>1808</v>
      </c>
      <c r="BG283" s="48">
        <f t="shared" si="307"/>
        <v>1808</v>
      </c>
      <c r="BH283" s="48" t="str">
        <f t="shared" si="308"/>
        <v>Activo</v>
      </c>
    </row>
    <row r="284" spans="1:60" x14ac:dyDescent="0.3">
      <c r="A284" s="36">
        <v>1811</v>
      </c>
      <c r="B284" s="54">
        <f t="shared" si="334"/>
        <v>44019.632615740738</v>
      </c>
      <c r="C284" s="36" t="str">
        <f t="shared" si="298"/>
        <v xml:space="preserve">AGA - ACPA Servidor Virtual </v>
      </c>
      <c r="D284" s="48"/>
      <c r="E284" s="48"/>
      <c r="F284" s="48"/>
      <c r="G284" s="36" t="s">
        <v>6818</v>
      </c>
      <c r="H284" s="36" t="e">
        <f t="shared" si="299"/>
        <v>#N/A</v>
      </c>
      <c r="I284" s="36" t="str">
        <f t="shared" si="311"/>
        <v>AGA</v>
      </c>
      <c r="J284" s="36" t="s">
        <v>6944</v>
      </c>
      <c r="K284" s="36" t="e">
        <f t="shared" si="300"/>
        <v>#N/A</v>
      </c>
      <c r="L284" s="36"/>
      <c r="M284" s="36"/>
      <c r="N284" s="36"/>
      <c r="O284" s="36"/>
      <c r="P284" s="36"/>
      <c r="Q284" s="36"/>
      <c r="R284" s="36" t="s">
        <v>2275</v>
      </c>
      <c r="S284" s="48"/>
      <c r="T284" s="48"/>
      <c r="U284" s="48"/>
      <c r="V284" s="51" t="e">
        <f t="shared" si="331"/>
        <v>#N/A</v>
      </c>
      <c r="W284" s="48" t="s">
        <v>35</v>
      </c>
      <c r="X284" s="36" t="str">
        <f t="shared" si="330"/>
        <v>No aplica</v>
      </c>
      <c r="Y284" s="36" t="str">
        <f>VLOOKUP(A284,h_iniciativa,17,FALSE)</f>
        <v>Continuidad Operativa</v>
      </c>
      <c r="Z284" s="36" t="str">
        <f t="shared" si="296"/>
        <v>Comercio Exterior - Soporte a la Operación</v>
      </c>
      <c r="AA284" s="36" t="str">
        <f t="shared" si="297"/>
        <v>Tecnológico</v>
      </c>
      <c r="AB284" s="36" t="str">
        <f t="shared" si="301"/>
        <v>0 - No Aplica</v>
      </c>
      <c r="AC284" s="36" t="str">
        <f t="shared" si="302"/>
        <v>No Aplica</v>
      </c>
      <c r="AD284" s="36" t="str">
        <f>VLOOKUP(A284,h_iniciativa,14,FALSE)</f>
        <v>No Aplica</v>
      </c>
      <c r="AE284" s="48"/>
      <c r="AF284" s="48"/>
      <c r="AG284" s="48"/>
      <c r="AH284" s="48"/>
      <c r="AI284" s="61"/>
      <c r="AJ284" s="36" t="e">
        <f t="shared" si="303"/>
        <v>#N/A</v>
      </c>
      <c r="AK284" s="36" t="str">
        <f t="shared" si="332"/>
        <v>Mario Santos Aldama</v>
      </c>
      <c r="AL284" s="36" t="str">
        <f>VLOOKUP(A284,h_iniciativa,9,FALSE)</f>
        <v>Ingrid Bernal Campuzano</v>
      </c>
      <c r="AM284" s="36" t="s">
        <v>4214</v>
      </c>
      <c r="AN284" s="36" t="s">
        <v>4214</v>
      </c>
      <c r="AO284" s="48"/>
      <c r="AP284" s="48"/>
      <c r="AQ284" s="48"/>
      <c r="AR284" s="36" t="s">
        <v>7822</v>
      </c>
      <c r="AS284" s="36" t="s">
        <v>170</v>
      </c>
      <c r="AT284" s="36" t="s">
        <v>170</v>
      </c>
      <c r="AU284" s="48">
        <f>VLOOKUP(VLOOKUP(A284,h_iniciativa,12,FALSE),matriz_app,5,FALSE)</f>
        <v>0</v>
      </c>
      <c r="AV284" s="54"/>
      <c r="AW284" s="54"/>
      <c r="AX284" s="54"/>
      <c r="AY284" s="52"/>
      <c r="AZ284" s="52"/>
      <c r="BA284" s="52"/>
      <c r="BB284" s="36" t="s">
        <v>2267</v>
      </c>
      <c r="BC284" s="49" t="s">
        <v>3963</v>
      </c>
      <c r="BD284" s="48">
        <f t="shared" si="304"/>
        <v>1811</v>
      </c>
      <c r="BE284" s="48" t="str">
        <f t="shared" si="305"/>
        <v>Realizar análisis</v>
      </c>
      <c r="BF284" s="48" t="e">
        <f t="shared" si="306"/>
        <v>#N/A</v>
      </c>
      <c r="BG284" s="48" t="e">
        <f t="shared" si="307"/>
        <v>#N/A</v>
      </c>
      <c r="BH284" s="48" t="e">
        <f t="shared" si="308"/>
        <v>#N/A</v>
      </c>
    </row>
    <row r="285" spans="1:60" x14ac:dyDescent="0.3">
      <c r="A285" s="36">
        <v>1813</v>
      </c>
      <c r="B285" s="54">
        <f t="shared" si="334"/>
        <v>44019.77412037037</v>
      </c>
      <c r="C285" s="36" t="str">
        <f t="shared" si="298"/>
        <v>SAC_MAT BUZÓN Medios de Contacto Obligatorios</v>
      </c>
      <c r="D285" s="48" t="s">
        <v>6340</v>
      </c>
      <c r="E285" s="36" t="s">
        <v>6340</v>
      </c>
      <c r="F285" s="36" t="s">
        <v>7941</v>
      </c>
      <c r="G285" s="36" t="s">
        <v>6812</v>
      </c>
      <c r="H285" s="36" t="e">
        <f t="shared" si="299"/>
        <v>#N/A</v>
      </c>
      <c r="I285" s="36" t="str">
        <f t="shared" si="311"/>
        <v>AGR</v>
      </c>
      <c r="J285" s="36" t="s">
        <v>6944</v>
      </c>
      <c r="K285" s="36" t="str">
        <f t="shared" si="300"/>
        <v>María Elena Ventura Ibarra</v>
      </c>
      <c r="L285" s="36" t="s">
        <v>6944</v>
      </c>
      <c r="M285" s="36">
        <v>1</v>
      </c>
      <c r="N285" s="145" t="s">
        <v>340</v>
      </c>
      <c r="O285" s="36">
        <f>IFERROR(AG285*0.15,0)</f>
        <v>62.4</v>
      </c>
      <c r="P285" s="36" t="s">
        <v>6974</v>
      </c>
      <c r="Q285" s="36">
        <f>IF(K285=N285,1,0)</f>
        <v>1</v>
      </c>
      <c r="R285" s="36" t="str">
        <f>VLOOKUP(A285,proyectos,5,FALSE)</f>
        <v>A.1 Especificación Funcional</v>
      </c>
      <c r="S285" s="48"/>
      <c r="T285" s="48"/>
      <c r="U285" s="48"/>
      <c r="V285" s="51">
        <f t="shared" si="331"/>
        <v>0.52</v>
      </c>
      <c r="W285" s="36" t="str">
        <f>VLOOKUP(A285,proyectos,6,FALSE)</f>
        <v>Activo</v>
      </c>
      <c r="X285" s="36" t="str">
        <f t="shared" si="330"/>
        <v>Buzón tributario</v>
      </c>
      <c r="Y285" s="36" t="str">
        <f>VLOOKUP(A285,proyectos,19,FALSE)</f>
        <v>No Aplica</v>
      </c>
      <c r="Z285" s="36" t="str">
        <f t="shared" si="296"/>
        <v>Fiscalización</v>
      </c>
      <c r="AA285" s="36" t="str">
        <f t="shared" si="297"/>
        <v>Desarrollo</v>
      </c>
      <c r="AB285" s="36" t="str">
        <f t="shared" si="301"/>
        <v>704 - Buzón Tributario</v>
      </c>
      <c r="AC285" s="36" t="str">
        <f t="shared" si="302"/>
        <v>Buzón Tributario</v>
      </c>
      <c r="AD285" s="36" t="s">
        <v>33</v>
      </c>
      <c r="AE285" s="36" t="str">
        <f>VLOOKUP(A285,h_project,34,FALSE)</f>
        <v>Unidades de Desarrollo (UD-X)</v>
      </c>
      <c r="AF285" s="36">
        <f>VLOOKUP(A285,h_project,35,FALSE)</f>
        <v>416</v>
      </c>
      <c r="AG285" s="36">
        <f>VLOOKUP(A285,h_project,36,FALSE)</f>
        <v>416</v>
      </c>
      <c r="AH285" s="56">
        <v>0</v>
      </c>
      <c r="AI285" s="57">
        <f>VLOOKUP(A285,h_project,37,FALSE)</f>
        <v>95264</v>
      </c>
      <c r="AJ285" s="36" t="e">
        <f t="shared" si="303"/>
        <v>#N/A</v>
      </c>
      <c r="AK285" s="36" t="str">
        <f t="shared" si="332"/>
        <v>María Elena Ventura Ibarra</v>
      </c>
      <c r="AL285" s="36" t="str">
        <f>VLOOKUP(A285,h_iniciativa,9,FALSE)</f>
        <v>Carlos Manuel Ortega Polanco</v>
      </c>
      <c r="AM285" s="36" t="s">
        <v>4214</v>
      </c>
      <c r="AN285" s="36" t="s">
        <v>4214</v>
      </c>
      <c r="AO285" s="36">
        <f>VLOOKUP(A285,proyectos,2,FALSE)</f>
        <v>1232</v>
      </c>
      <c r="AP285" s="36" t="str">
        <f>VLOOKUP(AO285,h_est_tec,17,FALSE)</f>
        <v>Alto Nivel</v>
      </c>
      <c r="AQ285" s="36" t="str">
        <f>VLOOKUP(A285,proyectos,29,FALSE)</f>
        <v>Desarrollo de Software</v>
      </c>
      <c r="AR285" s="36" t="s">
        <v>4444</v>
      </c>
      <c r="AS285" s="36" t="s">
        <v>4444</v>
      </c>
      <c r="AT285" s="48" t="str">
        <f>VLOOKUP(VLOOKUP(A285,h_iniciativa,12,FALSE),matriz_app,6,FALSE)</f>
        <v>Alejandro Federico Tejeda Muñoz</v>
      </c>
      <c r="AU285" s="48" t="str">
        <f>VLOOKUP(VLOOKUP(A285,h_iniciativa,12,FALSE),matriz_app,5,FALSE)</f>
        <v>Raúl Quiroz Sosa</v>
      </c>
      <c r="AV285" s="54" t="str">
        <f>VLOOKUP(A285,proyectos,20,FALSE)</f>
        <v>24/08/2020</v>
      </c>
      <c r="AW285" s="54" t="str">
        <f>VLOOKUP(A285,proyectos,21,FALSE)</f>
        <v>24/08/2020</v>
      </c>
      <c r="AX285" s="54" t="str">
        <f>VLOOKUP(A285,proyectos,22,FALSE)</f>
        <v>21/09/2020</v>
      </c>
      <c r="AY285" s="52"/>
      <c r="AZ285" s="49">
        <f>YEAR(AX285)</f>
        <v>2020</v>
      </c>
      <c r="BA285" s="49">
        <f>MONTH(AX285)</f>
        <v>9</v>
      </c>
      <c r="BB285" s="36" t="s">
        <v>663</v>
      </c>
      <c r="BC285" s="49" t="s">
        <v>3963</v>
      </c>
      <c r="BD285" s="48" t="e">
        <f t="shared" si="304"/>
        <v>#N/A</v>
      </c>
      <c r="BE285" s="48" t="str">
        <f t="shared" si="305"/>
        <v>Iniciativa Aprobada</v>
      </c>
      <c r="BF285" s="48">
        <f t="shared" si="306"/>
        <v>1813</v>
      </c>
      <c r="BG285" s="48">
        <f t="shared" si="307"/>
        <v>1813</v>
      </c>
      <c r="BH285" s="48" t="str">
        <f t="shared" si="308"/>
        <v>Activo</v>
      </c>
    </row>
    <row r="286" spans="1:60" x14ac:dyDescent="0.3">
      <c r="A286" s="36">
        <v>1817</v>
      </c>
      <c r="B286" s="54">
        <f t="shared" si="334"/>
        <v>44025.841944444444</v>
      </c>
      <c r="C286" s="36" t="str">
        <f t="shared" si="298"/>
        <v>SAC_SorteoBuenFin-Consumo Servicios Web para validaciones RFC, opinión cumplimiento y medios de contacto</v>
      </c>
      <c r="D286" s="48" t="s">
        <v>6350</v>
      </c>
      <c r="E286" s="48"/>
      <c r="F286" s="48"/>
      <c r="G286" s="36" t="s">
        <v>6815</v>
      </c>
      <c r="H286" s="36" t="e">
        <f t="shared" si="299"/>
        <v>#N/A</v>
      </c>
      <c r="I286" s="36" t="str">
        <f t="shared" si="311"/>
        <v>AGSC</v>
      </c>
      <c r="J286" s="36" t="s">
        <v>6944</v>
      </c>
      <c r="K286" s="36" t="str">
        <f t="shared" si="300"/>
        <v>Óscar Gabriel Rivera Murillo</v>
      </c>
      <c r="L286" s="36" t="s">
        <v>6944</v>
      </c>
      <c r="M286" s="36">
        <v>1</v>
      </c>
      <c r="N286" s="145" t="s">
        <v>207</v>
      </c>
      <c r="O286" s="36">
        <f>IFERROR(AG286*0.15,0)</f>
        <v>69.323999999999998</v>
      </c>
      <c r="P286" s="36" t="s">
        <v>6974</v>
      </c>
      <c r="Q286" s="36">
        <f>IF(K286=N286,1,0)</f>
        <v>0</v>
      </c>
      <c r="R286" s="36" t="str">
        <f>VLOOKUP(A286,proyectos,5,FALSE)</f>
        <v>D. Desarrollo</v>
      </c>
      <c r="S286" s="48"/>
      <c r="T286" s="48"/>
      <c r="U286" s="48"/>
      <c r="V286" s="51">
        <f t="shared" si="331"/>
        <v>0.27</v>
      </c>
      <c r="W286" s="36" t="str">
        <f>VLOOKUP(A286,proyectos,6,FALSE)</f>
        <v>Activo</v>
      </c>
      <c r="X286" s="36" t="str">
        <f t="shared" si="330"/>
        <v>No aplica</v>
      </c>
      <c r="Y286" s="36" t="str">
        <f>VLOOKUP(A286,proyectos,19,FALSE)</f>
        <v>Compromiso con otras Instituciones</v>
      </c>
      <c r="Z286" s="36" t="str">
        <f t="shared" si="296"/>
        <v>Servicios al Contribuyente</v>
      </c>
      <c r="AA286" s="36" t="str">
        <f t="shared" si="297"/>
        <v>Desarrollo</v>
      </c>
      <c r="AB286" s="36" t="str">
        <f t="shared" si="301"/>
        <v>704 - Buzón Tributario</v>
      </c>
      <c r="AC286" s="36" t="str">
        <f t="shared" si="302"/>
        <v>Buzón Tributario</v>
      </c>
      <c r="AD286" s="36" t="s">
        <v>33</v>
      </c>
      <c r="AE286" s="36" t="str">
        <f>VLOOKUP(A286,h_project,34,FALSE)</f>
        <v>Unidades de Soporte a la Operación (USO)</v>
      </c>
      <c r="AF286" s="36" t="str">
        <f>VLOOKUP(A286,h_project,35,FALSE)</f>
        <v/>
      </c>
      <c r="AG286" s="36">
        <f>VLOOKUP(A286,h_project,36,FALSE)</f>
        <v>462.16</v>
      </c>
      <c r="AH286" s="56">
        <v>0</v>
      </c>
      <c r="AI286" s="57" t="str">
        <f>VLOOKUP(A286,h_project,37,FALSE)</f>
        <v/>
      </c>
      <c r="AJ286" s="36" t="e">
        <f t="shared" si="303"/>
        <v>#N/A</v>
      </c>
      <c r="AK286" s="36" t="str">
        <f t="shared" si="332"/>
        <v>Oscar Gabriel Rivera Murillo</v>
      </c>
      <c r="AL286" s="36" t="str">
        <f>VLOOKUP(A286,h_iniciativa,9,FALSE)</f>
        <v>Ignacio Trujillo Hernandez</v>
      </c>
      <c r="AM286" s="36" t="s">
        <v>4214</v>
      </c>
      <c r="AN286" s="36" t="s">
        <v>4214</v>
      </c>
      <c r="AO286" s="36">
        <f>VLOOKUP(A286,proyectos,2,FALSE)</f>
        <v>1264</v>
      </c>
      <c r="AP286" s="36" t="e">
        <f>VLOOKUP(AO286,h_est_tec,17,FALSE)</f>
        <v>#N/A</v>
      </c>
      <c r="AQ286" s="36" t="str">
        <f>VLOOKUP(A286,proyectos,29,FALSE)</f>
        <v>Desarrollo de Software</v>
      </c>
      <c r="AR286" s="36" t="s">
        <v>4444</v>
      </c>
      <c r="AS286" s="36" t="s">
        <v>4444</v>
      </c>
      <c r="AT286" s="48" t="str">
        <f>VLOOKUP(VLOOKUP(A286,h_iniciativa,12,FALSE),matriz_app,6,FALSE)</f>
        <v>Alejandro Federico Tejeda Muñoz</v>
      </c>
      <c r="AU286" s="48" t="str">
        <f>VLOOKUP(VLOOKUP(A286,h_iniciativa,12,FALSE),matriz_app,5,FALSE)</f>
        <v>Raúl Quiroz Sosa</v>
      </c>
      <c r="AV286" s="54" t="str">
        <f>VLOOKUP(A286,proyectos,20,FALSE)</f>
        <v>10/07/2020</v>
      </c>
      <c r="AW286" s="54" t="str">
        <f>VLOOKUP(A286,proyectos,21,FALSE)</f>
        <v>10/07/2020</v>
      </c>
      <c r="AX286" s="54" t="str">
        <f>VLOOKUP(A286,proyectos,22,FALSE)</f>
        <v>15/10/2020</v>
      </c>
      <c r="AY286" s="52"/>
      <c r="AZ286" s="49">
        <f>YEAR(AX286)</f>
        <v>2020</v>
      </c>
      <c r="BA286" s="49">
        <f>MONTH(AX286)</f>
        <v>10</v>
      </c>
      <c r="BB286" s="36" t="s">
        <v>663</v>
      </c>
      <c r="BC286" s="49" t="s">
        <v>3963</v>
      </c>
      <c r="BD286" s="48" t="e">
        <f t="shared" si="304"/>
        <v>#N/A</v>
      </c>
      <c r="BE286" s="48" t="str">
        <f t="shared" si="305"/>
        <v>Iniciativa Aprobada</v>
      </c>
      <c r="BF286" s="48">
        <f t="shared" si="306"/>
        <v>1817</v>
      </c>
      <c r="BG286" s="48">
        <f t="shared" si="307"/>
        <v>1817</v>
      </c>
      <c r="BH286" s="48" t="str">
        <f t="shared" si="308"/>
        <v>Activo</v>
      </c>
    </row>
    <row r="287" spans="1:60" x14ac:dyDescent="0.3">
      <c r="A287" s="36">
        <v>1824</v>
      </c>
      <c r="B287" s="54">
        <f t="shared" si="334"/>
        <v>44026.891053240739</v>
      </c>
      <c r="C287" s="36" t="str">
        <f t="shared" si="298"/>
        <v>RFC Ampliado_MAT-PI: Actualizar el rol Líder y del grupo de atención del Padrón de Importadores.</v>
      </c>
      <c r="D287" s="48"/>
      <c r="E287" s="48"/>
      <c r="F287" s="48"/>
      <c r="G287" s="36" t="s">
        <v>6817</v>
      </c>
      <c r="H287" s="36" t="e">
        <f t="shared" si="299"/>
        <v>#N/A</v>
      </c>
      <c r="I287" s="36" t="str">
        <f t="shared" si="311"/>
        <v>AGSC</v>
      </c>
      <c r="J287" s="36" t="s">
        <v>6944</v>
      </c>
      <c r="K287" s="36" t="e">
        <f t="shared" si="300"/>
        <v>#N/A</v>
      </c>
      <c r="L287" s="36"/>
      <c r="M287" s="36"/>
      <c r="N287" s="36"/>
      <c r="O287" s="36"/>
      <c r="P287" s="36"/>
      <c r="Q287" s="36"/>
      <c r="R287" s="36" t="s">
        <v>2275</v>
      </c>
      <c r="S287" s="48"/>
      <c r="T287" s="48"/>
      <c r="U287" s="48"/>
      <c r="V287" s="51" t="e">
        <f t="shared" si="331"/>
        <v>#N/A</v>
      </c>
      <c r="W287" s="48" t="s">
        <v>35</v>
      </c>
      <c r="X287" s="36" t="str">
        <f t="shared" si="330"/>
        <v>No aplica</v>
      </c>
      <c r="Y287" s="36" t="str">
        <f>VLOOKUP(A287,h_iniciativa,17,FALSE)</f>
        <v>Continuidad Operativa</v>
      </c>
      <c r="Z287" s="36" t="str">
        <f t="shared" ref="Z287:Z312" si="335">VLOOKUP(A287,h_iniciativa,10,FALSE)</f>
        <v>Identificación del Contribuyente</v>
      </c>
      <c r="AA287" s="36" t="str">
        <f t="shared" ref="AA287:AA312" si="336">VLOOKUP(A287,h_iniciativa,8,FALSE)</f>
        <v>Desarrollo</v>
      </c>
      <c r="AB287" s="36" t="str">
        <f t="shared" si="301"/>
        <v>700 - RFC Ampliado</v>
      </c>
      <c r="AC287" s="36" t="str">
        <f t="shared" si="302"/>
        <v>RFC Ampliado</v>
      </c>
      <c r="AD287" s="36" t="s">
        <v>33</v>
      </c>
      <c r="AE287" s="48"/>
      <c r="AF287" s="48"/>
      <c r="AG287" s="48"/>
      <c r="AH287" s="48"/>
      <c r="AI287" s="61"/>
      <c r="AJ287" s="36" t="e">
        <f t="shared" si="303"/>
        <v>#N/A</v>
      </c>
      <c r="AK287" s="36" t="str">
        <f t="shared" si="332"/>
        <v>Christian Alejandro Nolasco Palacios</v>
      </c>
      <c r="AL287" s="36" t="str">
        <f>VLOOKUP(A287,h_iniciativa,9,FALSE)</f>
        <v>Ignacio Trujillo Hernandez</v>
      </c>
      <c r="AM287" s="36" t="s">
        <v>4214</v>
      </c>
      <c r="AN287" s="36" t="s">
        <v>4214</v>
      </c>
      <c r="AO287" s="48"/>
      <c r="AP287" s="48"/>
      <c r="AQ287" s="48"/>
      <c r="AR287" s="36" t="s">
        <v>4401</v>
      </c>
      <c r="AS287" s="36" t="s">
        <v>4401</v>
      </c>
      <c r="AT287" s="48" t="str">
        <f>VLOOKUP(VLOOKUP(A287,h_iniciativa,12,FALSE),matriz_app,6,FALSE)</f>
        <v>Jose Ignacio Perez Garcia</v>
      </c>
      <c r="AU287" s="48" t="str">
        <f>VLOOKUP(VLOOKUP(A287,h_iniciativa,12,FALSE),matriz_app,5,FALSE)</f>
        <v>Araceli Gandara Bautista</v>
      </c>
      <c r="AV287" s="52"/>
      <c r="AW287" s="52"/>
      <c r="AX287" s="52"/>
      <c r="AY287" s="52"/>
      <c r="AZ287" s="52"/>
      <c r="BA287" s="52"/>
      <c r="BB287" s="36" t="s">
        <v>2267</v>
      </c>
      <c r="BC287" s="49" t="s">
        <v>3963</v>
      </c>
      <c r="BD287" s="48">
        <f t="shared" si="304"/>
        <v>1824</v>
      </c>
      <c r="BE287" s="48" t="str">
        <f t="shared" si="305"/>
        <v>Realizar análisis</v>
      </c>
      <c r="BF287" s="48" t="e">
        <f t="shared" si="306"/>
        <v>#N/A</v>
      </c>
      <c r="BG287" s="48" t="e">
        <f t="shared" si="307"/>
        <v>#N/A</v>
      </c>
      <c r="BH287" s="48" t="e">
        <f t="shared" si="308"/>
        <v>#N/A</v>
      </c>
    </row>
    <row r="288" spans="1:60" x14ac:dyDescent="0.3">
      <c r="A288" s="36">
        <v>1828</v>
      </c>
      <c r="B288" s="54">
        <f t="shared" si="334"/>
        <v>44027.793449074074</v>
      </c>
      <c r="C288" s="36" t="str">
        <f t="shared" si="298"/>
        <v>Factura Electrónica_Actualización Tecnológica-Cambiar repositorio de almacenamiento esquemas comprobación fisc</v>
      </c>
      <c r="D288" s="48"/>
      <c r="E288" s="48"/>
      <c r="F288" s="48"/>
      <c r="G288" s="36" t="s">
        <v>6813</v>
      </c>
      <c r="H288" s="36" t="e">
        <f t="shared" si="299"/>
        <v>#N/A</v>
      </c>
      <c r="I288" s="36" t="str">
        <f t="shared" si="311"/>
        <v>AGCTI</v>
      </c>
      <c r="J288" s="36" t="s">
        <v>6944</v>
      </c>
      <c r="K288" s="36" t="s">
        <v>4469</v>
      </c>
      <c r="L288" s="36" t="s">
        <v>6944</v>
      </c>
      <c r="M288" s="36"/>
      <c r="N288" s="145" t="s">
        <v>4469</v>
      </c>
      <c r="O288" s="36">
        <f>IFERROR(AG288*0.15,0)</f>
        <v>0</v>
      </c>
      <c r="P288" s="36" t="s">
        <v>6974</v>
      </c>
      <c r="Q288" s="36">
        <f>IF(K288=N288,1,0)</f>
        <v>1</v>
      </c>
      <c r="R288" s="36" t="str">
        <f>VLOOKUP(A288,proyectos,5,FALSE)</f>
        <v>3. Ejecución</v>
      </c>
      <c r="S288" s="48"/>
      <c r="T288" s="48"/>
      <c r="U288" s="48"/>
      <c r="V288" s="51">
        <f t="shared" si="331"/>
        <v>0.98</v>
      </c>
      <c r="W288" s="36" t="str">
        <f>VLOOKUP(A288,proyectos,6,FALSE)</f>
        <v>Activo</v>
      </c>
      <c r="X288" s="36" t="str">
        <f t="shared" si="330"/>
        <v>No aplica</v>
      </c>
      <c r="Y288" s="36" t="str">
        <f>VLOOKUP(A288,proyectos,19,FALSE)</f>
        <v>No Aplica</v>
      </c>
      <c r="Z288" s="36" t="str">
        <f t="shared" si="335"/>
        <v>Transversales de TI</v>
      </c>
      <c r="AA288" s="36" t="str">
        <f t="shared" si="336"/>
        <v>Tecnológico</v>
      </c>
      <c r="AB288" s="55" t="str">
        <f t="shared" si="301"/>
        <v>944.1 - SAT-Móvil: Re-ingeniería del servicio de Factura Electrónica Móvil</v>
      </c>
      <c r="AC288" s="36" t="str">
        <f t="shared" si="302"/>
        <v>SAT-Móvil: Re-ingeniería del servicio de Factura Electrónica Móvil</v>
      </c>
      <c r="AD288" s="36" t="str">
        <f>VLOOKUP(A288,h_iniciativa,14,FALSE)</f>
        <v>Fábrica Interna - ACTT</v>
      </c>
      <c r="AE288" s="36" t="str">
        <f>VLOOKUP(A288,h_project,34,FALSE)</f>
        <v>No Aplica</v>
      </c>
      <c r="AF288" s="36">
        <f>VLOOKUP(A288,h_project,35,FALSE)</f>
        <v>0</v>
      </c>
      <c r="AG288" s="36">
        <f>VLOOKUP(A288,h_project,36,FALSE)</f>
        <v>0</v>
      </c>
      <c r="AH288" s="56">
        <v>105564.42</v>
      </c>
      <c r="AI288" s="57">
        <f>VLOOKUP(A288,h_project,37,FALSE)</f>
        <v>0</v>
      </c>
      <c r="AJ288" s="36" t="e">
        <f t="shared" si="303"/>
        <v>#N/A</v>
      </c>
      <c r="AK288" s="36" t="s">
        <v>165</v>
      </c>
      <c r="AL288" s="36" t="s">
        <v>165</v>
      </c>
      <c r="AM288" s="36" t="s">
        <v>7822</v>
      </c>
      <c r="AN288" s="36" t="s">
        <v>4153</v>
      </c>
      <c r="AO288" s="36">
        <f>VLOOKUP(A288,proyectos,2,FALSE)</f>
        <v>0</v>
      </c>
      <c r="AP288" s="36" t="e">
        <f>VLOOKUP(AO288,h_est_tec,17,FALSE)</f>
        <v>#N/A</v>
      </c>
      <c r="AQ288" s="36" t="str">
        <f>VLOOKUP(A288,proyectos,29,FALSE)</f>
        <v>Proyecto Tecnológico</v>
      </c>
      <c r="AR288" s="36" t="s">
        <v>7822</v>
      </c>
      <c r="AS288" s="36" t="s">
        <v>4153</v>
      </c>
      <c r="AT288" s="36" t="str">
        <f>VLOOKUP(A288,proyectos,12,FALSE)</f>
        <v>José Vicente Vázquez Chávez</v>
      </c>
      <c r="AU288" s="36" t="str">
        <f>VLOOKUP(A288,proyectos,13,FALSE)</f>
        <v>Omar Gabriel Mondragon Ramirez</v>
      </c>
      <c r="AV288" s="54" t="str">
        <f>VLOOKUP(A288,proyectos,20,FALSE)</f>
        <v>16/06/2020</v>
      </c>
      <c r="AW288" s="54" t="str">
        <f>VLOOKUP(A288,proyectos,21,FALSE)</f>
        <v>16/06/2020</v>
      </c>
      <c r="AX288" s="54" t="str">
        <f>VLOOKUP(A288,proyectos,22,FALSE)</f>
        <v>17/09/2020</v>
      </c>
      <c r="AY288" s="54" t="str">
        <f>VLOOKUP(A288,proyectos,23,FALSE)</f>
        <v/>
      </c>
      <c r="AZ288" s="49">
        <f>YEAR(AX288)</f>
        <v>2020</v>
      </c>
      <c r="BA288" s="49">
        <f>MONTH(AX288)</f>
        <v>9</v>
      </c>
      <c r="BB288" s="36" t="s">
        <v>663</v>
      </c>
      <c r="BC288" s="49" t="s">
        <v>3963</v>
      </c>
      <c r="BD288" s="48" t="e">
        <f t="shared" si="304"/>
        <v>#N/A</v>
      </c>
      <c r="BE288" s="48" t="str">
        <f t="shared" si="305"/>
        <v>Iniciativa Aprobada</v>
      </c>
      <c r="BF288" s="48" t="e">
        <f t="shared" si="306"/>
        <v>#N/A</v>
      </c>
      <c r="BG288" s="48">
        <f t="shared" si="307"/>
        <v>1828</v>
      </c>
      <c r="BH288" s="48" t="str">
        <f t="shared" si="308"/>
        <v>Activo</v>
      </c>
    </row>
    <row r="289" spans="1:60" x14ac:dyDescent="0.3">
      <c r="A289" s="8">
        <v>1847</v>
      </c>
      <c r="B289" s="54">
        <f t="shared" si="334"/>
        <v>44048.8122337963</v>
      </c>
      <c r="C289" s="63" t="str">
        <f t="shared" si="298"/>
        <v>Actualización de Logotipos - Bienvenido a México IOS</v>
      </c>
      <c r="D289" s="48"/>
      <c r="E289" s="48"/>
      <c r="F289" s="48"/>
      <c r="G289" s="36" t="s">
        <v>6815</v>
      </c>
      <c r="H289" s="36" t="e">
        <f t="shared" si="299"/>
        <v>#N/A</v>
      </c>
      <c r="I289" s="36" t="str">
        <f t="shared" si="311"/>
        <v>AGCTI</v>
      </c>
      <c r="J289" s="36" t="s">
        <v>7957</v>
      </c>
      <c r="K289" s="36" t="str">
        <f t="shared" ref="K289:K309" si="337">VLOOKUP(A289,proyectos,11,FALSE)</f>
        <v>María Nereida Ruvalcaba León</v>
      </c>
      <c r="L289" s="36" t="s">
        <v>7957</v>
      </c>
      <c r="M289" s="36">
        <v>1</v>
      </c>
      <c r="N289" s="145" t="s">
        <v>6216</v>
      </c>
      <c r="O289" s="36">
        <f>IFERROR(AG289*0.15,0)</f>
        <v>103.2</v>
      </c>
      <c r="P289" s="36" t="s">
        <v>6974</v>
      </c>
      <c r="Q289" s="36">
        <f>IF(K289=N289,1,0)</f>
        <v>1</v>
      </c>
      <c r="R289" s="36" t="str">
        <f>VLOOKUP(A289,proyectos,5,FALSE)</f>
        <v>D. Desarrollo</v>
      </c>
      <c r="S289" s="48"/>
      <c r="T289" s="48"/>
      <c r="U289" s="48"/>
      <c r="V289" s="51">
        <f t="shared" si="331"/>
        <v>0.6</v>
      </c>
      <c r="W289" s="36" t="str">
        <f>VLOOKUP(A289,proyectos,6,FALSE)</f>
        <v>Activo</v>
      </c>
      <c r="X289" s="36" t="str">
        <f t="shared" si="330"/>
        <v>No aplica</v>
      </c>
      <c r="Y289" s="36" t="str">
        <f>VLOOKUP(A289,proyectos,19,FALSE)</f>
        <v>Continuidad operativa</v>
      </c>
      <c r="Z289" s="36" t="str">
        <f t="shared" si="335"/>
        <v>Comercio Exterior - Soporte a la Operación</v>
      </c>
      <c r="AA289" s="36" t="str">
        <f t="shared" si="336"/>
        <v>Desarrollo</v>
      </c>
      <c r="AB289" s="36" t="str">
        <f t="shared" si="301"/>
        <v>672 - Aplicación Móvil: Bienvenido a México</v>
      </c>
      <c r="AC289" s="36" t="str">
        <f t="shared" si="302"/>
        <v>Aplicación Móvil: Bienvenido a México</v>
      </c>
      <c r="AD289" s="36" t="s">
        <v>33</v>
      </c>
      <c r="AE289" s="36" t="str">
        <f>VLOOKUP(A289,h_project,34,FALSE)</f>
        <v>Unidades de Desarrollo (UD-X)</v>
      </c>
      <c r="AF289" s="36">
        <f>VLOOKUP(A289,h_project,35,FALSE)</f>
        <v>550.4</v>
      </c>
      <c r="AG289" s="36">
        <f>VLOOKUP(A289,h_project,36,FALSE)</f>
        <v>688</v>
      </c>
      <c r="AH289" s="56">
        <v>0</v>
      </c>
      <c r="AI289" s="57">
        <f>VLOOKUP(A289,h_project,37,FALSE)</f>
        <v>126041.60000000001</v>
      </c>
      <c r="AJ289" s="36" t="e">
        <f t="shared" si="303"/>
        <v>#N/A</v>
      </c>
      <c r="AK289" s="36" t="str">
        <f t="shared" ref="AK289:AK294" si="338">VLOOKUP(A289,h_iniciativa,11,FALSE)</f>
        <v>Mario Santos Aldama</v>
      </c>
      <c r="AL289" s="36" t="str">
        <f t="shared" ref="AL289:AL294" si="339">VLOOKUP(A289,h_iniciativa,9,FALSE)</f>
        <v>Ingrid Bernal Campuzano</v>
      </c>
      <c r="AM289" s="36" t="s">
        <v>4214</v>
      </c>
      <c r="AN289" s="36" t="s">
        <v>4214</v>
      </c>
      <c r="AO289" s="36">
        <f>VLOOKUP(A289,proyectos,2,FALSE)</f>
        <v>1246</v>
      </c>
      <c r="AP289" s="36" t="s">
        <v>32</v>
      </c>
      <c r="AQ289" s="36" t="str">
        <f>VLOOKUP(A289,proyectos,29,FALSE)</f>
        <v>Desarrollo de Software</v>
      </c>
      <c r="AR289" s="36" t="s">
        <v>4444</v>
      </c>
      <c r="AS289" s="36" t="s">
        <v>4444</v>
      </c>
      <c r="AT289" s="48" t="str">
        <f>VLOOKUP(VLOOKUP(A289,h_iniciativa,12,FALSE),matriz_app,6,FALSE)</f>
        <v>Homero Angel Garcia Merino</v>
      </c>
      <c r="AU289" s="48" t="str">
        <f t="shared" ref="AU289:AU312" si="340">VLOOKUP(VLOOKUP(A289,h_iniciativa,12,FALSE),matriz_app,5,FALSE)</f>
        <v>Juan Rivas Cruz</v>
      </c>
      <c r="AV289" s="54" t="str">
        <f>VLOOKUP(A289,proyectos,20,FALSE)</f>
        <v>14/08/2020</v>
      </c>
      <c r="AW289" s="54" t="str">
        <f>VLOOKUP(A289,proyectos,21,FALSE)</f>
        <v>14/08/2020</v>
      </c>
      <c r="AX289" s="54" t="str">
        <f>VLOOKUP(A289,proyectos,22,FALSE)</f>
        <v>13/10/2020</v>
      </c>
      <c r="AY289" s="52"/>
      <c r="AZ289" s="49">
        <f>YEAR(AX289)</f>
        <v>2020</v>
      </c>
      <c r="BA289" s="49">
        <f>MONTH(AX289)</f>
        <v>10</v>
      </c>
      <c r="BB289" s="48" t="s">
        <v>663</v>
      </c>
      <c r="BC289" s="49" t="s">
        <v>3963</v>
      </c>
      <c r="BD289" s="48" t="e">
        <f t="shared" si="304"/>
        <v>#N/A</v>
      </c>
      <c r="BE289" s="48" t="str">
        <f t="shared" si="305"/>
        <v>Iniciativa Aprobada</v>
      </c>
      <c r="BF289" s="48">
        <f t="shared" si="306"/>
        <v>1847</v>
      </c>
      <c r="BG289" s="48">
        <f t="shared" si="307"/>
        <v>1847</v>
      </c>
      <c r="BH289" s="48" t="str">
        <f t="shared" si="308"/>
        <v>Activo</v>
      </c>
    </row>
    <row r="290" spans="1:60" x14ac:dyDescent="0.3">
      <c r="A290" s="8">
        <v>1852</v>
      </c>
      <c r="B290" s="54">
        <f t="shared" si="334"/>
        <v>44050.515023148146</v>
      </c>
      <c r="C290" s="36" t="str">
        <f t="shared" si="298"/>
        <v>Reingeniería del Sistema de Control de Bienes (SICOBI)</v>
      </c>
      <c r="D290" s="48" t="s">
        <v>6360</v>
      </c>
      <c r="E290" s="48" t="s">
        <v>6360</v>
      </c>
      <c r="F290" s="48" t="s">
        <v>61</v>
      </c>
      <c r="G290" s="36" t="s">
        <v>6812</v>
      </c>
      <c r="H290" s="36" t="e">
        <f t="shared" si="299"/>
        <v>#N/A</v>
      </c>
      <c r="I290" s="36" t="str">
        <f t="shared" si="311"/>
        <v>AGRS</v>
      </c>
      <c r="J290" s="36" t="s">
        <v>6944</v>
      </c>
      <c r="K290" s="36" t="e">
        <f t="shared" si="337"/>
        <v>#N/A</v>
      </c>
      <c r="L290" s="36" t="s">
        <v>6944</v>
      </c>
      <c r="M290" s="36"/>
      <c r="N290" s="36" t="s">
        <v>54</v>
      </c>
      <c r="O290" s="36"/>
      <c r="P290" s="36"/>
      <c r="Q290" s="36"/>
      <c r="R290" s="36" t="s">
        <v>2275</v>
      </c>
      <c r="S290" s="48"/>
      <c r="T290" s="48"/>
      <c r="U290" s="48"/>
      <c r="V290" s="51" t="e">
        <f t="shared" si="331"/>
        <v>#N/A</v>
      </c>
      <c r="W290" s="48" t="s">
        <v>35</v>
      </c>
      <c r="X290" s="36" t="str">
        <f t="shared" si="330"/>
        <v>Sistema de Control de Bienes (SICOBI)</v>
      </c>
      <c r="Y290" s="36" t="str">
        <f t="shared" ref="Y290:Y295" si="341">VLOOKUP(A290,h_iniciativa,17,FALSE)</f>
        <v>Acuerdos nacionales e internacionales</v>
      </c>
      <c r="Z290" s="36" t="str">
        <f t="shared" si="335"/>
        <v>Recursos y Servicios</v>
      </c>
      <c r="AA290" s="36" t="str">
        <f t="shared" si="336"/>
        <v>Desarrollo</v>
      </c>
      <c r="AB290" s="36" t="str">
        <f t="shared" si="301"/>
        <v>0 - No Aplica</v>
      </c>
      <c r="AC290" s="36" t="str">
        <f t="shared" si="302"/>
        <v>No Aplica</v>
      </c>
      <c r="AD290" s="36" t="str">
        <f>VLOOKUP(A290,h_iniciativa,14,FALSE)</f>
        <v>No Aplica</v>
      </c>
      <c r="AE290" s="48"/>
      <c r="AF290" s="48"/>
      <c r="AG290" s="48"/>
      <c r="AH290" s="48"/>
      <c r="AI290" s="61"/>
      <c r="AJ290" s="36" t="e">
        <f t="shared" si="303"/>
        <v>#N/A</v>
      </c>
      <c r="AK290" s="36" t="str">
        <f t="shared" si="338"/>
        <v>Margarita Canseco Flores</v>
      </c>
      <c r="AL290" s="36" t="str">
        <f t="shared" si="339"/>
        <v>Diana Maribel Velazquez Barroso</v>
      </c>
      <c r="AM290" s="36" t="s">
        <v>4214</v>
      </c>
      <c r="AN290" s="36" t="s">
        <v>4214</v>
      </c>
      <c r="AO290" s="48"/>
      <c r="AP290" s="48"/>
      <c r="AQ290" s="48"/>
      <c r="AR290" s="36" t="s">
        <v>7822</v>
      </c>
      <c r="AS290" s="36" t="s">
        <v>170</v>
      </c>
      <c r="AT290" s="36" t="s">
        <v>170</v>
      </c>
      <c r="AU290" s="48">
        <f t="shared" si="340"/>
        <v>0</v>
      </c>
      <c r="AV290" s="52"/>
      <c r="AW290" s="52"/>
      <c r="AX290" s="52"/>
      <c r="AY290" s="52"/>
      <c r="AZ290" s="52"/>
      <c r="BA290" s="52"/>
      <c r="BB290" s="48" t="s">
        <v>2267</v>
      </c>
      <c r="BC290" s="49" t="s">
        <v>3963</v>
      </c>
      <c r="BD290" s="48">
        <f t="shared" si="304"/>
        <v>1852</v>
      </c>
      <c r="BE290" s="48" t="str">
        <f t="shared" si="305"/>
        <v>Iniciativa validada</v>
      </c>
      <c r="BF290" s="48" t="e">
        <f t="shared" si="306"/>
        <v>#N/A</v>
      </c>
      <c r="BG290" s="48" t="e">
        <f t="shared" si="307"/>
        <v>#N/A</v>
      </c>
      <c r="BH290" s="48" t="e">
        <f t="shared" si="308"/>
        <v>#N/A</v>
      </c>
    </row>
    <row r="291" spans="1:60" x14ac:dyDescent="0.3">
      <c r="A291" s="36">
        <v>1853</v>
      </c>
      <c r="B291" s="54">
        <f t="shared" si="334"/>
        <v>44050.557337962964</v>
      </c>
      <c r="C291" s="36" t="str">
        <f t="shared" si="298"/>
        <v>CE SO: SICA Legado – Incorporación de tasa global para mensajería y paquetería.</v>
      </c>
      <c r="D291" s="48"/>
      <c r="E291" s="48"/>
      <c r="F291" s="48"/>
      <c r="G291" s="36" t="s">
        <v>6813</v>
      </c>
      <c r="H291" s="36" t="e">
        <f t="shared" si="299"/>
        <v>#N/A</v>
      </c>
      <c r="I291" s="36" t="str">
        <f t="shared" si="311"/>
        <v>AGA</v>
      </c>
      <c r="J291" s="48" t="s">
        <v>6944</v>
      </c>
      <c r="K291" s="36" t="e">
        <f t="shared" si="337"/>
        <v>#N/A</v>
      </c>
      <c r="L291" s="36"/>
      <c r="M291" s="36"/>
      <c r="N291" s="48"/>
      <c r="O291" s="48"/>
      <c r="P291" s="48"/>
      <c r="Q291" s="48"/>
      <c r="R291" s="48" t="s">
        <v>2275</v>
      </c>
      <c r="S291" s="48"/>
      <c r="T291" s="48"/>
      <c r="U291" s="48"/>
      <c r="V291" s="51" t="e">
        <f t="shared" si="331"/>
        <v>#N/A</v>
      </c>
      <c r="W291" s="48" t="s">
        <v>35</v>
      </c>
      <c r="X291" s="36" t="str">
        <f t="shared" si="330"/>
        <v>No aplica</v>
      </c>
      <c r="Y291" s="36" t="str">
        <f t="shared" si="341"/>
        <v>Facilitar el cumplimiento</v>
      </c>
      <c r="Z291" s="36" t="str">
        <f t="shared" si="335"/>
        <v>Comercio Exterior - Soporte a la Operación</v>
      </c>
      <c r="AA291" s="36" t="str">
        <f t="shared" si="336"/>
        <v>Desarrollo</v>
      </c>
      <c r="AB291" s="36" t="str">
        <f t="shared" si="301"/>
        <v>978 - Sistema Integral de Contabilidad Aduanera</v>
      </c>
      <c r="AC291" s="36" t="str">
        <f t="shared" si="302"/>
        <v>Sistema Integral de Contabilidad Aduanera</v>
      </c>
      <c r="AD291" s="36" t="s">
        <v>33</v>
      </c>
      <c r="AE291" s="48"/>
      <c r="AF291" s="48"/>
      <c r="AG291" s="48"/>
      <c r="AH291" s="48"/>
      <c r="AI291" s="61"/>
      <c r="AJ291" s="36" t="e">
        <f t="shared" si="303"/>
        <v>#N/A</v>
      </c>
      <c r="AK291" s="36" t="str">
        <f t="shared" si="338"/>
        <v>Mario Santos Aldama</v>
      </c>
      <c r="AL291" s="36" t="str">
        <f t="shared" si="339"/>
        <v>Ingrid Bernal Campuzano</v>
      </c>
      <c r="AM291" s="36" t="s">
        <v>4214</v>
      </c>
      <c r="AN291" s="36" t="s">
        <v>4214</v>
      </c>
      <c r="AO291" s="48"/>
      <c r="AP291" s="48"/>
      <c r="AQ291" s="48"/>
      <c r="AR291" s="48" t="s">
        <v>4444</v>
      </c>
      <c r="AS291" s="48" t="s">
        <v>4444</v>
      </c>
      <c r="AT291" s="48" t="str">
        <f t="shared" ref="AT291:AT312" si="342">VLOOKUP(VLOOKUP(A291,h_iniciativa,12,FALSE),matriz_app,6,FALSE)</f>
        <v>Homero Angel Garcia Merino</v>
      </c>
      <c r="AU291" s="48" t="str">
        <f t="shared" si="340"/>
        <v>Jazmin Aide Gaytan Fernandez</v>
      </c>
      <c r="AV291" s="52"/>
      <c r="AW291" s="52"/>
      <c r="AX291" s="52"/>
      <c r="AY291" s="52"/>
      <c r="AZ291" s="52"/>
      <c r="BA291" s="52"/>
      <c r="BB291" s="48" t="s">
        <v>2267</v>
      </c>
      <c r="BC291" s="48" t="s">
        <v>3963</v>
      </c>
      <c r="BD291" s="48" t="e">
        <f t="shared" si="304"/>
        <v>#N/A</v>
      </c>
      <c r="BE291" s="48" t="str">
        <f t="shared" si="305"/>
        <v>Iniciativa Aprobada</v>
      </c>
      <c r="BF291" s="48" t="e">
        <f t="shared" si="306"/>
        <v>#N/A</v>
      </c>
      <c r="BG291" s="48" t="e">
        <f t="shared" si="307"/>
        <v>#N/A</v>
      </c>
      <c r="BH291" s="48" t="e">
        <f t="shared" si="308"/>
        <v>#N/A</v>
      </c>
    </row>
    <row r="292" spans="1:60" ht="28.8" x14ac:dyDescent="0.3">
      <c r="A292" s="36">
        <v>1858</v>
      </c>
      <c r="B292" s="54">
        <f t="shared" si="334"/>
        <v>44055.608831018515</v>
      </c>
      <c r="C292" s="63" t="str">
        <f t="shared" si="298"/>
        <v>AGS – FSCM-Boletos de avión interface con Viáticos y Pasajes /Conciliación de boletos de avión comprados.</v>
      </c>
      <c r="D292" s="48" t="s">
        <v>6473</v>
      </c>
      <c r="E292" s="48" t="s">
        <v>6473</v>
      </c>
      <c r="F292" s="48" t="s">
        <v>61</v>
      </c>
      <c r="G292" s="36" t="s">
        <v>6812</v>
      </c>
      <c r="H292" s="36" t="e">
        <f t="shared" si="299"/>
        <v>#N/A</v>
      </c>
      <c r="I292" s="36" t="str">
        <f t="shared" si="311"/>
        <v>AGRS</v>
      </c>
      <c r="J292" s="36" t="s">
        <v>6944</v>
      </c>
      <c r="K292" s="36" t="str">
        <f t="shared" si="337"/>
        <v>Margarita Canseco Flores</v>
      </c>
      <c r="L292" s="36" t="s">
        <v>7957</v>
      </c>
      <c r="M292" s="36"/>
      <c r="N292" s="145" t="s">
        <v>54</v>
      </c>
      <c r="O292" s="36">
        <f>IFERROR(AG292*0.15,0)</f>
        <v>37.199999999999996</v>
      </c>
      <c r="P292" s="36" t="s">
        <v>6974</v>
      </c>
      <c r="Q292" s="36"/>
      <c r="R292" s="36" t="str">
        <f>VLOOKUP(A292,proyectos,5,FALSE)</f>
        <v>2. Carga de Plan de Trabajo</v>
      </c>
      <c r="S292" s="48"/>
      <c r="T292" s="48"/>
      <c r="U292" s="48"/>
      <c r="V292" s="48"/>
      <c r="W292" s="36" t="str">
        <f>VLOOKUP(A292,proyectos,6,FALSE)</f>
        <v>Activo</v>
      </c>
      <c r="X292" s="48" t="s">
        <v>170</v>
      </c>
      <c r="Y292" s="36" t="str">
        <f t="shared" si="341"/>
        <v>Continuidad Operativa</v>
      </c>
      <c r="Z292" s="36" t="str">
        <f t="shared" si="335"/>
        <v>Recursos y Servicios</v>
      </c>
      <c r="AA292" s="36" t="str">
        <f t="shared" si="336"/>
        <v>Desarrollo</v>
      </c>
      <c r="AB292" s="36" t="str">
        <f t="shared" si="301"/>
        <v>299 - AGS-FSCM Solución Integral</v>
      </c>
      <c r="AC292" s="36" t="str">
        <f t="shared" si="302"/>
        <v>AGS-FSCM Solución Integral</v>
      </c>
      <c r="AD292" s="36" t="s">
        <v>33</v>
      </c>
      <c r="AE292" s="36" t="str">
        <f>VLOOKUP(A292,h_project,34,FALSE)</f>
        <v>Unidades de Desarrollo (UD-X)</v>
      </c>
      <c r="AF292" s="36">
        <f>VLOOKUP(A292,h_project,35,FALSE)</f>
        <v>248</v>
      </c>
      <c r="AG292" s="36">
        <f>VLOOKUP(A292,h_project,36,FALSE)</f>
        <v>248</v>
      </c>
      <c r="AH292" s="56">
        <v>3036927</v>
      </c>
      <c r="AI292" s="57">
        <f>VLOOKUP(A292,h_project,37,FALSE)</f>
        <v>56792</v>
      </c>
      <c r="AJ292" s="36" t="e">
        <f t="shared" si="303"/>
        <v>#N/A</v>
      </c>
      <c r="AK292" s="36" t="str">
        <f t="shared" si="338"/>
        <v>Margarita Canseco Flores</v>
      </c>
      <c r="AL292" s="36" t="str">
        <f t="shared" si="339"/>
        <v>Diana Maribel Velazquez Barroso</v>
      </c>
      <c r="AM292" s="36" t="s">
        <v>4214</v>
      </c>
      <c r="AN292" s="36" t="s">
        <v>4214</v>
      </c>
      <c r="AO292" s="36">
        <f>VLOOKUP(A292,proyectos,2,FALSE)</f>
        <v>1254</v>
      </c>
      <c r="AP292" s="36" t="str">
        <f>VLOOKUP(AO292,h_est_tec,17,FALSE)</f>
        <v>Alto Nivel</v>
      </c>
      <c r="AQ292" s="48"/>
      <c r="AR292" s="36" t="s">
        <v>4444</v>
      </c>
      <c r="AS292" s="36" t="s">
        <v>4444</v>
      </c>
      <c r="AT292" s="48" t="str">
        <f t="shared" si="342"/>
        <v>Alejandro Granados Lujano</v>
      </c>
      <c r="AU292" s="48" t="str">
        <f t="shared" si="340"/>
        <v>Francisco Porfirio Lopez Vazquez</v>
      </c>
      <c r="AV292" s="54" t="str">
        <f>VLOOKUP(A292,proyectos,20,FALSE)</f>
        <v>15/09/2020</v>
      </c>
      <c r="AW292" s="54" t="str">
        <f>VLOOKUP(A292,proyectos,21,FALSE)</f>
        <v/>
      </c>
      <c r="AX292" s="54" t="str">
        <f>VLOOKUP(A292,proyectos,22,FALSE)</f>
        <v>17/09/2020</v>
      </c>
      <c r="AY292" s="54" t="str">
        <f>VLOOKUP(A292,proyectos,23,FALSE)</f>
        <v/>
      </c>
      <c r="AZ292" s="49">
        <f>YEAR(AX292)</f>
        <v>2020</v>
      </c>
      <c r="BA292" s="49">
        <f>MONTH(AX292)</f>
        <v>9</v>
      </c>
      <c r="BB292" s="36" t="s">
        <v>663</v>
      </c>
      <c r="BC292" s="49" t="s">
        <v>3963</v>
      </c>
      <c r="BD292" s="48" t="e">
        <f t="shared" si="304"/>
        <v>#N/A</v>
      </c>
      <c r="BE292" s="48" t="str">
        <f t="shared" si="305"/>
        <v>Iniciativa Aprobada</v>
      </c>
      <c r="BF292" s="48">
        <f t="shared" si="306"/>
        <v>1858</v>
      </c>
      <c r="BG292" s="48">
        <f t="shared" si="307"/>
        <v>1858</v>
      </c>
      <c r="BH292" s="48" t="str">
        <f t="shared" si="308"/>
        <v>Activo</v>
      </c>
    </row>
    <row r="293" spans="1:60" x14ac:dyDescent="0.3">
      <c r="A293" s="8">
        <v>1872</v>
      </c>
      <c r="B293" s="54">
        <f t="shared" si="334"/>
        <v>44062.669085648151</v>
      </c>
      <c r="C293" s="36" t="str">
        <f t="shared" si="298"/>
        <v>DyP_DD_FATCA-CRS_Actualización del esquema en el DHW</v>
      </c>
      <c r="D293" s="36" t="s">
        <v>6468</v>
      </c>
      <c r="E293" s="36" t="s">
        <v>6468</v>
      </c>
      <c r="F293" s="36"/>
      <c r="G293" s="36" t="s">
        <v>6812</v>
      </c>
      <c r="H293" s="36" t="e">
        <f t="shared" si="299"/>
        <v>#N/A</v>
      </c>
      <c r="I293" s="36" t="str">
        <f t="shared" si="311"/>
        <v>AGGC</v>
      </c>
      <c r="J293" s="36" t="s">
        <v>6944</v>
      </c>
      <c r="K293" s="36" t="e">
        <f t="shared" si="337"/>
        <v>#N/A</v>
      </c>
      <c r="L293" s="36" t="s">
        <v>7957</v>
      </c>
      <c r="M293" s="36"/>
      <c r="N293" s="36"/>
      <c r="O293" s="36"/>
      <c r="P293" s="36"/>
      <c r="Q293" s="36"/>
      <c r="R293" s="36" t="s">
        <v>2275</v>
      </c>
      <c r="S293" s="48"/>
      <c r="T293" s="48"/>
      <c r="U293" s="48"/>
      <c r="V293" s="51" t="e">
        <f>VLOOKUP(A293,h_project,15,FALSE)</f>
        <v>#N/A</v>
      </c>
      <c r="W293" s="48" t="s">
        <v>35</v>
      </c>
      <c r="X293" s="36" t="str">
        <f>VLOOKUP(A293,h_iniciativa,15,FALSE)</f>
        <v>Compromisos Internacionales / Fiscalización</v>
      </c>
      <c r="Y293" s="36" t="str">
        <f t="shared" si="341"/>
        <v>Acuerdos nacionales e internacionales</v>
      </c>
      <c r="Z293" s="36" t="str">
        <f t="shared" si="335"/>
        <v>Declaraciones y Pagos (Documentos Digitales)</v>
      </c>
      <c r="AA293" s="36" t="str">
        <f t="shared" si="336"/>
        <v>Servicios de Información</v>
      </c>
      <c r="AB293" s="36" t="str">
        <f t="shared" si="301"/>
        <v>914.1 - FATCA-CRS</v>
      </c>
      <c r="AC293" s="36" t="str">
        <f t="shared" si="302"/>
        <v>FATCA-CRS</v>
      </c>
      <c r="AD293" s="36" t="s">
        <v>33</v>
      </c>
      <c r="AE293" s="48"/>
      <c r="AF293" s="48"/>
      <c r="AG293" s="48"/>
      <c r="AH293" s="48"/>
      <c r="AI293" s="61"/>
      <c r="AJ293" s="36" t="e">
        <f t="shared" si="303"/>
        <v>#N/A</v>
      </c>
      <c r="AK293" s="36" t="str">
        <f t="shared" si="338"/>
        <v>Santa Isabel Villanueva Hernandez</v>
      </c>
      <c r="AL293" s="36" t="str">
        <f t="shared" si="339"/>
        <v>Ingrid Bernal Campuzano</v>
      </c>
      <c r="AM293" s="36" t="s">
        <v>4214</v>
      </c>
      <c r="AN293" s="36" t="s">
        <v>4214</v>
      </c>
      <c r="AO293" s="48"/>
      <c r="AP293" s="48"/>
      <c r="AQ293" s="48"/>
      <c r="AR293" s="36" t="s">
        <v>4444</v>
      </c>
      <c r="AS293" s="36" t="s">
        <v>4444</v>
      </c>
      <c r="AT293" s="48" t="str">
        <f t="shared" si="342"/>
        <v>Carlos Roberto Gonzalez Reyes</v>
      </c>
      <c r="AU293" s="48" t="str">
        <f t="shared" si="340"/>
        <v>Carlos Roberto Gonzalez Reyes</v>
      </c>
      <c r="AV293" s="52"/>
      <c r="AW293" s="52"/>
      <c r="AX293" s="52"/>
      <c r="AY293" s="52"/>
      <c r="AZ293" s="52"/>
      <c r="BA293" s="52"/>
      <c r="BB293" s="48" t="s">
        <v>2267</v>
      </c>
      <c r="BC293" s="49" t="s">
        <v>3963</v>
      </c>
      <c r="BD293" s="48" t="e">
        <f t="shared" si="304"/>
        <v>#N/A</v>
      </c>
      <c r="BE293" s="48" t="str">
        <f t="shared" si="305"/>
        <v>Iniciativa Aprobada</v>
      </c>
      <c r="BF293" s="48" t="e">
        <f t="shared" si="306"/>
        <v>#N/A</v>
      </c>
      <c r="BG293" s="48" t="e">
        <f t="shared" si="307"/>
        <v>#N/A</v>
      </c>
      <c r="BH293" s="48" t="e">
        <f t="shared" si="308"/>
        <v>#N/A</v>
      </c>
    </row>
    <row r="294" spans="1:60" x14ac:dyDescent="0.3">
      <c r="A294" s="8">
        <v>1877</v>
      </c>
      <c r="B294" s="54">
        <f t="shared" si="334"/>
        <v>44064.524189814816</v>
      </c>
      <c r="C294" s="36" t="str">
        <f t="shared" si="298"/>
        <v>DyP - Actualizar la Declaración Informativa de Regímenes Fiscales Preferentes</v>
      </c>
      <c r="D294" s="48"/>
      <c r="E294" s="48"/>
      <c r="F294" s="48"/>
      <c r="G294" s="36" t="s">
        <v>6813</v>
      </c>
      <c r="H294" s="36" t="e">
        <f t="shared" si="299"/>
        <v>#N/A</v>
      </c>
      <c r="I294" s="36" t="str">
        <f t="shared" si="311"/>
        <v>AGR</v>
      </c>
      <c r="J294" s="36" t="s">
        <v>6944</v>
      </c>
      <c r="K294" s="36" t="e">
        <f t="shared" si="337"/>
        <v>#N/A</v>
      </c>
      <c r="L294" s="36"/>
      <c r="M294" s="36"/>
      <c r="N294" s="36"/>
      <c r="O294" s="36"/>
      <c r="P294" s="36"/>
      <c r="Q294" s="36"/>
      <c r="R294" s="36" t="s">
        <v>3962</v>
      </c>
      <c r="S294" s="48"/>
      <c r="T294" s="48"/>
      <c r="U294" s="48"/>
      <c r="V294" s="51" t="e">
        <f>VLOOKUP(A294,h_project,15,FALSE)</f>
        <v>#N/A</v>
      </c>
      <c r="W294" s="48" t="s">
        <v>35</v>
      </c>
      <c r="X294" s="36" t="str">
        <f>VLOOKUP(A294,h_iniciativa,15,FALSE)</f>
        <v>Reformas 2020</v>
      </c>
      <c r="Y294" s="36" t="str">
        <f t="shared" si="341"/>
        <v>Continuidad Operativa</v>
      </c>
      <c r="Z294" s="36" t="str">
        <f t="shared" si="335"/>
        <v>Declaraciones y Pagos (Documentos Digitales)</v>
      </c>
      <c r="AA294" s="36" t="str">
        <f t="shared" si="336"/>
        <v>Desarrollo</v>
      </c>
      <c r="AB294" s="36" t="str">
        <f t="shared" si="301"/>
        <v>826 - Forma 63 “Declaración Informativa de los Regímenes Fiscales Preferentes”</v>
      </c>
      <c r="AC294" s="36" t="str">
        <f t="shared" si="302"/>
        <v>Forma 63 “Declaración Informativa de los Regímenes Fiscales Preferentes”</v>
      </c>
      <c r="AD294" s="36" t="str">
        <f>VLOOKUP(A294,h_iniciativa,14,FALSE)</f>
        <v>Microsoft - Operaciones</v>
      </c>
      <c r="AE294" s="48"/>
      <c r="AF294" s="48"/>
      <c r="AG294" s="48"/>
      <c r="AH294" s="48"/>
      <c r="AI294" s="61"/>
      <c r="AJ294" s="36" t="e">
        <f t="shared" si="303"/>
        <v>#N/A</v>
      </c>
      <c r="AK294" s="36" t="str">
        <f t="shared" si="338"/>
        <v>Elizabeth Del Valle Beltran</v>
      </c>
      <c r="AL294" s="36" t="str">
        <f t="shared" si="339"/>
        <v>Ricardo Ramiro Romero Razo</v>
      </c>
      <c r="AM294" s="36" t="s">
        <v>4214</v>
      </c>
      <c r="AN294" s="36" t="s">
        <v>4214</v>
      </c>
      <c r="AO294" s="48"/>
      <c r="AP294" s="48"/>
      <c r="AQ294" s="48"/>
      <c r="AR294" s="36" t="s">
        <v>4444</v>
      </c>
      <c r="AS294" s="36" t="s">
        <v>4444</v>
      </c>
      <c r="AT294" s="48" t="str">
        <f t="shared" si="342"/>
        <v>Oscar Fernandez Pallares</v>
      </c>
      <c r="AU294" s="48" t="str">
        <f t="shared" si="340"/>
        <v>Martha Patricia Tellez Torres</v>
      </c>
      <c r="AV294" s="52"/>
      <c r="AW294" s="52"/>
      <c r="AX294" s="52"/>
      <c r="AY294" s="52"/>
      <c r="AZ294" s="52"/>
      <c r="BA294" s="52"/>
      <c r="BB294" s="48" t="s">
        <v>3960</v>
      </c>
      <c r="BC294" s="49" t="s">
        <v>3963</v>
      </c>
      <c r="BD294" s="48" t="e">
        <f t="shared" si="304"/>
        <v>#N/A</v>
      </c>
      <c r="BE294" s="48" t="str">
        <f t="shared" si="305"/>
        <v>Iniciativa Aprobada</v>
      </c>
      <c r="BF294" s="48">
        <f t="shared" si="306"/>
        <v>1877</v>
      </c>
      <c r="BG294" s="48" t="e">
        <f t="shared" si="307"/>
        <v>#N/A</v>
      </c>
      <c r="BH294" s="48" t="e">
        <f t="shared" si="308"/>
        <v>#N/A</v>
      </c>
    </row>
    <row r="295" spans="1:60" ht="43.2" x14ac:dyDescent="0.3">
      <c r="A295" s="36">
        <v>1880</v>
      </c>
      <c r="B295" s="54">
        <f t="shared" si="334"/>
        <v>44069.568229166667</v>
      </c>
      <c r="C295" s="63" t="str">
        <f t="shared" si="298"/>
        <v>PE_MAT_Modificar contextos de aplicaciones: Seguridad.war-Contribuyente, Seguridad.war-Empleado y SAMSLO.war</v>
      </c>
      <c r="D295" s="48"/>
      <c r="E295" s="48"/>
      <c r="F295" s="48"/>
      <c r="G295" s="36" t="s">
        <v>6813</v>
      </c>
      <c r="H295" s="36" t="e">
        <f t="shared" si="299"/>
        <v>#N/A</v>
      </c>
      <c r="I295" s="36" t="str">
        <f t="shared" si="311"/>
        <v>AGCTI</v>
      </c>
      <c r="J295" s="36" t="s">
        <v>6944</v>
      </c>
      <c r="K295" s="36" t="e">
        <f t="shared" si="337"/>
        <v>#N/A</v>
      </c>
      <c r="L295" s="36"/>
      <c r="M295" s="36"/>
      <c r="N295" s="36"/>
      <c r="O295" s="36"/>
      <c r="P295" s="36"/>
      <c r="Q295" s="36"/>
      <c r="R295" s="36" t="s">
        <v>3962</v>
      </c>
      <c r="S295" s="48"/>
      <c r="T295" s="48"/>
      <c r="U295" s="48"/>
      <c r="V295" s="48"/>
      <c r="W295" s="48" t="s">
        <v>35</v>
      </c>
      <c r="X295" s="48"/>
      <c r="Y295" s="36" t="str">
        <f t="shared" si="341"/>
        <v>Continuidad Operativa</v>
      </c>
      <c r="Z295" s="36" t="str">
        <f t="shared" si="335"/>
        <v>Transversales de TI</v>
      </c>
      <c r="AA295" s="36" t="str">
        <f t="shared" si="336"/>
        <v>Tecnológico</v>
      </c>
      <c r="AB295" s="36" t="str">
        <f t="shared" si="301"/>
        <v>721 - PTSC - Seguridad SIAT - Fase 3 (Integración de nuevas ligas)</v>
      </c>
      <c r="AC295" s="36" t="str">
        <f t="shared" si="302"/>
        <v>PTSC - Seguridad SIAT - Fase 3 (Integración de nuevas ligas)</v>
      </c>
      <c r="AD295" s="36" t="s">
        <v>33</v>
      </c>
      <c r="AE295" s="48"/>
      <c r="AF295" s="48"/>
      <c r="AG295" s="48"/>
      <c r="AH295" s="48"/>
      <c r="AI295" s="61"/>
      <c r="AJ295" s="36" t="e">
        <f t="shared" si="303"/>
        <v>#N/A</v>
      </c>
      <c r="AK295" s="36" t="s">
        <v>165</v>
      </c>
      <c r="AL295" s="36" t="s">
        <v>165</v>
      </c>
      <c r="AM295" s="36" t="s">
        <v>7822</v>
      </c>
      <c r="AN295" s="36" t="s">
        <v>4153</v>
      </c>
      <c r="AO295" s="48"/>
      <c r="AP295" s="48"/>
      <c r="AQ295" s="48"/>
      <c r="AR295" s="36" t="s">
        <v>4401</v>
      </c>
      <c r="AS295" s="36" t="s">
        <v>4401</v>
      </c>
      <c r="AT295" s="48" t="str">
        <f t="shared" si="342"/>
        <v>Jose Ignacio Perez Garcia</v>
      </c>
      <c r="AU295" s="48" t="str">
        <f t="shared" si="340"/>
        <v>Araceli Gandara Bautista</v>
      </c>
      <c r="AV295" s="52"/>
      <c r="AW295" s="52"/>
      <c r="AX295" s="52"/>
      <c r="AY295" s="52"/>
      <c r="AZ295" s="52"/>
      <c r="BA295" s="52"/>
      <c r="BB295" s="48" t="s">
        <v>3960</v>
      </c>
      <c r="BC295" s="48" t="s">
        <v>3963</v>
      </c>
      <c r="BD295" s="48" t="e">
        <f t="shared" si="304"/>
        <v>#N/A</v>
      </c>
      <c r="BE295" s="48" t="str">
        <f t="shared" si="305"/>
        <v>Iniciativa Aprobada</v>
      </c>
      <c r="BF295" s="48">
        <f t="shared" si="306"/>
        <v>1880</v>
      </c>
      <c r="BG295" s="48" t="e">
        <f t="shared" si="307"/>
        <v>#N/A</v>
      </c>
      <c r="BH295" s="48" t="e">
        <f t="shared" si="308"/>
        <v>#N/A</v>
      </c>
    </row>
    <row r="296" spans="1:60" ht="28.8" x14ac:dyDescent="0.3">
      <c r="A296" s="36">
        <v>1882</v>
      </c>
      <c r="B296" s="54">
        <f t="shared" si="334"/>
        <v>44070.543449074074</v>
      </c>
      <c r="C296" s="63" t="str">
        <f t="shared" si="298"/>
        <v>MAT RFC Ampliado: Act. del Cuestionario PF. Asig. de Obg. 579 (Plataformas opción pagos provisionales)</v>
      </c>
      <c r="D296" s="48" t="s">
        <v>1079</v>
      </c>
      <c r="E296" s="48">
        <v>0</v>
      </c>
      <c r="F296" s="48">
        <v>0</v>
      </c>
      <c r="G296" s="36" t="s">
        <v>6813</v>
      </c>
      <c r="H296" s="36" t="e">
        <f t="shared" si="299"/>
        <v>#N/A</v>
      </c>
      <c r="I296" s="36" t="str">
        <f t="shared" ref="I296:I312" si="343">VLOOKUP(A296,h_iniciativa,5,FALSE)</f>
        <v>AGSC</v>
      </c>
      <c r="J296" s="36" t="s">
        <v>7957</v>
      </c>
      <c r="K296" s="36" t="str">
        <f t="shared" si="337"/>
        <v>Juan Carlos Lass Bernal</v>
      </c>
      <c r="L296" s="36" t="s">
        <v>7957</v>
      </c>
      <c r="M296" s="36"/>
      <c r="N296" s="145" t="s">
        <v>4470</v>
      </c>
      <c r="O296" s="36">
        <f>IFERROR(AG296*0.15,0)</f>
        <v>35.699999999999996</v>
      </c>
      <c r="P296" s="36" t="s">
        <v>6974</v>
      </c>
      <c r="Q296" s="36">
        <f>IF(K296=N296,1,0)</f>
        <v>0</v>
      </c>
      <c r="R296" s="36" t="str">
        <f>VLOOKUP(A296,proyectos,5,FALSE)</f>
        <v>D. Desarrollo</v>
      </c>
      <c r="S296" s="48"/>
      <c r="T296" s="48"/>
      <c r="U296" s="48"/>
      <c r="V296" s="51">
        <f t="shared" ref="V296:V320" si="344">VLOOKUP(A296,h_project,15,FALSE)</f>
        <v>0.75</v>
      </c>
      <c r="W296" s="36" t="str">
        <f>VLOOKUP(A296,proyectos,6,FALSE)</f>
        <v>Activo</v>
      </c>
      <c r="X296" s="36" t="str">
        <f t="shared" ref="X296:X312" si="345">VLOOKUP(A296,h_iniciativa,15,FALSE)</f>
        <v>Reformas 2020</v>
      </c>
      <c r="Y296" s="36" t="str">
        <f>VLOOKUP(A296,proyectos,19,FALSE)</f>
        <v>No Aplica</v>
      </c>
      <c r="Z296" s="36" t="str">
        <f t="shared" si="335"/>
        <v>Identificación del Contribuyente</v>
      </c>
      <c r="AA296" s="36" t="str">
        <f t="shared" si="336"/>
        <v>Desarrollo</v>
      </c>
      <c r="AB296" s="36" t="str">
        <f t="shared" si="301"/>
        <v>700 - RFC Ampliado</v>
      </c>
      <c r="AC296" s="36" t="str">
        <f t="shared" si="302"/>
        <v>RFC Ampliado</v>
      </c>
      <c r="AD296" s="36" t="s">
        <v>33</v>
      </c>
      <c r="AE296" s="36" t="str">
        <f>VLOOKUP(A296,h_project,34,FALSE)</f>
        <v>Unidades de Soporte a la Operación (USO)</v>
      </c>
      <c r="AF296" s="36">
        <f>VLOOKUP(A296,h_project,35,FALSE)</f>
        <v>0</v>
      </c>
      <c r="AG296" s="36">
        <f>VLOOKUP(A296,h_project,36,FALSE)</f>
        <v>238</v>
      </c>
      <c r="AH296" s="56">
        <v>105564.42</v>
      </c>
      <c r="AI296" s="57">
        <f>VLOOKUP(A296,h_project,37,FALSE)</f>
        <v>0</v>
      </c>
      <c r="AJ296" s="36" t="e">
        <f t="shared" si="303"/>
        <v>#N/A</v>
      </c>
      <c r="AK296" s="36" t="str">
        <f t="shared" ref="AK296:AK312" si="346">VLOOKUP(A296,h_iniciativa,11,FALSE)</f>
        <v>Christian Alejandro Nolasco Palacios</v>
      </c>
      <c r="AL296" s="36" t="str">
        <f t="shared" ref="AL296:AL312" si="347">VLOOKUP(A296,h_iniciativa,9,FALSE)</f>
        <v>Ignacio Trujillo Hernandez</v>
      </c>
      <c r="AM296" s="36" t="s">
        <v>4214</v>
      </c>
      <c r="AN296" s="36" t="s">
        <v>4214</v>
      </c>
      <c r="AO296" s="36">
        <f>VLOOKUP(A296,proyectos,2,FALSE)</f>
        <v>1258</v>
      </c>
      <c r="AP296" s="36" t="e">
        <f>VLOOKUP(AO296,h_est_tec,17,FALSE)</f>
        <v>#N/A</v>
      </c>
      <c r="AQ296" s="36" t="str">
        <f>VLOOKUP(A296,proyectos,29,FALSE)</f>
        <v>Desarrollo de Software</v>
      </c>
      <c r="AR296" s="36" t="s">
        <v>4401</v>
      </c>
      <c r="AS296" s="36" t="s">
        <v>4401</v>
      </c>
      <c r="AT296" s="48" t="str">
        <f t="shared" si="342"/>
        <v>Jose Ignacio Perez Garcia</v>
      </c>
      <c r="AU296" s="48" t="str">
        <f t="shared" si="340"/>
        <v>Araceli Gandara Bautista</v>
      </c>
      <c r="AV296" s="54" t="str">
        <f>VLOOKUP(A296,proyectos,20,FALSE)</f>
        <v>28/08/2020</v>
      </c>
      <c r="AW296" s="54" t="str">
        <f>VLOOKUP(A296,proyectos,21,FALSE)</f>
        <v>28/08/2020</v>
      </c>
      <c r="AX296" s="54" t="str">
        <f>VLOOKUP(A296,proyectos,22,FALSE)</f>
        <v>28/09/2020</v>
      </c>
      <c r="AY296" s="54" t="str">
        <f>VLOOKUP(A296,proyectos,23,FALSE)</f>
        <v/>
      </c>
      <c r="AZ296" s="49">
        <f>YEAR(AX296)</f>
        <v>2020</v>
      </c>
      <c r="BA296" s="49">
        <f>MONTH(AX296)</f>
        <v>9</v>
      </c>
      <c r="BB296" s="48" t="s">
        <v>663</v>
      </c>
      <c r="BC296" s="48" t="s">
        <v>3963</v>
      </c>
      <c r="BD296" s="48" t="e">
        <f t="shared" si="304"/>
        <v>#N/A</v>
      </c>
      <c r="BE296" s="48" t="str">
        <f t="shared" si="305"/>
        <v>Iniciativa Aprobada</v>
      </c>
      <c r="BF296" s="48">
        <f t="shared" si="306"/>
        <v>1882</v>
      </c>
      <c r="BG296" s="48">
        <f t="shared" si="307"/>
        <v>1882</v>
      </c>
      <c r="BH296" s="48" t="str">
        <f t="shared" si="308"/>
        <v>Activo</v>
      </c>
    </row>
    <row r="297" spans="1:60" x14ac:dyDescent="0.3">
      <c r="A297" s="36">
        <v>1883</v>
      </c>
      <c r="B297" s="54">
        <f t="shared" si="334"/>
        <v>44074.483055555553</v>
      </c>
      <c r="C297" s="36" t="str">
        <f t="shared" si="298"/>
        <v>SAC_SAIMYP_Recuperación de Contraseña de archivos con folios de Marbetes Electrónicos.</v>
      </c>
      <c r="D297" s="48" t="s">
        <v>7926</v>
      </c>
      <c r="E297" s="48"/>
      <c r="F297" s="48" t="s">
        <v>48</v>
      </c>
      <c r="G297" s="36" t="s">
        <v>6813</v>
      </c>
      <c r="H297" s="36" t="e">
        <f t="shared" si="299"/>
        <v>#N/A</v>
      </c>
      <c r="I297" s="36" t="str">
        <f t="shared" si="343"/>
        <v>AGSC</v>
      </c>
      <c r="J297" s="48" t="s">
        <v>6944</v>
      </c>
      <c r="K297" s="36" t="e">
        <f t="shared" si="337"/>
        <v>#N/A</v>
      </c>
      <c r="L297" s="36"/>
      <c r="M297" s="36"/>
      <c r="N297" s="48"/>
      <c r="O297" s="48"/>
      <c r="P297" s="48"/>
      <c r="Q297" s="48"/>
      <c r="R297" s="48" t="s">
        <v>2275</v>
      </c>
      <c r="S297" s="48"/>
      <c r="T297" s="48"/>
      <c r="U297" s="48"/>
      <c r="V297" s="51" t="e">
        <f t="shared" si="344"/>
        <v>#N/A</v>
      </c>
      <c r="W297" s="48" t="s">
        <v>35</v>
      </c>
      <c r="X297" s="36" t="str">
        <f t="shared" si="345"/>
        <v>No aplica</v>
      </c>
      <c r="Y297" s="36" t="str">
        <f t="shared" ref="Y297:Y312" si="348">VLOOKUP(A297,h_iniciativa,17,FALSE)</f>
        <v>Continuidad Operativa</v>
      </c>
      <c r="Z297" s="36" t="str">
        <f t="shared" si="335"/>
        <v>Servicios al Contribuyente</v>
      </c>
      <c r="AA297" s="36" t="str">
        <f t="shared" si="336"/>
        <v>Desarrollo</v>
      </c>
      <c r="AB297" s="36" t="str">
        <f t="shared" si="301"/>
        <v>685.1 - Sistema Automatizado Integral de Marbetes y Precintos</v>
      </c>
      <c r="AC297" s="36" t="str">
        <f t="shared" si="302"/>
        <v>Sistema Automatizado Integral de Marbetes y Precintos</v>
      </c>
      <c r="AD297" s="36" t="s">
        <v>33</v>
      </c>
      <c r="AE297" s="48"/>
      <c r="AF297" s="48"/>
      <c r="AG297" s="48"/>
      <c r="AH297" s="48"/>
      <c r="AI297" s="61"/>
      <c r="AJ297" s="36" t="e">
        <f t="shared" si="303"/>
        <v>#N/A</v>
      </c>
      <c r="AK297" s="36" t="str">
        <f t="shared" si="346"/>
        <v>Felix Juan Ramirez Velasco</v>
      </c>
      <c r="AL297" s="36" t="str">
        <f t="shared" si="347"/>
        <v>Ignacio Trujillo Hernandez</v>
      </c>
      <c r="AM297" s="36" t="s">
        <v>4214</v>
      </c>
      <c r="AN297" s="36" t="s">
        <v>4214</v>
      </c>
      <c r="AO297" s="48"/>
      <c r="AP297" s="48"/>
      <c r="AQ297" s="48"/>
      <c r="AR297" s="36" t="s">
        <v>4401</v>
      </c>
      <c r="AS297" s="36" t="s">
        <v>4401</v>
      </c>
      <c r="AT297" s="48" t="str">
        <f t="shared" si="342"/>
        <v>Jose Ignacio Perez Garcia</v>
      </c>
      <c r="AU297" s="48" t="str">
        <f t="shared" si="340"/>
        <v>Erika Adriana Ruiz Mendoza</v>
      </c>
      <c r="AV297" s="52"/>
      <c r="AW297" s="52"/>
      <c r="AX297" s="52"/>
      <c r="AY297" s="52"/>
      <c r="AZ297" s="52"/>
      <c r="BA297" s="52"/>
      <c r="BB297" s="48" t="s">
        <v>2267</v>
      </c>
      <c r="BC297" s="48" t="s">
        <v>3963</v>
      </c>
      <c r="BD297" s="48">
        <f t="shared" si="304"/>
        <v>1883</v>
      </c>
      <c r="BE297" s="48" t="str">
        <f t="shared" si="305"/>
        <v>Iniciativa validada</v>
      </c>
      <c r="BF297" s="48" t="e">
        <f t="shared" si="306"/>
        <v>#N/A</v>
      </c>
      <c r="BG297" s="48" t="e">
        <f t="shared" si="307"/>
        <v>#N/A</v>
      </c>
      <c r="BH297" s="48" t="e">
        <f t="shared" si="308"/>
        <v>#N/A</v>
      </c>
    </row>
    <row r="298" spans="1:60" x14ac:dyDescent="0.3">
      <c r="A298" s="36">
        <v>1884</v>
      </c>
      <c r="B298" s="54">
        <f t="shared" si="334"/>
        <v>44074.519814814812</v>
      </c>
      <c r="C298" s="36" t="str">
        <f t="shared" si="298"/>
        <v>SAC_SORTEO BUEN FIN 2020 PARTICIPANTES-GANADORES</v>
      </c>
      <c r="D298" s="48" t="s">
        <v>8057</v>
      </c>
      <c r="E298" s="48" t="s">
        <v>8057</v>
      </c>
      <c r="F298" s="48" t="s">
        <v>8058</v>
      </c>
      <c r="G298" s="36" t="s">
        <v>6812</v>
      </c>
      <c r="H298" s="36" t="e">
        <f t="shared" si="299"/>
        <v>#N/A</v>
      </c>
      <c r="I298" s="36" t="str">
        <f t="shared" si="343"/>
        <v>AGSC</v>
      </c>
      <c r="J298" s="48" t="s">
        <v>6944</v>
      </c>
      <c r="K298" s="36" t="e">
        <f t="shared" si="337"/>
        <v>#N/A</v>
      </c>
      <c r="L298" s="36" t="s">
        <v>6944</v>
      </c>
      <c r="M298" s="36"/>
      <c r="N298" s="48" t="s">
        <v>8072</v>
      </c>
      <c r="O298" s="48"/>
      <c r="P298" s="48"/>
      <c r="Q298" s="48"/>
      <c r="R298" s="48" t="s">
        <v>2275</v>
      </c>
      <c r="S298" s="48"/>
      <c r="T298" s="48"/>
      <c r="U298" s="48"/>
      <c r="V298" s="51" t="e">
        <f t="shared" si="344"/>
        <v>#N/A</v>
      </c>
      <c r="W298" s="48" t="s">
        <v>35</v>
      </c>
      <c r="X298" s="36" t="str">
        <f t="shared" si="345"/>
        <v>Apoyo al proceso y aplicativo del Buen Fin</v>
      </c>
      <c r="Y298" s="36" t="str">
        <f t="shared" si="348"/>
        <v>Compromiso con otras Instituciones</v>
      </c>
      <c r="Z298" s="36" t="str">
        <f t="shared" si="335"/>
        <v>Servicios al Contribuyente</v>
      </c>
      <c r="AA298" s="36" t="str">
        <f t="shared" si="336"/>
        <v>Desarrollo</v>
      </c>
      <c r="AB298" s="36" t="str">
        <f t="shared" si="301"/>
        <v>734 - Sorteo Fiscal del Buen Fin</v>
      </c>
      <c r="AC298" s="36" t="str">
        <f t="shared" si="302"/>
        <v>Sorteo Fiscal del Buen Fin</v>
      </c>
      <c r="AD298" s="36" t="str">
        <f>VLOOKUP(A298,h_iniciativa,14,FALSE)</f>
        <v>Fábrica Interna - AMCI</v>
      </c>
      <c r="AE298" s="48"/>
      <c r="AF298" s="48"/>
      <c r="AG298" s="48"/>
      <c r="AH298" s="48"/>
      <c r="AI298" s="61"/>
      <c r="AJ298" s="36" t="e">
        <f t="shared" si="303"/>
        <v>#N/A</v>
      </c>
      <c r="AK298" s="36" t="str">
        <f t="shared" si="346"/>
        <v>Oscar Gabriel Rivera Murillo</v>
      </c>
      <c r="AL298" s="36" t="str">
        <f t="shared" si="347"/>
        <v>Ignacio Trujillo Hernandez</v>
      </c>
      <c r="AM298" s="36" t="s">
        <v>4214</v>
      </c>
      <c r="AN298" s="36" t="s">
        <v>4214</v>
      </c>
      <c r="AO298" s="48"/>
      <c r="AP298" s="48"/>
      <c r="AQ298" s="48"/>
      <c r="AR298" s="48" t="s">
        <v>4444</v>
      </c>
      <c r="AS298" s="48" t="s">
        <v>4444</v>
      </c>
      <c r="AT298" s="48" t="str">
        <f t="shared" si="342"/>
        <v>Alejandro Granados Lujano</v>
      </c>
      <c r="AU298" s="48" t="str">
        <f t="shared" si="340"/>
        <v>Carlos Alberto Rosas Torres</v>
      </c>
      <c r="AV298" s="52"/>
      <c r="AW298" s="52"/>
      <c r="AX298" s="52"/>
      <c r="AY298" s="52"/>
      <c r="AZ298" s="52"/>
      <c r="BA298" s="52"/>
      <c r="BB298" s="48" t="s">
        <v>2267</v>
      </c>
      <c r="BC298" s="48" t="s">
        <v>3963</v>
      </c>
      <c r="BD298" s="48">
        <f t="shared" si="304"/>
        <v>1884</v>
      </c>
      <c r="BE298" s="48" t="str">
        <f t="shared" si="305"/>
        <v>Realizar análisis</v>
      </c>
      <c r="BF298" s="48" t="e">
        <f t="shared" si="306"/>
        <v>#N/A</v>
      </c>
      <c r="BG298" s="48" t="e">
        <f t="shared" si="307"/>
        <v>#N/A</v>
      </c>
      <c r="BH298" s="48" t="e">
        <f t="shared" si="308"/>
        <v>#N/A</v>
      </c>
    </row>
    <row r="299" spans="1:60" x14ac:dyDescent="0.3">
      <c r="A299" s="36">
        <v>1890</v>
      </c>
      <c r="B299" s="54">
        <f t="shared" si="334"/>
        <v>44077.598344907405</v>
      </c>
      <c r="C299" s="36" t="str">
        <f t="shared" si="298"/>
        <v>SAC_CitaSAT: Actualización de información en los módulos de citas del Servicio de Administración Tributaria.</v>
      </c>
      <c r="D299" s="48" t="s">
        <v>7927</v>
      </c>
      <c r="E299" s="48"/>
      <c r="F299" s="48" t="s">
        <v>7928</v>
      </c>
      <c r="G299" s="36" t="s">
        <v>6816</v>
      </c>
      <c r="H299" s="36" t="e">
        <f t="shared" si="299"/>
        <v>#N/A</v>
      </c>
      <c r="I299" s="36" t="str">
        <f t="shared" si="343"/>
        <v>AGSC</v>
      </c>
      <c r="J299" s="48" t="s">
        <v>6944</v>
      </c>
      <c r="K299" s="36" t="e">
        <f t="shared" si="337"/>
        <v>#N/A</v>
      </c>
      <c r="L299" s="36"/>
      <c r="M299" s="36"/>
      <c r="N299" s="48"/>
      <c r="O299" s="48"/>
      <c r="P299" s="48"/>
      <c r="Q299" s="48"/>
      <c r="R299" s="48" t="s">
        <v>2275</v>
      </c>
      <c r="S299" s="48"/>
      <c r="T299" s="48"/>
      <c r="U299" s="48"/>
      <c r="V299" s="51" t="e">
        <f t="shared" si="344"/>
        <v>#N/A</v>
      </c>
      <c r="W299" s="48" t="s">
        <v>35</v>
      </c>
      <c r="X299" s="36" t="str">
        <f t="shared" si="345"/>
        <v>No aplica</v>
      </c>
      <c r="Y299" s="36" t="str">
        <f t="shared" si="348"/>
        <v>Continuidad Operativa</v>
      </c>
      <c r="Z299" s="36" t="str">
        <f t="shared" si="335"/>
        <v>Servicios al Contribuyente</v>
      </c>
      <c r="AA299" s="36" t="str">
        <f t="shared" si="336"/>
        <v>Desarrollo</v>
      </c>
      <c r="AB299" s="36" t="str">
        <f t="shared" si="301"/>
        <v>869 - CitaSAT - Sistema de Citas y Control de Turnos</v>
      </c>
      <c r="AC299" s="36" t="str">
        <f t="shared" si="302"/>
        <v>CitaSAT - Sistema de Citas y Control de Turnos</v>
      </c>
      <c r="AD299" s="36" t="str">
        <f>VLOOKUP(A299,h_iniciativa,14,FALSE)</f>
        <v>Fábrica Interna</v>
      </c>
      <c r="AE299" s="48"/>
      <c r="AF299" s="48"/>
      <c r="AG299" s="48"/>
      <c r="AH299" s="48"/>
      <c r="AI299" s="61"/>
      <c r="AJ299" s="36" t="e">
        <f t="shared" si="303"/>
        <v>#N/A</v>
      </c>
      <c r="AK299" s="36" t="str">
        <f t="shared" si="346"/>
        <v>Oscar Gabriel Rivera Murillo</v>
      </c>
      <c r="AL299" s="36" t="str">
        <f t="shared" si="347"/>
        <v>Ignacio Trujillo Hernandez</v>
      </c>
      <c r="AM299" s="36" t="s">
        <v>4214</v>
      </c>
      <c r="AN299" s="36" t="s">
        <v>4214</v>
      </c>
      <c r="AO299" s="48"/>
      <c r="AP299" s="48"/>
      <c r="AQ299" s="48"/>
      <c r="AR299" s="48" t="s">
        <v>7822</v>
      </c>
      <c r="AS299" s="48" t="s">
        <v>4222</v>
      </c>
      <c r="AT299" s="48" t="str">
        <f t="shared" si="342"/>
        <v>Gerardo Antonio Gutierrez Azcue</v>
      </c>
      <c r="AU299" s="48" t="str">
        <f t="shared" si="340"/>
        <v>Andre Marcel Lacarriere Lezama</v>
      </c>
      <c r="AV299" s="52"/>
      <c r="AW299" s="52"/>
      <c r="AX299" s="52"/>
      <c r="AY299" s="52"/>
      <c r="AZ299" s="52"/>
      <c r="BA299" s="52"/>
      <c r="BB299" s="48" t="s">
        <v>2267</v>
      </c>
      <c r="BC299" s="48" t="s">
        <v>3963</v>
      </c>
      <c r="BD299" s="48">
        <f t="shared" si="304"/>
        <v>1890</v>
      </c>
      <c r="BE299" s="48" t="str">
        <f t="shared" si="305"/>
        <v>Realizar análisis</v>
      </c>
      <c r="BF299" s="48" t="e">
        <f t="shared" si="306"/>
        <v>#N/A</v>
      </c>
      <c r="BG299" s="48" t="e">
        <f t="shared" si="307"/>
        <v>#N/A</v>
      </c>
      <c r="BH299" s="48" t="e">
        <f t="shared" si="308"/>
        <v>#N/A</v>
      </c>
    </row>
    <row r="300" spans="1:60" x14ac:dyDescent="0.3">
      <c r="A300" s="36">
        <v>1894</v>
      </c>
      <c r="B300" s="54">
        <f t="shared" si="334"/>
        <v>44078.751886574071</v>
      </c>
      <c r="C300" s="36" t="str">
        <f t="shared" si="298"/>
        <v xml:space="preserve">CEPD_VOCE_CCUPO_Modificación de criterios aplicables a operaciones  de régimen de depósito fiscal. </v>
      </c>
      <c r="D300" s="48"/>
      <c r="E300" s="48"/>
      <c r="F300" s="48"/>
      <c r="G300" s="36" t="s">
        <v>6815</v>
      </c>
      <c r="H300" s="36" t="e">
        <f t="shared" si="299"/>
        <v>#N/A</v>
      </c>
      <c r="I300" s="36" t="str">
        <f t="shared" si="343"/>
        <v>AGA</v>
      </c>
      <c r="J300" s="48" t="s">
        <v>6944</v>
      </c>
      <c r="K300" s="36" t="e">
        <f t="shared" si="337"/>
        <v>#N/A</v>
      </c>
      <c r="L300" s="36"/>
      <c r="M300" s="36"/>
      <c r="N300" s="48"/>
      <c r="O300" s="48"/>
      <c r="P300" s="48"/>
      <c r="Q300" s="48"/>
      <c r="R300" s="48" t="s">
        <v>2275</v>
      </c>
      <c r="S300" s="48"/>
      <c r="T300" s="48"/>
      <c r="U300" s="48"/>
      <c r="V300" s="51" t="e">
        <f t="shared" si="344"/>
        <v>#N/A</v>
      </c>
      <c r="W300" s="48" t="s">
        <v>35</v>
      </c>
      <c r="X300" s="36" t="str">
        <f t="shared" si="345"/>
        <v>No aplica</v>
      </c>
      <c r="Y300" s="36" t="str">
        <f t="shared" si="348"/>
        <v>Facilitar el cumplimiento</v>
      </c>
      <c r="Z300" s="36" t="str">
        <f t="shared" si="335"/>
        <v>Comercio Exterior - Pre-Despacho</v>
      </c>
      <c r="AA300" s="36" t="str">
        <f t="shared" si="336"/>
        <v>Desarrollo</v>
      </c>
      <c r="AB300" s="36" t="str">
        <f t="shared" si="301"/>
        <v>217 - Validador de Operaciones de Comercio Exterior</v>
      </c>
      <c r="AC300" s="36" t="str">
        <f t="shared" si="302"/>
        <v>Validador de Operaciones de Comercio Exterior</v>
      </c>
      <c r="AD300" s="36" t="str">
        <f>VLOOKUP(A300,h_iniciativa,14,FALSE)</f>
        <v>Fábrica Interna - AGA</v>
      </c>
      <c r="AE300" s="48"/>
      <c r="AF300" s="48"/>
      <c r="AG300" s="48"/>
      <c r="AH300" s="48"/>
      <c r="AI300" s="61"/>
      <c r="AJ300" s="36" t="e">
        <f t="shared" si="303"/>
        <v>#N/A</v>
      </c>
      <c r="AK300" s="36" t="str">
        <f t="shared" si="346"/>
        <v>Sonia Oliva Caballero Aquino</v>
      </c>
      <c r="AL300" s="36" t="str">
        <f t="shared" si="347"/>
        <v>Enrique Teodoro Olvera Olvera</v>
      </c>
      <c r="AM300" s="36" t="s">
        <v>4214</v>
      </c>
      <c r="AN300" s="36" t="s">
        <v>4214</v>
      </c>
      <c r="AO300" s="48"/>
      <c r="AP300" s="48"/>
      <c r="AQ300" s="48"/>
      <c r="AR300" s="48" t="s">
        <v>78</v>
      </c>
      <c r="AS300" s="48" t="s">
        <v>78</v>
      </c>
      <c r="AT300" s="48" t="str">
        <f t="shared" si="342"/>
        <v>Jose Carlos Angel Lara Reyes</v>
      </c>
      <c r="AU300" s="48" t="str">
        <f t="shared" si="340"/>
        <v>Angel Alberto Vazquez Chavez</v>
      </c>
      <c r="AV300" s="52"/>
      <c r="AW300" s="52"/>
      <c r="AX300" s="52"/>
      <c r="AY300" s="52"/>
      <c r="AZ300" s="52"/>
      <c r="BA300" s="52"/>
      <c r="BB300" s="48" t="s">
        <v>2267</v>
      </c>
      <c r="BC300" s="48" t="s">
        <v>3963</v>
      </c>
      <c r="BD300" s="48" t="e">
        <f t="shared" si="304"/>
        <v>#N/A</v>
      </c>
      <c r="BE300" s="48" t="str">
        <f t="shared" si="305"/>
        <v>Iniciativa Aprobada</v>
      </c>
      <c r="BF300" s="48" t="e">
        <f t="shared" si="306"/>
        <v>#N/A</v>
      </c>
      <c r="BG300" s="48" t="e">
        <f t="shared" si="307"/>
        <v>#N/A</v>
      </c>
      <c r="BH300" s="48" t="e">
        <f t="shared" si="308"/>
        <v>#N/A</v>
      </c>
    </row>
    <row r="301" spans="1:60" x14ac:dyDescent="0.3">
      <c r="A301" s="36">
        <v>1899</v>
      </c>
      <c r="B301" s="54">
        <f t="shared" si="334"/>
        <v>44082.543900462966</v>
      </c>
      <c r="C301" s="36" t="str">
        <f t="shared" si="298"/>
        <v>SIC_SIPRE_Atención de Quejas y Denuncias AGSC</v>
      </c>
      <c r="D301" s="48" t="s">
        <v>6714</v>
      </c>
      <c r="E301" s="48" t="s">
        <v>6714</v>
      </c>
      <c r="F301" s="48" t="s">
        <v>303</v>
      </c>
      <c r="G301" s="36" t="s">
        <v>6812</v>
      </c>
      <c r="H301" s="36" t="e">
        <f t="shared" si="299"/>
        <v>#N/A</v>
      </c>
      <c r="I301" s="36" t="str">
        <f t="shared" si="343"/>
        <v>AGE</v>
      </c>
      <c r="J301" s="48" t="s">
        <v>6944</v>
      </c>
      <c r="K301" s="36" t="e">
        <f t="shared" si="337"/>
        <v>#N/A</v>
      </c>
      <c r="L301" s="36" t="s">
        <v>6944</v>
      </c>
      <c r="M301" s="36"/>
      <c r="N301" s="48" t="s">
        <v>67</v>
      </c>
      <c r="O301" s="48"/>
      <c r="P301" s="48"/>
      <c r="Q301" s="48"/>
      <c r="R301" s="48" t="s">
        <v>2275</v>
      </c>
      <c r="S301" s="48"/>
      <c r="T301" s="48"/>
      <c r="U301" s="48"/>
      <c r="V301" s="51" t="e">
        <f t="shared" si="344"/>
        <v>#N/A</v>
      </c>
      <c r="W301" s="48" t="s">
        <v>35</v>
      </c>
      <c r="X301" s="36" t="str">
        <f t="shared" si="345"/>
        <v>Prioritarios</v>
      </c>
      <c r="Y301" s="36" t="str">
        <f t="shared" si="348"/>
        <v>Continuidad Operativa</v>
      </c>
      <c r="Z301" s="36" t="str">
        <f t="shared" si="335"/>
        <v>Servicios Internos de Control</v>
      </c>
      <c r="AA301" s="36" t="str">
        <f t="shared" si="336"/>
        <v>Desarrollo</v>
      </c>
      <c r="AB301" s="36" t="str">
        <f t="shared" si="301"/>
        <v>439 - Sistema de Procedimientos de Evaluación</v>
      </c>
      <c r="AC301" s="36" t="str">
        <f t="shared" si="302"/>
        <v>Sistema de Procedimientos de Evaluación</v>
      </c>
      <c r="AD301" s="36" t="s">
        <v>33</v>
      </c>
      <c r="AE301" s="48"/>
      <c r="AF301" s="48"/>
      <c r="AG301" s="48"/>
      <c r="AH301" s="48"/>
      <c r="AI301" s="61"/>
      <c r="AJ301" s="36" t="e">
        <f t="shared" si="303"/>
        <v>#N/A</v>
      </c>
      <c r="AK301" s="36" t="str">
        <f t="shared" si="346"/>
        <v>Jaime Garrido Ruiz</v>
      </c>
      <c r="AL301" s="36" t="str">
        <f t="shared" si="347"/>
        <v>Diana Maribel Velazquez Barroso</v>
      </c>
      <c r="AM301" s="36" t="s">
        <v>4214</v>
      </c>
      <c r="AN301" s="36" t="s">
        <v>4214</v>
      </c>
      <c r="AO301" s="48"/>
      <c r="AP301" s="48"/>
      <c r="AQ301" s="48"/>
      <c r="AR301" s="48" t="s">
        <v>4444</v>
      </c>
      <c r="AS301" s="48" t="s">
        <v>4444</v>
      </c>
      <c r="AT301" s="48" t="str">
        <f t="shared" si="342"/>
        <v>Alejandro Granados Lujano</v>
      </c>
      <c r="AU301" s="48" t="str">
        <f t="shared" si="340"/>
        <v>Josefina Aguilar Onofre</v>
      </c>
      <c r="AV301" s="52"/>
      <c r="AW301" s="52"/>
      <c r="AX301" s="52"/>
      <c r="AY301" s="52"/>
      <c r="AZ301" s="52"/>
      <c r="BA301" s="52"/>
      <c r="BB301" s="48" t="s">
        <v>2267</v>
      </c>
      <c r="BC301" s="48" t="s">
        <v>3963</v>
      </c>
      <c r="BD301" s="48">
        <f t="shared" si="304"/>
        <v>1899</v>
      </c>
      <c r="BE301" s="48" t="str">
        <f t="shared" si="305"/>
        <v>Iniciativa validada</v>
      </c>
      <c r="BF301" s="48" t="e">
        <f t="shared" si="306"/>
        <v>#N/A</v>
      </c>
      <c r="BG301" s="48" t="e">
        <f t="shared" si="307"/>
        <v>#N/A</v>
      </c>
      <c r="BH301" s="48" t="e">
        <f t="shared" si="308"/>
        <v>#N/A</v>
      </c>
    </row>
    <row r="302" spans="1:60" x14ac:dyDescent="0.3">
      <c r="A302" s="36">
        <v>1900</v>
      </c>
      <c r="B302" s="54">
        <f t="shared" si="334"/>
        <v>44082.547708333332</v>
      </c>
      <c r="C302" s="36" t="str">
        <f t="shared" si="298"/>
        <v>DWH - Actualizar la Declaración Informativa de Regímenes Fiscales Preferentes</v>
      </c>
      <c r="D302" s="48"/>
      <c r="E302" s="48"/>
      <c r="F302" s="48"/>
      <c r="G302" s="36" t="s">
        <v>6813</v>
      </c>
      <c r="H302" s="36" t="e">
        <f t="shared" si="299"/>
        <v>#N/A</v>
      </c>
      <c r="I302" s="36" t="str">
        <f t="shared" si="343"/>
        <v>AGR</v>
      </c>
      <c r="J302" s="48" t="s">
        <v>6944</v>
      </c>
      <c r="K302" s="36" t="e">
        <f t="shared" si="337"/>
        <v>#N/A</v>
      </c>
      <c r="L302" s="36"/>
      <c r="M302" s="36"/>
      <c r="N302" s="48"/>
      <c r="O302" s="48"/>
      <c r="P302" s="48"/>
      <c r="Q302" s="48"/>
      <c r="R302" s="48" t="s">
        <v>2275</v>
      </c>
      <c r="S302" s="48"/>
      <c r="T302" s="48"/>
      <c r="U302" s="48"/>
      <c r="V302" s="51" t="e">
        <f t="shared" si="344"/>
        <v>#N/A</v>
      </c>
      <c r="W302" s="48" t="s">
        <v>35</v>
      </c>
      <c r="X302" s="36" t="str">
        <f t="shared" si="345"/>
        <v>Reformas 2020</v>
      </c>
      <c r="Y302" s="36" t="str">
        <f t="shared" si="348"/>
        <v>Continuidad Operativa</v>
      </c>
      <c r="Z302" s="36" t="str">
        <f t="shared" si="335"/>
        <v>Declaraciones y Pagos (Documentos Digitales)</v>
      </c>
      <c r="AA302" s="36" t="str">
        <f t="shared" si="336"/>
        <v>Servicios de Información</v>
      </c>
      <c r="AB302" s="36" t="str">
        <f t="shared" si="301"/>
        <v>943 - Reporteador de Documentos Digitales</v>
      </c>
      <c r="AC302" s="36" t="str">
        <f t="shared" si="302"/>
        <v>Reporteador de Documentos Digitales</v>
      </c>
      <c r="AD302" s="36" t="s">
        <v>33</v>
      </c>
      <c r="AE302" s="48"/>
      <c r="AF302" s="48"/>
      <c r="AG302" s="48"/>
      <c r="AH302" s="48"/>
      <c r="AI302" s="61"/>
      <c r="AJ302" s="36" t="e">
        <f t="shared" si="303"/>
        <v>#N/A</v>
      </c>
      <c r="AK302" s="36" t="str">
        <f t="shared" si="346"/>
        <v>Elizabeth Del Valle Beltran</v>
      </c>
      <c r="AL302" s="36" t="str">
        <f t="shared" si="347"/>
        <v>Ricardo Ramiro Romero Razo</v>
      </c>
      <c r="AM302" s="36" t="s">
        <v>4214</v>
      </c>
      <c r="AN302" s="36" t="s">
        <v>4214</v>
      </c>
      <c r="AO302" s="48"/>
      <c r="AP302" s="48"/>
      <c r="AQ302" s="48"/>
      <c r="AR302" s="48" t="s">
        <v>7086</v>
      </c>
      <c r="AS302" s="48" t="s">
        <v>7086</v>
      </c>
      <c r="AT302" s="48" t="str">
        <f t="shared" si="342"/>
        <v>Arnulfo Meléndez Valdes</v>
      </c>
      <c r="AU302" s="48" t="str">
        <f t="shared" si="340"/>
        <v>Erik Humberto Campos Esqueda</v>
      </c>
      <c r="AV302" s="52"/>
      <c r="AW302" s="52"/>
      <c r="AX302" s="52"/>
      <c r="AY302" s="52"/>
      <c r="AZ302" s="52"/>
      <c r="BA302" s="52"/>
      <c r="BB302" s="48" t="s">
        <v>2267</v>
      </c>
      <c r="BC302" s="48" t="s">
        <v>3963</v>
      </c>
      <c r="BD302" s="48" t="e">
        <f t="shared" si="304"/>
        <v>#N/A</v>
      </c>
      <c r="BE302" s="48" t="str">
        <f t="shared" si="305"/>
        <v>Iniciativa Aprobada</v>
      </c>
      <c r="BF302" s="48" t="e">
        <f t="shared" si="306"/>
        <v>#N/A</v>
      </c>
      <c r="BG302" s="48" t="e">
        <f t="shared" si="307"/>
        <v>#N/A</v>
      </c>
      <c r="BH302" s="48" t="e">
        <f t="shared" si="308"/>
        <v>#N/A</v>
      </c>
    </row>
    <row r="303" spans="1:60" x14ac:dyDescent="0.3">
      <c r="A303" s="36">
        <v>1906</v>
      </c>
      <c r="B303" s="54">
        <f t="shared" si="334"/>
        <v>44084.51835648148</v>
      </c>
      <c r="C303" s="36" t="str">
        <f t="shared" si="298"/>
        <v>AGSC_conexión con el IDC e institucionalizar aplicativo con el proceso de mejores prácticas.</v>
      </c>
      <c r="D303" s="48"/>
      <c r="E303" s="48"/>
      <c r="F303" s="48"/>
      <c r="G303" s="36" t="s">
        <v>6818</v>
      </c>
      <c r="H303" s="36" t="e">
        <f t="shared" si="299"/>
        <v>#N/A</v>
      </c>
      <c r="I303" s="36" t="str">
        <f t="shared" si="343"/>
        <v>AGSC</v>
      </c>
      <c r="J303" s="48" t="s">
        <v>6944</v>
      </c>
      <c r="K303" s="36" t="e">
        <f t="shared" si="337"/>
        <v>#N/A</v>
      </c>
      <c r="L303" s="36"/>
      <c r="M303" s="36"/>
      <c r="N303" s="48"/>
      <c r="O303" s="48"/>
      <c r="P303" s="48"/>
      <c r="Q303" s="48"/>
      <c r="R303" s="48" t="s">
        <v>2275</v>
      </c>
      <c r="S303" s="48"/>
      <c r="T303" s="48"/>
      <c r="U303" s="48"/>
      <c r="V303" s="51" t="e">
        <f t="shared" si="344"/>
        <v>#N/A</v>
      </c>
      <c r="W303" s="48" t="s">
        <v>35</v>
      </c>
      <c r="X303" s="36" t="str">
        <f t="shared" si="345"/>
        <v>No aplica</v>
      </c>
      <c r="Y303" s="36" t="str">
        <f t="shared" si="348"/>
        <v>Continuidad Operativa</v>
      </c>
      <c r="Z303" s="36" t="str">
        <f t="shared" si="335"/>
        <v>Servicios al Contribuyente</v>
      </c>
      <c r="AA303" s="36" t="str">
        <f t="shared" si="336"/>
        <v>Tecnológico</v>
      </c>
      <c r="AB303" s="36" t="str">
        <f t="shared" si="301"/>
        <v>0 - No Aplica</v>
      </c>
      <c r="AC303" s="36" t="str">
        <f t="shared" si="302"/>
        <v>No Aplica</v>
      </c>
      <c r="AD303" s="36" t="str">
        <f>VLOOKUP(A303,h_iniciativa,14,FALSE)</f>
        <v>No Aplica</v>
      </c>
      <c r="AE303" s="48"/>
      <c r="AF303" s="48"/>
      <c r="AG303" s="48"/>
      <c r="AH303" s="48"/>
      <c r="AI303" s="61"/>
      <c r="AJ303" s="36" t="e">
        <f t="shared" si="303"/>
        <v>#N/A</v>
      </c>
      <c r="AK303" s="36" t="str">
        <f t="shared" si="346"/>
        <v>Christian Alejandro Nolasco Palacios</v>
      </c>
      <c r="AL303" s="36" t="str">
        <f t="shared" si="347"/>
        <v>Ignacio Trujillo Hernandez</v>
      </c>
      <c r="AM303" s="36" t="s">
        <v>4214</v>
      </c>
      <c r="AN303" s="36" t="s">
        <v>4214</v>
      </c>
      <c r="AO303" s="48"/>
      <c r="AP303" s="48"/>
      <c r="AQ303" s="48"/>
      <c r="AR303" s="48" t="s">
        <v>7822</v>
      </c>
      <c r="AS303" s="48" t="s">
        <v>4153</v>
      </c>
      <c r="AT303" s="48">
        <f t="shared" si="342"/>
        <v>0</v>
      </c>
      <c r="AU303" s="48">
        <f t="shared" si="340"/>
        <v>0</v>
      </c>
      <c r="AV303" s="52"/>
      <c r="AW303" s="52"/>
      <c r="AX303" s="52"/>
      <c r="AY303" s="52"/>
      <c r="AZ303" s="52"/>
      <c r="BA303" s="52"/>
      <c r="BB303" s="48" t="s">
        <v>2267</v>
      </c>
      <c r="BC303" s="48" t="s">
        <v>3963</v>
      </c>
      <c r="BD303" s="48">
        <f t="shared" si="304"/>
        <v>1906</v>
      </c>
      <c r="BE303" s="48" t="str">
        <f t="shared" si="305"/>
        <v>Iniciativa validada</v>
      </c>
      <c r="BF303" s="48" t="e">
        <f t="shared" si="306"/>
        <v>#N/A</v>
      </c>
      <c r="BG303" s="48" t="e">
        <f t="shared" si="307"/>
        <v>#N/A</v>
      </c>
      <c r="BH303" s="48" t="e">
        <f t="shared" si="308"/>
        <v>#N/A</v>
      </c>
    </row>
    <row r="304" spans="1:60" x14ac:dyDescent="0.3">
      <c r="A304" s="36">
        <v>1907</v>
      </c>
      <c r="B304" s="54">
        <f t="shared" si="334"/>
        <v>44084.59097222222</v>
      </c>
      <c r="C304" s="36" t="str">
        <f t="shared" si="298"/>
        <v>CEPD_VOCE_Número de Contenedores en el Manifiesto Marítimo</v>
      </c>
      <c r="D304" s="48"/>
      <c r="E304" s="48"/>
      <c r="F304" s="48"/>
      <c r="G304" s="36" t="s">
        <v>6813</v>
      </c>
      <c r="H304" s="36" t="e">
        <f t="shared" si="299"/>
        <v>#N/A</v>
      </c>
      <c r="I304" s="36" t="str">
        <f t="shared" si="343"/>
        <v>AGA</v>
      </c>
      <c r="J304" s="48" t="s">
        <v>6944</v>
      </c>
      <c r="K304" s="36" t="e">
        <f t="shared" si="337"/>
        <v>#N/A</v>
      </c>
      <c r="L304" s="36"/>
      <c r="M304" s="36"/>
      <c r="N304" s="48"/>
      <c r="O304" s="48"/>
      <c r="P304" s="48"/>
      <c r="Q304" s="48"/>
      <c r="R304" s="48" t="s">
        <v>2275</v>
      </c>
      <c r="S304" s="48"/>
      <c r="T304" s="48"/>
      <c r="U304" s="48"/>
      <c r="V304" s="51" t="e">
        <f t="shared" si="344"/>
        <v>#N/A</v>
      </c>
      <c r="W304" s="48" t="s">
        <v>35</v>
      </c>
      <c r="X304" s="36" t="str">
        <f t="shared" si="345"/>
        <v>No aplica</v>
      </c>
      <c r="Y304" s="36" t="str">
        <f t="shared" si="348"/>
        <v>Facilitar el cumplimiento</v>
      </c>
      <c r="Z304" s="36" t="str">
        <f t="shared" si="335"/>
        <v>Comercio Exterior - Pre-Despacho</v>
      </c>
      <c r="AA304" s="36" t="str">
        <f t="shared" si="336"/>
        <v>Desarrollo</v>
      </c>
      <c r="AB304" s="36" t="str">
        <f t="shared" si="301"/>
        <v>217 - Validador de Operaciones de Comercio Exterior</v>
      </c>
      <c r="AC304" s="36" t="str">
        <f t="shared" si="302"/>
        <v>Validador de Operaciones de Comercio Exterior</v>
      </c>
      <c r="AD304" s="36" t="str">
        <f>VLOOKUP(A304,h_iniciativa,14,FALSE)</f>
        <v>Fábrica Interna - AGA</v>
      </c>
      <c r="AE304" s="48"/>
      <c r="AF304" s="48"/>
      <c r="AG304" s="48"/>
      <c r="AH304" s="48"/>
      <c r="AI304" s="61"/>
      <c r="AJ304" s="36" t="e">
        <f t="shared" si="303"/>
        <v>#N/A</v>
      </c>
      <c r="AK304" s="36" t="str">
        <f t="shared" si="346"/>
        <v>Sonia Oliva Caballero Aquino</v>
      </c>
      <c r="AL304" s="36" t="str">
        <f t="shared" si="347"/>
        <v>Enrique Teodoro Olvera Olvera</v>
      </c>
      <c r="AM304" s="36" t="s">
        <v>4214</v>
      </c>
      <c r="AN304" s="36" t="s">
        <v>4214</v>
      </c>
      <c r="AO304" s="48"/>
      <c r="AP304" s="48"/>
      <c r="AQ304" s="48"/>
      <c r="AR304" s="48" t="s">
        <v>78</v>
      </c>
      <c r="AS304" s="48" t="s">
        <v>78</v>
      </c>
      <c r="AT304" s="48" t="str">
        <f t="shared" si="342"/>
        <v>Jose Carlos Angel Lara Reyes</v>
      </c>
      <c r="AU304" s="48" t="str">
        <f t="shared" si="340"/>
        <v>Angel Alberto Vazquez Chavez</v>
      </c>
      <c r="AV304" s="52"/>
      <c r="AW304" s="52"/>
      <c r="AX304" s="52"/>
      <c r="AY304" s="52"/>
      <c r="AZ304" s="52"/>
      <c r="BA304" s="52"/>
      <c r="BB304" s="48" t="s">
        <v>2267</v>
      </c>
      <c r="BC304" s="48" t="s">
        <v>3963</v>
      </c>
      <c r="BD304" s="48">
        <f t="shared" si="304"/>
        <v>1907</v>
      </c>
      <c r="BE304" s="48" t="str">
        <f t="shared" si="305"/>
        <v>Realizar análisis</v>
      </c>
      <c r="BF304" s="48" t="e">
        <f t="shared" si="306"/>
        <v>#N/A</v>
      </c>
      <c r="BG304" s="48" t="e">
        <f t="shared" si="307"/>
        <v>#N/A</v>
      </c>
      <c r="BH304" s="48" t="e">
        <f t="shared" si="308"/>
        <v>#N/A</v>
      </c>
    </row>
    <row r="305" spans="1:60" x14ac:dyDescent="0.3">
      <c r="A305" s="36">
        <v>1910</v>
      </c>
      <c r="B305" s="54">
        <f t="shared" si="334"/>
        <v>44084.654907407406</v>
      </c>
      <c r="C305" s="36" t="str">
        <f t="shared" si="298"/>
        <v>MAT-RFC Ampliado: Actualización del Cuestionario PF, actualización RN0788</v>
      </c>
      <c r="D305" s="48"/>
      <c r="E305" s="48"/>
      <c r="F305" s="48"/>
      <c r="G305" s="36" t="s">
        <v>6813</v>
      </c>
      <c r="H305" s="36" t="e">
        <f t="shared" si="299"/>
        <v>#N/A</v>
      </c>
      <c r="I305" s="36" t="str">
        <f t="shared" si="343"/>
        <v>AGSC</v>
      </c>
      <c r="J305" s="48" t="s">
        <v>6944</v>
      </c>
      <c r="K305" s="36" t="e">
        <f t="shared" si="337"/>
        <v>#N/A</v>
      </c>
      <c r="L305" s="36"/>
      <c r="M305" s="36"/>
      <c r="N305" s="48"/>
      <c r="O305" s="48"/>
      <c r="P305" s="48"/>
      <c r="Q305" s="48"/>
      <c r="R305" s="48" t="s">
        <v>2275</v>
      </c>
      <c r="S305" s="48"/>
      <c r="T305" s="48"/>
      <c r="U305" s="48"/>
      <c r="V305" s="51" t="e">
        <f t="shared" si="344"/>
        <v>#N/A</v>
      </c>
      <c r="W305" s="48" t="s">
        <v>35</v>
      </c>
      <c r="X305" s="36" t="str">
        <f t="shared" si="345"/>
        <v>No aplica</v>
      </c>
      <c r="Y305" s="36" t="str">
        <f t="shared" si="348"/>
        <v>Continuidad Operativa</v>
      </c>
      <c r="Z305" s="36" t="str">
        <f t="shared" si="335"/>
        <v>Identificación del Contribuyente</v>
      </c>
      <c r="AA305" s="36" t="str">
        <f t="shared" si="336"/>
        <v>Desarrollo</v>
      </c>
      <c r="AB305" s="36" t="str">
        <f t="shared" si="301"/>
        <v>700 - RFC Ampliado</v>
      </c>
      <c r="AC305" s="36" t="str">
        <f t="shared" si="302"/>
        <v>RFC Ampliado</v>
      </c>
      <c r="AD305" s="36" t="s">
        <v>33</v>
      </c>
      <c r="AE305" s="48"/>
      <c r="AF305" s="48"/>
      <c r="AG305" s="48"/>
      <c r="AH305" s="48"/>
      <c r="AI305" s="61"/>
      <c r="AJ305" s="36" t="e">
        <f t="shared" si="303"/>
        <v>#N/A</v>
      </c>
      <c r="AK305" s="36" t="str">
        <f t="shared" si="346"/>
        <v>Christian Alejandro Nolasco Palacios</v>
      </c>
      <c r="AL305" s="36" t="str">
        <f t="shared" si="347"/>
        <v>Ignacio Trujillo Hernandez</v>
      </c>
      <c r="AM305" s="36" t="s">
        <v>4214</v>
      </c>
      <c r="AN305" s="36" t="s">
        <v>4214</v>
      </c>
      <c r="AO305" s="48"/>
      <c r="AP305" s="48"/>
      <c r="AQ305" s="48"/>
      <c r="AR305" s="36" t="s">
        <v>4401</v>
      </c>
      <c r="AS305" s="36" t="s">
        <v>4401</v>
      </c>
      <c r="AT305" s="48" t="str">
        <f t="shared" si="342"/>
        <v>Jose Ignacio Perez Garcia</v>
      </c>
      <c r="AU305" s="48" t="str">
        <f t="shared" si="340"/>
        <v>Araceli Gandara Bautista</v>
      </c>
      <c r="AV305" s="52"/>
      <c r="AW305" s="52"/>
      <c r="AX305" s="52"/>
      <c r="AY305" s="52"/>
      <c r="AZ305" s="52"/>
      <c r="BA305" s="52"/>
      <c r="BB305" s="48" t="s">
        <v>2267</v>
      </c>
      <c r="BC305" s="48" t="s">
        <v>3963</v>
      </c>
      <c r="BD305" s="48">
        <f t="shared" si="304"/>
        <v>1910</v>
      </c>
      <c r="BE305" s="48" t="str">
        <f t="shared" si="305"/>
        <v>Realizar análisis</v>
      </c>
      <c r="BF305" s="48" t="e">
        <f t="shared" si="306"/>
        <v>#N/A</v>
      </c>
      <c r="BG305" s="48" t="e">
        <f t="shared" si="307"/>
        <v>#N/A</v>
      </c>
      <c r="BH305" s="48" t="e">
        <f t="shared" si="308"/>
        <v>#N/A</v>
      </c>
    </row>
    <row r="306" spans="1:60" x14ac:dyDescent="0.3">
      <c r="A306" s="36">
        <v>1911</v>
      </c>
      <c r="B306" s="54">
        <f t="shared" si="334"/>
        <v>44084.748344907406</v>
      </c>
      <c r="C306" s="36" t="str">
        <f t="shared" si="298"/>
        <v>FE_Exclusion de RFCs en la generación de la LRFC.</v>
      </c>
      <c r="D306" s="48"/>
      <c r="E306" s="48"/>
      <c r="F306" s="48"/>
      <c r="G306" s="36" t="s">
        <v>6813</v>
      </c>
      <c r="H306" s="36" t="e">
        <f t="shared" si="299"/>
        <v>#N/A</v>
      </c>
      <c r="I306" s="36" t="str">
        <f t="shared" si="343"/>
        <v>AGSC</v>
      </c>
      <c r="J306" s="48" t="s">
        <v>6944</v>
      </c>
      <c r="K306" s="36" t="e">
        <f t="shared" si="337"/>
        <v>#N/A</v>
      </c>
      <c r="L306" s="36"/>
      <c r="M306" s="36"/>
      <c r="N306" s="48"/>
      <c r="O306" s="48"/>
      <c r="P306" s="48"/>
      <c r="Q306" s="48"/>
      <c r="R306" s="48" t="s">
        <v>2275</v>
      </c>
      <c r="S306" s="48"/>
      <c r="T306" s="48"/>
      <c r="U306" s="48"/>
      <c r="V306" s="51" t="e">
        <f t="shared" si="344"/>
        <v>#N/A</v>
      </c>
      <c r="W306" s="48" t="s">
        <v>35</v>
      </c>
      <c r="X306" s="36" t="str">
        <f t="shared" si="345"/>
        <v>Factura - Optimización de los Servicios</v>
      </c>
      <c r="Y306" s="36" t="str">
        <f t="shared" si="348"/>
        <v>Recaudación</v>
      </c>
      <c r="Z306" s="36" t="str">
        <f t="shared" si="335"/>
        <v>Factura Electrónica</v>
      </c>
      <c r="AA306" s="36" t="str">
        <f t="shared" si="336"/>
        <v>Desarrollo</v>
      </c>
      <c r="AB306" s="36" t="str">
        <f t="shared" si="301"/>
        <v>3014 - Administración de Catálogos LCO</v>
      </c>
      <c r="AC306" s="36" t="str">
        <f t="shared" si="302"/>
        <v>Administración de Catálogos LCO</v>
      </c>
      <c r="AD306" s="36" t="s">
        <v>33</v>
      </c>
      <c r="AE306" s="48"/>
      <c r="AF306" s="48"/>
      <c r="AG306" s="48"/>
      <c r="AH306" s="48"/>
      <c r="AI306" s="61"/>
      <c r="AJ306" s="36" t="e">
        <f t="shared" si="303"/>
        <v>#N/A</v>
      </c>
      <c r="AK306" s="36" t="str">
        <f t="shared" si="346"/>
        <v>Roberto Benjamin Monroy Vargas</v>
      </c>
      <c r="AL306" s="36" t="str">
        <f t="shared" si="347"/>
        <v>Diana Maribel Velazquez Barroso</v>
      </c>
      <c r="AM306" s="36" t="s">
        <v>4214</v>
      </c>
      <c r="AN306" s="36" t="s">
        <v>4214</v>
      </c>
      <c r="AO306" s="48"/>
      <c r="AP306" s="48"/>
      <c r="AQ306" s="48"/>
      <c r="AR306" s="48" t="s">
        <v>7086</v>
      </c>
      <c r="AS306" s="48" t="s">
        <v>7086</v>
      </c>
      <c r="AT306" s="48" t="str">
        <f t="shared" si="342"/>
        <v>Jesus Guerrero Mendoza</v>
      </c>
      <c r="AU306" s="48" t="str">
        <f t="shared" si="340"/>
        <v>Francisco Aguilar Rodriguez</v>
      </c>
      <c r="AV306" s="52"/>
      <c r="AW306" s="52"/>
      <c r="AX306" s="52"/>
      <c r="AY306" s="52"/>
      <c r="AZ306" s="52"/>
      <c r="BA306" s="52"/>
      <c r="BB306" s="48" t="s">
        <v>2267</v>
      </c>
      <c r="BC306" s="48" t="s">
        <v>3963</v>
      </c>
      <c r="BD306" s="48">
        <f t="shared" si="304"/>
        <v>1911</v>
      </c>
      <c r="BE306" s="48" t="str">
        <f t="shared" si="305"/>
        <v>Realizar análisis</v>
      </c>
      <c r="BF306" s="48" t="e">
        <f t="shared" si="306"/>
        <v>#N/A</v>
      </c>
      <c r="BG306" s="48" t="e">
        <f t="shared" si="307"/>
        <v>#N/A</v>
      </c>
      <c r="BH306" s="48" t="e">
        <f t="shared" si="308"/>
        <v>#N/A</v>
      </c>
    </row>
    <row r="307" spans="1:60" x14ac:dyDescent="0.3">
      <c r="A307" s="36">
        <v>1912</v>
      </c>
      <c r="B307" s="54">
        <f t="shared" si="334"/>
        <v>44085.392141203702</v>
      </c>
      <c r="C307" s="36" t="str">
        <f t="shared" si="298"/>
        <v>CEPD_CCUPO_VOCE_Incorporar la validación del campo subdivisión para pedimentos complementarios y cartas cupo.</v>
      </c>
      <c r="D307" s="48"/>
      <c r="E307" s="48"/>
      <c r="F307" s="48"/>
      <c r="G307" s="36" t="s">
        <v>6813</v>
      </c>
      <c r="H307" s="36" t="e">
        <f t="shared" si="299"/>
        <v>#N/A</v>
      </c>
      <c r="I307" s="36" t="str">
        <f t="shared" si="343"/>
        <v>AGA</v>
      </c>
      <c r="J307" s="48" t="s">
        <v>6944</v>
      </c>
      <c r="K307" s="36" t="e">
        <f t="shared" si="337"/>
        <v>#N/A</v>
      </c>
      <c r="L307" s="36"/>
      <c r="M307" s="36"/>
      <c r="N307" s="48"/>
      <c r="O307" s="48"/>
      <c r="P307" s="48"/>
      <c r="Q307" s="48"/>
      <c r="R307" s="48" t="s">
        <v>2275</v>
      </c>
      <c r="S307" s="48"/>
      <c r="T307" s="48"/>
      <c r="U307" s="48"/>
      <c r="V307" s="51" t="e">
        <f t="shared" si="344"/>
        <v>#N/A</v>
      </c>
      <c r="W307" s="48" t="s">
        <v>35</v>
      </c>
      <c r="X307" s="36" t="str">
        <f t="shared" si="345"/>
        <v>No aplica</v>
      </c>
      <c r="Y307" s="36" t="str">
        <f t="shared" si="348"/>
        <v>Continuidad Operativa</v>
      </c>
      <c r="Z307" s="36" t="str">
        <f t="shared" si="335"/>
        <v>Comercio Exterior - Pre-Despacho</v>
      </c>
      <c r="AA307" s="36" t="str">
        <f t="shared" si="336"/>
        <v>Desarrollo</v>
      </c>
      <c r="AB307" s="36" t="str">
        <f t="shared" si="301"/>
        <v>217 - Validador de Operaciones de Comercio Exterior</v>
      </c>
      <c r="AC307" s="36" t="str">
        <f t="shared" si="302"/>
        <v>Validador de Operaciones de Comercio Exterior</v>
      </c>
      <c r="AD307" s="36" t="str">
        <f>VLOOKUP(A307,h_iniciativa,14,FALSE)</f>
        <v>Fábrica Interna - AGA</v>
      </c>
      <c r="AE307" s="48"/>
      <c r="AF307" s="48"/>
      <c r="AG307" s="48"/>
      <c r="AH307" s="48"/>
      <c r="AI307" s="61"/>
      <c r="AJ307" s="36" t="e">
        <f t="shared" si="303"/>
        <v>#N/A</v>
      </c>
      <c r="AK307" s="36" t="str">
        <f t="shared" si="346"/>
        <v>Sonia Oliva Caballero Aquino</v>
      </c>
      <c r="AL307" s="36" t="str">
        <f t="shared" si="347"/>
        <v>Enrique Teodoro Olvera Olvera</v>
      </c>
      <c r="AM307" s="36" t="s">
        <v>4214</v>
      </c>
      <c r="AN307" s="36" t="s">
        <v>4214</v>
      </c>
      <c r="AO307" s="48"/>
      <c r="AP307" s="48"/>
      <c r="AQ307" s="48"/>
      <c r="AR307" s="48" t="s">
        <v>78</v>
      </c>
      <c r="AS307" s="48" t="s">
        <v>78</v>
      </c>
      <c r="AT307" s="48" t="str">
        <f t="shared" si="342"/>
        <v>Jose Carlos Angel Lara Reyes</v>
      </c>
      <c r="AU307" s="48" t="str">
        <f t="shared" si="340"/>
        <v>Angel Alberto Vazquez Chavez</v>
      </c>
      <c r="AV307" s="52"/>
      <c r="AW307" s="52"/>
      <c r="AX307" s="52"/>
      <c r="AY307" s="52"/>
      <c r="AZ307" s="52"/>
      <c r="BA307" s="52"/>
      <c r="BB307" s="48" t="s">
        <v>2267</v>
      </c>
      <c r="BC307" s="48" t="s">
        <v>3963</v>
      </c>
      <c r="BD307" s="48">
        <f t="shared" si="304"/>
        <v>1912</v>
      </c>
      <c r="BE307" s="48" t="str">
        <f t="shared" si="305"/>
        <v>Realizar análisis</v>
      </c>
      <c r="BF307" s="48" t="e">
        <f t="shared" si="306"/>
        <v>#N/A</v>
      </c>
      <c r="BG307" s="48" t="e">
        <f t="shared" si="307"/>
        <v>#N/A</v>
      </c>
      <c r="BH307" s="48" t="e">
        <f t="shared" si="308"/>
        <v>#N/A</v>
      </c>
    </row>
    <row r="308" spans="1:60" x14ac:dyDescent="0.3">
      <c r="A308" s="36">
        <v>1914</v>
      </c>
      <c r="B308" s="54">
        <f t="shared" si="334"/>
        <v>44085.747569444444</v>
      </c>
      <c r="C308" s="36" t="str">
        <f t="shared" si="298"/>
        <v>DyP.- Actualizar la nueva Declaración Anual de Personas Morales ejercicio 2020</v>
      </c>
      <c r="D308" s="48" t="s">
        <v>6342</v>
      </c>
      <c r="E308" s="48" t="s">
        <v>8051</v>
      </c>
      <c r="F308" s="48" t="s">
        <v>90</v>
      </c>
      <c r="G308" s="36" t="s">
        <v>6812</v>
      </c>
      <c r="H308" s="36" t="e">
        <f t="shared" si="299"/>
        <v>#N/A</v>
      </c>
      <c r="I308" s="36" t="str">
        <f t="shared" si="343"/>
        <v>AGR</v>
      </c>
      <c r="J308" s="48" t="s">
        <v>7957</v>
      </c>
      <c r="K308" s="36" t="e">
        <f t="shared" si="337"/>
        <v>#N/A</v>
      </c>
      <c r="L308" s="36" t="s">
        <v>7957</v>
      </c>
      <c r="M308" s="36"/>
      <c r="N308" s="48" t="s">
        <v>8070</v>
      </c>
      <c r="O308" s="48"/>
      <c r="P308" s="48"/>
      <c r="Q308" s="48"/>
      <c r="R308" s="48" t="s">
        <v>2275</v>
      </c>
      <c r="S308" s="48"/>
      <c r="T308" s="48"/>
      <c r="U308" s="48"/>
      <c r="V308" s="51" t="e">
        <f t="shared" si="344"/>
        <v>#N/A</v>
      </c>
      <c r="W308" s="48" t="s">
        <v>35</v>
      </c>
      <c r="X308" s="36" t="str">
        <f t="shared" si="345"/>
        <v>Simplificación de declaraciones</v>
      </c>
      <c r="Y308" s="36" t="str">
        <f t="shared" si="348"/>
        <v>Recaudación</v>
      </c>
      <c r="Z308" s="36" t="str">
        <f t="shared" si="335"/>
        <v>Declaraciones y Pagos (Legados y Declaraciones Anuales)</v>
      </c>
      <c r="AA308" s="36" t="str">
        <f t="shared" si="336"/>
        <v>Desarrollo</v>
      </c>
      <c r="AB308" s="36" t="str">
        <f t="shared" si="301"/>
        <v>881.2 - Declaración Anual Personas Morales</v>
      </c>
      <c r="AC308" s="36" t="str">
        <f t="shared" si="302"/>
        <v>Declaración Anual Personas Morales</v>
      </c>
      <c r="AD308" s="36" t="str">
        <f>VLOOKUP(A308,h_iniciativa,14,FALSE)</f>
        <v>Microsoft</v>
      </c>
      <c r="AE308" s="48"/>
      <c r="AF308" s="48"/>
      <c r="AG308" s="48"/>
      <c r="AH308" s="48"/>
      <c r="AI308" s="61"/>
      <c r="AJ308" s="36" t="e">
        <f t="shared" si="303"/>
        <v>#N/A</v>
      </c>
      <c r="AK308" s="36" t="str">
        <f t="shared" si="346"/>
        <v>Manuel Vargas Espinosa</v>
      </c>
      <c r="AL308" s="36" t="str">
        <f t="shared" si="347"/>
        <v>Ricardo Ramiro Romero Razo</v>
      </c>
      <c r="AM308" s="36" t="s">
        <v>4214</v>
      </c>
      <c r="AN308" s="36" t="s">
        <v>4214</v>
      </c>
      <c r="AO308" s="48"/>
      <c r="AP308" s="48"/>
      <c r="AQ308" s="48"/>
      <c r="AR308" s="48" t="s">
        <v>4444</v>
      </c>
      <c r="AS308" s="48" t="s">
        <v>4444</v>
      </c>
      <c r="AT308" s="48" t="str">
        <f t="shared" si="342"/>
        <v>Oscar Fernandez Pallares</v>
      </c>
      <c r="AU308" s="48" t="str">
        <f t="shared" si="340"/>
        <v>Ignacio Ramon Ruiz Casillas</v>
      </c>
      <c r="AV308" s="52"/>
      <c r="AW308" s="52"/>
      <c r="AX308" s="52"/>
      <c r="AY308" s="52"/>
      <c r="AZ308" s="52"/>
      <c r="BA308" s="52"/>
      <c r="BB308" s="48" t="s">
        <v>2267</v>
      </c>
      <c r="BC308" s="48" t="s">
        <v>3963</v>
      </c>
      <c r="BD308" s="48">
        <f t="shared" si="304"/>
        <v>1914</v>
      </c>
      <c r="BE308" s="48" t="str">
        <f t="shared" si="305"/>
        <v>Confirmación participación SI</v>
      </c>
      <c r="BF308" s="48" t="e">
        <f t="shared" si="306"/>
        <v>#N/A</v>
      </c>
      <c r="BG308" s="48" t="e">
        <f t="shared" si="307"/>
        <v>#N/A</v>
      </c>
      <c r="BH308" s="48" t="e">
        <f t="shared" si="308"/>
        <v>#N/A</v>
      </c>
    </row>
    <row r="309" spans="1:60" x14ac:dyDescent="0.3">
      <c r="A309" s="36">
        <v>1915</v>
      </c>
      <c r="B309" s="54">
        <f t="shared" si="334"/>
        <v>44085.768611111111</v>
      </c>
      <c r="C309" s="36" t="str">
        <f t="shared" si="298"/>
        <v>DyP.- Actualizar el resto de los formularios de la Anual de Personas Morales ejercicio 2020</v>
      </c>
      <c r="D309" s="48" t="s">
        <v>6342</v>
      </c>
      <c r="E309" s="48" t="s">
        <v>8051</v>
      </c>
      <c r="F309" s="48" t="s">
        <v>90</v>
      </c>
      <c r="G309" s="36" t="s">
        <v>6812</v>
      </c>
      <c r="H309" s="36" t="e">
        <f t="shared" si="299"/>
        <v>#N/A</v>
      </c>
      <c r="I309" s="36" t="str">
        <f t="shared" si="343"/>
        <v>AGR</v>
      </c>
      <c r="J309" s="48" t="s">
        <v>7957</v>
      </c>
      <c r="K309" s="36" t="e">
        <f t="shared" si="337"/>
        <v>#N/A</v>
      </c>
      <c r="L309" s="36" t="s">
        <v>7957</v>
      </c>
      <c r="M309" s="36"/>
      <c r="N309" s="48" t="s">
        <v>8070</v>
      </c>
      <c r="O309" s="48"/>
      <c r="P309" s="48"/>
      <c r="Q309" s="48"/>
      <c r="R309" s="48" t="s">
        <v>2275</v>
      </c>
      <c r="S309" s="48"/>
      <c r="T309" s="48"/>
      <c r="U309" s="48"/>
      <c r="V309" s="51" t="e">
        <f t="shared" si="344"/>
        <v>#N/A</v>
      </c>
      <c r="W309" s="48" t="s">
        <v>35</v>
      </c>
      <c r="X309" s="36" t="str">
        <f t="shared" si="345"/>
        <v>Simplificación de declaraciones</v>
      </c>
      <c r="Y309" s="36" t="str">
        <f t="shared" si="348"/>
        <v>Recaudación</v>
      </c>
      <c r="Z309" s="36" t="str">
        <f t="shared" si="335"/>
        <v>Declaraciones y Pagos (Legados y Declaraciones Anuales)</v>
      </c>
      <c r="AA309" s="36" t="str">
        <f t="shared" si="336"/>
        <v>Desarrollo</v>
      </c>
      <c r="AB309" s="36" t="str">
        <f t="shared" si="301"/>
        <v>881.2 - Declaración Anual Personas Morales</v>
      </c>
      <c r="AC309" s="36" t="str">
        <f t="shared" si="302"/>
        <v>Declaración Anual Personas Morales</v>
      </c>
      <c r="AD309" s="36" t="str">
        <f>VLOOKUP(A309,h_iniciativa,14,FALSE)</f>
        <v>Microsoft</v>
      </c>
      <c r="AE309" s="48"/>
      <c r="AF309" s="48"/>
      <c r="AG309" s="48"/>
      <c r="AH309" s="48"/>
      <c r="AI309" s="61"/>
      <c r="AJ309" s="36" t="e">
        <f t="shared" si="303"/>
        <v>#N/A</v>
      </c>
      <c r="AK309" s="36" t="str">
        <f t="shared" si="346"/>
        <v>Manuel Vargas Espinosa</v>
      </c>
      <c r="AL309" s="36" t="str">
        <f t="shared" si="347"/>
        <v>Ricardo Ramiro Romero Razo</v>
      </c>
      <c r="AM309" s="36" t="s">
        <v>4214</v>
      </c>
      <c r="AN309" s="36" t="s">
        <v>4214</v>
      </c>
      <c r="AO309" s="48"/>
      <c r="AP309" s="48"/>
      <c r="AQ309" s="48"/>
      <c r="AR309" s="48" t="s">
        <v>4444</v>
      </c>
      <c r="AS309" s="48" t="s">
        <v>4444</v>
      </c>
      <c r="AT309" s="48" t="str">
        <f t="shared" si="342"/>
        <v>Oscar Fernandez Pallares</v>
      </c>
      <c r="AU309" s="48" t="str">
        <f t="shared" si="340"/>
        <v>Ignacio Ramon Ruiz Casillas</v>
      </c>
      <c r="AV309" s="52"/>
      <c r="AW309" s="52"/>
      <c r="AX309" s="52"/>
      <c r="AY309" s="52"/>
      <c r="AZ309" s="52"/>
      <c r="BA309" s="52"/>
      <c r="BB309" s="48" t="s">
        <v>2267</v>
      </c>
      <c r="BC309" s="48" t="s">
        <v>3963</v>
      </c>
      <c r="BD309" s="48">
        <f t="shared" si="304"/>
        <v>1915</v>
      </c>
      <c r="BE309" s="48" t="str">
        <f t="shared" si="305"/>
        <v>Confirmación participación SI</v>
      </c>
      <c r="BF309" s="48" t="e">
        <f t="shared" si="306"/>
        <v>#N/A</v>
      </c>
      <c r="BG309" s="48" t="e">
        <f t="shared" si="307"/>
        <v>#N/A</v>
      </c>
      <c r="BH309" s="48" t="e">
        <f t="shared" si="308"/>
        <v>#N/A</v>
      </c>
    </row>
    <row r="310" spans="1:60" ht="43.2" x14ac:dyDescent="0.3">
      <c r="A310" s="1">
        <v>1917</v>
      </c>
      <c r="B310" s="54">
        <f t="shared" si="334"/>
        <v>44088.67527777778</v>
      </c>
      <c r="C310" s="63" t="str">
        <f t="shared" si="298"/>
        <v>DyP - Declaración informativa para proporcionar los datos de contribuyentes a los que se les comercializó esquema reportable</v>
      </c>
      <c r="D310" s="48" t="s">
        <v>6474</v>
      </c>
      <c r="E310" s="48" t="s">
        <v>6474</v>
      </c>
      <c r="F310" s="48" t="s">
        <v>216</v>
      </c>
      <c r="G310" s="36" t="s">
        <v>6812</v>
      </c>
      <c r="H310" s="48"/>
      <c r="I310" s="36" t="str">
        <f t="shared" si="343"/>
        <v>AGGC</v>
      </c>
      <c r="J310" s="48"/>
      <c r="K310" s="48" t="s">
        <v>376</v>
      </c>
      <c r="L310" s="48" t="s">
        <v>6944</v>
      </c>
      <c r="M310" s="48"/>
      <c r="N310" s="145" t="s">
        <v>376</v>
      </c>
      <c r="O310" s="48"/>
      <c r="P310" s="48"/>
      <c r="Q310" s="48"/>
      <c r="R310" s="36" t="s">
        <v>2275</v>
      </c>
      <c r="S310" s="48"/>
      <c r="T310" s="48"/>
      <c r="U310" s="48"/>
      <c r="V310" s="51" t="e">
        <f t="shared" si="344"/>
        <v>#N/A</v>
      </c>
      <c r="W310" s="48" t="s">
        <v>35</v>
      </c>
      <c r="X310" s="36" t="str">
        <f t="shared" si="345"/>
        <v>No aplica</v>
      </c>
      <c r="Y310" s="36" t="str">
        <f t="shared" si="348"/>
        <v>Fiscalización</v>
      </c>
      <c r="Z310" s="36" t="str">
        <f t="shared" si="335"/>
        <v>Declaraciones y Pagos (Informativas y Pagos Provisionales)</v>
      </c>
      <c r="AA310" s="36" t="str">
        <f t="shared" si="336"/>
        <v>Desarrollo</v>
      </c>
      <c r="AB310" s="36" t="str">
        <f t="shared" si="301"/>
        <v>0 - No Aplica</v>
      </c>
      <c r="AC310" s="36" t="str">
        <f t="shared" si="302"/>
        <v>No Aplica</v>
      </c>
      <c r="AD310" s="48" t="s">
        <v>218</v>
      </c>
      <c r="AE310" s="48"/>
      <c r="AF310" s="48"/>
      <c r="AG310" s="48"/>
      <c r="AH310" s="48"/>
      <c r="AI310" s="61"/>
      <c r="AJ310" s="36" t="e">
        <f t="shared" si="303"/>
        <v>#N/A</v>
      </c>
      <c r="AK310" s="36" t="str">
        <f t="shared" si="346"/>
        <v>Mario Santos Aldama</v>
      </c>
      <c r="AL310" s="36" t="str">
        <f t="shared" si="347"/>
        <v>Ingrid Bernal Campuzano</v>
      </c>
      <c r="AM310" s="36" t="s">
        <v>4214</v>
      </c>
      <c r="AN310" s="36" t="s">
        <v>4214</v>
      </c>
      <c r="AO310" s="48"/>
      <c r="AP310" s="48"/>
      <c r="AQ310" s="48"/>
      <c r="AR310" s="48"/>
      <c r="AS310" s="48"/>
      <c r="AT310" s="48">
        <f t="shared" si="342"/>
        <v>0</v>
      </c>
      <c r="AU310" s="48">
        <f t="shared" si="340"/>
        <v>0</v>
      </c>
      <c r="AV310" s="52"/>
      <c r="AW310" s="52"/>
      <c r="AX310" s="52"/>
      <c r="AY310" s="52"/>
      <c r="AZ310" s="52"/>
      <c r="BA310" s="52"/>
      <c r="BB310" s="36" t="s">
        <v>2267</v>
      </c>
      <c r="BC310" s="49" t="s">
        <v>3963</v>
      </c>
      <c r="BD310" s="48">
        <f t="shared" si="304"/>
        <v>1917</v>
      </c>
      <c r="BE310" s="48" t="str">
        <f t="shared" si="305"/>
        <v>Realizar análisis</v>
      </c>
      <c r="BF310" s="48" t="e">
        <f t="shared" si="306"/>
        <v>#N/A</v>
      </c>
      <c r="BG310" s="48" t="e">
        <f t="shared" si="307"/>
        <v>#N/A</v>
      </c>
      <c r="BH310" s="48" t="e">
        <f t="shared" si="308"/>
        <v>#N/A</v>
      </c>
    </row>
    <row r="311" spans="1:60" ht="28.8" x14ac:dyDescent="0.3">
      <c r="A311" s="1">
        <v>1918</v>
      </c>
      <c r="B311" s="54">
        <f t="shared" si="334"/>
        <v>44088.680694444447</v>
      </c>
      <c r="C311" s="63" t="str">
        <f t="shared" si="298"/>
        <v>DyP - Declaración informativa para revelar esquemas reportables generalizados y personalizados.</v>
      </c>
      <c r="D311" s="48" t="s">
        <v>6474</v>
      </c>
      <c r="E311" s="48" t="s">
        <v>6474</v>
      </c>
      <c r="F311" s="48" t="s">
        <v>216</v>
      </c>
      <c r="G311" s="36" t="s">
        <v>6812</v>
      </c>
      <c r="H311" s="48"/>
      <c r="I311" s="36" t="str">
        <f t="shared" si="343"/>
        <v>AGGC</v>
      </c>
      <c r="J311" s="48"/>
      <c r="K311" s="48" t="s">
        <v>376</v>
      </c>
      <c r="L311" s="48" t="s">
        <v>6944</v>
      </c>
      <c r="M311" s="48"/>
      <c r="N311" s="145" t="s">
        <v>376</v>
      </c>
      <c r="O311" s="48"/>
      <c r="P311" s="48"/>
      <c r="Q311" s="48"/>
      <c r="R311" s="36" t="s">
        <v>2275</v>
      </c>
      <c r="S311" s="48"/>
      <c r="T311" s="48"/>
      <c r="U311" s="48"/>
      <c r="V311" s="51" t="e">
        <f t="shared" si="344"/>
        <v>#N/A</v>
      </c>
      <c r="W311" s="48" t="s">
        <v>35</v>
      </c>
      <c r="X311" s="36" t="str">
        <f t="shared" si="345"/>
        <v>No aplica</v>
      </c>
      <c r="Y311" s="36" t="str">
        <f t="shared" si="348"/>
        <v>Fiscalización</v>
      </c>
      <c r="Z311" s="36" t="str">
        <f t="shared" si="335"/>
        <v>Fiscalización</v>
      </c>
      <c r="AA311" s="36" t="str">
        <f t="shared" si="336"/>
        <v>Desarrollo</v>
      </c>
      <c r="AB311" s="36" t="str">
        <f t="shared" si="301"/>
        <v>0 - No Aplica</v>
      </c>
      <c r="AC311" s="36" t="str">
        <f t="shared" si="302"/>
        <v>No Aplica</v>
      </c>
      <c r="AD311" s="48" t="s">
        <v>218</v>
      </c>
      <c r="AE311" s="48"/>
      <c r="AF311" s="48"/>
      <c r="AG311" s="48"/>
      <c r="AH311" s="48"/>
      <c r="AI311" s="61"/>
      <c r="AJ311" s="36" t="e">
        <f t="shared" si="303"/>
        <v>#N/A</v>
      </c>
      <c r="AK311" s="36" t="str">
        <f t="shared" si="346"/>
        <v>Mario Santos Aldama</v>
      </c>
      <c r="AL311" s="36" t="str">
        <f t="shared" si="347"/>
        <v>Ingrid Bernal Campuzano</v>
      </c>
      <c r="AM311" s="36" t="s">
        <v>4214</v>
      </c>
      <c r="AN311" s="36" t="s">
        <v>4214</v>
      </c>
      <c r="AO311" s="48"/>
      <c r="AP311" s="48"/>
      <c r="AQ311" s="48"/>
      <c r="AR311" s="48"/>
      <c r="AS311" s="48"/>
      <c r="AT311" s="48">
        <f t="shared" si="342"/>
        <v>0</v>
      </c>
      <c r="AU311" s="48">
        <f t="shared" si="340"/>
        <v>0</v>
      </c>
      <c r="AV311" s="52"/>
      <c r="AW311" s="52"/>
      <c r="AX311" s="52"/>
      <c r="AY311" s="52"/>
      <c r="AZ311" s="52"/>
      <c r="BA311" s="52"/>
      <c r="BB311" s="36" t="s">
        <v>2267</v>
      </c>
      <c r="BC311" s="49" t="s">
        <v>3963</v>
      </c>
      <c r="BD311" s="48">
        <f t="shared" si="304"/>
        <v>1918</v>
      </c>
      <c r="BE311" s="48" t="str">
        <f t="shared" si="305"/>
        <v>Realizar análisis</v>
      </c>
      <c r="BF311" s="48" t="e">
        <f t="shared" si="306"/>
        <v>#N/A</v>
      </c>
      <c r="BG311" s="48" t="e">
        <f t="shared" si="307"/>
        <v>#N/A</v>
      </c>
      <c r="BH311" s="48" t="e">
        <f t="shared" si="308"/>
        <v>#N/A</v>
      </c>
    </row>
    <row r="312" spans="1:60" ht="28.8" x14ac:dyDescent="0.3">
      <c r="A312" s="1">
        <v>1919</v>
      </c>
      <c r="B312" s="54">
        <f t="shared" si="334"/>
        <v>44088.686724537038</v>
      </c>
      <c r="C312" s="63" t="str">
        <f t="shared" si="298"/>
        <v>DyP - Constancia de esquema no reportable y de existencia de impedimento legal</v>
      </c>
      <c r="D312" s="48" t="s">
        <v>6474</v>
      </c>
      <c r="E312" s="48" t="s">
        <v>6474</v>
      </c>
      <c r="F312" s="48" t="s">
        <v>216</v>
      </c>
      <c r="G312" s="36" t="s">
        <v>6812</v>
      </c>
      <c r="H312" s="48"/>
      <c r="I312" s="36" t="str">
        <f t="shared" si="343"/>
        <v>AGGC</v>
      </c>
      <c r="J312" s="48"/>
      <c r="K312" s="48" t="s">
        <v>376</v>
      </c>
      <c r="L312" s="48" t="s">
        <v>6944</v>
      </c>
      <c r="M312" s="48"/>
      <c r="N312" s="145" t="s">
        <v>376</v>
      </c>
      <c r="O312" s="48"/>
      <c r="P312" s="48"/>
      <c r="Q312" s="48"/>
      <c r="R312" s="36" t="s">
        <v>2275</v>
      </c>
      <c r="S312" s="48"/>
      <c r="T312" s="48"/>
      <c r="U312" s="48"/>
      <c r="V312" s="51" t="e">
        <f t="shared" si="344"/>
        <v>#N/A</v>
      </c>
      <c r="W312" s="48" t="s">
        <v>35</v>
      </c>
      <c r="X312" s="36" t="str">
        <f t="shared" si="345"/>
        <v>No aplica</v>
      </c>
      <c r="Y312" s="36" t="str">
        <f t="shared" si="348"/>
        <v>Fiscalización</v>
      </c>
      <c r="Z312" s="36" t="str">
        <f t="shared" si="335"/>
        <v>Declaraciones y Pagos (Informativas y Pagos Provisionales)</v>
      </c>
      <c r="AA312" s="36" t="str">
        <f t="shared" si="336"/>
        <v>Desarrollo</v>
      </c>
      <c r="AB312" s="36" t="str">
        <f t="shared" si="301"/>
        <v>0 - No Aplica</v>
      </c>
      <c r="AC312" s="36" t="str">
        <f t="shared" si="302"/>
        <v>No Aplica</v>
      </c>
      <c r="AD312" s="48" t="s">
        <v>218</v>
      </c>
      <c r="AE312" s="48"/>
      <c r="AF312" s="48"/>
      <c r="AG312" s="48"/>
      <c r="AH312" s="48"/>
      <c r="AI312" s="61"/>
      <c r="AJ312" s="36" t="e">
        <f t="shared" si="303"/>
        <v>#N/A</v>
      </c>
      <c r="AK312" s="36" t="str">
        <f t="shared" si="346"/>
        <v>Mario Santos Aldama</v>
      </c>
      <c r="AL312" s="36" t="str">
        <f t="shared" si="347"/>
        <v>Ingrid Bernal Campuzano</v>
      </c>
      <c r="AM312" s="36" t="s">
        <v>4214</v>
      </c>
      <c r="AN312" s="36" t="s">
        <v>4214</v>
      </c>
      <c r="AO312" s="48"/>
      <c r="AP312" s="48"/>
      <c r="AQ312" s="48"/>
      <c r="AR312" s="48"/>
      <c r="AS312" s="48"/>
      <c r="AT312" s="48">
        <f t="shared" si="342"/>
        <v>0</v>
      </c>
      <c r="AU312" s="48">
        <f t="shared" si="340"/>
        <v>0</v>
      </c>
      <c r="AV312" s="52"/>
      <c r="AW312" s="52"/>
      <c r="AX312" s="52"/>
      <c r="AY312" s="52"/>
      <c r="AZ312" s="52"/>
      <c r="BA312" s="52"/>
      <c r="BB312" s="36" t="s">
        <v>2267</v>
      </c>
      <c r="BC312" s="49" t="s">
        <v>3963</v>
      </c>
      <c r="BD312" s="48">
        <f t="shared" si="304"/>
        <v>1919</v>
      </c>
      <c r="BE312" s="48" t="str">
        <f t="shared" si="305"/>
        <v>Realizar análisis</v>
      </c>
      <c r="BF312" s="48" t="e">
        <f t="shared" si="306"/>
        <v>#N/A</v>
      </c>
      <c r="BG312" s="48" t="e">
        <f t="shared" si="307"/>
        <v>#N/A</v>
      </c>
      <c r="BH312" s="48" t="e">
        <f t="shared" si="308"/>
        <v>#N/A</v>
      </c>
    </row>
    <row r="313" spans="1:60" x14ac:dyDescent="0.3">
      <c r="A313" s="36">
        <v>80820</v>
      </c>
      <c r="B313" s="52">
        <v>41646</v>
      </c>
      <c r="C313" s="48" t="s">
        <v>6406</v>
      </c>
      <c r="D313" s="36"/>
      <c r="E313" s="36"/>
      <c r="F313" s="36"/>
      <c r="G313" s="36" t="s">
        <v>6817</v>
      </c>
      <c r="H313" s="36" t="e">
        <f t="shared" ref="H313:H344" si="349">VLOOKUP(A313,h_descr,2,FALSE)</f>
        <v>#N/A</v>
      </c>
      <c r="I313" s="36" t="s">
        <v>78</v>
      </c>
      <c r="J313" s="36" t="s">
        <v>3964</v>
      </c>
      <c r="K313" s="48" t="s">
        <v>4496</v>
      </c>
      <c r="L313" s="48"/>
      <c r="M313" s="48"/>
      <c r="N313" s="48"/>
      <c r="O313" s="48"/>
      <c r="P313" s="48"/>
      <c r="Q313" s="48"/>
      <c r="R313" s="48" t="s">
        <v>34</v>
      </c>
      <c r="S313" s="48"/>
      <c r="T313" s="48"/>
      <c r="U313" s="48"/>
      <c r="V313" s="51" t="e">
        <f t="shared" si="344"/>
        <v>#N/A</v>
      </c>
      <c r="W313" s="48" t="s">
        <v>99</v>
      </c>
      <c r="X313" s="48"/>
      <c r="Y313" s="48"/>
      <c r="Z313" s="36" t="s">
        <v>4417</v>
      </c>
      <c r="AA313" s="36" t="s">
        <v>756</v>
      </c>
      <c r="AB313" s="48"/>
      <c r="AC313" s="36" t="e">
        <f t="shared" si="302"/>
        <v>#N/A</v>
      </c>
      <c r="AD313" s="48"/>
      <c r="AE313" s="36" t="e">
        <f t="shared" ref="AE313:AE320" si="350">VLOOKUP(A313,h_project,34,FALSE)</f>
        <v>#N/A</v>
      </c>
      <c r="AF313" s="36" t="e">
        <f t="shared" ref="AF313:AF320" si="351">VLOOKUP(A313,h_project,35,FALSE)</f>
        <v>#N/A</v>
      </c>
      <c r="AG313" s="36" t="e">
        <f t="shared" ref="AG313:AG320" si="352">VLOOKUP(A313,h_project,36,FALSE)</f>
        <v>#N/A</v>
      </c>
      <c r="AH313" s="36">
        <v>0</v>
      </c>
      <c r="AI313" s="57">
        <v>0</v>
      </c>
      <c r="AJ313" s="36" t="e">
        <f t="shared" si="303"/>
        <v>#N/A</v>
      </c>
      <c r="AK313" s="48" t="s">
        <v>426</v>
      </c>
      <c r="AL313" s="48" t="s">
        <v>41</v>
      </c>
      <c r="AM313" s="36" t="s">
        <v>7822</v>
      </c>
      <c r="AN313" s="36" t="s">
        <v>4444</v>
      </c>
      <c r="AO313" s="48"/>
      <c r="AP313" s="48"/>
      <c r="AQ313" s="48"/>
      <c r="AR313" s="36" t="s">
        <v>7822</v>
      </c>
      <c r="AS313" s="48" t="s">
        <v>3964</v>
      </c>
      <c r="AT313" s="48" t="s">
        <v>3964</v>
      </c>
      <c r="AU313" s="48"/>
      <c r="AV313" s="52"/>
      <c r="AW313" s="52"/>
      <c r="AX313" s="52"/>
      <c r="AY313" s="52"/>
      <c r="AZ313" s="49"/>
      <c r="BA313" s="49"/>
      <c r="BB313" s="48" t="s">
        <v>663</v>
      </c>
      <c r="BC313" s="49" t="s">
        <v>3964</v>
      </c>
      <c r="BD313" s="48" t="e">
        <f t="shared" si="304"/>
        <v>#N/A</v>
      </c>
      <c r="BE313" s="48" t="e">
        <f t="shared" si="305"/>
        <v>#N/A</v>
      </c>
      <c r="BF313" s="48" t="e">
        <f t="shared" si="306"/>
        <v>#N/A</v>
      </c>
      <c r="BG313" s="48" t="e">
        <f t="shared" si="307"/>
        <v>#N/A</v>
      </c>
      <c r="BH313" s="48" t="e">
        <f t="shared" si="308"/>
        <v>#N/A</v>
      </c>
    </row>
    <row r="314" spans="1:60" x14ac:dyDescent="0.3">
      <c r="A314" s="36">
        <v>81269</v>
      </c>
      <c r="B314" s="52">
        <v>41668</v>
      </c>
      <c r="C314" s="48" t="s">
        <v>6404</v>
      </c>
      <c r="D314" s="36" t="s">
        <v>6365</v>
      </c>
      <c r="E314" s="36"/>
      <c r="F314" s="36"/>
      <c r="G314" s="36" t="s">
        <v>6816</v>
      </c>
      <c r="H314" s="36" t="e">
        <f t="shared" si="349"/>
        <v>#N/A</v>
      </c>
      <c r="I314" s="36" t="s">
        <v>139</v>
      </c>
      <c r="J314" s="36" t="s">
        <v>3964</v>
      </c>
      <c r="K314" s="48" t="s">
        <v>6428</v>
      </c>
      <c r="L314" s="48"/>
      <c r="M314" s="48"/>
      <c r="N314" s="48"/>
      <c r="O314" s="48"/>
      <c r="P314" s="48"/>
      <c r="Q314" s="48"/>
      <c r="R314" s="48" t="s">
        <v>6696</v>
      </c>
      <c r="S314" s="48"/>
      <c r="T314" s="48"/>
      <c r="U314" s="48"/>
      <c r="V314" s="51" t="e">
        <f t="shared" si="344"/>
        <v>#N/A</v>
      </c>
      <c r="W314" s="48" t="s">
        <v>35</v>
      </c>
      <c r="X314" s="48"/>
      <c r="Y314" s="48"/>
      <c r="Z314" s="36" t="s">
        <v>394</v>
      </c>
      <c r="AA314" s="36" t="s">
        <v>756</v>
      </c>
      <c r="AB314" s="48"/>
      <c r="AC314" s="36" t="e">
        <f t="shared" si="302"/>
        <v>#N/A</v>
      </c>
      <c r="AD314" s="48"/>
      <c r="AE314" s="36" t="e">
        <f t="shared" si="350"/>
        <v>#N/A</v>
      </c>
      <c r="AF314" s="36" t="e">
        <f t="shared" si="351"/>
        <v>#N/A</v>
      </c>
      <c r="AG314" s="36" t="e">
        <f t="shared" si="352"/>
        <v>#N/A</v>
      </c>
      <c r="AH314" s="36">
        <v>0</v>
      </c>
      <c r="AI314" s="57">
        <v>0</v>
      </c>
      <c r="AJ314" s="36" t="e">
        <f t="shared" si="303"/>
        <v>#N/A</v>
      </c>
      <c r="AK314" s="48" t="s">
        <v>6428</v>
      </c>
      <c r="AL314" s="48" t="s">
        <v>674</v>
      </c>
      <c r="AM314" s="48" t="s">
        <v>4214</v>
      </c>
      <c r="AN314" s="36" t="s">
        <v>4214</v>
      </c>
      <c r="AO314" s="48"/>
      <c r="AP314" s="48"/>
      <c r="AQ314" s="48"/>
      <c r="AR314" s="36" t="s">
        <v>7822</v>
      </c>
      <c r="AS314" s="48" t="s">
        <v>3964</v>
      </c>
      <c r="AT314" s="48" t="s">
        <v>3964</v>
      </c>
      <c r="AU314" s="48"/>
      <c r="AV314" s="52"/>
      <c r="AW314" s="52"/>
      <c r="AX314" s="52"/>
      <c r="AY314" s="52"/>
      <c r="AZ314" s="49"/>
      <c r="BA314" s="49"/>
      <c r="BB314" s="48" t="s">
        <v>663</v>
      </c>
      <c r="BC314" s="49" t="s">
        <v>3964</v>
      </c>
      <c r="BD314" s="48" t="e">
        <f t="shared" si="304"/>
        <v>#N/A</v>
      </c>
      <c r="BE314" s="48" t="e">
        <f t="shared" si="305"/>
        <v>#N/A</v>
      </c>
      <c r="BF314" s="48" t="e">
        <f t="shared" si="306"/>
        <v>#N/A</v>
      </c>
      <c r="BG314" s="48" t="e">
        <f t="shared" si="307"/>
        <v>#N/A</v>
      </c>
      <c r="BH314" s="48" t="e">
        <f t="shared" si="308"/>
        <v>#N/A</v>
      </c>
    </row>
    <row r="315" spans="1:60" x14ac:dyDescent="0.3">
      <c r="A315" s="36">
        <v>87635</v>
      </c>
      <c r="B315" s="52">
        <v>41941</v>
      </c>
      <c r="C315" s="48" t="s">
        <v>6402</v>
      </c>
      <c r="D315" s="36"/>
      <c r="E315" s="36"/>
      <c r="F315" s="36"/>
      <c r="G315" s="36" t="s">
        <v>6817</v>
      </c>
      <c r="H315" s="36" t="e">
        <f t="shared" si="349"/>
        <v>#N/A</v>
      </c>
      <c r="I315" s="36" t="s">
        <v>90</v>
      </c>
      <c r="J315" s="36" t="s">
        <v>3964</v>
      </c>
      <c r="K315" s="48" t="s">
        <v>84</v>
      </c>
      <c r="L315" s="48"/>
      <c r="M315" s="48"/>
      <c r="N315" s="48"/>
      <c r="O315" s="48"/>
      <c r="P315" s="48"/>
      <c r="Q315" s="48"/>
      <c r="R315" s="36" t="s">
        <v>2275</v>
      </c>
      <c r="S315" s="48"/>
      <c r="T315" s="48"/>
      <c r="U315" s="48"/>
      <c r="V315" s="51" t="e">
        <f t="shared" si="344"/>
        <v>#N/A</v>
      </c>
      <c r="W315" s="48" t="s">
        <v>35</v>
      </c>
      <c r="X315" s="48"/>
      <c r="Y315" s="48"/>
      <c r="Z315" s="36" t="s">
        <v>4442</v>
      </c>
      <c r="AA315" s="36" t="s">
        <v>756</v>
      </c>
      <c r="AB315" s="48"/>
      <c r="AC315" s="36" t="e">
        <f t="shared" si="302"/>
        <v>#N/A</v>
      </c>
      <c r="AD315" s="48" t="s">
        <v>3964</v>
      </c>
      <c r="AE315" s="36" t="e">
        <f t="shared" si="350"/>
        <v>#N/A</v>
      </c>
      <c r="AF315" s="36" t="e">
        <f t="shared" si="351"/>
        <v>#N/A</v>
      </c>
      <c r="AG315" s="36" t="e">
        <f t="shared" si="352"/>
        <v>#N/A</v>
      </c>
      <c r="AH315" s="36">
        <v>0</v>
      </c>
      <c r="AI315" s="57">
        <v>0</v>
      </c>
      <c r="AJ315" s="36" t="e">
        <f t="shared" si="303"/>
        <v>#N/A</v>
      </c>
      <c r="AK315" s="48" t="s">
        <v>84</v>
      </c>
      <c r="AL315" s="48" t="s">
        <v>85</v>
      </c>
      <c r="AM315" s="48" t="s">
        <v>4214</v>
      </c>
      <c r="AN315" s="36" t="s">
        <v>4214</v>
      </c>
      <c r="AO315" s="48"/>
      <c r="AP315" s="48"/>
      <c r="AQ315" s="48"/>
      <c r="AR315" s="36" t="s">
        <v>7822</v>
      </c>
      <c r="AS315" s="48" t="s">
        <v>3964</v>
      </c>
      <c r="AT315" s="48" t="s">
        <v>3964</v>
      </c>
      <c r="AU315" s="48"/>
      <c r="AV315" s="52"/>
      <c r="AW315" s="52"/>
      <c r="AX315" s="52"/>
      <c r="AY315" s="52"/>
      <c r="AZ315" s="49"/>
      <c r="BA315" s="49"/>
      <c r="BB315" s="48" t="s">
        <v>663</v>
      </c>
      <c r="BC315" s="49" t="s">
        <v>3964</v>
      </c>
      <c r="BD315" s="48" t="e">
        <f t="shared" si="304"/>
        <v>#N/A</v>
      </c>
      <c r="BE315" s="48" t="e">
        <f t="shared" si="305"/>
        <v>#N/A</v>
      </c>
      <c r="BF315" s="48" t="e">
        <f t="shared" si="306"/>
        <v>#N/A</v>
      </c>
      <c r="BG315" s="48" t="e">
        <f t="shared" si="307"/>
        <v>#N/A</v>
      </c>
      <c r="BH315" s="48" t="e">
        <f t="shared" si="308"/>
        <v>#N/A</v>
      </c>
    </row>
    <row r="316" spans="1:60" x14ac:dyDescent="0.3">
      <c r="A316" s="36">
        <v>90882</v>
      </c>
      <c r="B316" s="52">
        <v>42131</v>
      </c>
      <c r="C316" s="48" t="s">
        <v>6410</v>
      </c>
      <c r="D316" s="36"/>
      <c r="E316" s="36"/>
      <c r="F316" s="36"/>
      <c r="G316" s="36" t="s">
        <v>6819</v>
      </c>
      <c r="H316" s="36" t="e">
        <f t="shared" si="349"/>
        <v>#N/A</v>
      </c>
      <c r="I316" s="36" t="s">
        <v>48</v>
      </c>
      <c r="J316" s="36" t="s">
        <v>3964</v>
      </c>
      <c r="K316" s="48" t="s">
        <v>4476</v>
      </c>
      <c r="L316" s="48"/>
      <c r="M316" s="48"/>
      <c r="N316" s="48"/>
      <c r="O316" s="48"/>
      <c r="P316" s="48"/>
      <c r="Q316" s="48"/>
      <c r="R316" s="48" t="s">
        <v>274</v>
      </c>
      <c r="S316" s="48"/>
      <c r="T316" s="48"/>
      <c r="U316" s="48"/>
      <c r="V316" s="51" t="e">
        <f t="shared" si="344"/>
        <v>#N/A</v>
      </c>
      <c r="W316" s="48" t="s">
        <v>35</v>
      </c>
      <c r="X316" s="48"/>
      <c r="Y316" s="48"/>
      <c r="Z316" s="36" t="s">
        <v>441</v>
      </c>
      <c r="AA316" s="36" t="s">
        <v>756</v>
      </c>
      <c r="AB316" s="48"/>
      <c r="AC316" s="36" t="e">
        <f t="shared" si="302"/>
        <v>#N/A</v>
      </c>
      <c r="AD316" s="48"/>
      <c r="AE316" s="36" t="e">
        <f t="shared" si="350"/>
        <v>#N/A</v>
      </c>
      <c r="AF316" s="36" t="e">
        <f t="shared" si="351"/>
        <v>#N/A</v>
      </c>
      <c r="AG316" s="36" t="e">
        <f t="shared" si="352"/>
        <v>#N/A</v>
      </c>
      <c r="AH316" s="36">
        <v>0</v>
      </c>
      <c r="AI316" s="57">
        <v>0</v>
      </c>
      <c r="AJ316" s="36" t="e">
        <f t="shared" si="303"/>
        <v>#N/A</v>
      </c>
      <c r="AK316" s="48" t="s">
        <v>280</v>
      </c>
      <c r="AL316" s="48" t="s">
        <v>39</v>
      </c>
      <c r="AM316" s="48" t="s">
        <v>4214</v>
      </c>
      <c r="AN316" s="36" t="s">
        <v>4214</v>
      </c>
      <c r="AO316" s="48"/>
      <c r="AP316" s="48"/>
      <c r="AQ316" s="48"/>
      <c r="AR316" s="36" t="s">
        <v>7822</v>
      </c>
      <c r="AS316" s="48" t="s">
        <v>3964</v>
      </c>
      <c r="AT316" s="48" t="s">
        <v>3964</v>
      </c>
      <c r="AU316" s="48"/>
      <c r="AV316" s="52"/>
      <c r="AW316" s="52"/>
      <c r="AX316" s="52"/>
      <c r="AY316" s="52"/>
      <c r="AZ316" s="49"/>
      <c r="BA316" s="49"/>
      <c r="BB316" s="48" t="s">
        <v>663</v>
      </c>
      <c r="BC316" s="49" t="s">
        <v>3964</v>
      </c>
      <c r="BD316" s="48" t="e">
        <f t="shared" si="304"/>
        <v>#N/A</v>
      </c>
      <c r="BE316" s="48" t="e">
        <f t="shared" si="305"/>
        <v>#N/A</v>
      </c>
      <c r="BF316" s="48" t="e">
        <f t="shared" si="306"/>
        <v>#N/A</v>
      </c>
      <c r="BG316" s="48" t="e">
        <f t="shared" si="307"/>
        <v>#N/A</v>
      </c>
      <c r="BH316" s="48" t="e">
        <f t="shared" si="308"/>
        <v>#N/A</v>
      </c>
    </row>
    <row r="317" spans="1:60" x14ac:dyDescent="0.3">
      <c r="A317" s="36">
        <v>91127</v>
      </c>
      <c r="B317" s="52">
        <v>42146</v>
      </c>
      <c r="C317" s="48" t="s">
        <v>6388</v>
      </c>
      <c r="D317" s="36" t="s">
        <v>6365</v>
      </c>
      <c r="E317" s="36"/>
      <c r="F317" s="36"/>
      <c r="G317" s="36" t="s">
        <v>6816</v>
      </c>
      <c r="H317" s="36" t="e">
        <f t="shared" si="349"/>
        <v>#N/A</v>
      </c>
      <c r="I317" s="36" t="s">
        <v>139</v>
      </c>
      <c r="J317" s="36" t="s">
        <v>3964</v>
      </c>
      <c r="K317" s="48" t="s">
        <v>6428</v>
      </c>
      <c r="L317" s="48"/>
      <c r="M317" s="48"/>
      <c r="N317" s="48"/>
      <c r="O317" s="48"/>
      <c r="P317" s="48"/>
      <c r="Q317" s="48"/>
      <c r="R317" s="48" t="s">
        <v>6696</v>
      </c>
      <c r="S317" s="48"/>
      <c r="T317" s="48"/>
      <c r="U317" s="48"/>
      <c r="V317" s="51" t="e">
        <f t="shared" si="344"/>
        <v>#N/A</v>
      </c>
      <c r="W317" s="48" t="s">
        <v>35</v>
      </c>
      <c r="X317" s="48"/>
      <c r="Y317" s="48"/>
      <c r="Z317" s="36" t="s">
        <v>682</v>
      </c>
      <c r="AA317" s="36" t="s">
        <v>756</v>
      </c>
      <c r="AB317" s="48"/>
      <c r="AC317" s="36" t="e">
        <f t="shared" si="302"/>
        <v>#N/A</v>
      </c>
      <c r="AD317" s="48"/>
      <c r="AE317" s="36" t="e">
        <f t="shared" si="350"/>
        <v>#N/A</v>
      </c>
      <c r="AF317" s="36" t="e">
        <f t="shared" si="351"/>
        <v>#N/A</v>
      </c>
      <c r="AG317" s="36" t="e">
        <f t="shared" si="352"/>
        <v>#N/A</v>
      </c>
      <c r="AH317" s="36">
        <v>0</v>
      </c>
      <c r="AI317" s="57">
        <v>0</v>
      </c>
      <c r="AJ317" s="36" t="e">
        <f t="shared" si="303"/>
        <v>#N/A</v>
      </c>
      <c r="AK317" s="48" t="s">
        <v>6428</v>
      </c>
      <c r="AL317" s="48" t="s">
        <v>674</v>
      </c>
      <c r="AM317" s="48" t="s">
        <v>4214</v>
      </c>
      <c r="AN317" s="36" t="s">
        <v>4214</v>
      </c>
      <c r="AO317" s="48"/>
      <c r="AP317" s="48"/>
      <c r="AQ317" s="48"/>
      <c r="AR317" s="36" t="s">
        <v>7822</v>
      </c>
      <c r="AS317" s="48" t="s">
        <v>3964</v>
      </c>
      <c r="AT317" s="48" t="s">
        <v>3964</v>
      </c>
      <c r="AU317" s="48"/>
      <c r="AV317" s="52"/>
      <c r="AW317" s="52"/>
      <c r="AX317" s="52"/>
      <c r="AY317" s="52"/>
      <c r="AZ317" s="49"/>
      <c r="BA317" s="49"/>
      <c r="BB317" s="48" t="s">
        <v>663</v>
      </c>
      <c r="BC317" s="49" t="s">
        <v>3964</v>
      </c>
      <c r="BD317" s="48" t="e">
        <f t="shared" si="304"/>
        <v>#N/A</v>
      </c>
      <c r="BE317" s="48" t="e">
        <f t="shared" si="305"/>
        <v>#N/A</v>
      </c>
      <c r="BF317" s="48" t="e">
        <f t="shared" si="306"/>
        <v>#N/A</v>
      </c>
      <c r="BG317" s="48" t="e">
        <f t="shared" si="307"/>
        <v>#N/A</v>
      </c>
      <c r="BH317" s="48" t="e">
        <f t="shared" si="308"/>
        <v>#N/A</v>
      </c>
    </row>
    <row r="318" spans="1:60" x14ac:dyDescent="0.3">
      <c r="A318" s="36">
        <v>92382</v>
      </c>
      <c r="B318" s="52">
        <v>42215</v>
      </c>
      <c r="C318" s="48" t="s">
        <v>1683</v>
      </c>
      <c r="D318" s="36"/>
      <c r="E318" s="36"/>
      <c r="F318" s="36"/>
      <c r="G318" s="36" t="s">
        <v>6815</v>
      </c>
      <c r="H318" s="36" t="e">
        <f t="shared" si="349"/>
        <v>#N/A</v>
      </c>
      <c r="I318" s="36" t="s">
        <v>354</v>
      </c>
      <c r="J318" s="36" t="s">
        <v>3964</v>
      </c>
      <c r="K318" s="48" t="s">
        <v>376</v>
      </c>
      <c r="L318" s="48"/>
      <c r="M318" s="48"/>
      <c r="N318" s="48"/>
      <c r="O318" s="48"/>
      <c r="P318" s="48"/>
      <c r="Q318" s="48"/>
      <c r="R318" s="48" t="s">
        <v>6696</v>
      </c>
      <c r="S318" s="48"/>
      <c r="T318" s="48"/>
      <c r="U318" s="48"/>
      <c r="V318" s="51" t="e">
        <f t="shared" si="344"/>
        <v>#N/A</v>
      </c>
      <c r="W318" s="48" t="s">
        <v>35</v>
      </c>
      <c r="X318" s="48"/>
      <c r="Y318" s="48"/>
      <c r="Z318" s="36" t="s">
        <v>682</v>
      </c>
      <c r="AA318" s="36" t="s">
        <v>756</v>
      </c>
      <c r="AB318" s="48"/>
      <c r="AC318" s="36" t="e">
        <f t="shared" si="302"/>
        <v>#N/A</v>
      </c>
      <c r="AD318" s="48"/>
      <c r="AE318" s="36" t="e">
        <f t="shared" si="350"/>
        <v>#N/A</v>
      </c>
      <c r="AF318" s="36" t="e">
        <f t="shared" si="351"/>
        <v>#N/A</v>
      </c>
      <c r="AG318" s="36" t="e">
        <f t="shared" si="352"/>
        <v>#N/A</v>
      </c>
      <c r="AH318" s="36">
        <v>0</v>
      </c>
      <c r="AI318" s="57">
        <v>0</v>
      </c>
      <c r="AJ318" s="36" t="e">
        <f t="shared" si="303"/>
        <v>#N/A</v>
      </c>
      <c r="AK318" s="48" t="s">
        <v>376</v>
      </c>
      <c r="AL318" s="48" t="s">
        <v>39</v>
      </c>
      <c r="AM318" s="48" t="s">
        <v>4214</v>
      </c>
      <c r="AN318" s="36" t="s">
        <v>4214</v>
      </c>
      <c r="AO318" s="48"/>
      <c r="AP318" s="48"/>
      <c r="AQ318" s="48"/>
      <c r="AR318" s="36" t="s">
        <v>7822</v>
      </c>
      <c r="AS318" s="48" t="s">
        <v>3964</v>
      </c>
      <c r="AT318" s="48" t="s">
        <v>3964</v>
      </c>
      <c r="AU318" s="48"/>
      <c r="AV318" s="52"/>
      <c r="AW318" s="52"/>
      <c r="AX318" s="52"/>
      <c r="AY318" s="52"/>
      <c r="AZ318" s="49"/>
      <c r="BA318" s="49"/>
      <c r="BB318" s="48" t="s">
        <v>663</v>
      </c>
      <c r="BC318" s="49" t="s">
        <v>3964</v>
      </c>
      <c r="BD318" s="48" t="e">
        <f t="shared" si="304"/>
        <v>#N/A</v>
      </c>
      <c r="BE318" s="48" t="e">
        <f t="shared" si="305"/>
        <v>#N/A</v>
      </c>
      <c r="BF318" s="48" t="e">
        <f t="shared" si="306"/>
        <v>#N/A</v>
      </c>
      <c r="BG318" s="48" t="e">
        <f t="shared" si="307"/>
        <v>#N/A</v>
      </c>
      <c r="BH318" s="48" t="e">
        <f t="shared" si="308"/>
        <v>#N/A</v>
      </c>
    </row>
    <row r="319" spans="1:60" x14ac:dyDescent="0.3">
      <c r="A319" s="36">
        <v>94145</v>
      </c>
      <c r="B319" s="52">
        <v>42293</v>
      </c>
      <c r="C319" s="48" t="s">
        <v>6399</v>
      </c>
      <c r="D319" s="36"/>
      <c r="E319" s="36"/>
      <c r="F319" s="36"/>
      <c r="G319" s="36" t="s">
        <v>6819</v>
      </c>
      <c r="H319" s="36" t="e">
        <f t="shared" si="349"/>
        <v>#N/A</v>
      </c>
      <c r="I319" s="36" t="s">
        <v>48</v>
      </c>
      <c r="J319" s="36" t="s">
        <v>3964</v>
      </c>
      <c r="K319" s="48" t="s">
        <v>6432</v>
      </c>
      <c r="L319" s="48"/>
      <c r="M319" s="48"/>
      <c r="N319" s="48"/>
      <c r="O319" s="48"/>
      <c r="P319" s="48"/>
      <c r="Q319" s="48"/>
      <c r="R319" s="48" t="s">
        <v>274</v>
      </c>
      <c r="S319" s="48"/>
      <c r="T319" s="48"/>
      <c r="U319" s="48"/>
      <c r="V319" s="51" t="e">
        <f t="shared" si="344"/>
        <v>#N/A</v>
      </c>
      <c r="W319" s="48" t="s">
        <v>35</v>
      </c>
      <c r="X319" s="48"/>
      <c r="Y319" s="48"/>
      <c r="Z319" s="36" t="s">
        <v>441</v>
      </c>
      <c r="AA319" s="36" t="s">
        <v>756</v>
      </c>
      <c r="AB319" s="48"/>
      <c r="AC319" s="36" t="e">
        <f t="shared" si="302"/>
        <v>#N/A</v>
      </c>
      <c r="AD319" s="48"/>
      <c r="AE319" s="36" t="e">
        <f t="shared" si="350"/>
        <v>#N/A</v>
      </c>
      <c r="AF319" s="36" t="e">
        <f t="shared" si="351"/>
        <v>#N/A</v>
      </c>
      <c r="AG319" s="36" t="e">
        <f t="shared" si="352"/>
        <v>#N/A</v>
      </c>
      <c r="AH319" s="36">
        <v>0</v>
      </c>
      <c r="AI319" s="57">
        <v>0</v>
      </c>
      <c r="AJ319" s="36" t="e">
        <f t="shared" si="303"/>
        <v>#N/A</v>
      </c>
      <c r="AK319" s="48" t="s">
        <v>6432</v>
      </c>
      <c r="AL319" s="48" t="s">
        <v>39</v>
      </c>
      <c r="AM319" s="48" t="s">
        <v>4214</v>
      </c>
      <c r="AN319" s="36" t="s">
        <v>4214</v>
      </c>
      <c r="AO319" s="48"/>
      <c r="AP319" s="48"/>
      <c r="AQ319" s="48"/>
      <c r="AR319" s="36" t="s">
        <v>7822</v>
      </c>
      <c r="AS319" s="48" t="s">
        <v>3964</v>
      </c>
      <c r="AT319" s="48" t="s">
        <v>3964</v>
      </c>
      <c r="AU319" s="48"/>
      <c r="AV319" s="52"/>
      <c r="AW319" s="52"/>
      <c r="AX319" s="52"/>
      <c r="AY319" s="52"/>
      <c r="AZ319" s="49"/>
      <c r="BA319" s="49"/>
      <c r="BB319" s="48" t="s">
        <v>663</v>
      </c>
      <c r="BC319" s="49" t="s">
        <v>3964</v>
      </c>
      <c r="BD319" s="48" t="e">
        <f t="shared" si="304"/>
        <v>#N/A</v>
      </c>
      <c r="BE319" s="48" t="e">
        <f t="shared" si="305"/>
        <v>#N/A</v>
      </c>
      <c r="BF319" s="48" t="e">
        <f t="shared" si="306"/>
        <v>#N/A</v>
      </c>
      <c r="BG319" s="48" t="e">
        <f t="shared" si="307"/>
        <v>#N/A</v>
      </c>
      <c r="BH319" s="48" t="e">
        <f t="shared" si="308"/>
        <v>#N/A</v>
      </c>
    </row>
    <row r="320" spans="1:60" x14ac:dyDescent="0.3">
      <c r="A320" s="36">
        <v>94760</v>
      </c>
      <c r="B320" s="52">
        <v>42314</v>
      </c>
      <c r="C320" s="48" t="s">
        <v>6411</v>
      </c>
      <c r="D320" s="36"/>
      <c r="E320" s="36"/>
      <c r="F320" s="36"/>
      <c r="G320" s="36" t="s">
        <v>6819</v>
      </c>
      <c r="H320" s="36" t="e">
        <f t="shared" si="349"/>
        <v>#N/A</v>
      </c>
      <c r="I320" s="36" t="s">
        <v>48</v>
      </c>
      <c r="J320" s="36" t="s">
        <v>3964</v>
      </c>
      <c r="K320" s="48" t="s">
        <v>4476</v>
      </c>
      <c r="L320" s="48"/>
      <c r="M320" s="48"/>
      <c r="N320" s="48"/>
      <c r="O320" s="48"/>
      <c r="P320" s="48"/>
      <c r="Q320" s="48"/>
      <c r="R320" s="48" t="s">
        <v>152</v>
      </c>
      <c r="S320" s="48"/>
      <c r="T320" s="48"/>
      <c r="U320" s="48"/>
      <c r="V320" s="51" t="e">
        <f t="shared" si="344"/>
        <v>#N/A</v>
      </c>
      <c r="W320" s="48" t="s">
        <v>99</v>
      </c>
      <c r="X320" s="48"/>
      <c r="Y320" s="48"/>
      <c r="Z320" s="36" t="s">
        <v>441</v>
      </c>
      <c r="AA320" s="36" t="s">
        <v>756</v>
      </c>
      <c r="AB320" s="48"/>
      <c r="AC320" s="36" t="e">
        <f t="shared" si="302"/>
        <v>#N/A</v>
      </c>
      <c r="AD320" s="48"/>
      <c r="AE320" s="36" t="e">
        <f t="shared" si="350"/>
        <v>#N/A</v>
      </c>
      <c r="AF320" s="36" t="e">
        <f t="shared" si="351"/>
        <v>#N/A</v>
      </c>
      <c r="AG320" s="36" t="e">
        <f t="shared" si="352"/>
        <v>#N/A</v>
      </c>
      <c r="AH320" s="36">
        <v>0</v>
      </c>
      <c r="AI320" s="57">
        <v>0</v>
      </c>
      <c r="AJ320" s="36" t="e">
        <f t="shared" si="303"/>
        <v>#N/A</v>
      </c>
      <c r="AK320" s="48" t="s">
        <v>280</v>
      </c>
      <c r="AL320" s="48" t="s">
        <v>123</v>
      </c>
      <c r="AM320" s="48" t="s">
        <v>4214</v>
      </c>
      <c r="AN320" s="36" t="s">
        <v>4214</v>
      </c>
      <c r="AO320" s="48"/>
      <c r="AP320" s="48"/>
      <c r="AQ320" s="48"/>
      <c r="AR320" s="36" t="s">
        <v>7822</v>
      </c>
      <c r="AS320" s="48" t="s">
        <v>3964</v>
      </c>
      <c r="AT320" s="48" t="s">
        <v>3964</v>
      </c>
      <c r="AU320" s="48"/>
      <c r="AV320" s="52"/>
      <c r="AW320" s="52"/>
      <c r="AX320" s="52"/>
      <c r="AY320" s="52"/>
      <c r="AZ320" s="49"/>
      <c r="BA320" s="49"/>
      <c r="BB320" s="48" t="s">
        <v>663</v>
      </c>
      <c r="BC320" s="49" t="s">
        <v>3964</v>
      </c>
      <c r="BD320" s="48" t="e">
        <f t="shared" si="304"/>
        <v>#N/A</v>
      </c>
      <c r="BE320" s="48" t="e">
        <f t="shared" si="305"/>
        <v>#N/A</v>
      </c>
      <c r="BF320" s="48" t="e">
        <f t="shared" si="306"/>
        <v>#N/A</v>
      </c>
      <c r="BG320" s="48" t="e">
        <f t="shared" si="307"/>
        <v>#N/A</v>
      </c>
      <c r="BH320" s="48" t="e">
        <f t="shared" si="308"/>
        <v>#N/A</v>
      </c>
    </row>
    <row r="321" spans="1:60" x14ac:dyDescent="0.3">
      <c r="A321" s="36">
        <v>94785</v>
      </c>
      <c r="B321" s="52">
        <v>42317</v>
      </c>
      <c r="C321" s="48" t="s">
        <v>6717</v>
      </c>
      <c r="D321" s="48"/>
      <c r="E321" s="48"/>
      <c r="F321" s="48"/>
      <c r="G321" s="36" t="s">
        <v>6815</v>
      </c>
      <c r="H321" s="36" t="e">
        <f t="shared" si="349"/>
        <v>#N/A</v>
      </c>
      <c r="I321" s="36" t="s">
        <v>78</v>
      </c>
      <c r="J321" s="36" t="s">
        <v>3964</v>
      </c>
      <c r="K321" s="48" t="s">
        <v>39</v>
      </c>
      <c r="L321" s="48"/>
      <c r="M321" s="48"/>
      <c r="N321" s="48"/>
      <c r="O321" s="48"/>
      <c r="P321" s="48"/>
      <c r="Q321" s="48"/>
      <c r="R321" s="48" t="s">
        <v>274</v>
      </c>
      <c r="S321" s="48"/>
      <c r="T321" s="48"/>
      <c r="U321" s="48"/>
      <c r="V321" s="48"/>
      <c r="W321" s="48" t="s">
        <v>35</v>
      </c>
      <c r="X321" s="48"/>
      <c r="Y321" s="48"/>
      <c r="Z321" s="48"/>
      <c r="AA321" s="48"/>
      <c r="AB321" s="48"/>
      <c r="AC321" s="48"/>
      <c r="AD321" s="48"/>
      <c r="AE321" s="48"/>
      <c r="AF321" s="48"/>
      <c r="AG321" s="48"/>
      <c r="AH321" s="48"/>
      <c r="AI321" s="61"/>
      <c r="AJ321" s="36" t="e">
        <f t="shared" si="303"/>
        <v>#N/A</v>
      </c>
      <c r="AK321" s="48"/>
      <c r="AL321" s="48" t="s">
        <v>39</v>
      </c>
      <c r="AM321" s="48" t="s">
        <v>4214</v>
      </c>
      <c r="AN321" s="36" t="s">
        <v>4214</v>
      </c>
      <c r="AO321" s="48"/>
      <c r="AP321" s="48"/>
      <c r="AQ321" s="48"/>
      <c r="AR321" s="36" t="s">
        <v>7822</v>
      </c>
      <c r="AS321" s="48" t="s">
        <v>3964</v>
      </c>
      <c r="AT321" s="48" t="s">
        <v>3964</v>
      </c>
      <c r="AU321" s="48"/>
      <c r="AV321" s="52"/>
      <c r="AW321" s="52"/>
      <c r="AX321" s="52"/>
      <c r="AY321" s="52"/>
      <c r="AZ321" s="49"/>
      <c r="BA321" s="49"/>
      <c r="BB321" s="48" t="s">
        <v>663</v>
      </c>
      <c r="BC321" s="49" t="s">
        <v>3964</v>
      </c>
      <c r="BD321" s="48" t="e">
        <f t="shared" si="304"/>
        <v>#N/A</v>
      </c>
      <c r="BE321" s="48" t="e">
        <f t="shared" si="305"/>
        <v>#N/A</v>
      </c>
      <c r="BF321" s="48" t="e">
        <f t="shared" si="306"/>
        <v>#N/A</v>
      </c>
      <c r="BG321" s="48" t="e">
        <f t="shared" si="307"/>
        <v>#N/A</v>
      </c>
      <c r="BH321" s="48" t="e">
        <f t="shared" si="308"/>
        <v>#N/A</v>
      </c>
    </row>
    <row r="322" spans="1:60" x14ac:dyDescent="0.3">
      <c r="A322" s="36">
        <v>96373</v>
      </c>
      <c r="B322" s="52">
        <v>42397</v>
      </c>
      <c r="C322" s="48" t="s">
        <v>6403</v>
      </c>
      <c r="D322" s="36" t="s">
        <v>6365</v>
      </c>
      <c r="E322" s="36"/>
      <c r="F322" s="36"/>
      <c r="G322" s="36" t="s">
        <v>6817</v>
      </c>
      <c r="H322" s="36" t="e">
        <f t="shared" si="349"/>
        <v>#N/A</v>
      </c>
      <c r="I322" s="36" t="s">
        <v>139</v>
      </c>
      <c r="J322" s="36" t="s">
        <v>3964</v>
      </c>
      <c r="K322" s="48" t="s">
        <v>6434</v>
      </c>
      <c r="L322" s="48"/>
      <c r="M322" s="48"/>
      <c r="N322" s="48"/>
      <c r="O322" s="48"/>
      <c r="P322" s="48"/>
      <c r="Q322" s="48"/>
      <c r="R322" s="48" t="s">
        <v>6696</v>
      </c>
      <c r="S322" s="48"/>
      <c r="T322" s="48"/>
      <c r="U322" s="48"/>
      <c r="V322" s="51" t="e">
        <f>VLOOKUP(A322,h_project,15,FALSE)</f>
        <v>#N/A</v>
      </c>
      <c r="W322" s="48" t="s">
        <v>35</v>
      </c>
      <c r="X322" s="48"/>
      <c r="Y322" s="48"/>
      <c r="Z322" s="36" t="s">
        <v>140</v>
      </c>
      <c r="AA322" s="36" t="s">
        <v>756</v>
      </c>
      <c r="AB322" s="48"/>
      <c r="AC322" s="36" t="e">
        <f>VLOOKUP(A322,h_iniciativa,13,FALSE)</f>
        <v>#N/A</v>
      </c>
      <c r="AD322" s="48"/>
      <c r="AE322" s="36" t="e">
        <f>VLOOKUP(A322,h_project,34,FALSE)</f>
        <v>#N/A</v>
      </c>
      <c r="AF322" s="36" t="e">
        <f>VLOOKUP(A322,h_project,35,FALSE)</f>
        <v>#N/A</v>
      </c>
      <c r="AG322" s="36" t="e">
        <f>VLOOKUP(A322,h_project,36,FALSE)</f>
        <v>#N/A</v>
      </c>
      <c r="AH322" s="36">
        <v>0</v>
      </c>
      <c r="AI322" s="57">
        <v>0</v>
      </c>
      <c r="AJ322" s="36" t="e">
        <f t="shared" ref="AJ322:AJ379" si="353">VLOOKUP(A322,mg_cancelar,2,FALSE)</f>
        <v>#N/A</v>
      </c>
      <c r="AK322" s="48" t="s">
        <v>6434</v>
      </c>
      <c r="AL322" s="48" t="s">
        <v>6425</v>
      </c>
      <c r="AM322" s="36" t="s">
        <v>7822</v>
      </c>
      <c r="AN322" s="36" t="s">
        <v>7819</v>
      </c>
      <c r="AO322" s="48"/>
      <c r="AP322" s="48"/>
      <c r="AQ322" s="48"/>
      <c r="AR322" s="36" t="s">
        <v>7822</v>
      </c>
      <c r="AS322" s="48" t="s">
        <v>3964</v>
      </c>
      <c r="AT322" s="48" t="s">
        <v>3964</v>
      </c>
      <c r="AU322" s="48"/>
      <c r="AV322" s="52"/>
      <c r="AW322" s="52"/>
      <c r="AX322" s="52"/>
      <c r="AY322" s="52"/>
      <c r="AZ322" s="49"/>
      <c r="BA322" s="49"/>
      <c r="BB322" s="48" t="s">
        <v>663</v>
      </c>
      <c r="BC322" s="49" t="s">
        <v>3964</v>
      </c>
      <c r="BD322" s="48" t="e">
        <f t="shared" ref="BD322:BD385" si="354">VLOOKUP(A322,iniciativa,1,FALSE)</f>
        <v>#N/A</v>
      </c>
      <c r="BE322" s="48" t="e">
        <f t="shared" ref="BE322:BE385" si="355">VLOOKUP(A322,h_iniciativa,23,FALSE)</f>
        <v>#N/A</v>
      </c>
      <c r="BF322" s="48" t="e">
        <f t="shared" ref="BF322:BF385" si="356">VLOOKUP(A322,h_estimacion,1,FALSE)</f>
        <v>#N/A</v>
      </c>
      <c r="BG322" s="48" t="e">
        <f t="shared" ref="BG322:BG385" si="357">VLOOKUP(A322,proyectos,1,FALSE)</f>
        <v>#N/A</v>
      </c>
      <c r="BH322" s="48" t="e">
        <f t="shared" ref="BH322:BH385" si="358">VLOOKUP(A322,h_project,4,FALSE)</f>
        <v>#N/A</v>
      </c>
    </row>
    <row r="323" spans="1:60" x14ac:dyDescent="0.3">
      <c r="A323" s="36">
        <v>96454</v>
      </c>
      <c r="B323" s="52">
        <v>42403</v>
      </c>
      <c r="C323" s="48" t="s">
        <v>6401</v>
      </c>
      <c r="D323" s="36"/>
      <c r="E323" s="36"/>
      <c r="F323" s="36"/>
      <c r="G323" s="36" t="s">
        <v>6815</v>
      </c>
      <c r="H323" s="36" t="e">
        <f t="shared" si="349"/>
        <v>#N/A</v>
      </c>
      <c r="I323" s="36" t="s">
        <v>48</v>
      </c>
      <c r="J323" s="36" t="s">
        <v>3964</v>
      </c>
      <c r="K323" s="48" t="s">
        <v>122</v>
      </c>
      <c r="L323" s="48"/>
      <c r="M323" s="48"/>
      <c r="N323" s="48"/>
      <c r="O323" s="48"/>
      <c r="P323" s="48"/>
      <c r="Q323" s="48"/>
      <c r="R323" s="48" t="s">
        <v>6696</v>
      </c>
      <c r="S323" s="48"/>
      <c r="T323" s="48"/>
      <c r="U323" s="48"/>
      <c r="V323" s="51" t="e">
        <f>VLOOKUP(A323,h_project,15,FALSE)</f>
        <v>#N/A</v>
      </c>
      <c r="W323" s="48" t="s">
        <v>35</v>
      </c>
      <c r="X323" s="48"/>
      <c r="Y323" s="48"/>
      <c r="Z323" s="36" t="s">
        <v>128</v>
      </c>
      <c r="AA323" s="36" t="s">
        <v>756</v>
      </c>
      <c r="AB323" s="48"/>
      <c r="AC323" s="36" t="e">
        <f>VLOOKUP(A323,h_iniciativa,13,FALSE)</f>
        <v>#N/A</v>
      </c>
      <c r="AD323" s="48"/>
      <c r="AE323" s="36" t="e">
        <f>VLOOKUP(A323,h_project,34,FALSE)</f>
        <v>#N/A</v>
      </c>
      <c r="AF323" s="36" t="e">
        <f>VLOOKUP(A323,h_project,35,FALSE)</f>
        <v>#N/A</v>
      </c>
      <c r="AG323" s="36" t="e">
        <f>VLOOKUP(A323,h_project,36,FALSE)</f>
        <v>#N/A</v>
      </c>
      <c r="AH323" s="36">
        <v>0</v>
      </c>
      <c r="AI323" s="57">
        <v>0</v>
      </c>
      <c r="AJ323" s="36" t="e">
        <f t="shared" si="353"/>
        <v>#N/A</v>
      </c>
      <c r="AK323" s="48" t="s">
        <v>122</v>
      </c>
      <c r="AL323" s="48" t="s">
        <v>123</v>
      </c>
      <c r="AM323" s="48" t="s">
        <v>4214</v>
      </c>
      <c r="AN323" s="36" t="s">
        <v>4214</v>
      </c>
      <c r="AO323" s="48"/>
      <c r="AP323" s="48"/>
      <c r="AQ323" s="48"/>
      <c r="AR323" s="36" t="s">
        <v>7822</v>
      </c>
      <c r="AS323" s="48" t="s">
        <v>3964</v>
      </c>
      <c r="AT323" s="48" t="s">
        <v>3964</v>
      </c>
      <c r="AU323" s="48"/>
      <c r="AV323" s="52"/>
      <c r="AW323" s="52"/>
      <c r="AX323" s="52"/>
      <c r="AY323" s="52"/>
      <c r="AZ323" s="49"/>
      <c r="BA323" s="49"/>
      <c r="BB323" s="48" t="s">
        <v>663</v>
      </c>
      <c r="BC323" s="49" t="s">
        <v>3964</v>
      </c>
      <c r="BD323" s="48" t="e">
        <f t="shared" si="354"/>
        <v>#N/A</v>
      </c>
      <c r="BE323" s="48" t="e">
        <f t="shared" si="355"/>
        <v>#N/A</v>
      </c>
      <c r="BF323" s="48" t="e">
        <f t="shared" si="356"/>
        <v>#N/A</v>
      </c>
      <c r="BG323" s="48" t="e">
        <f t="shared" si="357"/>
        <v>#N/A</v>
      </c>
      <c r="BH323" s="48" t="e">
        <f t="shared" si="358"/>
        <v>#N/A</v>
      </c>
    </row>
    <row r="324" spans="1:60" x14ac:dyDescent="0.3">
      <c r="A324" s="36">
        <v>97374</v>
      </c>
      <c r="B324" s="52">
        <v>42438</v>
      </c>
      <c r="C324" s="48" t="s">
        <v>6381</v>
      </c>
      <c r="D324" s="36"/>
      <c r="E324" s="36"/>
      <c r="F324" s="36"/>
      <c r="G324" s="36" t="s">
        <v>6815</v>
      </c>
      <c r="H324" s="36" t="e">
        <f t="shared" si="349"/>
        <v>#N/A</v>
      </c>
      <c r="I324" s="36" t="s">
        <v>522</v>
      </c>
      <c r="J324" s="36" t="s">
        <v>3964</v>
      </c>
      <c r="K324" s="48" t="s">
        <v>376</v>
      </c>
      <c r="L324" s="48"/>
      <c r="M324" s="48"/>
      <c r="N324" s="48"/>
      <c r="O324" s="48"/>
      <c r="P324" s="48"/>
      <c r="Q324" s="48"/>
      <c r="R324" s="48" t="s">
        <v>161</v>
      </c>
      <c r="S324" s="48"/>
      <c r="T324" s="48"/>
      <c r="U324" s="48"/>
      <c r="V324" s="51" t="e">
        <f>VLOOKUP(A324,h_project,15,FALSE)</f>
        <v>#N/A</v>
      </c>
      <c r="W324" s="48" t="s">
        <v>35</v>
      </c>
      <c r="X324" s="48"/>
      <c r="Y324" s="48"/>
      <c r="Z324" s="36" t="s">
        <v>4417</v>
      </c>
      <c r="AA324" s="36" t="s">
        <v>756</v>
      </c>
      <c r="AB324" s="48"/>
      <c r="AC324" s="36" t="e">
        <f>VLOOKUP(A324,h_iniciativa,13,FALSE)</f>
        <v>#N/A</v>
      </c>
      <c r="AD324" s="48"/>
      <c r="AE324" s="36" t="e">
        <f>VLOOKUP(A324,h_project,34,FALSE)</f>
        <v>#N/A</v>
      </c>
      <c r="AF324" s="36" t="e">
        <f>VLOOKUP(A324,h_project,35,FALSE)</f>
        <v>#N/A</v>
      </c>
      <c r="AG324" s="36" t="e">
        <f>VLOOKUP(A324,h_project,36,FALSE)</f>
        <v>#N/A</v>
      </c>
      <c r="AH324" s="36">
        <v>0</v>
      </c>
      <c r="AI324" s="57">
        <v>0</v>
      </c>
      <c r="AJ324" s="36" t="e">
        <f t="shared" si="353"/>
        <v>#N/A</v>
      </c>
      <c r="AK324" s="48" t="s">
        <v>376</v>
      </c>
      <c r="AL324" s="48" t="s">
        <v>39</v>
      </c>
      <c r="AM324" s="48" t="s">
        <v>4214</v>
      </c>
      <c r="AN324" s="36" t="s">
        <v>4214</v>
      </c>
      <c r="AO324" s="48"/>
      <c r="AP324" s="48"/>
      <c r="AQ324" s="48"/>
      <c r="AR324" s="36" t="s">
        <v>7822</v>
      </c>
      <c r="AS324" s="48" t="s">
        <v>3964</v>
      </c>
      <c r="AT324" s="48" t="s">
        <v>3964</v>
      </c>
      <c r="AU324" s="48"/>
      <c r="AV324" s="52"/>
      <c r="AW324" s="52"/>
      <c r="AX324" s="52"/>
      <c r="AY324" s="52"/>
      <c r="AZ324" s="49"/>
      <c r="BA324" s="49"/>
      <c r="BB324" s="48" t="s">
        <v>663</v>
      </c>
      <c r="BC324" s="49" t="s">
        <v>3964</v>
      </c>
      <c r="BD324" s="48" t="e">
        <f t="shared" si="354"/>
        <v>#N/A</v>
      </c>
      <c r="BE324" s="48" t="e">
        <f t="shared" si="355"/>
        <v>#N/A</v>
      </c>
      <c r="BF324" s="48" t="e">
        <f t="shared" si="356"/>
        <v>#N/A</v>
      </c>
      <c r="BG324" s="48" t="e">
        <f t="shared" si="357"/>
        <v>#N/A</v>
      </c>
      <c r="BH324" s="48" t="e">
        <f t="shared" si="358"/>
        <v>#N/A</v>
      </c>
    </row>
    <row r="325" spans="1:60" x14ac:dyDescent="0.3">
      <c r="A325" s="36">
        <v>99249</v>
      </c>
      <c r="B325" s="52">
        <v>42531</v>
      </c>
      <c r="C325" s="48" t="s">
        <v>6718</v>
      </c>
      <c r="D325" s="48"/>
      <c r="E325" s="48"/>
      <c r="F325" s="48"/>
      <c r="G325" s="36" t="s">
        <v>6815</v>
      </c>
      <c r="H325" s="36" t="e">
        <f t="shared" si="349"/>
        <v>#N/A</v>
      </c>
      <c r="I325" s="36" t="s">
        <v>78</v>
      </c>
      <c r="J325" s="36" t="s">
        <v>3964</v>
      </c>
      <c r="K325" s="48" t="s">
        <v>39</v>
      </c>
      <c r="L325" s="48"/>
      <c r="M325" s="48"/>
      <c r="N325" s="48"/>
      <c r="O325" s="48"/>
      <c r="P325" s="48"/>
      <c r="Q325" s="48"/>
      <c r="R325" s="48" t="s">
        <v>161</v>
      </c>
      <c r="S325" s="48"/>
      <c r="T325" s="48"/>
      <c r="U325" s="48"/>
      <c r="V325" s="48"/>
      <c r="W325" s="48" t="s">
        <v>35</v>
      </c>
      <c r="X325" s="48"/>
      <c r="Y325" s="48"/>
      <c r="Z325" s="48"/>
      <c r="AA325" s="48"/>
      <c r="AB325" s="48"/>
      <c r="AC325" s="48"/>
      <c r="AD325" s="48"/>
      <c r="AE325" s="48"/>
      <c r="AF325" s="48"/>
      <c r="AG325" s="48"/>
      <c r="AH325" s="48"/>
      <c r="AI325" s="61"/>
      <c r="AJ325" s="36" t="e">
        <f t="shared" si="353"/>
        <v>#N/A</v>
      </c>
      <c r="AK325" s="48"/>
      <c r="AL325" s="48" t="s">
        <v>39</v>
      </c>
      <c r="AM325" s="48" t="s">
        <v>4214</v>
      </c>
      <c r="AN325" s="36" t="s">
        <v>4214</v>
      </c>
      <c r="AO325" s="48"/>
      <c r="AP325" s="48"/>
      <c r="AQ325" s="48"/>
      <c r="AR325" s="36" t="s">
        <v>7822</v>
      </c>
      <c r="AS325" s="48" t="s">
        <v>3964</v>
      </c>
      <c r="AT325" s="48" t="s">
        <v>3964</v>
      </c>
      <c r="AU325" s="48"/>
      <c r="AV325" s="52"/>
      <c r="AW325" s="52"/>
      <c r="AX325" s="52"/>
      <c r="AY325" s="52"/>
      <c r="AZ325" s="49"/>
      <c r="BA325" s="49"/>
      <c r="BB325" s="48" t="s">
        <v>663</v>
      </c>
      <c r="BC325" s="49" t="s">
        <v>3964</v>
      </c>
      <c r="BD325" s="48" t="e">
        <f t="shared" si="354"/>
        <v>#N/A</v>
      </c>
      <c r="BE325" s="48" t="e">
        <f t="shared" si="355"/>
        <v>#N/A</v>
      </c>
      <c r="BF325" s="48" t="e">
        <f t="shared" si="356"/>
        <v>#N/A</v>
      </c>
      <c r="BG325" s="48" t="e">
        <f t="shared" si="357"/>
        <v>#N/A</v>
      </c>
      <c r="BH325" s="48" t="e">
        <f t="shared" si="358"/>
        <v>#N/A</v>
      </c>
    </row>
    <row r="326" spans="1:60" x14ac:dyDescent="0.3">
      <c r="A326" s="36">
        <v>100528</v>
      </c>
      <c r="B326" s="52">
        <v>42598</v>
      </c>
      <c r="C326" s="48" t="s">
        <v>6387</v>
      </c>
      <c r="D326" s="36"/>
      <c r="E326" s="36"/>
      <c r="F326" s="36"/>
      <c r="G326" s="36" t="s">
        <v>6817</v>
      </c>
      <c r="H326" s="36" t="e">
        <f t="shared" si="349"/>
        <v>#N/A</v>
      </c>
      <c r="I326" s="36" t="s">
        <v>48</v>
      </c>
      <c r="J326" s="36" t="s">
        <v>3964</v>
      </c>
      <c r="K326" s="48" t="s">
        <v>684</v>
      </c>
      <c r="L326" s="48"/>
      <c r="M326" s="48"/>
      <c r="N326" s="48"/>
      <c r="O326" s="48"/>
      <c r="P326" s="48"/>
      <c r="Q326" s="48"/>
      <c r="R326" s="48" t="s">
        <v>34</v>
      </c>
      <c r="S326" s="48"/>
      <c r="T326" s="48"/>
      <c r="U326" s="48"/>
      <c r="V326" s="51" t="e">
        <f>VLOOKUP(A326,h_project,15,FALSE)</f>
        <v>#N/A</v>
      </c>
      <c r="W326" s="48" t="s">
        <v>35</v>
      </c>
      <c r="X326" s="48"/>
      <c r="Y326" s="48"/>
      <c r="Z326" s="36" t="s">
        <v>441</v>
      </c>
      <c r="AA326" s="36" t="s">
        <v>756</v>
      </c>
      <c r="AB326" s="48"/>
      <c r="AC326" s="36" t="e">
        <f>VLOOKUP(A326,h_iniciativa,13,FALSE)</f>
        <v>#N/A</v>
      </c>
      <c r="AD326" s="48" t="s">
        <v>3964</v>
      </c>
      <c r="AE326" s="36" t="e">
        <f>VLOOKUP(A326,h_project,34,FALSE)</f>
        <v>#N/A</v>
      </c>
      <c r="AF326" s="36" t="e">
        <f>VLOOKUP(A326,h_project,35,FALSE)</f>
        <v>#N/A</v>
      </c>
      <c r="AG326" s="36" t="e">
        <f>VLOOKUP(A326,h_project,36,FALSE)</f>
        <v>#N/A</v>
      </c>
      <c r="AH326" s="36">
        <v>0</v>
      </c>
      <c r="AI326" s="57">
        <v>0</v>
      </c>
      <c r="AJ326" s="36" t="e">
        <f t="shared" si="353"/>
        <v>#N/A</v>
      </c>
      <c r="AK326" s="48" t="s">
        <v>684</v>
      </c>
      <c r="AL326" s="48" t="s">
        <v>39</v>
      </c>
      <c r="AM326" s="48" t="s">
        <v>4214</v>
      </c>
      <c r="AN326" s="36" t="s">
        <v>4214</v>
      </c>
      <c r="AO326" s="48"/>
      <c r="AP326" s="48"/>
      <c r="AQ326" s="48"/>
      <c r="AR326" s="36" t="s">
        <v>7822</v>
      </c>
      <c r="AS326" s="48" t="s">
        <v>3964</v>
      </c>
      <c r="AT326" s="48" t="s">
        <v>3964</v>
      </c>
      <c r="AU326" s="48"/>
      <c r="AV326" s="52"/>
      <c r="AW326" s="52"/>
      <c r="AX326" s="52"/>
      <c r="AY326" s="52"/>
      <c r="AZ326" s="49"/>
      <c r="BA326" s="49"/>
      <c r="BB326" s="48" t="s">
        <v>663</v>
      </c>
      <c r="BC326" s="49" t="s">
        <v>3964</v>
      </c>
      <c r="BD326" s="48" t="e">
        <f t="shared" si="354"/>
        <v>#N/A</v>
      </c>
      <c r="BE326" s="48" t="e">
        <f t="shared" si="355"/>
        <v>#N/A</v>
      </c>
      <c r="BF326" s="48" t="e">
        <f t="shared" si="356"/>
        <v>#N/A</v>
      </c>
      <c r="BG326" s="48" t="e">
        <f t="shared" si="357"/>
        <v>#N/A</v>
      </c>
      <c r="BH326" s="48" t="e">
        <f t="shared" si="358"/>
        <v>#N/A</v>
      </c>
    </row>
    <row r="327" spans="1:60" x14ac:dyDescent="0.3">
      <c r="A327" s="36">
        <v>100733</v>
      </c>
      <c r="B327" s="52">
        <v>42607</v>
      </c>
      <c r="C327" s="48" t="s">
        <v>6400</v>
      </c>
      <c r="D327" s="36" t="s">
        <v>6365</v>
      </c>
      <c r="E327" s="36"/>
      <c r="F327" s="36"/>
      <c r="G327" s="36" t="s">
        <v>6816</v>
      </c>
      <c r="H327" s="36" t="e">
        <f t="shared" si="349"/>
        <v>#N/A</v>
      </c>
      <c r="I327" s="36" t="s">
        <v>139</v>
      </c>
      <c r="J327" s="36" t="s">
        <v>3964</v>
      </c>
      <c r="K327" s="48" t="s">
        <v>6433</v>
      </c>
      <c r="L327" s="48"/>
      <c r="M327" s="48"/>
      <c r="N327" s="48"/>
      <c r="O327" s="48"/>
      <c r="P327" s="48"/>
      <c r="Q327" s="48"/>
      <c r="R327" s="48" t="s">
        <v>6696</v>
      </c>
      <c r="S327" s="48"/>
      <c r="T327" s="48"/>
      <c r="U327" s="48"/>
      <c r="V327" s="51" t="e">
        <f>VLOOKUP(A327,h_project,15,FALSE)</f>
        <v>#N/A</v>
      </c>
      <c r="W327" s="48" t="s">
        <v>35</v>
      </c>
      <c r="X327" s="48"/>
      <c r="Y327" s="48"/>
      <c r="Z327" s="36" t="s">
        <v>140</v>
      </c>
      <c r="AA327" s="36" t="s">
        <v>1463</v>
      </c>
      <c r="AB327" s="48"/>
      <c r="AC327" s="36" t="e">
        <f>VLOOKUP(A327,h_iniciativa,13,FALSE)</f>
        <v>#N/A</v>
      </c>
      <c r="AD327" s="48"/>
      <c r="AE327" s="36" t="e">
        <f>VLOOKUP(A327,h_project,34,FALSE)</f>
        <v>#N/A</v>
      </c>
      <c r="AF327" s="36" t="e">
        <f>VLOOKUP(A327,h_project,35,FALSE)</f>
        <v>#N/A</v>
      </c>
      <c r="AG327" s="36" t="e">
        <f>VLOOKUP(A327,h_project,36,FALSE)</f>
        <v>#N/A</v>
      </c>
      <c r="AH327" s="36">
        <v>0</v>
      </c>
      <c r="AI327" s="57">
        <v>0</v>
      </c>
      <c r="AJ327" s="36" t="e">
        <f t="shared" si="353"/>
        <v>#N/A</v>
      </c>
      <c r="AK327" s="48" t="s">
        <v>6433</v>
      </c>
      <c r="AL327" s="48" t="s">
        <v>6423</v>
      </c>
      <c r="AM327" s="36" t="s">
        <v>7822</v>
      </c>
      <c r="AN327" s="36" t="s">
        <v>4401</v>
      </c>
      <c r="AO327" s="48"/>
      <c r="AP327" s="48"/>
      <c r="AQ327" s="48"/>
      <c r="AR327" s="36" t="s">
        <v>7822</v>
      </c>
      <c r="AS327" s="48" t="s">
        <v>3964</v>
      </c>
      <c r="AT327" s="48" t="s">
        <v>3964</v>
      </c>
      <c r="AU327" s="48"/>
      <c r="AV327" s="52"/>
      <c r="AW327" s="52"/>
      <c r="AX327" s="52"/>
      <c r="AY327" s="52"/>
      <c r="AZ327" s="49"/>
      <c r="BA327" s="49"/>
      <c r="BB327" s="48" t="s">
        <v>663</v>
      </c>
      <c r="BC327" s="49" t="s">
        <v>3964</v>
      </c>
      <c r="BD327" s="48" t="e">
        <f t="shared" si="354"/>
        <v>#N/A</v>
      </c>
      <c r="BE327" s="48" t="e">
        <f t="shared" si="355"/>
        <v>#N/A</v>
      </c>
      <c r="BF327" s="48" t="e">
        <f t="shared" si="356"/>
        <v>#N/A</v>
      </c>
      <c r="BG327" s="48" t="e">
        <f t="shared" si="357"/>
        <v>#N/A</v>
      </c>
      <c r="BH327" s="48" t="e">
        <f t="shared" si="358"/>
        <v>#N/A</v>
      </c>
    </row>
    <row r="328" spans="1:60" x14ac:dyDescent="0.3">
      <c r="A328" s="36">
        <v>101803</v>
      </c>
      <c r="B328" s="52">
        <v>42656</v>
      </c>
      <c r="C328" s="48" t="s">
        <v>6398</v>
      </c>
      <c r="D328" s="36" t="s">
        <v>6365</v>
      </c>
      <c r="E328" s="36"/>
      <c r="F328" s="36"/>
      <c r="G328" s="36" t="s">
        <v>6816</v>
      </c>
      <c r="H328" s="36" t="e">
        <f t="shared" si="349"/>
        <v>#N/A</v>
      </c>
      <c r="I328" s="36" t="s">
        <v>139</v>
      </c>
      <c r="J328" s="36" t="s">
        <v>3964</v>
      </c>
      <c r="K328" s="48" t="s">
        <v>660</v>
      </c>
      <c r="L328" s="48"/>
      <c r="M328" s="48"/>
      <c r="N328" s="48"/>
      <c r="O328" s="48"/>
      <c r="P328" s="48"/>
      <c r="Q328" s="48"/>
      <c r="R328" s="48" t="s">
        <v>6696</v>
      </c>
      <c r="S328" s="48"/>
      <c r="T328" s="48"/>
      <c r="U328" s="48"/>
      <c r="V328" s="51" t="e">
        <f>VLOOKUP(A328,h_project,15,FALSE)</f>
        <v>#N/A</v>
      </c>
      <c r="W328" s="48" t="s">
        <v>35</v>
      </c>
      <c r="X328" s="48"/>
      <c r="Y328" s="48"/>
      <c r="Z328" s="36" t="s">
        <v>128</v>
      </c>
      <c r="AA328" s="36" t="s">
        <v>756</v>
      </c>
      <c r="AB328" s="48"/>
      <c r="AC328" s="36" t="e">
        <f>VLOOKUP(A328,h_iniciativa,13,FALSE)</f>
        <v>#N/A</v>
      </c>
      <c r="AD328" s="48"/>
      <c r="AE328" s="36" t="e">
        <f>VLOOKUP(A328,h_project,34,FALSE)</f>
        <v>#N/A</v>
      </c>
      <c r="AF328" s="36" t="e">
        <f>VLOOKUP(A328,h_project,35,FALSE)</f>
        <v>#N/A</v>
      </c>
      <c r="AG328" s="36" t="e">
        <f>VLOOKUP(A328,h_project,36,FALSE)</f>
        <v>#N/A</v>
      </c>
      <c r="AH328" s="36">
        <v>0</v>
      </c>
      <c r="AI328" s="57">
        <v>0</v>
      </c>
      <c r="AJ328" s="36" t="e">
        <f t="shared" si="353"/>
        <v>#N/A</v>
      </c>
      <c r="AK328" s="48" t="s">
        <v>660</v>
      </c>
      <c r="AL328" s="48" t="s">
        <v>660</v>
      </c>
      <c r="AM328" s="48" t="s">
        <v>4214</v>
      </c>
      <c r="AN328" s="36" t="s">
        <v>4214</v>
      </c>
      <c r="AO328" s="48"/>
      <c r="AP328" s="48"/>
      <c r="AQ328" s="48"/>
      <c r="AR328" s="36" t="s">
        <v>7822</v>
      </c>
      <c r="AS328" s="48" t="s">
        <v>3964</v>
      </c>
      <c r="AT328" s="48" t="s">
        <v>3964</v>
      </c>
      <c r="AU328" s="48"/>
      <c r="AV328" s="52"/>
      <c r="AW328" s="52"/>
      <c r="AX328" s="52"/>
      <c r="AY328" s="52"/>
      <c r="AZ328" s="49"/>
      <c r="BA328" s="49"/>
      <c r="BB328" s="48" t="s">
        <v>663</v>
      </c>
      <c r="BC328" s="49" t="s">
        <v>3964</v>
      </c>
      <c r="BD328" s="48" t="e">
        <f t="shared" si="354"/>
        <v>#N/A</v>
      </c>
      <c r="BE328" s="48" t="e">
        <f t="shared" si="355"/>
        <v>#N/A</v>
      </c>
      <c r="BF328" s="48" t="e">
        <f t="shared" si="356"/>
        <v>#N/A</v>
      </c>
      <c r="BG328" s="48" t="e">
        <f t="shared" si="357"/>
        <v>#N/A</v>
      </c>
      <c r="BH328" s="48" t="e">
        <f t="shared" si="358"/>
        <v>#N/A</v>
      </c>
    </row>
    <row r="329" spans="1:60" x14ac:dyDescent="0.3">
      <c r="A329" s="36">
        <v>103604</v>
      </c>
      <c r="B329" s="52">
        <v>42760</v>
      </c>
      <c r="C329" s="48" t="s">
        <v>6723</v>
      </c>
      <c r="D329" s="48"/>
      <c r="E329" s="48"/>
      <c r="F329" s="48"/>
      <c r="G329" s="36" t="s">
        <v>6819</v>
      </c>
      <c r="H329" s="36" t="e">
        <f t="shared" si="349"/>
        <v>#N/A</v>
      </c>
      <c r="I329" s="36" t="s">
        <v>90</v>
      </c>
      <c r="J329" s="36" t="s">
        <v>3964</v>
      </c>
      <c r="K329" s="48" t="s">
        <v>85</v>
      </c>
      <c r="L329" s="48"/>
      <c r="M329" s="48"/>
      <c r="N329" s="48"/>
      <c r="O329" s="48"/>
      <c r="P329" s="48"/>
      <c r="Q329" s="48"/>
      <c r="R329" s="48" t="s">
        <v>274</v>
      </c>
      <c r="S329" s="48"/>
      <c r="T329" s="48"/>
      <c r="U329" s="48"/>
      <c r="V329" s="48"/>
      <c r="W329" s="48" t="s">
        <v>35</v>
      </c>
      <c r="X329" s="48"/>
      <c r="Y329" s="48"/>
      <c r="Z329" s="48"/>
      <c r="AA329" s="48"/>
      <c r="AB329" s="48"/>
      <c r="AC329" s="48"/>
      <c r="AD329" s="48" t="s">
        <v>80</v>
      </c>
      <c r="AE329" s="48"/>
      <c r="AF329" s="48"/>
      <c r="AG329" s="48"/>
      <c r="AH329" s="48"/>
      <c r="AI329" s="61"/>
      <c r="AJ329" s="36" t="e">
        <f t="shared" si="353"/>
        <v>#N/A</v>
      </c>
      <c r="AK329" s="48"/>
      <c r="AL329" s="48" t="s">
        <v>85</v>
      </c>
      <c r="AM329" s="36" t="s">
        <v>4214</v>
      </c>
      <c r="AN329" s="36" t="s">
        <v>3964</v>
      </c>
      <c r="AO329" s="48"/>
      <c r="AP329" s="48"/>
      <c r="AQ329" s="48"/>
      <c r="AR329" s="36" t="s">
        <v>7822</v>
      </c>
      <c r="AS329" s="48" t="s">
        <v>3964</v>
      </c>
      <c r="AT329" s="48" t="s">
        <v>3964</v>
      </c>
      <c r="AU329" s="48"/>
      <c r="AV329" s="52"/>
      <c r="AW329" s="52"/>
      <c r="AX329" s="52"/>
      <c r="AY329" s="52"/>
      <c r="AZ329" s="49"/>
      <c r="BA329" s="49"/>
      <c r="BB329" s="48" t="s">
        <v>663</v>
      </c>
      <c r="BC329" s="48" t="s">
        <v>3964</v>
      </c>
      <c r="BD329" s="48" t="e">
        <f t="shared" si="354"/>
        <v>#N/A</v>
      </c>
      <c r="BE329" s="48" t="e">
        <f t="shared" si="355"/>
        <v>#N/A</v>
      </c>
      <c r="BF329" s="48" t="e">
        <f t="shared" si="356"/>
        <v>#N/A</v>
      </c>
      <c r="BG329" s="48" t="e">
        <f t="shared" si="357"/>
        <v>#N/A</v>
      </c>
      <c r="BH329" s="48" t="e">
        <f t="shared" si="358"/>
        <v>#N/A</v>
      </c>
    </row>
    <row r="330" spans="1:60" x14ac:dyDescent="0.3">
      <c r="A330" s="36">
        <v>104287</v>
      </c>
      <c r="B330" s="52">
        <v>42797</v>
      </c>
      <c r="C330" s="48" t="s">
        <v>6386</v>
      </c>
      <c r="D330" s="36"/>
      <c r="E330" s="36"/>
      <c r="F330" s="36"/>
      <c r="G330" s="36" t="s">
        <v>6819</v>
      </c>
      <c r="H330" s="36" t="e">
        <f t="shared" si="349"/>
        <v>#N/A</v>
      </c>
      <c r="I330" s="36" t="s">
        <v>522</v>
      </c>
      <c r="J330" s="36" t="s">
        <v>3964</v>
      </c>
      <c r="K330" s="48" t="s">
        <v>4496</v>
      </c>
      <c r="L330" s="48"/>
      <c r="M330" s="48"/>
      <c r="N330" s="48"/>
      <c r="O330" s="48"/>
      <c r="P330" s="48"/>
      <c r="Q330" s="48"/>
      <c r="R330" s="48" t="s">
        <v>274</v>
      </c>
      <c r="S330" s="48"/>
      <c r="T330" s="48"/>
      <c r="U330" s="48" t="s">
        <v>4455</v>
      </c>
      <c r="V330" s="51" t="e">
        <f>VLOOKUP(A330,h_project,15,FALSE)</f>
        <v>#N/A</v>
      </c>
      <c r="W330" s="48" t="s">
        <v>35</v>
      </c>
      <c r="X330" s="48"/>
      <c r="Y330" s="48"/>
      <c r="Z330" s="36" t="s">
        <v>682</v>
      </c>
      <c r="AA330" s="36" t="s">
        <v>756</v>
      </c>
      <c r="AB330" s="48"/>
      <c r="AC330" s="36" t="e">
        <f>VLOOKUP(A330,h_iniciativa,13,FALSE)</f>
        <v>#N/A</v>
      </c>
      <c r="AD330" s="48"/>
      <c r="AE330" s="36" t="e">
        <f>VLOOKUP(A330,h_project,34,FALSE)</f>
        <v>#N/A</v>
      </c>
      <c r="AF330" s="36" t="e">
        <f>VLOOKUP(A330,h_project,35,FALSE)</f>
        <v>#N/A</v>
      </c>
      <c r="AG330" s="36" t="e">
        <f>VLOOKUP(A330,h_project,36,FALSE)</f>
        <v>#N/A</v>
      </c>
      <c r="AH330" s="36">
        <v>0</v>
      </c>
      <c r="AI330" s="57">
        <v>0</v>
      </c>
      <c r="AJ330" s="36" t="e">
        <f t="shared" si="353"/>
        <v>#N/A</v>
      </c>
      <c r="AK330" s="48" t="s">
        <v>426</v>
      </c>
      <c r="AL330" s="48" t="s">
        <v>41</v>
      </c>
      <c r="AM330" s="36" t="s">
        <v>7822</v>
      </c>
      <c r="AN330" s="36" t="s">
        <v>4444</v>
      </c>
      <c r="AO330" s="48"/>
      <c r="AP330" s="48"/>
      <c r="AQ330" s="48"/>
      <c r="AR330" s="36" t="s">
        <v>7822</v>
      </c>
      <c r="AS330" s="48" t="s">
        <v>3964</v>
      </c>
      <c r="AT330" s="48" t="s">
        <v>3964</v>
      </c>
      <c r="AU330" s="48"/>
      <c r="AV330" s="52"/>
      <c r="AW330" s="52"/>
      <c r="AX330" s="52"/>
      <c r="AY330" s="52"/>
      <c r="AZ330" s="49"/>
      <c r="BA330" s="49"/>
      <c r="BB330" s="48" t="s">
        <v>663</v>
      </c>
      <c r="BC330" s="49" t="s">
        <v>3964</v>
      </c>
      <c r="BD330" s="48" t="e">
        <f t="shared" si="354"/>
        <v>#N/A</v>
      </c>
      <c r="BE330" s="48" t="e">
        <f t="shared" si="355"/>
        <v>#N/A</v>
      </c>
      <c r="BF330" s="48" t="e">
        <f t="shared" si="356"/>
        <v>#N/A</v>
      </c>
      <c r="BG330" s="48" t="e">
        <f t="shared" si="357"/>
        <v>#N/A</v>
      </c>
      <c r="BH330" s="48" t="e">
        <f t="shared" si="358"/>
        <v>#N/A</v>
      </c>
    </row>
    <row r="331" spans="1:60" x14ac:dyDescent="0.3">
      <c r="A331" s="36">
        <v>104565</v>
      </c>
      <c r="B331" s="52">
        <v>42815</v>
      </c>
      <c r="C331" s="48" t="s">
        <v>6719</v>
      </c>
      <c r="D331" s="48"/>
      <c r="E331" s="48"/>
      <c r="F331" s="48"/>
      <c r="G331" s="36" t="s">
        <v>6815</v>
      </c>
      <c r="H331" s="36" t="e">
        <f t="shared" si="349"/>
        <v>#N/A</v>
      </c>
      <c r="I331" s="36" t="s">
        <v>78</v>
      </c>
      <c r="J331" s="36" t="s">
        <v>3964</v>
      </c>
      <c r="K331" s="48" t="s">
        <v>39</v>
      </c>
      <c r="L331" s="48"/>
      <c r="M331" s="48"/>
      <c r="N331" s="48"/>
      <c r="O331" s="48"/>
      <c r="P331" s="48"/>
      <c r="Q331" s="48"/>
      <c r="R331" s="48" t="s">
        <v>161</v>
      </c>
      <c r="S331" s="48"/>
      <c r="T331" s="48"/>
      <c r="U331" s="48"/>
      <c r="V331" s="48"/>
      <c r="W331" s="48" t="s">
        <v>35</v>
      </c>
      <c r="X331" s="48"/>
      <c r="Y331" s="48"/>
      <c r="Z331" s="48"/>
      <c r="AA331" s="48"/>
      <c r="AB331" s="48"/>
      <c r="AC331" s="48"/>
      <c r="AD331" s="48"/>
      <c r="AE331" s="48"/>
      <c r="AF331" s="48"/>
      <c r="AG331" s="48"/>
      <c r="AH331" s="48"/>
      <c r="AI331" s="61"/>
      <c r="AJ331" s="36" t="e">
        <f t="shared" si="353"/>
        <v>#N/A</v>
      </c>
      <c r="AK331" s="48"/>
      <c r="AL331" s="48" t="s">
        <v>39</v>
      </c>
      <c r="AM331" s="48" t="s">
        <v>4214</v>
      </c>
      <c r="AN331" s="36" t="s">
        <v>4214</v>
      </c>
      <c r="AO331" s="48"/>
      <c r="AP331" s="48"/>
      <c r="AQ331" s="48"/>
      <c r="AR331" s="36" t="s">
        <v>7822</v>
      </c>
      <c r="AS331" s="48" t="s">
        <v>3964</v>
      </c>
      <c r="AT331" s="48" t="s">
        <v>3964</v>
      </c>
      <c r="AU331" s="48"/>
      <c r="AV331" s="52"/>
      <c r="AW331" s="52"/>
      <c r="AX331" s="52"/>
      <c r="AY331" s="52"/>
      <c r="AZ331" s="49"/>
      <c r="BA331" s="49"/>
      <c r="BB331" s="48" t="s">
        <v>663</v>
      </c>
      <c r="BC331" s="49" t="s">
        <v>3964</v>
      </c>
      <c r="BD331" s="48" t="e">
        <f t="shared" si="354"/>
        <v>#N/A</v>
      </c>
      <c r="BE331" s="48" t="e">
        <f t="shared" si="355"/>
        <v>#N/A</v>
      </c>
      <c r="BF331" s="48" t="e">
        <f t="shared" si="356"/>
        <v>#N/A</v>
      </c>
      <c r="BG331" s="48" t="e">
        <f t="shared" si="357"/>
        <v>#N/A</v>
      </c>
      <c r="BH331" s="48" t="e">
        <f t="shared" si="358"/>
        <v>#N/A</v>
      </c>
    </row>
    <row r="332" spans="1:60" x14ac:dyDescent="0.3">
      <c r="A332" s="36">
        <v>104841</v>
      </c>
      <c r="B332" s="52">
        <v>42829</v>
      </c>
      <c r="C332" s="48" t="s">
        <v>6382</v>
      </c>
      <c r="D332" s="36"/>
      <c r="E332" s="36"/>
      <c r="F332" s="36"/>
      <c r="G332" s="36" t="s">
        <v>6816</v>
      </c>
      <c r="H332" s="36" t="e">
        <f t="shared" si="349"/>
        <v>#N/A</v>
      </c>
      <c r="I332" s="36" t="s">
        <v>78</v>
      </c>
      <c r="J332" s="36" t="s">
        <v>3964</v>
      </c>
      <c r="K332" s="48" t="s">
        <v>4496</v>
      </c>
      <c r="L332" s="48"/>
      <c r="M332" s="48"/>
      <c r="N332" s="48"/>
      <c r="O332" s="48"/>
      <c r="P332" s="48"/>
      <c r="Q332" s="48"/>
      <c r="R332" s="36" t="s">
        <v>2275</v>
      </c>
      <c r="S332" s="48"/>
      <c r="T332" s="48"/>
      <c r="U332" s="48"/>
      <c r="V332" s="51" t="e">
        <f>VLOOKUP(A332,h_project,15,FALSE)</f>
        <v>#N/A</v>
      </c>
      <c r="W332" s="48" t="s">
        <v>35</v>
      </c>
      <c r="X332" s="48"/>
      <c r="Y332" s="48"/>
      <c r="Z332" s="36" t="s">
        <v>682</v>
      </c>
      <c r="AA332" s="36" t="s">
        <v>756</v>
      </c>
      <c r="AB332" s="48"/>
      <c r="AC332" s="36" t="e">
        <f>VLOOKUP(A332,h_iniciativa,13,FALSE)</f>
        <v>#N/A</v>
      </c>
      <c r="AD332" s="48"/>
      <c r="AE332" s="36" t="e">
        <f>VLOOKUP(A332,h_project,34,FALSE)</f>
        <v>#N/A</v>
      </c>
      <c r="AF332" s="36" t="e">
        <f>VLOOKUP(A332,h_project,35,FALSE)</f>
        <v>#N/A</v>
      </c>
      <c r="AG332" s="36" t="e">
        <f>VLOOKUP(A332,h_project,36,FALSE)</f>
        <v>#N/A</v>
      </c>
      <c r="AH332" s="36">
        <v>0</v>
      </c>
      <c r="AI332" s="57">
        <v>0</v>
      </c>
      <c r="AJ332" s="36" t="e">
        <f t="shared" si="353"/>
        <v>#N/A</v>
      </c>
      <c r="AK332" s="48" t="s">
        <v>426</v>
      </c>
      <c r="AL332" s="48" t="s">
        <v>674</v>
      </c>
      <c r="AM332" s="48" t="s">
        <v>4214</v>
      </c>
      <c r="AN332" s="36" t="s">
        <v>4214</v>
      </c>
      <c r="AO332" s="48"/>
      <c r="AP332" s="48"/>
      <c r="AQ332" s="48"/>
      <c r="AR332" s="36" t="s">
        <v>7822</v>
      </c>
      <c r="AS332" s="48" t="s">
        <v>3964</v>
      </c>
      <c r="AT332" s="48" t="s">
        <v>3964</v>
      </c>
      <c r="AU332" s="48"/>
      <c r="AV332" s="52"/>
      <c r="AW332" s="52"/>
      <c r="AX332" s="52"/>
      <c r="AY332" s="52"/>
      <c r="AZ332" s="49"/>
      <c r="BA332" s="49"/>
      <c r="BB332" s="48" t="s">
        <v>663</v>
      </c>
      <c r="BC332" s="49" t="s">
        <v>3964</v>
      </c>
      <c r="BD332" s="48" t="e">
        <f t="shared" si="354"/>
        <v>#N/A</v>
      </c>
      <c r="BE332" s="48" t="e">
        <f t="shared" si="355"/>
        <v>#N/A</v>
      </c>
      <c r="BF332" s="48" t="e">
        <f t="shared" si="356"/>
        <v>#N/A</v>
      </c>
      <c r="BG332" s="48" t="e">
        <f t="shared" si="357"/>
        <v>#N/A</v>
      </c>
      <c r="BH332" s="48" t="e">
        <f t="shared" si="358"/>
        <v>#N/A</v>
      </c>
    </row>
    <row r="333" spans="1:60" x14ac:dyDescent="0.3">
      <c r="A333" s="36">
        <v>104941</v>
      </c>
      <c r="B333" s="52">
        <v>42835</v>
      </c>
      <c r="C333" s="48" t="s">
        <v>6724</v>
      </c>
      <c r="D333" s="48"/>
      <c r="E333" s="48"/>
      <c r="F333" s="48"/>
      <c r="G333" s="36" t="s">
        <v>6819</v>
      </c>
      <c r="H333" s="36" t="e">
        <f t="shared" si="349"/>
        <v>#N/A</v>
      </c>
      <c r="I333" s="36" t="s">
        <v>90</v>
      </c>
      <c r="J333" s="36" t="s">
        <v>3964</v>
      </c>
      <c r="K333" s="48" t="s">
        <v>85</v>
      </c>
      <c r="L333" s="48"/>
      <c r="M333" s="48"/>
      <c r="N333" s="48"/>
      <c r="O333" s="48"/>
      <c r="P333" s="48"/>
      <c r="Q333" s="48"/>
      <c r="R333" s="48" t="s">
        <v>274</v>
      </c>
      <c r="S333" s="48"/>
      <c r="T333" s="48"/>
      <c r="U333" s="48"/>
      <c r="V333" s="48"/>
      <c r="W333" s="48" t="s">
        <v>35</v>
      </c>
      <c r="X333" s="48"/>
      <c r="Y333" s="48"/>
      <c r="Z333" s="48"/>
      <c r="AA333" s="48"/>
      <c r="AB333" s="48"/>
      <c r="AC333" s="48"/>
      <c r="AD333" s="48" t="s">
        <v>80</v>
      </c>
      <c r="AE333" s="48"/>
      <c r="AF333" s="48"/>
      <c r="AG333" s="48"/>
      <c r="AH333" s="48"/>
      <c r="AI333" s="61"/>
      <c r="AJ333" s="36" t="e">
        <f t="shared" si="353"/>
        <v>#N/A</v>
      </c>
      <c r="AK333" s="48"/>
      <c r="AL333" s="48" t="s">
        <v>85</v>
      </c>
      <c r="AM333" s="36" t="s">
        <v>4214</v>
      </c>
      <c r="AN333" s="36" t="s">
        <v>3964</v>
      </c>
      <c r="AO333" s="48"/>
      <c r="AP333" s="48"/>
      <c r="AQ333" s="48"/>
      <c r="AR333" s="36" t="s">
        <v>7822</v>
      </c>
      <c r="AS333" s="48" t="s">
        <v>3964</v>
      </c>
      <c r="AT333" s="48" t="s">
        <v>3964</v>
      </c>
      <c r="AU333" s="48"/>
      <c r="AV333" s="52"/>
      <c r="AW333" s="52"/>
      <c r="AX333" s="52"/>
      <c r="AY333" s="52"/>
      <c r="AZ333" s="49"/>
      <c r="BA333" s="49"/>
      <c r="BB333" s="48" t="s">
        <v>663</v>
      </c>
      <c r="BC333" s="48" t="s">
        <v>3964</v>
      </c>
      <c r="BD333" s="48" t="e">
        <f t="shared" si="354"/>
        <v>#N/A</v>
      </c>
      <c r="BE333" s="48" t="e">
        <f t="shared" si="355"/>
        <v>#N/A</v>
      </c>
      <c r="BF333" s="48" t="e">
        <f t="shared" si="356"/>
        <v>#N/A</v>
      </c>
      <c r="BG333" s="48" t="e">
        <f t="shared" si="357"/>
        <v>#N/A</v>
      </c>
      <c r="BH333" s="48" t="e">
        <f t="shared" si="358"/>
        <v>#N/A</v>
      </c>
    </row>
    <row r="334" spans="1:60" x14ac:dyDescent="0.3">
      <c r="A334" s="36">
        <v>105537</v>
      </c>
      <c r="B334" s="52">
        <v>42887</v>
      </c>
      <c r="C334" s="48" t="s">
        <v>6396</v>
      </c>
      <c r="D334" s="36"/>
      <c r="E334" s="36"/>
      <c r="F334" s="36"/>
      <c r="G334" s="36" t="s">
        <v>6816</v>
      </c>
      <c r="H334" s="36" t="e">
        <f t="shared" si="349"/>
        <v>#N/A</v>
      </c>
      <c r="I334" s="36" t="s">
        <v>354</v>
      </c>
      <c r="J334" s="36" t="s">
        <v>3964</v>
      </c>
      <c r="K334" s="48" t="s">
        <v>4496</v>
      </c>
      <c r="L334" s="48"/>
      <c r="M334" s="48"/>
      <c r="N334" s="48"/>
      <c r="O334" s="48"/>
      <c r="P334" s="48"/>
      <c r="Q334" s="48"/>
      <c r="R334" s="36" t="s">
        <v>2275</v>
      </c>
      <c r="S334" s="48"/>
      <c r="T334" s="48"/>
      <c r="U334" s="48"/>
      <c r="V334" s="51" t="e">
        <f t="shared" ref="V334:V340" si="359">VLOOKUP(A334,h_project,15,FALSE)</f>
        <v>#N/A</v>
      </c>
      <c r="W334" s="48" t="s">
        <v>35</v>
      </c>
      <c r="X334" s="48"/>
      <c r="Y334" s="48"/>
      <c r="Z334" s="36" t="s">
        <v>210</v>
      </c>
      <c r="AA334" s="36" t="s">
        <v>756</v>
      </c>
      <c r="AB334" s="48"/>
      <c r="AC334" s="36" t="e">
        <f t="shared" ref="AC334:AC340" si="360">VLOOKUP(A334,h_iniciativa,13,FALSE)</f>
        <v>#N/A</v>
      </c>
      <c r="AD334" s="48"/>
      <c r="AE334" s="36" t="e">
        <f t="shared" ref="AE334:AE340" si="361">VLOOKUP(A334,h_project,34,FALSE)</f>
        <v>#N/A</v>
      </c>
      <c r="AF334" s="36" t="e">
        <f t="shared" ref="AF334:AF340" si="362">VLOOKUP(A334,h_project,35,FALSE)</f>
        <v>#N/A</v>
      </c>
      <c r="AG334" s="36" t="e">
        <f t="shared" ref="AG334:AG340" si="363">VLOOKUP(A334,h_project,36,FALSE)</f>
        <v>#N/A</v>
      </c>
      <c r="AH334" s="36">
        <v>0</v>
      </c>
      <c r="AI334" s="57">
        <v>0</v>
      </c>
      <c r="AJ334" s="36" t="e">
        <f t="shared" si="353"/>
        <v>#N/A</v>
      </c>
      <c r="AK334" s="48" t="s">
        <v>426</v>
      </c>
      <c r="AL334" s="48" t="s">
        <v>41</v>
      </c>
      <c r="AM334" s="36" t="s">
        <v>7822</v>
      </c>
      <c r="AN334" s="36" t="s">
        <v>4444</v>
      </c>
      <c r="AO334" s="48"/>
      <c r="AP334" s="48"/>
      <c r="AQ334" s="48"/>
      <c r="AR334" s="36" t="s">
        <v>7822</v>
      </c>
      <c r="AS334" s="48" t="s">
        <v>3964</v>
      </c>
      <c r="AT334" s="48" t="s">
        <v>3964</v>
      </c>
      <c r="AU334" s="48"/>
      <c r="AV334" s="52"/>
      <c r="AW334" s="52"/>
      <c r="AX334" s="52"/>
      <c r="AY334" s="52"/>
      <c r="AZ334" s="49"/>
      <c r="BA334" s="49"/>
      <c r="BB334" s="48" t="s">
        <v>663</v>
      </c>
      <c r="BC334" s="49" t="s">
        <v>3964</v>
      </c>
      <c r="BD334" s="48" t="e">
        <f t="shared" si="354"/>
        <v>#N/A</v>
      </c>
      <c r="BE334" s="48" t="e">
        <f t="shared" si="355"/>
        <v>#N/A</v>
      </c>
      <c r="BF334" s="48" t="e">
        <f t="shared" si="356"/>
        <v>#N/A</v>
      </c>
      <c r="BG334" s="48" t="e">
        <f t="shared" si="357"/>
        <v>#N/A</v>
      </c>
      <c r="BH334" s="48" t="e">
        <f t="shared" si="358"/>
        <v>#N/A</v>
      </c>
    </row>
    <row r="335" spans="1:60" x14ac:dyDescent="0.3">
      <c r="A335" s="36">
        <v>105780</v>
      </c>
      <c r="B335" s="52">
        <v>42902</v>
      </c>
      <c r="C335" s="48" t="s">
        <v>6414</v>
      </c>
      <c r="D335" s="36" t="s">
        <v>6365</v>
      </c>
      <c r="E335" s="36"/>
      <c r="F335" s="36"/>
      <c r="G335" s="36" t="s">
        <v>6816</v>
      </c>
      <c r="H335" s="36" t="e">
        <f t="shared" si="349"/>
        <v>#N/A</v>
      </c>
      <c r="I335" s="36" t="s">
        <v>139</v>
      </c>
      <c r="J335" s="36" t="s">
        <v>3964</v>
      </c>
      <c r="K335" s="48" t="s">
        <v>6422</v>
      </c>
      <c r="L335" s="48"/>
      <c r="M335" s="48"/>
      <c r="N335" s="48"/>
      <c r="O335" s="48"/>
      <c r="P335" s="48"/>
      <c r="Q335" s="48"/>
      <c r="R335" s="48" t="s">
        <v>6696</v>
      </c>
      <c r="S335" s="48"/>
      <c r="T335" s="48"/>
      <c r="U335" s="48"/>
      <c r="V335" s="51" t="e">
        <f t="shared" si="359"/>
        <v>#N/A</v>
      </c>
      <c r="W335" s="48" t="s">
        <v>99</v>
      </c>
      <c r="X335" s="48"/>
      <c r="Y335" s="48"/>
      <c r="Z335" s="36" t="s">
        <v>140</v>
      </c>
      <c r="AA335" s="36" t="s">
        <v>1463</v>
      </c>
      <c r="AB335" s="48"/>
      <c r="AC335" s="36" t="e">
        <f t="shared" si="360"/>
        <v>#N/A</v>
      </c>
      <c r="AD335" s="48"/>
      <c r="AE335" s="36" t="e">
        <f t="shared" si="361"/>
        <v>#N/A</v>
      </c>
      <c r="AF335" s="36" t="e">
        <f t="shared" si="362"/>
        <v>#N/A</v>
      </c>
      <c r="AG335" s="36" t="e">
        <f t="shared" si="363"/>
        <v>#N/A</v>
      </c>
      <c r="AH335" s="36">
        <v>0</v>
      </c>
      <c r="AI335" s="57">
        <v>0</v>
      </c>
      <c r="AJ335" s="36" t="e">
        <f t="shared" si="353"/>
        <v>#N/A</v>
      </c>
      <c r="AK335" s="48" t="s">
        <v>6422</v>
      </c>
      <c r="AL335" s="48" t="s">
        <v>6422</v>
      </c>
      <c r="AM335" s="36" t="s">
        <v>7822</v>
      </c>
      <c r="AN335" s="36" t="s">
        <v>4222</v>
      </c>
      <c r="AO335" s="48"/>
      <c r="AP335" s="48"/>
      <c r="AQ335" s="48"/>
      <c r="AR335" s="36" t="s">
        <v>7822</v>
      </c>
      <c r="AS335" s="48" t="s">
        <v>3964</v>
      </c>
      <c r="AT335" s="48" t="s">
        <v>3964</v>
      </c>
      <c r="AU335" s="48"/>
      <c r="AV335" s="52"/>
      <c r="AW335" s="52"/>
      <c r="AX335" s="52"/>
      <c r="AY335" s="52"/>
      <c r="AZ335" s="49"/>
      <c r="BA335" s="49"/>
      <c r="BB335" s="48" t="s">
        <v>663</v>
      </c>
      <c r="BC335" s="49" t="s">
        <v>3964</v>
      </c>
      <c r="BD335" s="48" t="e">
        <f t="shared" si="354"/>
        <v>#N/A</v>
      </c>
      <c r="BE335" s="48" t="e">
        <f t="shared" si="355"/>
        <v>#N/A</v>
      </c>
      <c r="BF335" s="48" t="e">
        <f t="shared" si="356"/>
        <v>#N/A</v>
      </c>
      <c r="BG335" s="48" t="e">
        <f t="shared" si="357"/>
        <v>#N/A</v>
      </c>
      <c r="BH335" s="48" t="e">
        <f t="shared" si="358"/>
        <v>#N/A</v>
      </c>
    </row>
    <row r="336" spans="1:60" x14ac:dyDescent="0.3">
      <c r="A336" s="36">
        <v>106275</v>
      </c>
      <c r="B336" s="52">
        <v>42930</v>
      </c>
      <c r="C336" s="48" t="s">
        <v>4450</v>
      </c>
      <c r="D336" s="36"/>
      <c r="E336" s="36"/>
      <c r="F336" s="36"/>
      <c r="G336" s="36" t="s">
        <v>6817</v>
      </c>
      <c r="H336" s="36" t="e">
        <f t="shared" si="349"/>
        <v>#N/A</v>
      </c>
      <c r="I336" s="36" t="s">
        <v>48</v>
      </c>
      <c r="J336" s="36" t="s">
        <v>3964</v>
      </c>
      <c r="K336" s="48" t="s">
        <v>122</v>
      </c>
      <c r="L336" s="48"/>
      <c r="M336" s="48"/>
      <c r="N336" s="48"/>
      <c r="O336" s="48"/>
      <c r="P336" s="48"/>
      <c r="Q336" s="48"/>
      <c r="R336" s="48" t="s">
        <v>34</v>
      </c>
      <c r="S336" s="48"/>
      <c r="T336" s="48"/>
      <c r="U336" s="48"/>
      <c r="V336" s="51" t="e">
        <f t="shared" si="359"/>
        <v>#N/A</v>
      </c>
      <c r="W336" s="48" t="s">
        <v>35</v>
      </c>
      <c r="X336" s="48"/>
      <c r="Y336" s="48"/>
      <c r="Z336" s="36" t="s">
        <v>128</v>
      </c>
      <c r="AA336" s="36" t="s">
        <v>756</v>
      </c>
      <c r="AB336" s="48"/>
      <c r="AC336" s="36" t="e">
        <f t="shared" si="360"/>
        <v>#N/A</v>
      </c>
      <c r="AD336" s="48" t="s">
        <v>3964</v>
      </c>
      <c r="AE336" s="36" t="e">
        <f t="shared" si="361"/>
        <v>#N/A</v>
      </c>
      <c r="AF336" s="36" t="e">
        <f t="shared" si="362"/>
        <v>#N/A</v>
      </c>
      <c r="AG336" s="36" t="e">
        <f t="shared" si="363"/>
        <v>#N/A</v>
      </c>
      <c r="AH336" s="36">
        <v>0</v>
      </c>
      <c r="AI336" s="57">
        <v>0</v>
      </c>
      <c r="AJ336" s="36" t="e">
        <f t="shared" si="353"/>
        <v>#N/A</v>
      </c>
      <c r="AK336" s="48" t="s">
        <v>122</v>
      </c>
      <c r="AL336" s="48" t="s">
        <v>6424</v>
      </c>
      <c r="AM336" s="48" t="s">
        <v>4214</v>
      </c>
      <c r="AN336" s="36" t="s">
        <v>4214</v>
      </c>
      <c r="AO336" s="48"/>
      <c r="AP336" s="48"/>
      <c r="AQ336" s="48"/>
      <c r="AR336" s="36" t="s">
        <v>7822</v>
      </c>
      <c r="AS336" s="48" t="s">
        <v>3964</v>
      </c>
      <c r="AT336" s="48" t="s">
        <v>3964</v>
      </c>
      <c r="AU336" s="48"/>
      <c r="AV336" s="52"/>
      <c r="AW336" s="52"/>
      <c r="AX336" s="52"/>
      <c r="AY336" s="52"/>
      <c r="AZ336" s="49"/>
      <c r="BA336" s="49"/>
      <c r="BB336" s="48" t="s">
        <v>663</v>
      </c>
      <c r="BC336" s="49" t="s">
        <v>3964</v>
      </c>
      <c r="BD336" s="48" t="e">
        <f t="shared" si="354"/>
        <v>#N/A</v>
      </c>
      <c r="BE336" s="48" t="e">
        <f t="shared" si="355"/>
        <v>#N/A</v>
      </c>
      <c r="BF336" s="48" t="e">
        <f t="shared" si="356"/>
        <v>#N/A</v>
      </c>
      <c r="BG336" s="48" t="e">
        <f t="shared" si="357"/>
        <v>#N/A</v>
      </c>
      <c r="BH336" s="48" t="e">
        <f t="shared" si="358"/>
        <v>#N/A</v>
      </c>
    </row>
    <row r="337" spans="1:60" x14ac:dyDescent="0.3">
      <c r="A337" s="36">
        <v>106330</v>
      </c>
      <c r="B337" s="52">
        <v>42935</v>
      </c>
      <c r="C337" s="48" t="s">
        <v>6383</v>
      </c>
      <c r="D337" s="36"/>
      <c r="E337" s="36"/>
      <c r="F337" s="36"/>
      <c r="G337" s="36" t="s">
        <v>6816</v>
      </c>
      <c r="H337" s="36" t="e">
        <f t="shared" si="349"/>
        <v>#N/A</v>
      </c>
      <c r="I337" s="36" t="s">
        <v>78</v>
      </c>
      <c r="J337" s="36" t="s">
        <v>3964</v>
      </c>
      <c r="K337" s="48" t="s">
        <v>186</v>
      </c>
      <c r="L337" s="48"/>
      <c r="M337" s="48"/>
      <c r="N337" s="48"/>
      <c r="O337" s="48"/>
      <c r="P337" s="48"/>
      <c r="Q337" s="48"/>
      <c r="R337" s="48" t="s">
        <v>34</v>
      </c>
      <c r="S337" s="48"/>
      <c r="T337" s="48"/>
      <c r="U337" s="48"/>
      <c r="V337" s="51" t="e">
        <f t="shared" si="359"/>
        <v>#N/A</v>
      </c>
      <c r="W337" s="48" t="s">
        <v>99</v>
      </c>
      <c r="X337" s="48"/>
      <c r="Y337" s="48"/>
      <c r="Z337" s="36" t="s">
        <v>189</v>
      </c>
      <c r="AA337" s="36" t="s">
        <v>756</v>
      </c>
      <c r="AB337" s="48"/>
      <c r="AC337" s="36" t="e">
        <f t="shared" si="360"/>
        <v>#N/A</v>
      </c>
      <c r="AD337" s="48"/>
      <c r="AE337" s="36" t="e">
        <f t="shared" si="361"/>
        <v>#N/A</v>
      </c>
      <c r="AF337" s="36" t="e">
        <f t="shared" si="362"/>
        <v>#N/A</v>
      </c>
      <c r="AG337" s="36" t="e">
        <f t="shared" si="363"/>
        <v>#N/A</v>
      </c>
      <c r="AH337" s="36">
        <v>0</v>
      </c>
      <c r="AI337" s="57">
        <v>0</v>
      </c>
      <c r="AJ337" s="36" t="e">
        <f t="shared" si="353"/>
        <v>#N/A</v>
      </c>
      <c r="AK337" s="48" t="s">
        <v>6427</v>
      </c>
      <c r="AL337" s="48" t="s">
        <v>39</v>
      </c>
      <c r="AM337" s="48" t="s">
        <v>4214</v>
      </c>
      <c r="AN337" s="36" t="s">
        <v>4214</v>
      </c>
      <c r="AO337" s="48"/>
      <c r="AP337" s="48"/>
      <c r="AQ337" s="48"/>
      <c r="AR337" s="36" t="s">
        <v>7822</v>
      </c>
      <c r="AS337" s="48" t="s">
        <v>3964</v>
      </c>
      <c r="AT337" s="48" t="s">
        <v>3964</v>
      </c>
      <c r="AU337" s="48"/>
      <c r="AV337" s="52"/>
      <c r="AW337" s="52"/>
      <c r="AX337" s="52"/>
      <c r="AY337" s="52"/>
      <c r="AZ337" s="49"/>
      <c r="BA337" s="49"/>
      <c r="BB337" s="48" t="s">
        <v>663</v>
      </c>
      <c r="BC337" s="49" t="s">
        <v>3964</v>
      </c>
      <c r="BD337" s="48" t="e">
        <f t="shared" si="354"/>
        <v>#N/A</v>
      </c>
      <c r="BE337" s="48" t="e">
        <f t="shared" si="355"/>
        <v>#N/A</v>
      </c>
      <c r="BF337" s="48" t="e">
        <f t="shared" si="356"/>
        <v>#N/A</v>
      </c>
      <c r="BG337" s="48" t="e">
        <f t="shared" si="357"/>
        <v>#N/A</v>
      </c>
      <c r="BH337" s="48" t="e">
        <f t="shared" si="358"/>
        <v>#N/A</v>
      </c>
    </row>
    <row r="338" spans="1:60" x14ac:dyDescent="0.3">
      <c r="A338" s="36">
        <v>106331</v>
      </c>
      <c r="B338" s="52">
        <v>42935</v>
      </c>
      <c r="C338" s="48" t="s">
        <v>6397</v>
      </c>
      <c r="D338" s="36" t="s">
        <v>6365</v>
      </c>
      <c r="E338" s="36"/>
      <c r="F338" s="36"/>
      <c r="G338" s="36" t="s">
        <v>6816</v>
      </c>
      <c r="H338" s="36" t="e">
        <f t="shared" si="349"/>
        <v>#N/A</v>
      </c>
      <c r="I338" s="36" t="s">
        <v>139</v>
      </c>
      <c r="J338" s="36" t="s">
        <v>3964</v>
      </c>
      <c r="K338" s="48" t="s">
        <v>6431</v>
      </c>
      <c r="L338" s="48"/>
      <c r="M338" s="48"/>
      <c r="N338" s="48"/>
      <c r="O338" s="48"/>
      <c r="P338" s="48"/>
      <c r="Q338" s="48"/>
      <c r="R338" s="48" t="s">
        <v>6696</v>
      </c>
      <c r="S338" s="48"/>
      <c r="T338" s="48"/>
      <c r="U338" s="48"/>
      <c r="V338" s="51" t="e">
        <f t="shared" si="359"/>
        <v>#N/A</v>
      </c>
      <c r="W338" s="48" t="s">
        <v>99</v>
      </c>
      <c r="X338" s="48"/>
      <c r="Y338" s="48"/>
      <c r="Z338" s="36" t="s">
        <v>140</v>
      </c>
      <c r="AA338" s="36" t="s">
        <v>1463</v>
      </c>
      <c r="AB338" s="48"/>
      <c r="AC338" s="36" t="e">
        <f t="shared" si="360"/>
        <v>#N/A</v>
      </c>
      <c r="AD338" s="48"/>
      <c r="AE338" s="36" t="e">
        <f t="shared" si="361"/>
        <v>#N/A</v>
      </c>
      <c r="AF338" s="36" t="e">
        <f t="shared" si="362"/>
        <v>#N/A</v>
      </c>
      <c r="AG338" s="36" t="e">
        <f t="shared" si="363"/>
        <v>#N/A</v>
      </c>
      <c r="AH338" s="36">
        <v>0</v>
      </c>
      <c r="AI338" s="57">
        <v>0</v>
      </c>
      <c r="AJ338" s="36" t="e">
        <f t="shared" si="353"/>
        <v>#N/A</v>
      </c>
      <c r="AK338" s="48" t="s">
        <v>6431</v>
      </c>
      <c r="AL338" s="48" t="s">
        <v>6422</v>
      </c>
      <c r="AM338" s="36" t="s">
        <v>7822</v>
      </c>
      <c r="AN338" s="36" t="s">
        <v>4222</v>
      </c>
      <c r="AO338" s="48"/>
      <c r="AP338" s="48"/>
      <c r="AQ338" s="48"/>
      <c r="AR338" s="36" t="s">
        <v>7822</v>
      </c>
      <c r="AS338" s="48" t="s">
        <v>3964</v>
      </c>
      <c r="AT338" s="48" t="s">
        <v>3964</v>
      </c>
      <c r="AU338" s="48"/>
      <c r="AV338" s="52"/>
      <c r="AW338" s="52"/>
      <c r="AX338" s="52"/>
      <c r="AY338" s="52"/>
      <c r="AZ338" s="49"/>
      <c r="BA338" s="49"/>
      <c r="BB338" s="48" t="s">
        <v>663</v>
      </c>
      <c r="BC338" s="49" t="s">
        <v>3964</v>
      </c>
      <c r="BD338" s="48" t="e">
        <f t="shared" si="354"/>
        <v>#N/A</v>
      </c>
      <c r="BE338" s="48" t="e">
        <f t="shared" si="355"/>
        <v>#N/A</v>
      </c>
      <c r="BF338" s="48" t="e">
        <f t="shared" si="356"/>
        <v>#N/A</v>
      </c>
      <c r="BG338" s="48" t="e">
        <f t="shared" si="357"/>
        <v>#N/A</v>
      </c>
      <c r="BH338" s="48" t="e">
        <f t="shared" si="358"/>
        <v>#N/A</v>
      </c>
    </row>
    <row r="339" spans="1:60" x14ac:dyDescent="0.3">
      <c r="A339" s="36">
        <v>106434</v>
      </c>
      <c r="B339" s="52">
        <v>42947</v>
      </c>
      <c r="C339" s="48" t="s">
        <v>6380</v>
      </c>
      <c r="D339" s="36"/>
      <c r="E339" s="36"/>
      <c r="F339" s="36"/>
      <c r="G339" s="36" t="s">
        <v>6815</v>
      </c>
      <c r="H339" s="36" t="e">
        <f t="shared" si="349"/>
        <v>#N/A</v>
      </c>
      <c r="I339" s="36" t="s">
        <v>522</v>
      </c>
      <c r="J339" s="36" t="s">
        <v>3964</v>
      </c>
      <c r="K339" s="48" t="s">
        <v>376</v>
      </c>
      <c r="L339" s="48"/>
      <c r="M339" s="48"/>
      <c r="N339" s="48"/>
      <c r="O339" s="48"/>
      <c r="P339" s="48"/>
      <c r="Q339" s="48"/>
      <c r="R339" s="48" t="s">
        <v>161</v>
      </c>
      <c r="S339" s="48"/>
      <c r="T339" s="48"/>
      <c r="U339" s="48"/>
      <c r="V339" s="51" t="e">
        <f t="shared" si="359"/>
        <v>#N/A</v>
      </c>
      <c r="W339" s="48" t="s">
        <v>35</v>
      </c>
      <c r="X339" s="48"/>
      <c r="Y339" s="48"/>
      <c r="Z339" s="36" t="s">
        <v>4417</v>
      </c>
      <c r="AA339" s="36" t="s">
        <v>756</v>
      </c>
      <c r="AB339" s="48"/>
      <c r="AC339" s="36" t="e">
        <f t="shared" si="360"/>
        <v>#N/A</v>
      </c>
      <c r="AD339" s="48"/>
      <c r="AE339" s="36" t="e">
        <f t="shared" si="361"/>
        <v>#N/A</v>
      </c>
      <c r="AF339" s="36" t="e">
        <f t="shared" si="362"/>
        <v>#N/A</v>
      </c>
      <c r="AG339" s="36" t="e">
        <f t="shared" si="363"/>
        <v>#N/A</v>
      </c>
      <c r="AH339" s="36">
        <v>0</v>
      </c>
      <c r="AI339" s="57">
        <v>0</v>
      </c>
      <c r="AJ339" s="36" t="e">
        <f t="shared" si="353"/>
        <v>#N/A</v>
      </c>
      <c r="AK339" s="48" t="s">
        <v>376</v>
      </c>
      <c r="AL339" s="48" t="s">
        <v>39</v>
      </c>
      <c r="AM339" s="48" t="s">
        <v>4214</v>
      </c>
      <c r="AN339" s="36" t="s">
        <v>4214</v>
      </c>
      <c r="AO339" s="48"/>
      <c r="AP339" s="48"/>
      <c r="AQ339" s="48"/>
      <c r="AR339" s="36" t="s">
        <v>7822</v>
      </c>
      <c r="AS339" s="48" t="s">
        <v>3964</v>
      </c>
      <c r="AT339" s="48" t="s">
        <v>3964</v>
      </c>
      <c r="AU339" s="48"/>
      <c r="AV339" s="52"/>
      <c r="AW339" s="52"/>
      <c r="AX339" s="52"/>
      <c r="AY339" s="52"/>
      <c r="AZ339" s="49"/>
      <c r="BA339" s="49"/>
      <c r="BB339" s="48" t="s">
        <v>663</v>
      </c>
      <c r="BC339" s="49" t="s">
        <v>3964</v>
      </c>
      <c r="BD339" s="48" t="e">
        <f t="shared" si="354"/>
        <v>#N/A</v>
      </c>
      <c r="BE339" s="48" t="e">
        <f t="shared" si="355"/>
        <v>#N/A</v>
      </c>
      <c r="BF339" s="48" t="e">
        <f t="shared" si="356"/>
        <v>#N/A</v>
      </c>
      <c r="BG339" s="48" t="e">
        <f t="shared" si="357"/>
        <v>#N/A</v>
      </c>
      <c r="BH339" s="48" t="e">
        <f t="shared" si="358"/>
        <v>#N/A</v>
      </c>
    </row>
    <row r="340" spans="1:60" x14ac:dyDescent="0.3">
      <c r="A340" s="36">
        <v>106639</v>
      </c>
      <c r="B340" s="52">
        <v>42957</v>
      </c>
      <c r="C340" s="48" t="s">
        <v>4451</v>
      </c>
      <c r="D340" s="36"/>
      <c r="E340" s="36"/>
      <c r="F340" s="36"/>
      <c r="G340" s="36" t="s">
        <v>6819</v>
      </c>
      <c r="H340" s="36" t="e">
        <f t="shared" si="349"/>
        <v>#N/A</v>
      </c>
      <c r="I340" s="36" t="s">
        <v>48</v>
      </c>
      <c r="J340" s="36" t="s">
        <v>3964</v>
      </c>
      <c r="K340" s="48" t="s">
        <v>684</v>
      </c>
      <c r="L340" s="48"/>
      <c r="M340" s="48"/>
      <c r="N340" s="48"/>
      <c r="O340" s="48"/>
      <c r="P340" s="48"/>
      <c r="Q340" s="48"/>
      <c r="R340" s="48" t="s">
        <v>274</v>
      </c>
      <c r="S340" s="48"/>
      <c r="T340" s="48"/>
      <c r="U340" s="48"/>
      <c r="V340" s="51" t="e">
        <f t="shared" si="359"/>
        <v>#N/A</v>
      </c>
      <c r="W340" s="48" t="s">
        <v>35</v>
      </c>
      <c r="X340" s="48"/>
      <c r="Y340" s="48"/>
      <c r="Z340" s="36" t="s">
        <v>441</v>
      </c>
      <c r="AA340" s="36" t="s">
        <v>756</v>
      </c>
      <c r="AB340" s="48"/>
      <c r="AC340" s="36" t="e">
        <f t="shared" si="360"/>
        <v>#N/A</v>
      </c>
      <c r="AD340" s="48"/>
      <c r="AE340" s="36" t="e">
        <f t="shared" si="361"/>
        <v>#N/A</v>
      </c>
      <c r="AF340" s="36" t="e">
        <f t="shared" si="362"/>
        <v>#N/A</v>
      </c>
      <c r="AG340" s="36" t="e">
        <f t="shared" si="363"/>
        <v>#N/A</v>
      </c>
      <c r="AH340" s="36">
        <v>0</v>
      </c>
      <c r="AI340" s="57">
        <v>0</v>
      </c>
      <c r="AJ340" s="36" t="e">
        <f t="shared" si="353"/>
        <v>#N/A</v>
      </c>
      <c r="AK340" s="48" t="s">
        <v>684</v>
      </c>
      <c r="AL340" s="48" t="s">
        <v>39</v>
      </c>
      <c r="AM340" s="48" t="s">
        <v>4214</v>
      </c>
      <c r="AN340" s="36" t="s">
        <v>4214</v>
      </c>
      <c r="AO340" s="48"/>
      <c r="AP340" s="48"/>
      <c r="AQ340" s="48"/>
      <c r="AR340" s="36" t="s">
        <v>7822</v>
      </c>
      <c r="AS340" s="48" t="s">
        <v>3964</v>
      </c>
      <c r="AT340" s="48" t="s">
        <v>3964</v>
      </c>
      <c r="AU340" s="48"/>
      <c r="AV340" s="52"/>
      <c r="AW340" s="52"/>
      <c r="AX340" s="52"/>
      <c r="AY340" s="52"/>
      <c r="AZ340" s="49"/>
      <c r="BA340" s="49"/>
      <c r="BB340" s="48" t="s">
        <v>663</v>
      </c>
      <c r="BC340" s="49" t="s">
        <v>3964</v>
      </c>
      <c r="BD340" s="48" t="e">
        <f t="shared" si="354"/>
        <v>#N/A</v>
      </c>
      <c r="BE340" s="48" t="e">
        <f t="shared" si="355"/>
        <v>#N/A</v>
      </c>
      <c r="BF340" s="48" t="e">
        <f t="shared" si="356"/>
        <v>#N/A</v>
      </c>
      <c r="BG340" s="48" t="e">
        <f t="shared" si="357"/>
        <v>#N/A</v>
      </c>
      <c r="BH340" s="48" t="e">
        <f t="shared" si="358"/>
        <v>#N/A</v>
      </c>
    </row>
    <row r="341" spans="1:60" x14ac:dyDescent="0.3">
      <c r="A341" s="36">
        <v>106679</v>
      </c>
      <c r="B341" s="52">
        <v>42962</v>
      </c>
      <c r="C341" s="48" t="s">
        <v>6720</v>
      </c>
      <c r="D341" s="48"/>
      <c r="E341" s="48"/>
      <c r="F341" s="48"/>
      <c r="G341" s="36" t="s">
        <v>6815</v>
      </c>
      <c r="H341" s="36" t="e">
        <f t="shared" si="349"/>
        <v>#N/A</v>
      </c>
      <c r="I341" s="36" t="s">
        <v>78</v>
      </c>
      <c r="J341" s="36" t="s">
        <v>3964</v>
      </c>
      <c r="K341" s="48" t="s">
        <v>39</v>
      </c>
      <c r="L341" s="48"/>
      <c r="M341" s="48"/>
      <c r="N341" s="48"/>
      <c r="O341" s="48"/>
      <c r="P341" s="48"/>
      <c r="Q341" s="48"/>
      <c r="R341" s="48" t="s">
        <v>161</v>
      </c>
      <c r="S341" s="48"/>
      <c r="T341" s="48"/>
      <c r="U341" s="48"/>
      <c r="V341" s="48"/>
      <c r="W341" s="48" t="s">
        <v>35</v>
      </c>
      <c r="X341" s="48"/>
      <c r="Y341" s="48"/>
      <c r="Z341" s="48"/>
      <c r="AA341" s="48"/>
      <c r="AB341" s="48"/>
      <c r="AC341" s="48"/>
      <c r="AD341" s="48"/>
      <c r="AE341" s="48"/>
      <c r="AF341" s="48"/>
      <c r="AG341" s="48"/>
      <c r="AH341" s="48"/>
      <c r="AI341" s="61"/>
      <c r="AJ341" s="36" t="e">
        <f t="shared" si="353"/>
        <v>#N/A</v>
      </c>
      <c r="AK341" s="48"/>
      <c r="AL341" s="48" t="s">
        <v>39</v>
      </c>
      <c r="AM341" s="48" t="s">
        <v>4214</v>
      </c>
      <c r="AN341" s="36" t="s">
        <v>4214</v>
      </c>
      <c r="AO341" s="48"/>
      <c r="AP341" s="48"/>
      <c r="AQ341" s="48"/>
      <c r="AR341" s="36" t="s">
        <v>7822</v>
      </c>
      <c r="AS341" s="48" t="s">
        <v>3964</v>
      </c>
      <c r="AT341" s="48" t="s">
        <v>3964</v>
      </c>
      <c r="AU341" s="48"/>
      <c r="AV341" s="52"/>
      <c r="AW341" s="52"/>
      <c r="AX341" s="52"/>
      <c r="AY341" s="52"/>
      <c r="AZ341" s="49"/>
      <c r="BA341" s="49"/>
      <c r="BB341" s="48" t="s">
        <v>663</v>
      </c>
      <c r="BC341" s="49" t="s">
        <v>3964</v>
      </c>
      <c r="BD341" s="48" t="e">
        <f t="shared" si="354"/>
        <v>#N/A</v>
      </c>
      <c r="BE341" s="48" t="e">
        <f t="shared" si="355"/>
        <v>#N/A</v>
      </c>
      <c r="BF341" s="48" t="e">
        <f t="shared" si="356"/>
        <v>#N/A</v>
      </c>
      <c r="BG341" s="48" t="e">
        <f t="shared" si="357"/>
        <v>#N/A</v>
      </c>
      <c r="BH341" s="48" t="e">
        <f t="shared" si="358"/>
        <v>#N/A</v>
      </c>
    </row>
    <row r="342" spans="1:60" x14ac:dyDescent="0.3">
      <c r="A342" s="36">
        <v>106878</v>
      </c>
      <c r="B342" s="52"/>
      <c r="C342" s="48" t="s">
        <v>6705</v>
      </c>
      <c r="D342" s="36"/>
      <c r="E342" s="36"/>
      <c r="F342" s="36"/>
      <c r="G342" s="36" t="s">
        <v>6817</v>
      </c>
      <c r="H342" s="36" t="e">
        <f t="shared" si="349"/>
        <v>#N/A</v>
      </c>
      <c r="I342" s="36" t="s">
        <v>90</v>
      </c>
      <c r="J342" s="36" t="s">
        <v>3964</v>
      </c>
      <c r="K342" s="48" t="s">
        <v>85</v>
      </c>
      <c r="L342" s="48"/>
      <c r="M342" s="48"/>
      <c r="N342" s="48"/>
      <c r="O342" s="48"/>
      <c r="P342" s="48"/>
      <c r="Q342" s="48"/>
      <c r="R342" s="48" t="s">
        <v>6696</v>
      </c>
      <c r="S342" s="48"/>
      <c r="T342" s="48"/>
      <c r="U342" s="48"/>
      <c r="V342" s="51" t="e">
        <f>VLOOKUP(A342,h_project,15,FALSE)</f>
        <v>#N/A</v>
      </c>
      <c r="W342" s="48" t="s">
        <v>35</v>
      </c>
      <c r="X342" s="48"/>
      <c r="Y342" s="48"/>
      <c r="Z342" s="36"/>
      <c r="AA342" s="36"/>
      <c r="AB342" s="48"/>
      <c r="AC342" s="36"/>
      <c r="AD342" s="48" t="s">
        <v>3964</v>
      </c>
      <c r="AE342" s="36"/>
      <c r="AF342" s="36"/>
      <c r="AG342" s="36"/>
      <c r="AH342" s="36"/>
      <c r="AI342" s="57"/>
      <c r="AJ342" s="36" t="e">
        <f t="shared" si="353"/>
        <v>#N/A</v>
      </c>
      <c r="AK342" s="48"/>
      <c r="AL342" s="48" t="s">
        <v>85</v>
      </c>
      <c r="AM342" s="36" t="s">
        <v>4214</v>
      </c>
      <c r="AN342" s="36" t="s">
        <v>3964</v>
      </c>
      <c r="AO342" s="48"/>
      <c r="AP342" s="48"/>
      <c r="AQ342" s="48"/>
      <c r="AR342" s="36" t="s">
        <v>7822</v>
      </c>
      <c r="AS342" s="48" t="s">
        <v>3964</v>
      </c>
      <c r="AT342" s="48" t="s">
        <v>3964</v>
      </c>
      <c r="AU342" s="48"/>
      <c r="AV342" s="52"/>
      <c r="AW342" s="52"/>
      <c r="AX342" s="52"/>
      <c r="AY342" s="52"/>
      <c r="AZ342" s="49"/>
      <c r="BA342" s="49"/>
      <c r="BB342" s="48" t="s">
        <v>663</v>
      </c>
      <c r="BC342" s="49" t="s">
        <v>3964</v>
      </c>
      <c r="BD342" s="48" t="e">
        <f t="shared" si="354"/>
        <v>#N/A</v>
      </c>
      <c r="BE342" s="48" t="e">
        <f t="shared" si="355"/>
        <v>#N/A</v>
      </c>
      <c r="BF342" s="48" t="e">
        <f t="shared" si="356"/>
        <v>#N/A</v>
      </c>
      <c r="BG342" s="48" t="e">
        <f t="shared" si="357"/>
        <v>#N/A</v>
      </c>
      <c r="BH342" s="48" t="e">
        <f t="shared" si="358"/>
        <v>#N/A</v>
      </c>
    </row>
    <row r="343" spans="1:60" x14ac:dyDescent="0.3">
      <c r="A343" s="36">
        <v>107474</v>
      </c>
      <c r="B343" s="52">
        <v>43026</v>
      </c>
      <c r="C343" s="48" t="s">
        <v>6721</v>
      </c>
      <c r="D343" s="48"/>
      <c r="E343" s="48"/>
      <c r="F343" s="48"/>
      <c r="G343" s="36" t="s">
        <v>6815</v>
      </c>
      <c r="H343" s="36" t="e">
        <f t="shared" si="349"/>
        <v>#N/A</v>
      </c>
      <c r="I343" s="36" t="s">
        <v>78</v>
      </c>
      <c r="J343" s="36" t="s">
        <v>3964</v>
      </c>
      <c r="K343" s="48" t="s">
        <v>39</v>
      </c>
      <c r="L343" s="48"/>
      <c r="M343" s="48"/>
      <c r="N343" s="48"/>
      <c r="O343" s="48"/>
      <c r="P343" s="48"/>
      <c r="Q343" s="48"/>
      <c r="R343" s="48" t="s">
        <v>274</v>
      </c>
      <c r="S343" s="48"/>
      <c r="T343" s="48"/>
      <c r="U343" s="48"/>
      <c r="V343" s="48"/>
      <c r="W343" s="48" t="s">
        <v>35</v>
      </c>
      <c r="X343" s="48"/>
      <c r="Y343" s="48"/>
      <c r="Z343" s="48"/>
      <c r="AA343" s="48"/>
      <c r="AB343" s="48"/>
      <c r="AC343" s="48"/>
      <c r="AD343" s="48"/>
      <c r="AE343" s="48"/>
      <c r="AF343" s="48"/>
      <c r="AG343" s="48"/>
      <c r="AH343" s="48"/>
      <c r="AI343" s="61"/>
      <c r="AJ343" s="36" t="e">
        <f t="shared" si="353"/>
        <v>#N/A</v>
      </c>
      <c r="AK343" s="48"/>
      <c r="AL343" s="48" t="s">
        <v>39</v>
      </c>
      <c r="AM343" s="48" t="s">
        <v>4214</v>
      </c>
      <c r="AN343" s="36" t="s">
        <v>4214</v>
      </c>
      <c r="AO343" s="48"/>
      <c r="AP343" s="48"/>
      <c r="AQ343" s="48"/>
      <c r="AR343" s="36" t="s">
        <v>7822</v>
      </c>
      <c r="AS343" s="48" t="s">
        <v>3964</v>
      </c>
      <c r="AT343" s="48" t="s">
        <v>3964</v>
      </c>
      <c r="AU343" s="48"/>
      <c r="AV343" s="52"/>
      <c r="AW343" s="52"/>
      <c r="AX343" s="52"/>
      <c r="AY343" s="52"/>
      <c r="AZ343" s="49"/>
      <c r="BA343" s="49"/>
      <c r="BB343" s="48" t="s">
        <v>663</v>
      </c>
      <c r="BC343" s="49" t="s">
        <v>3964</v>
      </c>
      <c r="BD343" s="48" t="e">
        <f t="shared" si="354"/>
        <v>#N/A</v>
      </c>
      <c r="BE343" s="48" t="e">
        <f t="shared" si="355"/>
        <v>#N/A</v>
      </c>
      <c r="BF343" s="48" t="e">
        <f t="shared" si="356"/>
        <v>#N/A</v>
      </c>
      <c r="BG343" s="48" t="e">
        <f t="shared" si="357"/>
        <v>#N/A</v>
      </c>
      <c r="BH343" s="48" t="e">
        <f t="shared" si="358"/>
        <v>#N/A</v>
      </c>
    </row>
    <row r="344" spans="1:60" x14ac:dyDescent="0.3">
      <c r="A344" s="36">
        <v>107536</v>
      </c>
      <c r="B344" s="52">
        <v>43038</v>
      </c>
      <c r="C344" s="35" t="s">
        <v>6395</v>
      </c>
      <c r="D344" s="36" t="s">
        <v>4680</v>
      </c>
      <c r="E344" s="36"/>
      <c r="F344" s="36"/>
      <c r="G344" s="36" t="s">
        <v>6816</v>
      </c>
      <c r="H344" s="36" t="e">
        <f t="shared" si="349"/>
        <v>#N/A</v>
      </c>
      <c r="I344" s="36" t="s">
        <v>139</v>
      </c>
      <c r="J344" s="36" t="s">
        <v>3964</v>
      </c>
      <c r="K344" s="48" t="s">
        <v>335</v>
      </c>
      <c r="L344" s="48"/>
      <c r="M344" s="48"/>
      <c r="N344" s="48"/>
      <c r="O344" s="48"/>
      <c r="P344" s="48"/>
      <c r="Q344" s="48"/>
      <c r="R344" s="48" t="s">
        <v>6696</v>
      </c>
      <c r="S344" s="48"/>
      <c r="T344" s="48"/>
      <c r="U344" s="48"/>
      <c r="V344" s="51" t="e">
        <f t="shared" ref="V344:V357" si="364">VLOOKUP(A344,h_project,15,FALSE)</f>
        <v>#N/A</v>
      </c>
      <c r="W344" s="48" t="s">
        <v>35</v>
      </c>
      <c r="X344" s="48"/>
      <c r="Y344" s="48"/>
      <c r="Z344" s="36" t="s">
        <v>998</v>
      </c>
      <c r="AA344" s="36" t="s">
        <v>756</v>
      </c>
      <c r="AB344" s="48"/>
      <c r="AC344" s="36" t="e">
        <f t="shared" ref="AC344:AC357" si="365">VLOOKUP(A344,h_iniciativa,13,FALSE)</f>
        <v>#N/A</v>
      </c>
      <c r="AD344" s="48"/>
      <c r="AE344" s="36" t="e">
        <f t="shared" ref="AE344:AE357" si="366">VLOOKUP(A344,h_project,34,FALSE)</f>
        <v>#N/A</v>
      </c>
      <c r="AF344" s="36" t="e">
        <f t="shared" ref="AF344:AF357" si="367">VLOOKUP(A344,h_project,35,FALSE)</f>
        <v>#N/A</v>
      </c>
      <c r="AG344" s="36" t="e">
        <f t="shared" ref="AG344:AG357" si="368">VLOOKUP(A344,h_project,36,FALSE)</f>
        <v>#N/A</v>
      </c>
      <c r="AH344" s="36">
        <v>0</v>
      </c>
      <c r="AI344" s="57">
        <v>0</v>
      </c>
      <c r="AJ344" s="36" t="e">
        <f t="shared" si="353"/>
        <v>#N/A</v>
      </c>
      <c r="AK344" s="48" t="s">
        <v>6430</v>
      </c>
      <c r="AL344" s="48" t="s">
        <v>335</v>
      </c>
      <c r="AM344" s="36" t="s">
        <v>7822</v>
      </c>
      <c r="AN344" s="36" t="s">
        <v>4401</v>
      </c>
      <c r="AO344" s="48"/>
      <c r="AP344" s="48"/>
      <c r="AQ344" s="48"/>
      <c r="AR344" s="36" t="s">
        <v>7822</v>
      </c>
      <c r="AS344" s="48" t="s">
        <v>3964</v>
      </c>
      <c r="AT344" s="48" t="s">
        <v>3964</v>
      </c>
      <c r="AU344" s="48"/>
      <c r="AV344" s="52"/>
      <c r="AW344" s="52"/>
      <c r="AX344" s="52"/>
      <c r="AY344" s="52"/>
      <c r="AZ344" s="49"/>
      <c r="BA344" s="49"/>
      <c r="BB344" s="48" t="s">
        <v>663</v>
      </c>
      <c r="BC344" s="49" t="s">
        <v>3964</v>
      </c>
      <c r="BD344" s="48" t="e">
        <f t="shared" si="354"/>
        <v>#N/A</v>
      </c>
      <c r="BE344" s="48" t="e">
        <f t="shared" si="355"/>
        <v>#N/A</v>
      </c>
      <c r="BF344" s="48" t="e">
        <f t="shared" si="356"/>
        <v>#N/A</v>
      </c>
      <c r="BG344" s="48" t="e">
        <f t="shared" si="357"/>
        <v>#N/A</v>
      </c>
      <c r="BH344" s="48" t="e">
        <f t="shared" si="358"/>
        <v>#N/A</v>
      </c>
    </row>
    <row r="345" spans="1:60" x14ac:dyDescent="0.3">
      <c r="A345" s="36">
        <v>107821</v>
      </c>
      <c r="B345" s="52">
        <v>43066</v>
      </c>
      <c r="C345" s="48" t="s">
        <v>6412</v>
      </c>
      <c r="D345" s="36" t="s">
        <v>6365</v>
      </c>
      <c r="E345" s="36"/>
      <c r="F345" s="36"/>
      <c r="G345" s="36" t="s">
        <v>6816</v>
      </c>
      <c r="H345" s="36" t="e">
        <f t="shared" ref="H345:H377" si="369">VLOOKUP(A345,h_descr,2,FALSE)</f>
        <v>#N/A</v>
      </c>
      <c r="I345" s="36" t="s">
        <v>139</v>
      </c>
      <c r="J345" s="36" t="s">
        <v>3964</v>
      </c>
      <c r="K345" s="48" t="s">
        <v>6426</v>
      </c>
      <c r="L345" s="48"/>
      <c r="M345" s="48"/>
      <c r="N345" s="48"/>
      <c r="O345" s="48"/>
      <c r="P345" s="48"/>
      <c r="Q345" s="48"/>
      <c r="R345" s="48" t="s">
        <v>6696</v>
      </c>
      <c r="S345" s="48"/>
      <c r="T345" s="48"/>
      <c r="U345" s="48"/>
      <c r="V345" s="51" t="e">
        <f t="shared" si="364"/>
        <v>#N/A</v>
      </c>
      <c r="W345" s="48" t="s">
        <v>35</v>
      </c>
      <c r="X345" s="48"/>
      <c r="Y345" s="48"/>
      <c r="Z345" s="36" t="s">
        <v>140</v>
      </c>
      <c r="AA345" s="36" t="s">
        <v>756</v>
      </c>
      <c r="AB345" s="48"/>
      <c r="AC345" s="36" t="e">
        <f t="shared" si="365"/>
        <v>#N/A</v>
      </c>
      <c r="AD345" s="48"/>
      <c r="AE345" s="36" t="e">
        <f t="shared" si="366"/>
        <v>#N/A</v>
      </c>
      <c r="AF345" s="36" t="e">
        <f t="shared" si="367"/>
        <v>#N/A</v>
      </c>
      <c r="AG345" s="36" t="e">
        <f t="shared" si="368"/>
        <v>#N/A</v>
      </c>
      <c r="AH345" s="36">
        <v>0</v>
      </c>
      <c r="AI345" s="57">
        <v>0</v>
      </c>
      <c r="AJ345" s="36" t="e">
        <f t="shared" si="353"/>
        <v>#N/A</v>
      </c>
      <c r="AK345" s="48" t="s">
        <v>6426</v>
      </c>
      <c r="AL345" s="48" t="s">
        <v>6426</v>
      </c>
      <c r="AM345" s="36" t="s">
        <v>7822</v>
      </c>
      <c r="AN345" s="36" t="s">
        <v>4153</v>
      </c>
      <c r="AO345" s="48"/>
      <c r="AP345" s="48"/>
      <c r="AQ345" s="48"/>
      <c r="AR345" s="36" t="s">
        <v>7822</v>
      </c>
      <c r="AS345" s="48" t="s">
        <v>3964</v>
      </c>
      <c r="AT345" s="48" t="s">
        <v>3964</v>
      </c>
      <c r="AU345" s="48"/>
      <c r="AV345" s="52"/>
      <c r="AW345" s="52"/>
      <c r="AX345" s="52"/>
      <c r="AY345" s="52"/>
      <c r="AZ345" s="49"/>
      <c r="BA345" s="49"/>
      <c r="BB345" s="48" t="s">
        <v>663</v>
      </c>
      <c r="BC345" s="49" t="s">
        <v>3964</v>
      </c>
      <c r="BD345" s="48" t="e">
        <f t="shared" si="354"/>
        <v>#N/A</v>
      </c>
      <c r="BE345" s="48" t="e">
        <f t="shared" si="355"/>
        <v>#N/A</v>
      </c>
      <c r="BF345" s="48" t="e">
        <f t="shared" si="356"/>
        <v>#N/A</v>
      </c>
      <c r="BG345" s="48" t="e">
        <f t="shared" si="357"/>
        <v>#N/A</v>
      </c>
      <c r="BH345" s="48" t="e">
        <f t="shared" si="358"/>
        <v>#N/A</v>
      </c>
    </row>
    <row r="346" spans="1:60" x14ac:dyDescent="0.3">
      <c r="A346" s="36">
        <v>107935</v>
      </c>
      <c r="B346" s="52">
        <v>43082</v>
      </c>
      <c r="C346" s="48" t="s">
        <v>6418</v>
      </c>
      <c r="D346" s="36" t="s">
        <v>6365</v>
      </c>
      <c r="E346" s="36"/>
      <c r="F346" s="36"/>
      <c r="G346" s="36" t="s">
        <v>6816</v>
      </c>
      <c r="H346" s="36" t="e">
        <f t="shared" si="369"/>
        <v>#N/A</v>
      </c>
      <c r="I346" s="36" t="s">
        <v>139</v>
      </c>
      <c r="J346" s="36" t="s">
        <v>3964</v>
      </c>
      <c r="K346" s="48" t="s">
        <v>6422</v>
      </c>
      <c r="L346" s="48"/>
      <c r="M346" s="48"/>
      <c r="N346" s="48"/>
      <c r="O346" s="48"/>
      <c r="P346" s="48"/>
      <c r="Q346" s="48"/>
      <c r="R346" s="48" t="s">
        <v>6696</v>
      </c>
      <c r="S346" s="48"/>
      <c r="T346" s="48"/>
      <c r="U346" s="48"/>
      <c r="V346" s="51" t="e">
        <f t="shared" si="364"/>
        <v>#N/A</v>
      </c>
      <c r="W346" s="48" t="s">
        <v>35</v>
      </c>
      <c r="X346" s="48"/>
      <c r="Y346" s="48"/>
      <c r="Z346" s="36" t="s">
        <v>140</v>
      </c>
      <c r="AA346" s="36" t="s">
        <v>756</v>
      </c>
      <c r="AB346" s="48"/>
      <c r="AC346" s="36" t="e">
        <f t="shared" si="365"/>
        <v>#N/A</v>
      </c>
      <c r="AD346" s="48"/>
      <c r="AE346" s="36" t="e">
        <f t="shared" si="366"/>
        <v>#N/A</v>
      </c>
      <c r="AF346" s="36" t="e">
        <f t="shared" si="367"/>
        <v>#N/A</v>
      </c>
      <c r="AG346" s="36" t="e">
        <f t="shared" si="368"/>
        <v>#N/A</v>
      </c>
      <c r="AH346" s="36">
        <v>0</v>
      </c>
      <c r="AI346" s="57">
        <v>0</v>
      </c>
      <c r="AJ346" s="36" t="e">
        <f t="shared" si="353"/>
        <v>#N/A</v>
      </c>
      <c r="AK346" s="48" t="s">
        <v>6422</v>
      </c>
      <c r="AL346" s="48" t="s">
        <v>6422</v>
      </c>
      <c r="AM346" s="36" t="s">
        <v>7822</v>
      </c>
      <c r="AN346" s="36" t="s">
        <v>4222</v>
      </c>
      <c r="AO346" s="48"/>
      <c r="AP346" s="48"/>
      <c r="AQ346" s="48"/>
      <c r="AR346" s="36" t="s">
        <v>7822</v>
      </c>
      <c r="AS346" s="48" t="s">
        <v>3964</v>
      </c>
      <c r="AT346" s="48" t="s">
        <v>3964</v>
      </c>
      <c r="AU346" s="48"/>
      <c r="AV346" s="52"/>
      <c r="AW346" s="52"/>
      <c r="AX346" s="52"/>
      <c r="AY346" s="52"/>
      <c r="AZ346" s="49"/>
      <c r="BA346" s="49"/>
      <c r="BB346" s="48" t="s">
        <v>663</v>
      </c>
      <c r="BC346" s="49" t="s">
        <v>3964</v>
      </c>
      <c r="BD346" s="48" t="e">
        <f t="shared" si="354"/>
        <v>#N/A</v>
      </c>
      <c r="BE346" s="48" t="e">
        <f t="shared" si="355"/>
        <v>#N/A</v>
      </c>
      <c r="BF346" s="48" t="e">
        <f t="shared" si="356"/>
        <v>#N/A</v>
      </c>
      <c r="BG346" s="48" t="e">
        <f t="shared" si="357"/>
        <v>#N/A</v>
      </c>
      <c r="BH346" s="48" t="e">
        <f t="shared" si="358"/>
        <v>#N/A</v>
      </c>
    </row>
    <row r="347" spans="1:60" x14ac:dyDescent="0.3">
      <c r="A347" s="36">
        <v>108260</v>
      </c>
      <c r="B347" s="52">
        <v>43117</v>
      </c>
      <c r="C347" s="48" t="s">
        <v>6392</v>
      </c>
      <c r="D347" s="36"/>
      <c r="E347" s="36"/>
      <c r="F347" s="36"/>
      <c r="G347" s="36" t="s">
        <v>6817</v>
      </c>
      <c r="H347" s="36" t="e">
        <f t="shared" si="369"/>
        <v>#N/A</v>
      </c>
      <c r="I347" s="36" t="s">
        <v>90</v>
      </c>
      <c r="J347" s="36" t="s">
        <v>3964</v>
      </c>
      <c r="K347" s="48" t="s">
        <v>84</v>
      </c>
      <c r="L347" s="48"/>
      <c r="M347" s="48"/>
      <c r="N347" s="48"/>
      <c r="O347" s="48"/>
      <c r="P347" s="48"/>
      <c r="Q347" s="48"/>
      <c r="R347" s="36" t="s">
        <v>2275</v>
      </c>
      <c r="S347" s="48"/>
      <c r="T347" s="48"/>
      <c r="U347" s="48"/>
      <c r="V347" s="51" t="e">
        <f t="shared" si="364"/>
        <v>#N/A</v>
      </c>
      <c r="W347" s="48" t="s">
        <v>99</v>
      </c>
      <c r="X347" s="48"/>
      <c r="Y347" s="48"/>
      <c r="Z347" s="36" t="s">
        <v>98</v>
      </c>
      <c r="AA347" s="36" t="s">
        <v>756</v>
      </c>
      <c r="AB347" s="48"/>
      <c r="AC347" s="36" t="e">
        <f t="shared" si="365"/>
        <v>#N/A</v>
      </c>
      <c r="AD347" s="48" t="s">
        <v>3964</v>
      </c>
      <c r="AE347" s="36" t="e">
        <f t="shared" si="366"/>
        <v>#N/A</v>
      </c>
      <c r="AF347" s="36" t="e">
        <f t="shared" si="367"/>
        <v>#N/A</v>
      </c>
      <c r="AG347" s="36" t="e">
        <f t="shared" si="368"/>
        <v>#N/A</v>
      </c>
      <c r="AH347" s="36">
        <v>0</v>
      </c>
      <c r="AI347" s="57">
        <v>0</v>
      </c>
      <c r="AJ347" s="36" t="e">
        <f t="shared" si="353"/>
        <v>#N/A</v>
      </c>
      <c r="AK347" s="48" t="s">
        <v>84</v>
      </c>
      <c r="AL347" s="48" t="s">
        <v>85</v>
      </c>
      <c r="AM347" s="48" t="s">
        <v>4214</v>
      </c>
      <c r="AN347" s="36" t="s">
        <v>4214</v>
      </c>
      <c r="AO347" s="48"/>
      <c r="AP347" s="48"/>
      <c r="AQ347" s="48"/>
      <c r="AR347" s="36" t="s">
        <v>7822</v>
      </c>
      <c r="AS347" s="48" t="s">
        <v>3964</v>
      </c>
      <c r="AT347" s="48" t="s">
        <v>3964</v>
      </c>
      <c r="AU347" s="48"/>
      <c r="AV347" s="52"/>
      <c r="AW347" s="52"/>
      <c r="AX347" s="52"/>
      <c r="AY347" s="52"/>
      <c r="AZ347" s="49"/>
      <c r="BA347" s="49"/>
      <c r="BB347" s="48" t="s">
        <v>663</v>
      </c>
      <c r="BC347" s="49" t="s">
        <v>3964</v>
      </c>
      <c r="BD347" s="48" t="e">
        <f t="shared" si="354"/>
        <v>#N/A</v>
      </c>
      <c r="BE347" s="48" t="e">
        <f t="shared" si="355"/>
        <v>#N/A</v>
      </c>
      <c r="BF347" s="48" t="e">
        <f t="shared" si="356"/>
        <v>#N/A</v>
      </c>
      <c r="BG347" s="48" t="e">
        <f t="shared" si="357"/>
        <v>#N/A</v>
      </c>
      <c r="BH347" s="48" t="e">
        <f t="shared" si="358"/>
        <v>#N/A</v>
      </c>
    </row>
    <row r="348" spans="1:60" ht="28.8" x14ac:dyDescent="0.3">
      <c r="A348" s="36">
        <v>108484</v>
      </c>
      <c r="B348" s="52">
        <v>43139</v>
      </c>
      <c r="C348" s="35" t="s">
        <v>6394</v>
      </c>
      <c r="D348" s="36" t="s">
        <v>4680</v>
      </c>
      <c r="E348" s="36"/>
      <c r="F348" s="36"/>
      <c r="G348" s="36" t="s">
        <v>6816</v>
      </c>
      <c r="H348" s="36" t="e">
        <f t="shared" si="369"/>
        <v>#N/A</v>
      </c>
      <c r="I348" s="36" t="s">
        <v>139</v>
      </c>
      <c r="J348" s="36" t="s">
        <v>3964</v>
      </c>
      <c r="K348" s="48" t="s">
        <v>335</v>
      </c>
      <c r="L348" s="48"/>
      <c r="M348" s="48"/>
      <c r="N348" s="48"/>
      <c r="O348" s="48"/>
      <c r="P348" s="48"/>
      <c r="Q348" s="48"/>
      <c r="R348" s="48" t="s">
        <v>6696</v>
      </c>
      <c r="S348" s="48"/>
      <c r="T348" s="48"/>
      <c r="U348" s="48"/>
      <c r="V348" s="51" t="e">
        <f t="shared" si="364"/>
        <v>#N/A</v>
      </c>
      <c r="W348" s="48" t="s">
        <v>35</v>
      </c>
      <c r="X348" s="48"/>
      <c r="Y348" s="48"/>
      <c r="Z348" s="36" t="s">
        <v>6420</v>
      </c>
      <c r="AA348" s="36" t="s">
        <v>756</v>
      </c>
      <c r="AB348" s="48"/>
      <c r="AC348" s="36" t="e">
        <f t="shared" si="365"/>
        <v>#N/A</v>
      </c>
      <c r="AD348" s="48"/>
      <c r="AE348" s="36" t="e">
        <f t="shared" si="366"/>
        <v>#N/A</v>
      </c>
      <c r="AF348" s="36" t="e">
        <f t="shared" si="367"/>
        <v>#N/A</v>
      </c>
      <c r="AG348" s="36" t="e">
        <f t="shared" si="368"/>
        <v>#N/A</v>
      </c>
      <c r="AH348" s="36">
        <v>0</v>
      </c>
      <c r="AI348" s="57">
        <v>0</v>
      </c>
      <c r="AJ348" s="36" t="e">
        <f t="shared" si="353"/>
        <v>#N/A</v>
      </c>
      <c r="AK348" s="48" t="s">
        <v>335</v>
      </c>
      <c r="AL348" s="48" t="s">
        <v>335</v>
      </c>
      <c r="AM348" s="36" t="s">
        <v>7822</v>
      </c>
      <c r="AN348" s="36" t="s">
        <v>4401</v>
      </c>
      <c r="AO348" s="48"/>
      <c r="AP348" s="48"/>
      <c r="AQ348" s="48"/>
      <c r="AR348" s="36" t="s">
        <v>7822</v>
      </c>
      <c r="AS348" s="48" t="s">
        <v>3964</v>
      </c>
      <c r="AT348" s="48" t="s">
        <v>3964</v>
      </c>
      <c r="AU348" s="48"/>
      <c r="AV348" s="52"/>
      <c r="AW348" s="52"/>
      <c r="AX348" s="52"/>
      <c r="AY348" s="52"/>
      <c r="AZ348" s="49"/>
      <c r="BA348" s="49"/>
      <c r="BB348" s="48" t="s">
        <v>663</v>
      </c>
      <c r="BC348" s="49" t="s">
        <v>3964</v>
      </c>
      <c r="BD348" s="48" t="e">
        <f t="shared" si="354"/>
        <v>#N/A</v>
      </c>
      <c r="BE348" s="48" t="e">
        <f t="shared" si="355"/>
        <v>#N/A</v>
      </c>
      <c r="BF348" s="48" t="e">
        <f t="shared" si="356"/>
        <v>#N/A</v>
      </c>
      <c r="BG348" s="48" t="e">
        <f t="shared" si="357"/>
        <v>#N/A</v>
      </c>
      <c r="BH348" s="48" t="e">
        <f t="shared" si="358"/>
        <v>#N/A</v>
      </c>
    </row>
    <row r="349" spans="1:60" x14ac:dyDescent="0.3">
      <c r="A349" s="36">
        <v>108602</v>
      </c>
      <c r="B349" s="52">
        <v>43145</v>
      </c>
      <c r="C349" s="48" t="s">
        <v>6407</v>
      </c>
      <c r="D349" s="36"/>
      <c r="E349" s="36"/>
      <c r="F349" s="36"/>
      <c r="G349" s="36" t="s">
        <v>6817</v>
      </c>
      <c r="H349" s="36" t="e">
        <f t="shared" si="369"/>
        <v>#N/A</v>
      </c>
      <c r="I349" s="36" t="s">
        <v>48</v>
      </c>
      <c r="J349" s="36" t="s">
        <v>3964</v>
      </c>
      <c r="K349" s="48" t="s">
        <v>684</v>
      </c>
      <c r="L349" s="48"/>
      <c r="M349" s="48"/>
      <c r="N349" s="48"/>
      <c r="O349" s="48"/>
      <c r="P349" s="48"/>
      <c r="Q349" s="48"/>
      <c r="R349" s="48" t="s">
        <v>2275</v>
      </c>
      <c r="S349" s="48"/>
      <c r="T349" s="48"/>
      <c r="U349" s="48"/>
      <c r="V349" s="51" t="e">
        <f t="shared" si="364"/>
        <v>#N/A</v>
      </c>
      <c r="W349" s="48" t="s">
        <v>35</v>
      </c>
      <c r="X349" s="48"/>
      <c r="Y349" s="48"/>
      <c r="Z349" s="36" t="s">
        <v>441</v>
      </c>
      <c r="AA349" s="36" t="s">
        <v>756</v>
      </c>
      <c r="AB349" s="48"/>
      <c r="AC349" s="36" t="e">
        <f t="shared" si="365"/>
        <v>#N/A</v>
      </c>
      <c r="AD349" s="48" t="s">
        <v>3964</v>
      </c>
      <c r="AE349" s="36" t="e">
        <f t="shared" si="366"/>
        <v>#N/A</v>
      </c>
      <c r="AF349" s="36" t="e">
        <f t="shared" si="367"/>
        <v>#N/A</v>
      </c>
      <c r="AG349" s="36" t="e">
        <f t="shared" si="368"/>
        <v>#N/A</v>
      </c>
      <c r="AH349" s="36">
        <v>0</v>
      </c>
      <c r="AI349" s="57">
        <v>0</v>
      </c>
      <c r="AJ349" s="36" t="e">
        <f t="shared" si="353"/>
        <v>#N/A</v>
      </c>
      <c r="AK349" s="48" t="s">
        <v>684</v>
      </c>
      <c r="AL349" s="48" t="s">
        <v>123</v>
      </c>
      <c r="AM349" s="48" t="s">
        <v>4214</v>
      </c>
      <c r="AN349" s="36" t="s">
        <v>4214</v>
      </c>
      <c r="AO349" s="48"/>
      <c r="AP349" s="48"/>
      <c r="AQ349" s="48"/>
      <c r="AR349" s="36" t="s">
        <v>7822</v>
      </c>
      <c r="AS349" s="48" t="s">
        <v>3964</v>
      </c>
      <c r="AT349" s="48" t="s">
        <v>3964</v>
      </c>
      <c r="AU349" s="48"/>
      <c r="AV349" s="52"/>
      <c r="AW349" s="52"/>
      <c r="AX349" s="52"/>
      <c r="AY349" s="52"/>
      <c r="AZ349" s="49"/>
      <c r="BA349" s="49"/>
      <c r="BB349" s="48" t="s">
        <v>663</v>
      </c>
      <c r="BC349" s="49" t="s">
        <v>3964</v>
      </c>
      <c r="BD349" s="48" t="e">
        <f t="shared" si="354"/>
        <v>#N/A</v>
      </c>
      <c r="BE349" s="48" t="e">
        <f t="shared" si="355"/>
        <v>#N/A</v>
      </c>
      <c r="BF349" s="48" t="e">
        <f t="shared" si="356"/>
        <v>#N/A</v>
      </c>
      <c r="BG349" s="48" t="e">
        <f t="shared" si="357"/>
        <v>#N/A</v>
      </c>
      <c r="BH349" s="48" t="e">
        <f t="shared" si="358"/>
        <v>#N/A</v>
      </c>
    </row>
    <row r="350" spans="1:60" x14ac:dyDescent="0.3">
      <c r="A350" s="36">
        <v>108654</v>
      </c>
      <c r="B350" s="52">
        <v>43152</v>
      </c>
      <c r="C350" s="48" t="s">
        <v>6415</v>
      </c>
      <c r="D350" s="36" t="s">
        <v>6365</v>
      </c>
      <c r="E350" s="36"/>
      <c r="F350" s="36"/>
      <c r="G350" s="36" t="s">
        <v>6816</v>
      </c>
      <c r="H350" s="36" t="e">
        <f t="shared" si="369"/>
        <v>#N/A</v>
      </c>
      <c r="I350" s="36" t="s">
        <v>139</v>
      </c>
      <c r="J350" s="36" t="s">
        <v>3964</v>
      </c>
      <c r="K350" s="48" t="s">
        <v>6426</v>
      </c>
      <c r="L350" s="48"/>
      <c r="M350" s="48"/>
      <c r="N350" s="48"/>
      <c r="O350" s="48"/>
      <c r="P350" s="48"/>
      <c r="Q350" s="48"/>
      <c r="R350" s="48" t="s">
        <v>6696</v>
      </c>
      <c r="S350" s="48"/>
      <c r="T350" s="48"/>
      <c r="U350" s="48"/>
      <c r="V350" s="51" t="e">
        <f t="shared" si="364"/>
        <v>#N/A</v>
      </c>
      <c r="W350" s="48" t="s">
        <v>35</v>
      </c>
      <c r="X350" s="48"/>
      <c r="Y350" s="48"/>
      <c r="Z350" s="36" t="s">
        <v>140</v>
      </c>
      <c r="AA350" s="36" t="s">
        <v>756</v>
      </c>
      <c r="AB350" s="48"/>
      <c r="AC350" s="36" t="e">
        <f t="shared" si="365"/>
        <v>#N/A</v>
      </c>
      <c r="AD350" s="48"/>
      <c r="AE350" s="36" t="e">
        <f t="shared" si="366"/>
        <v>#N/A</v>
      </c>
      <c r="AF350" s="36" t="e">
        <f t="shared" si="367"/>
        <v>#N/A</v>
      </c>
      <c r="AG350" s="36" t="e">
        <f t="shared" si="368"/>
        <v>#N/A</v>
      </c>
      <c r="AH350" s="36">
        <v>0</v>
      </c>
      <c r="AI350" s="57">
        <v>0</v>
      </c>
      <c r="AJ350" s="36" t="e">
        <f t="shared" si="353"/>
        <v>#N/A</v>
      </c>
      <c r="AK350" s="48" t="s">
        <v>6426</v>
      </c>
      <c r="AL350" s="48" t="s">
        <v>6426</v>
      </c>
      <c r="AM350" s="36" t="s">
        <v>7822</v>
      </c>
      <c r="AN350" s="36" t="s">
        <v>4153</v>
      </c>
      <c r="AO350" s="48"/>
      <c r="AP350" s="48"/>
      <c r="AQ350" s="48"/>
      <c r="AR350" s="36" t="s">
        <v>7822</v>
      </c>
      <c r="AS350" s="48" t="s">
        <v>3964</v>
      </c>
      <c r="AT350" s="48" t="s">
        <v>3964</v>
      </c>
      <c r="AU350" s="48"/>
      <c r="AV350" s="52"/>
      <c r="AW350" s="52"/>
      <c r="AX350" s="52"/>
      <c r="AY350" s="52"/>
      <c r="AZ350" s="49"/>
      <c r="BA350" s="49"/>
      <c r="BB350" s="48" t="s">
        <v>663</v>
      </c>
      <c r="BC350" s="49" t="s">
        <v>3964</v>
      </c>
      <c r="BD350" s="48" t="e">
        <f t="shared" si="354"/>
        <v>#N/A</v>
      </c>
      <c r="BE350" s="48" t="e">
        <f t="shared" si="355"/>
        <v>#N/A</v>
      </c>
      <c r="BF350" s="48" t="e">
        <f t="shared" si="356"/>
        <v>#N/A</v>
      </c>
      <c r="BG350" s="48" t="e">
        <f t="shared" si="357"/>
        <v>#N/A</v>
      </c>
      <c r="BH350" s="48" t="e">
        <f t="shared" si="358"/>
        <v>#N/A</v>
      </c>
    </row>
    <row r="351" spans="1:60" x14ac:dyDescent="0.3">
      <c r="A351" s="36">
        <v>108861</v>
      </c>
      <c r="B351" s="52">
        <v>43159</v>
      </c>
      <c r="C351" s="48" t="s">
        <v>4453</v>
      </c>
      <c r="D351" s="36"/>
      <c r="E351" s="36"/>
      <c r="F351" s="36"/>
      <c r="G351" s="36" t="s">
        <v>6818</v>
      </c>
      <c r="H351" s="36" t="e">
        <f t="shared" si="369"/>
        <v>#N/A</v>
      </c>
      <c r="I351" s="36" t="s">
        <v>78</v>
      </c>
      <c r="J351" s="36" t="s">
        <v>3964</v>
      </c>
      <c r="K351" s="48" t="s">
        <v>376</v>
      </c>
      <c r="L351" s="48"/>
      <c r="M351" s="48"/>
      <c r="N351" s="48"/>
      <c r="O351" s="48"/>
      <c r="P351" s="48"/>
      <c r="Q351" s="48"/>
      <c r="R351" s="48" t="s">
        <v>179</v>
      </c>
      <c r="S351" s="48"/>
      <c r="T351" s="48"/>
      <c r="U351" s="48"/>
      <c r="V351" s="51" t="e">
        <f t="shared" si="364"/>
        <v>#N/A</v>
      </c>
      <c r="W351" s="48" t="s">
        <v>35</v>
      </c>
      <c r="X351" s="48"/>
      <c r="Y351" s="48"/>
      <c r="Z351" s="36" t="s">
        <v>394</v>
      </c>
      <c r="AA351" s="36" t="s">
        <v>1463</v>
      </c>
      <c r="AB351" s="48"/>
      <c r="AC351" s="36" t="e">
        <f t="shared" si="365"/>
        <v>#N/A</v>
      </c>
      <c r="AD351" s="48"/>
      <c r="AE351" s="36" t="e">
        <f t="shared" si="366"/>
        <v>#N/A</v>
      </c>
      <c r="AF351" s="36" t="e">
        <f t="shared" si="367"/>
        <v>#N/A</v>
      </c>
      <c r="AG351" s="36" t="e">
        <f t="shared" si="368"/>
        <v>#N/A</v>
      </c>
      <c r="AH351" s="36">
        <v>0</v>
      </c>
      <c r="AI351" s="57">
        <v>0</v>
      </c>
      <c r="AJ351" s="36" t="e">
        <f t="shared" si="353"/>
        <v>#N/A</v>
      </c>
      <c r="AK351" s="48" t="s">
        <v>376</v>
      </c>
      <c r="AL351" s="48" t="s">
        <v>39</v>
      </c>
      <c r="AM351" s="48" t="s">
        <v>4214</v>
      </c>
      <c r="AN351" s="36" t="s">
        <v>4214</v>
      </c>
      <c r="AO351" s="48"/>
      <c r="AP351" s="48"/>
      <c r="AQ351" s="48"/>
      <c r="AR351" s="36" t="s">
        <v>7822</v>
      </c>
      <c r="AS351" s="48" t="s">
        <v>3964</v>
      </c>
      <c r="AT351" s="48" t="s">
        <v>3964</v>
      </c>
      <c r="AU351" s="48"/>
      <c r="AV351" s="52"/>
      <c r="AW351" s="52"/>
      <c r="AX351" s="52"/>
      <c r="AY351" s="52"/>
      <c r="AZ351" s="49"/>
      <c r="BA351" s="49"/>
      <c r="BB351" s="48" t="s">
        <v>663</v>
      </c>
      <c r="BC351" s="49" t="s">
        <v>3964</v>
      </c>
      <c r="BD351" s="48" t="e">
        <f t="shared" si="354"/>
        <v>#N/A</v>
      </c>
      <c r="BE351" s="48" t="e">
        <f t="shared" si="355"/>
        <v>#N/A</v>
      </c>
      <c r="BF351" s="48" t="e">
        <f t="shared" si="356"/>
        <v>#N/A</v>
      </c>
      <c r="BG351" s="48" t="e">
        <f t="shared" si="357"/>
        <v>#N/A</v>
      </c>
      <c r="BH351" s="48" t="e">
        <f t="shared" si="358"/>
        <v>#N/A</v>
      </c>
    </row>
    <row r="352" spans="1:60" x14ac:dyDescent="0.3">
      <c r="A352" s="36">
        <v>109087</v>
      </c>
      <c r="B352" s="52">
        <v>43173</v>
      </c>
      <c r="C352" s="48" t="s">
        <v>6417</v>
      </c>
      <c r="D352" s="36" t="s">
        <v>6365</v>
      </c>
      <c r="E352" s="36"/>
      <c r="F352" s="36"/>
      <c r="G352" s="36" t="s">
        <v>6816</v>
      </c>
      <c r="H352" s="36" t="e">
        <f t="shared" si="369"/>
        <v>#N/A</v>
      </c>
      <c r="I352" s="36" t="s">
        <v>139</v>
      </c>
      <c r="J352" s="36" t="s">
        <v>3964</v>
      </c>
      <c r="K352" s="48" t="s">
        <v>6435</v>
      </c>
      <c r="L352" s="48"/>
      <c r="M352" s="48"/>
      <c r="N352" s="48"/>
      <c r="O352" s="48"/>
      <c r="P352" s="48"/>
      <c r="Q352" s="48"/>
      <c r="R352" s="48" t="s">
        <v>179</v>
      </c>
      <c r="S352" s="48"/>
      <c r="T352" s="48"/>
      <c r="U352" s="48"/>
      <c r="V352" s="51" t="e">
        <f t="shared" si="364"/>
        <v>#N/A</v>
      </c>
      <c r="W352" s="48" t="s">
        <v>35</v>
      </c>
      <c r="X352" s="48"/>
      <c r="Y352" s="48"/>
      <c r="Z352" s="36" t="s">
        <v>140</v>
      </c>
      <c r="AA352" s="36" t="s">
        <v>756</v>
      </c>
      <c r="AB352" s="48"/>
      <c r="AC352" s="36" t="e">
        <f t="shared" si="365"/>
        <v>#N/A</v>
      </c>
      <c r="AD352" s="48"/>
      <c r="AE352" s="36" t="e">
        <f t="shared" si="366"/>
        <v>#N/A</v>
      </c>
      <c r="AF352" s="36" t="e">
        <f t="shared" si="367"/>
        <v>#N/A</v>
      </c>
      <c r="AG352" s="36" t="e">
        <f t="shared" si="368"/>
        <v>#N/A</v>
      </c>
      <c r="AH352" s="36">
        <v>0</v>
      </c>
      <c r="AI352" s="57">
        <v>0</v>
      </c>
      <c r="AJ352" s="36" t="e">
        <f t="shared" si="353"/>
        <v>#N/A</v>
      </c>
      <c r="AK352" s="48" t="s">
        <v>6435</v>
      </c>
      <c r="AL352" s="48" t="s">
        <v>335</v>
      </c>
      <c r="AM352" s="36" t="s">
        <v>7822</v>
      </c>
      <c r="AN352" s="36" t="s">
        <v>4401</v>
      </c>
      <c r="AO352" s="48"/>
      <c r="AP352" s="48"/>
      <c r="AQ352" s="48"/>
      <c r="AR352" s="36" t="s">
        <v>7822</v>
      </c>
      <c r="AS352" s="48" t="s">
        <v>3964</v>
      </c>
      <c r="AT352" s="48" t="s">
        <v>3964</v>
      </c>
      <c r="AU352" s="48"/>
      <c r="AV352" s="52"/>
      <c r="AW352" s="52"/>
      <c r="AX352" s="52"/>
      <c r="AY352" s="52"/>
      <c r="AZ352" s="49"/>
      <c r="BA352" s="49"/>
      <c r="BB352" s="48" t="s">
        <v>663</v>
      </c>
      <c r="BC352" s="49" t="s">
        <v>3964</v>
      </c>
      <c r="BD352" s="48" t="e">
        <f t="shared" si="354"/>
        <v>#N/A</v>
      </c>
      <c r="BE352" s="48" t="e">
        <f t="shared" si="355"/>
        <v>#N/A</v>
      </c>
      <c r="BF352" s="48" t="e">
        <f t="shared" si="356"/>
        <v>#N/A</v>
      </c>
      <c r="BG352" s="48" t="e">
        <f t="shared" si="357"/>
        <v>#N/A</v>
      </c>
      <c r="BH352" s="48" t="e">
        <f t="shared" si="358"/>
        <v>#N/A</v>
      </c>
    </row>
    <row r="353" spans="1:60" x14ac:dyDescent="0.3">
      <c r="A353" s="36">
        <v>109101</v>
      </c>
      <c r="B353" s="52">
        <v>43175</v>
      </c>
      <c r="C353" s="48" t="s">
        <v>6409</v>
      </c>
      <c r="D353" s="36"/>
      <c r="E353" s="36"/>
      <c r="F353" s="36"/>
      <c r="G353" s="36" t="s">
        <v>6818</v>
      </c>
      <c r="H353" s="36" t="e">
        <f t="shared" si="369"/>
        <v>#N/A</v>
      </c>
      <c r="I353" s="36" t="s">
        <v>139</v>
      </c>
      <c r="J353" s="36" t="s">
        <v>3964</v>
      </c>
      <c r="K353" s="48" t="s">
        <v>122</v>
      </c>
      <c r="L353" s="48"/>
      <c r="M353" s="48"/>
      <c r="N353" s="48"/>
      <c r="O353" s="48"/>
      <c r="P353" s="48"/>
      <c r="Q353" s="48"/>
      <c r="R353" s="48" t="s">
        <v>179</v>
      </c>
      <c r="S353" s="48"/>
      <c r="T353" s="48"/>
      <c r="U353" s="48"/>
      <c r="V353" s="51" t="e">
        <f t="shared" si="364"/>
        <v>#N/A</v>
      </c>
      <c r="W353" s="48" t="s">
        <v>35</v>
      </c>
      <c r="X353" s="48"/>
      <c r="Y353" s="48"/>
      <c r="Z353" s="36" t="s">
        <v>128</v>
      </c>
      <c r="AA353" s="36" t="s">
        <v>756</v>
      </c>
      <c r="AB353" s="48"/>
      <c r="AC353" s="36" t="e">
        <f t="shared" si="365"/>
        <v>#N/A</v>
      </c>
      <c r="AD353" s="48"/>
      <c r="AE353" s="36" t="e">
        <f t="shared" si="366"/>
        <v>#N/A</v>
      </c>
      <c r="AF353" s="36" t="e">
        <f t="shared" si="367"/>
        <v>#N/A</v>
      </c>
      <c r="AG353" s="36" t="e">
        <f t="shared" si="368"/>
        <v>#N/A</v>
      </c>
      <c r="AH353" s="36">
        <v>0</v>
      </c>
      <c r="AI353" s="57">
        <v>0</v>
      </c>
      <c r="AJ353" s="36" t="e">
        <f t="shared" si="353"/>
        <v>#N/A</v>
      </c>
      <c r="AK353" s="48" t="s">
        <v>122</v>
      </c>
      <c r="AL353" s="48" t="s">
        <v>123</v>
      </c>
      <c r="AM353" s="48" t="s">
        <v>4214</v>
      </c>
      <c r="AN353" s="36" t="s">
        <v>4214</v>
      </c>
      <c r="AO353" s="48"/>
      <c r="AP353" s="48"/>
      <c r="AQ353" s="48"/>
      <c r="AR353" s="36" t="s">
        <v>7822</v>
      </c>
      <c r="AS353" s="48" t="s">
        <v>3964</v>
      </c>
      <c r="AT353" s="48" t="s">
        <v>3964</v>
      </c>
      <c r="AU353" s="48"/>
      <c r="AV353" s="52"/>
      <c r="AW353" s="52"/>
      <c r="AX353" s="52"/>
      <c r="AY353" s="52"/>
      <c r="AZ353" s="49"/>
      <c r="BA353" s="49"/>
      <c r="BB353" s="48" t="s">
        <v>663</v>
      </c>
      <c r="BC353" s="49" t="s">
        <v>3964</v>
      </c>
      <c r="BD353" s="48" t="e">
        <f t="shared" si="354"/>
        <v>#N/A</v>
      </c>
      <c r="BE353" s="48" t="e">
        <f t="shared" si="355"/>
        <v>#N/A</v>
      </c>
      <c r="BF353" s="48" t="e">
        <f t="shared" si="356"/>
        <v>#N/A</v>
      </c>
      <c r="BG353" s="48" t="e">
        <f t="shared" si="357"/>
        <v>#N/A</v>
      </c>
      <c r="BH353" s="48" t="e">
        <f t="shared" si="358"/>
        <v>#N/A</v>
      </c>
    </row>
    <row r="354" spans="1:60" x14ac:dyDescent="0.3">
      <c r="A354" s="36">
        <v>109441</v>
      </c>
      <c r="B354" s="52">
        <v>43210</v>
      </c>
      <c r="C354" s="48" t="s">
        <v>6393</v>
      </c>
      <c r="D354" s="36"/>
      <c r="E354" s="36"/>
      <c r="F354" s="36"/>
      <c r="G354" s="36" t="s">
        <v>6819</v>
      </c>
      <c r="H354" s="36" t="e">
        <f t="shared" si="369"/>
        <v>#N/A</v>
      </c>
      <c r="I354" s="36" t="s">
        <v>48</v>
      </c>
      <c r="J354" s="36" t="s">
        <v>3964</v>
      </c>
      <c r="K354" s="48" t="s">
        <v>6429</v>
      </c>
      <c r="L354" s="48"/>
      <c r="M354" s="48"/>
      <c r="N354" s="48"/>
      <c r="O354" s="48"/>
      <c r="P354" s="48"/>
      <c r="Q354" s="48"/>
      <c r="R354" s="48" t="s">
        <v>6696</v>
      </c>
      <c r="S354" s="48"/>
      <c r="T354" s="48"/>
      <c r="U354" s="48"/>
      <c r="V354" s="51" t="e">
        <f t="shared" si="364"/>
        <v>#N/A</v>
      </c>
      <c r="W354" s="48" t="s">
        <v>35</v>
      </c>
      <c r="X354" s="48"/>
      <c r="Y354" s="48"/>
      <c r="Z354" s="36" t="s">
        <v>277</v>
      </c>
      <c r="AA354" s="36" t="s">
        <v>756</v>
      </c>
      <c r="AB354" s="48"/>
      <c r="AC354" s="36" t="e">
        <f t="shared" si="365"/>
        <v>#N/A</v>
      </c>
      <c r="AD354" s="48"/>
      <c r="AE354" s="36" t="e">
        <f t="shared" si="366"/>
        <v>#N/A</v>
      </c>
      <c r="AF354" s="36" t="e">
        <f t="shared" si="367"/>
        <v>#N/A</v>
      </c>
      <c r="AG354" s="36" t="e">
        <f t="shared" si="368"/>
        <v>#N/A</v>
      </c>
      <c r="AH354" s="36">
        <v>0</v>
      </c>
      <c r="AI354" s="57">
        <v>0</v>
      </c>
      <c r="AJ354" s="36" t="e">
        <f t="shared" si="353"/>
        <v>#N/A</v>
      </c>
      <c r="AK354" s="48" t="s">
        <v>181</v>
      </c>
      <c r="AL354" s="48" t="s">
        <v>55</v>
      </c>
      <c r="AM354" s="48" t="s">
        <v>4214</v>
      </c>
      <c r="AN354" s="36" t="s">
        <v>4214</v>
      </c>
      <c r="AO354" s="48"/>
      <c r="AP354" s="48"/>
      <c r="AQ354" s="48"/>
      <c r="AR354" s="36" t="s">
        <v>7822</v>
      </c>
      <c r="AS354" s="48" t="s">
        <v>3964</v>
      </c>
      <c r="AT354" s="48" t="s">
        <v>3964</v>
      </c>
      <c r="AU354" s="48"/>
      <c r="AV354" s="52"/>
      <c r="AW354" s="52"/>
      <c r="AX354" s="52"/>
      <c r="AY354" s="52"/>
      <c r="AZ354" s="49"/>
      <c r="BA354" s="49"/>
      <c r="BB354" s="48" t="s">
        <v>663</v>
      </c>
      <c r="BC354" s="49" t="s">
        <v>3964</v>
      </c>
      <c r="BD354" s="48" t="e">
        <f t="shared" si="354"/>
        <v>#N/A</v>
      </c>
      <c r="BE354" s="48" t="e">
        <f t="shared" si="355"/>
        <v>#N/A</v>
      </c>
      <c r="BF354" s="48" t="e">
        <f t="shared" si="356"/>
        <v>#N/A</v>
      </c>
      <c r="BG354" s="48" t="e">
        <f t="shared" si="357"/>
        <v>#N/A</v>
      </c>
      <c r="BH354" s="48" t="e">
        <f t="shared" si="358"/>
        <v>#N/A</v>
      </c>
    </row>
    <row r="355" spans="1:60" x14ac:dyDescent="0.3">
      <c r="A355" s="36">
        <v>109579</v>
      </c>
      <c r="B355" s="52">
        <v>43228</v>
      </c>
      <c r="C355" s="48" t="s">
        <v>6405</v>
      </c>
      <c r="D355" s="36" t="s">
        <v>6359</v>
      </c>
      <c r="E355" s="36"/>
      <c r="F355" s="36"/>
      <c r="G355" s="36" t="s">
        <v>6815</v>
      </c>
      <c r="H355" s="36" t="e">
        <f t="shared" si="369"/>
        <v>#N/A</v>
      </c>
      <c r="I355" s="36" t="s">
        <v>61</v>
      </c>
      <c r="J355" s="36" t="s">
        <v>3964</v>
      </c>
      <c r="K355" s="48" t="s">
        <v>54</v>
      </c>
      <c r="L355" s="48"/>
      <c r="M355" s="48"/>
      <c r="N355" s="48"/>
      <c r="O355" s="48"/>
      <c r="P355" s="48"/>
      <c r="Q355" s="48"/>
      <c r="R355" s="48" t="s">
        <v>161</v>
      </c>
      <c r="S355" s="48"/>
      <c r="T355" s="48"/>
      <c r="U355" s="48"/>
      <c r="V355" s="51" t="e">
        <f t="shared" si="364"/>
        <v>#N/A</v>
      </c>
      <c r="W355" s="48" t="s">
        <v>35</v>
      </c>
      <c r="X355" s="48"/>
      <c r="Y355" s="48"/>
      <c r="Z355" s="36" t="s">
        <v>62</v>
      </c>
      <c r="AA355" s="36" t="s">
        <v>756</v>
      </c>
      <c r="AB355" s="48"/>
      <c r="AC355" s="36" t="e">
        <f t="shared" si="365"/>
        <v>#N/A</v>
      </c>
      <c r="AD355" s="48"/>
      <c r="AE355" s="36" t="e">
        <f t="shared" si="366"/>
        <v>#N/A</v>
      </c>
      <c r="AF355" s="36" t="e">
        <f t="shared" si="367"/>
        <v>#N/A</v>
      </c>
      <c r="AG355" s="36" t="e">
        <f t="shared" si="368"/>
        <v>#N/A</v>
      </c>
      <c r="AH355" s="36">
        <v>0</v>
      </c>
      <c r="AI355" s="57">
        <v>0</v>
      </c>
      <c r="AJ355" s="36" t="e">
        <f t="shared" si="353"/>
        <v>#N/A</v>
      </c>
      <c r="AK355" s="48" t="s">
        <v>54</v>
      </c>
      <c r="AL355" s="48" t="s">
        <v>55</v>
      </c>
      <c r="AM355" s="48" t="s">
        <v>4214</v>
      </c>
      <c r="AN355" s="36" t="s">
        <v>4214</v>
      </c>
      <c r="AO355" s="48"/>
      <c r="AP355" s="48"/>
      <c r="AQ355" s="48"/>
      <c r="AR355" s="36" t="s">
        <v>7822</v>
      </c>
      <c r="AS355" s="48" t="s">
        <v>3964</v>
      </c>
      <c r="AT355" s="48" t="s">
        <v>3964</v>
      </c>
      <c r="AU355" s="48"/>
      <c r="AV355" s="52"/>
      <c r="AW355" s="52"/>
      <c r="AX355" s="52"/>
      <c r="AY355" s="52"/>
      <c r="AZ355" s="49"/>
      <c r="BA355" s="49"/>
      <c r="BB355" s="48" t="s">
        <v>663</v>
      </c>
      <c r="BC355" s="49" t="s">
        <v>3964</v>
      </c>
      <c r="BD355" s="48" t="e">
        <f t="shared" si="354"/>
        <v>#N/A</v>
      </c>
      <c r="BE355" s="48" t="e">
        <f t="shared" si="355"/>
        <v>#N/A</v>
      </c>
      <c r="BF355" s="48" t="e">
        <f t="shared" si="356"/>
        <v>#N/A</v>
      </c>
      <c r="BG355" s="48" t="e">
        <f t="shared" si="357"/>
        <v>#N/A</v>
      </c>
      <c r="BH355" s="48" t="e">
        <f t="shared" si="358"/>
        <v>#N/A</v>
      </c>
    </row>
    <row r="356" spans="1:60" x14ac:dyDescent="0.3">
      <c r="A356" s="36">
        <v>109656</v>
      </c>
      <c r="B356" s="52">
        <v>43250</v>
      </c>
      <c r="C356" s="48" t="s">
        <v>6408</v>
      </c>
      <c r="D356" s="36"/>
      <c r="E356" s="36"/>
      <c r="F356" s="36"/>
      <c r="G356" s="36" t="s">
        <v>6817</v>
      </c>
      <c r="H356" s="36" t="e">
        <f t="shared" si="369"/>
        <v>#N/A</v>
      </c>
      <c r="I356" s="36" t="s">
        <v>48</v>
      </c>
      <c r="J356" s="36" t="s">
        <v>3964</v>
      </c>
      <c r="K356" s="48" t="s">
        <v>684</v>
      </c>
      <c r="L356" s="48"/>
      <c r="M356" s="48"/>
      <c r="N356" s="48"/>
      <c r="O356" s="48"/>
      <c r="P356" s="48"/>
      <c r="Q356" s="48"/>
      <c r="R356" s="48" t="s">
        <v>34</v>
      </c>
      <c r="S356" s="48"/>
      <c r="T356" s="48"/>
      <c r="U356" s="48"/>
      <c r="V356" s="51" t="e">
        <f t="shared" si="364"/>
        <v>#N/A</v>
      </c>
      <c r="W356" s="48" t="s">
        <v>35</v>
      </c>
      <c r="X356" s="48"/>
      <c r="Y356" s="48"/>
      <c r="Z356" s="36" t="s">
        <v>441</v>
      </c>
      <c r="AA356" s="36" t="s">
        <v>756</v>
      </c>
      <c r="AB356" s="48"/>
      <c r="AC356" s="36" t="e">
        <f t="shared" si="365"/>
        <v>#N/A</v>
      </c>
      <c r="AD356" s="48" t="s">
        <v>3964</v>
      </c>
      <c r="AE356" s="36" t="e">
        <f t="shared" si="366"/>
        <v>#N/A</v>
      </c>
      <c r="AF356" s="36" t="e">
        <f t="shared" si="367"/>
        <v>#N/A</v>
      </c>
      <c r="AG356" s="36" t="e">
        <f t="shared" si="368"/>
        <v>#N/A</v>
      </c>
      <c r="AH356" s="36">
        <v>0</v>
      </c>
      <c r="AI356" s="57">
        <v>0</v>
      </c>
      <c r="AJ356" s="36" t="e">
        <f t="shared" si="353"/>
        <v>#N/A</v>
      </c>
      <c r="AK356" s="48" t="s">
        <v>684</v>
      </c>
      <c r="AL356" s="48" t="s">
        <v>123</v>
      </c>
      <c r="AM356" s="48" t="s">
        <v>4214</v>
      </c>
      <c r="AN356" s="36" t="s">
        <v>4214</v>
      </c>
      <c r="AO356" s="48"/>
      <c r="AP356" s="48"/>
      <c r="AQ356" s="48"/>
      <c r="AR356" s="36" t="s">
        <v>7822</v>
      </c>
      <c r="AS356" s="48" t="s">
        <v>3964</v>
      </c>
      <c r="AT356" s="48" t="s">
        <v>3964</v>
      </c>
      <c r="AU356" s="48"/>
      <c r="AV356" s="52"/>
      <c r="AW356" s="52"/>
      <c r="AX356" s="52"/>
      <c r="AY356" s="52"/>
      <c r="AZ356" s="49"/>
      <c r="BA356" s="49"/>
      <c r="BB356" s="48" t="s">
        <v>663</v>
      </c>
      <c r="BC356" s="49" t="s">
        <v>3964</v>
      </c>
      <c r="BD356" s="48" t="e">
        <f t="shared" si="354"/>
        <v>#N/A</v>
      </c>
      <c r="BE356" s="48" t="e">
        <f t="shared" si="355"/>
        <v>#N/A</v>
      </c>
      <c r="BF356" s="48" t="e">
        <f t="shared" si="356"/>
        <v>#N/A</v>
      </c>
      <c r="BG356" s="48" t="e">
        <f t="shared" si="357"/>
        <v>#N/A</v>
      </c>
      <c r="BH356" s="48" t="e">
        <f t="shared" si="358"/>
        <v>#N/A</v>
      </c>
    </row>
    <row r="357" spans="1:60" x14ac:dyDescent="0.3">
      <c r="A357" s="36">
        <v>109838</v>
      </c>
      <c r="B357" s="52">
        <v>43284</v>
      </c>
      <c r="C357" s="48" t="s">
        <v>6391</v>
      </c>
      <c r="D357" s="36"/>
      <c r="E357" s="36"/>
      <c r="F357" s="36"/>
      <c r="G357" s="36" t="s">
        <v>6817</v>
      </c>
      <c r="H357" s="36" t="e">
        <f t="shared" si="369"/>
        <v>#N/A</v>
      </c>
      <c r="I357" s="36" t="s">
        <v>90</v>
      </c>
      <c r="J357" s="36" t="s">
        <v>3964</v>
      </c>
      <c r="K357" s="48" t="s">
        <v>84</v>
      </c>
      <c r="L357" s="48"/>
      <c r="M357" s="48"/>
      <c r="N357" s="48"/>
      <c r="O357" s="48"/>
      <c r="P357" s="48"/>
      <c r="Q357" s="48"/>
      <c r="R357" s="36" t="s">
        <v>2275</v>
      </c>
      <c r="S357" s="48"/>
      <c r="T357" s="48"/>
      <c r="U357" s="48"/>
      <c r="V357" s="51" t="e">
        <f t="shared" si="364"/>
        <v>#N/A</v>
      </c>
      <c r="W357" s="48" t="s">
        <v>99</v>
      </c>
      <c r="X357" s="48"/>
      <c r="Y357" s="48"/>
      <c r="Z357" s="36" t="s">
        <v>98</v>
      </c>
      <c r="AA357" s="36" t="s">
        <v>756</v>
      </c>
      <c r="AB357" s="48"/>
      <c r="AC357" s="36" t="e">
        <f t="shared" si="365"/>
        <v>#N/A</v>
      </c>
      <c r="AD357" s="48" t="s">
        <v>3964</v>
      </c>
      <c r="AE357" s="36" t="e">
        <f t="shared" si="366"/>
        <v>#N/A</v>
      </c>
      <c r="AF357" s="36" t="e">
        <f t="shared" si="367"/>
        <v>#N/A</v>
      </c>
      <c r="AG357" s="36" t="e">
        <f t="shared" si="368"/>
        <v>#N/A</v>
      </c>
      <c r="AH357" s="36">
        <v>0</v>
      </c>
      <c r="AI357" s="57">
        <v>0</v>
      </c>
      <c r="AJ357" s="36" t="e">
        <f t="shared" si="353"/>
        <v>#N/A</v>
      </c>
      <c r="AK357" s="48" t="s">
        <v>84</v>
      </c>
      <c r="AL357" s="48" t="s">
        <v>85</v>
      </c>
      <c r="AM357" s="48" t="s">
        <v>4214</v>
      </c>
      <c r="AN357" s="36" t="s">
        <v>4214</v>
      </c>
      <c r="AO357" s="48"/>
      <c r="AP357" s="48"/>
      <c r="AQ357" s="48"/>
      <c r="AR357" s="36" t="s">
        <v>7822</v>
      </c>
      <c r="AS357" s="48" t="s">
        <v>3964</v>
      </c>
      <c r="AT357" s="48" t="s">
        <v>3964</v>
      </c>
      <c r="AU357" s="48"/>
      <c r="AV357" s="52"/>
      <c r="AW357" s="52"/>
      <c r="AX357" s="52"/>
      <c r="AY357" s="52"/>
      <c r="AZ357" s="49"/>
      <c r="BA357" s="49"/>
      <c r="BB357" s="48" t="s">
        <v>663</v>
      </c>
      <c r="BC357" s="49" t="s">
        <v>3964</v>
      </c>
      <c r="BD357" s="48" t="e">
        <f t="shared" si="354"/>
        <v>#N/A</v>
      </c>
      <c r="BE357" s="48" t="e">
        <f t="shared" si="355"/>
        <v>#N/A</v>
      </c>
      <c r="BF357" s="48" t="e">
        <f t="shared" si="356"/>
        <v>#N/A</v>
      </c>
      <c r="BG357" s="48" t="e">
        <f t="shared" si="357"/>
        <v>#N/A</v>
      </c>
      <c r="BH357" s="48" t="e">
        <f t="shared" si="358"/>
        <v>#N/A</v>
      </c>
    </row>
    <row r="358" spans="1:60" x14ac:dyDescent="0.3">
      <c r="A358" s="36">
        <v>109874</v>
      </c>
      <c r="B358" s="52">
        <v>43280</v>
      </c>
      <c r="C358" s="48" t="s">
        <v>6722</v>
      </c>
      <c r="D358" s="48"/>
      <c r="E358" s="48"/>
      <c r="F358" s="48"/>
      <c r="G358" s="36" t="s">
        <v>6815</v>
      </c>
      <c r="H358" s="36" t="e">
        <f t="shared" si="369"/>
        <v>#N/A</v>
      </c>
      <c r="I358" s="36" t="s">
        <v>78</v>
      </c>
      <c r="J358" s="36" t="s">
        <v>3964</v>
      </c>
      <c r="K358" s="48" t="s">
        <v>39</v>
      </c>
      <c r="L358" s="48"/>
      <c r="M358" s="48"/>
      <c r="N358" s="48"/>
      <c r="O358" s="48"/>
      <c r="P358" s="48"/>
      <c r="Q358" s="48"/>
      <c r="R358" s="48" t="s">
        <v>274</v>
      </c>
      <c r="S358" s="48"/>
      <c r="T358" s="48"/>
      <c r="U358" s="48"/>
      <c r="V358" s="48"/>
      <c r="W358" s="48" t="s">
        <v>35</v>
      </c>
      <c r="X358" s="48"/>
      <c r="Y358" s="48"/>
      <c r="Z358" s="48"/>
      <c r="AA358" s="48"/>
      <c r="AB358" s="48"/>
      <c r="AC358" s="48"/>
      <c r="AD358" s="48"/>
      <c r="AE358" s="48"/>
      <c r="AF358" s="48"/>
      <c r="AG358" s="48"/>
      <c r="AH358" s="48"/>
      <c r="AI358" s="61"/>
      <c r="AJ358" s="36" t="e">
        <f t="shared" si="353"/>
        <v>#N/A</v>
      </c>
      <c r="AK358" s="48"/>
      <c r="AL358" s="48" t="s">
        <v>39</v>
      </c>
      <c r="AM358" s="48" t="s">
        <v>4214</v>
      </c>
      <c r="AN358" s="36" t="s">
        <v>4214</v>
      </c>
      <c r="AO358" s="48"/>
      <c r="AP358" s="48"/>
      <c r="AQ358" s="48"/>
      <c r="AR358" s="36" t="s">
        <v>7822</v>
      </c>
      <c r="AS358" s="48" t="s">
        <v>3964</v>
      </c>
      <c r="AT358" s="48" t="s">
        <v>3964</v>
      </c>
      <c r="AU358" s="48"/>
      <c r="AV358" s="52"/>
      <c r="AW358" s="52"/>
      <c r="AX358" s="52"/>
      <c r="AY358" s="52"/>
      <c r="AZ358" s="49"/>
      <c r="BA358" s="49"/>
      <c r="BB358" s="48" t="s">
        <v>663</v>
      </c>
      <c r="BC358" s="49" t="s">
        <v>3964</v>
      </c>
      <c r="BD358" s="48" t="e">
        <f t="shared" si="354"/>
        <v>#N/A</v>
      </c>
      <c r="BE358" s="48" t="e">
        <f t="shared" si="355"/>
        <v>#N/A</v>
      </c>
      <c r="BF358" s="48" t="e">
        <f t="shared" si="356"/>
        <v>#N/A</v>
      </c>
      <c r="BG358" s="48" t="e">
        <f t="shared" si="357"/>
        <v>#N/A</v>
      </c>
      <c r="BH358" s="48" t="e">
        <f t="shared" si="358"/>
        <v>#N/A</v>
      </c>
    </row>
    <row r="359" spans="1:60" x14ac:dyDescent="0.3">
      <c r="A359" s="36">
        <v>110296</v>
      </c>
      <c r="B359" s="52">
        <v>43383</v>
      </c>
      <c r="C359" s="48" t="s">
        <v>6416</v>
      </c>
      <c r="D359" s="36" t="s">
        <v>6365</v>
      </c>
      <c r="E359" s="36"/>
      <c r="F359" s="36"/>
      <c r="G359" s="36" t="s">
        <v>6816</v>
      </c>
      <c r="H359" s="36" t="e">
        <f t="shared" si="369"/>
        <v>#N/A</v>
      </c>
      <c r="I359" s="36" t="s">
        <v>139</v>
      </c>
      <c r="J359" s="36" t="s">
        <v>3964</v>
      </c>
      <c r="K359" s="48" t="s">
        <v>6435</v>
      </c>
      <c r="L359" s="48"/>
      <c r="M359" s="48"/>
      <c r="N359" s="48"/>
      <c r="O359" s="48"/>
      <c r="P359" s="48"/>
      <c r="Q359" s="48"/>
      <c r="R359" s="48" t="s">
        <v>6696</v>
      </c>
      <c r="S359" s="48"/>
      <c r="T359" s="48"/>
      <c r="U359" s="48"/>
      <c r="V359" s="51" t="e">
        <f t="shared" ref="V359:V367" si="370">VLOOKUP(A359,h_project,15,FALSE)</f>
        <v>#N/A</v>
      </c>
      <c r="W359" s="48" t="s">
        <v>35</v>
      </c>
      <c r="X359" s="48"/>
      <c r="Y359" s="48"/>
      <c r="Z359" s="36" t="s">
        <v>140</v>
      </c>
      <c r="AA359" s="36" t="s">
        <v>756</v>
      </c>
      <c r="AB359" s="48"/>
      <c r="AC359" s="36" t="e">
        <f>VLOOKUP(A359,h_iniciativa,13,FALSE)</f>
        <v>#N/A</v>
      </c>
      <c r="AD359" s="48"/>
      <c r="AE359" s="36" t="e">
        <f>VLOOKUP(A359,h_project,34,FALSE)</f>
        <v>#N/A</v>
      </c>
      <c r="AF359" s="36" t="e">
        <f>VLOOKUP(A359,h_project,35,FALSE)</f>
        <v>#N/A</v>
      </c>
      <c r="AG359" s="36" t="e">
        <f>VLOOKUP(A359,h_project,36,FALSE)</f>
        <v>#N/A</v>
      </c>
      <c r="AH359" s="36">
        <v>0</v>
      </c>
      <c r="AI359" s="57">
        <v>0</v>
      </c>
      <c r="AJ359" s="36" t="e">
        <f t="shared" si="353"/>
        <v>#N/A</v>
      </c>
      <c r="AK359" s="48" t="s">
        <v>6435</v>
      </c>
      <c r="AL359" s="48" t="s">
        <v>335</v>
      </c>
      <c r="AM359" s="36" t="s">
        <v>7822</v>
      </c>
      <c r="AN359" s="36" t="s">
        <v>4401</v>
      </c>
      <c r="AO359" s="48"/>
      <c r="AP359" s="48"/>
      <c r="AQ359" s="48"/>
      <c r="AR359" s="36" t="s">
        <v>7822</v>
      </c>
      <c r="AS359" s="48" t="s">
        <v>3964</v>
      </c>
      <c r="AT359" s="48" t="s">
        <v>3964</v>
      </c>
      <c r="AU359" s="48"/>
      <c r="AV359" s="52"/>
      <c r="AW359" s="52"/>
      <c r="AX359" s="52"/>
      <c r="AY359" s="52"/>
      <c r="AZ359" s="49"/>
      <c r="BA359" s="49"/>
      <c r="BB359" s="48" t="s">
        <v>663</v>
      </c>
      <c r="BC359" s="49" t="s">
        <v>3964</v>
      </c>
      <c r="BD359" s="48" t="e">
        <f t="shared" si="354"/>
        <v>#N/A</v>
      </c>
      <c r="BE359" s="48" t="e">
        <f t="shared" si="355"/>
        <v>#N/A</v>
      </c>
      <c r="BF359" s="48" t="e">
        <f t="shared" si="356"/>
        <v>#N/A</v>
      </c>
      <c r="BG359" s="48" t="e">
        <f t="shared" si="357"/>
        <v>#N/A</v>
      </c>
      <c r="BH359" s="48" t="e">
        <f t="shared" si="358"/>
        <v>#N/A</v>
      </c>
    </row>
    <row r="360" spans="1:60" x14ac:dyDescent="0.3">
      <c r="A360" s="36">
        <v>110439</v>
      </c>
      <c r="B360" s="52"/>
      <c r="C360" s="48" t="s">
        <v>6706</v>
      </c>
      <c r="D360" s="36"/>
      <c r="E360" s="36"/>
      <c r="F360" s="36"/>
      <c r="G360" s="36" t="s">
        <v>6817</v>
      </c>
      <c r="H360" s="36" t="e">
        <f t="shared" si="369"/>
        <v>#N/A</v>
      </c>
      <c r="I360" s="36" t="s">
        <v>90</v>
      </c>
      <c r="J360" s="36" t="s">
        <v>3964</v>
      </c>
      <c r="K360" s="48" t="s">
        <v>85</v>
      </c>
      <c r="L360" s="48"/>
      <c r="M360" s="48"/>
      <c r="N360" s="48"/>
      <c r="O360" s="48"/>
      <c r="P360" s="48"/>
      <c r="Q360" s="48"/>
      <c r="R360" s="48" t="s">
        <v>6696</v>
      </c>
      <c r="S360" s="48"/>
      <c r="T360" s="48"/>
      <c r="U360" s="48"/>
      <c r="V360" s="51" t="e">
        <f t="shared" si="370"/>
        <v>#N/A</v>
      </c>
      <c r="W360" s="48" t="s">
        <v>35</v>
      </c>
      <c r="X360" s="48"/>
      <c r="Y360" s="48"/>
      <c r="Z360" s="36"/>
      <c r="AA360" s="36"/>
      <c r="AB360" s="48"/>
      <c r="AC360" s="36"/>
      <c r="AD360" s="48" t="s">
        <v>3964</v>
      </c>
      <c r="AE360" s="36"/>
      <c r="AF360" s="36"/>
      <c r="AG360" s="36"/>
      <c r="AH360" s="36"/>
      <c r="AI360" s="57"/>
      <c r="AJ360" s="36" t="e">
        <f t="shared" si="353"/>
        <v>#N/A</v>
      </c>
      <c r="AK360" s="48"/>
      <c r="AL360" s="48" t="s">
        <v>85</v>
      </c>
      <c r="AM360" s="36" t="s">
        <v>4214</v>
      </c>
      <c r="AN360" s="36" t="s">
        <v>3964</v>
      </c>
      <c r="AO360" s="48"/>
      <c r="AP360" s="48"/>
      <c r="AQ360" s="48"/>
      <c r="AR360" s="36" t="s">
        <v>7822</v>
      </c>
      <c r="AS360" s="48" t="s">
        <v>3964</v>
      </c>
      <c r="AT360" s="48" t="s">
        <v>3964</v>
      </c>
      <c r="AU360" s="48"/>
      <c r="AV360" s="52"/>
      <c r="AW360" s="52"/>
      <c r="AX360" s="52"/>
      <c r="AY360" s="52"/>
      <c r="AZ360" s="49"/>
      <c r="BA360" s="49"/>
      <c r="BB360" s="48" t="s">
        <v>663</v>
      </c>
      <c r="BC360" s="49" t="s">
        <v>3964</v>
      </c>
      <c r="BD360" s="48" t="e">
        <f t="shared" si="354"/>
        <v>#N/A</v>
      </c>
      <c r="BE360" s="48" t="e">
        <f t="shared" si="355"/>
        <v>#N/A</v>
      </c>
      <c r="BF360" s="48" t="e">
        <f t="shared" si="356"/>
        <v>#N/A</v>
      </c>
      <c r="BG360" s="48" t="e">
        <f t="shared" si="357"/>
        <v>#N/A</v>
      </c>
      <c r="BH360" s="48" t="e">
        <f t="shared" si="358"/>
        <v>#N/A</v>
      </c>
    </row>
    <row r="361" spans="1:60" x14ac:dyDescent="0.3">
      <c r="A361" s="36">
        <v>110536</v>
      </c>
      <c r="B361" s="52">
        <v>43412</v>
      </c>
      <c r="C361" s="48" t="s">
        <v>6378</v>
      </c>
      <c r="D361" s="36"/>
      <c r="E361" s="36"/>
      <c r="F361" s="36"/>
      <c r="G361" s="36" t="s">
        <v>6818</v>
      </c>
      <c r="H361" s="36" t="e">
        <f t="shared" si="369"/>
        <v>#N/A</v>
      </c>
      <c r="I361" s="36" t="s">
        <v>139</v>
      </c>
      <c r="J361" s="36" t="s">
        <v>3964</v>
      </c>
      <c r="K361" s="48" t="s">
        <v>376</v>
      </c>
      <c r="L361" s="48"/>
      <c r="M361" s="48"/>
      <c r="N361" s="48"/>
      <c r="O361" s="48"/>
      <c r="P361" s="48"/>
      <c r="Q361" s="48"/>
      <c r="R361" s="48" t="s">
        <v>179</v>
      </c>
      <c r="S361" s="48"/>
      <c r="T361" s="48"/>
      <c r="U361" s="48"/>
      <c r="V361" s="51" t="e">
        <f t="shared" si="370"/>
        <v>#N/A</v>
      </c>
      <c r="W361" s="48" t="s">
        <v>35</v>
      </c>
      <c r="X361" s="48"/>
      <c r="Y361" s="48"/>
      <c r="Z361" s="36" t="s">
        <v>441</v>
      </c>
      <c r="AA361" s="36" t="s">
        <v>756</v>
      </c>
      <c r="AB361" s="48"/>
      <c r="AC361" s="36" t="e">
        <f t="shared" ref="AC361:AC367" si="371">VLOOKUP(A361,h_iniciativa,13,FALSE)</f>
        <v>#N/A</v>
      </c>
      <c r="AD361" s="48"/>
      <c r="AE361" s="36" t="e">
        <f t="shared" ref="AE361:AE367" si="372">VLOOKUP(A361,h_project,34,FALSE)</f>
        <v>#N/A</v>
      </c>
      <c r="AF361" s="36" t="e">
        <f t="shared" ref="AF361:AF367" si="373">VLOOKUP(A361,h_project,35,FALSE)</f>
        <v>#N/A</v>
      </c>
      <c r="AG361" s="36" t="e">
        <f t="shared" ref="AG361:AG367" si="374">VLOOKUP(A361,h_project,36,FALSE)</f>
        <v>#N/A</v>
      </c>
      <c r="AH361" s="36">
        <v>0</v>
      </c>
      <c r="AI361" s="57">
        <v>0</v>
      </c>
      <c r="AJ361" s="36" t="e">
        <f t="shared" si="353"/>
        <v>#N/A</v>
      </c>
      <c r="AK361" s="48" t="s">
        <v>376</v>
      </c>
      <c r="AL361" s="48" t="s">
        <v>39</v>
      </c>
      <c r="AM361" s="48" t="s">
        <v>4214</v>
      </c>
      <c r="AN361" s="36" t="s">
        <v>4214</v>
      </c>
      <c r="AO361" s="48"/>
      <c r="AP361" s="48"/>
      <c r="AQ361" s="48"/>
      <c r="AR361" s="36" t="s">
        <v>7822</v>
      </c>
      <c r="AS361" s="48" t="s">
        <v>3964</v>
      </c>
      <c r="AT361" s="48" t="s">
        <v>3964</v>
      </c>
      <c r="AU361" s="48"/>
      <c r="AV361" s="52"/>
      <c r="AW361" s="52"/>
      <c r="AX361" s="52"/>
      <c r="AY361" s="52"/>
      <c r="AZ361" s="49"/>
      <c r="BA361" s="49"/>
      <c r="BB361" s="48" t="s">
        <v>663</v>
      </c>
      <c r="BC361" s="49" t="s">
        <v>3964</v>
      </c>
      <c r="BD361" s="48" t="e">
        <f t="shared" si="354"/>
        <v>#N/A</v>
      </c>
      <c r="BE361" s="48" t="e">
        <f t="shared" si="355"/>
        <v>#N/A</v>
      </c>
      <c r="BF361" s="48" t="e">
        <f t="shared" si="356"/>
        <v>#N/A</v>
      </c>
      <c r="BG361" s="48" t="e">
        <f t="shared" si="357"/>
        <v>#N/A</v>
      </c>
      <c r="BH361" s="48" t="e">
        <f t="shared" si="358"/>
        <v>#N/A</v>
      </c>
    </row>
    <row r="362" spans="1:60" x14ac:dyDescent="0.3">
      <c r="A362" s="36">
        <v>110537</v>
      </c>
      <c r="B362" s="52">
        <v>43412</v>
      </c>
      <c r="C362" s="48" t="s">
        <v>6413</v>
      </c>
      <c r="D362" s="36"/>
      <c r="E362" s="36"/>
      <c r="F362" s="36"/>
      <c r="G362" s="36" t="s">
        <v>6818</v>
      </c>
      <c r="H362" s="36" t="e">
        <f t="shared" si="369"/>
        <v>#N/A</v>
      </c>
      <c r="I362" s="36" t="s">
        <v>139</v>
      </c>
      <c r="J362" s="36" t="s">
        <v>3964</v>
      </c>
      <c r="K362" s="48" t="s">
        <v>376</v>
      </c>
      <c r="L362" s="48"/>
      <c r="M362" s="48"/>
      <c r="N362" s="48"/>
      <c r="O362" s="48"/>
      <c r="P362" s="48"/>
      <c r="Q362" s="48"/>
      <c r="R362" s="48" t="s">
        <v>179</v>
      </c>
      <c r="S362" s="48"/>
      <c r="T362" s="48"/>
      <c r="U362" s="48"/>
      <c r="V362" s="51" t="e">
        <f t="shared" si="370"/>
        <v>#N/A</v>
      </c>
      <c r="W362" s="48" t="s">
        <v>35</v>
      </c>
      <c r="X362" s="48"/>
      <c r="Y362" s="48"/>
      <c r="Z362" s="36" t="s">
        <v>825</v>
      </c>
      <c r="AA362" s="36" t="s">
        <v>756</v>
      </c>
      <c r="AB362" s="48"/>
      <c r="AC362" s="36" t="e">
        <f t="shared" si="371"/>
        <v>#N/A</v>
      </c>
      <c r="AD362" s="48"/>
      <c r="AE362" s="36" t="e">
        <f t="shared" si="372"/>
        <v>#N/A</v>
      </c>
      <c r="AF362" s="36" t="e">
        <f t="shared" si="373"/>
        <v>#N/A</v>
      </c>
      <c r="AG362" s="36" t="e">
        <f t="shared" si="374"/>
        <v>#N/A</v>
      </c>
      <c r="AH362" s="36">
        <v>0</v>
      </c>
      <c r="AI362" s="57">
        <v>0</v>
      </c>
      <c r="AJ362" s="36" t="e">
        <f t="shared" si="353"/>
        <v>#N/A</v>
      </c>
      <c r="AK362" s="48" t="s">
        <v>376</v>
      </c>
      <c r="AL362" s="48" t="s">
        <v>39</v>
      </c>
      <c r="AM362" s="48" t="s">
        <v>4214</v>
      </c>
      <c r="AN362" s="36" t="s">
        <v>4214</v>
      </c>
      <c r="AO362" s="48"/>
      <c r="AP362" s="48"/>
      <c r="AQ362" s="48"/>
      <c r="AR362" s="36" t="s">
        <v>7822</v>
      </c>
      <c r="AS362" s="48" t="s">
        <v>3964</v>
      </c>
      <c r="AT362" s="48" t="s">
        <v>3964</v>
      </c>
      <c r="AU362" s="48"/>
      <c r="AV362" s="52"/>
      <c r="AW362" s="52"/>
      <c r="AX362" s="52"/>
      <c r="AY362" s="52"/>
      <c r="AZ362" s="49"/>
      <c r="BA362" s="49"/>
      <c r="BB362" s="48" t="s">
        <v>663</v>
      </c>
      <c r="BC362" s="49" t="s">
        <v>3964</v>
      </c>
      <c r="BD362" s="48" t="e">
        <f t="shared" si="354"/>
        <v>#N/A</v>
      </c>
      <c r="BE362" s="48" t="e">
        <f t="shared" si="355"/>
        <v>#N/A</v>
      </c>
      <c r="BF362" s="48" t="e">
        <f t="shared" si="356"/>
        <v>#N/A</v>
      </c>
      <c r="BG362" s="48" t="e">
        <f t="shared" si="357"/>
        <v>#N/A</v>
      </c>
      <c r="BH362" s="48" t="e">
        <f t="shared" si="358"/>
        <v>#N/A</v>
      </c>
    </row>
    <row r="363" spans="1:60" x14ac:dyDescent="0.3">
      <c r="A363" s="36">
        <v>110538</v>
      </c>
      <c r="B363" s="52">
        <v>43412</v>
      </c>
      <c r="C363" s="48" t="s">
        <v>6375</v>
      </c>
      <c r="D363" s="36"/>
      <c r="E363" s="36"/>
      <c r="F363" s="36"/>
      <c r="G363" s="36" t="s">
        <v>6818</v>
      </c>
      <c r="H363" s="36" t="e">
        <f t="shared" si="369"/>
        <v>#N/A</v>
      </c>
      <c r="I363" s="36" t="s">
        <v>216</v>
      </c>
      <c r="J363" s="36" t="s">
        <v>3964</v>
      </c>
      <c r="K363" s="48" t="s">
        <v>376</v>
      </c>
      <c r="L363" s="48"/>
      <c r="M363" s="48"/>
      <c r="N363" s="48"/>
      <c r="O363" s="48"/>
      <c r="P363" s="48"/>
      <c r="Q363" s="48"/>
      <c r="R363" s="48" t="s">
        <v>179</v>
      </c>
      <c r="S363" s="48"/>
      <c r="T363" s="48"/>
      <c r="U363" s="48"/>
      <c r="V363" s="51" t="e">
        <f t="shared" si="370"/>
        <v>#N/A</v>
      </c>
      <c r="W363" s="48" t="s">
        <v>35</v>
      </c>
      <c r="X363" s="48"/>
      <c r="Y363" s="48"/>
      <c r="Z363" s="36" t="s">
        <v>79</v>
      </c>
      <c r="AA363" s="36" t="s">
        <v>756</v>
      </c>
      <c r="AB363" s="48"/>
      <c r="AC363" s="36" t="e">
        <f t="shared" si="371"/>
        <v>#N/A</v>
      </c>
      <c r="AD363" s="48"/>
      <c r="AE363" s="36" t="e">
        <f t="shared" si="372"/>
        <v>#N/A</v>
      </c>
      <c r="AF363" s="36" t="e">
        <f t="shared" si="373"/>
        <v>#N/A</v>
      </c>
      <c r="AG363" s="36" t="e">
        <f t="shared" si="374"/>
        <v>#N/A</v>
      </c>
      <c r="AH363" s="36">
        <v>0</v>
      </c>
      <c r="AI363" s="57">
        <v>0</v>
      </c>
      <c r="AJ363" s="36" t="e">
        <f t="shared" si="353"/>
        <v>#N/A</v>
      </c>
      <c r="AK363" s="48" t="s">
        <v>376</v>
      </c>
      <c r="AL363" s="48" t="s">
        <v>39</v>
      </c>
      <c r="AM363" s="48" t="s">
        <v>4214</v>
      </c>
      <c r="AN363" s="36" t="s">
        <v>4214</v>
      </c>
      <c r="AO363" s="48"/>
      <c r="AP363" s="48"/>
      <c r="AQ363" s="48"/>
      <c r="AR363" s="36" t="s">
        <v>7822</v>
      </c>
      <c r="AS363" s="48" t="s">
        <v>3964</v>
      </c>
      <c r="AT363" s="48" t="s">
        <v>3964</v>
      </c>
      <c r="AU363" s="48"/>
      <c r="AV363" s="52"/>
      <c r="AW363" s="52"/>
      <c r="AX363" s="52"/>
      <c r="AY363" s="52"/>
      <c r="AZ363" s="49"/>
      <c r="BA363" s="49"/>
      <c r="BB363" s="48" t="s">
        <v>663</v>
      </c>
      <c r="BC363" s="49" t="s">
        <v>3964</v>
      </c>
      <c r="BD363" s="48" t="e">
        <f t="shared" si="354"/>
        <v>#N/A</v>
      </c>
      <c r="BE363" s="48" t="e">
        <f t="shared" si="355"/>
        <v>#N/A</v>
      </c>
      <c r="BF363" s="48" t="e">
        <f t="shared" si="356"/>
        <v>#N/A</v>
      </c>
      <c r="BG363" s="48" t="e">
        <f t="shared" si="357"/>
        <v>#N/A</v>
      </c>
      <c r="BH363" s="48" t="e">
        <f t="shared" si="358"/>
        <v>#N/A</v>
      </c>
    </row>
    <row r="364" spans="1:60" x14ac:dyDescent="0.3">
      <c r="A364" s="36">
        <v>110560</v>
      </c>
      <c r="B364" s="52">
        <v>43419</v>
      </c>
      <c r="C364" s="48" t="s">
        <v>6379</v>
      </c>
      <c r="D364" s="36"/>
      <c r="E364" s="36"/>
      <c r="F364" s="36"/>
      <c r="G364" s="36" t="s">
        <v>6815</v>
      </c>
      <c r="H364" s="36" t="e">
        <f t="shared" si="369"/>
        <v>#N/A</v>
      </c>
      <c r="I364" s="36" t="s">
        <v>522</v>
      </c>
      <c r="J364" s="36" t="s">
        <v>3964</v>
      </c>
      <c r="K364" s="48" t="s">
        <v>4496</v>
      </c>
      <c r="L364" s="48"/>
      <c r="M364" s="48"/>
      <c r="N364" s="48"/>
      <c r="O364" s="48"/>
      <c r="P364" s="48"/>
      <c r="Q364" s="48"/>
      <c r="R364" s="48" t="s">
        <v>152</v>
      </c>
      <c r="S364" s="48"/>
      <c r="T364" s="48"/>
      <c r="U364" s="48" t="s">
        <v>4455</v>
      </c>
      <c r="V364" s="51" t="e">
        <f t="shared" si="370"/>
        <v>#N/A</v>
      </c>
      <c r="W364" s="48" t="s">
        <v>35</v>
      </c>
      <c r="X364" s="48"/>
      <c r="Y364" s="48"/>
      <c r="Z364" s="36" t="s">
        <v>4417</v>
      </c>
      <c r="AA364" s="36" t="s">
        <v>756</v>
      </c>
      <c r="AB364" s="48"/>
      <c r="AC364" s="36" t="e">
        <f t="shared" si="371"/>
        <v>#N/A</v>
      </c>
      <c r="AD364" s="48"/>
      <c r="AE364" s="36" t="e">
        <f t="shared" si="372"/>
        <v>#N/A</v>
      </c>
      <c r="AF364" s="36" t="e">
        <f t="shared" si="373"/>
        <v>#N/A</v>
      </c>
      <c r="AG364" s="36" t="e">
        <f t="shared" si="374"/>
        <v>#N/A</v>
      </c>
      <c r="AH364" s="36">
        <v>0</v>
      </c>
      <c r="AI364" s="57">
        <v>0</v>
      </c>
      <c r="AJ364" s="36" t="e">
        <f t="shared" si="353"/>
        <v>#N/A</v>
      </c>
      <c r="AK364" s="48" t="s">
        <v>426</v>
      </c>
      <c r="AL364" s="48" t="s">
        <v>39</v>
      </c>
      <c r="AM364" s="48" t="s">
        <v>4214</v>
      </c>
      <c r="AN364" s="36" t="s">
        <v>4214</v>
      </c>
      <c r="AO364" s="48"/>
      <c r="AP364" s="48"/>
      <c r="AQ364" s="48"/>
      <c r="AR364" s="36" t="s">
        <v>7822</v>
      </c>
      <c r="AS364" s="48" t="s">
        <v>3964</v>
      </c>
      <c r="AT364" s="48" t="s">
        <v>3964</v>
      </c>
      <c r="AU364" s="48"/>
      <c r="AV364" s="52"/>
      <c r="AW364" s="52"/>
      <c r="AX364" s="52"/>
      <c r="AY364" s="52"/>
      <c r="AZ364" s="49"/>
      <c r="BA364" s="49"/>
      <c r="BB364" s="48" t="s">
        <v>663</v>
      </c>
      <c r="BC364" s="49" t="s">
        <v>3964</v>
      </c>
      <c r="BD364" s="48" t="e">
        <f t="shared" si="354"/>
        <v>#N/A</v>
      </c>
      <c r="BE364" s="48" t="e">
        <f t="shared" si="355"/>
        <v>#N/A</v>
      </c>
      <c r="BF364" s="48" t="e">
        <f t="shared" si="356"/>
        <v>#N/A</v>
      </c>
      <c r="BG364" s="48" t="e">
        <f t="shared" si="357"/>
        <v>#N/A</v>
      </c>
      <c r="BH364" s="48" t="e">
        <f t="shared" si="358"/>
        <v>#N/A</v>
      </c>
    </row>
    <row r="365" spans="1:60" x14ac:dyDescent="0.3">
      <c r="A365" s="36">
        <v>110561</v>
      </c>
      <c r="B365" s="52">
        <v>43419</v>
      </c>
      <c r="C365" s="48" t="s">
        <v>6385</v>
      </c>
      <c r="D365" s="36"/>
      <c r="E365" s="36"/>
      <c r="F365" s="36"/>
      <c r="G365" s="36" t="s">
        <v>6818</v>
      </c>
      <c r="H365" s="36" t="e">
        <f t="shared" si="369"/>
        <v>#N/A</v>
      </c>
      <c r="I365" s="36" t="s">
        <v>78</v>
      </c>
      <c r="J365" s="36" t="s">
        <v>3964</v>
      </c>
      <c r="K365" s="48" t="s">
        <v>4496</v>
      </c>
      <c r="L365" s="48"/>
      <c r="M365" s="48"/>
      <c r="N365" s="48"/>
      <c r="O365" s="48"/>
      <c r="P365" s="48"/>
      <c r="Q365" s="48"/>
      <c r="R365" s="48" t="s">
        <v>6696</v>
      </c>
      <c r="S365" s="48"/>
      <c r="T365" s="48"/>
      <c r="U365" s="48"/>
      <c r="V365" s="51" t="e">
        <f t="shared" si="370"/>
        <v>#N/A</v>
      </c>
      <c r="W365" s="48" t="s">
        <v>35</v>
      </c>
      <c r="X365" s="48"/>
      <c r="Y365" s="48"/>
      <c r="Z365" s="36" t="s">
        <v>682</v>
      </c>
      <c r="AA365" s="36" t="s">
        <v>756</v>
      </c>
      <c r="AB365" s="48"/>
      <c r="AC365" s="36" t="e">
        <f t="shared" si="371"/>
        <v>#N/A</v>
      </c>
      <c r="AD365" s="48"/>
      <c r="AE365" s="36" t="e">
        <f t="shared" si="372"/>
        <v>#N/A</v>
      </c>
      <c r="AF365" s="36" t="e">
        <f t="shared" si="373"/>
        <v>#N/A</v>
      </c>
      <c r="AG365" s="36" t="e">
        <f t="shared" si="374"/>
        <v>#N/A</v>
      </c>
      <c r="AH365" s="36">
        <v>0</v>
      </c>
      <c r="AI365" s="57">
        <v>0</v>
      </c>
      <c r="AJ365" s="36" t="e">
        <f t="shared" si="353"/>
        <v>#N/A</v>
      </c>
      <c r="AK365" s="48" t="s">
        <v>426</v>
      </c>
      <c r="AL365" s="48" t="s">
        <v>39</v>
      </c>
      <c r="AM365" s="48" t="s">
        <v>4214</v>
      </c>
      <c r="AN365" s="36" t="s">
        <v>4214</v>
      </c>
      <c r="AO365" s="48"/>
      <c r="AP365" s="48"/>
      <c r="AQ365" s="48"/>
      <c r="AR365" s="36" t="s">
        <v>7822</v>
      </c>
      <c r="AS365" s="48" t="s">
        <v>3964</v>
      </c>
      <c r="AT365" s="48" t="s">
        <v>3964</v>
      </c>
      <c r="AU365" s="48"/>
      <c r="AV365" s="52"/>
      <c r="AW365" s="52"/>
      <c r="AX365" s="52"/>
      <c r="AY365" s="52"/>
      <c r="AZ365" s="49"/>
      <c r="BA365" s="49"/>
      <c r="BB365" s="48" t="s">
        <v>663</v>
      </c>
      <c r="BC365" s="49" t="s">
        <v>3964</v>
      </c>
      <c r="BD365" s="48" t="e">
        <f t="shared" si="354"/>
        <v>#N/A</v>
      </c>
      <c r="BE365" s="48" t="e">
        <f t="shared" si="355"/>
        <v>#N/A</v>
      </c>
      <c r="BF365" s="48" t="e">
        <f t="shared" si="356"/>
        <v>#N/A</v>
      </c>
      <c r="BG365" s="48" t="e">
        <f t="shared" si="357"/>
        <v>#N/A</v>
      </c>
      <c r="BH365" s="48" t="e">
        <f t="shared" si="358"/>
        <v>#N/A</v>
      </c>
    </row>
    <row r="366" spans="1:60" x14ac:dyDescent="0.3">
      <c r="A366" s="36">
        <v>110563</v>
      </c>
      <c r="B366" s="52">
        <v>43419</v>
      </c>
      <c r="C366" s="48" t="s">
        <v>6384</v>
      </c>
      <c r="D366" s="36"/>
      <c r="E366" s="36"/>
      <c r="F366" s="36"/>
      <c r="G366" s="36" t="s">
        <v>6818</v>
      </c>
      <c r="H366" s="36" t="e">
        <f t="shared" si="369"/>
        <v>#N/A</v>
      </c>
      <c r="I366" s="36" t="s">
        <v>78</v>
      </c>
      <c r="J366" s="36" t="s">
        <v>3964</v>
      </c>
      <c r="K366" s="48" t="s">
        <v>4496</v>
      </c>
      <c r="L366" s="48"/>
      <c r="M366" s="48"/>
      <c r="N366" s="48"/>
      <c r="O366" s="48"/>
      <c r="P366" s="48"/>
      <c r="Q366" s="48"/>
      <c r="R366" s="48" t="s">
        <v>6696</v>
      </c>
      <c r="S366" s="48"/>
      <c r="T366" s="48"/>
      <c r="U366" s="48"/>
      <c r="V366" s="51" t="e">
        <f t="shared" si="370"/>
        <v>#N/A</v>
      </c>
      <c r="W366" s="48" t="s">
        <v>35</v>
      </c>
      <c r="X366" s="48"/>
      <c r="Y366" s="48"/>
      <c r="Z366" s="36" t="s">
        <v>682</v>
      </c>
      <c r="AA366" s="36" t="s">
        <v>756</v>
      </c>
      <c r="AB366" s="48"/>
      <c r="AC366" s="36" t="e">
        <f t="shared" si="371"/>
        <v>#N/A</v>
      </c>
      <c r="AD366" s="48"/>
      <c r="AE366" s="36" t="e">
        <f t="shared" si="372"/>
        <v>#N/A</v>
      </c>
      <c r="AF366" s="36" t="e">
        <f t="shared" si="373"/>
        <v>#N/A</v>
      </c>
      <c r="AG366" s="36" t="e">
        <f t="shared" si="374"/>
        <v>#N/A</v>
      </c>
      <c r="AH366" s="36">
        <v>0</v>
      </c>
      <c r="AI366" s="57">
        <v>0</v>
      </c>
      <c r="AJ366" s="36" t="e">
        <f t="shared" si="353"/>
        <v>#N/A</v>
      </c>
      <c r="AK366" s="48" t="s">
        <v>426</v>
      </c>
      <c r="AL366" s="48" t="s">
        <v>39</v>
      </c>
      <c r="AM366" s="48" t="s">
        <v>4214</v>
      </c>
      <c r="AN366" s="36" t="s">
        <v>4214</v>
      </c>
      <c r="AO366" s="48"/>
      <c r="AP366" s="48"/>
      <c r="AQ366" s="48"/>
      <c r="AR366" s="36" t="s">
        <v>7822</v>
      </c>
      <c r="AS366" s="48" t="s">
        <v>3964</v>
      </c>
      <c r="AT366" s="48" t="s">
        <v>3964</v>
      </c>
      <c r="AU366" s="48"/>
      <c r="AV366" s="52"/>
      <c r="AW366" s="52"/>
      <c r="AX366" s="52"/>
      <c r="AY366" s="52"/>
      <c r="AZ366" s="49"/>
      <c r="BA366" s="49"/>
      <c r="BB366" s="48" t="s">
        <v>663</v>
      </c>
      <c r="BC366" s="49" t="s">
        <v>3964</v>
      </c>
      <c r="BD366" s="48" t="e">
        <f t="shared" si="354"/>
        <v>#N/A</v>
      </c>
      <c r="BE366" s="48" t="e">
        <f t="shared" si="355"/>
        <v>#N/A</v>
      </c>
      <c r="BF366" s="48" t="e">
        <f t="shared" si="356"/>
        <v>#N/A</v>
      </c>
      <c r="BG366" s="48" t="e">
        <f t="shared" si="357"/>
        <v>#N/A</v>
      </c>
      <c r="BH366" s="48" t="e">
        <f t="shared" si="358"/>
        <v>#N/A</v>
      </c>
    </row>
    <row r="367" spans="1:60" x14ac:dyDescent="0.3">
      <c r="A367" s="36">
        <v>110565</v>
      </c>
      <c r="B367" s="52">
        <v>43420</v>
      </c>
      <c r="C367" s="48" t="s">
        <v>6374</v>
      </c>
      <c r="D367" s="36"/>
      <c r="E367" s="36"/>
      <c r="F367" s="36"/>
      <c r="G367" s="36" t="s">
        <v>6818</v>
      </c>
      <c r="H367" s="36" t="e">
        <f t="shared" si="369"/>
        <v>#N/A</v>
      </c>
      <c r="I367" s="36" t="s">
        <v>78</v>
      </c>
      <c r="J367" s="36" t="s">
        <v>3964</v>
      </c>
      <c r="K367" s="48" t="s">
        <v>376</v>
      </c>
      <c r="L367" s="48"/>
      <c r="M367" s="48"/>
      <c r="N367" s="48"/>
      <c r="O367" s="48"/>
      <c r="P367" s="48"/>
      <c r="Q367" s="48"/>
      <c r="R367" s="48" t="s">
        <v>179</v>
      </c>
      <c r="S367" s="48"/>
      <c r="T367" s="48"/>
      <c r="U367" s="48"/>
      <c r="V367" s="51" t="e">
        <f t="shared" si="370"/>
        <v>#N/A</v>
      </c>
      <c r="W367" s="48" t="s">
        <v>35</v>
      </c>
      <c r="X367" s="48"/>
      <c r="Y367" s="48"/>
      <c r="Z367" s="36" t="s">
        <v>394</v>
      </c>
      <c r="AA367" s="36" t="s">
        <v>756</v>
      </c>
      <c r="AB367" s="48"/>
      <c r="AC367" s="36" t="e">
        <f t="shared" si="371"/>
        <v>#N/A</v>
      </c>
      <c r="AD367" s="48"/>
      <c r="AE367" s="36" t="e">
        <f t="shared" si="372"/>
        <v>#N/A</v>
      </c>
      <c r="AF367" s="36" t="e">
        <f t="shared" si="373"/>
        <v>#N/A</v>
      </c>
      <c r="AG367" s="36" t="e">
        <f t="shared" si="374"/>
        <v>#N/A</v>
      </c>
      <c r="AH367" s="36">
        <v>0</v>
      </c>
      <c r="AI367" s="57">
        <v>0</v>
      </c>
      <c r="AJ367" s="36" t="e">
        <f t="shared" si="353"/>
        <v>#N/A</v>
      </c>
      <c r="AK367" s="48" t="s">
        <v>376</v>
      </c>
      <c r="AL367" s="48" t="s">
        <v>39</v>
      </c>
      <c r="AM367" s="48" t="s">
        <v>4214</v>
      </c>
      <c r="AN367" s="36" t="s">
        <v>4214</v>
      </c>
      <c r="AO367" s="48"/>
      <c r="AP367" s="48"/>
      <c r="AQ367" s="48"/>
      <c r="AR367" s="36" t="s">
        <v>7822</v>
      </c>
      <c r="AS367" s="48" t="s">
        <v>3964</v>
      </c>
      <c r="AT367" s="48" t="s">
        <v>3964</v>
      </c>
      <c r="AU367" s="48"/>
      <c r="AV367" s="52"/>
      <c r="AW367" s="52"/>
      <c r="AX367" s="52"/>
      <c r="AY367" s="52"/>
      <c r="AZ367" s="49"/>
      <c r="BA367" s="49"/>
      <c r="BB367" s="48" t="s">
        <v>663</v>
      </c>
      <c r="BC367" s="49" t="s">
        <v>3964</v>
      </c>
      <c r="BD367" s="48" t="e">
        <f t="shared" si="354"/>
        <v>#N/A</v>
      </c>
      <c r="BE367" s="48" t="e">
        <f t="shared" si="355"/>
        <v>#N/A</v>
      </c>
      <c r="BF367" s="48" t="e">
        <f t="shared" si="356"/>
        <v>#N/A</v>
      </c>
      <c r="BG367" s="48" t="e">
        <f t="shared" si="357"/>
        <v>#N/A</v>
      </c>
      <c r="BH367" s="48" t="e">
        <f t="shared" si="358"/>
        <v>#N/A</v>
      </c>
    </row>
    <row r="368" spans="1:60" x14ac:dyDescent="0.3">
      <c r="A368" s="36">
        <v>110567</v>
      </c>
      <c r="B368" s="52">
        <v>43420</v>
      </c>
      <c r="C368" s="48" t="s">
        <v>6725</v>
      </c>
      <c r="D368" s="48"/>
      <c r="E368" s="48"/>
      <c r="F368" s="48"/>
      <c r="G368" s="36" t="s">
        <v>6817</v>
      </c>
      <c r="H368" s="36" t="e">
        <f t="shared" si="369"/>
        <v>#N/A</v>
      </c>
      <c r="I368" s="36" t="s">
        <v>90</v>
      </c>
      <c r="J368" s="36" t="s">
        <v>3964</v>
      </c>
      <c r="K368" s="48" t="s">
        <v>85</v>
      </c>
      <c r="L368" s="48"/>
      <c r="M368" s="48"/>
      <c r="N368" s="48"/>
      <c r="O368" s="48"/>
      <c r="P368" s="48"/>
      <c r="Q368" s="48"/>
      <c r="R368" s="36" t="s">
        <v>2275</v>
      </c>
      <c r="S368" s="48"/>
      <c r="T368" s="48"/>
      <c r="U368" s="48"/>
      <c r="V368" s="48"/>
      <c r="W368" s="48" t="s">
        <v>35</v>
      </c>
      <c r="X368" s="48"/>
      <c r="Y368" s="48"/>
      <c r="Z368" s="48"/>
      <c r="AA368" s="48"/>
      <c r="AB368" s="48"/>
      <c r="AC368" s="48"/>
      <c r="AD368" s="48" t="s">
        <v>170</v>
      </c>
      <c r="AE368" s="48"/>
      <c r="AF368" s="48"/>
      <c r="AG368" s="48"/>
      <c r="AH368" s="48"/>
      <c r="AI368" s="61"/>
      <c r="AJ368" s="36" t="e">
        <f t="shared" si="353"/>
        <v>#N/A</v>
      </c>
      <c r="AK368" s="48"/>
      <c r="AL368" s="48" t="s">
        <v>85</v>
      </c>
      <c r="AM368" s="36" t="s">
        <v>4214</v>
      </c>
      <c r="AN368" s="36" t="s">
        <v>3964</v>
      </c>
      <c r="AO368" s="48"/>
      <c r="AP368" s="48"/>
      <c r="AQ368" s="48"/>
      <c r="AR368" s="36" t="s">
        <v>7822</v>
      </c>
      <c r="AS368" s="48" t="s">
        <v>3964</v>
      </c>
      <c r="AT368" s="48" t="s">
        <v>3964</v>
      </c>
      <c r="AU368" s="48"/>
      <c r="AV368" s="52"/>
      <c r="AW368" s="52"/>
      <c r="AX368" s="52"/>
      <c r="AY368" s="52"/>
      <c r="AZ368" s="49"/>
      <c r="BA368" s="49"/>
      <c r="BB368" s="48" t="s">
        <v>663</v>
      </c>
      <c r="BC368" s="48" t="s">
        <v>3964</v>
      </c>
      <c r="BD368" s="48" t="e">
        <f t="shared" si="354"/>
        <v>#N/A</v>
      </c>
      <c r="BE368" s="48" t="e">
        <f t="shared" si="355"/>
        <v>#N/A</v>
      </c>
      <c r="BF368" s="48" t="e">
        <f t="shared" si="356"/>
        <v>#N/A</v>
      </c>
      <c r="BG368" s="48" t="e">
        <f t="shared" si="357"/>
        <v>#N/A</v>
      </c>
      <c r="BH368" s="48" t="e">
        <f t="shared" si="358"/>
        <v>#N/A</v>
      </c>
    </row>
    <row r="369" spans="1:60" x14ac:dyDescent="0.3">
      <c r="A369" s="36">
        <v>110603</v>
      </c>
      <c r="B369" s="52">
        <v>43438</v>
      </c>
      <c r="C369" s="48" t="s">
        <v>6390</v>
      </c>
      <c r="D369" s="36"/>
      <c r="E369" s="36"/>
      <c r="F369" s="36"/>
      <c r="G369" s="36" t="s">
        <v>6815</v>
      </c>
      <c r="H369" s="36" t="e">
        <f t="shared" si="369"/>
        <v>#N/A</v>
      </c>
      <c r="I369" s="36" t="s">
        <v>90</v>
      </c>
      <c r="J369" s="36" t="s">
        <v>3964</v>
      </c>
      <c r="K369" s="48" t="s">
        <v>4510</v>
      </c>
      <c r="L369" s="48"/>
      <c r="M369" s="48"/>
      <c r="N369" s="48"/>
      <c r="O369" s="48"/>
      <c r="P369" s="48"/>
      <c r="Q369" s="48"/>
      <c r="R369" s="48" t="s">
        <v>161</v>
      </c>
      <c r="S369" s="48"/>
      <c r="T369" s="48"/>
      <c r="U369" s="48"/>
      <c r="V369" s="51" t="e">
        <f t="shared" ref="V369:V384" si="375">VLOOKUP(A369,h_project,15,FALSE)</f>
        <v>#N/A</v>
      </c>
      <c r="W369" s="48" t="s">
        <v>35</v>
      </c>
      <c r="X369" s="48"/>
      <c r="Y369" s="48"/>
      <c r="Z369" s="36" t="s">
        <v>217</v>
      </c>
      <c r="AA369" s="36" t="s">
        <v>756</v>
      </c>
      <c r="AB369" s="48"/>
      <c r="AC369" s="36" t="e">
        <f t="shared" ref="AC369:AC384" si="376">VLOOKUP(A369,h_iniciativa,13,FALSE)</f>
        <v>#N/A</v>
      </c>
      <c r="AD369" s="48"/>
      <c r="AE369" s="36" t="e">
        <f>VLOOKUP(A369,h_project,34,FALSE)</f>
        <v>#N/A</v>
      </c>
      <c r="AF369" s="36" t="e">
        <f>VLOOKUP(A369,h_project,35,FALSE)</f>
        <v>#N/A</v>
      </c>
      <c r="AG369" s="36" t="e">
        <f>VLOOKUP(A369,h_project,36,FALSE)</f>
        <v>#N/A</v>
      </c>
      <c r="AH369" s="36">
        <v>0</v>
      </c>
      <c r="AI369" s="57">
        <v>0</v>
      </c>
      <c r="AJ369" s="36" t="e">
        <f t="shared" si="353"/>
        <v>#N/A</v>
      </c>
      <c r="AK369" s="48" t="s">
        <v>115</v>
      </c>
      <c r="AL369" s="48" t="s">
        <v>85</v>
      </c>
      <c r="AM369" s="48" t="s">
        <v>4214</v>
      </c>
      <c r="AN369" s="36" t="s">
        <v>4214</v>
      </c>
      <c r="AO369" s="48"/>
      <c r="AP369" s="48"/>
      <c r="AQ369" s="48"/>
      <c r="AR369" s="36" t="s">
        <v>7822</v>
      </c>
      <c r="AS369" s="48" t="s">
        <v>3964</v>
      </c>
      <c r="AT369" s="48" t="s">
        <v>3964</v>
      </c>
      <c r="AU369" s="48"/>
      <c r="AV369" s="52"/>
      <c r="AW369" s="52"/>
      <c r="AX369" s="52"/>
      <c r="AY369" s="52"/>
      <c r="AZ369" s="49"/>
      <c r="BA369" s="49"/>
      <c r="BB369" s="48" t="s">
        <v>663</v>
      </c>
      <c r="BC369" s="49" t="s">
        <v>3964</v>
      </c>
      <c r="BD369" s="48" t="e">
        <f t="shared" si="354"/>
        <v>#N/A</v>
      </c>
      <c r="BE369" s="48" t="e">
        <f t="shared" si="355"/>
        <v>#N/A</v>
      </c>
      <c r="BF369" s="48" t="e">
        <f t="shared" si="356"/>
        <v>#N/A</v>
      </c>
      <c r="BG369" s="48" t="e">
        <f t="shared" si="357"/>
        <v>#N/A</v>
      </c>
      <c r="BH369" s="48" t="e">
        <f t="shared" si="358"/>
        <v>#N/A</v>
      </c>
    </row>
    <row r="370" spans="1:60" x14ac:dyDescent="0.3">
      <c r="A370" s="36">
        <v>110717</v>
      </c>
      <c r="B370" s="52">
        <v>43468</v>
      </c>
      <c r="C370" s="48" t="s">
        <v>6377</v>
      </c>
      <c r="D370" s="36"/>
      <c r="E370" s="36"/>
      <c r="F370" s="36"/>
      <c r="G370" s="36" t="s">
        <v>6818</v>
      </c>
      <c r="H370" s="36" t="e">
        <f t="shared" si="369"/>
        <v>#N/A</v>
      </c>
      <c r="I370" s="36" t="s">
        <v>354</v>
      </c>
      <c r="J370" s="36" t="s">
        <v>3964</v>
      </c>
      <c r="K370" s="48" t="s">
        <v>376</v>
      </c>
      <c r="L370" s="48"/>
      <c r="M370" s="48"/>
      <c r="N370" s="48"/>
      <c r="O370" s="48"/>
      <c r="P370" s="48"/>
      <c r="Q370" s="48"/>
      <c r="R370" s="48" t="s">
        <v>179</v>
      </c>
      <c r="S370" s="48"/>
      <c r="T370" s="48"/>
      <c r="U370" s="48"/>
      <c r="V370" s="51" t="e">
        <f t="shared" si="375"/>
        <v>#N/A</v>
      </c>
      <c r="W370" s="48" t="s">
        <v>35</v>
      </c>
      <c r="X370" s="48"/>
      <c r="Y370" s="48"/>
      <c r="Z370" s="36" t="s">
        <v>210</v>
      </c>
      <c r="AA370" s="36" t="s">
        <v>756</v>
      </c>
      <c r="AB370" s="48"/>
      <c r="AC370" s="36" t="e">
        <f t="shared" si="376"/>
        <v>#N/A</v>
      </c>
      <c r="AD370" s="48"/>
      <c r="AE370" s="36" t="e">
        <f>VLOOKUP(A370,h_project,34,FALSE)</f>
        <v>#N/A</v>
      </c>
      <c r="AF370" s="36" t="e">
        <f>VLOOKUP(A370,h_project,35,FALSE)</f>
        <v>#N/A</v>
      </c>
      <c r="AG370" s="36" t="e">
        <f>VLOOKUP(A370,h_project,36,FALSE)</f>
        <v>#N/A</v>
      </c>
      <c r="AH370" s="36">
        <v>0</v>
      </c>
      <c r="AI370" s="57">
        <v>0</v>
      </c>
      <c r="AJ370" s="36" t="e">
        <f t="shared" si="353"/>
        <v>#N/A</v>
      </c>
      <c r="AK370" s="48" t="s">
        <v>376</v>
      </c>
      <c r="AL370" s="48" t="s">
        <v>39</v>
      </c>
      <c r="AM370" s="48" t="s">
        <v>4214</v>
      </c>
      <c r="AN370" s="36" t="s">
        <v>4214</v>
      </c>
      <c r="AO370" s="48"/>
      <c r="AP370" s="48"/>
      <c r="AQ370" s="48"/>
      <c r="AR370" s="36" t="s">
        <v>7822</v>
      </c>
      <c r="AS370" s="48" t="s">
        <v>3964</v>
      </c>
      <c r="AT370" s="48" t="s">
        <v>3964</v>
      </c>
      <c r="AU370" s="48"/>
      <c r="AV370" s="52"/>
      <c r="AW370" s="52"/>
      <c r="AX370" s="52"/>
      <c r="AY370" s="52"/>
      <c r="AZ370" s="49"/>
      <c r="BA370" s="49"/>
      <c r="BB370" s="48" t="s">
        <v>663</v>
      </c>
      <c r="BC370" s="49" t="s">
        <v>3964</v>
      </c>
      <c r="BD370" s="48" t="e">
        <f t="shared" si="354"/>
        <v>#N/A</v>
      </c>
      <c r="BE370" s="48" t="e">
        <f t="shared" si="355"/>
        <v>#N/A</v>
      </c>
      <c r="BF370" s="48" t="e">
        <f t="shared" si="356"/>
        <v>#N/A</v>
      </c>
      <c r="BG370" s="48" t="e">
        <f t="shared" si="357"/>
        <v>#N/A</v>
      </c>
      <c r="BH370" s="48" t="e">
        <f t="shared" si="358"/>
        <v>#N/A</v>
      </c>
    </row>
    <row r="371" spans="1:60" x14ac:dyDescent="0.3">
      <c r="A371" s="36">
        <v>110718</v>
      </c>
      <c r="B371" s="52">
        <v>43468</v>
      </c>
      <c r="C371" s="48" t="s">
        <v>6376</v>
      </c>
      <c r="D371" s="36"/>
      <c r="E371" s="36"/>
      <c r="F371" s="36"/>
      <c r="G371" s="36" t="s">
        <v>6818</v>
      </c>
      <c r="H371" s="36" t="e">
        <f t="shared" si="369"/>
        <v>#N/A</v>
      </c>
      <c r="I371" s="36" t="s">
        <v>354</v>
      </c>
      <c r="J371" s="36" t="s">
        <v>3964</v>
      </c>
      <c r="K371" s="48" t="s">
        <v>376</v>
      </c>
      <c r="L371" s="48"/>
      <c r="M371" s="48"/>
      <c r="N371" s="48"/>
      <c r="O371" s="48"/>
      <c r="P371" s="48"/>
      <c r="Q371" s="48"/>
      <c r="R371" s="48" t="s">
        <v>179</v>
      </c>
      <c r="S371" s="48"/>
      <c r="T371" s="48"/>
      <c r="U371" s="48"/>
      <c r="V371" s="51" t="e">
        <f t="shared" si="375"/>
        <v>#N/A</v>
      </c>
      <c r="W371" s="48" t="s">
        <v>35</v>
      </c>
      <c r="X371" s="48"/>
      <c r="Y371" s="48"/>
      <c r="Z371" s="36" t="s">
        <v>210</v>
      </c>
      <c r="AA371" s="36" t="s">
        <v>756</v>
      </c>
      <c r="AB371" s="48"/>
      <c r="AC371" s="36" t="e">
        <f t="shared" si="376"/>
        <v>#N/A</v>
      </c>
      <c r="AD371" s="48"/>
      <c r="AE371" s="36" t="e">
        <f>VLOOKUP(A371,h_project,34,FALSE)</f>
        <v>#N/A</v>
      </c>
      <c r="AF371" s="36" t="e">
        <f>VLOOKUP(A371,h_project,35,FALSE)</f>
        <v>#N/A</v>
      </c>
      <c r="AG371" s="36" t="e">
        <f>VLOOKUP(A371,h_project,36,FALSE)</f>
        <v>#N/A</v>
      </c>
      <c r="AH371" s="36">
        <v>0</v>
      </c>
      <c r="AI371" s="57">
        <v>0</v>
      </c>
      <c r="AJ371" s="36" t="e">
        <f t="shared" si="353"/>
        <v>#N/A</v>
      </c>
      <c r="AK371" s="48" t="s">
        <v>376</v>
      </c>
      <c r="AL371" s="48" t="s">
        <v>39</v>
      </c>
      <c r="AM371" s="48" t="s">
        <v>4214</v>
      </c>
      <c r="AN371" s="36" t="s">
        <v>4214</v>
      </c>
      <c r="AO371" s="48"/>
      <c r="AP371" s="48"/>
      <c r="AQ371" s="48"/>
      <c r="AR371" s="36" t="s">
        <v>7822</v>
      </c>
      <c r="AS371" s="48" t="s">
        <v>3964</v>
      </c>
      <c r="AT371" s="48" t="s">
        <v>3964</v>
      </c>
      <c r="AU371" s="48"/>
      <c r="AV371" s="52"/>
      <c r="AW371" s="52"/>
      <c r="AX371" s="52"/>
      <c r="AY371" s="52"/>
      <c r="AZ371" s="49"/>
      <c r="BA371" s="49"/>
      <c r="BB371" s="48" t="s">
        <v>663</v>
      </c>
      <c r="BC371" s="49" t="s">
        <v>3964</v>
      </c>
      <c r="BD371" s="48" t="e">
        <f t="shared" si="354"/>
        <v>#N/A</v>
      </c>
      <c r="BE371" s="48" t="e">
        <f t="shared" si="355"/>
        <v>#N/A</v>
      </c>
      <c r="BF371" s="48" t="e">
        <f t="shared" si="356"/>
        <v>#N/A</v>
      </c>
      <c r="BG371" s="48" t="e">
        <f t="shared" si="357"/>
        <v>#N/A</v>
      </c>
      <c r="BH371" s="48" t="e">
        <f t="shared" si="358"/>
        <v>#N/A</v>
      </c>
    </row>
    <row r="372" spans="1:60" x14ac:dyDescent="0.3">
      <c r="A372" s="36">
        <v>111196</v>
      </c>
      <c r="B372" s="52">
        <v>43622</v>
      </c>
      <c r="C372" s="48" t="s">
        <v>6389</v>
      </c>
      <c r="D372" s="36"/>
      <c r="E372" s="36"/>
      <c r="F372" s="36"/>
      <c r="G372" s="36" t="s">
        <v>6819</v>
      </c>
      <c r="H372" s="36" t="e">
        <f t="shared" si="369"/>
        <v>#N/A</v>
      </c>
      <c r="I372" s="36" t="s">
        <v>90</v>
      </c>
      <c r="J372" s="36" t="s">
        <v>3964</v>
      </c>
      <c r="K372" s="48" t="s">
        <v>84</v>
      </c>
      <c r="L372" s="48"/>
      <c r="M372" s="48"/>
      <c r="N372" s="48"/>
      <c r="O372" s="48"/>
      <c r="P372" s="48"/>
      <c r="Q372" s="48"/>
      <c r="R372" s="48" t="s">
        <v>274</v>
      </c>
      <c r="S372" s="48"/>
      <c r="T372" s="48"/>
      <c r="U372" s="48"/>
      <c r="V372" s="51" t="e">
        <f t="shared" si="375"/>
        <v>#N/A</v>
      </c>
      <c r="W372" s="48" t="s">
        <v>35</v>
      </c>
      <c r="X372" s="48"/>
      <c r="Y372" s="48"/>
      <c r="Z372" s="36" t="s">
        <v>4150</v>
      </c>
      <c r="AA372" s="36" t="s">
        <v>756</v>
      </c>
      <c r="AB372" s="48"/>
      <c r="AC372" s="36" t="e">
        <f t="shared" si="376"/>
        <v>#N/A</v>
      </c>
      <c r="AD372" s="48"/>
      <c r="AE372" s="36" t="e">
        <f>VLOOKUP(A372,h_project,34,FALSE)</f>
        <v>#N/A</v>
      </c>
      <c r="AF372" s="36" t="e">
        <f>VLOOKUP(A372,h_project,35,FALSE)</f>
        <v>#N/A</v>
      </c>
      <c r="AG372" s="36" t="e">
        <f>VLOOKUP(A372,h_project,36,FALSE)</f>
        <v>#N/A</v>
      </c>
      <c r="AH372" s="36">
        <v>0</v>
      </c>
      <c r="AI372" s="57">
        <v>0</v>
      </c>
      <c r="AJ372" s="36" t="e">
        <f t="shared" si="353"/>
        <v>#N/A</v>
      </c>
      <c r="AK372" s="48" t="s">
        <v>84</v>
      </c>
      <c r="AL372" s="48" t="s">
        <v>85</v>
      </c>
      <c r="AM372" s="48" t="s">
        <v>4214</v>
      </c>
      <c r="AN372" s="36" t="s">
        <v>4214</v>
      </c>
      <c r="AO372" s="48"/>
      <c r="AP372" s="48"/>
      <c r="AQ372" s="48"/>
      <c r="AR372" s="36" t="s">
        <v>7822</v>
      </c>
      <c r="AS372" s="48" t="s">
        <v>3964</v>
      </c>
      <c r="AT372" s="48" t="s">
        <v>3964</v>
      </c>
      <c r="AU372" s="48"/>
      <c r="AV372" s="52"/>
      <c r="AW372" s="52"/>
      <c r="AX372" s="52"/>
      <c r="AY372" s="52"/>
      <c r="AZ372" s="49"/>
      <c r="BA372" s="49"/>
      <c r="BB372" s="48" t="s">
        <v>663</v>
      </c>
      <c r="BC372" s="49" t="s">
        <v>3964</v>
      </c>
      <c r="BD372" s="48" t="e">
        <f t="shared" si="354"/>
        <v>#N/A</v>
      </c>
      <c r="BE372" s="48" t="e">
        <f t="shared" si="355"/>
        <v>#N/A</v>
      </c>
      <c r="BF372" s="48" t="e">
        <f t="shared" si="356"/>
        <v>#N/A</v>
      </c>
      <c r="BG372" s="48" t="e">
        <f t="shared" si="357"/>
        <v>#N/A</v>
      </c>
      <c r="BH372" s="48" t="e">
        <f t="shared" si="358"/>
        <v>#N/A</v>
      </c>
    </row>
    <row r="373" spans="1:60" x14ac:dyDescent="0.3">
      <c r="A373" s="36" t="s">
        <v>6505</v>
      </c>
      <c r="B373" s="48"/>
      <c r="C373" s="35" t="s">
        <v>6475</v>
      </c>
      <c r="D373" s="48" t="s">
        <v>6475</v>
      </c>
      <c r="E373" s="48" t="s">
        <v>6475</v>
      </c>
      <c r="F373" s="48" t="s">
        <v>78</v>
      </c>
      <c r="G373" s="36" t="s">
        <v>6812</v>
      </c>
      <c r="H373" s="36" t="e">
        <f t="shared" si="369"/>
        <v>#N/A</v>
      </c>
      <c r="I373" s="36" t="s">
        <v>78</v>
      </c>
      <c r="J373" s="36" t="s">
        <v>2276</v>
      </c>
      <c r="K373" s="48"/>
      <c r="L373" s="48"/>
      <c r="M373" s="48"/>
      <c r="N373" s="48"/>
      <c r="O373" s="48"/>
      <c r="P373" s="48"/>
      <c r="Q373" s="48"/>
      <c r="R373" s="48" t="s">
        <v>6821</v>
      </c>
      <c r="S373" s="48"/>
      <c r="T373" s="48"/>
      <c r="U373" s="48"/>
      <c r="V373" s="51" t="e">
        <f t="shared" si="375"/>
        <v>#N/A</v>
      </c>
      <c r="W373" s="48" t="s">
        <v>6505</v>
      </c>
      <c r="X373" s="48"/>
      <c r="Y373" s="48"/>
      <c r="Z373" s="48"/>
      <c r="AA373" s="48"/>
      <c r="AB373" s="48"/>
      <c r="AC373" s="36" t="e">
        <f t="shared" si="376"/>
        <v>#N/A</v>
      </c>
      <c r="AD373" s="48"/>
      <c r="AE373" s="48"/>
      <c r="AF373" s="48"/>
      <c r="AG373" s="48"/>
      <c r="AH373" s="48"/>
      <c r="AI373" s="48"/>
      <c r="AJ373" s="36" t="e">
        <f t="shared" si="353"/>
        <v>#N/A</v>
      </c>
      <c r="AK373" s="48"/>
      <c r="AL373" s="48" t="s">
        <v>6505</v>
      </c>
      <c r="AM373" s="36" t="s">
        <v>4214</v>
      </c>
      <c r="AN373" s="36" t="s">
        <v>2276</v>
      </c>
      <c r="AO373" s="48"/>
      <c r="AP373" s="48"/>
      <c r="AQ373" s="48"/>
      <c r="AR373" s="36" t="s">
        <v>7822</v>
      </c>
      <c r="AS373" s="48" t="s">
        <v>2276</v>
      </c>
      <c r="AT373" s="48" t="s">
        <v>2276</v>
      </c>
      <c r="AU373" s="48"/>
      <c r="AV373" s="52"/>
      <c r="AW373" s="52"/>
      <c r="AX373" s="52"/>
      <c r="AY373" s="52"/>
      <c r="AZ373" s="52"/>
      <c r="BA373" s="52"/>
      <c r="BB373" s="48" t="s">
        <v>6505</v>
      </c>
      <c r="BC373" s="49" t="s">
        <v>6505</v>
      </c>
      <c r="BD373" s="48" t="e">
        <f t="shared" si="354"/>
        <v>#N/A</v>
      </c>
      <c r="BE373" s="48" t="e">
        <f t="shared" si="355"/>
        <v>#N/A</v>
      </c>
      <c r="BF373" s="48" t="e">
        <f t="shared" si="356"/>
        <v>#N/A</v>
      </c>
      <c r="BG373" s="48" t="e">
        <f t="shared" si="357"/>
        <v>#N/A</v>
      </c>
      <c r="BH373" s="48" t="e">
        <f t="shared" si="358"/>
        <v>#N/A</v>
      </c>
    </row>
    <row r="374" spans="1:60" x14ac:dyDescent="0.3">
      <c r="A374" s="36" t="s">
        <v>6505</v>
      </c>
      <c r="B374" s="48"/>
      <c r="C374" s="35" t="s">
        <v>6476</v>
      </c>
      <c r="D374" s="48" t="s">
        <v>6476</v>
      </c>
      <c r="E374" s="48" t="s">
        <v>6476</v>
      </c>
      <c r="F374" s="48" t="s">
        <v>78</v>
      </c>
      <c r="G374" s="36" t="s">
        <v>6812</v>
      </c>
      <c r="H374" s="36" t="e">
        <f t="shared" si="369"/>
        <v>#N/A</v>
      </c>
      <c r="I374" s="36" t="s">
        <v>78</v>
      </c>
      <c r="J374" s="36" t="s">
        <v>2276</v>
      </c>
      <c r="K374" s="48"/>
      <c r="L374" s="48"/>
      <c r="M374" s="48"/>
      <c r="N374" s="48"/>
      <c r="O374" s="48"/>
      <c r="P374" s="48"/>
      <c r="Q374" s="48"/>
      <c r="R374" s="48" t="s">
        <v>6821</v>
      </c>
      <c r="S374" s="48"/>
      <c r="T374" s="48"/>
      <c r="U374" s="48"/>
      <c r="V374" s="51" t="e">
        <f t="shared" si="375"/>
        <v>#N/A</v>
      </c>
      <c r="W374" s="48" t="s">
        <v>6505</v>
      </c>
      <c r="X374" s="48"/>
      <c r="Y374" s="48"/>
      <c r="Z374" s="48"/>
      <c r="AA374" s="48"/>
      <c r="AB374" s="48"/>
      <c r="AC374" s="36" t="e">
        <f t="shared" si="376"/>
        <v>#N/A</v>
      </c>
      <c r="AD374" s="48"/>
      <c r="AE374" s="48"/>
      <c r="AF374" s="48"/>
      <c r="AG374" s="48"/>
      <c r="AH374" s="48"/>
      <c r="AI374" s="48"/>
      <c r="AJ374" s="36" t="e">
        <f t="shared" si="353"/>
        <v>#N/A</v>
      </c>
      <c r="AK374" s="48"/>
      <c r="AL374" s="48" t="s">
        <v>6505</v>
      </c>
      <c r="AM374" s="36" t="s">
        <v>4214</v>
      </c>
      <c r="AN374" s="36" t="s">
        <v>2276</v>
      </c>
      <c r="AO374" s="48"/>
      <c r="AP374" s="48"/>
      <c r="AQ374" s="48"/>
      <c r="AR374" s="36" t="s">
        <v>7822</v>
      </c>
      <c r="AS374" s="48" t="s">
        <v>2276</v>
      </c>
      <c r="AT374" s="48" t="s">
        <v>2276</v>
      </c>
      <c r="AU374" s="48"/>
      <c r="AV374" s="52"/>
      <c r="AW374" s="52"/>
      <c r="AX374" s="52"/>
      <c r="AY374" s="52"/>
      <c r="AZ374" s="52"/>
      <c r="BA374" s="52"/>
      <c r="BB374" s="48" t="s">
        <v>6505</v>
      </c>
      <c r="BC374" s="49" t="s">
        <v>6505</v>
      </c>
      <c r="BD374" s="48" t="e">
        <f t="shared" si="354"/>
        <v>#N/A</v>
      </c>
      <c r="BE374" s="48" t="e">
        <f t="shared" si="355"/>
        <v>#N/A</v>
      </c>
      <c r="BF374" s="48" t="e">
        <f t="shared" si="356"/>
        <v>#N/A</v>
      </c>
      <c r="BG374" s="48" t="e">
        <f t="shared" si="357"/>
        <v>#N/A</v>
      </c>
      <c r="BH374" s="48" t="e">
        <f t="shared" si="358"/>
        <v>#N/A</v>
      </c>
    </row>
    <row r="375" spans="1:60" ht="28.8" x14ac:dyDescent="0.3">
      <c r="A375" s="36" t="s">
        <v>6505</v>
      </c>
      <c r="B375" s="48"/>
      <c r="C375" s="35" t="s">
        <v>6486</v>
      </c>
      <c r="D375" s="48" t="s">
        <v>6711</v>
      </c>
      <c r="E375" s="48" t="s">
        <v>7935</v>
      </c>
      <c r="F375" s="48" t="s">
        <v>78</v>
      </c>
      <c r="G375" s="36" t="s">
        <v>6812</v>
      </c>
      <c r="H375" s="36" t="e">
        <f t="shared" si="369"/>
        <v>#N/A</v>
      </c>
      <c r="I375" s="36" t="s">
        <v>78</v>
      </c>
      <c r="J375" s="36" t="s">
        <v>2276</v>
      </c>
      <c r="K375" s="48"/>
      <c r="L375" s="48"/>
      <c r="M375" s="48"/>
      <c r="N375" s="48"/>
      <c r="O375" s="48"/>
      <c r="P375" s="48"/>
      <c r="Q375" s="48"/>
      <c r="R375" s="48" t="s">
        <v>6821</v>
      </c>
      <c r="S375" s="48"/>
      <c r="T375" s="48"/>
      <c r="U375" s="48"/>
      <c r="V375" s="51" t="e">
        <f t="shared" si="375"/>
        <v>#N/A</v>
      </c>
      <c r="W375" s="48" t="s">
        <v>6505</v>
      </c>
      <c r="X375" s="48"/>
      <c r="Y375" s="48"/>
      <c r="Z375" s="48"/>
      <c r="AA375" s="48"/>
      <c r="AB375" s="48"/>
      <c r="AC375" s="36" t="e">
        <f t="shared" si="376"/>
        <v>#N/A</v>
      </c>
      <c r="AD375" s="48"/>
      <c r="AE375" s="48"/>
      <c r="AF375" s="48"/>
      <c r="AG375" s="48"/>
      <c r="AH375" s="48"/>
      <c r="AI375" s="48"/>
      <c r="AJ375" s="36" t="e">
        <f t="shared" si="353"/>
        <v>#N/A</v>
      </c>
      <c r="AK375" s="48"/>
      <c r="AL375" s="48" t="s">
        <v>6505</v>
      </c>
      <c r="AM375" s="36" t="s">
        <v>4214</v>
      </c>
      <c r="AN375" s="36" t="s">
        <v>2276</v>
      </c>
      <c r="AO375" s="48"/>
      <c r="AP375" s="48"/>
      <c r="AQ375" s="48"/>
      <c r="AR375" s="36" t="s">
        <v>7822</v>
      </c>
      <c r="AS375" s="48" t="s">
        <v>2276</v>
      </c>
      <c r="AT375" s="48" t="s">
        <v>2276</v>
      </c>
      <c r="AU375" s="48"/>
      <c r="AV375" s="52"/>
      <c r="AW375" s="52"/>
      <c r="AX375" s="52"/>
      <c r="AY375" s="52"/>
      <c r="AZ375" s="52"/>
      <c r="BA375" s="52"/>
      <c r="BB375" s="48" t="s">
        <v>6505</v>
      </c>
      <c r="BC375" s="49" t="s">
        <v>6505</v>
      </c>
      <c r="BD375" s="48" t="e">
        <f t="shared" si="354"/>
        <v>#N/A</v>
      </c>
      <c r="BE375" s="48" t="e">
        <f t="shared" si="355"/>
        <v>#N/A</v>
      </c>
      <c r="BF375" s="48" t="e">
        <f t="shared" si="356"/>
        <v>#N/A</v>
      </c>
      <c r="BG375" s="48" t="e">
        <f t="shared" si="357"/>
        <v>#N/A</v>
      </c>
      <c r="BH375" s="48" t="e">
        <f t="shared" si="358"/>
        <v>#N/A</v>
      </c>
    </row>
    <row r="376" spans="1:60" x14ac:dyDescent="0.3">
      <c r="A376" s="36" t="s">
        <v>6505</v>
      </c>
      <c r="B376" s="48"/>
      <c r="C376" s="48" t="s">
        <v>6478</v>
      </c>
      <c r="D376" s="48" t="s">
        <v>6478</v>
      </c>
      <c r="E376" s="48" t="s">
        <v>6478</v>
      </c>
      <c r="F376" s="48" t="s">
        <v>61</v>
      </c>
      <c r="G376" s="36" t="s">
        <v>6812</v>
      </c>
      <c r="H376" s="36" t="e">
        <f t="shared" si="369"/>
        <v>#N/A</v>
      </c>
      <c r="I376" s="36" t="s">
        <v>61</v>
      </c>
      <c r="J376" s="36" t="s">
        <v>2276</v>
      </c>
      <c r="K376" s="48"/>
      <c r="L376" s="48"/>
      <c r="M376" s="48"/>
      <c r="N376" s="48"/>
      <c r="O376" s="48"/>
      <c r="P376" s="48"/>
      <c r="Q376" s="48"/>
      <c r="R376" s="48" t="s">
        <v>6821</v>
      </c>
      <c r="S376" s="48"/>
      <c r="T376" s="48"/>
      <c r="U376" s="48"/>
      <c r="V376" s="51" t="e">
        <f t="shared" si="375"/>
        <v>#N/A</v>
      </c>
      <c r="W376" s="48" t="s">
        <v>6505</v>
      </c>
      <c r="X376" s="48"/>
      <c r="Y376" s="48"/>
      <c r="Z376" s="48"/>
      <c r="AA376" s="48"/>
      <c r="AB376" s="48"/>
      <c r="AC376" s="36" t="e">
        <f t="shared" si="376"/>
        <v>#N/A</v>
      </c>
      <c r="AD376" s="48"/>
      <c r="AE376" s="48"/>
      <c r="AF376" s="48"/>
      <c r="AG376" s="48"/>
      <c r="AH376" s="48"/>
      <c r="AI376" s="48"/>
      <c r="AJ376" s="36" t="e">
        <f t="shared" si="353"/>
        <v>#N/A</v>
      </c>
      <c r="AK376" s="48"/>
      <c r="AL376" s="48" t="s">
        <v>6505</v>
      </c>
      <c r="AM376" s="36" t="s">
        <v>4214</v>
      </c>
      <c r="AN376" s="36" t="s">
        <v>2276</v>
      </c>
      <c r="AO376" s="48"/>
      <c r="AP376" s="48"/>
      <c r="AQ376" s="48"/>
      <c r="AR376" s="36" t="s">
        <v>7822</v>
      </c>
      <c r="AS376" s="48" t="s">
        <v>2276</v>
      </c>
      <c r="AT376" s="48" t="s">
        <v>2276</v>
      </c>
      <c r="AU376" s="48"/>
      <c r="AV376" s="52"/>
      <c r="AW376" s="52"/>
      <c r="AX376" s="52"/>
      <c r="AY376" s="52"/>
      <c r="AZ376" s="52"/>
      <c r="BA376" s="52"/>
      <c r="BB376" s="48" t="s">
        <v>6505</v>
      </c>
      <c r="BC376" s="49" t="s">
        <v>6505</v>
      </c>
      <c r="BD376" s="48" t="e">
        <f t="shared" si="354"/>
        <v>#N/A</v>
      </c>
      <c r="BE376" s="48" t="e">
        <f t="shared" si="355"/>
        <v>#N/A</v>
      </c>
      <c r="BF376" s="48" t="e">
        <f t="shared" si="356"/>
        <v>#N/A</v>
      </c>
      <c r="BG376" s="48" t="e">
        <f t="shared" si="357"/>
        <v>#N/A</v>
      </c>
      <c r="BH376" s="48" t="e">
        <f t="shared" si="358"/>
        <v>#N/A</v>
      </c>
    </row>
    <row r="377" spans="1:60" x14ac:dyDescent="0.3">
      <c r="A377" s="36" t="s">
        <v>6505</v>
      </c>
      <c r="B377" s="48"/>
      <c r="C377" s="48" t="s">
        <v>6477</v>
      </c>
      <c r="D377" s="48" t="s">
        <v>6477</v>
      </c>
      <c r="E377" s="48" t="s">
        <v>6477</v>
      </c>
      <c r="F377" s="48" t="s">
        <v>61</v>
      </c>
      <c r="G377" s="36" t="s">
        <v>6812</v>
      </c>
      <c r="H377" s="36" t="e">
        <f t="shared" si="369"/>
        <v>#N/A</v>
      </c>
      <c r="I377" s="36" t="s">
        <v>61</v>
      </c>
      <c r="J377" s="36" t="s">
        <v>2276</v>
      </c>
      <c r="K377" s="48"/>
      <c r="L377" s="48"/>
      <c r="M377" s="48"/>
      <c r="N377" s="48"/>
      <c r="O377" s="48"/>
      <c r="P377" s="48"/>
      <c r="Q377" s="48"/>
      <c r="R377" s="48" t="s">
        <v>6821</v>
      </c>
      <c r="S377" s="48"/>
      <c r="T377" s="48"/>
      <c r="U377" s="48"/>
      <c r="V377" s="51" t="e">
        <f t="shared" si="375"/>
        <v>#N/A</v>
      </c>
      <c r="W377" s="48" t="s">
        <v>6505</v>
      </c>
      <c r="X377" s="48"/>
      <c r="Y377" s="48"/>
      <c r="Z377" s="48"/>
      <c r="AA377" s="48"/>
      <c r="AB377" s="48"/>
      <c r="AC377" s="36" t="e">
        <f t="shared" si="376"/>
        <v>#N/A</v>
      </c>
      <c r="AD377" s="48"/>
      <c r="AE377" s="48"/>
      <c r="AF377" s="48"/>
      <c r="AG377" s="48"/>
      <c r="AH377" s="48"/>
      <c r="AI377" s="48"/>
      <c r="AJ377" s="36" t="e">
        <f t="shared" si="353"/>
        <v>#N/A</v>
      </c>
      <c r="AK377" s="48"/>
      <c r="AL377" s="48" t="s">
        <v>6505</v>
      </c>
      <c r="AM377" s="36" t="s">
        <v>4214</v>
      </c>
      <c r="AN377" s="36" t="s">
        <v>2276</v>
      </c>
      <c r="AO377" s="48"/>
      <c r="AP377" s="48"/>
      <c r="AQ377" s="48"/>
      <c r="AR377" s="36" t="s">
        <v>7822</v>
      </c>
      <c r="AS377" s="48" t="s">
        <v>2276</v>
      </c>
      <c r="AT377" s="48" t="s">
        <v>2276</v>
      </c>
      <c r="AU377" s="48"/>
      <c r="AV377" s="52"/>
      <c r="AW377" s="52"/>
      <c r="AX377" s="52"/>
      <c r="AY377" s="52"/>
      <c r="AZ377" s="52"/>
      <c r="BA377" s="52"/>
      <c r="BB377" s="48" t="s">
        <v>6505</v>
      </c>
      <c r="BC377" s="49" t="s">
        <v>6505</v>
      </c>
      <c r="BD377" s="48" t="e">
        <f t="shared" si="354"/>
        <v>#N/A</v>
      </c>
      <c r="BE377" s="48" t="e">
        <f t="shared" si="355"/>
        <v>#N/A</v>
      </c>
      <c r="BF377" s="48" t="e">
        <f t="shared" si="356"/>
        <v>#N/A</v>
      </c>
      <c r="BG377" s="48" t="e">
        <f t="shared" si="357"/>
        <v>#N/A</v>
      </c>
      <c r="BH377" s="48" t="e">
        <f t="shared" si="358"/>
        <v>#N/A</v>
      </c>
    </row>
    <row r="378" spans="1:60" x14ac:dyDescent="0.3">
      <c r="A378" s="36" t="s">
        <v>6505</v>
      </c>
      <c r="B378" s="48"/>
      <c r="C378" s="48" t="s">
        <v>6483</v>
      </c>
      <c r="D378" s="48" t="s">
        <v>6697</v>
      </c>
      <c r="E378" s="48" t="s">
        <v>6697</v>
      </c>
      <c r="F378" s="48" t="s">
        <v>7936</v>
      </c>
      <c r="G378" s="36" t="s">
        <v>6812</v>
      </c>
      <c r="H378" s="50" t="s">
        <v>6694</v>
      </c>
      <c r="I378" s="36" t="s">
        <v>455</v>
      </c>
      <c r="J378" s="36" t="s">
        <v>2276</v>
      </c>
      <c r="K378" s="48"/>
      <c r="L378" s="48"/>
      <c r="M378" s="48"/>
      <c r="N378" s="48"/>
      <c r="O378" s="48"/>
      <c r="P378" s="48"/>
      <c r="Q378" s="48"/>
      <c r="R378" s="48" t="s">
        <v>6821</v>
      </c>
      <c r="S378" s="48"/>
      <c r="T378" s="48"/>
      <c r="U378" s="48"/>
      <c r="V378" s="51" t="e">
        <f t="shared" si="375"/>
        <v>#N/A</v>
      </c>
      <c r="W378" s="48" t="s">
        <v>6505</v>
      </c>
      <c r="X378" s="48"/>
      <c r="Y378" s="48"/>
      <c r="Z378" s="48" t="s">
        <v>140</v>
      </c>
      <c r="AA378" s="48"/>
      <c r="AB378" s="48"/>
      <c r="AC378" s="36" t="e">
        <f t="shared" si="376"/>
        <v>#N/A</v>
      </c>
      <c r="AD378" s="48"/>
      <c r="AE378" s="48"/>
      <c r="AF378" s="48"/>
      <c r="AG378" s="48"/>
      <c r="AH378" s="48"/>
      <c r="AI378" s="48"/>
      <c r="AJ378" s="36" t="e">
        <f t="shared" si="353"/>
        <v>#N/A</v>
      </c>
      <c r="AK378" s="48"/>
      <c r="AL378" s="48" t="s">
        <v>6505</v>
      </c>
      <c r="AM378" s="36" t="s">
        <v>4214</v>
      </c>
      <c r="AN378" s="36" t="s">
        <v>2276</v>
      </c>
      <c r="AO378" s="48"/>
      <c r="AP378" s="48"/>
      <c r="AQ378" s="48"/>
      <c r="AR378" s="36" t="s">
        <v>7822</v>
      </c>
      <c r="AS378" s="48" t="s">
        <v>2276</v>
      </c>
      <c r="AT378" s="48" t="s">
        <v>2276</v>
      </c>
      <c r="AU378" s="48"/>
      <c r="AV378" s="52"/>
      <c r="AW378" s="52"/>
      <c r="AX378" s="52"/>
      <c r="AY378" s="52"/>
      <c r="AZ378" s="52"/>
      <c r="BA378" s="52"/>
      <c r="BB378" s="48" t="s">
        <v>6505</v>
      </c>
      <c r="BC378" s="49" t="s">
        <v>6505</v>
      </c>
      <c r="BD378" s="48" t="e">
        <f t="shared" si="354"/>
        <v>#N/A</v>
      </c>
      <c r="BE378" s="48" t="e">
        <f t="shared" si="355"/>
        <v>#N/A</v>
      </c>
      <c r="BF378" s="48" t="e">
        <f t="shared" si="356"/>
        <v>#N/A</v>
      </c>
      <c r="BG378" s="48" t="e">
        <f t="shared" si="357"/>
        <v>#N/A</v>
      </c>
      <c r="BH378" s="48" t="e">
        <f t="shared" si="358"/>
        <v>#N/A</v>
      </c>
    </row>
    <row r="379" spans="1:60" x14ac:dyDescent="0.3">
      <c r="A379" s="36" t="s">
        <v>6505</v>
      </c>
      <c r="B379" s="48"/>
      <c r="C379" s="48" t="s">
        <v>6484</v>
      </c>
      <c r="D379" s="48" t="s">
        <v>6702</v>
      </c>
      <c r="E379" s="48" t="s">
        <v>6702</v>
      </c>
      <c r="F379" s="48" t="s">
        <v>48</v>
      </c>
      <c r="G379" s="36" t="s">
        <v>6812</v>
      </c>
      <c r="H379" s="36" t="e">
        <f>VLOOKUP(A379,h_descr,2,FALSE)</f>
        <v>#N/A</v>
      </c>
      <c r="I379" s="36" t="s">
        <v>48</v>
      </c>
      <c r="J379" s="36" t="s">
        <v>2276</v>
      </c>
      <c r="K379" s="48"/>
      <c r="L379" s="48"/>
      <c r="M379" s="48"/>
      <c r="N379" s="48"/>
      <c r="O379" s="48"/>
      <c r="P379" s="48"/>
      <c r="Q379" s="48"/>
      <c r="R379" s="48" t="s">
        <v>6821</v>
      </c>
      <c r="S379" s="48"/>
      <c r="T379" s="48"/>
      <c r="U379" s="48"/>
      <c r="V379" s="51" t="e">
        <f t="shared" si="375"/>
        <v>#N/A</v>
      </c>
      <c r="W379" s="48" t="s">
        <v>6505</v>
      </c>
      <c r="X379" s="48"/>
      <c r="Y379" s="48"/>
      <c r="Z379" s="48"/>
      <c r="AA379" s="48"/>
      <c r="AB379" s="48"/>
      <c r="AC379" s="36" t="e">
        <f t="shared" si="376"/>
        <v>#N/A</v>
      </c>
      <c r="AD379" s="48"/>
      <c r="AE379" s="48"/>
      <c r="AF379" s="48"/>
      <c r="AG379" s="48"/>
      <c r="AH379" s="48"/>
      <c r="AI379" s="48"/>
      <c r="AJ379" s="36" t="e">
        <f t="shared" si="353"/>
        <v>#N/A</v>
      </c>
      <c r="AK379" s="48"/>
      <c r="AL379" s="48" t="s">
        <v>6505</v>
      </c>
      <c r="AM379" s="36" t="s">
        <v>4214</v>
      </c>
      <c r="AN379" s="36" t="s">
        <v>2276</v>
      </c>
      <c r="AO379" s="48"/>
      <c r="AP379" s="48"/>
      <c r="AQ379" s="48"/>
      <c r="AR379" s="36" t="s">
        <v>7822</v>
      </c>
      <c r="AS379" s="48" t="s">
        <v>2276</v>
      </c>
      <c r="AT379" s="48" t="s">
        <v>2276</v>
      </c>
      <c r="AU379" s="48"/>
      <c r="AV379" s="52"/>
      <c r="AW379" s="52"/>
      <c r="AX379" s="52"/>
      <c r="AY379" s="52"/>
      <c r="AZ379" s="52"/>
      <c r="BA379" s="52"/>
      <c r="BB379" s="48" t="s">
        <v>6505</v>
      </c>
      <c r="BC379" s="49" t="s">
        <v>6505</v>
      </c>
      <c r="BD379" s="48" t="e">
        <f t="shared" si="354"/>
        <v>#N/A</v>
      </c>
      <c r="BE379" s="48" t="e">
        <f t="shared" si="355"/>
        <v>#N/A</v>
      </c>
      <c r="BF379" s="48" t="e">
        <f t="shared" si="356"/>
        <v>#N/A</v>
      </c>
      <c r="BG379" s="48" t="e">
        <f t="shared" si="357"/>
        <v>#N/A</v>
      </c>
      <c r="BH379" s="48" t="e">
        <f t="shared" si="358"/>
        <v>#N/A</v>
      </c>
    </row>
    <row r="380" spans="1:60" x14ac:dyDescent="0.3">
      <c r="A380" s="36" t="s">
        <v>6505</v>
      </c>
      <c r="B380" s="48"/>
      <c r="C380" s="48" t="s">
        <v>7934</v>
      </c>
      <c r="D380" s="48" t="s">
        <v>6701</v>
      </c>
      <c r="E380" s="48" t="s">
        <v>6701</v>
      </c>
      <c r="F380" s="48" t="s">
        <v>48</v>
      </c>
      <c r="G380" s="48" t="s">
        <v>6812</v>
      </c>
      <c r="H380" s="48"/>
      <c r="I380" s="36" t="s">
        <v>48</v>
      </c>
      <c r="J380" s="36" t="s">
        <v>2276</v>
      </c>
      <c r="K380" s="48"/>
      <c r="L380" s="48"/>
      <c r="M380" s="48"/>
      <c r="N380" s="48"/>
      <c r="O380" s="48"/>
      <c r="P380" s="48"/>
      <c r="Q380" s="48"/>
      <c r="R380" s="48" t="s">
        <v>6821</v>
      </c>
      <c r="S380" s="48"/>
      <c r="T380" s="48"/>
      <c r="U380" s="48"/>
      <c r="V380" s="51" t="e">
        <f t="shared" si="375"/>
        <v>#N/A</v>
      </c>
      <c r="W380" s="48" t="s">
        <v>6505</v>
      </c>
      <c r="X380" s="48"/>
      <c r="Y380" s="48"/>
      <c r="Z380" s="48"/>
      <c r="AA380" s="48"/>
      <c r="AB380" s="48"/>
      <c r="AC380" s="36" t="e">
        <f t="shared" si="376"/>
        <v>#N/A</v>
      </c>
      <c r="AD380" s="48"/>
      <c r="AE380" s="48"/>
      <c r="AF380" s="48"/>
      <c r="AG380" s="48"/>
      <c r="AH380" s="48"/>
      <c r="AI380" s="61"/>
      <c r="AJ380" s="61"/>
      <c r="AK380" s="48"/>
      <c r="AL380" s="48" t="s">
        <v>6505</v>
      </c>
      <c r="AM380" s="36" t="s">
        <v>4214</v>
      </c>
      <c r="AN380" s="36" t="s">
        <v>2276</v>
      </c>
      <c r="AO380" s="48"/>
      <c r="AP380" s="48"/>
      <c r="AQ380" s="48"/>
      <c r="AR380" s="48"/>
      <c r="AS380" s="48"/>
      <c r="AT380" s="48"/>
      <c r="AU380" s="48"/>
      <c r="AV380" s="52"/>
      <c r="AW380" s="52"/>
      <c r="AX380" s="52"/>
      <c r="AY380" s="52"/>
      <c r="AZ380" s="52"/>
      <c r="BA380" s="52"/>
      <c r="BB380" s="48" t="s">
        <v>6505</v>
      </c>
      <c r="BC380" s="49" t="s">
        <v>6505</v>
      </c>
      <c r="BD380" s="48" t="e">
        <f t="shared" si="354"/>
        <v>#N/A</v>
      </c>
      <c r="BE380" s="48" t="e">
        <f t="shared" si="355"/>
        <v>#N/A</v>
      </c>
      <c r="BF380" s="48" t="e">
        <f t="shared" si="356"/>
        <v>#N/A</v>
      </c>
      <c r="BG380" s="48" t="e">
        <f t="shared" si="357"/>
        <v>#N/A</v>
      </c>
      <c r="BH380" s="48" t="e">
        <f t="shared" si="358"/>
        <v>#N/A</v>
      </c>
    </row>
    <row r="381" spans="1:60" x14ac:dyDescent="0.3">
      <c r="A381" s="36" t="s">
        <v>6505</v>
      </c>
      <c r="B381" s="48"/>
      <c r="C381" s="48" t="s">
        <v>7932</v>
      </c>
      <c r="D381" s="48" t="s">
        <v>6701</v>
      </c>
      <c r="E381" s="48" t="s">
        <v>6701</v>
      </c>
      <c r="F381" s="48" t="s">
        <v>48</v>
      </c>
      <c r="G381" s="48" t="s">
        <v>6812</v>
      </c>
      <c r="H381" s="48"/>
      <c r="I381" s="36" t="s">
        <v>48</v>
      </c>
      <c r="J381" s="36" t="s">
        <v>2276</v>
      </c>
      <c r="K381" s="48"/>
      <c r="L381" s="48"/>
      <c r="M381" s="48"/>
      <c r="N381" s="48"/>
      <c r="O381" s="48"/>
      <c r="P381" s="48"/>
      <c r="Q381" s="48"/>
      <c r="R381" s="48" t="s">
        <v>6821</v>
      </c>
      <c r="S381" s="48"/>
      <c r="T381" s="48"/>
      <c r="U381" s="48"/>
      <c r="V381" s="51" t="e">
        <f t="shared" si="375"/>
        <v>#N/A</v>
      </c>
      <c r="W381" s="48" t="s">
        <v>6505</v>
      </c>
      <c r="X381" s="48"/>
      <c r="Y381" s="48"/>
      <c r="Z381" s="48"/>
      <c r="AA381" s="48"/>
      <c r="AB381" s="48"/>
      <c r="AC381" s="36" t="e">
        <f t="shared" si="376"/>
        <v>#N/A</v>
      </c>
      <c r="AD381" s="48"/>
      <c r="AE381" s="48"/>
      <c r="AF381" s="48"/>
      <c r="AG381" s="48"/>
      <c r="AH381" s="48"/>
      <c r="AI381" s="61"/>
      <c r="AJ381" s="61"/>
      <c r="AK381" s="48"/>
      <c r="AL381" s="48" t="s">
        <v>6505</v>
      </c>
      <c r="AM381" s="36" t="s">
        <v>4214</v>
      </c>
      <c r="AN381" s="36" t="s">
        <v>2276</v>
      </c>
      <c r="AO381" s="48"/>
      <c r="AP381" s="48"/>
      <c r="AQ381" s="48"/>
      <c r="AR381" s="48"/>
      <c r="AS381" s="48"/>
      <c r="AT381" s="48"/>
      <c r="AU381" s="48"/>
      <c r="AV381" s="52"/>
      <c r="AW381" s="52"/>
      <c r="AX381" s="52"/>
      <c r="AY381" s="52"/>
      <c r="AZ381" s="52"/>
      <c r="BA381" s="52"/>
      <c r="BB381" s="48" t="s">
        <v>6505</v>
      </c>
      <c r="BC381" s="49" t="s">
        <v>6505</v>
      </c>
      <c r="BD381" s="48" t="e">
        <f t="shared" si="354"/>
        <v>#N/A</v>
      </c>
      <c r="BE381" s="48" t="e">
        <f t="shared" si="355"/>
        <v>#N/A</v>
      </c>
      <c r="BF381" s="48" t="e">
        <f t="shared" si="356"/>
        <v>#N/A</v>
      </c>
      <c r="BG381" s="48" t="e">
        <f t="shared" si="357"/>
        <v>#N/A</v>
      </c>
      <c r="BH381" s="48" t="e">
        <f t="shared" si="358"/>
        <v>#N/A</v>
      </c>
    </row>
    <row r="382" spans="1:60" x14ac:dyDescent="0.3">
      <c r="A382" s="36" t="s">
        <v>6505</v>
      </c>
      <c r="B382" s="48"/>
      <c r="C382" s="48" t="s">
        <v>7933</v>
      </c>
      <c r="D382" s="48" t="s">
        <v>6701</v>
      </c>
      <c r="E382" s="48" t="s">
        <v>6701</v>
      </c>
      <c r="F382" s="48" t="s">
        <v>48</v>
      </c>
      <c r="G382" s="48" t="s">
        <v>6812</v>
      </c>
      <c r="H382" s="48"/>
      <c r="I382" s="36" t="s">
        <v>48</v>
      </c>
      <c r="J382" s="36" t="s">
        <v>2276</v>
      </c>
      <c r="K382" s="48"/>
      <c r="L382" s="48"/>
      <c r="M382" s="48"/>
      <c r="N382" s="48"/>
      <c r="O382" s="48"/>
      <c r="P382" s="48"/>
      <c r="Q382" s="48"/>
      <c r="R382" s="48" t="s">
        <v>6821</v>
      </c>
      <c r="S382" s="48"/>
      <c r="T382" s="48"/>
      <c r="U382" s="48"/>
      <c r="V382" s="51" t="e">
        <f t="shared" si="375"/>
        <v>#N/A</v>
      </c>
      <c r="W382" s="48" t="s">
        <v>6505</v>
      </c>
      <c r="X382" s="48"/>
      <c r="Y382" s="48"/>
      <c r="Z382" s="48"/>
      <c r="AA382" s="48"/>
      <c r="AB382" s="48"/>
      <c r="AC382" s="36" t="e">
        <f t="shared" si="376"/>
        <v>#N/A</v>
      </c>
      <c r="AD382" s="48"/>
      <c r="AE382" s="48"/>
      <c r="AF382" s="48"/>
      <c r="AG382" s="48"/>
      <c r="AH382" s="48"/>
      <c r="AI382" s="61"/>
      <c r="AJ382" s="61"/>
      <c r="AK382" s="48"/>
      <c r="AL382" s="48" t="s">
        <v>6505</v>
      </c>
      <c r="AM382" s="36" t="s">
        <v>4214</v>
      </c>
      <c r="AN382" s="36" t="s">
        <v>2276</v>
      </c>
      <c r="AO382" s="48"/>
      <c r="AP382" s="48"/>
      <c r="AQ382" s="48"/>
      <c r="AR382" s="48"/>
      <c r="AS382" s="48"/>
      <c r="AT382" s="48"/>
      <c r="AU382" s="48"/>
      <c r="AV382" s="52"/>
      <c r="AW382" s="52"/>
      <c r="AX382" s="52"/>
      <c r="AY382" s="52"/>
      <c r="AZ382" s="52"/>
      <c r="BA382" s="52"/>
      <c r="BB382" s="48" t="s">
        <v>6505</v>
      </c>
      <c r="BC382" s="49" t="s">
        <v>6505</v>
      </c>
      <c r="BD382" s="48" t="e">
        <f t="shared" si="354"/>
        <v>#N/A</v>
      </c>
      <c r="BE382" s="48" t="e">
        <f t="shared" si="355"/>
        <v>#N/A</v>
      </c>
      <c r="BF382" s="48" t="e">
        <f t="shared" si="356"/>
        <v>#N/A</v>
      </c>
      <c r="BG382" s="48" t="e">
        <f t="shared" si="357"/>
        <v>#N/A</v>
      </c>
      <c r="BH382" s="48" t="e">
        <f t="shared" si="358"/>
        <v>#N/A</v>
      </c>
    </row>
    <row r="383" spans="1:60" x14ac:dyDescent="0.3">
      <c r="A383" s="36" t="s">
        <v>6505</v>
      </c>
      <c r="B383" s="48"/>
      <c r="C383" s="48" t="s">
        <v>6357</v>
      </c>
      <c r="D383" s="48" t="s">
        <v>6357</v>
      </c>
      <c r="E383" s="48" t="s">
        <v>6357</v>
      </c>
      <c r="F383" s="48" t="s">
        <v>522</v>
      </c>
      <c r="G383" s="36" t="s">
        <v>6812</v>
      </c>
      <c r="H383" s="36" t="e">
        <f>VLOOKUP(A383,h_descr,2,FALSE)</f>
        <v>#N/A</v>
      </c>
      <c r="I383" s="36" t="s">
        <v>522</v>
      </c>
      <c r="J383" s="36" t="s">
        <v>2276</v>
      </c>
      <c r="K383" s="48"/>
      <c r="L383" s="48"/>
      <c r="M383" s="48"/>
      <c r="N383" s="48"/>
      <c r="O383" s="48"/>
      <c r="P383" s="48"/>
      <c r="Q383" s="48"/>
      <c r="R383" s="48" t="s">
        <v>6821</v>
      </c>
      <c r="S383" s="48"/>
      <c r="T383" s="48"/>
      <c r="U383" s="48"/>
      <c r="V383" s="51" t="e">
        <f t="shared" si="375"/>
        <v>#N/A</v>
      </c>
      <c r="W383" s="48" t="s">
        <v>6505</v>
      </c>
      <c r="X383" s="48"/>
      <c r="Y383" s="48"/>
      <c r="Z383" s="48"/>
      <c r="AA383" s="48"/>
      <c r="AB383" s="48"/>
      <c r="AC383" s="36" t="e">
        <f t="shared" si="376"/>
        <v>#N/A</v>
      </c>
      <c r="AD383" s="48"/>
      <c r="AE383" s="48"/>
      <c r="AF383" s="48"/>
      <c r="AG383" s="48"/>
      <c r="AH383" s="48"/>
      <c r="AI383" s="48"/>
      <c r="AJ383" s="36" t="e">
        <f t="shared" ref="AJ383:AJ392" si="377">VLOOKUP(A383,mg_cancelar,2,FALSE)</f>
        <v>#N/A</v>
      </c>
      <c r="AK383" s="48"/>
      <c r="AL383" s="48" t="s">
        <v>6505</v>
      </c>
      <c r="AM383" s="36" t="s">
        <v>4214</v>
      </c>
      <c r="AN383" s="36" t="s">
        <v>2276</v>
      </c>
      <c r="AO383" s="48"/>
      <c r="AP383" s="48"/>
      <c r="AQ383" s="48"/>
      <c r="AR383" s="36" t="s">
        <v>7822</v>
      </c>
      <c r="AS383" s="48" t="s">
        <v>2276</v>
      </c>
      <c r="AT383" s="48" t="s">
        <v>2276</v>
      </c>
      <c r="AU383" s="48"/>
      <c r="AV383" s="52"/>
      <c r="AW383" s="52"/>
      <c r="AX383" s="52"/>
      <c r="AY383" s="52"/>
      <c r="AZ383" s="52"/>
      <c r="BA383" s="52"/>
      <c r="BB383" s="48" t="s">
        <v>6505</v>
      </c>
      <c r="BC383" s="49" t="s">
        <v>6505</v>
      </c>
      <c r="BD383" s="48" t="e">
        <f t="shared" si="354"/>
        <v>#N/A</v>
      </c>
      <c r="BE383" s="48" t="e">
        <f t="shared" si="355"/>
        <v>#N/A</v>
      </c>
      <c r="BF383" s="48" t="e">
        <f t="shared" si="356"/>
        <v>#N/A</v>
      </c>
      <c r="BG383" s="48" t="e">
        <f t="shared" si="357"/>
        <v>#N/A</v>
      </c>
      <c r="BH383" s="48" t="e">
        <f t="shared" si="358"/>
        <v>#N/A</v>
      </c>
    </row>
    <row r="384" spans="1:60" x14ac:dyDescent="0.3">
      <c r="A384" s="36" t="s">
        <v>6505</v>
      </c>
      <c r="B384" s="48"/>
      <c r="C384" s="48" t="s">
        <v>6355</v>
      </c>
      <c r="D384" s="48" t="s">
        <v>4226</v>
      </c>
      <c r="E384" s="48" t="s">
        <v>7937</v>
      </c>
      <c r="F384" s="48" t="s">
        <v>522</v>
      </c>
      <c r="G384" s="36" t="s">
        <v>6812</v>
      </c>
      <c r="H384" s="36" t="e">
        <f>VLOOKUP(A384,h_descr,2,FALSE)</f>
        <v>#N/A</v>
      </c>
      <c r="I384" s="36" t="s">
        <v>522</v>
      </c>
      <c r="J384" s="36" t="s">
        <v>2276</v>
      </c>
      <c r="K384" s="48"/>
      <c r="L384" s="48"/>
      <c r="M384" s="48"/>
      <c r="N384" s="48"/>
      <c r="O384" s="48"/>
      <c r="P384" s="48"/>
      <c r="Q384" s="48"/>
      <c r="R384" s="48" t="s">
        <v>6821</v>
      </c>
      <c r="S384" s="48"/>
      <c r="T384" s="48"/>
      <c r="U384" s="48"/>
      <c r="V384" s="51" t="e">
        <f t="shared" si="375"/>
        <v>#N/A</v>
      </c>
      <c r="W384" s="48" t="s">
        <v>6505</v>
      </c>
      <c r="X384" s="48"/>
      <c r="Y384" s="48"/>
      <c r="Z384" s="48"/>
      <c r="AA384" s="48"/>
      <c r="AB384" s="48"/>
      <c r="AC384" s="36" t="e">
        <f t="shared" si="376"/>
        <v>#N/A</v>
      </c>
      <c r="AD384" s="48"/>
      <c r="AE384" s="48"/>
      <c r="AF384" s="48"/>
      <c r="AG384" s="48"/>
      <c r="AH384" s="48"/>
      <c r="AI384" s="48"/>
      <c r="AJ384" s="36" t="e">
        <f t="shared" si="377"/>
        <v>#N/A</v>
      </c>
      <c r="AK384" s="48"/>
      <c r="AL384" s="48" t="s">
        <v>6505</v>
      </c>
      <c r="AM384" s="36" t="s">
        <v>4214</v>
      </c>
      <c r="AN384" s="36" t="s">
        <v>2276</v>
      </c>
      <c r="AO384" s="48"/>
      <c r="AP384" s="48"/>
      <c r="AQ384" s="48"/>
      <c r="AR384" s="36" t="s">
        <v>7822</v>
      </c>
      <c r="AS384" s="48" t="s">
        <v>2276</v>
      </c>
      <c r="AT384" s="48" t="s">
        <v>2276</v>
      </c>
      <c r="AU384" s="48"/>
      <c r="AV384" s="52"/>
      <c r="AW384" s="52"/>
      <c r="AX384" s="52"/>
      <c r="AY384" s="52"/>
      <c r="AZ384" s="52"/>
      <c r="BA384" s="52"/>
      <c r="BB384" s="48" t="s">
        <v>6505</v>
      </c>
      <c r="BC384" s="49" t="s">
        <v>6505</v>
      </c>
      <c r="BD384" s="48" t="e">
        <f t="shared" si="354"/>
        <v>#N/A</v>
      </c>
      <c r="BE384" s="48" t="e">
        <f t="shared" si="355"/>
        <v>#N/A</v>
      </c>
      <c r="BF384" s="48" t="e">
        <f t="shared" si="356"/>
        <v>#N/A</v>
      </c>
      <c r="BG384" s="48" t="e">
        <f t="shared" si="357"/>
        <v>#N/A</v>
      </c>
      <c r="BH384" s="48" t="e">
        <f t="shared" si="358"/>
        <v>#N/A</v>
      </c>
    </row>
    <row r="385" spans="1:60" s="118" customFormat="1" x14ac:dyDescent="0.3">
      <c r="A385" s="36" t="s">
        <v>6505</v>
      </c>
      <c r="B385" s="36"/>
      <c r="C385" s="36" t="s">
        <v>4678</v>
      </c>
      <c r="D385" s="36" t="s">
        <v>4678</v>
      </c>
      <c r="E385" s="36" t="s">
        <v>4678</v>
      </c>
      <c r="F385" s="36" t="s">
        <v>455</v>
      </c>
      <c r="G385" s="36" t="s">
        <v>6812</v>
      </c>
      <c r="H385" s="36" t="e">
        <f>VLOOKUP(A385,h_descr,2,FALSE)</f>
        <v>#N/A</v>
      </c>
      <c r="I385" s="36" t="s">
        <v>455</v>
      </c>
      <c r="J385" s="36" t="s">
        <v>2276</v>
      </c>
      <c r="K385" s="36"/>
      <c r="L385" s="36"/>
      <c r="M385" s="36"/>
      <c r="N385" s="36"/>
      <c r="O385" s="36"/>
      <c r="P385" s="36"/>
      <c r="Q385" s="36"/>
      <c r="R385" s="36" t="s">
        <v>6821</v>
      </c>
      <c r="S385" s="36"/>
      <c r="T385" s="36"/>
      <c r="U385" s="36"/>
      <c r="V385" s="36"/>
      <c r="W385" s="36" t="s">
        <v>6505</v>
      </c>
      <c r="X385" s="36"/>
      <c r="Y385" s="36"/>
      <c r="Z385" s="36"/>
      <c r="AA385" s="36"/>
      <c r="AB385" s="36"/>
      <c r="AC385" s="36"/>
      <c r="AD385" s="36"/>
      <c r="AE385" s="36"/>
      <c r="AF385" s="36"/>
      <c r="AG385" s="36"/>
      <c r="AH385" s="36"/>
      <c r="AI385" s="57"/>
      <c r="AJ385" s="36" t="e">
        <f t="shared" si="377"/>
        <v>#N/A</v>
      </c>
      <c r="AK385" s="36"/>
      <c r="AL385" s="36" t="s">
        <v>6505</v>
      </c>
      <c r="AM385" s="36" t="s">
        <v>4214</v>
      </c>
      <c r="AN385" s="36" t="s">
        <v>2276</v>
      </c>
      <c r="AO385" s="36"/>
      <c r="AP385" s="36"/>
      <c r="AQ385" s="36"/>
      <c r="AR385" s="36" t="s">
        <v>7822</v>
      </c>
      <c r="AS385" s="36" t="s">
        <v>2276</v>
      </c>
      <c r="AT385" s="36" t="s">
        <v>2276</v>
      </c>
      <c r="AU385" s="36"/>
      <c r="AV385" s="54"/>
      <c r="AW385" s="54"/>
      <c r="AX385" s="54"/>
      <c r="AY385" s="54"/>
      <c r="AZ385" s="54"/>
      <c r="BA385" s="54"/>
      <c r="BB385" s="36" t="s">
        <v>6505</v>
      </c>
      <c r="BC385" s="49" t="s">
        <v>6505</v>
      </c>
      <c r="BD385" s="36" t="e">
        <f t="shared" si="354"/>
        <v>#N/A</v>
      </c>
      <c r="BE385" s="36" t="e">
        <f t="shared" si="355"/>
        <v>#N/A</v>
      </c>
      <c r="BF385" s="36" t="e">
        <f t="shared" si="356"/>
        <v>#N/A</v>
      </c>
      <c r="BG385" s="36" t="e">
        <f t="shared" si="357"/>
        <v>#N/A</v>
      </c>
      <c r="BH385" s="36" t="e">
        <f t="shared" si="358"/>
        <v>#N/A</v>
      </c>
    </row>
    <row r="386" spans="1:60" x14ac:dyDescent="0.3">
      <c r="A386" s="36" t="s">
        <v>6505</v>
      </c>
      <c r="B386" s="48"/>
      <c r="C386" s="48" t="s">
        <v>6482</v>
      </c>
      <c r="D386" s="48" t="s">
        <v>6470</v>
      </c>
      <c r="E386" s="48" t="s">
        <v>6470</v>
      </c>
      <c r="F386" s="48" t="s">
        <v>455</v>
      </c>
      <c r="G386" s="36" t="s">
        <v>6812</v>
      </c>
      <c r="H386" s="50" t="s">
        <v>6694</v>
      </c>
      <c r="I386" s="36" t="s">
        <v>455</v>
      </c>
      <c r="J386" s="36" t="s">
        <v>2276</v>
      </c>
      <c r="K386" s="48"/>
      <c r="L386" s="48"/>
      <c r="M386" s="48"/>
      <c r="N386" s="48"/>
      <c r="O386" s="48"/>
      <c r="P386" s="48"/>
      <c r="Q386" s="48"/>
      <c r="R386" s="48" t="s">
        <v>6821</v>
      </c>
      <c r="S386" s="48"/>
      <c r="T386" s="48"/>
      <c r="U386" s="48"/>
      <c r="V386" s="51" t="e">
        <f t="shared" ref="V386:V392" si="378">VLOOKUP(A386,h_project,15,FALSE)</f>
        <v>#N/A</v>
      </c>
      <c r="W386" s="48" t="s">
        <v>6505</v>
      </c>
      <c r="X386" s="48"/>
      <c r="Y386" s="48"/>
      <c r="Z386" s="48"/>
      <c r="AA386" s="48"/>
      <c r="AB386" s="48"/>
      <c r="AC386" s="36" t="e">
        <f t="shared" ref="AC386:AC392" si="379">VLOOKUP(A386,h_iniciativa,13,FALSE)</f>
        <v>#N/A</v>
      </c>
      <c r="AD386" s="48"/>
      <c r="AE386" s="48"/>
      <c r="AF386" s="48"/>
      <c r="AG386" s="48"/>
      <c r="AH386" s="48"/>
      <c r="AI386" s="48"/>
      <c r="AJ386" s="36" t="e">
        <f t="shared" si="377"/>
        <v>#N/A</v>
      </c>
      <c r="AK386" s="48"/>
      <c r="AL386" s="48" t="s">
        <v>6505</v>
      </c>
      <c r="AM386" s="36" t="s">
        <v>4214</v>
      </c>
      <c r="AN386" s="36" t="s">
        <v>2276</v>
      </c>
      <c r="AO386" s="48"/>
      <c r="AP386" s="48"/>
      <c r="AQ386" s="48"/>
      <c r="AR386" s="36" t="s">
        <v>7822</v>
      </c>
      <c r="AS386" s="48" t="s">
        <v>2276</v>
      </c>
      <c r="AT386" s="48" t="s">
        <v>2276</v>
      </c>
      <c r="AU386" s="48"/>
      <c r="AV386" s="52"/>
      <c r="AW386" s="52"/>
      <c r="AX386" s="52"/>
      <c r="AY386" s="52"/>
      <c r="AZ386" s="52"/>
      <c r="BA386" s="52"/>
      <c r="BB386" s="48" t="s">
        <v>6505</v>
      </c>
      <c r="BC386" s="49" t="s">
        <v>6505</v>
      </c>
      <c r="BD386" s="48" t="e">
        <f t="shared" ref="BD386:BD393" si="380">VLOOKUP(A386,iniciativa,1,FALSE)</f>
        <v>#N/A</v>
      </c>
      <c r="BE386" s="48" t="e">
        <f t="shared" ref="BE386:BE393" si="381">VLOOKUP(A386,h_iniciativa,23,FALSE)</f>
        <v>#N/A</v>
      </c>
      <c r="BF386" s="48" t="e">
        <f t="shared" ref="BF386:BF393" si="382">VLOOKUP(A386,h_estimacion,1,FALSE)</f>
        <v>#N/A</v>
      </c>
      <c r="BG386" s="48" t="e">
        <f t="shared" ref="BG386:BG393" si="383">VLOOKUP(A386,proyectos,1,FALSE)</f>
        <v>#N/A</v>
      </c>
      <c r="BH386" s="48" t="e">
        <f t="shared" ref="BH386:BH393" si="384">VLOOKUP(A386,h_project,4,FALSE)</f>
        <v>#N/A</v>
      </c>
    </row>
    <row r="387" spans="1:60" x14ac:dyDescent="0.3">
      <c r="A387" s="36" t="s">
        <v>6505</v>
      </c>
      <c r="B387" s="48"/>
      <c r="C387" s="35" t="s">
        <v>6358</v>
      </c>
      <c r="D387" s="36" t="s">
        <v>6709</v>
      </c>
      <c r="E387" s="36" t="s">
        <v>7938</v>
      </c>
      <c r="F387" s="36" t="s">
        <v>78</v>
      </c>
      <c r="G387" s="36" t="s">
        <v>6812</v>
      </c>
      <c r="H387" s="36" t="e">
        <f t="shared" ref="H387:H392" si="385">VLOOKUP(A387,h_descr,2,FALSE)</f>
        <v>#N/A</v>
      </c>
      <c r="I387" s="36" t="s">
        <v>78</v>
      </c>
      <c r="J387" s="36" t="s">
        <v>2276</v>
      </c>
      <c r="K387" s="48"/>
      <c r="L387" s="48"/>
      <c r="M387" s="48"/>
      <c r="N387" s="48"/>
      <c r="O387" s="48"/>
      <c r="P387" s="48"/>
      <c r="Q387" s="48"/>
      <c r="R387" s="48" t="s">
        <v>6821</v>
      </c>
      <c r="S387" s="48"/>
      <c r="T387" s="48"/>
      <c r="U387" s="48"/>
      <c r="V387" s="51" t="e">
        <f t="shared" si="378"/>
        <v>#N/A</v>
      </c>
      <c r="W387" s="48" t="s">
        <v>6505</v>
      </c>
      <c r="X387" s="48"/>
      <c r="Y387" s="48"/>
      <c r="Z387" s="48"/>
      <c r="AA387" s="48"/>
      <c r="AB387" s="48"/>
      <c r="AC387" s="36" t="e">
        <f t="shared" si="379"/>
        <v>#N/A</v>
      </c>
      <c r="AD387" s="48"/>
      <c r="AE387" s="48"/>
      <c r="AF387" s="48"/>
      <c r="AG387" s="48"/>
      <c r="AH387" s="48"/>
      <c r="AI387" s="48"/>
      <c r="AJ387" s="36" t="e">
        <f t="shared" si="377"/>
        <v>#N/A</v>
      </c>
      <c r="AK387" s="48"/>
      <c r="AL387" s="48" t="s">
        <v>6505</v>
      </c>
      <c r="AM387" s="36" t="s">
        <v>4214</v>
      </c>
      <c r="AN387" s="36" t="s">
        <v>2276</v>
      </c>
      <c r="AO387" s="48"/>
      <c r="AP387" s="48"/>
      <c r="AQ387" s="48"/>
      <c r="AR387" s="36" t="s">
        <v>7822</v>
      </c>
      <c r="AS387" s="48" t="s">
        <v>2276</v>
      </c>
      <c r="AT387" s="48" t="s">
        <v>2276</v>
      </c>
      <c r="AU387" s="48"/>
      <c r="AV387" s="52"/>
      <c r="AW387" s="52"/>
      <c r="AX387" s="52"/>
      <c r="AY387" s="52"/>
      <c r="AZ387" s="52"/>
      <c r="BA387" s="52"/>
      <c r="BB387" s="48" t="s">
        <v>6505</v>
      </c>
      <c r="BC387" s="49" t="s">
        <v>6505</v>
      </c>
      <c r="BD387" s="48" t="e">
        <f t="shared" si="380"/>
        <v>#N/A</v>
      </c>
      <c r="BE387" s="48" t="e">
        <f t="shared" si="381"/>
        <v>#N/A</v>
      </c>
      <c r="BF387" s="48" t="e">
        <f t="shared" si="382"/>
        <v>#N/A</v>
      </c>
      <c r="BG387" s="48" t="e">
        <f t="shared" si="383"/>
        <v>#N/A</v>
      </c>
      <c r="BH387" s="48" t="e">
        <f t="shared" si="384"/>
        <v>#N/A</v>
      </c>
    </row>
    <row r="388" spans="1:60" x14ac:dyDescent="0.3">
      <c r="A388" s="36" t="s">
        <v>6505</v>
      </c>
      <c r="B388" s="48"/>
      <c r="C388" s="48" t="s">
        <v>6356</v>
      </c>
      <c r="D388" s="48" t="s">
        <v>6712</v>
      </c>
      <c r="E388" s="48" t="s">
        <v>7939</v>
      </c>
      <c r="F388" s="48" t="s">
        <v>522</v>
      </c>
      <c r="G388" s="36" t="s">
        <v>6812</v>
      </c>
      <c r="H388" s="36" t="e">
        <f t="shared" si="385"/>
        <v>#N/A</v>
      </c>
      <c r="I388" s="36" t="s">
        <v>522</v>
      </c>
      <c r="J388" s="36" t="s">
        <v>2276</v>
      </c>
      <c r="K388" s="48"/>
      <c r="L388" s="48"/>
      <c r="M388" s="48"/>
      <c r="N388" s="48"/>
      <c r="O388" s="48"/>
      <c r="P388" s="48"/>
      <c r="Q388" s="48"/>
      <c r="R388" s="48" t="s">
        <v>6821</v>
      </c>
      <c r="S388" s="48"/>
      <c r="T388" s="48"/>
      <c r="U388" s="48"/>
      <c r="V388" s="51" t="e">
        <f t="shared" si="378"/>
        <v>#N/A</v>
      </c>
      <c r="W388" s="48" t="s">
        <v>6505</v>
      </c>
      <c r="X388" s="48"/>
      <c r="Y388" s="48"/>
      <c r="Z388" s="48"/>
      <c r="AA388" s="48"/>
      <c r="AB388" s="48"/>
      <c r="AC388" s="36" t="e">
        <f t="shared" si="379"/>
        <v>#N/A</v>
      </c>
      <c r="AD388" s="48"/>
      <c r="AE388" s="48"/>
      <c r="AF388" s="48"/>
      <c r="AG388" s="48"/>
      <c r="AH388" s="48"/>
      <c r="AI388" s="48"/>
      <c r="AJ388" s="36" t="e">
        <f t="shared" si="377"/>
        <v>#N/A</v>
      </c>
      <c r="AK388" s="48"/>
      <c r="AL388" s="48" t="s">
        <v>6505</v>
      </c>
      <c r="AM388" s="36" t="s">
        <v>4214</v>
      </c>
      <c r="AN388" s="36" t="s">
        <v>2276</v>
      </c>
      <c r="AO388" s="48"/>
      <c r="AP388" s="48"/>
      <c r="AQ388" s="48"/>
      <c r="AR388" s="36" t="s">
        <v>7822</v>
      </c>
      <c r="AS388" s="48" t="s">
        <v>2276</v>
      </c>
      <c r="AT388" s="48" t="s">
        <v>2276</v>
      </c>
      <c r="AU388" s="48"/>
      <c r="AV388" s="52"/>
      <c r="AW388" s="52"/>
      <c r="AX388" s="52"/>
      <c r="AY388" s="52"/>
      <c r="AZ388" s="52"/>
      <c r="BA388" s="52"/>
      <c r="BB388" s="48" t="s">
        <v>6505</v>
      </c>
      <c r="BC388" s="49" t="s">
        <v>6505</v>
      </c>
      <c r="BD388" s="48" t="e">
        <f t="shared" si="380"/>
        <v>#N/A</v>
      </c>
      <c r="BE388" s="48" t="e">
        <f t="shared" si="381"/>
        <v>#N/A</v>
      </c>
      <c r="BF388" s="48" t="e">
        <f t="shared" si="382"/>
        <v>#N/A</v>
      </c>
      <c r="BG388" s="48" t="e">
        <f t="shared" si="383"/>
        <v>#N/A</v>
      </c>
      <c r="BH388" s="48" t="e">
        <f t="shared" si="384"/>
        <v>#N/A</v>
      </c>
    </row>
    <row r="389" spans="1:60" ht="43.2" x14ac:dyDescent="0.3">
      <c r="A389" s="36" t="s">
        <v>6505</v>
      </c>
      <c r="B389" s="48"/>
      <c r="C389" s="35" t="s">
        <v>6481</v>
      </c>
      <c r="D389" s="48" t="s">
        <v>6710</v>
      </c>
      <c r="E389" s="48" t="s">
        <v>6710</v>
      </c>
      <c r="F389" s="48" t="s">
        <v>78</v>
      </c>
      <c r="G389" s="36" t="s">
        <v>6812</v>
      </c>
      <c r="H389" s="36" t="e">
        <f t="shared" si="385"/>
        <v>#N/A</v>
      </c>
      <c r="I389" s="36" t="s">
        <v>78</v>
      </c>
      <c r="J389" s="36" t="s">
        <v>2276</v>
      </c>
      <c r="K389" s="48"/>
      <c r="L389" s="48"/>
      <c r="M389" s="48"/>
      <c r="N389" s="48"/>
      <c r="O389" s="48"/>
      <c r="P389" s="48"/>
      <c r="Q389" s="48"/>
      <c r="R389" s="48" t="s">
        <v>6821</v>
      </c>
      <c r="S389" s="48"/>
      <c r="T389" s="48"/>
      <c r="U389" s="48"/>
      <c r="V389" s="51" t="e">
        <f t="shared" si="378"/>
        <v>#N/A</v>
      </c>
      <c r="W389" s="48" t="s">
        <v>6505</v>
      </c>
      <c r="X389" s="48"/>
      <c r="Y389" s="48"/>
      <c r="Z389" s="48"/>
      <c r="AA389" s="48"/>
      <c r="AB389" s="48"/>
      <c r="AC389" s="36" t="e">
        <f t="shared" si="379"/>
        <v>#N/A</v>
      </c>
      <c r="AD389" s="48"/>
      <c r="AE389" s="48"/>
      <c r="AF389" s="48"/>
      <c r="AG389" s="48"/>
      <c r="AH389" s="48"/>
      <c r="AI389" s="48"/>
      <c r="AJ389" s="36" t="e">
        <f t="shared" si="377"/>
        <v>#N/A</v>
      </c>
      <c r="AK389" s="48"/>
      <c r="AL389" s="48" t="s">
        <v>6505</v>
      </c>
      <c r="AM389" s="36" t="s">
        <v>4214</v>
      </c>
      <c r="AN389" s="36" t="s">
        <v>2276</v>
      </c>
      <c r="AO389" s="48"/>
      <c r="AP389" s="48"/>
      <c r="AQ389" s="48"/>
      <c r="AR389" s="36" t="s">
        <v>7822</v>
      </c>
      <c r="AS389" s="48" t="s">
        <v>2276</v>
      </c>
      <c r="AT389" s="48" t="s">
        <v>2276</v>
      </c>
      <c r="AU389" s="48"/>
      <c r="AV389" s="52"/>
      <c r="AW389" s="52"/>
      <c r="AX389" s="52"/>
      <c r="AY389" s="52"/>
      <c r="AZ389" s="52"/>
      <c r="BA389" s="52"/>
      <c r="BB389" s="48" t="s">
        <v>6505</v>
      </c>
      <c r="BC389" s="49" t="s">
        <v>6505</v>
      </c>
      <c r="BD389" s="48" t="e">
        <f t="shared" si="380"/>
        <v>#N/A</v>
      </c>
      <c r="BE389" s="48" t="e">
        <f t="shared" si="381"/>
        <v>#N/A</v>
      </c>
      <c r="BF389" s="48" t="e">
        <f t="shared" si="382"/>
        <v>#N/A</v>
      </c>
      <c r="BG389" s="48" t="e">
        <f t="shared" si="383"/>
        <v>#N/A</v>
      </c>
      <c r="BH389" s="48" t="e">
        <f t="shared" si="384"/>
        <v>#N/A</v>
      </c>
    </row>
    <row r="390" spans="1:60" x14ac:dyDescent="0.3">
      <c r="A390" s="36" t="s">
        <v>6505</v>
      </c>
      <c r="B390" s="48"/>
      <c r="C390" s="48" t="s">
        <v>6487</v>
      </c>
      <c r="D390" s="48" t="s">
        <v>6339</v>
      </c>
      <c r="E390" s="48" t="s">
        <v>8060</v>
      </c>
      <c r="F390" s="48" t="s">
        <v>90</v>
      </c>
      <c r="G390" s="36" t="s">
        <v>6812</v>
      </c>
      <c r="H390" s="36" t="e">
        <f t="shared" si="385"/>
        <v>#N/A</v>
      </c>
      <c r="I390" s="36" t="s">
        <v>90</v>
      </c>
      <c r="J390" s="36" t="s">
        <v>2276</v>
      </c>
      <c r="K390" s="48"/>
      <c r="L390" s="48"/>
      <c r="M390" s="48"/>
      <c r="N390" s="48"/>
      <c r="O390" s="48"/>
      <c r="P390" s="48"/>
      <c r="Q390" s="48"/>
      <c r="R390" s="48" t="s">
        <v>6821</v>
      </c>
      <c r="S390" s="48"/>
      <c r="T390" s="48"/>
      <c r="U390" s="48"/>
      <c r="V390" s="51" t="e">
        <f t="shared" si="378"/>
        <v>#N/A</v>
      </c>
      <c r="W390" s="48" t="s">
        <v>6505</v>
      </c>
      <c r="X390" s="48"/>
      <c r="Y390" s="48"/>
      <c r="Z390" s="48"/>
      <c r="AA390" s="48"/>
      <c r="AB390" s="48"/>
      <c r="AC390" s="36" t="e">
        <f t="shared" si="379"/>
        <v>#N/A</v>
      </c>
      <c r="AD390" s="48"/>
      <c r="AE390" s="48"/>
      <c r="AF390" s="48"/>
      <c r="AG390" s="48"/>
      <c r="AH390" s="48"/>
      <c r="AI390" s="48"/>
      <c r="AJ390" s="36" t="e">
        <f t="shared" si="377"/>
        <v>#N/A</v>
      </c>
      <c r="AK390" s="48"/>
      <c r="AL390" s="48" t="s">
        <v>6505</v>
      </c>
      <c r="AM390" s="36" t="s">
        <v>4214</v>
      </c>
      <c r="AN390" s="36" t="s">
        <v>2276</v>
      </c>
      <c r="AO390" s="48"/>
      <c r="AP390" s="48"/>
      <c r="AQ390" s="48"/>
      <c r="AR390" s="36" t="s">
        <v>7822</v>
      </c>
      <c r="AS390" s="48" t="s">
        <v>2276</v>
      </c>
      <c r="AT390" s="48" t="s">
        <v>2276</v>
      </c>
      <c r="AU390" s="48"/>
      <c r="AV390" s="52"/>
      <c r="AW390" s="52"/>
      <c r="AX390" s="52"/>
      <c r="AY390" s="52"/>
      <c r="AZ390" s="52"/>
      <c r="BA390" s="52"/>
      <c r="BB390" s="48" t="s">
        <v>6505</v>
      </c>
      <c r="BC390" s="49" t="s">
        <v>6505</v>
      </c>
      <c r="BD390" s="48" t="e">
        <f t="shared" si="380"/>
        <v>#N/A</v>
      </c>
      <c r="BE390" s="48" t="e">
        <f t="shared" si="381"/>
        <v>#N/A</v>
      </c>
      <c r="BF390" s="48" t="e">
        <f t="shared" si="382"/>
        <v>#N/A</v>
      </c>
      <c r="BG390" s="48" t="e">
        <f t="shared" si="383"/>
        <v>#N/A</v>
      </c>
      <c r="BH390" s="48" t="e">
        <f t="shared" si="384"/>
        <v>#N/A</v>
      </c>
    </row>
    <row r="391" spans="1:60" x14ac:dyDescent="0.3">
      <c r="A391" s="36" t="s">
        <v>6505</v>
      </c>
      <c r="B391" s="48"/>
      <c r="C391" s="48" t="s">
        <v>6488</v>
      </c>
      <c r="D391" s="48" t="s">
        <v>7929</v>
      </c>
      <c r="E391" s="48" t="s">
        <v>7949</v>
      </c>
      <c r="F391" s="48" t="s">
        <v>48</v>
      </c>
      <c r="G391" s="36" t="s">
        <v>6812</v>
      </c>
      <c r="H391" s="36" t="e">
        <f t="shared" si="385"/>
        <v>#N/A</v>
      </c>
      <c r="I391" s="36" t="s">
        <v>48</v>
      </c>
      <c r="J391" s="36" t="s">
        <v>2276</v>
      </c>
      <c r="K391" s="48"/>
      <c r="L391" s="48"/>
      <c r="M391" s="48"/>
      <c r="N391" s="48"/>
      <c r="O391" s="48"/>
      <c r="P391" s="48"/>
      <c r="Q391" s="48"/>
      <c r="R391" s="48" t="s">
        <v>6821</v>
      </c>
      <c r="S391" s="48"/>
      <c r="T391" s="48"/>
      <c r="U391" s="48"/>
      <c r="V391" s="51" t="e">
        <f t="shared" si="378"/>
        <v>#N/A</v>
      </c>
      <c r="W391" s="48" t="s">
        <v>6505</v>
      </c>
      <c r="X391" s="48"/>
      <c r="Y391" s="48"/>
      <c r="Z391" s="48"/>
      <c r="AA391" s="48"/>
      <c r="AB391" s="48"/>
      <c r="AC391" s="36" t="e">
        <f t="shared" si="379"/>
        <v>#N/A</v>
      </c>
      <c r="AD391" s="48"/>
      <c r="AE391" s="48"/>
      <c r="AF391" s="48"/>
      <c r="AG391" s="48"/>
      <c r="AH391" s="48"/>
      <c r="AI391" s="48"/>
      <c r="AJ391" s="36" t="e">
        <f t="shared" si="377"/>
        <v>#N/A</v>
      </c>
      <c r="AK391" s="48"/>
      <c r="AL391" s="48" t="s">
        <v>6505</v>
      </c>
      <c r="AM391" s="36" t="s">
        <v>4214</v>
      </c>
      <c r="AN391" s="36" t="s">
        <v>2276</v>
      </c>
      <c r="AO391" s="48"/>
      <c r="AP391" s="48"/>
      <c r="AQ391" s="48"/>
      <c r="AR391" s="36" t="s">
        <v>7822</v>
      </c>
      <c r="AS391" s="48" t="s">
        <v>2276</v>
      </c>
      <c r="AT391" s="48" t="s">
        <v>2276</v>
      </c>
      <c r="AU391" s="48"/>
      <c r="AV391" s="52"/>
      <c r="AW391" s="52"/>
      <c r="AX391" s="52"/>
      <c r="AY391" s="52"/>
      <c r="AZ391" s="52"/>
      <c r="BA391" s="52"/>
      <c r="BB391" s="48" t="s">
        <v>6505</v>
      </c>
      <c r="BC391" s="49" t="s">
        <v>6505</v>
      </c>
      <c r="BD391" s="48" t="e">
        <f t="shared" si="380"/>
        <v>#N/A</v>
      </c>
      <c r="BE391" s="48" t="e">
        <f t="shared" si="381"/>
        <v>#N/A</v>
      </c>
      <c r="BF391" s="48" t="e">
        <f t="shared" si="382"/>
        <v>#N/A</v>
      </c>
      <c r="BG391" s="48" t="e">
        <f t="shared" si="383"/>
        <v>#N/A</v>
      </c>
      <c r="BH391" s="48" t="e">
        <f t="shared" si="384"/>
        <v>#N/A</v>
      </c>
    </row>
    <row r="392" spans="1:60" x14ac:dyDescent="0.3">
      <c r="A392" s="36" t="s">
        <v>6505</v>
      </c>
      <c r="B392" s="48"/>
      <c r="C392" s="48" t="s">
        <v>6489</v>
      </c>
      <c r="D392" s="48" t="s">
        <v>6349</v>
      </c>
      <c r="E392" s="48"/>
      <c r="F392" s="48"/>
      <c r="G392" s="36" t="s">
        <v>6816</v>
      </c>
      <c r="H392" s="36" t="e">
        <f t="shared" si="385"/>
        <v>#N/A</v>
      </c>
      <c r="I392" s="36" t="s">
        <v>139</v>
      </c>
      <c r="J392" s="36" t="s">
        <v>2276</v>
      </c>
      <c r="K392" s="48"/>
      <c r="L392" s="48"/>
      <c r="M392" s="48"/>
      <c r="N392" s="48"/>
      <c r="O392" s="48"/>
      <c r="P392" s="48"/>
      <c r="Q392" s="48"/>
      <c r="R392" s="48" t="s">
        <v>6821</v>
      </c>
      <c r="S392" s="48"/>
      <c r="T392" s="48"/>
      <c r="U392" s="48"/>
      <c r="V392" s="51" t="e">
        <f t="shared" si="378"/>
        <v>#N/A</v>
      </c>
      <c r="W392" s="48" t="s">
        <v>6505</v>
      </c>
      <c r="X392" s="48"/>
      <c r="Y392" s="48"/>
      <c r="Z392" s="48"/>
      <c r="AA392" s="48"/>
      <c r="AB392" s="48"/>
      <c r="AC392" s="36" t="e">
        <f t="shared" si="379"/>
        <v>#N/A</v>
      </c>
      <c r="AD392" s="48"/>
      <c r="AE392" s="48"/>
      <c r="AF392" s="48"/>
      <c r="AG392" s="48"/>
      <c r="AH392" s="48"/>
      <c r="AI392" s="48"/>
      <c r="AJ392" s="36" t="e">
        <f t="shared" si="377"/>
        <v>#N/A</v>
      </c>
      <c r="AK392" s="48"/>
      <c r="AL392" s="48" t="s">
        <v>6505</v>
      </c>
      <c r="AM392" s="36" t="s">
        <v>4214</v>
      </c>
      <c r="AN392" s="36" t="s">
        <v>2276</v>
      </c>
      <c r="AO392" s="48"/>
      <c r="AP392" s="48"/>
      <c r="AQ392" s="48"/>
      <c r="AR392" s="36" t="s">
        <v>7822</v>
      </c>
      <c r="AS392" s="48" t="s">
        <v>2276</v>
      </c>
      <c r="AT392" s="48" t="s">
        <v>2276</v>
      </c>
      <c r="AU392" s="48"/>
      <c r="AV392" s="52"/>
      <c r="AW392" s="52"/>
      <c r="AX392" s="52"/>
      <c r="AY392" s="52"/>
      <c r="AZ392" s="52"/>
      <c r="BA392" s="52"/>
      <c r="BB392" s="48" t="s">
        <v>6505</v>
      </c>
      <c r="BC392" s="49" t="s">
        <v>6505</v>
      </c>
      <c r="BD392" s="48" t="e">
        <f t="shared" si="380"/>
        <v>#N/A</v>
      </c>
      <c r="BE392" s="48" t="e">
        <f t="shared" si="381"/>
        <v>#N/A</v>
      </c>
      <c r="BF392" s="48" t="e">
        <f t="shared" si="382"/>
        <v>#N/A</v>
      </c>
      <c r="BG392" s="48" t="e">
        <f t="shared" si="383"/>
        <v>#N/A</v>
      </c>
      <c r="BH392" s="48" t="e">
        <f t="shared" si="384"/>
        <v>#N/A</v>
      </c>
    </row>
    <row r="393" spans="1:60" x14ac:dyDescent="0.3">
      <c r="A393" s="48" t="s">
        <v>6505</v>
      </c>
      <c r="B393" s="48"/>
      <c r="C393" s="48" t="s">
        <v>8052</v>
      </c>
      <c r="D393" s="48" t="s">
        <v>6343</v>
      </c>
      <c r="E393" s="48" t="s">
        <v>7953</v>
      </c>
      <c r="F393" s="48" t="s">
        <v>90</v>
      </c>
      <c r="G393" s="36" t="s">
        <v>6812</v>
      </c>
      <c r="H393" s="48"/>
      <c r="I393" s="36" t="s">
        <v>90</v>
      </c>
      <c r="J393" s="48" t="s">
        <v>2276</v>
      </c>
      <c r="K393" s="48"/>
      <c r="L393" s="48" t="s">
        <v>7957</v>
      </c>
      <c r="M393" s="48"/>
      <c r="N393" s="48" t="s">
        <v>8074</v>
      </c>
      <c r="O393" s="48"/>
      <c r="P393" s="48"/>
      <c r="Q393" s="48"/>
      <c r="R393" s="48" t="s">
        <v>6821</v>
      </c>
      <c r="S393" s="48"/>
      <c r="T393" s="48"/>
      <c r="U393" s="48"/>
      <c r="V393" s="48"/>
      <c r="W393" s="48"/>
      <c r="X393" s="48"/>
      <c r="Y393" s="48"/>
      <c r="Z393" s="48"/>
      <c r="AA393" s="48"/>
      <c r="AB393" s="48"/>
      <c r="AC393" s="48"/>
      <c r="AD393" s="48"/>
      <c r="AE393" s="48"/>
      <c r="AF393" s="48"/>
      <c r="AG393" s="48"/>
      <c r="AH393" s="48"/>
      <c r="AI393" s="61"/>
      <c r="AJ393" s="61"/>
      <c r="AK393" s="48"/>
      <c r="AL393" s="48"/>
      <c r="AM393" s="48"/>
      <c r="AN393" s="48"/>
      <c r="AO393" s="48"/>
      <c r="AP393" s="48"/>
      <c r="AQ393" s="48"/>
      <c r="AR393" s="48"/>
      <c r="AS393" s="48"/>
      <c r="AT393" s="48"/>
      <c r="AU393" s="48"/>
      <c r="AV393" s="52"/>
      <c r="AW393" s="52"/>
      <c r="AX393" s="52"/>
      <c r="AY393" s="52"/>
      <c r="AZ393" s="52"/>
      <c r="BA393" s="52"/>
      <c r="BB393" s="48" t="s">
        <v>6505</v>
      </c>
      <c r="BC393" s="48" t="s">
        <v>6505</v>
      </c>
      <c r="BD393" s="48" t="e">
        <f t="shared" si="380"/>
        <v>#N/A</v>
      </c>
      <c r="BE393" s="48" t="e">
        <f t="shared" si="381"/>
        <v>#N/A</v>
      </c>
      <c r="BF393" s="48" t="e">
        <f t="shared" si="382"/>
        <v>#N/A</v>
      </c>
      <c r="BG393" s="48" t="e">
        <f t="shared" si="383"/>
        <v>#N/A</v>
      </c>
      <c r="BH393" s="48" t="e">
        <f t="shared" si="384"/>
        <v>#N/A</v>
      </c>
    </row>
  </sheetData>
  <autoFilter ref="A1:BH393" xr:uid="{35CA77DC-FE7B-4853-B0A5-FD1DC233471B}">
    <sortState xmlns:xlrd2="http://schemas.microsoft.com/office/spreadsheetml/2017/richdata2" ref="A2:BH393">
      <sortCondition ref="A1:A393"/>
    </sortState>
  </autoFilter>
  <phoneticPr fontId="26"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18F27-90D2-4AE7-83CE-10FEB13D0877}">
  <dimension ref="A1:B9"/>
  <sheetViews>
    <sheetView tabSelected="1" workbookViewId="0">
      <selection activeCell="A9" sqref="A9:B9"/>
    </sheetView>
  </sheetViews>
  <sheetFormatPr baseColWidth="10" defaultRowHeight="14.4" x14ac:dyDescent="0.3"/>
  <sheetData>
    <row r="1" spans="1:2" x14ac:dyDescent="0.3">
      <c r="A1" s="14" t="s">
        <v>78</v>
      </c>
      <c r="B1" s="14" t="s">
        <v>8183</v>
      </c>
    </row>
    <row r="2" spans="1:2" x14ac:dyDescent="0.3">
      <c r="A2" s="14" t="s">
        <v>522</v>
      </c>
      <c r="B2" s="14" t="s">
        <v>8184</v>
      </c>
    </row>
    <row r="3" spans="1:2" x14ac:dyDescent="0.3">
      <c r="A3" s="14" t="s">
        <v>139</v>
      </c>
      <c r="B3" s="14" t="s">
        <v>8185</v>
      </c>
    </row>
    <row r="4" spans="1:2" x14ac:dyDescent="0.3">
      <c r="A4" s="14" t="s">
        <v>303</v>
      </c>
      <c r="B4" s="14" t="s">
        <v>8186</v>
      </c>
    </row>
    <row r="5" spans="1:2" x14ac:dyDescent="0.3">
      <c r="A5" s="14" t="s">
        <v>216</v>
      </c>
      <c r="B5" s="14" t="s">
        <v>8187</v>
      </c>
    </row>
    <row r="6" spans="1:2" x14ac:dyDescent="0.3">
      <c r="A6" s="14" t="s">
        <v>90</v>
      </c>
      <c r="B6" s="14" t="s">
        <v>8188</v>
      </c>
    </row>
    <row r="7" spans="1:2" x14ac:dyDescent="0.3">
      <c r="A7" s="14" t="s">
        <v>61</v>
      </c>
      <c r="B7" s="14" t="s">
        <v>8189</v>
      </c>
    </row>
    <row r="8" spans="1:2" x14ac:dyDescent="0.3">
      <c r="A8" s="14" t="s">
        <v>48</v>
      </c>
      <c r="B8" s="14" t="s">
        <v>8190</v>
      </c>
    </row>
    <row r="9" spans="1:2" x14ac:dyDescent="0.3">
      <c r="A9" s="14"/>
      <c r="B9" s="1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F8977-BF39-414F-B923-29E9266CCC15}">
  <dimension ref="A1:AA73"/>
  <sheetViews>
    <sheetView workbookViewId="0">
      <selection activeCell="A9" sqref="A9"/>
    </sheetView>
  </sheetViews>
  <sheetFormatPr baseColWidth="10" defaultRowHeight="14.4" x14ac:dyDescent="0.3"/>
  <cols>
    <col min="1" max="1" width="17.5546875" bestFit="1" customWidth="1"/>
    <col min="2" max="2" width="28.44140625" bestFit="1" customWidth="1"/>
    <col min="3" max="3" width="18.5546875" bestFit="1" customWidth="1"/>
    <col min="4" max="4" width="17.88671875" bestFit="1" customWidth="1"/>
    <col min="5" max="5" width="23.88671875" bestFit="1" customWidth="1"/>
    <col min="6" max="6" width="22.44140625" bestFit="1" customWidth="1"/>
    <col min="7" max="7" width="4" bestFit="1" customWidth="1"/>
    <col min="8" max="8" width="3" bestFit="1" customWidth="1"/>
    <col min="9" max="9" width="11" bestFit="1" customWidth="1"/>
    <col min="10" max="10" width="5.44140625" bestFit="1" customWidth="1"/>
    <col min="11" max="11" width="12.5546875" bestFit="1" customWidth="1"/>
    <col min="12" max="12" width="20.33203125" bestFit="1" customWidth="1"/>
    <col min="13" max="13" width="23.88671875" bestFit="1" customWidth="1"/>
    <col min="14" max="14" width="22.44140625" bestFit="1" customWidth="1"/>
    <col min="15" max="15" width="4.5546875" bestFit="1" customWidth="1"/>
    <col min="16" max="16" width="6.6640625" bestFit="1" customWidth="1"/>
    <col min="17" max="17" width="4.6640625" bestFit="1" customWidth="1"/>
    <col min="18" max="18" width="12.5546875" bestFit="1" customWidth="1"/>
    <col min="19" max="19" width="33" bestFit="1" customWidth="1"/>
    <col min="20" max="20" width="20.33203125" bestFit="1" customWidth="1"/>
    <col min="21" max="21" width="20.5546875" bestFit="1" customWidth="1"/>
    <col min="22" max="22" width="22.44140625" bestFit="1" customWidth="1"/>
    <col min="23" max="23" width="4" bestFit="1" customWidth="1"/>
    <col min="24" max="24" width="3" bestFit="1" customWidth="1"/>
    <col min="25" max="25" width="11" bestFit="1" customWidth="1"/>
    <col min="26" max="26" width="5.44140625" bestFit="1" customWidth="1"/>
    <col min="27" max="27" width="12.5546875" bestFit="1" customWidth="1"/>
  </cols>
  <sheetData>
    <row r="1" spans="1:27" ht="28.8" x14ac:dyDescent="0.3">
      <c r="M1" s="147" t="s">
        <v>8075</v>
      </c>
      <c r="N1" s="148" t="s">
        <v>8080</v>
      </c>
    </row>
    <row r="2" spans="1:27" x14ac:dyDescent="0.3">
      <c r="M2" s="1" t="s">
        <v>6974</v>
      </c>
      <c r="N2" s="1" t="s">
        <v>8076</v>
      </c>
    </row>
    <row r="3" spans="1:27" x14ac:dyDescent="0.3">
      <c r="M3" s="1" t="s">
        <v>2396</v>
      </c>
      <c r="N3" s="1" t="s">
        <v>8077</v>
      </c>
    </row>
    <row r="4" spans="1:27" ht="28.8" x14ac:dyDescent="0.3">
      <c r="A4" s="139" t="s">
        <v>8069</v>
      </c>
      <c r="B4" s="139" t="s">
        <v>7957</v>
      </c>
      <c r="C4" s="139" t="s">
        <v>6944</v>
      </c>
      <c r="M4" s="1" t="s">
        <v>6959</v>
      </c>
      <c r="N4" s="1" t="s">
        <v>8078</v>
      </c>
    </row>
    <row r="5" spans="1:27" ht="18" x14ac:dyDescent="0.35">
      <c r="A5" s="138">
        <f>AVERAGE(B27:B63)</f>
        <v>5.1944444444444446</v>
      </c>
      <c r="B5" s="138">
        <f>C12/B12</f>
        <v>5.625</v>
      </c>
      <c r="C5" s="138">
        <f>C13/B13</f>
        <v>5.8947368421052628</v>
      </c>
      <c r="M5" s="1" t="s">
        <v>7029</v>
      </c>
      <c r="N5" s="1" t="s">
        <v>8079</v>
      </c>
    </row>
    <row r="8" spans="1:27" x14ac:dyDescent="0.3">
      <c r="A8" s="13" t="s">
        <v>2274</v>
      </c>
      <c r="B8" s="14" t="s">
        <v>663</v>
      </c>
      <c r="E8" s="13" t="s">
        <v>2274</v>
      </c>
      <c r="F8" s="14" t="s">
        <v>663</v>
      </c>
      <c r="M8" s="13" t="s">
        <v>2274</v>
      </c>
      <c r="N8" s="14" t="s">
        <v>663</v>
      </c>
      <c r="O8" s="14"/>
      <c r="P8" s="14"/>
      <c r="Q8" s="14"/>
      <c r="R8" s="14"/>
      <c r="U8" s="13" t="s">
        <v>2274</v>
      </c>
      <c r="V8" s="14" t="s">
        <v>663</v>
      </c>
    </row>
    <row r="9" spans="1:27" x14ac:dyDescent="0.3">
      <c r="A9" s="13" t="s">
        <v>6373</v>
      </c>
      <c r="B9" s="14" t="s">
        <v>3963</v>
      </c>
      <c r="E9" s="13" t="s">
        <v>6373</v>
      </c>
      <c r="F9" s="14" t="s">
        <v>3963</v>
      </c>
      <c r="M9" s="13" t="s">
        <v>6373</v>
      </c>
      <c r="N9" s="14" t="s">
        <v>3963</v>
      </c>
      <c r="O9" s="14"/>
      <c r="P9" s="14"/>
      <c r="Q9" s="14"/>
      <c r="R9" s="14"/>
      <c r="U9" s="13" t="s">
        <v>6373</v>
      </c>
      <c r="V9" s="14" t="s">
        <v>3963</v>
      </c>
    </row>
    <row r="10" spans="1:27" x14ac:dyDescent="0.3">
      <c r="M10" s="14"/>
      <c r="N10" s="14"/>
      <c r="O10" s="14"/>
      <c r="P10" s="14"/>
      <c r="Q10" s="14"/>
      <c r="R10" s="14"/>
      <c r="U10" s="13" t="s">
        <v>3951</v>
      </c>
      <c r="V10" s="14" t="s">
        <v>6509</v>
      </c>
    </row>
    <row r="11" spans="1:27" x14ac:dyDescent="0.3">
      <c r="A11" s="13" t="s">
        <v>3955</v>
      </c>
      <c r="B11" s="14" t="s">
        <v>8068</v>
      </c>
      <c r="C11" s="14" t="s">
        <v>3957</v>
      </c>
      <c r="E11" s="13" t="s">
        <v>3957</v>
      </c>
      <c r="F11" s="13" t="s">
        <v>3958</v>
      </c>
      <c r="M11" s="13" t="s">
        <v>3957</v>
      </c>
      <c r="N11" s="13" t="s">
        <v>3958</v>
      </c>
    </row>
    <row r="12" spans="1:27" x14ac:dyDescent="0.3">
      <c r="A12" s="12" t="s">
        <v>7957</v>
      </c>
      <c r="B12" s="11">
        <v>16</v>
      </c>
      <c r="C12" s="11">
        <v>90</v>
      </c>
      <c r="E12" s="13" t="s">
        <v>3955</v>
      </c>
      <c r="F12" s="14" t="s">
        <v>7957</v>
      </c>
      <c r="G12" s="14" t="s">
        <v>6944</v>
      </c>
      <c r="H12" s="14" t="s">
        <v>7956</v>
      </c>
      <c r="I12" s="14" t="s">
        <v>7814</v>
      </c>
      <c r="J12" s="14" t="s">
        <v>8066</v>
      </c>
      <c r="K12" s="14" t="s">
        <v>3956</v>
      </c>
      <c r="M12" s="13" t="s">
        <v>3955</v>
      </c>
      <c r="N12" s="14" t="s">
        <v>6966</v>
      </c>
      <c r="O12" s="14" t="s">
        <v>6959</v>
      </c>
      <c r="P12" s="14" t="s">
        <v>2396</v>
      </c>
      <c r="Q12" s="14" t="s">
        <v>6974</v>
      </c>
      <c r="R12" s="14" t="s">
        <v>3956</v>
      </c>
      <c r="U12" s="13" t="s">
        <v>3957</v>
      </c>
      <c r="V12" s="13" t="s">
        <v>3958</v>
      </c>
    </row>
    <row r="13" spans="1:27" x14ac:dyDescent="0.3">
      <c r="A13" s="12" t="s">
        <v>6944</v>
      </c>
      <c r="B13" s="11">
        <v>19</v>
      </c>
      <c r="C13" s="11">
        <v>112</v>
      </c>
      <c r="E13" s="12" t="s">
        <v>6812</v>
      </c>
      <c r="F13" s="11">
        <v>23</v>
      </c>
      <c r="G13" s="11">
        <v>17</v>
      </c>
      <c r="H13" s="11"/>
      <c r="I13" s="11"/>
      <c r="J13" s="11"/>
      <c r="K13" s="11">
        <v>40</v>
      </c>
      <c r="M13" s="12" t="s">
        <v>6812</v>
      </c>
      <c r="N13" s="11"/>
      <c r="O13" s="11">
        <v>8</v>
      </c>
      <c r="P13" s="11">
        <v>9</v>
      </c>
      <c r="Q13" s="11">
        <v>23</v>
      </c>
      <c r="R13" s="11">
        <v>40</v>
      </c>
      <c r="U13" s="13" t="s">
        <v>3955</v>
      </c>
      <c r="V13" s="14" t="s">
        <v>7957</v>
      </c>
      <c r="W13" s="14" t="s">
        <v>6944</v>
      </c>
      <c r="X13" s="14" t="s">
        <v>7956</v>
      </c>
      <c r="Y13" s="14" t="s">
        <v>7814</v>
      </c>
      <c r="Z13" s="14" t="s">
        <v>8066</v>
      </c>
      <c r="AA13" s="14" t="s">
        <v>3956</v>
      </c>
    </row>
    <row r="14" spans="1:27" x14ac:dyDescent="0.3">
      <c r="A14" s="12" t="s">
        <v>7956</v>
      </c>
      <c r="B14" s="11">
        <v>1</v>
      </c>
      <c r="C14" s="11">
        <v>2</v>
      </c>
      <c r="E14" s="12" t="s">
        <v>6813</v>
      </c>
      <c r="F14" s="11">
        <v>2</v>
      </c>
      <c r="G14" s="11">
        <v>7</v>
      </c>
      <c r="H14" s="11"/>
      <c r="I14" s="11"/>
      <c r="J14" s="11"/>
      <c r="K14" s="11">
        <v>9</v>
      </c>
      <c r="M14" s="12" t="s">
        <v>6813</v>
      </c>
      <c r="N14" s="11"/>
      <c r="O14" s="11"/>
      <c r="P14" s="11">
        <v>1</v>
      </c>
      <c r="Q14" s="11">
        <v>8</v>
      </c>
      <c r="R14" s="11">
        <v>9</v>
      </c>
      <c r="U14" s="12" t="s">
        <v>6959</v>
      </c>
      <c r="V14" s="11">
        <v>21</v>
      </c>
      <c r="W14" s="11">
        <v>13</v>
      </c>
      <c r="X14" s="11"/>
      <c r="Y14" s="11"/>
      <c r="Z14" s="11"/>
      <c r="AA14" s="11">
        <v>34</v>
      </c>
    </row>
    <row r="15" spans="1:27" x14ac:dyDescent="0.3">
      <c r="A15" s="12" t="s">
        <v>7814</v>
      </c>
      <c r="B15" s="11"/>
      <c r="C15" s="11">
        <v>1</v>
      </c>
      <c r="E15" s="12" t="s">
        <v>6814</v>
      </c>
      <c r="F15" s="11"/>
      <c r="G15" s="11">
        <v>1</v>
      </c>
      <c r="H15" s="11"/>
      <c r="I15" s="11"/>
      <c r="J15" s="11"/>
      <c r="K15" s="11">
        <v>1</v>
      </c>
      <c r="M15" s="12" t="s">
        <v>6814</v>
      </c>
      <c r="N15" s="11"/>
      <c r="O15" s="11"/>
      <c r="P15" s="11"/>
      <c r="Q15" s="11">
        <v>1</v>
      </c>
      <c r="R15" s="11">
        <v>1</v>
      </c>
      <c r="U15" s="12" t="s">
        <v>6974</v>
      </c>
      <c r="V15" s="11">
        <v>49</v>
      </c>
      <c r="W15" s="11">
        <v>73</v>
      </c>
      <c r="X15" s="11">
        <v>2</v>
      </c>
      <c r="Y15" s="11">
        <v>1</v>
      </c>
      <c r="Z15" s="11">
        <v>1</v>
      </c>
      <c r="AA15" s="11">
        <v>126</v>
      </c>
    </row>
    <row r="16" spans="1:27" x14ac:dyDescent="0.3">
      <c r="A16" s="12" t="s">
        <v>8066</v>
      </c>
      <c r="B16" s="11">
        <v>1</v>
      </c>
      <c r="C16" s="11">
        <v>1</v>
      </c>
      <c r="E16" s="12" t="s">
        <v>6815</v>
      </c>
      <c r="F16" s="11">
        <v>40</v>
      </c>
      <c r="G16" s="11">
        <v>49</v>
      </c>
      <c r="H16" s="11"/>
      <c r="I16" s="11"/>
      <c r="J16" s="11"/>
      <c r="K16" s="11">
        <v>89</v>
      </c>
      <c r="M16" s="12" t="s">
        <v>6815</v>
      </c>
      <c r="N16" s="11">
        <v>1</v>
      </c>
      <c r="O16" s="11">
        <v>18</v>
      </c>
      <c r="P16" s="11">
        <v>21</v>
      </c>
      <c r="Q16" s="11">
        <v>49</v>
      </c>
      <c r="R16" s="11">
        <v>89</v>
      </c>
      <c r="U16" s="12" t="s">
        <v>2396</v>
      </c>
      <c r="V16" s="11">
        <v>20</v>
      </c>
      <c r="W16" s="11">
        <v>25</v>
      </c>
      <c r="X16" s="11"/>
      <c r="Y16" s="11"/>
      <c r="Z16" s="11"/>
      <c r="AA16" s="11">
        <v>45</v>
      </c>
    </row>
    <row r="17" spans="1:27" x14ac:dyDescent="0.3">
      <c r="A17" s="12" t="s">
        <v>3956</v>
      </c>
      <c r="B17" s="11">
        <v>37</v>
      </c>
      <c r="C17" s="11">
        <v>206</v>
      </c>
      <c r="E17" s="12" t="s">
        <v>6816</v>
      </c>
      <c r="F17" s="11">
        <v>12</v>
      </c>
      <c r="G17" s="11">
        <v>18</v>
      </c>
      <c r="H17" s="11">
        <v>2</v>
      </c>
      <c r="I17" s="11">
        <v>1</v>
      </c>
      <c r="J17" s="11">
        <v>1</v>
      </c>
      <c r="K17" s="11">
        <v>34</v>
      </c>
      <c r="M17" s="12" t="s">
        <v>6816</v>
      </c>
      <c r="N17" s="11"/>
      <c r="O17" s="11">
        <v>3</v>
      </c>
      <c r="P17" s="11">
        <v>8</v>
      </c>
      <c r="Q17" s="11">
        <v>23</v>
      </c>
      <c r="R17" s="11">
        <v>34</v>
      </c>
      <c r="U17" s="12" t="s">
        <v>6966</v>
      </c>
      <c r="V17" s="11"/>
      <c r="W17" s="11">
        <v>1</v>
      </c>
      <c r="X17" s="11"/>
      <c r="Y17" s="11"/>
      <c r="Z17" s="11"/>
      <c r="AA17" s="11">
        <v>1</v>
      </c>
    </row>
    <row r="18" spans="1:27" x14ac:dyDescent="0.3">
      <c r="E18" s="12" t="s">
        <v>6817</v>
      </c>
      <c r="F18" s="11">
        <v>6</v>
      </c>
      <c r="G18" s="11">
        <v>7</v>
      </c>
      <c r="H18" s="11"/>
      <c r="I18" s="11"/>
      <c r="J18" s="11"/>
      <c r="K18" s="11">
        <v>13</v>
      </c>
      <c r="M18" s="12" t="s">
        <v>6817</v>
      </c>
      <c r="N18" s="11"/>
      <c r="O18" s="11">
        <v>3</v>
      </c>
      <c r="P18" s="11">
        <v>4</v>
      </c>
      <c r="Q18" s="11">
        <v>6</v>
      </c>
      <c r="R18" s="11">
        <v>13</v>
      </c>
      <c r="U18" s="12" t="s">
        <v>3956</v>
      </c>
      <c r="V18" s="11">
        <v>90</v>
      </c>
      <c r="W18" s="11">
        <v>112</v>
      </c>
      <c r="X18" s="11">
        <v>2</v>
      </c>
      <c r="Y18" s="11">
        <v>1</v>
      </c>
      <c r="Z18" s="11">
        <v>1</v>
      </c>
      <c r="AA18" s="11">
        <v>206</v>
      </c>
    </row>
    <row r="19" spans="1:27" x14ac:dyDescent="0.3">
      <c r="E19" s="12" t="s">
        <v>6818</v>
      </c>
      <c r="F19" s="11"/>
      <c r="G19" s="11">
        <v>1</v>
      </c>
      <c r="H19" s="11"/>
      <c r="I19" s="11"/>
      <c r="J19" s="11"/>
      <c r="K19" s="11">
        <v>1</v>
      </c>
      <c r="M19" s="12" t="s">
        <v>6818</v>
      </c>
      <c r="N19" s="11"/>
      <c r="O19" s="11"/>
      <c r="P19" s="11"/>
      <c r="Q19" s="11">
        <v>1</v>
      </c>
      <c r="R19" s="11">
        <v>1</v>
      </c>
    </row>
    <row r="20" spans="1:27" x14ac:dyDescent="0.3">
      <c r="E20" s="12" t="s">
        <v>6819</v>
      </c>
      <c r="F20" s="11">
        <v>7</v>
      </c>
      <c r="G20" s="11">
        <v>12</v>
      </c>
      <c r="H20" s="11"/>
      <c r="I20" s="11"/>
      <c r="J20" s="11"/>
      <c r="K20" s="11">
        <v>19</v>
      </c>
      <c r="M20" s="12" t="s">
        <v>6819</v>
      </c>
      <c r="N20" s="11"/>
      <c r="O20" s="11">
        <v>2</v>
      </c>
      <c r="P20" s="11">
        <v>2</v>
      </c>
      <c r="Q20" s="11">
        <v>15</v>
      </c>
      <c r="R20" s="11">
        <v>19</v>
      </c>
    </row>
    <row r="21" spans="1:27" x14ac:dyDescent="0.3">
      <c r="A21" s="13" t="s">
        <v>2274</v>
      </c>
      <c r="B21" s="14" t="s">
        <v>663</v>
      </c>
      <c r="E21" s="12" t="s">
        <v>3956</v>
      </c>
      <c r="F21" s="11">
        <v>90</v>
      </c>
      <c r="G21" s="11">
        <v>112</v>
      </c>
      <c r="H21" s="11">
        <v>2</v>
      </c>
      <c r="I21" s="11">
        <v>1</v>
      </c>
      <c r="J21" s="11">
        <v>1</v>
      </c>
      <c r="K21" s="11">
        <v>206</v>
      </c>
      <c r="M21" s="12" t="s">
        <v>3956</v>
      </c>
      <c r="N21" s="11">
        <v>1</v>
      </c>
      <c r="O21" s="11">
        <v>34</v>
      </c>
      <c r="P21" s="11">
        <v>45</v>
      </c>
      <c r="Q21" s="11">
        <v>126</v>
      </c>
      <c r="R21" s="11">
        <v>206</v>
      </c>
    </row>
    <row r="22" spans="1:27" x14ac:dyDescent="0.3">
      <c r="A22" s="13" t="s">
        <v>6373</v>
      </c>
      <c r="B22" s="14" t="s">
        <v>3963</v>
      </c>
    </row>
    <row r="23" spans="1:27" x14ac:dyDescent="0.3">
      <c r="A23" s="13" t="s">
        <v>8062</v>
      </c>
      <c r="B23" s="14" t="s">
        <v>6509</v>
      </c>
    </row>
    <row r="25" spans="1:27" x14ac:dyDescent="0.3">
      <c r="A25" s="13" t="s">
        <v>3957</v>
      </c>
      <c r="B25" s="13" t="s">
        <v>3958</v>
      </c>
    </row>
    <row r="26" spans="1:27" x14ac:dyDescent="0.3">
      <c r="A26" s="13" t="s">
        <v>3955</v>
      </c>
      <c r="B26" s="14" t="s">
        <v>35</v>
      </c>
      <c r="C26" s="14" t="s">
        <v>99</v>
      </c>
      <c r="D26" s="14" t="s">
        <v>4497</v>
      </c>
      <c r="E26" s="14" t="s">
        <v>3956</v>
      </c>
    </row>
    <row r="27" spans="1:27" x14ac:dyDescent="0.3">
      <c r="A27" s="12" t="s">
        <v>4467</v>
      </c>
      <c r="B27" s="11">
        <v>1</v>
      </c>
      <c r="C27" s="11"/>
      <c r="D27" s="11"/>
      <c r="E27" s="11">
        <v>1</v>
      </c>
    </row>
    <row r="28" spans="1:27" x14ac:dyDescent="0.3">
      <c r="A28" s="12" t="s">
        <v>6733</v>
      </c>
      <c r="B28" s="11">
        <v>2</v>
      </c>
      <c r="C28" s="11"/>
      <c r="D28" s="11"/>
      <c r="E28" s="11">
        <v>2</v>
      </c>
    </row>
    <row r="29" spans="1:27" x14ac:dyDescent="0.3">
      <c r="A29" s="12" t="s">
        <v>143</v>
      </c>
      <c r="B29" s="11">
        <v>5</v>
      </c>
      <c r="C29" s="11"/>
      <c r="D29" s="11"/>
      <c r="E29" s="11">
        <v>5</v>
      </c>
    </row>
    <row r="30" spans="1:27" x14ac:dyDescent="0.3">
      <c r="A30" s="12" t="s">
        <v>73</v>
      </c>
      <c r="B30" s="11">
        <v>9</v>
      </c>
      <c r="C30" s="11"/>
      <c r="D30" s="11"/>
      <c r="E30" s="11">
        <v>9</v>
      </c>
    </row>
    <row r="31" spans="1:27" x14ac:dyDescent="0.3">
      <c r="A31" s="12" t="s">
        <v>477</v>
      </c>
      <c r="B31" s="11">
        <v>1</v>
      </c>
      <c r="C31" s="11"/>
      <c r="D31" s="11"/>
      <c r="E31" s="11">
        <v>1</v>
      </c>
    </row>
    <row r="32" spans="1:27" x14ac:dyDescent="0.3">
      <c r="A32" s="12" t="s">
        <v>122</v>
      </c>
      <c r="B32" s="11">
        <v>6</v>
      </c>
      <c r="C32" s="11">
        <v>2</v>
      </c>
      <c r="D32" s="11">
        <v>1</v>
      </c>
      <c r="E32" s="11">
        <v>9</v>
      </c>
    </row>
    <row r="33" spans="1:27" x14ac:dyDescent="0.3">
      <c r="A33" s="12" t="s">
        <v>4460</v>
      </c>
      <c r="B33" s="11">
        <v>7</v>
      </c>
      <c r="C33" s="11"/>
      <c r="D33" s="11"/>
      <c r="E33" s="11">
        <v>7</v>
      </c>
    </row>
    <row r="34" spans="1:27" x14ac:dyDescent="0.3">
      <c r="A34" s="12" t="s">
        <v>4510</v>
      </c>
      <c r="B34" s="11">
        <v>9</v>
      </c>
      <c r="C34" s="11">
        <v>1</v>
      </c>
      <c r="D34" s="11"/>
      <c r="E34" s="11">
        <v>10</v>
      </c>
    </row>
    <row r="35" spans="1:27" x14ac:dyDescent="0.3">
      <c r="A35" s="12" t="s">
        <v>222</v>
      </c>
      <c r="B35" s="11">
        <v>4</v>
      </c>
      <c r="C35" s="11"/>
      <c r="D35" s="11"/>
      <c r="E35" s="11">
        <v>4</v>
      </c>
    </row>
    <row r="36" spans="1:27" x14ac:dyDescent="0.3">
      <c r="A36" s="12" t="s">
        <v>4476</v>
      </c>
      <c r="B36" s="11">
        <v>7</v>
      </c>
      <c r="C36" s="11"/>
      <c r="D36" s="11"/>
      <c r="E36" s="11">
        <v>7</v>
      </c>
    </row>
    <row r="37" spans="1:27" x14ac:dyDescent="0.3">
      <c r="A37" s="12" t="s">
        <v>4468</v>
      </c>
      <c r="B37" s="11">
        <v>1</v>
      </c>
      <c r="C37" s="11"/>
      <c r="D37" s="11"/>
      <c r="E37" s="11">
        <v>1</v>
      </c>
    </row>
    <row r="38" spans="1:27" s="14" customFormat="1" x14ac:dyDescent="0.3">
      <c r="A38" s="12" t="s">
        <v>4470</v>
      </c>
      <c r="B38" s="11">
        <v>8</v>
      </c>
      <c r="C38" s="11"/>
      <c r="D38" s="11"/>
      <c r="E38" s="11">
        <v>8</v>
      </c>
      <c r="F38"/>
      <c r="G38"/>
      <c r="H38"/>
      <c r="I38"/>
      <c r="J38"/>
      <c r="K38"/>
      <c r="L38"/>
      <c r="M38"/>
      <c r="N38"/>
      <c r="O38"/>
      <c r="P38"/>
      <c r="Q38"/>
      <c r="R38"/>
      <c r="S38"/>
      <c r="T38"/>
      <c r="U38"/>
      <c r="V38"/>
      <c r="W38"/>
      <c r="X38"/>
      <c r="Y38"/>
      <c r="Z38"/>
      <c r="AA38"/>
    </row>
    <row r="39" spans="1:27" s="14" customFormat="1" x14ac:dyDescent="0.3">
      <c r="A39" s="12" t="s">
        <v>8065</v>
      </c>
      <c r="B39" s="11">
        <v>1</v>
      </c>
      <c r="C39" s="11"/>
      <c r="D39" s="11"/>
      <c r="E39" s="11">
        <v>1</v>
      </c>
      <c r="F39"/>
      <c r="G39"/>
      <c r="H39"/>
      <c r="I39"/>
      <c r="J39"/>
      <c r="K39"/>
      <c r="L39"/>
      <c r="M39"/>
      <c r="N39"/>
      <c r="O39"/>
      <c r="P39"/>
      <c r="Q39"/>
      <c r="R39"/>
      <c r="S39"/>
      <c r="T39"/>
      <c r="U39"/>
      <c r="V39"/>
      <c r="W39"/>
      <c r="X39"/>
      <c r="Y39"/>
      <c r="Z39"/>
      <c r="AA39"/>
    </row>
    <row r="40" spans="1:27" s="14" customFormat="1" x14ac:dyDescent="0.3">
      <c r="A40" s="12" t="s">
        <v>4481</v>
      </c>
      <c r="B40" s="11">
        <v>5</v>
      </c>
      <c r="C40" s="11"/>
      <c r="D40" s="11"/>
      <c r="E40" s="11">
        <v>5</v>
      </c>
      <c r="F40"/>
      <c r="G40"/>
      <c r="H40"/>
      <c r="I40"/>
      <c r="J40"/>
      <c r="K40"/>
      <c r="L40"/>
      <c r="M40"/>
      <c r="N40"/>
      <c r="O40"/>
      <c r="P40"/>
      <c r="Q40"/>
      <c r="R40"/>
      <c r="S40"/>
      <c r="T40"/>
      <c r="U40"/>
      <c r="V40"/>
      <c r="W40"/>
      <c r="X40"/>
      <c r="Y40"/>
      <c r="Z40"/>
      <c r="AA40"/>
    </row>
    <row r="41" spans="1:27" s="14" customFormat="1" x14ac:dyDescent="0.3">
      <c r="A41" s="12" t="s">
        <v>67</v>
      </c>
      <c r="B41" s="11">
        <v>1</v>
      </c>
      <c r="C41" s="11"/>
      <c r="D41" s="11"/>
      <c r="E41" s="11">
        <v>1</v>
      </c>
      <c r="F41"/>
      <c r="G41"/>
      <c r="H41"/>
      <c r="I41"/>
      <c r="J41"/>
      <c r="K41"/>
      <c r="L41"/>
      <c r="M41"/>
      <c r="N41"/>
      <c r="O41"/>
      <c r="P41"/>
      <c r="Q41"/>
      <c r="R41"/>
      <c r="S41"/>
      <c r="T41"/>
      <c r="U41"/>
      <c r="V41"/>
      <c r="W41"/>
      <c r="X41"/>
      <c r="Y41"/>
      <c r="Z41"/>
      <c r="AA41"/>
    </row>
    <row r="42" spans="1:27" s="14" customFormat="1" x14ac:dyDescent="0.3">
      <c r="A42" s="12" t="s">
        <v>4496</v>
      </c>
      <c r="B42" s="11">
        <v>5</v>
      </c>
      <c r="C42" s="11"/>
      <c r="D42" s="11">
        <v>1</v>
      </c>
      <c r="E42" s="11">
        <v>6</v>
      </c>
      <c r="F42"/>
      <c r="G42"/>
      <c r="H42"/>
      <c r="I42"/>
      <c r="J42"/>
      <c r="K42"/>
      <c r="L42"/>
      <c r="M42"/>
      <c r="N42"/>
      <c r="O42"/>
      <c r="P42"/>
      <c r="Q42"/>
      <c r="R42"/>
      <c r="S42"/>
      <c r="T42"/>
      <c r="U42"/>
      <c r="V42"/>
      <c r="W42"/>
      <c r="X42"/>
      <c r="Y42"/>
      <c r="Z42"/>
      <c r="AA42"/>
    </row>
    <row r="43" spans="1:27" s="14" customFormat="1" x14ac:dyDescent="0.3">
      <c r="A43" s="12" t="s">
        <v>102</v>
      </c>
      <c r="B43" s="11">
        <v>6</v>
      </c>
      <c r="C43" s="11">
        <v>1</v>
      </c>
      <c r="D43" s="11"/>
      <c r="E43" s="11">
        <v>7</v>
      </c>
      <c r="F43"/>
      <c r="G43"/>
      <c r="H43"/>
      <c r="I43"/>
      <c r="J43"/>
      <c r="K43"/>
      <c r="L43"/>
      <c r="M43"/>
      <c r="N43"/>
      <c r="O43"/>
      <c r="P43"/>
      <c r="Q43"/>
      <c r="R43"/>
      <c r="S43"/>
      <c r="T43"/>
      <c r="U43"/>
      <c r="V43"/>
      <c r="W43"/>
      <c r="X43"/>
      <c r="Y43"/>
      <c r="Z43"/>
      <c r="AA43"/>
    </row>
    <row r="44" spans="1:27" x14ac:dyDescent="0.3">
      <c r="A44" s="12" t="s">
        <v>165</v>
      </c>
      <c r="B44" s="11"/>
      <c r="C44" s="11">
        <v>2</v>
      </c>
      <c r="D44" s="11"/>
      <c r="E44" s="11">
        <v>2</v>
      </c>
    </row>
    <row r="45" spans="1:27" x14ac:dyDescent="0.3">
      <c r="A45" s="12" t="s">
        <v>6576</v>
      </c>
      <c r="B45" s="11">
        <v>5</v>
      </c>
      <c r="C45" s="11"/>
      <c r="D45" s="11"/>
      <c r="E45" s="11">
        <v>5</v>
      </c>
    </row>
    <row r="46" spans="1:27" x14ac:dyDescent="0.3">
      <c r="A46" s="12" t="s">
        <v>112</v>
      </c>
      <c r="B46" s="11">
        <v>6</v>
      </c>
      <c r="C46" s="11"/>
      <c r="D46" s="11"/>
      <c r="E46" s="11">
        <v>6</v>
      </c>
    </row>
    <row r="47" spans="1:27" x14ac:dyDescent="0.3">
      <c r="A47" s="12" t="s">
        <v>84</v>
      </c>
      <c r="B47" s="11">
        <v>8</v>
      </c>
      <c r="C47" s="11">
        <v>1</v>
      </c>
      <c r="D47" s="11">
        <v>2</v>
      </c>
      <c r="E47" s="11">
        <v>11</v>
      </c>
    </row>
    <row r="48" spans="1:27" x14ac:dyDescent="0.3">
      <c r="A48" s="12" t="s">
        <v>54</v>
      </c>
      <c r="B48" s="11">
        <v>5</v>
      </c>
      <c r="C48" s="11"/>
      <c r="D48" s="11"/>
      <c r="E48" s="11">
        <v>5</v>
      </c>
    </row>
    <row r="49" spans="1:5" x14ac:dyDescent="0.3">
      <c r="A49" s="12" t="s">
        <v>4474</v>
      </c>
      <c r="B49" s="11">
        <v>7</v>
      </c>
      <c r="C49" s="11"/>
      <c r="D49" s="11">
        <v>1</v>
      </c>
      <c r="E49" s="11">
        <v>8</v>
      </c>
    </row>
    <row r="50" spans="1:5" x14ac:dyDescent="0.3">
      <c r="A50" s="12" t="s">
        <v>340</v>
      </c>
      <c r="B50" s="11">
        <v>4</v>
      </c>
      <c r="C50" s="11">
        <v>1</v>
      </c>
      <c r="D50" s="11"/>
      <c r="E50" s="11">
        <v>5</v>
      </c>
    </row>
    <row r="51" spans="1:5" x14ac:dyDescent="0.3">
      <c r="A51" s="12" t="s">
        <v>6216</v>
      </c>
      <c r="B51" s="11">
        <v>6</v>
      </c>
      <c r="C51" s="11"/>
      <c r="D51" s="11"/>
      <c r="E51" s="11">
        <v>6</v>
      </c>
    </row>
    <row r="52" spans="1:5" x14ac:dyDescent="0.3">
      <c r="A52" s="12" t="s">
        <v>376</v>
      </c>
      <c r="B52" s="11">
        <v>5</v>
      </c>
      <c r="C52" s="11"/>
      <c r="D52" s="11"/>
      <c r="E52" s="11">
        <v>5</v>
      </c>
    </row>
    <row r="53" spans="1:5" x14ac:dyDescent="0.3">
      <c r="A53" s="12" t="s">
        <v>4466</v>
      </c>
      <c r="B53" s="11">
        <v>7</v>
      </c>
      <c r="C53" s="11"/>
      <c r="D53" s="11"/>
      <c r="E53" s="11">
        <v>7</v>
      </c>
    </row>
    <row r="54" spans="1:5" x14ac:dyDescent="0.3">
      <c r="A54" s="12" t="s">
        <v>4480</v>
      </c>
      <c r="B54" s="11">
        <v>5</v>
      </c>
      <c r="C54" s="11">
        <v>1</v>
      </c>
      <c r="D54" s="11"/>
      <c r="E54" s="11">
        <v>6</v>
      </c>
    </row>
    <row r="55" spans="1:5" x14ac:dyDescent="0.3">
      <c r="A55" s="12" t="s">
        <v>207</v>
      </c>
      <c r="B55" s="11">
        <v>2</v>
      </c>
      <c r="C55" s="11"/>
      <c r="D55" s="11"/>
      <c r="E55" s="11">
        <v>2</v>
      </c>
    </row>
    <row r="56" spans="1:5" x14ac:dyDescent="0.3">
      <c r="A56" s="12" t="s">
        <v>215</v>
      </c>
      <c r="B56" s="11">
        <v>6</v>
      </c>
      <c r="C56" s="11"/>
      <c r="D56" s="11"/>
      <c r="E56" s="11">
        <v>6</v>
      </c>
    </row>
    <row r="57" spans="1:5" x14ac:dyDescent="0.3">
      <c r="A57" s="12" t="s">
        <v>4469</v>
      </c>
      <c r="B57" s="11">
        <v>2</v>
      </c>
      <c r="C57" s="11"/>
      <c r="D57" s="11">
        <v>2</v>
      </c>
      <c r="E57" s="11">
        <v>4</v>
      </c>
    </row>
    <row r="58" spans="1:5" x14ac:dyDescent="0.3">
      <c r="A58" s="12" t="s">
        <v>6756</v>
      </c>
      <c r="B58" s="11">
        <v>9</v>
      </c>
      <c r="C58" s="11"/>
      <c r="D58" s="11"/>
      <c r="E58" s="11">
        <v>9</v>
      </c>
    </row>
    <row r="59" spans="1:5" x14ac:dyDescent="0.3">
      <c r="A59" s="12" t="s">
        <v>296</v>
      </c>
      <c r="B59" s="11">
        <v>9</v>
      </c>
      <c r="C59" s="11"/>
      <c r="D59" s="11"/>
      <c r="E59" s="11">
        <v>9</v>
      </c>
    </row>
    <row r="60" spans="1:5" x14ac:dyDescent="0.3">
      <c r="A60" s="12" t="s">
        <v>4483</v>
      </c>
      <c r="B60" s="11">
        <v>2</v>
      </c>
      <c r="C60" s="11"/>
      <c r="D60" s="11">
        <v>1</v>
      </c>
      <c r="E60" s="11">
        <v>3</v>
      </c>
    </row>
    <row r="61" spans="1:5" x14ac:dyDescent="0.3">
      <c r="A61" s="12" t="s">
        <v>4462</v>
      </c>
      <c r="B61" s="11">
        <v>4</v>
      </c>
      <c r="C61" s="11"/>
      <c r="D61" s="11"/>
      <c r="E61" s="11">
        <v>4</v>
      </c>
    </row>
    <row r="62" spans="1:5" x14ac:dyDescent="0.3">
      <c r="A62" s="12" t="s">
        <v>186</v>
      </c>
      <c r="B62" s="11">
        <v>10</v>
      </c>
      <c r="C62" s="11"/>
      <c r="D62" s="11">
        <v>1</v>
      </c>
      <c r="E62" s="11">
        <v>11</v>
      </c>
    </row>
    <row r="63" spans="1:5" x14ac:dyDescent="0.3">
      <c r="A63" s="12" t="s">
        <v>155</v>
      </c>
      <c r="B63" s="11">
        <v>7</v>
      </c>
      <c r="C63" s="11"/>
      <c r="D63" s="11"/>
      <c r="E63" s="11">
        <v>7</v>
      </c>
    </row>
    <row r="64" spans="1:5" x14ac:dyDescent="0.3">
      <c r="A64" s="12" t="s">
        <v>7814</v>
      </c>
      <c r="B64" s="11">
        <v>1</v>
      </c>
      <c r="C64" s="11"/>
      <c r="D64" s="11"/>
      <c r="E64" s="11">
        <v>1</v>
      </c>
    </row>
    <row r="65" spans="1:5" x14ac:dyDescent="0.3">
      <c r="A65" s="12" t="s">
        <v>3956</v>
      </c>
      <c r="B65" s="11">
        <v>188</v>
      </c>
      <c r="C65" s="11">
        <v>9</v>
      </c>
      <c r="D65" s="11">
        <v>9</v>
      </c>
      <c r="E65" s="11">
        <v>206</v>
      </c>
    </row>
    <row r="73" spans="1:5" x14ac:dyDescent="0.3">
      <c r="E73" s="137"/>
    </row>
  </sheetData>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41E90-8071-4D62-878A-771FDCC99544}">
  <dimension ref="A1:B38"/>
  <sheetViews>
    <sheetView workbookViewId="0">
      <selection activeCell="A2" sqref="A2:B38"/>
    </sheetView>
  </sheetViews>
  <sheetFormatPr baseColWidth="10" defaultRowHeight="14.4" x14ac:dyDescent="0.3"/>
  <cols>
    <col min="1" max="1" width="32.5546875" bestFit="1" customWidth="1"/>
  </cols>
  <sheetData>
    <row r="1" spans="1:2" x14ac:dyDescent="0.3">
      <c r="A1" t="s">
        <v>8117</v>
      </c>
      <c r="B1" t="s">
        <v>6943</v>
      </c>
    </row>
    <row r="2" spans="1:2" x14ac:dyDescent="0.3">
      <c r="A2" s="12" t="s">
        <v>4467</v>
      </c>
      <c r="B2" t="s">
        <v>7957</v>
      </c>
    </row>
    <row r="3" spans="1:2" x14ac:dyDescent="0.3">
      <c r="A3" s="12" t="s">
        <v>143</v>
      </c>
      <c r="B3" s="14" t="s">
        <v>7957</v>
      </c>
    </row>
    <row r="4" spans="1:2" x14ac:dyDescent="0.3">
      <c r="A4" s="12" t="s">
        <v>4460</v>
      </c>
      <c r="B4" s="14" t="s">
        <v>7957</v>
      </c>
    </row>
    <row r="5" spans="1:2" x14ac:dyDescent="0.3">
      <c r="A5" s="12" t="s">
        <v>222</v>
      </c>
      <c r="B5" s="14" t="s">
        <v>7957</v>
      </c>
    </row>
    <row r="6" spans="1:2" x14ac:dyDescent="0.3">
      <c r="A6" s="12" t="s">
        <v>4468</v>
      </c>
      <c r="B6" s="14" t="s">
        <v>7957</v>
      </c>
    </row>
    <row r="7" spans="1:2" x14ac:dyDescent="0.3">
      <c r="A7" s="12" t="s">
        <v>4470</v>
      </c>
      <c r="B7" s="14" t="s">
        <v>7957</v>
      </c>
    </row>
    <row r="8" spans="1:2" x14ac:dyDescent="0.3">
      <c r="A8" s="12" t="s">
        <v>4481</v>
      </c>
      <c r="B8" s="14" t="s">
        <v>7957</v>
      </c>
    </row>
    <row r="9" spans="1:2" x14ac:dyDescent="0.3">
      <c r="A9" s="12" t="s">
        <v>6576</v>
      </c>
      <c r="B9" s="14" t="s">
        <v>7957</v>
      </c>
    </row>
    <row r="10" spans="1:2" x14ac:dyDescent="0.3">
      <c r="A10" s="12" t="s">
        <v>112</v>
      </c>
      <c r="B10" s="14" t="s">
        <v>7957</v>
      </c>
    </row>
    <row r="11" spans="1:2" x14ac:dyDescent="0.3">
      <c r="A11" s="12" t="s">
        <v>6216</v>
      </c>
      <c r="B11" s="14" t="s">
        <v>7957</v>
      </c>
    </row>
    <row r="12" spans="1:2" x14ac:dyDescent="0.3">
      <c r="A12" s="12" t="s">
        <v>4466</v>
      </c>
      <c r="B12" s="14" t="s">
        <v>7957</v>
      </c>
    </row>
    <row r="13" spans="1:2" x14ac:dyDescent="0.3">
      <c r="A13" s="12" t="s">
        <v>4480</v>
      </c>
      <c r="B13" s="14" t="s">
        <v>7957</v>
      </c>
    </row>
    <row r="14" spans="1:2" x14ac:dyDescent="0.3">
      <c r="A14" s="12" t="s">
        <v>215</v>
      </c>
      <c r="B14" s="14" t="s">
        <v>7957</v>
      </c>
    </row>
    <row r="15" spans="1:2" x14ac:dyDescent="0.3">
      <c r="A15" s="12" t="s">
        <v>6756</v>
      </c>
      <c r="B15" s="14" t="s">
        <v>7957</v>
      </c>
    </row>
    <row r="16" spans="1:2" x14ac:dyDescent="0.3">
      <c r="A16" s="12" t="s">
        <v>296</v>
      </c>
      <c r="B16" s="14" t="s">
        <v>7957</v>
      </c>
    </row>
    <row r="17" spans="1:2" x14ac:dyDescent="0.3">
      <c r="A17" s="12" t="s">
        <v>4462</v>
      </c>
      <c r="B17" s="14" t="s">
        <v>7957</v>
      </c>
    </row>
    <row r="18" spans="1:2" x14ac:dyDescent="0.3">
      <c r="A18" s="12" t="s">
        <v>6733</v>
      </c>
      <c r="B18" t="s">
        <v>6944</v>
      </c>
    </row>
    <row r="19" spans="1:2" x14ac:dyDescent="0.3">
      <c r="A19" s="12" t="s">
        <v>73</v>
      </c>
      <c r="B19" s="14" t="s">
        <v>6944</v>
      </c>
    </row>
    <row r="20" spans="1:2" x14ac:dyDescent="0.3">
      <c r="A20" s="12" t="s">
        <v>477</v>
      </c>
      <c r="B20" s="14" t="s">
        <v>6944</v>
      </c>
    </row>
    <row r="21" spans="1:2" x14ac:dyDescent="0.3">
      <c r="A21" s="12" t="s">
        <v>122</v>
      </c>
      <c r="B21" s="14" t="s">
        <v>6944</v>
      </c>
    </row>
    <row r="22" spans="1:2" x14ac:dyDescent="0.3">
      <c r="A22" s="12" t="s">
        <v>4510</v>
      </c>
      <c r="B22" s="14" t="s">
        <v>6944</v>
      </c>
    </row>
    <row r="23" spans="1:2" x14ac:dyDescent="0.3">
      <c r="A23" s="12" t="s">
        <v>4476</v>
      </c>
      <c r="B23" s="14" t="s">
        <v>6944</v>
      </c>
    </row>
    <row r="24" spans="1:2" x14ac:dyDescent="0.3">
      <c r="A24" s="12" t="s">
        <v>67</v>
      </c>
      <c r="B24" s="14" t="s">
        <v>6944</v>
      </c>
    </row>
    <row r="25" spans="1:2" x14ac:dyDescent="0.3">
      <c r="A25" s="12" t="s">
        <v>4496</v>
      </c>
      <c r="B25" s="14" t="s">
        <v>6944</v>
      </c>
    </row>
    <row r="26" spans="1:2" x14ac:dyDescent="0.3">
      <c r="A26" s="12" t="s">
        <v>102</v>
      </c>
      <c r="B26" s="14" t="s">
        <v>6944</v>
      </c>
    </row>
    <row r="27" spans="1:2" x14ac:dyDescent="0.3">
      <c r="A27" s="12" t="s">
        <v>84</v>
      </c>
      <c r="B27" s="14" t="s">
        <v>6944</v>
      </c>
    </row>
    <row r="28" spans="1:2" x14ac:dyDescent="0.3">
      <c r="A28" s="12" t="s">
        <v>54</v>
      </c>
      <c r="B28" s="14" t="s">
        <v>6944</v>
      </c>
    </row>
    <row r="29" spans="1:2" x14ac:dyDescent="0.3">
      <c r="A29" s="12" t="s">
        <v>4474</v>
      </c>
      <c r="B29" s="14" t="s">
        <v>6944</v>
      </c>
    </row>
    <row r="30" spans="1:2" x14ac:dyDescent="0.3">
      <c r="A30" s="12" t="s">
        <v>340</v>
      </c>
      <c r="B30" s="14" t="s">
        <v>6944</v>
      </c>
    </row>
    <row r="31" spans="1:2" x14ac:dyDescent="0.3">
      <c r="A31" s="12" t="s">
        <v>376</v>
      </c>
      <c r="B31" s="14" t="s">
        <v>6944</v>
      </c>
    </row>
    <row r="32" spans="1:2" x14ac:dyDescent="0.3">
      <c r="A32" s="12" t="s">
        <v>207</v>
      </c>
      <c r="B32" s="14" t="s">
        <v>6944</v>
      </c>
    </row>
    <row r="33" spans="1:2" x14ac:dyDescent="0.3">
      <c r="A33" s="12" t="s">
        <v>4469</v>
      </c>
      <c r="B33" s="14" t="s">
        <v>6944</v>
      </c>
    </row>
    <row r="34" spans="1:2" x14ac:dyDescent="0.3">
      <c r="A34" s="12" t="s">
        <v>4483</v>
      </c>
      <c r="B34" s="14" t="s">
        <v>6944</v>
      </c>
    </row>
    <row r="35" spans="1:2" x14ac:dyDescent="0.3">
      <c r="A35" s="12" t="s">
        <v>186</v>
      </c>
      <c r="B35" s="14" t="s">
        <v>6944</v>
      </c>
    </row>
    <row r="36" spans="1:2" x14ac:dyDescent="0.3">
      <c r="A36" s="12" t="s">
        <v>155</v>
      </c>
      <c r="B36" s="14" t="s">
        <v>6944</v>
      </c>
    </row>
    <row r="37" spans="1:2" x14ac:dyDescent="0.3">
      <c r="A37" s="12" t="s">
        <v>8065</v>
      </c>
      <c r="B37" t="s">
        <v>8066</v>
      </c>
    </row>
    <row r="38" spans="1:2" x14ac:dyDescent="0.3">
      <c r="A38" s="12" t="s">
        <v>165</v>
      </c>
      <c r="B38" t="s">
        <v>7956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B53C2-067F-40F7-A810-1CBA730AD8CF}">
  <dimension ref="A4:O151"/>
  <sheetViews>
    <sheetView topLeftCell="A60" workbookViewId="0">
      <selection activeCell="C59" sqref="C59"/>
    </sheetView>
  </sheetViews>
  <sheetFormatPr baseColWidth="10" defaultRowHeight="14.4" x14ac:dyDescent="0.3"/>
  <cols>
    <col min="1" max="1" width="156.88671875" bestFit="1" customWidth="1"/>
    <col min="2" max="2" width="18.5546875" bestFit="1" customWidth="1"/>
    <col min="3" max="3" width="10.44140625" bestFit="1" customWidth="1"/>
    <col min="4" max="4" width="11" bestFit="1" customWidth="1"/>
    <col min="5" max="5" width="61.109375" bestFit="1" customWidth="1"/>
    <col min="6" max="6" width="18.5546875" bestFit="1" customWidth="1"/>
    <col min="7" max="7" width="14" style="14" customWidth="1"/>
    <col min="8" max="8" width="12.5546875" bestFit="1" customWidth="1"/>
    <col min="9" max="9" width="61.5546875" bestFit="1" customWidth="1"/>
    <col min="10" max="10" width="22.44140625" bestFit="1" customWidth="1"/>
    <col min="11" max="11" width="10" bestFit="1" customWidth="1"/>
    <col min="12" max="12" width="11.109375" bestFit="1" customWidth="1"/>
    <col min="13" max="13" width="16.88671875" bestFit="1" customWidth="1"/>
    <col min="14" max="14" width="9" bestFit="1" customWidth="1"/>
    <col min="15" max="15" width="12.5546875" bestFit="1" customWidth="1"/>
  </cols>
  <sheetData>
    <row r="4" spans="1:15" x14ac:dyDescent="0.3">
      <c r="A4" s="13" t="s">
        <v>31</v>
      </c>
      <c r="B4" s="14" t="s">
        <v>6509</v>
      </c>
      <c r="E4" s="13" t="s">
        <v>31</v>
      </c>
      <c r="F4" s="14" t="s">
        <v>6812</v>
      </c>
    </row>
    <row r="5" spans="1:15" x14ac:dyDescent="0.3">
      <c r="A5" s="13" t="s">
        <v>2274</v>
      </c>
      <c r="B5" s="14" t="s">
        <v>663</v>
      </c>
      <c r="E5" s="13" t="s">
        <v>2274</v>
      </c>
      <c r="F5" s="14" t="s">
        <v>663</v>
      </c>
      <c r="I5" s="13" t="s">
        <v>2274</v>
      </c>
      <c r="J5" s="14" t="s">
        <v>663</v>
      </c>
    </row>
    <row r="6" spans="1:15" x14ac:dyDescent="0.3">
      <c r="A6" s="13" t="s">
        <v>6943</v>
      </c>
      <c r="B6" s="14" t="s">
        <v>7957</v>
      </c>
      <c r="E6" s="13" t="s">
        <v>6943</v>
      </c>
      <c r="F6" s="14" t="s">
        <v>6509</v>
      </c>
      <c r="I6" s="13" t="s">
        <v>6943</v>
      </c>
      <c r="J6" s="14" t="s">
        <v>3964</v>
      </c>
    </row>
    <row r="8" spans="1:15" x14ac:dyDescent="0.3">
      <c r="A8" s="13" t="s">
        <v>3955</v>
      </c>
      <c r="B8" t="s">
        <v>3957</v>
      </c>
      <c r="E8" s="13" t="s">
        <v>3955</v>
      </c>
      <c r="F8" t="s">
        <v>3957</v>
      </c>
      <c r="I8" s="13" t="s">
        <v>3957</v>
      </c>
      <c r="J8" s="13" t="s">
        <v>3958</v>
      </c>
    </row>
    <row r="9" spans="1:15" x14ac:dyDescent="0.3">
      <c r="A9" s="12" t="s">
        <v>4467</v>
      </c>
      <c r="B9" s="11">
        <v>1</v>
      </c>
      <c r="E9" s="131" t="s">
        <v>143</v>
      </c>
      <c r="F9" s="11">
        <v>1</v>
      </c>
      <c r="G9" s="11"/>
      <c r="I9" s="13" t="s">
        <v>3955</v>
      </c>
      <c r="J9" s="14" t="s">
        <v>6815</v>
      </c>
      <c r="K9" s="14" t="s">
        <v>6816</v>
      </c>
      <c r="L9" s="14" t="s">
        <v>6817</v>
      </c>
      <c r="M9" s="14" t="s">
        <v>6818</v>
      </c>
      <c r="N9" s="14" t="s">
        <v>6819</v>
      </c>
      <c r="O9" s="14" t="s">
        <v>3956</v>
      </c>
    </row>
    <row r="10" spans="1:15" x14ac:dyDescent="0.3">
      <c r="A10" s="117" t="s">
        <v>1754</v>
      </c>
      <c r="B10" s="11">
        <v>1</v>
      </c>
      <c r="E10" s="12" t="s">
        <v>4460</v>
      </c>
      <c r="F10" s="11">
        <v>1</v>
      </c>
      <c r="G10" s="11"/>
      <c r="I10" s="132" t="s">
        <v>6426</v>
      </c>
      <c r="J10" s="11"/>
      <c r="K10" s="11">
        <v>2</v>
      </c>
      <c r="L10" s="11"/>
      <c r="M10" s="11"/>
      <c r="N10" s="11"/>
      <c r="O10" s="11">
        <v>2</v>
      </c>
    </row>
    <row r="11" spans="1:15" x14ac:dyDescent="0.3">
      <c r="A11" s="12" t="s">
        <v>143</v>
      </c>
      <c r="B11" s="11">
        <v>3</v>
      </c>
      <c r="E11" s="12" t="s">
        <v>222</v>
      </c>
      <c r="F11" s="11">
        <v>2</v>
      </c>
      <c r="G11" s="11"/>
      <c r="I11" s="117" t="s">
        <v>6696</v>
      </c>
      <c r="J11" s="11"/>
      <c r="K11" s="11">
        <v>2</v>
      </c>
      <c r="L11" s="11"/>
      <c r="M11" s="11"/>
      <c r="N11" s="11"/>
      <c r="O11" s="11">
        <v>2</v>
      </c>
    </row>
    <row r="12" spans="1:15" x14ac:dyDescent="0.3">
      <c r="A12" s="117" t="s">
        <v>924</v>
      </c>
      <c r="B12" s="11">
        <v>1</v>
      </c>
      <c r="E12" s="12" t="s">
        <v>4476</v>
      </c>
      <c r="F12" s="11">
        <v>3</v>
      </c>
      <c r="G12" s="11"/>
      <c r="I12" s="132" t="s">
        <v>122</v>
      </c>
      <c r="J12" s="11">
        <v>1</v>
      </c>
      <c r="K12" s="11"/>
      <c r="L12" s="11">
        <v>1</v>
      </c>
      <c r="M12" s="11">
        <v>1</v>
      </c>
      <c r="N12" s="11"/>
      <c r="O12" s="11">
        <v>3</v>
      </c>
    </row>
    <row r="13" spans="1:15" x14ac:dyDescent="0.3">
      <c r="A13" s="117" t="s">
        <v>755</v>
      </c>
      <c r="B13" s="11">
        <v>1</v>
      </c>
      <c r="E13" s="117" t="s">
        <v>7947</v>
      </c>
      <c r="F13" s="11">
        <v>2</v>
      </c>
      <c r="G13" s="11"/>
      <c r="I13" s="132" t="s">
        <v>6431</v>
      </c>
      <c r="J13" s="11"/>
      <c r="K13" s="11">
        <v>1</v>
      </c>
      <c r="L13" s="11"/>
      <c r="M13" s="11"/>
      <c r="N13" s="11"/>
      <c r="O13" s="11">
        <v>1</v>
      </c>
    </row>
    <row r="14" spans="1:15" x14ac:dyDescent="0.3">
      <c r="A14" s="117" t="s">
        <v>250</v>
      </c>
      <c r="B14" s="11">
        <v>1</v>
      </c>
      <c r="E14" s="117" t="s">
        <v>655</v>
      </c>
      <c r="F14" s="11">
        <v>1</v>
      </c>
      <c r="G14" s="11"/>
      <c r="I14" s="117" t="s">
        <v>6696</v>
      </c>
      <c r="J14" s="11"/>
      <c r="K14" s="11">
        <v>1</v>
      </c>
      <c r="L14" s="11"/>
      <c r="M14" s="11"/>
      <c r="N14" s="11"/>
      <c r="O14" s="11">
        <v>1</v>
      </c>
    </row>
    <row r="15" spans="1:15" x14ac:dyDescent="0.3">
      <c r="A15" s="135" t="s">
        <v>4471</v>
      </c>
      <c r="B15" s="11">
        <v>1</v>
      </c>
      <c r="E15" s="131" t="s">
        <v>4468</v>
      </c>
      <c r="F15" s="11">
        <v>1</v>
      </c>
      <c r="G15" s="11"/>
      <c r="I15" s="132" t="s">
        <v>4510</v>
      </c>
      <c r="J15" s="11">
        <v>1</v>
      </c>
      <c r="K15" s="11"/>
      <c r="L15" s="11"/>
      <c r="M15" s="11"/>
      <c r="N15" s="11"/>
      <c r="O15" s="11">
        <v>1</v>
      </c>
    </row>
    <row r="16" spans="1:15" x14ac:dyDescent="0.3">
      <c r="A16" s="117" t="s">
        <v>219</v>
      </c>
      <c r="B16" s="11">
        <v>1</v>
      </c>
      <c r="E16" s="12" t="s">
        <v>4470</v>
      </c>
      <c r="F16" s="11">
        <v>1</v>
      </c>
      <c r="G16" s="11"/>
      <c r="I16" s="117" t="s">
        <v>161</v>
      </c>
      <c r="J16" s="11">
        <v>1</v>
      </c>
      <c r="K16" s="11"/>
      <c r="L16" s="11"/>
      <c r="M16" s="11"/>
      <c r="N16" s="11"/>
      <c r="O16" s="11">
        <v>1</v>
      </c>
    </row>
    <row r="17" spans="1:15" x14ac:dyDescent="0.3">
      <c r="A17" s="12" t="s">
        <v>4460</v>
      </c>
      <c r="B17" s="11">
        <v>9</v>
      </c>
      <c r="E17" s="117" t="s">
        <v>6341</v>
      </c>
      <c r="F17" s="11">
        <v>1</v>
      </c>
      <c r="G17" s="11"/>
      <c r="I17" s="132" t="s">
        <v>6428</v>
      </c>
      <c r="J17" s="11"/>
      <c r="K17" s="11">
        <v>2</v>
      </c>
      <c r="L17" s="11"/>
      <c r="M17" s="11"/>
      <c r="N17" s="11"/>
      <c r="O17" s="11">
        <v>2</v>
      </c>
    </row>
    <row r="18" spans="1:15" x14ac:dyDescent="0.3">
      <c r="A18" s="117" t="s">
        <v>375</v>
      </c>
      <c r="B18" s="11">
        <v>1</v>
      </c>
      <c r="E18" s="12" t="s">
        <v>67</v>
      </c>
      <c r="F18" s="11">
        <v>1</v>
      </c>
      <c r="G18" s="11"/>
      <c r="I18" s="117" t="s">
        <v>6696</v>
      </c>
      <c r="J18" s="11"/>
      <c r="K18" s="11">
        <v>2</v>
      </c>
      <c r="L18" s="11"/>
      <c r="M18" s="11"/>
      <c r="N18" s="11"/>
      <c r="O18" s="11">
        <v>2</v>
      </c>
    </row>
    <row r="19" spans="1:15" x14ac:dyDescent="0.3">
      <c r="A19" s="117" t="s">
        <v>1447</v>
      </c>
      <c r="B19" s="11">
        <v>1</v>
      </c>
      <c r="E19" s="117" t="s">
        <v>6715</v>
      </c>
      <c r="F19" s="11">
        <v>1</v>
      </c>
      <c r="G19" s="11"/>
      <c r="I19" s="132" t="s">
        <v>684</v>
      </c>
      <c r="J19" s="11"/>
      <c r="K19" s="11"/>
      <c r="L19" s="11">
        <v>3</v>
      </c>
      <c r="M19" s="11"/>
      <c r="N19" s="11">
        <v>1</v>
      </c>
      <c r="O19" s="11">
        <v>4</v>
      </c>
    </row>
    <row r="20" spans="1:15" x14ac:dyDescent="0.3">
      <c r="A20" s="117" t="s">
        <v>204</v>
      </c>
      <c r="B20" s="11">
        <v>1</v>
      </c>
      <c r="E20" s="12" t="s">
        <v>102</v>
      </c>
      <c r="F20" s="11">
        <v>4</v>
      </c>
      <c r="G20" s="11"/>
      <c r="I20" s="117" t="s">
        <v>2275</v>
      </c>
      <c r="J20" s="11"/>
      <c r="K20" s="11"/>
      <c r="L20" s="11">
        <v>1</v>
      </c>
      <c r="M20" s="11"/>
      <c r="N20" s="11"/>
      <c r="O20" s="11">
        <v>1</v>
      </c>
    </row>
    <row r="21" spans="1:15" x14ac:dyDescent="0.3">
      <c r="A21" s="117" t="s">
        <v>1872</v>
      </c>
      <c r="B21" s="11">
        <v>1</v>
      </c>
      <c r="E21" s="117" t="s">
        <v>109</v>
      </c>
      <c r="F21" s="11">
        <v>2</v>
      </c>
      <c r="G21" s="11"/>
      <c r="I21" s="117" t="s">
        <v>34</v>
      </c>
      <c r="J21" s="11"/>
      <c r="K21" s="11"/>
      <c r="L21" s="11">
        <v>2</v>
      </c>
      <c r="M21" s="11"/>
      <c r="N21" s="11"/>
      <c r="O21" s="11">
        <v>2</v>
      </c>
    </row>
    <row r="22" spans="1:15" x14ac:dyDescent="0.3">
      <c r="A22" s="117" t="s">
        <v>969</v>
      </c>
      <c r="B22" s="11">
        <v>1</v>
      </c>
      <c r="E22" s="117" t="s">
        <v>6698</v>
      </c>
      <c r="F22" s="11">
        <v>2</v>
      </c>
      <c r="G22" s="11"/>
      <c r="I22" s="117" t="s">
        <v>274</v>
      </c>
      <c r="J22" s="11"/>
      <c r="K22" s="11"/>
      <c r="L22" s="11"/>
      <c r="M22" s="11"/>
      <c r="N22" s="11">
        <v>1</v>
      </c>
      <c r="O22" s="11">
        <v>1</v>
      </c>
    </row>
    <row r="23" spans="1:15" x14ac:dyDescent="0.3">
      <c r="A23" s="117" t="s">
        <v>72</v>
      </c>
      <c r="B23" s="11">
        <v>1</v>
      </c>
      <c r="E23" s="12" t="s">
        <v>6576</v>
      </c>
      <c r="F23" s="11">
        <v>2</v>
      </c>
      <c r="I23" s="132" t="s">
        <v>4476</v>
      </c>
      <c r="J23" s="11"/>
      <c r="K23" s="11"/>
      <c r="L23" s="11"/>
      <c r="M23" s="11"/>
      <c r="N23" s="11">
        <v>2</v>
      </c>
      <c r="O23" s="11">
        <v>2</v>
      </c>
    </row>
    <row r="24" spans="1:15" x14ac:dyDescent="0.3">
      <c r="A24" s="117" t="s">
        <v>233</v>
      </c>
      <c r="B24" s="11">
        <v>1</v>
      </c>
      <c r="E24" s="117" t="s">
        <v>6699</v>
      </c>
      <c r="F24" s="11">
        <v>2</v>
      </c>
      <c r="I24" s="117" t="s">
        <v>152</v>
      </c>
      <c r="J24" s="11"/>
      <c r="K24" s="11"/>
      <c r="L24" s="11"/>
      <c r="M24" s="11"/>
      <c r="N24" s="11">
        <v>1</v>
      </c>
      <c r="O24" s="11">
        <v>1</v>
      </c>
    </row>
    <row r="25" spans="1:15" x14ac:dyDescent="0.3">
      <c r="A25" s="117" t="s">
        <v>502</v>
      </c>
      <c r="B25" s="11">
        <v>1</v>
      </c>
      <c r="E25" s="12" t="s">
        <v>112</v>
      </c>
      <c r="F25" s="11">
        <v>2</v>
      </c>
      <c r="I25" s="117" t="s">
        <v>274</v>
      </c>
      <c r="J25" s="11"/>
      <c r="K25" s="11"/>
      <c r="L25" s="11"/>
      <c r="M25" s="11"/>
      <c r="N25" s="11">
        <v>1</v>
      </c>
      <c r="O25" s="11">
        <v>1</v>
      </c>
    </row>
    <row r="26" spans="1:15" x14ac:dyDescent="0.3">
      <c r="A26" s="117" t="s">
        <v>231</v>
      </c>
      <c r="B26" s="11">
        <v>1</v>
      </c>
      <c r="E26" s="12" t="s">
        <v>54</v>
      </c>
      <c r="F26" s="11">
        <v>1</v>
      </c>
      <c r="I26" s="132" t="s">
        <v>39</v>
      </c>
      <c r="J26" s="11">
        <v>6</v>
      </c>
      <c r="K26" s="11"/>
      <c r="L26" s="11"/>
      <c r="M26" s="11"/>
      <c r="N26" s="11"/>
      <c r="O26" s="11">
        <v>6</v>
      </c>
    </row>
    <row r="27" spans="1:15" x14ac:dyDescent="0.3">
      <c r="A27" s="12" t="s">
        <v>222</v>
      </c>
      <c r="B27" s="11">
        <v>6</v>
      </c>
      <c r="E27" s="117" t="s">
        <v>6473</v>
      </c>
      <c r="F27" s="11">
        <v>1</v>
      </c>
      <c r="I27" s="117" t="s">
        <v>161</v>
      </c>
      <c r="J27" s="11">
        <v>3</v>
      </c>
      <c r="K27" s="11"/>
      <c r="L27" s="11"/>
      <c r="M27" s="11"/>
      <c r="N27" s="11"/>
      <c r="O27" s="11">
        <v>3</v>
      </c>
    </row>
    <row r="28" spans="1:15" x14ac:dyDescent="0.3">
      <c r="A28" s="117" t="s">
        <v>964</v>
      </c>
      <c r="B28" s="11">
        <v>1</v>
      </c>
      <c r="E28" s="12" t="s">
        <v>340</v>
      </c>
      <c r="F28" s="11">
        <v>2</v>
      </c>
      <c r="I28" s="117" t="s">
        <v>274</v>
      </c>
      <c r="J28" s="11">
        <v>3</v>
      </c>
      <c r="K28" s="11"/>
      <c r="L28" s="11"/>
      <c r="M28" s="11"/>
      <c r="N28" s="11"/>
      <c r="O28" s="11">
        <v>3</v>
      </c>
    </row>
    <row r="29" spans="1:15" x14ac:dyDescent="0.3">
      <c r="A29" s="117" t="s">
        <v>221</v>
      </c>
      <c r="B29" s="11">
        <v>1</v>
      </c>
      <c r="E29" s="117" t="s">
        <v>6340</v>
      </c>
      <c r="F29" s="11">
        <v>2</v>
      </c>
      <c r="I29" s="132" t="s">
        <v>335</v>
      </c>
      <c r="J29" s="11"/>
      <c r="K29" s="11">
        <v>2</v>
      </c>
      <c r="L29" s="11"/>
      <c r="M29" s="11"/>
      <c r="N29" s="11"/>
      <c r="O29" s="11">
        <v>2</v>
      </c>
    </row>
    <row r="30" spans="1:15" x14ac:dyDescent="0.3">
      <c r="A30" s="117" t="s">
        <v>907</v>
      </c>
      <c r="B30" s="11">
        <v>1</v>
      </c>
      <c r="E30" s="12" t="s">
        <v>376</v>
      </c>
      <c r="F30" s="11">
        <v>2</v>
      </c>
      <c r="I30" s="117" t="s">
        <v>6696</v>
      </c>
      <c r="J30" s="11"/>
      <c r="K30" s="11">
        <v>2</v>
      </c>
      <c r="L30" s="11"/>
      <c r="M30" s="11"/>
      <c r="N30" s="11"/>
      <c r="O30" s="11">
        <v>2</v>
      </c>
    </row>
    <row r="31" spans="1:15" x14ac:dyDescent="0.3">
      <c r="A31" s="117" t="s">
        <v>2050</v>
      </c>
      <c r="B31" s="11">
        <v>1</v>
      </c>
      <c r="E31" s="117" t="s">
        <v>6707</v>
      </c>
      <c r="F31" s="11">
        <v>1</v>
      </c>
      <c r="I31" s="132" t="s">
        <v>4496</v>
      </c>
      <c r="J31" s="11">
        <v>1</v>
      </c>
      <c r="K31" s="11">
        <v>2</v>
      </c>
      <c r="L31" s="11">
        <v>1</v>
      </c>
      <c r="M31" s="11">
        <v>2</v>
      </c>
      <c r="N31" s="11">
        <v>1</v>
      </c>
      <c r="O31" s="11">
        <v>7</v>
      </c>
    </row>
    <row r="32" spans="1:15" x14ac:dyDescent="0.3">
      <c r="A32" s="117" t="s">
        <v>1273</v>
      </c>
      <c r="B32" s="11">
        <v>1</v>
      </c>
      <c r="E32" s="117" t="s">
        <v>6713</v>
      </c>
      <c r="F32" s="11">
        <v>1</v>
      </c>
      <c r="I32" s="117" t="s">
        <v>2275</v>
      </c>
      <c r="J32" s="11"/>
      <c r="K32" s="11">
        <v>2</v>
      </c>
      <c r="L32" s="11"/>
      <c r="M32" s="11"/>
      <c r="N32" s="11"/>
      <c r="O32" s="11">
        <v>2</v>
      </c>
    </row>
    <row r="33" spans="1:15" x14ac:dyDescent="0.3">
      <c r="A33" s="117" t="s">
        <v>440</v>
      </c>
      <c r="B33" s="11">
        <v>1</v>
      </c>
      <c r="E33" s="12" t="s">
        <v>4466</v>
      </c>
      <c r="F33" s="11">
        <v>1</v>
      </c>
      <c r="I33" s="117" t="s">
        <v>6696</v>
      </c>
      <c r="J33" s="11"/>
      <c r="K33" s="11"/>
      <c r="L33" s="11"/>
      <c r="M33" s="11">
        <v>2</v>
      </c>
      <c r="N33" s="11"/>
      <c r="O33" s="11">
        <v>2</v>
      </c>
    </row>
    <row r="34" spans="1:15" x14ac:dyDescent="0.3">
      <c r="A34" s="12" t="s">
        <v>4468</v>
      </c>
      <c r="B34" s="11">
        <v>6</v>
      </c>
      <c r="E34" s="12" t="s">
        <v>4480</v>
      </c>
      <c r="F34" s="11">
        <v>1</v>
      </c>
      <c r="I34" s="117" t="s">
        <v>34</v>
      </c>
      <c r="J34" s="11"/>
      <c r="K34" s="11"/>
      <c r="L34" s="11">
        <v>1</v>
      </c>
      <c r="M34" s="11"/>
      <c r="N34" s="11"/>
      <c r="O34" s="11">
        <v>1</v>
      </c>
    </row>
    <row r="35" spans="1:15" x14ac:dyDescent="0.3">
      <c r="A35" s="117" t="s">
        <v>1049</v>
      </c>
      <c r="B35" s="11">
        <v>1</v>
      </c>
      <c r="E35" s="131" t="s">
        <v>215</v>
      </c>
      <c r="F35" s="11">
        <v>2</v>
      </c>
      <c r="I35" s="117" t="s">
        <v>152</v>
      </c>
      <c r="J35" s="11">
        <v>1</v>
      </c>
      <c r="K35" s="11"/>
      <c r="L35" s="11"/>
      <c r="M35" s="11"/>
      <c r="N35" s="11"/>
      <c r="O35" s="11">
        <v>1</v>
      </c>
    </row>
    <row r="36" spans="1:15" x14ac:dyDescent="0.3">
      <c r="A36" s="117" t="s">
        <v>582</v>
      </c>
      <c r="B36" s="11">
        <v>1</v>
      </c>
      <c r="E36" s="12" t="s">
        <v>4469</v>
      </c>
      <c r="F36" s="11">
        <v>1</v>
      </c>
      <c r="I36" s="117" t="s">
        <v>274</v>
      </c>
      <c r="J36" s="11"/>
      <c r="K36" s="11"/>
      <c r="L36" s="11"/>
      <c r="M36" s="11"/>
      <c r="N36" s="11">
        <v>1</v>
      </c>
      <c r="O36" s="11">
        <v>1</v>
      </c>
    </row>
    <row r="37" spans="1:15" x14ac:dyDescent="0.3">
      <c r="A37" s="117" t="s">
        <v>4533</v>
      </c>
      <c r="B37" s="11">
        <v>1</v>
      </c>
      <c r="E37" s="117" t="s">
        <v>6701</v>
      </c>
      <c r="F37" s="11">
        <v>1</v>
      </c>
      <c r="I37" s="132" t="s">
        <v>6433</v>
      </c>
      <c r="J37" s="11"/>
      <c r="K37" s="11">
        <v>1</v>
      </c>
      <c r="L37" s="11"/>
      <c r="M37" s="11"/>
      <c r="N37" s="11"/>
      <c r="O37" s="11">
        <v>1</v>
      </c>
    </row>
    <row r="38" spans="1:15" x14ac:dyDescent="0.3">
      <c r="A38" s="117" t="s">
        <v>6631</v>
      </c>
      <c r="B38" s="11">
        <v>1</v>
      </c>
      <c r="E38" s="12" t="s">
        <v>6756</v>
      </c>
      <c r="F38" s="11">
        <v>3</v>
      </c>
      <c r="I38" s="117" t="s">
        <v>6696</v>
      </c>
      <c r="J38" s="11"/>
      <c r="K38" s="11">
        <v>1</v>
      </c>
      <c r="L38" s="11"/>
      <c r="M38" s="11"/>
      <c r="N38" s="11"/>
      <c r="O38" s="11">
        <v>1</v>
      </c>
    </row>
    <row r="39" spans="1:15" x14ac:dyDescent="0.3">
      <c r="A39" s="117" t="s">
        <v>1571</v>
      </c>
      <c r="B39" s="11">
        <v>1</v>
      </c>
      <c r="E39" s="12" t="s">
        <v>296</v>
      </c>
      <c r="F39" s="11">
        <v>3</v>
      </c>
      <c r="I39" s="132" t="s">
        <v>6434</v>
      </c>
      <c r="J39" s="11"/>
      <c r="K39" s="11"/>
      <c r="L39" s="11">
        <v>1</v>
      </c>
      <c r="M39" s="11"/>
      <c r="N39" s="11"/>
      <c r="O39" s="11">
        <v>1</v>
      </c>
    </row>
    <row r="40" spans="1:15" x14ac:dyDescent="0.3">
      <c r="A40" s="117" t="s">
        <v>320</v>
      </c>
      <c r="B40" s="11">
        <v>1</v>
      </c>
      <c r="E40" s="12" t="s">
        <v>4483</v>
      </c>
      <c r="F40" s="11">
        <v>1</v>
      </c>
      <c r="I40" s="117" t="s">
        <v>6696</v>
      </c>
      <c r="J40" s="11"/>
      <c r="K40" s="11"/>
      <c r="L40" s="11">
        <v>1</v>
      </c>
      <c r="M40" s="11"/>
      <c r="N40" s="11"/>
      <c r="O40" s="11">
        <v>1</v>
      </c>
    </row>
    <row r="41" spans="1:15" x14ac:dyDescent="0.3">
      <c r="A41" s="12" t="s">
        <v>4470</v>
      </c>
      <c r="B41" s="11">
        <v>8</v>
      </c>
      <c r="E41" s="117" t="s">
        <v>6468</v>
      </c>
      <c r="F41" s="11">
        <v>1</v>
      </c>
      <c r="I41" s="132" t="s">
        <v>84</v>
      </c>
      <c r="J41" s="11"/>
      <c r="K41" s="11"/>
      <c r="L41" s="11">
        <v>3</v>
      </c>
      <c r="M41" s="11"/>
      <c r="N41" s="11">
        <v>1</v>
      </c>
      <c r="O41" s="11">
        <v>4</v>
      </c>
    </row>
    <row r="42" spans="1:15" x14ac:dyDescent="0.3">
      <c r="A42" s="117" t="s">
        <v>385</v>
      </c>
      <c r="B42" s="11">
        <v>1</v>
      </c>
      <c r="E42" s="12" t="s">
        <v>4462</v>
      </c>
      <c r="F42" s="11">
        <v>2</v>
      </c>
      <c r="I42" s="117" t="s">
        <v>2275</v>
      </c>
      <c r="J42" s="11"/>
      <c r="K42" s="11"/>
      <c r="L42" s="11">
        <v>3</v>
      </c>
      <c r="M42" s="11"/>
      <c r="N42" s="11"/>
      <c r="O42" s="11">
        <v>3</v>
      </c>
    </row>
    <row r="43" spans="1:15" x14ac:dyDescent="0.3">
      <c r="A43" s="117" t="s">
        <v>2091</v>
      </c>
      <c r="B43" s="11">
        <v>1</v>
      </c>
      <c r="E43" s="12" t="s">
        <v>186</v>
      </c>
      <c r="F43" s="11">
        <v>3</v>
      </c>
      <c r="I43" s="117" t="s">
        <v>274</v>
      </c>
      <c r="J43" s="11"/>
      <c r="K43" s="11"/>
      <c r="L43" s="11"/>
      <c r="M43" s="11"/>
      <c r="N43" s="11">
        <v>1</v>
      </c>
      <c r="O43" s="11">
        <v>1</v>
      </c>
    </row>
    <row r="44" spans="1:15" x14ac:dyDescent="0.3">
      <c r="A44" s="117" t="s">
        <v>2002</v>
      </c>
      <c r="B44" s="11">
        <v>1</v>
      </c>
      <c r="E44" s="117" t="s">
        <v>6708</v>
      </c>
      <c r="F44" s="11">
        <v>3</v>
      </c>
      <c r="I44" s="132" t="s">
        <v>54</v>
      </c>
      <c r="J44" s="11">
        <v>1</v>
      </c>
      <c r="K44" s="11"/>
      <c r="L44" s="11"/>
      <c r="M44" s="11"/>
      <c r="N44" s="11"/>
      <c r="O44" s="11">
        <v>1</v>
      </c>
    </row>
    <row r="45" spans="1:15" x14ac:dyDescent="0.3">
      <c r="A45" s="117" t="s">
        <v>909</v>
      </c>
      <c r="B45" s="11">
        <v>1</v>
      </c>
      <c r="E45" s="12" t="s">
        <v>3956</v>
      </c>
      <c r="F45" s="11">
        <v>40</v>
      </c>
      <c r="I45" s="117" t="s">
        <v>161</v>
      </c>
      <c r="J45" s="11">
        <v>1</v>
      </c>
      <c r="K45" s="11"/>
      <c r="L45" s="11"/>
      <c r="M45" s="11"/>
      <c r="N45" s="11"/>
      <c r="O45" s="11">
        <v>1</v>
      </c>
    </row>
    <row r="46" spans="1:15" x14ac:dyDescent="0.3">
      <c r="A46" s="117" t="s">
        <v>206</v>
      </c>
      <c r="B46" s="11">
        <v>1</v>
      </c>
      <c r="I46" s="132" t="s">
        <v>376</v>
      </c>
      <c r="J46" s="11">
        <v>3</v>
      </c>
      <c r="K46" s="11"/>
      <c r="L46" s="11"/>
      <c r="M46" s="11">
        <v>7</v>
      </c>
      <c r="N46" s="11"/>
      <c r="O46" s="11">
        <v>10</v>
      </c>
    </row>
    <row r="47" spans="1:15" x14ac:dyDescent="0.3">
      <c r="A47" s="117" t="s">
        <v>547</v>
      </c>
      <c r="B47" s="11">
        <v>1</v>
      </c>
      <c r="I47" s="117" t="s">
        <v>6696</v>
      </c>
      <c r="J47" s="11">
        <v>1</v>
      </c>
      <c r="K47" s="11"/>
      <c r="L47" s="11"/>
      <c r="M47" s="11"/>
      <c r="N47" s="11"/>
      <c r="O47" s="11">
        <v>1</v>
      </c>
    </row>
    <row r="48" spans="1:15" x14ac:dyDescent="0.3">
      <c r="A48" s="117" t="s">
        <v>2041</v>
      </c>
      <c r="B48" s="11">
        <v>1</v>
      </c>
      <c r="I48" s="117" t="s">
        <v>179</v>
      </c>
      <c r="J48" s="11"/>
      <c r="K48" s="11"/>
      <c r="L48" s="11"/>
      <c r="M48" s="11">
        <v>7</v>
      </c>
      <c r="N48" s="11"/>
      <c r="O48" s="11">
        <v>7</v>
      </c>
    </row>
    <row r="49" spans="1:15" x14ac:dyDescent="0.3">
      <c r="A49" s="117" t="s">
        <v>2255</v>
      </c>
      <c r="B49" s="11">
        <v>1</v>
      </c>
      <c r="I49" s="117" t="s">
        <v>161</v>
      </c>
      <c r="J49" s="11">
        <v>2</v>
      </c>
      <c r="K49" s="11"/>
      <c r="L49" s="11"/>
      <c r="M49" s="11"/>
      <c r="N49" s="11"/>
      <c r="O49" s="11">
        <v>2</v>
      </c>
    </row>
    <row r="50" spans="1:15" x14ac:dyDescent="0.3">
      <c r="A50" s="12" t="s">
        <v>4481</v>
      </c>
      <c r="B50" s="11">
        <v>4</v>
      </c>
      <c r="I50" s="132" t="s">
        <v>6435</v>
      </c>
      <c r="J50" s="11"/>
      <c r="K50" s="11">
        <v>2</v>
      </c>
      <c r="L50" s="11"/>
      <c r="M50" s="11"/>
      <c r="N50" s="11"/>
      <c r="O50" s="11">
        <v>2</v>
      </c>
    </row>
    <row r="51" spans="1:15" x14ac:dyDescent="0.3">
      <c r="A51" s="117" t="s">
        <v>2112</v>
      </c>
      <c r="B51" s="11">
        <v>1</v>
      </c>
      <c r="I51" s="117" t="s">
        <v>6696</v>
      </c>
      <c r="J51" s="11"/>
      <c r="K51" s="11">
        <v>1</v>
      </c>
      <c r="L51" s="11"/>
      <c r="M51" s="11"/>
      <c r="N51" s="11"/>
      <c r="O51" s="11">
        <v>1</v>
      </c>
    </row>
    <row r="52" spans="1:15" x14ac:dyDescent="0.3">
      <c r="A52" s="117" t="s">
        <v>622</v>
      </c>
      <c r="B52" s="11">
        <v>1</v>
      </c>
      <c r="I52" s="117" t="s">
        <v>179</v>
      </c>
      <c r="J52" s="11"/>
      <c r="K52" s="11">
        <v>1</v>
      </c>
      <c r="L52" s="11"/>
      <c r="M52" s="11"/>
      <c r="N52" s="11"/>
      <c r="O52" s="11">
        <v>1</v>
      </c>
    </row>
    <row r="53" spans="1:15" x14ac:dyDescent="0.3">
      <c r="A53" s="117" t="s">
        <v>610</v>
      </c>
      <c r="B53" s="11">
        <v>1</v>
      </c>
      <c r="I53" s="132" t="s">
        <v>6432</v>
      </c>
      <c r="J53" s="11"/>
      <c r="K53" s="11"/>
      <c r="L53" s="11"/>
      <c r="M53" s="11"/>
      <c r="N53" s="11">
        <v>1</v>
      </c>
      <c r="O53" s="11">
        <v>1</v>
      </c>
    </row>
    <row r="54" spans="1:15" x14ac:dyDescent="0.3">
      <c r="A54" s="117" t="s">
        <v>333</v>
      </c>
      <c r="B54" s="11">
        <v>1</v>
      </c>
      <c r="I54" s="117" t="s">
        <v>274</v>
      </c>
      <c r="J54" s="11"/>
      <c r="K54" s="11"/>
      <c r="L54" s="11"/>
      <c r="M54" s="11"/>
      <c r="N54" s="11">
        <v>1</v>
      </c>
      <c r="O54" s="11">
        <v>1</v>
      </c>
    </row>
    <row r="55" spans="1:15" x14ac:dyDescent="0.3">
      <c r="A55" s="135" t="s">
        <v>2803</v>
      </c>
      <c r="B55" s="11">
        <v>6</v>
      </c>
      <c r="I55" s="132" t="s">
        <v>85</v>
      </c>
      <c r="J55" s="11"/>
      <c r="K55" s="11"/>
      <c r="L55" s="11">
        <v>3</v>
      </c>
      <c r="M55" s="11"/>
      <c r="N55" s="11">
        <v>2</v>
      </c>
      <c r="O55" s="11">
        <v>5</v>
      </c>
    </row>
    <row r="56" spans="1:15" x14ac:dyDescent="0.3">
      <c r="A56" s="117" t="s">
        <v>2196</v>
      </c>
      <c r="B56" s="11">
        <v>1</v>
      </c>
      <c r="I56" s="117" t="s">
        <v>2275</v>
      </c>
      <c r="J56" s="11"/>
      <c r="K56" s="11"/>
      <c r="L56" s="11">
        <v>1</v>
      </c>
      <c r="M56" s="11"/>
      <c r="N56" s="11"/>
      <c r="O56" s="11">
        <v>1</v>
      </c>
    </row>
    <row r="57" spans="1:15" x14ac:dyDescent="0.3">
      <c r="A57" s="117" t="s">
        <v>2133</v>
      </c>
      <c r="B57" s="11">
        <v>1</v>
      </c>
      <c r="I57" s="117" t="s">
        <v>6696</v>
      </c>
      <c r="J57" s="11"/>
      <c r="K57" s="11"/>
      <c r="L57" s="11">
        <v>2</v>
      </c>
      <c r="M57" s="11"/>
      <c r="N57" s="11"/>
      <c r="O57" s="11">
        <v>2</v>
      </c>
    </row>
    <row r="58" spans="1:15" x14ac:dyDescent="0.3">
      <c r="A58" s="117" t="s">
        <v>2119</v>
      </c>
      <c r="B58" s="11">
        <v>1</v>
      </c>
      <c r="I58" s="117" t="s">
        <v>274</v>
      </c>
      <c r="J58" s="11"/>
      <c r="K58" s="11"/>
      <c r="L58" s="11"/>
      <c r="M58" s="11"/>
      <c r="N58" s="11">
        <v>2</v>
      </c>
      <c r="O58" s="11">
        <v>2</v>
      </c>
    </row>
    <row r="59" spans="1:15" x14ac:dyDescent="0.3">
      <c r="A59" s="117" t="s">
        <v>4531</v>
      </c>
      <c r="B59" s="11">
        <v>1</v>
      </c>
      <c r="I59" s="132" t="s">
        <v>6429</v>
      </c>
      <c r="J59" s="11"/>
      <c r="K59" s="11"/>
      <c r="L59" s="11"/>
      <c r="M59" s="11"/>
      <c r="N59" s="11">
        <v>1</v>
      </c>
      <c r="O59" s="11">
        <v>1</v>
      </c>
    </row>
    <row r="60" spans="1:15" x14ac:dyDescent="0.3">
      <c r="A60" s="117" t="s">
        <v>4743</v>
      </c>
      <c r="B60" s="11">
        <v>1</v>
      </c>
      <c r="I60" s="117" t="s">
        <v>6696</v>
      </c>
      <c r="J60" s="11"/>
      <c r="K60" s="11"/>
      <c r="L60" s="11"/>
      <c r="M60" s="11"/>
      <c r="N60" s="11">
        <v>1</v>
      </c>
      <c r="O60" s="11">
        <v>1</v>
      </c>
    </row>
    <row r="61" spans="1:15" x14ac:dyDescent="0.3">
      <c r="A61" s="117" t="s">
        <v>6309</v>
      </c>
      <c r="B61" s="11">
        <v>1</v>
      </c>
      <c r="I61" s="132" t="s">
        <v>6422</v>
      </c>
      <c r="J61" s="11"/>
      <c r="K61" s="11">
        <v>2</v>
      </c>
      <c r="L61" s="11"/>
      <c r="M61" s="11"/>
      <c r="N61" s="11"/>
      <c r="O61" s="11">
        <v>2</v>
      </c>
    </row>
    <row r="62" spans="1:15" x14ac:dyDescent="0.3">
      <c r="A62" s="12" t="s">
        <v>6576</v>
      </c>
      <c r="B62" s="11">
        <v>5</v>
      </c>
      <c r="I62" s="117" t="s">
        <v>6696</v>
      </c>
      <c r="J62" s="11"/>
      <c r="K62" s="11">
        <v>2</v>
      </c>
      <c r="L62" s="11"/>
      <c r="M62" s="11"/>
      <c r="N62" s="11"/>
      <c r="O62" s="11">
        <v>2</v>
      </c>
    </row>
    <row r="63" spans="1:15" x14ac:dyDescent="0.3">
      <c r="A63" s="117" t="s">
        <v>4556</v>
      </c>
      <c r="B63" s="11">
        <v>1</v>
      </c>
      <c r="I63" s="132" t="s">
        <v>660</v>
      </c>
      <c r="J63" s="11"/>
      <c r="K63" s="11">
        <v>1</v>
      </c>
      <c r="L63" s="11"/>
      <c r="M63" s="11"/>
      <c r="N63" s="11"/>
      <c r="O63" s="11">
        <v>1</v>
      </c>
    </row>
    <row r="64" spans="1:15" x14ac:dyDescent="0.3">
      <c r="A64" s="117" t="s">
        <v>1905</v>
      </c>
      <c r="B64" s="11">
        <v>1</v>
      </c>
      <c r="I64" s="117" t="s">
        <v>6696</v>
      </c>
      <c r="J64" s="11"/>
      <c r="K64" s="11">
        <v>1</v>
      </c>
      <c r="L64" s="11"/>
      <c r="M64" s="11"/>
      <c r="N64" s="11"/>
      <c r="O64" s="11">
        <v>1</v>
      </c>
    </row>
    <row r="65" spans="1:15" x14ac:dyDescent="0.3">
      <c r="A65" s="117" t="s">
        <v>7908</v>
      </c>
      <c r="B65" s="11">
        <v>1</v>
      </c>
      <c r="I65" s="132" t="s">
        <v>186</v>
      </c>
      <c r="J65" s="11"/>
      <c r="K65" s="11">
        <v>1</v>
      </c>
      <c r="L65" s="11"/>
      <c r="M65" s="11"/>
      <c r="N65" s="11"/>
      <c r="O65" s="11">
        <v>1</v>
      </c>
    </row>
    <row r="66" spans="1:15" x14ac:dyDescent="0.3">
      <c r="A66" s="117" t="s">
        <v>2193</v>
      </c>
      <c r="B66" s="11">
        <v>1</v>
      </c>
      <c r="I66" s="117" t="s">
        <v>34</v>
      </c>
      <c r="J66" s="11"/>
      <c r="K66" s="11">
        <v>1</v>
      </c>
      <c r="L66" s="11"/>
      <c r="M66" s="11"/>
      <c r="N66" s="11"/>
      <c r="O66" s="11">
        <v>1</v>
      </c>
    </row>
    <row r="67" spans="1:15" x14ac:dyDescent="0.3">
      <c r="A67" s="117" t="s">
        <v>1744</v>
      </c>
      <c r="B67" s="11">
        <v>1</v>
      </c>
      <c r="I67" s="12" t="s">
        <v>3956</v>
      </c>
      <c r="J67" s="11">
        <v>13</v>
      </c>
      <c r="K67" s="11">
        <v>16</v>
      </c>
      <c r="L67" s="11">
        <v>12</v>
      </c>
      <c r="M67" s="11">
        <v>10</v>
      </c>
      <c r="N67" s="11">
        <v>9</v>
      </c>
      <c r="O67" s="11">
        <v>60</v>
      </c>
    </row>
    <row r="68" spans="1:15" x14ac:dyDescent="0.3">
      <c r="A68" s="135" t="s">
        <v>332</v>
      </c>
      <c r="B68" s="11">
        <v>5</v>
      </c>
    </row>
    <row r="69" spans="1:15" x14ac:dyDescent="0.3">
      <c r="A69" s="117" t="s">
        <v>594</v>
      </c>
      <c r="B69" s="11">
        <v>1</v>
      </c>
    </row>
    <row r="70" spans="1:15" x14ac:dyDescent="0.3">
      <c r="A70" s="117" t="s">
        <v>467</v>
      </c>
      <c r="B70" s="11">
        <v>1</v>
      </c>
    </row>
    <row r="71" spans="1:15" x14ac:dyDescent="0.3">
      <c r="A71" s="117" t="s">
        <v>2060</v>
      </c>
      <c r="B71" s="11">
        <v>1</v>
      </c>
    </row>
    <row r="72" spans="1:15" x14ac:dyDescent="0.3">
      <c r="A72" s="117" t="s">
        <v>1382</v>
      </c>
      <c r="B72" s="11">
        <v>1</v>
      </c>
    </row>
    <row r="73" spans="1:15" x14ac:dyDescent="0.3">
      <c r="A73" s="117" t="s">
        <v>535</v>
      </c>
      <c r="B73" s="11">
        <v>1</v>
      </c>
    </row>
    <row r="74" spans="1:15" x14ac:dyDescent="0.3">
      <c r="A74" s="12" t="s">
        <v>112</v>
      </c>
      <c r="B74" s="11">
        <v>6</v>
      </c>
    </row>
    <row r="75" spans="1:15" x14ac:dyDescent="0.3">
      <c r="A75" s="117" t="s">
        <v>1504</v>
      </c>
      <c r="B75" s="11">
        <v>1</v>
      </c>
    </row>
    <row r="76" spans="1:15" x14ac:dyDescent="0.3">
      <c r="A76" s="117" t="s">
        <v>1466</v>
      </c>
      <c r="B76" s="11">
        <v>1</v>
      </c>
    </row>
    <row r="77" spans="1:15" x14ac:dyDescent="0.3">
      <c r="A77" s="117" t="s">
        <v>1738</v>
      </c>
      <c r="B77" s="11">
        <v>1</v>
      </c>
    </row>
    <row r="78" spans="1:15" x14ac:dyDescent="0.3">
      <c r="A78" s="117" t="s">
        <v>2173</v>
      </c>
      <c r="B78" s="11">
        <v>1</v>
      </c>
    </row>
    <row r="79" spans="1:15" x14ac:dyDescent="0.3">
      <c r="A79" s="117" t="s">
        <v>164</v>
      </c>
      <c r="B79" s="11">
        <v>1</v>
      </c>
    </row>
    <row r="80" spans="1:15" x14ac:dyDescent="0.3">
      <c r="A80" s="117" t="s">
        <v>307</v>
      </c>
      <c r="B80" s="11">
        <v>1</v>
      </c>
    </row>
    <row r="81" spans="1:2" x14ac:dyDescent="0.3">
      <c r="A81" s="12" t="s">
        <v>6216</v>
      </c>
      <c r="B81" s="11">
        <v>5</v>
      </c>
    </row>
    <row r="82" spans="1:2" x14ac:dyDescent="0.3">
      <c r="A82" s="117" t="s">
        <v>6330</v>
      </c>
      <c r="B82" s="11">
        <v>1</v>
      </c>
    </row>
    <row r="83" spans="1:2" x14ac:dyDescent="0.3">
      <c r="A83" s="117" t="s">
        <v>6796</v>
      </c>
      <c r="B83" s="11">
        <v>1</v>
      </c>
    </row>
    <row r="84" spans="1:2" x14ac:dyDescent="0.3">
      <c r="A84" s="117" t="s">
        <v>4831</v>
      </c>
      <c r="B84" s="11">
        <v>1</v>
      </c>
    </row>
    <row r="85" spans="1:2" x14ac:dyDescent="0.3">
      <c r="A85" s="117" t="s">
        <v>6572</v>
      </c>
      <c r="B85" s="11">
        <v>1</v>
      </c>
    </row>
    <row r="86" spans="1:2" x14ac:dyDescent="0.3">
      <c r="A86" s="117" t="s">
        <v>4785</v>
      </c>
      <c r="B86" s="11">
        <v>1</v>
      </c>
    </row>
    <row r="87" spans="1:2" x14ac:dyDescent="0.3">
      <c r="A87" s="12" t="s">
        <v>4466</v>
      </c>
      <c r="B87" s="11">
        <v>7</v>
      </c>
    </row>
    <row r="88" spans="1:2" x14ac:dyDescent="0.3">
      <c r="A88" s="117" t="s">
        <v>306</v>
      </c>
      <c r="B88" s="11">
        <v>1</v>
      </c>
    </row>
    <row r="89" spans="1:2" x14ac:dyDescent="0.3">
      <c r="A89" s="117" t="s">
        <v>2194</v>
      </c>
      <c r="B89" s="11">
        <v>1</v>
      </c>
    </row>
    <row r="90" spans="1:2" x14ac:dyDescent="0.3">
      <c r="A90" s="117" t="s">
        <v>226</v>
      </c>
      <c r="B90" s="11">
        <v>1</v>
      </c>
    </row>
    <row r="91" spans="1:2" x14ac:dyDescent="0.3">
      <c r="A91" s="117" t="s">
        <v>192</v>
      </c>
      <c r="B91" s="11">
        <v>1</v>
      </c>
    </row>
    <row r="92" spans="1:2" x14ac:dyDescent="0.3">
      <c r="A92" s="117" t="s">
        <v>1954</v>
      </c>
      <c r="B92" s="11">
        <v>1</v>
      </c>
    </row>
    <row r="93" spans="1:2" x14ac:dyDescent="0.3">
      <c r="A93" s="117" t="s">
        <v>2169</v>
      </c>
      <c r="B93" s="11">
        <v>1</v>
      </c>
    </row>
    <row r="94" spans="1:2" x14ac:dyDescent="0.3">
      <c r="A94" s="117" t="s">
        <v>176</v>
      </c>
      <c r="B94" s="11">
        <v>1</v>
      </c>
    </row>
    <row r="95" spans="1:2" x14ac:dyDescent="0.3">
      <c r="A95" s="12" t="s">
        <v>4480</v>
      </c>
      <c r="B95" s="11">
        <v>8</v>
      </c>
    </row>
    <row r="96" spans="1:2" x14ac:dyDescent="0.3">
      <c r="A96" s="117" t="s">
        <v>475</v>
      </c>
      <c r="B96" s="11">
        <v>1</v>
      </c>
    </row>
    <row r="97" spans="1:2" x14ac:dyDescent="0.3">
      <c r="A97" s="117" t="s">
        <v>492</v>
      </c>
      <c r="B97" s="11">
        <v>1</v>
      </c>
    </row>
    <row r="98" spans="1:2" x14ac:dyDescent="0.3">
      <c r="A98" s="117" t="s">
        <v>213</v>
      </c>
      <c r="B98" s="11">
        <v>1</v>
      </c>
    </row>
    <row r="99" spans="1:2" x14ac:dyDescent="0.3">
      <c r="A99" s="117" t="s">
        <v>697</v>
      </c>
      <c r="B99" s="11">
        <v>1</v>
      </c>
    </row>
    <row r="100" spans="1:2" x14ac:dyDescent="0.3">
      <c r="A100" s="117" t="s">
        <v>616</v>
      </c>
      <c r="B100" s="11">
        <v>1</v>
      </c>
    </row>
    <row r="101" spans="1:2" x14ac:dyDescent="0.3">
      <c r="A101" s="117" t="s">
        <v>1314</v>
      </c>
      <c r="B101" s="11">
        <v>1</v>
      </c>
    </row>
    <row r="102" spans="1:2" x14ac:dyDescent="0.3">
      <c r="A102" s="117" t="s">
        <v>590</v>
      </c>
      <c r="B102" s="11">
        <v>1</v>
      </c>
    </row>
    <row r="103" spans="1:2" x14ac:dyDescent="0.3">
      <c r="A103" s="117" t="s">
        <v>1959</v>
      </c>
      <c r="B103" s="11">
        <v>1</v>
      </c>
    </row>
    <row r="104" spans="1:2" x14ac:dyDescent="0.3">
      <c r="A104" s="135" t="s">
        <v>156</v>
      </c>
      <c r="B104" s="11">
        <v>6</v>
      </c>
    </row>
    <row r="105" spans="1:2" x14ac:dyDescent="0.3">
      <c r="A105" s="117" t="s">
        <v>473</v>
      </c>
      <c r="B105" s="11">
        <v>1</v>
      </c>
    </row>
    <row r="106" spans="1:2" x14ac:dyDescent="0.3">
      <c r="A106" s="117" t="s">
        <v>485</v>
      </c>
      <c r="B106" s="11">
        <v>1</v>
      </c>
    </row>
    <row r="107" spans="1:2" x14ac:dyDescent="0.3">
      <c r="A107" s="117" t="s">
        <v>421</v>
      </c>
      <c r="B107" s="11">
        <v>1</v>
      </c>
    </row>
    <row r="108" spans="1:2" x14ac:dyDescent="0.3">
      <c r="A108" s="117" t="s">
        <v>1803</v>
      </c>
      <c r="B108" s="11">
        <v>1</v>
      </c>
    </row>
    <row r="109" spans="1:2" x14ac:dyDescent="0.3">
      <c r="A109" s="117" t="s">
        <v>1662</v>
      </c>
      <c r="B109" s="11">
        <v>1</v>
      </c>
    </row>
    <row r="110" spans="1:2" x14ac:dyDescent="0.3">
      <c r="A110" s="117" t="s">
        <v>1826</v>
      </c>
      <c r="B110" s="11">
        <v>1</v>
      </c>
    </row>
    <row r="111" spans="1:2" x14ac:dyDescent="0.3">
      <c r="A111" s="12" t="s">
        <v>215</v>
      </c>
      <c r="B111" s="11">
        <v>6</v>
      </c>
    </row>
    <row r="112" spans="1:2" x14ac:dyDescent="0.3">
      <c r="A112" s="117" t="s">
        <v>292</v>
      </c>
      <c r="B112" s="11">
        <v>1</v>
      </c>
    </row>
    <row r="113" spans="1:2" x14ac:dyDescent="0.3">
      <c r="A113" s="117" t="s">
        <v>350</v>
      </c>
      <c r="B113" s="11">
        <v>1</v>
      </c>
    </row>
    <row r="114" spans="1:2" x14ac:dyDescent="0.3">
      <c r="A114" s="117" t="s">
        <v>1236</v>
      </c>
      <c r="B114" s="11">
        <v>1</v>
      </c>
    </row>
    <row r="115" spans="1:2" x14ac:dyDescent="0.3">
      <c r="A115" s="117" t="s">
        <v>1334</v>
      </c>
      <c r="B115" s="11">
        <v>1</v>
      </c>
    </row>
    <row r="116" spans="1:2" x14ac:dyDescent="0.3">
      <c r="A116" s="117" t="s">
        <v>837</v>
      </c>
      <c r="B116" s="11">
        <v>1</v>
      </c>
    </row>
    <row r="117" spans="1:2" x14ac:dyDescent="0.3">
      <c r="A117" s="117" t="s">
        <v>533</v>
      </c>
      <c r="B117" s="11">
        <v>1</v>
      </c>
    </row>
    <row r="118" spans="1:2" x14ac:dyDescent="0.3">
      <c r="A118" s="12" t="s">
        <v>6756</v>
      </c>
      <c r="B118" s="11">
        <v>9</v>
      </c>
    </row>
    <row r="119" spans="1:2" x14ac:dyDescent="0.3">
      <c r="A119" s="117" t="s">
        <v>4561</v>
      </c>
      <c r="B119" s="11">
        <v>1</v>
      </c>
    </row>
    <row r="120" spans="1:2" x14ac:dyDescent="0.3">
      <c r="A120" s="117" t="s">
        <v>438</v>
      </c>
      <c r="B120" s="11">
        <v>1</v>
      </c>
    </row>
    <row r="121" spans="1:2" x14ac:dyDescent="0.3">
      <c r="A121" s="117" t="s">
        <v>721</v>
      </c>
      <c r="B121" s="11">
        <v>1</v>
      </c>
    </row>
    <row r="122" spans="1:2" x14ac:dyDescent="0.3">
      <c r="A122" s="117" t="s">
        <v>701</v>
      </c>
      <c r="B122" s="11">
        <v>1</v>
      </c>
    </row>
    <row r="123" spans="1:2" x14ac:dyDescent="0.3">
      <c r="A123" s="117" t="s">
        <v>1139</v>
      </c>
      <c r="B123" s="11">
        <v>1</v>
      </c>
    </row>
    <row r="124" spans="1:2" x14ac:dyDescent="0.3">
      <c r="A124" s="117" t="s">
        <v>1136</v>
      </c>
      <c r="B124" s="11">
        <v>1</v>
      </c>
    </row>
    <row r="125" spans="1:2" x14ac:dyDescent="0.3">
      <c r="A125" s="117" t="s">
        <v>1134</v>
      </c>
      <c r="B125" s="11">
        <v>1</v>
      </c>
    </row>
    <row r="126" spans="1:2" x14ac:dyDescent="0.3">
      <c r="A126" s="117" t="s">
        <v>537</v>
      </c>
      <c r="B126" s="11">
        <v>1</v>
      </c>
    </row>
    <row r="127" spans="1:2" x14ac:dyDescent="0.3">
      <c r="A127" s="117" t="s">
        <v>669</v>
      </c>
      <c r="B127" s="11">
        <v>1</v>
      </c>
    </row>
    <row r="128" spans="1:2" x14ac:dyDescent="0.3">
      <c r="A128" s="12" t="s">
        <v>296</v>
      </c>
      <c r="B128" s="11">
        <v>7</v>
      </c>
    </row>
    <row r="129" spans="1:2" x14ac:dyDescent="0.3">
      <c r="A129" s="117" t="s">
        <v>2048</v>
      </c>
      <c r="B129" s="11">
        <v>1</v>
      </c>
    </row>
    <row r="130" spans="1:2" x14ac:dyDescent="0.3">
      <c r="A130" s="117" t="s">
        <v>4735</v>
      </c>
      <c r="B130" s="11">
        <v>1</v>
      </c>
    </row>
    <row r="131" spans="1:2" x14ac:dyDescent="0.3">
      <c r="A131" s="117" t="s">
        <v>4739</v>
      </c>
      <c r="B131" s="11">
        <v>1</v>
      </c>
    </row>
    <row r="132" spans="1:2" x14ac:dyDescent="0.3">
      <c r="A132" s="117" t="s">
        <v>4742</v>
      </c>
      <c r="B132" s="11">
        <v>1</v>
      </c>
    </row>
    <row r="133" spans="1:2" x14ac:dyDescent="0.3">
      <c r="A133" s="117" t="s">
        <v>4741</v>
      </c>
      <c r="B133" s="11">
        <v>1</v>
      </c>
    </row>
    <row r="134" spans="1:2" x14ac:dyDescent="0.3">
      <c r="A134" s="117" t="s">
        <v>406</v>
      </c>
      <c r="B134" s="11">
        <v>1</v>
      </c>
    </row>
    <row r="135" spans="1:2" x14ac:dyDescent="0.3">
      <c r="A135" s="117" t="s">
        <v>295</v>
      </c>
      <c r="B135" s="11">
        <v>1</v>
      </c>
    </row>
    <row r="136" spans="1:2" x14ac:dyDescent="0.3">
      <c r="A136" s="12" t="s">
        <v>4462</v>
      </c>
      <c r="B136" s="11">
        <v>14</v>
      </c>
    </row>
    <row r="137" spans="1:2" x14ac:dyDescent="0.3">
      <c r="A137" s="117" t="s">
        <v>2248</v>
      </c>
      <c r="B137" s="11">
        <v>1</v>
      </c>
    </row>
    <row r="138" spans="1:2" x14ac:dyDescent="0.3">
      <c r="A138" s="117" t="s">
        <v>1710</v>
      </c>
      <c r="B138" s="11">
        <v>1</v>
      </c>
    </row>
    <row r="139" spans="1:2" x14ac:dyDescent="0.3">
      <c r="A139" s="117" t="s">
        <v>1672</v>
      </c>
      <c r="B139" s="11">
        <v>1</v>
      </c>
    </row>
    <row r="140" spans="1:2" x14ac:dyDescent="0.3">
      <c r="A140" s="117" t="s">
        <v>1608</v>
      </c>
      <c r="B140" s="11">
        <v>1</v>
      </c>
    </row>
    <row r="141" spans="1:2" x14ac:dyDescent="0.3">
      <c r="A141" s="117" t="s">
        <v>1759</v>
      </c>
      <c r="B141" s="11">
        <v>1</v>
      </c>
    </row>
    <row r="142" spans="1:2" x14ac:dyDescent="0.3">
      <c r="A142" s="117" t="s">
        <v>1623</v>
      </c>
      <c r="B142" s="11">
        <v>1</v>
      </c>
    </row>
    <row r="143" spans="1:2" x14ac:dyDescent="0.3">
      <c r="A143" s="117" t="s">
        <v>4547</v>
      </c>
      <c r="B143" s="11">
        <v>1</v>
      </c>
    </row>
    <row r="144" spans="1:2" x14ac:dyDescent="0.3">
      <c r="A144" s="117" t="s">
        <v>1920</v>
      </c>
      <c r="B144" s="11">
        <v>1</v>
      </c>
    </row>
    <row r="145" spans="1:2" x14ac:dyDescent="0.3">
      <c r="A145" s="117" t="s">
        <v>1742</v>
      </c>
      <c r="B145" s="11">
        <v>1</v>
      </c>
    </row>
    <row r="146" spans="1:2" x14ac:dyDescent="0.3">
      <c r="A146" s="117" t="s">
        <v>2007</v>
      </c>
      <c r="B146" s="11">
        <v>1</v>
      </c>
    </row>
    <row r="147" spans="1:2" x14ac:dyDescent="0.3">
      <c r="A147" s="117" t="s">
        <v>93</v>
      </c>
      <c r="B147" s="11">
        <v>1</v>
      </c>
    </row>
    <row r="148" spans="1:2" x14ac:dyDescent="0.3">
      <c r="A148" s="117" t="s">
        <v>1709</v>
      </c>
      <c r="B148" s="11">
        <v>1</v>
      </c>
    </row>
    <row r="149" spans="1:2" x14ac:dyDescent="0.3">
      <c r="A149" s="117" t="s">
        <v>6521</v>
      </c>
      <c r="B149" s="11">
        <v>1</v>
      </c>
    </row>
    <row r="150" spans="1:2" x14ac:dyDescent="0.3">
      <c r="A150" s="117" t="s">
        <v>323</v>
      </c>
      <c r="B150" s="11">
        <v>1</v>
      </c>
    </row>
    <row r="151" spans="1:2" x14ac:dyDescent="0.3">
      <c r="A151" s="12" t="s">
        <v>3956</v>
      </c>
      <c r="B151" s="11">
        <v>122</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2780A-C94C-43C5-9E1A-9099684BD74F}">
  <dimension ref="A5:AE32"/>
  <sheetViews>
    <sheetView topLeftCell="O3" workbookViewId="0">
      <selection activeCell="S13" sqref="S13"/>
    </sheetView>
  </sheetViews>
  <sheetFormatPr baseColWidth="10" defaultRowHeight="14.4" x14ac:dyDescent="0.3"/>
  <cols>
    <col min="1" max="1" width="18.5546875" bestFit="1" customWidth="1"/>
    <col min="2" max="2" width="22.44140625" bestFit="1" customWidth="1"/>
    <col min="3" max="3" width="9.5546875" style="14" bestFit="1" customWidth="1"/>
    <col min="4" max="4" width="9.44140625" style="14" bestFit="1" customWidth="1"/>
    <col min="5" max="5" width="42" style="14" bestFit="1" customWidth="1"/>
    <col min="6" max="6" width="6.33203125" style="14" bestFit="1" customWidth="1"/>
    <col min="7" max="7" width="12.5546875" style="14" bestFit="1" customWidth="1"/>
    <col min="8" max="9" width="12.5546875" bestFit="1" customWidth="1"/>
    <col min="10" max="10" width="36.33203125" bestFit="1" customWidth="1"/>
    <col min="11" max="11" width="43.5546875" bestFit="1" customWidth="1"/>
    <col min="12" max="12" width="5.88671875" bestFit="1" customWidth="1"/>
    <col min="13" max="13" width="12.5546875" bestFit="1" customWidth="1"/>
    <col min="14" max="14" width="6.44140625" bestFit="1" customWidth="1"/>
    <col min="15" max="15" width="4.6640625" bestFit="1" customWidth="1"/>
    <col min="16" max="16" width="6.33203125" bestFit="1" customWidth="1"/>
    <col min="17" max="17" width="4.44140625" bestFit="1" customWidth="1"/>
    <col min="18" max="18" width="4.88671875" bestFit="1" customWidth="1"/>
    <col min="19" max="19" width="22.109375" bestFit="1" customWidth="1"/>
    <col min="20" max="20" width="43.5546875" bestFit="1" customWidth="1"/>
    <col min="21" max="21" width="9.33203125" bestFit="1" customWidth="1"/>
    <col min="22" max="22" width="17.88671875" bestFit="1" customWidth="1"/>
    <col min="23" max="23" width="12.5546875" bestFit="1" customWidth="1"/>
    <col min="28" max="28" width="57.44140625" bestFit="1" customWidth="1"/>
    <col min="29" max="29" width="22.44140625" bestFit="1" customWidth="1"/>
    <col min="30" max="30" width="5.88671875" bestFit="1" customWidth="1"/>
    <col min="31" max="32" width="12.5546875" bestFit="1" customWidth="1"/>
  </cols>
  <sheetData>
    <row r="5" spans="1:31" x14ac:dyDescent="0.3">
      <c r="S5" s="13" t="s">
        <v>635</v>
      </c>
      <c r="T5" s="14" t="s">
        <v>4446</v>
      </c>
    </row>
    <row r="6" spans="1:31" x14ac:dyDescent="0.3">
      <c r="S6" s="13" t="s">
        <v>2270</v>
      </c>
      <c r="T6" s="14" t="s">
        <v>33</v>
      </c>
    </row>
    <row r="7" spans="1:31" x14ac:dyDescent="0.3">
      <c r="J7" s="13" t="s">
        <v>2270</v>
      </c>
      <c r="K7" s="14" t="s">
        <v>33</v>
      </c>
      <c r="S7" s="13" t="s">
        <v>2274</v>
      </c>
      <c r="T7" s="14" t="s">
        <v>663</v>
      </c>
    </row>
    <row r="8" spans="1:31" x14ac:dyDescent="0.3">
      <c r="A8" s="13" t="s">
        <v>31</v>
      </c>
      <c r="B8" s="14" t="s">
        <v>4446</v>
      </c>
      <c r="AB8" s="13" t="s">
        <v>31</v>
      </c>
      <c r="AC8" s="14" t="s">
        <v>6812</v>
      </c>
    </row>
    <row r="9" spans="1:31" x14ac:dyDescent="0.3">
      <c r="J9" s="13" t="s">
        <v>3957</v>
      </c>
      <c r="K9" s="13" t="s">
        <v>3958</v>
      </c>
      <c r="S9" s="13" t="s">
        <v>3957</v>
      </c>
      <c r="T9" s="13" t="s">
        <v>3958</v>
      </c>
    </row>
    <row r="10" spans="1:31" x14ac:dyDescent="0.3">
      <c r="A10" s="13" t="s">
        <v>3957</v>
      </c>
      <c r="B10" s="13" t="s">
        <v>3958</v>
      </c>
      <c r="C10"/>
      <c r="D10"/>
      <c r="E10"/>
      <c r="F10"/>
      <c r="G10"/>
      <c r="J10" s="13" t="s">
        <v>3955</v>
      </c>
      <c r="K10" s="14" t="s">
        <v>90</v>
      </c>
      <c r="L10" s="14" t="s">
        <v>48</v>
      </c>
      <c r="M10" s="14" t="s">
        <v>3956</v>
      </c>
      <c r="S10" s="13" t="s">
        <v>3955</v>
      </c>
      <c r="T10" s="14" t="s">
        <v>35</v>
      </c>
      <c r="U10" s="14" t="s">
        <v>99</v>
      </c>
      <c r="V10" s="14" t="s">
        <v>4497</v>
      </c>
      <c r="W10" s="14" t="s">
        <v>3956</v>
      </c>
      <c r="AB10" s="13" t="s">
        <v>3957</v>
      </c>
      <c r="AC10" s="13" t="s">
        <v>3958</v>
      </c>
    </row>
    <row r="11" spans="1:31" x14ac:dyDescent="0.3">
      <c r="A11" s="13" t="s">
        <v>3955</v>
      </c>
      <c r="B11" s="14" t="s">
        <v>183</v>
      </c>
      <c r="C11" s="14" t="s">
        <v>80</v>
      </c>
      <c r="D11" s="14" t="s">
        <v>218</v>
      </c>
      <c r="E11" s="14" t="s">
        <v>33</v>
      </c>
      <c r="F11" s="14" t="s">
        <v>3964</v>
      </c>
      <c r="G11" s="14" t="s">
        <v>3956</v>
      </c>
      <c r="J11" s="12" t="s">
        <v>2275</v>
      </c>
      <c r="K11" s="11">
        <v>10</v>
      </c>
      <c r="L11" s="11">
        <v>12</v>
      </c>
      <c r="M11" s="11">
        <v>22</v>
      </c>
      <c r="S11" s="12">
        <v>2018</v>
      </c>
      <c r="T11" s="11"/>
      <c r="U11" s="11">
        <v>1</v>
      </c>
      <c r="V11" s="11"/>
      <c r="W11" s="11">
        <v>1</v>
      </c>
      <c r="AB11" s="13" t="s">
        <v>3955</v>
      </c>
      <c r="AC11" s="14" t="s">
        <v>90</v>
      </c>
      <c r="AD11" s="14" t="s">
        <v>48</v>
      </c>
      <c r="AE11" s="14" t="s">
        <v>3956</v>
      </c>
    </row>
    <row r="12" spans="1:31" x14ac:dyDescent="0.3">
      <c r="A12" s="12" t="s">
        <v>90</v>
      </c>
      <c r="B12" s="11"/>
      <c r="C12" s="11">
        <v>1</v>
      </c>
      <c r="D12" s="11">
        <v>2</v>
      </c>
      <c r="E12" s="11">
        <v>6</v>
      </c>
      <c r="F12" s="11">
        <v>5</v>
      </c>
      <c r="G12" s="11">
        <v>14</v>
      </c>
      <c r="J12" s="12" t="s">
        <v>3962</v>
      </c>
      <c r="K12" s="11"/>
      <c r="L12" s="11">
        <v>1</v>
      </c>
      <c r="M12" s="11">
        <v>1</v>
      </c>
      <c r="S12" s="12">
        <v>2019</v>
      </c>
      <c r="T12" s="11">
        <v>1</v>
      </c>
      <c r="U12" s="11">
        <v>1</v>
      </c>
      <c r="V12" s="11">
        <v>1</v>
      </c>
      <c r="W12" s="11">
        <v>3</v>
      </c>
      <c r="AB12" s="12" t="s">
        <v>6340</v>
      </c>
      <c r="AC12" s="11">
        <v>3</v>
      </c>
      <c r="AD12" s="11"/>
      <c r="AE12" s="11">
        <v>3</v>
      </c>
    </row>
    <row r="13" spans="1:31" x14ac:dyDescent="0.3">
      <c r="A13" s="117" t="s">
        <v>2267</v>
      </c>
      <c r="B13" s="11"/>
      <c r="C13" s="11">
        <v>1</v>
      </c>
      <c r="D13" s="11">
        <v>1</v>
      </c>
      <c r="E13" s="11">
        <v>5</v>
      </c>
      <c r="F13" s="11"/>
      <c r="G13" s="11">
        <v>7</v>
      </c>
      <c r="J13" s="12" t="s">
        <v>3961</v>
      </c>
      <c r="K13" s="11">
        <v>2</v>
      </c>
      <c r="L13" s="11">
        <v>3</v>
      </c>
      <c r="M13" s="11">
        <v>5</v>
      </c>
      <c r="S13" s="12">
        <v>2020</v>
      </c>
      <c r="T13" s="11">
        <v>56</v>
      </c>
      <c r="U13" s="11">
        <v>3</v>
      </c>
      <c r="V13" s="11">
        <v>2</v>
      </c>
      <c r="W13" s="11">
        <v>61</v>
      </c>
      <c r="AB13" s="12" t="s">
        <v>7947</v>
      </c>
      <c r="AC13" s="11"/>
      <c r="AD13" s="11">
        <v>2</v>
      </c>
      <c r="AE13" s="11">
        <v>2</v>
      </c>
    </row>
    <row r="14" spans="1:31" x14ac:dyDescent="0.3">
      <c r="A14" s="117" t="s">
        <v>663</v>
      </c>
      <c r="B14" s="11"/>
      <c r="C14" s="11"/>
      <c r="D14" s="11">
        <v>1</v>
      </c>
      <c r="E14" s="11">
        <v>1</v>
      </c>
      <c r="F14" s="11">
        <v>5</v>
      </c>
      <c r="G14" s="11">
        <v>7</v>
      </c>
      <c r="J14" s="12" t="s">
        <v>4464</v>
      </c>
      <c r="K14" s="11">
        <v>5</v>
      </c>
      <c r="L14" s="11">
        <v>6</v>
      </c>
      <c r="M14" s="11">
        <v>11</v>
      </c>
      <c r="S14" s="12">
        <v>2021</v>
      </c>
      <c r="T14" s="11">
        <v>1</v>
      </c>
      <c r="U14" s="11"/>
      <c r="V14" s="11"/>
      <c r="W14" s="11">
        <v>1</v>
      </c>
      <c r="AB14" s="12" t="s">
        <v>109</v>
      </c>
      <c r="AC14" s="11">
        <v>3</v>
      </c>
      <c r="AD14" s="11"/>
      <c r="AE14" s="11">
        <v>3</v>
      </c>
    </row>
    <row r="15" spans="1:31" x14ac:dyDescent="0.3">
      <c r="A15" s="12" t="s">
        <v>48</v>
      </c>
      <c r="B15" s="11">
        <v>1</v>
      </c>
      <c r="C15" s="11"/>
      <c r="D15" s="11"/>
      <c r="E15" s="11">
        <v>18</v>
      </c>
      <c r="F15" s="11">
        <v>4</v>
      </c>
      <c r="G15" s="11">
        <v>23</v>
      </c>
      <c r="J15" s="12" t="s">
        <v>4463</v>
      </c>
      <c r="K15" s="11">
        <v>5</v>
      </c>
      <c r="L15" s="11">
        <v>2</v>
      </c>
      <c r="M15" s="11">
        <v>7</v>
      </c>
      <c r="S15" s="12" t="s">
        <v>3956</v>
      </c>
      <c r="T15" s="11">
        <v>58</v>
      </c>
      <c r="U15" s="11">
        <v>5</v>
      </c>
      <c r="V15" s="11">
        <v>3</v>
      </c>
      <c r="W15" s="11">
        <v>66</v>
      </c>
      <c r="AB15" s="12" t="s">
        <v>6698</v>
      </c>
      <c r="AC15" s="11">
        <v>2</v>
      </c>
      <c r="AD15" s="11"/>
      <c r="AE15" s="11">
        <v>2</v>
      </c>
    </row>
    <row r="16" spans="1:31" x14ac:dyDescent="0.3">
      <c r="A16" s="117" t="s">
        <v>2267</v>
      </c>
      <c r="B16" s="11">
        <v>1</v>
      </c>
      <c r="C16" s="11"/>
      <c r="D16" s="11"/>
      <c r="E16" s="11">
        <v>8</v>
      </c>
      <c r="F16" s="11"/>
      <c r="G16" s="11">
        <v>9</v>
      </c>
      <c r="J16" s="12" t="s">
        <v>34</v>
      </c>
      <c r="K16" s="11">
        <v>4</v>
      </c>
      <c r="L16" s="11">
        <v>9</v>
      </c>
      <c r="M16" s="11">
        <v>13</v>
      </c>
      <c r="AB16" s="12" t="s">
        <v>6343</v>
      </c>
      <c r="AC16" s="11">
        <v>2</v>
      </c>
      <c r="AD16" s="11"/>
      <c r="AE16" s="11">
        <v>2</v>
      </c>
    </row>
    <row r="17" spans="1:31" x14ac:dyDescent="0.3">
      <c r="A17" s="117" t="s">
        <v>3959</v>
      </c>
      <c r="B17" s="11"/>
      <c r="C17" s="11"/>
      <c r="D17" s="11"/>
      <c r="E17" s="11">
        <v>3</v>
      </c>
      <c r="F17" s="11"/>
      <c r="G17" s="11">
        <v>3</v>
      </c>
      <c r="J17" s="12" t="s">
        <v>81</v>
      </c>
      <c r="K17" s="11">
        <v>6</v>
      </c>
      <c r="L17" s="11">
        <v>6</v>
      </c>
      <c r="M17" s="11">
        <v>12</v>
      </c>
      <c r="AB17" s="12" t="s">
        <v>6342</v>
      </c>
      <c r="AC17" s="11">
        <v>2</v>
      </c>
      <c r="AD17" s="11"/>
      <c r="AE17" s="11">
        <v>2</v>
      </c>
    </row>
    <row r="18" spans="1:31" x14ac:dyDescent="0.3">
      <c r="A18" s="117" t="s">
        <v>663</v>
      </c>
      <c r="B18" s="11"/>
      <c r="C18" s="11"/>
      <c r="D18" s="11"/>
      <c r="E18" s="11">
        <v>7</v>
      </c>
      <c r="F18" s="11">
        <v>4</v>
      </c>
      <c r="G18" s="11">
        <v>11</v>
      </c>
      <c r="J18" s="12" t="s">
        <v>152</v>
      </c>
      <c r="K18" s="11">
        <v>7</v>
      </c>
      <c r="L18" s="11">
        <v>5</v>
      </c>
      <c r="M18" s="11">
        <v>12</v>
      </c>
      <c r="AB18" s="12" t="s">
        <v>6353</v>
      </c>
      <c r="AC18" s="11">
        <v>2</v>
      </c>
      <c r="AD18" s="11"/>
      <c r="AE18" s="11">
        <v>2</v>
      </c>
    </row>
    <row r="19" spans="1:31" x14ac:dyDescent="0.3">
      <c r="A19" s="12" t="s">
        <v>3956</v>
      </c>
      <c r="B19" s="11">
        <v>1</v>
      </c>
      <c r="C19" s="11">
        <v>1</v>
      </c>
      <c r="D19" s="11">
        <v>2</v>
      </c>
      <c r="E19" s="11">
        <v>24</v>
      </c>
      <c r="F19" s="11">
        <v>9</v>
      </c>
      <c r="G19" s="11">
        <v>37</v>
      </c>
      <c r="J19" s="12" t="s">
        <v>161</v>
      </c>
      <c r="K19" s="11">
        <v>1</v>
      </c>
      <c r="L19" s="11">
        <v>2</v>
      </c>
      <c r="M19" s="11">
        <v>3</v>
      </c>
      <c r="AB19" s="12" t="s">
        <v>6339</v>
      </c>
      <c r="AC19" s="11">
        <v>1</v>
      </c>
      <c r="AD19" s="11"/>
      <c r="AE19" s="11">
        <v>1</v>
      </c>
    </row>
    <row r="20" spans="1:31" x14ac:dyDescent="0.3">
      <c r="J20" s="12" t="s">
        <v>274</v>
      </c>
      <c r="K20" s="11">
        <v>2</v>
      </c>
      <c r="L20" s="11">
        <v>6</v>
      </c>
      <c r="M20" s="11">
        <v>8</v>
      </c>
      <c r="AB20" s="12" t="s">
        <v>7942</v>
      </c>
      <c r="AC20" s="11"/>
      <c r="AD20" s="11">
        <v>2</v>
      </c>
      <c r="AE20" s="11">
        <v>2</v>
      </c>
    </row>
    <row r="21" spans="1:31" x14ac:dyDescent="0.3">
      <c r="J21" s="12" t="s">
        <v>3956</v>
      </c>
      <c r="K21" s="11">
        <v>42</v>
      </c>
      <c r="L21" s="11">
        <v>52</v>
      </c>
      <c r="M21" s="11">
        <v>94</v>
      </c>
      <c r="AB21" s="12" t="s">
        <v>6480</v>
      </c>
      <c r="AC21" s="11">
        <v>1</v>
      </c>
      <c r="AD21" s="11"/>
      <c r="AE21" s="11">
        <v>1</v>
      </c>
    </row>
    <row r="22" spans="1:31" x14ac:dyDescent="0.3">
      <c r="AB22" s="12" t="s">
        <v>6702</v>
      </c>
      <c r="AC22" s="11"/>
      <c r="AD22" s="11">
        <v>1</v>
      </c>
      <c r="AE22" s="11">
        <v>1</v>
      </c>
    </row>
    <row r="23" spans="1:31" x14ac:dyDescent="0.3">
      <c r="AB23" s="12" t="s">
        <v>6701</v>
      </c>
      <c r="AC23" s="11"/>
      <c r="AD23" s="11">
        <v>8</v>
      </c>
      <c r="AE23" s="11">
        <v>8</v>
      </c>
    </row>
    <row r="24" spans="1:31" x14ac:dyDescent="0.3">
      <c r="AB24" s="12" t="s">
        <v>6699</v>
      </c>
      <c r="AC24" s="11">
        <v>1</v>
      </c>
      <c r="AD24" s="11"/>
      <c r="AE24" s="11">
        <v>1</v>
      </c>
    </row>
    <row r="25" spans="1:31" x14ac:dyDescent="0.3">
      <c r="AB25" s="12" t="s">
        <v>6341</v>
      </c>
      <c r="AC25" s="11">
        <v>1</v>
      </c>
      <c r="AD25" s="11"/>
      <c r="AE25" s="11">
        <v>1</v>
      </c>
    </row>
    <row r="26" spans="1:31" x14ac:dyDescent="0.3">
      <c r="AB26" s="12" t="s">
        <v>1079</v>
      </c>
      <c r="AC26" s="11"/>
      <c r="AD26" s="11">
        <v>1</v>
      </c>
      <c r="AE26" s="11">
        <v>1</v>
      </c>
    </row>
    <row r="27" spans="1:31" x14ac:dyDescent="0.3">
      <c r="AB27" s="12" t="s">
        <v>6344</v>
      </c>
      <c r="AC27" s="11"/>
      <c r="AD27" s="11">
        <v>1</v>
      </c>
      <c r="AE27" s="11">
        <v>1</v>
      </c>
    </row>
    <row r="28" spans="1:31" x14ac:dyDescent="0.3">
      <c r="AB28" s="12" t="s">
        <v>655</v>
      </c>
      <c r="AC28" s="11"/>
      <c r="AD28" s="11">
        <v>2</v>
      </c>
      <c r="AE28" s="11">
        <v>2</v>
      </c>
    </row>
    <row r="29" spans="1:31" x14ac:dyDescent="0.3">
      <c r="AB29" s="12" t="s">
        <v>6479</v>
      </c>
      <c r="AC29" s="11">
        <v>2</v>
      </c>
      <c r="AD29" s="11"/>
      <c r="AE29" s="11">
        <v>2</v>
      </c>
    </row>
    <row r="30" spans="1:31" x14ac:dyDescent="0.3">
      <c r="AB30" s="12" t="s">
        <v>7929</v>
      </c>
      <c r="AC30" s="11"/>
      <c r="AD30" s="11">
        <v>1</v>
      </c>
      <c r="AE30" s="11">
        <v>1</v>
      </c>
    </row>
    <row r="31" spans="1:31" x14ac:dyDescent="0.3">
      <c r="AB31" s="12" t="s">
        <v>8057</v>
      </c>
      <c r="AC31" s="11"/>
      <c r="AD31" s="11">
        <v>1</v>
      </c>
      <c r="AE31" s="11">
        <v>1</v>
      </c>
    </row>
    <row r="32" spans="1:31" x14ac:dyDescent="0.3">
      <c r="AB32" s="12" t="s">
        <v>3956</v>
      </c>
      <c r="AC32" s="11">
        <v>20</v>
      </c>
      <c r="AD32" s="11">
        <v>19</v>
      </c>
      <c r="AE32" s="11">
        <v>39</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70211-6208-42FC-944B-AD94D78B7895}">
  <dimension ref="A5:BB14"/>
  <sheetViews>
    <sheetView workbookViewId="0">
      <selection activeCell="AC6" sqref="AC6:AC14"/>
    </sheetView>
  </sheetViews>
  <sheetFormatPr baseColWidth="10" defaultRowHeight="14.4" x14ac:dyDescent="0.3"/>
  <cols>
    <col min="2" max="2" width="0" hidden="1" customWidth="1"/>
    <col min="3" max="3" width="105" bestFit="1" customWidth="1"/>
    <col min="4" max="27" width="11.44140625" hidden="1" customWidth="1"/>
    <col min="28" max="28" width="11" hidden="1" customWidth="1"/>
    <col min="29" max="29" width="22.44140625" bestFit="1" customWidth="1"/>
    <col min="30" max="39" width="0" hidden="1" customWidth="1"/>
    <col min="40" max="40" width="31.109375" bestFit="1" customWidth="1"/>
    <col min="41" max="54" width="0" hidden="1" customWidth="1"/>
  </cols>
  <sheetData>
    <row r="5" spans="1:54" x14ac:dyDescent="0.3">
      <c r="A5" s="130" t="s">
        <v>2267</v>
      </c>
      <c r="B5" s="130" t="s">
        <v>3954</v>
      </c>
      <c r="C5" s="130" t="s">
        <v>2268</v>
      </c>
      <c r="D5" s="130" t="s">
        <v>6364</v>
      </c>
      <c r="E5" s="130" t="s">
        <v>7815</v>
      </c>
      <c r="F5" s="130" t="s">
        <v>7816</v>
      </c>
      <c r="G5" s="130" t="s">
        <v>31</v>
      </c>
      <c r="H5" s="130" t="s">
        <v>6194</v>
      </c>
      <c r="I5" s="130" t="s">
        <v>635</v>
      </c>
      <c r="J5" s="130" t="s">
        <v>6943</v>
      </c>
      <c r="K5" s="130" t="s">
        <v>10</v>
      </c>
      <c r="L5" s="130" t="s">
        <v>2269</v>
      </c>
      <c r="M5" s="130" t="s">
        <v>6440</v>
      </c>
      <c r="N5" s="130" t="s">
        <v>6441</v>
      </c>
      <c r="O5" s="130" t="s">
        <v>6463</v>
      </c>
      <c r="P5" s="130" t="s">
        <v>6695</v>
      </c>
      <c r="Q5" s="130" t="s">
        <v>2273</v>
      </c>
      <c r="R5" s="130" t="s">
        <v>30</v>
      </c>
      <c r="S5" s="130" t="s">
        <v>18</v>
      </c>
      <c r="T5" s="130" t="s">
        <v>6419</v>
      </c>
      <c r="U5" s="130" t="s">
        <v>4445</v>
      </c>
      <c r="V5" s="130" t="s">
        <v>6</v>
      </c>
      <c r="W5" s="130" t="s">
        <v>6501</v>
      </c>
      <c r="X5" s="130" t="s">
        <v>2270</v>
      </c>
      <c r="Y5" s="130" t="s">
        <v>6498</v>
      </c>
      <c r="Z5" s="130" t="s">
        <v>2288</v>
      </c>
      <c r="AA5" s="130" t="s">
        <v>6499</v>
      </c>
      <c r="AB5" s="130" t="s">
        <v>6502</v>
      </c>
      <c r="AC5" s="130" t="s">
        <v>6500</v>
      </c>
      <c r="AD5" s="130" t="s">
        <v>7831</v>
      </c>
      <c r="AE5" s="130" t="s">
        <v>8</v>
      </c>
      <c r="AF5" s="130" t="s">
        <v>2272</v>
      </c>
      <c r="AG5" s="130" t="s">
        <v>7821</v>
      </c>
      <c r="AH5" s="130" t="s">
        <v>7818</v>
      </c>
      <c r="AI5" s="130" t="s">
        <v>0</v>
      </c>
      <c r="AJ5" s="130" t="s">
        <v>3951</v>
      </c>
      <c r="AK5" s="130" t="s">
        <v>4445</v>
      </c>
      <c r="AL5" s="130" t="s">
        <v>7823</v>
      </c>
      <c r="AM5" s="130" t="s">
        <v>7820</v>
      </c>
      <c r="AN5" s="130" t="s">
        <v>11</v>
      </c>
      <c r="AO5" s="129" t="s">
        <v>2271</v>
      </c>
      <c r="AP5" t="s">
        <v>19</v>
      </c>
      <c r="AQ5" t="s">
        <v>20</v>
      </c>
      <c r="AR5" t="s">
        <v>21</v>
      </c>
      <c r="AS5" t="s">
        <v>22</v>
      </c>
      <c r="AT5" t="s">
        <v>3953</v>
      </c>
      <c r="AU5" t="s">
        <v>3952</v>
      </c>
      <c r="AV5" t="s">
        <v>2274</v>
      </c>
      <c r="AW5" t="s">
        <v>6373</v>
      </c>
      <c r="AX5" t="s">
        <v>2267</v>
      </c>
      <c r="AY5" t="s">
        <v>6338</v>
      </c>
      <c r="AZ5" t="s">
        <v>4606</v>
      </c>
      <c r="BA5" t="s">
        <v>663</v>
      </c>
      <c r="BB5" t="s">
        <v>6690</v>
      </c>
    </row>
    <row r="6" spans="1:54" x14ac:dyDescent="0.3">
      <c r="A6" s="1">
        <v>107</v>
      </c>
      <c r="B6" s="1">
        <v>43230.454722222225</v>
      </c>
      <c r="C6" s="1" t="s">
        <v>755</v>
      </c>
      <c r="D6" s="1" t="s">
        <v>6361</v>
      </c>
      <c r="E6" s="1"/>
      <c r="F6" s="1"/>
      <c r="G6" s="1" t="s">
        <v>6812</v>
      </c>
      <c r="H6" s="1" t="s">
        <v>4900</v>
      </c>
      <c r="I6" s="1" t="s">
        <v>61</v>
      </c>
      <c r="J6" s="1" t="s">
        <v>4454</v>
      </c>
      <c r="K6" s="1" t="s">
        <v>143</v>
      </c>
      <c r="L6" s="1" t="s">
        <v>81</v>
      </c>
      <c r="M6" s="1" t="s">
        <v>6443</v>
      </c>
      <c r="N6" s="1" t="s">
        <v>6443</v>
      </c>
      <c r="O6" s="1"/>
      <c r="P6" s="1" t="s">
        <v>6743</v>
      </c>
      <c r="Q6" s="1" t="s">
        <v>35</v>
      </c>
      <c r="R6" s="1" t="s">
        <v>170</v>
      </c>
      <c r="S6" s="1" t="s">
        <v>45</v>
      </c>
      <c r="T6" s="1" t="s">
        <v>62</v>
      </c>
      <c r="U6" s="1" t="s">
        <v>756</v>
      </c>
      <c r="V6" s="1" t="s">
        <v>7838</v>
      </c>
      <c r="W6" s="1" t="s">
        <v>757</v>
      </c>
      <c r="X6" s="1" t="s">
        <v>33</v>
      </c>
      <c r="Y6" s="1" t="s">
        <v>2682</v>
      </c>
      <c r="Z6" s="1" t="s">
        <v>6526</v>
      </c>
      <c r="AA6" s="1" t="s">
        <v>6526</v>
      </c>
      <c r="AB6" s="1">
        <v>4222297.42</v>
      </c>
      <c r="AC6" s="66">
        <v>4222297.42</v>
      </c>
      <c r="AD6" s="1" t="e">
        <v>#N/A</v>
      </c>
      <c r="AE6" s="1" t="s">
        <v>54</v>
      </c>
      <c r="AF6" s="1" t="s">
        <v>55</v>
      </c>
      <c r="AG6" s="1" t="s">
        <v>4214</v>
      </c>
      <c r="AH6" s="1" t="s">
        <v>4214</v>
      </c>
      <c r="AI6" s="1">
        <v>595</v>
      </c>
      <c r="AJ6" s="1" t="s">
        <v>32</v>
      </c>
      <c r="AK6" s="1" t="s">
        <v>49</v>
      </c>
      <c r="AL6" s="1" t="s">
        <v>4444</v>
      </c>
      <c r="AM6" s="1" t="s">
        <v>4444</v>
      </c>
      <c r="AN6" s="1" t="s">
        <v>56</v>
      </c>
      <c r="AO6" t="s">
        <v>144</v>
      </c>
      <c r="AP6" t="s">
        <v>7122</v>
      </c>
      <c r="AQ6" t="s">
        <v>7122</v>
      </c>
      <c r="AR6" t="s">
        <v>7348</v>
      </c>
      <c r="AS6" t="s">
        <v>46</v>
      </c>
      <c r="AT6">
        <v>2020</v>
      </c>
      <c r="AU6">
        <v>10</v>
      </c>
      <c r="AV6" t="s">
        <v>663</v>
      </c>
      <c r="AW6" t="s">
        <v>3963</v>
      </c>
      <c r="AX6" t="e">
        <v>#N/A</v>
      </c>
      <c r="AY6">
        <v>0</v>
      </c>
      <c r="AZ6">
        <v>107</v>
      </c>
      <c r="BA6">
        <v>107</v>
      </c>
      <c r="BB6" t="s">
        <v>35</v>
      </c>
    </row>
    <row r="7" spans="1:54" x14ac:dyDescent="0.3">
      <c r="A7" s="1">
        <v>252</v>
      </c>
      <c r="B7" s="1">
        <v>43279.764525462961</v>
      </c>
      <c r="C7" s="1" t="s">
        <v>924</v>
      </c>
      <c r="D7" s="1"/>
      <c r="E7" s="1"/>
      <c r="F7" s="1"/>
      <c r="G7" s="1" t="s">
        <v>6815</v>
      </c>
      <c r="H7" s="1" t="s">
        <v>4991</v>
      </c>
      <c r="I7" s="1" t="s">
        <v>61</v>
      </c>
      <c r="J7" s="1" t="s">
        <v>4454</v>
      </c>
      <c r="K7" s="1" t="s">
        <v>143</v>
      </c>
      <c r="L7" s="1" t="s">
        <v>81</v>
      </c>
      <c r="M7" s="1" t="s">
        <v>6448</v>
      </c>
      <c r="N7" s="1" t="s">
        <v>6443</v>
      </c>
      <c r="O7" s="1"/>
      <c r="P7" s="1" t="s">
        <v>6726</v>
      </c>
      <c r="Q7" s="1" t="s">
        <v>35</v>
      </c>
      <c r="R7" s="1" t="s">
        <v>170</v>
      </c>
      <c r="S7" s="1" t="s">
        <v>45</v>
      </c>
      <c r="T7" s="1" t="s">
        <v>62</v>
      </c>
      <c r="U7" s="1" t="s">
        <v>663</v>
      </c>
      <c r="V7" s="1" t="s">
        <v>7837</v>
      </c>
      <c r="W7" s="1" t="s">
        <v>925</v>
      </c>
      <c r="X7" s="1" t="s">
        <v>33</v>
      </c>
      <c r="Y7" s="1" t="s">
        <v>2682</v>
      </c>
      <c r="Z7" s="1" t="s">
        <v>6580</v>
      </c>
      <c r="AA7" s="1" t="s">
        <v>6581</v>
      </c>
      <c r="AB7" s="1">
        <v>1047464.32</v>
      </c>
      <c r="AC7" s="66">
        <v>1047459.74</v>
      </c>
      <c r="AD7" s="1" t="e">
        <v>#N/A</v>
      </c>
      <c r="AE7" s="1" t="s">
        <v>54</v>
      </c>
      <c r="AF7" s="1" t="s">
        <v>55</v>
      </c>
      <c r="AG7" s="1" t="s">
        <v>4214</v>
      </c>
      <c r="AH7" s="1" t="s">
        <v>4214</v>
      </c>
      <c r="AI7" s="1">
        <v>966</v>
      </c>
      <c r="AJ7" s="1" t="s">
        <v>2472</v>
      </c>
      <c r="AK7" s="1" t="s">
        <v>49</v>
      </c>
      <c r="AL7" s="1" t="s">
        <v>4444</v>
      </c>
      <c r="AM7" s="1" t="s">
        <v>4444</v>
      </c>
      <c r="AN7" s="1" t="s">
        <v>56</v>
      </c>
      <c r="AO7" t="s">
        <v>57</v>
      </c>
      <c r="AP7" t="s">
        <v>7474</v>
      </c>
      <c r="AQ7" t="s">
        <v>7474</v>
      </c>
      <c r="AR7" t="s">
        <v>7400</v>
      </c>
      <c r="AS7" t="s">
        <v>46</v>
      </c>
      <c r="AT7">
        <v>2020</v>
      </c>
      <c r="AU7">
        <v>10</v>
      </c>
      <c r="AV7" t="s">
        <v>663</v>
      </c>
      <c r="AW7" t="s">
        <v>3963</v>
      </c>
      <c r="AX7" t="e">
        <v>#N/A</v>
      </c>
      <c r="AY7">
        <v>0</v>
      </c>
      <c r="AZ7">
        <v>252</v>
      </c>
      <c r="BA7">
        <v>252</v>
      </c>
      <c r="BB7" t="s">
        <v>35</v>
      </c>
    </row>
    <row r="8" spans="1:54" x14ac:dyDescent="0.3">
      <c r="A8" s="1">
        <v>355</v>
      </c>
      <c r="B8" s="1">
        <v>43343.4215625</v>
      </c>
      <c r="C8" s="1" t="s">
        <v>421</v>
      </c>
      <c r="D8" s="1" t="s">
        <v>6699</v>
      </c>
      <c r="E8" s="1"/>
      <c r="F8" s="1"/>
      <c r="G8" s="1" t="s">
        <v>6812</v>
      </c>
      <c r="H8" s="1" t="s">
        <v>5061</v>
      </c>
      <c r="I8" s="1" t="s">
        <v>159</v>
      </c>
      <c r="J8" s="1" t="s">
        <v>4454</v>
      </c>
      <c r="K8" s="1" t="s">
        <v>156</v>
      </c>
      <c r="L8" s="1" t="s">
        <v>81</v>
      </c>
      <c r="M8" s="1" t="s">
        <v>6443</v>
      </c>
      <c r="N8" s="1" t="s">
        <v>6443</v>
      </c>
      <c r="O8" s="1"/>
      <c r="P8" s="1" t="s">
        <v>6744</v>
      </c>
      <c r="Q8" s="1" t="s">
        <v>35</v>
      </c>
      <c r="R8" s="1" t="s">
        <v>170</v>
      </c>
      <c r="S8" s="1" t="s">
        <v>45</v>
      </c>
      <c r="T8" s="1" t="s">
        <v>160</v>
      </c>
      <c r="U8" s="1" t="s">
        <v>654</v>
      </c>
      <c r="V8" s="1" t="s">
        <v>7833</v>
      </c>
      <c r="W8" s="1" t="s">
        <v>708</v>
      </c>
      <c r="X8" s="1" t="s">
        <v>33</v>
      </c>
      <c r="Y8" s="1" t="s">
        <v>2682</v>
      </c>
      <c r="Z8" s="1" t="s">
        <v>6587</v>
      </c>
      <c r="AA8" s="1" t="s">
        <v>6587</v>
      </c>
      <c r="AB8" s="1">
        <v>1388678.9</v>
      </c>
      <c r="AC8" s="66">
        <v>1388678.9</v>
      </c>
      <c r="AD8" s="1" t="e">
        <v>#N/A</v>
      </c>
      <c r="AE8" s="1" t="s">
        <v>155</v>
      </c>
      <c r="AF8" s="1" t="s">
        <v>85</v>
      </c>
      <c r="AG8" s="1" t="s">
        <v>4214</v>
      </c>
      <c r="AH8" s="1" t="s">
        <v>4214</v>
      </c>
      <c r="AI8" s="1">
        <v>1011</v>
      </c>
      <c r="AJ8" s="1" t="s">
        <v>32</v>
      </c>
      <c r="AK8" s="1" t="s">
        <v>49</v>
      </c>
      <c r="AL8" s="1" t="s">
        <v>4444</v>
      </c>
      <c r="AM8" s="1" t="s">
        <v>4444</v>
      </c>
      <c r="AN8" s="1" t="s">
        <v>266</v>
      </c>
      <c r="AO8" t="s">
        <v>310</v>
      </c>
      <c r="AP8" t="s">
        <v>7584</v>
      </c>
      <c r="AQ8" t="s">
        <v>7584</v>
      </c>
      <c r="AR8" t="s">
        <v>7360</v>
      </c>
      <c r="AS8" t="s">
        <v>46</v>
      </c>
      <c r="AT8">
        <v>2020</v>
      </c>
      <c r="AU8">
        <v>9</v>
      </c>
      <c r="AV8" t="s">
        <v>663</v>
      </c>
      <c r="AW8" t="s">
        <v>3963</v>
      </c>
      <c r="AX8" t="e">
        <v>#N/A</v>
      </c>
      <c r="AY8">
        <v>0</v>
      </c>
      <c r="AZ8">
        <v>355</v>
      </c>
      <c r="BA8">
        <v>355</v>
      </c>
      <c r="BB8" t="s">
        <v>35</v>
      </c>
    </row>
    <row r="9" spans="1:54" x14ac:dyDescent="0.3">
      <c r="A9" s="1">
        <v>515</v>
      </c>
      <c r="B9" s="1">
        <v>43476.520567129628</v>
      </c>
      <c r="C9" s="1" t="s">
        <v>473</v>
      </c>
      <c r="D9" s="1"/>
      <c r="E9" s="1"/>
      <c r="F9" s="1"/>
      <c r="G9" s="1" t="s">
        <v>6815</v>
      </c>
      <c r="H9" s="1" t="s">
        <v>5194</v>
      </c>
      <c r="I9" s="1" t="s">
        <v>159</v>
      </c>
      <c r="J9" s="1" t="s">
        <v>4454</v>
      </c>
      <c r="K9" s="1" t="s">
        <v>156</v>
      </c>
      <c r="L9" s="1" t="s">
        <v>34</v>
      </c>
      <c r="M9" s="1" t="s">
        <v>6443</v>
      </c>
      <c r="N9" s="1" t="s">
        <v>6443</v>
      </c>
      <c r="O9" s="1"/>
      <c r="P9" s="1" t="s">
        <v>6209</v>
      </c>
      <c r="Q9" s="1" t="s">
        <v>35</v>
      </c>
      <c r="R9" s="1" t="s">
        <v>170</v>
      </c>
      <c r="S9" s="1" t="s">
        <v>45</v>
      </c>
      <c r="T9" s="1" t="s">
        <v>160</v>
      </c>
      <c r="U9" s="1" t="s">
        <v>654</v>
      </c>
      <c r="V9" s="1" t="s">
        <v>7833</v>
      </c>
      <c r="W9" s="1" t="s">
        <v>708</v>
      </c>
      <c r="X9" s="1" t="s">
        <v>33</v>
      </c>
      <c r="Y9" s="1" t="s">
        <v>2682</v>
      </c>
      <c r="Z9" s="1" t="s">
        <v>6593</v>
      </c>
      <c r="AA9" s="1" t="s">
        <v>6593</v>
      </c>
      <c r="AB9" s="1">
        <v>3368074.75</v>
      </c>
      <c r="AC9" s="66">
        <v>3368074.75</v>
      </c>
      <c r="AD9" s="1" t="e">
        <v>#N/A</v>
      </c>
      <c r="AE9" s="1" t="s">
        <v>155</v>
      </c>
      <c r="AF9" s="1" t="s">
        <v>85</v>
      </c>
      <c r="AG9" s="1" t="s">
        <v>4214</v>
      </c>
      <c r="AH9" s="1" t="s">
        <v>4214</v>
      </c>
      <c r="AI9" s="1">
        <v>1158</v>
      </c>
      <c r="AJ9" s="1" t="s">
        <v>32</v>
      </c>
      <c r="AK9" s="1" t="s">
        <v>49</v>
      </c>
      <c r="AL9" s="1" t="s">
        <v>4444</v>
      </c>
      <c r="AM9" s="1" t="s">
        <v>4444</v>
      </c>
      <c r="AN9" s="1" t="s">
        <v>266</v>
      </c>
      <c r="AO9" t="s">
        <v>310</v>
      </c>
      <c r="AP9" t="s">
        <v>7239</v>
      </c>
      <c r="AQ9" t="s">
        <v>7239</v>
      </c>
      <c r="AR9" t="s">
        <v>7193</v>
      </c>
      <c r="AS9" t="s">
        <v>46</v>
      </c>
      <c r="AT9">
        <v>2020</v>
      </c>
      <c r="AU9">
        <v>8</v>
      </c>
      <c r="AV9" t="s">
        <v>663</v>
      </c>
      <c r="AW9" t="s">
        <v>3963</v>
      </c>
      <c r="AX9" t="e">
        <v>#N/A</v>
      </c>
      <c r="AY9">
        <v>0</v>
      </c>
      <c r="AZ9">
        <v>515</v>
      </c>
      <c r="BA9">
        <v>515</v>
      </c>
      <c r="BB9" t="s">
        <v>35</v>
      </c>
    </row>
    <row r="10" spans="1:54" x14ac:dyDescent="0.3">
      <c r="A10" s="1">
        <v>563</v>
      </c>
      <c r="B10" s="1">
        <v>43509.548020833332</v>
      </c>
      <c r="C10" s="1" t="s">
        <v>492</v>
      </c>
      <c r="D10" s="1"/>
      <c r="E10" s="1"/>
      <c r="F10" s="1"/>
      <c r="G10" s="1" t="s">
        <v>6815</v>
      </c>
      <c r="H10" s="1" t="s">
        <v>5234</v>
      </c>
      <c r="I10" s="1" t="s">
        <v>78</v>
      </c>
      <c r="J10" s="1" t="s">
        <v>4454</v>
      </c>
      <c r="K10" s="1" t="s">
        <v>4480</v>
      </c>
      <c r="L10" s="1" t="s">
        <v>34</v>
      </c>
      <c r="M10" s="1" t="s">
        <v>6443</v>
      </c>
      <c r="N10" s="1" t="s">
        <v>6443</v>
      </c>
      <c r="O10" s="1"/>
      <c r="P10" s="1" t="s">
        <v>6736</v>
      </c>
      <c r="Q10" s="1" t="s">
        <v>35</v>
      </c>
      <c r="R10" s="1" t="s">
        <v>170</v>
      </c>
      <c r="S10" s="1" t="s">
        <v>45</v>
      </c>
      <c r="T10" s="1" t="s">
        <v>682</v>
      </c>
      <c r="U10" s="1" t="s">
        <v>663</v>
      </c>
      <c r="V10" s="1" t="s">
        <v>491</v>
      </c>
      <c r="W10" s="1" t="s">
        <v>1274</v>
      </c>
      <c r="X10" s="1" t="s">
        <v>33</v>
      </c>
      <c r="Y10" s="1" t="s">
        <v>2682</v>
      </c>
      <c r="Z10" s="1" t="s">
        <v>6594</v>
      </c>
      <c r="AA10" s="1" t="s">
        <v>6594</v>
      </c>
      <c r="AB10" s="1">
        <v>2713650</v>
      </c>
      <c r="AC10" s="66">
        <v>2713650</v>
      </c>
      <c r="AD10" s="1" t="e">
        <v>#N/A</v>
      </c>
      <c r="AE10" s="1" t="s">
        <v>38</v>
      </c>
      <c r="AF10" s="1" t="s">
        <v>39</v>
      </c>
      <c r="AG10" s="1" t="s">
        <v>4214</v>
      </c>
      <c r="AH10" s="1" t="s">
        <v>4214</v>
      </c>
      <c r="AI10" s="1">
        <v>847</v>
      </c>
      <c r="AJ10" s="1" t="s">
        <v>32</v>
      </c>
      <c r="AK10" s="1" t="s">
        <v>49</v>
      </c>
      <c r="AL10" s="1" t="s">
        <v>4444</v>
      </c>
      <c r="AM10" s="1" t="s">
        <v>4444</v>
      </c>
      <c r="AN10" s="1" t="s">
        <v>41</v>
      </c>
      <c r="AO10" t="s">
        <v>7781</v>
      </c>
      <c r="AP10" t="s">
        <v>7568</v>
      </c>
      <c r="AQ10" t="s">
        <v>7568</v>
      </c>
      <c r="AR10" t="s">
        <v>7683</v>
      </c>
      <c r="AS10" t="s">
        <v>46</v>
      </c>
      <c r="AT10">
        <v>2020</v>
      </c>
      <c r="AU10">
        <v>2</v>
      </c>
      <c r="AV10" t="s">
        <v>663</v>
      </c>
      <c r="AW10" t="s">
        <v>3963</v>
      </c>
      <c r="AX10" t="e">
        <v>#N/A</v>
      </c>
      <c r="AY10">
        <v>0</v>
      </c>
      <c r="AZ10">
        <v>563</v>
      </c>
      <c r="BA10">
        <v>563</v>
      </c>
      <c r="BB10" t="s">
        <v>35</v>
      </c>
    </row>
    <row r="11" spans="1:54" x14ac:dyDescent="0.3">
      <c r="A11" s="1">
        <v>675</v>
      </c>
      <c r="B11" s="1">
        <v>43556.78261574074</v>
      </c>
      <c r="C11" s="1" t="s">
        <v>537</v>
      </c>
      <c r="D11" s="1"/>
      <c r="E11" s="1"/>
      <c r="F11" s="1"/>
      <c r="G11" s="1" t="s">
        <v>6815</v>
      </c>
      <c r="H11" s="1" t="s">
        <v>5315</v>
      </c>
      <c r="I11" s="1" t="s">
        <v>455</v>
      </c>
      <c r="J11" s="1" t="s">
        <v>4454</v>
      </c>
      <c r="K11" s="1" t="s">
        <v>6756</v>
      </c>
      <c r="L11" s="1" t="s">
        <v>152</v>
      </c>
      <c r="M11" s="1" t="s">
        <v>6493</v>
      </c>
      <c r="N11" s="1" t="s">
        <v>6443</v>
      </c>
      <c r="O11" s="1"/>
      <c r="P11" s="1" t="s">
        <v>6764</v>
      </c>
      <c r="Q11" s="1" t="s">
        <v>35</v>
      </c>
      <c r="R11" s="1" t="s">
        <v>170</v>
      </c>
      <c r="S11" s="1" t="s">
        <v>45</v>
      </c>
      <c r="T11" s="1" t="s">
        <v>695</v>
      </c>
      <c r="U11" s="1" t="s">
        <v>654</v>
      </c>
      <c r="V11" s="1" t="s">
        <v>7835</v>
      </c>
      <c r="W11" s="1" t="s">
        <v>696</v>
      </c>
      <c r="X11" s="1" t="s">
        <v>33</v>
      </c>
      <c r="Y11" s="1" t="s">
        <v>2682</v>
      </c>
      <c r="Z11" s="1" t="s">
        <v>6601</v>
      </c>
      <c r="AA11" s="1" t="s">
        <v>6601</v>
      </c>
      <c r="AB11" s="1">
        <v>3982697</v>
      </c>
      <c r="AC11" s="66">
        <v>3982697</v>
      </c>
      <c r="AD11" s="1" t="e">
        <v>#N/A</v>
      </c>
      <c r="AE11" s="1" t="s">
        <v>66</v>
      </c>
      <c r="AF11" s="1" t="s">
        <v>55</v>
      </c>
      <c r="AG11" s="1" t="s">
        <v>4214</v>
      </c>
      <c r="AH11" s="1" t="s">
        <v>4214</v>
      </c>
      <c r="AI11" s="1">
        <v>705</v>
      </c>
      <c r="AJ11" s="1" t="s">
        <v>167</v>
      </c>
      <c r="AK11" s="1" t="s">
        <v>49</v>
      </c>
      <c r="AL11" s="1" t="s">
        <v>4444</v>
      </c>
      <c r="AM11" s="1" t="s">
        <v>4444</v>
      </c>
      <c r="AN11" s="1" t="s">
        <v>56</v>
      </c>
      <c r="AO11" t="s">
        <v>365</v>
      </c>
      <c r="AP11" t="s">
        <v>7469</v>
      </c>
      <c r="AQ11" t="s">
        <v>7469</v>
      </c>
      <c r="AR11" t="s">
        <v>7358</v>
      </c>
      <c r="AS11" t="s">
        <v>46</v>
      </c>
      <c r="AT11">
        <v>2020</v>
      </c>
      <c r="AU11">
        <v>3</v>
      </c>
      <c r="AV11" t="s">
        <v>663</v>
      </c>
      <c r="AW11" t="s">
        <v>3963</v>
      </c>
      <c r="AX11" t="e">
        <v>#N/A</v>
      </c>
      <c r="AY11">
        <v>0</v>
      </c>
      <c r="AZ11">
        <v>675</v>
      </c>
      <c r="BA11">
        <v>675</v>
      </c>
      <c r="BB11" t="s">
        <v>35</v>
      </c>
    </row>
    <row r="12" spans="1:54" x14ac:dyDescent="0.3">
      <c r="A12" s="1">
        <v>755</v>
      </c>
      <c r="B12" s="1">
        <v>43584.448495370372</v>
      </c>
      <c r="C12" s="1" t="s">
        <v>1447</v>
      </c>
      <c r="D12" s="1" t="s">
        <v>6365</v>
      </c>
      <c r="E12" s="1"/>
      <c r="F12" s="1"/>
      <c r="G12" s="1" t="s">
        <v>6815</v>
      </c>
      <c r="H12" s="1" t="s">
        <v>5379</v>
      </c>
      <c r="I12" s="1" t="s">
        <v>78</v>
      </c>
      <c r="J12" s="1" t="s">
        <v>4454</v>
      </c>
      <c r="K12" s="1" t="s">
        <v>4460</v>
      </c>
      <c r="L12" s="1" t="s">
        <v>161</v>
      </c>
      <c r="M12" s="1" t="s">
        <v>6443</v>
      </c>
      <c r="N12" s="1" t="s">
        <v>6443</v>
      </c>
      <c r="O12" s="1"/>
      <c r="P12" s="1" t="s">
        <v>6735</v>
      </c>
      <c r="Q12" s="1" t="s">
        <v>35</v>
      </c>
      <c r="R12" s="1" t="s">
        <v>170</v>
      </c>
      <c r="S12" s="1" t="s">
        <v>45</v>
      </c>
      <c r="T12" s="1" t="s">
        <v>682</v>
      </c>
      <c r="U12" s="1" t="s">
        <v>654</v>
      </c>
      <c r="V12" s="1" t="s">
        <v>7832</v>
      </c>
      <c r="W12" s="1" t="s">
        <v>1339</v>
      </c>
      <c r="X12" s="1" t="s">
        <v>33</v>
      </c>
      <c r="Y12" s="1" t="s">
        <v>2682</v>
      </c>
      <c r="Z12" s="1" t="s">
        <v>6604</v>
      </c>
      <c r="AA12" s="1" t="s">
        <v>6604</v>
      </c>
      <c r="AB12" s="1">
        <v>1838183</v>
      </c>
      <c r="AC12" s="66">
        <v>1911463</v>
      </c>
      <c r="AD12" s="1" t="e">
        <v>#N/A</v>
      </c>
      <c r="AE12" s="1" t="s">
        <v>376</v>
      </c>
      <c r="AF12" s="1" t="s">
        <v>39</v>
      </c>
      <c r="AG12" s="1" t="s">
        <v>4214</v>
      </c>
      <c r="AH12" s="1" t="s">
        <v>4214</v>
      </c>
      <c r="AI12" s="1">
        <v>652</v>
      </c>
      <c r="AJ12" s="1" t="s">
        <v>167</v>
      </c>
      <c r="AK12" s="1" t="s">
        <v>166</v>
      </c>
      <c r="AL12" s="1" t="s">
        <v>4444</v>
      </c>
      <c r="AM12" s="1" t="s">
        <v>4444</v>
      </c>
      <c r="AN12" s="1" t="s">
        <v>41</v>
      </c>
      <c r="AO12" t="s">
        <v>225</v>
      </c>
      <c r="AP12" t="s">
        <v>7441</v>
      </c>
      <c r="AQ12" t="s">
        <v>7441</v>
      </c>
      <c r="AR12" t="s">
        <v>7728</v>
      </c>
      <c r="AS12" t="s">
        <v>46</v>
      </c>
      <c r="AT12">
        <v>2020</v>
      </c>
      <c r="AU12">
        <v>12</v>
      </c>
      <c r="AV12" t="s">
        <v>663</v>
      </c>
      <c r="AW12" t="s">
        <v>3963</v>
      </c>
      <c r="AX12" t="e">
        <v>#N/A</v>
      </c>
      <c r="AY12">
        <v>0</v>
      </c>
      <c r="AZ12">
        <v>755</v>
      </c>
      <c r="BA12">
        <v>755</v>
      </c>
      <c r="BB12" t="s">
        <v>35</v>
      </c>
    </row>
    <row r="13" spans="1:54" x14ac:dyDescent="0.3">
      <c r="A13" s="1">
        <v>770</v>
      </c>
      <c r="B13" s="1">
        <v>43588.633402777778</v>
      </c>
      <c r="C13" s="1" t="s">
        <v>1466</v>
      </c>
      <c r="D13" s="1" t="s">
        <v>6479</v>
      </c>
      <c r="E13" s="1"/>
      <c r="F13" s="1"/>
      <c r="G13" s="1" t="s">
        <v>6812</v>
      </c>
      <c r="H13" s="1" t="s">
        <v>5392</v>
      </c>
      <c r="I13" s="1" t="s">
        <v>90</v>
      </c>
      <c r="J13" s="1" t="s">
        <v>4454</v>
      </c>
      <c r="K13" s="1" t="s">
        <v>112</v>
      </c>
      <c r="L13" s="1" t="s">
        <v>81</v>
      </c>
      <c r="M13" s="1" t="s">
        <v>6457</v>
      </c>
      <c r="N13" s="1" t="s">
        <v>6443</v>
      </c>
      <c r="O13" s="1" t="s">
        <v>4455</v>
      </c>
      <c r="P13" s="1" t="s">
        <v>6732</v>
      </c>
      <c r="Q13" s="1" t="s">
        <v>35</v>
      </c>
      <c r="R13" s="1" t="s">
        <v>170</v>
      </c>
      <c r="S13" s="1" t="s">
        <v>45</v>
      </c>
      <c r="T13" s="1" t="s">
        <v>109</v>
      </c>
      <c r="U13" s="1" t="s">
        <v>654</v>
      </c>
      <c r="V13" s="1" t="s">
        <v>7836</v>
      </c>
      <c r="W13" s="1" t="s">
        <v>1194</v>
      </c>
      <c r="X13" s="1" t="s">
        <v>33</v>
      </c>
      <c r="Y13" s="1" t="s">
        <v>2682</v>
      </c>
      <c r="Z13" s="1" t="s">
        <v>6605</v>
      </c>
      <c r="AA13" s="1" t="s">
        <v>6605</v>
      </c>
      <c r="AB13" s="1">
        <v>1255700.8899999999</v>
      </c>
      <c r="AC13" s="66">
        <v>1255700.8899999999</v>
      </c>
      <c r="AD13" s="1" t="e">
        <v>#N/A</v>
      </c>
      <c r="AE13" s="1" t="s">
        <v>102</v>
      </c>
      <c r="AF13" s="1" t="s">
        <v>85</v>
      </c>
      <c r="AG13" s="1" t="s">
        <v>4214</v>
      </c>
      <c r="AH13" s="1" t="s">
        <v>4214</v>
      </c>
      <c r="AI13" s="1">
        <v>846</v>
      </c>
      <c r="AJ13" s="1" t="s">
        <v>32</v>
      </c>
      <c r="AK13" s="1" t="s">
        <v>49</v>
      </c>
      <c r="AL13" s="1" t="s">
        <v>4444</v>
      </c>
      <c r="AM13" s="1" t="s">
        <v>4444</v>
      </c>
      <c r="AN13" s="1" t="s">
        <v>104</v>
      </c>
      <c r="AO13" t="s">
        <v>105</v>
      </c>
      <c r="AP13" t="s">
        <v>7624</v>
      </c>
      <c r="AQ13" t="s">
        <v>7624</v>
      </c>
      <c r="AR13" t="s">
        <v>7801</v>
      </c>
      <c r="AS13" t="s">
        <v>46</v>
      </c>
      <c r="AT13">
        <v>2020</v>
      </c>
      <c r="AU13">
        <v>11</v>
      </c>
      <c r="AV13" t="s">
        <v>663</v>
      </c>
      <c r="AW13" t="s">
        <v>3963</v>
      </c>
      <c r="AX13" t="e">
        <v>#N/A</v>
      </c>
      <c r="AY13">
        <v>0</v>
      </c>
      <c r="AZ13">
        <v>770</v>
      </c>
      <c r="BA13">
        <v>770</v>
      </c>
      <c r="BB13" t="s">
        <v>35</v>
      </c>
    </row>
    <row r="14" spans="1:54" x14ac:dyDescent="0.3">
      <c r="A14" s="1">
        <v>981</v>
      </c>
      <c r="B14" s="1">
        <v>43672.38653935185</v>
      </c>
      <c r="C14" s="1" t="s">
        <v>1662</v>
      </c>
      <c r="D14" s="1"/>
      <c r="E14" s="1"/>
      <c r="F14" s="1"/>
      <c r="G14" s="1" t="s">
        <v>6815</v>
      </c>
      <c r="H14" s="1" t="s">
        <v>5566</v>
      </c>
      <c r="I14" s="1" t="s">
        <v>159</v>
      </c>
      <c r="J14" s="1" t="s">
        <v>4454</v>
      </c>
      <c r="K14" s="1" t="s">
        <v>156</v>
      </c>
      <c r="L14" s="1" t="s">
        <v>152</v>
      </c>
      <c r="M14" s="1" t="s">
        <v>6443</v>
      </c>
      <c r="N14" s="1" t="s">
        <v>6443</v>
      </c>
      <c r="O14" s="1"/>
      <c r="P14" s="1" t="s">
        <v>6761</v>
      </c>
      <c r="Q14" s="1" t="s">
        <v>35</v>
      </c>
      <c r="R14" s="1" t="s">
        <v>170</v>
      </c>
      <c r="S14" s="1" t="s">
        <v>89</v>
      </c>
      <c r="T14" s="1" t="s">
        <v>160</v>
      </c>
      <c r="U14" s="1" t="s">
        <v>654</v>
      </c>
      <c r="V14" s="1" t="s">
        <v>7834</v>
      </c>
      <c r="W14" s="1" t="s">
        <v>801</v>
      </c>
      <c r="X14" s="1" t="s">
        <v>33</v>
      </c>
      <c r="Y14" s="1" t="s">
        <v>2682</v>
      </c>
      <c r="Z14" s="1" t="s">
        <v>6611</v>
      </c>
      <c r="AA14" s="1" t="s">
        <v>6611</v>
      </c>
      <c r="AB14" s="1">
        <v>3506906</v>
      </c>
      <c r="AC14" s="66">
        <v>4054719.8</v>
      </c>
      <c r="AD14" s="1" t="e">
        <v>#N/A</v>
      </c>
      <c r="AE14" s="1" t="s">
        <v>155</v>
      </c>
      <c r="AF14" s="1" t="s">
        <v>85</v>
      </c>
      <c r="AG14" s="1" t="s">
        <v>4214</v>
      </c>
      <c r="AH14" s="1" t="s">
        <v>4214</v>
      </c>
      <c r="AI14" s="1">
        <v>1142</v>
      </c>
      <c r="AJ14" s="1" t="s">
        <v>32</v>
      </c>
      <c r="AK14" s="1" t="s">
        <v>49</v>
      </c>
      <c r="AL14" s="1" t="s">
        <v>4444</v>
      </c>
      <c r="AM14" s="1" t="s">
        <v>4444</v>
      </c>
      <c r="AN14" s="1" t="s">
        <v>266</v>
      </c>
      <c r="AO14" t="s">
        <v>310</v>
      </c>
      <c r="AP14" t="s">
        <v>7235</v>
      </c>
      <c r="AQ14" t="s">
        <v>7235</v>
      </c>
      <c r="AR14" t="s">
        <v>7360</v>
      </c>
      <c r="AS14" t="s">
        <v>46</v>
      </c>
      <c r="AT14">
        <v>2020</v>
      </c>
      <c r="AU14">
        <v>9</v>
      </c>
      <c r="AV14" t="s">
        <v>663</v>
      </c>
      <c r="AW14" t="s">
        <v>3963</v>
      </c>
      <c r="AX14" t="e">
        <v>#N/A</v>
      </c>
      <c r="AY14">
        <v>0</v>
      </c>
      <c r="AZ14">
        <v>981</v>
      </c>
      <c r="BA14">
        <v>981</v>
      </c>
      <c r="BB14" t="s">
        <v>35</v>
      </c>
    </row>
  </sheetData>
  <autoFilter ref="A5:BB5" xr:uid="{D51BB929-FA83-4562-8C00-83068C82BC4C}">
    <sortState xmlns:xlrd2="http://schemas.microsoft.com/office/spreadsheetml/2017/richdata2" ref="A6:BB14">
      <sortCondition ref="A5"/>
    </sortState>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2E37D-6B07-43AD-96D3-C752035747FC}">
  <dimension ref="A4:E42"/>
  <sheetViews>
    <sheetView workbookViewId="0">
      <selection activeCell="A7" sqref="A7"/>
    </sheetView>
  </sheetViews>
  <sheetFormatPr baseColWidth="10" defaultRowHeight="14.4" x14ac:dyDescent="0.3"/>
  <cols>
    <col min="1" max="1" width="20.5546875" bestFit="1" customWidth="1"/>
    <col min="2" max="2" width="43.5546875" bestFit="1" customWidth="1"/>
    <col min="3" max="3" width="9.33203125" bestFit="1" customWidth="1"/>
    <col min="4" max="4" width="17.88671875" bestFit="1" customWidth="1"/>
    <col min="5" max="7" width="12.5546875" bestFit="1" customWidth="1"/>
    <col min="8" max="13" width="3" bestFit="1" customWidth="1"/>
    <col min="14" max="14" width="11" bestFit="1" customWidth="1"/>
    <col min="15" max="15" width="12.5546875" bestFit="1" customWidth="1"/>
  </cols>
  <sheetData>
    <row r="4" spans="1:5" s="14" customFormat="1" x14ac:dyDescent="0.3"/>
    <row r="5" spans="1:5" s="14" customFormat="1" x14ac:dyDescent="0.3"/>
    <row r="6" spans="1:5" s="14" customFormat="1" x14ac:dyDescent="0.3">
      <c r="A6" s="13" t="s">
        <v>2270</v>
      </c>
      <c r="B6" s="14" t="s">
        <v>33</v>
      </c>
    </row>
    <row r="7" spans="1:5" x14ac:dyDescent="0.3">
      <c r="A7" s="13" t="s">
        <v>2274</v>
      </c>
      <c r="B7" s="14" t="s">
        <v>663</v>
      </c>
    </row>
    <row r="8" spans="1:5" x14ac:dyDescent="0.3">
      <c r="A8" s="13" t="s">
        <v>6943</v>
      </c>
      <c r="B8" s="14" t="s">
        <v>6509</v>
      </c>
    </row>
    <row r="9" spans="1:5" x14ac:dyDescent="0.3">
      <c r="A9" s="13" t="s">
        <v>3951</v>
      </c>
      <c r="B9" s="14" t="s">
        <v>6509</v>
      </c>
    </row>
    <row r="11" spans="1:5" x14ac:dyDescent="0.3">
      <c r="A11" s="13" t="s">
        <v>3957</v>
      </c>
      <c r="B11" s="13" t="s">
        <v>3958</v>
      </c>
    </row>
    <row r="12" spans="1:5" x14ac:dyDescent="0.3">
      <c r="A12" s="13" t="s">
        <v>3955</v>
      </c>
      <c r="B12" s="14" t="s">
        <v>35</v>
      </c>
      <c r="C12" s="14" t="s">
        <v>99</v>
      </c>
      <c r="D12" s="14" t="s">
        <v>4497</v>
      </c>
      <c r="E12" s="14" t="s">
        <v>3956</v>
      </c>
    </row>
    <row r="13" spans="1:5" x14ac:dyDescent="0.3">
      <c r="A13" s="12">
        <v>2018</v>
      </c>
      <c r="B13" s="11"/>
      <c r="C13" s="11">
        <v>1</v>
      </c>
      <c r="D13" s="11"/>
      <c r="E13" s="11">
        <v>1</v>
      </c>
    </row>
    <row r="14" spans="1:5" x14ac:dyDescent="0.3">
      <c r="A14" s="117">
        <v>11</v>
      </c>
      <c r="B14" s="11"/>
      <c r="C14" s="11">
        <v>1</v>
      </c>
      <c r="D14" s="11"/>
      <c r="E14" s="11">
        <v>1</v>
      </c>
    </row>
    <row r="15" spans="1:5" x14ac:dyDescent="0.3">
      <c r="A15" s="12">
        <v>2019</v>
      </c>
      <c r="B15" s="11">
        <v>4</v>
      </c>
      <c r="C15" s="11">
        <v>2</v>
      </c>
      <c r="D15" s="11">
        <v>2</v>
      </c>
      <c r="E15" s="11">
        <v>8</v>
      </c>
    </row>
    <row r="16" spans="1:5" x14ac:dyDescent="0.3">
      <c r="A16" s="117">
        <v>1</v>
      </c>
      <c r="B16" s="11"/>
      <c r="C16" s="11"/>
      <c r="D16" s="11">
        <v>1</v>
      </c>
      <c r="E16" s="11">
        <v>1</v>
      </c>
    </row>
    <row r="17" spans="1:5" x14ac:dyDescent="0.3">
      <c r="A17" s="117">
        <v>10</v>
      </c>
      <c r="B17" s="11">
        <v>2</v>
      </c>
      <c r="C17" s="11"/>
      <c r="D17" s="11"/>
      <c r="E17" s="11">
        <v>2</v>
      </c>
    </row>
    <row r="18" spans="1:5" x14ac:dyDescent="0.3">
      <c r="A18" s="117">
        <v>11</v>
      </c>
      <c r="B18" s="11"/>
      <c r="C18" s="11"/>
      <c r="D18" s="11">
        <v>1</v>
      </c>
      <c r="E18" s="11">
        <v>1</v>
      </c>
    </row>
    <row r="19" spans="1:5" x14ac:dyDescent="0.3">
      <c r="A19" s="117">
        <v>12</v>
      </c>
      <c r="B19" s="11">
        <v>2</v>
      </c>
      <c r="C19" s="11">
        <v>2</v>
      </c>
      <c r="D19" s="11"/>
      <c r="E19" s="11">
        <v>4</v>
      </c>
    </row>
    <row r="20" spans="1:5" x14ac:dyDescent="0.3">
      <c r="A20" s="12">
        <v>2020</v>
      </c>
      <c r="B20" s="11">
        <v>133</v>
      </c>
      <c r="C20" s="11">
        <v>4</v>
      </c>
      <c r="D20" s="11">
        <v>4</v>
      </c>
      <c r="E20" s="11">
        <v>141</v>
      </c>
    </row>
    <row r="21" spans="1:5" x14ac:dyDescent="0.3">
      <c r="A21" s="117">
        <v>1</v>
      </c>
      <c r="B21" s="11">
        <v>4</v>
      </c>
      <c r="C21" s="11">
        <v>1</v>
      </c>
      <c r="D21" s="11">
        <v>1</v>
      </c>
      <c r="E21" s="11">
        <v>6</v>
      </c>
    </row>
    <row r="22" spans="1:5" x14ac:dyDescent="0.3">
      <c r="A22" s="117">
        <v>3</v>
      </c>
      <c r="B22" s="11">
        <v>4</v>
      </c>
      <c r="C22" s="11"/>
      <c r="D22" s="11">
        <v>1</v>
      </c>
      <c r="E22" s="11">
        <v>5</v>
      </c>
    </row>
    <row r="23" spans="1:5" x14ac:dyDescent="0.3">
      <c r="A23" s="117">
        <v>4</v>
      </c>
      <c r="B23" s="11">
        <v>2</v>
      </c>
      <c r="C23" s="11"/>
      <c r="D23" s="11"/>
      <c r="E23" s="11">
        <v>2</v>
      </c>
    </row>
    <row r="24" spans="1:5" x14ac:dyDescent="0.3">
      <c r="A24" s="117">
        <v>5</v>
      </c>
      <c r="B24" s="11"/>
      <c r="C24" s="11"/>
      <c r="D24" s="11">
        <v>1</v>
      </c>
      <c r="E24" s="11">
        <v>1</v>
      </c>
    </row>
    <row r="25" spans="1:5" x14ac:dyDescent="0.3">
      <c r="A25" s="117">
        <v>6</v>
      </c>
      <c r="B25" s="11">
        <v>10</v>
      </c>
      <c r="C25" s="11">
        <v>2</v>
      </c>
      <c r="D25" s="11"/>
      <c r="E25" s="11">
        <v>12</v>
      </c>
    </row>
    <row r="26" spans="1:5" x14ac:dyDescent="0.3">
      <c r="A26" s="117">
        <v>7</v>
      </c>
      <c r="B26" s="11">
        <v>5</v>
      </c>
      <c r="C26" s="11">
        <v>1</v>
      </c>
      <c r="D26" s="11">
        <v>1</v>
      </c>
      <c r="E26" s="11">
        <v>7</v>
      </c>
    </row>
    <row r="27" spans="1:5" x14ac:dyDescent="0.3">
      <c r="A27" s="117">
        <v>8</v>
      </c>
      <c r="B27" s="11">
        <v>14</v>
      </c>
      <c r="C27" s="11"/>
      <c r="D27" s="11"/>
      <c r="E27" s="11">
        <v>14</v>
      </c>
    </row>
    <row r="28" spans="1:5" x14ac:dyDescent="0.3">
      <c r="A28" s="117">
        <v>9</v>
      </c>
      <c r="B28" s="11">
        <v>29</v>
      </c>
      <c r="C28" s="11"/>
      <c r="D28" s="11"/>
      <c r="E28" s="11">
        <v>29</v>
      </c>
    </row>
    <row r="29" spans="1:5" x14ac:dyDescent="0.3">
      <c r="A29" s="117">
        <v>10</v>
      </c>
      <c r="B29" s="11">
        <v>33</v>
      </c>
      <c r="C29" s="11"/>
      <c r="D29" s="11"/>
      <c r="E29" s="11">
        <v>33</v>
      </c>
    </row>
    <row r="30" spans="1:5" x14ac:dyDescent="0.3">
      <c r="A30" s="117">
        <v>11</v>
      </c>
      <c r="B30" s="11">
        <v>16</v>
      </c>
      <c r="C30" s="11"/>
      <c r="D30" s="11"/>
      <c r="E30" s="11">
        <v>16</v>
      </c>
    </row>
    <row r="31" spans="1:5" x14ac:dyDescent="0.3">
      <c r="A31" s="117">
        <v>12</v>
      </c>
      <c r="B31" s="11">
        <v>16</v>
      </c>
      <c r="C31" s="11"/>
      <c r="D31" s="11"/>
      <c r="E31" s="11">
        <v>16</v>
      </c>
    </row>
    <row r="32" spans="1:5" x14ac:dyDescent="0.3">
      <c r="A32" s="12">
        <v>2021</v>
      </c>
      <c r="B32" s="11">
        <v>16</v>
      </c>
      <c r="C32" s="11"/>
      <c r="D32" s="11">
        <v>1</v>
      </c>
      <c r="E32" s="11">
        <v>17</v>
      </c>
    </row>
    <row r="33" spans="1:5" x14ac:dyDescent="0.3">
      <c r="A33" s="117">
        <v>1</v>
      </c>
      <c r="B33" s="11">
        <v>3</v>
      </c>
      <c r="C33" s="11"/>
      <c r="D33" s="11">
        <v>1</v>
      </c>
      <c r="E33" s="11">
        <v>4</v>
      </c>
    </row>
    <row r="34" spans="1:5" x14ac:dyDescent="0.3">
      <c r="A34" s="117">
        <v>2</v>
      </c>
      <c r="B34" s="11">
        <v>1</v>
      </c>
      <c r="C34" s="11"/>
      <c r="D34" s="11"/>
      <c r="E34" s="11">
        <v>1</v>
      </c>
    </row>
    <row r="35" spans="1:5" x14ac:dyDescent="0.3">
      <c r="A35" s="117">
        <v>3</v>
      </c>
      <c r="B35" s="11">
        <v>4</v>
      </c>
      <c r="C35" s="11"/>
      <c r="D35" s="11"/>
      <c r="E35" s="11">
        <v>4</v>
      </c>
    </row>
    <row r="36" spans="1:5" x14ac:dyDescent="0.3">
      <c r="A36" s="117">
        <v>4</v>
      </c>
      <c r="B36" s="11">
        <v>2</v>
      </c>
      <c r="C36" s="11"/>
      <c r="D36" s="11"/>
      <c r="E36" s="11">
        <v>2</v>
      </c>
    </row>
    <row r="37" spans="1:5" x14ac:dyDescent="0.3">
      <c r="A37" s="117">
        <v>5</v>
      </c>
      <c r="B37" s="11">
        <v>1</v>
      </c>
      <c r="C37" s="11"/>
      <c r="D37" s="11"/>
      <c r="E37" s="11">
        <v>1</v>
      </c>
    </row>
    <row r="38" spans="1:5" x14ac:dyDescent="0.3">
      <c r="A38" s="117">
        <v>6</v>
      </c>
      <c r="B38" s="11">
        <v>1</v>
      </c>
      <c r="C38" s="11"/>
      <c r="D38" s="11"/>
      <c r="E38" s="11">
        <v>1</v>
      </c>
    </row>
    <row r="39" spans="1:5" x14ac:dyDescent="0.3">
      <c r="A39" s="117">
        <v>7</v>
      </c>
      <c r="B39" s="11">
        <v>1</v>
      </c>
      <c r="C39" s="11"/>
      <c r="D39" s="11"/>
      <c r="E39" s="11">
        <v>1</v>
      </c>
    </row>
    <row r="40" spans="1:5" x14ac:dyDescent="0.3">
      <c r="A40" s="117">
        <v>8</v>
      </c>
      <c r="B40" s="11">
        <v>2</v>
      </c>
      <c r="C40" s="11"/>
      <c r="D40" s="11"/>
      <c r="E40" s="11">
        <v>2</v>
      </c>
    </row>
    <row r="41" spans="1:5" x14ac:dyDescent="0.3">
      <c r="A41" s="117">
        <v>10</v>
      </c>
      <c r="B41" s="11">
        <v>1</v>
      </c>
      <c r="C41" s="11"/>
      <c r="D41" s="11"/>
      <c r="E41" s="11">
        <v>1</v>
      </c>
    </row>
    <row r="42" spans="1:5" x14ac:dyDescent="0.3">
      <c r="A42" s="12" t="s">
        <v>3956</v>
      </c>
      <c r="B42" s="11">
        <v>153</v>
      </c>
      <c r="C42" s="11">
        <v>7</v>
      </c>
      <c r="D42" s="11">
        <v>7</v>
      </c>
      <c r="E42" s="11">
        <v>167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21A0A-3112-482D-AA54-2D521487C304}">
  <dimension ref="A5:AA69"/>
  <sheetViews>
    <sheetView workbookViewId="0">
      <selection activeCell="A8" sqref="A8"/>
    </sheetView>
  </sheetViews>
  <sheetFormatPr baseColWidth="10" defaultRowHeight="14.4" x14ac:dyDescent="0.3"/>
  <cols>
    <col min="1" max="1" width="31.109375" bestFit="1" customWidth="1"/>
    <col min="2" max="2" width="22.44140625" bestFit="1" customWidth="1"/>
    <col min="3" max="3" width="3" bestFit="1" customWidth="1"/>
    <col min="4" max="5" width="12.5546875" bestFit="1" customWidth="1"/>
    <col min="6" max="6" width="6.44140625" bestFit="1" customWidth="1"/>
    <col min="7" max="7" width="6.33203125" bestFit="1" customWidth="1"/>
    <col min="8" max="8" width="6.88671875" bestFit="1" customWidth="1"/>
    <col min="9" max="9" width="32.88671875" bestFit="1" customWidth="1"/>
    <col min="10" max="10" width="22.44140625" bestFit="1" customWidth="1"/>
    <col min="11" max="11" width="3" bestFit="1" customWidth="1"/>
    <col min="12" max="12" width="7.44140625" bestFit="1" customWidth="1"/>
    <col min="13" max="13" width="6.44140625" bestFit="1" customWidth="1"/>
    <col min="14" max="14" width="5" bestFit="1" customWidth="1"/>
    <col min="15" max="15" width="11" bestFit="1" customWidth="1"/>
    <col min="16" max="16" width="12.5546875" bestFit="1" customWidth="1"/>
    <col min="18" max="18" width="59.44140625" bestFit="1" customWidth="1"/>
    <col min="19" max="19" width="22.44140625" bestFit="1" customWidth="1"/>
    <col min="20" max="20" width="4" bestFit="1" customWidth="1"/>
    <col min="21" max="21" width="6.33203125" bestFit="1" customWidth="1"/>
    <col min="22" max="22" width="11" bestFit="1" customWidth="1"/>
    <col min="23" max="23" width="3" bestFit="1" customWidth="1"/>
    <col min="24" max="24" width="10.33203125" bestFit="1" customWidth="1"/>
    <col min="25" max="25" width="12.5546875" bestFit="1" customWidth="1"/>
    <col min="26" max="26" width="35" bestFit="1" customWidth="1"/>
    <col min="27" max="27" width="18.5546875" bestFit="1" customWidth="1"/>
  </cols>
  <sheetData>
    <row r="5" spans="1:27" ht="18" x14ac:dyDescent="0.35">
      <c r="A5" s="46" t="s">
        <v>2272</v>
      </c>
      <c r="I5" s="46" t="s">
        <v>12</v>
      </c>
      <c r="R5" s="46" t="s">
        <v>7824</v>
      </c>
      <c r="Z5" s="46" t="s">
        <v>7825</v>
      </c>
    </row>
    <row r="8" spans="1:27" x14ac:dyDescent="0.3">
      <c r="A8" s="13" t="s">
        <v>2274</v>
      </c>
      <c r="B8" s="14" t="s">
        <v>4446</v>
      </c>
      <c r="I8" s="13" t="s">
        <v>2274</v>
      </c>
      <c r="J8" s="14" t="s">
        <v>4446</v>
      </c>
      <c r="R8" s="13" t="s">
        <v>2274</v>
      </c>
      <c r="S8" s="14" t="s">
        <v>4446</v>
      </c>
      <c r="Z8" s="13" t="s">
        <v>7820</v>
      </c>
      <c r="AA8" s="14" t="s">
        <v>4444</v>
      </c>
    </row>
    <row r="10" spans="1:27" x14ac:dyDescent="0.3">
      <c r="A10" s="13" t="s">
        <v>3957</v>
      </c>
      <c r="B10" s="13" t="s">
        <v>3958</v>
      </c>
      <c r="I10" s="13" t="s">
        <v>3957</v>
      </c>
      <c r="J10" s="13" t="s">
        <v>3958</v>
      </c>
      <c r="R10" s="13" t="s">
        <v>3957</v>
      </c>
      <c r="S10" s="13" t="s">
        <v>3958</v>
      </c>
      <c r="Z10" s="13" t="s">
        <v>3955</v>
      </c>
      <c r="AA10" t="s">
        <v>3957</v>
      </c>
    </row>
    <row r="11" spans="1:27" x14ac:dyDescent="0.3">
      <c r="A11" s="13" t="s">
        <v>3955</v>
      </c>
      <c r="B11" s="14" t="s">
        <v>4214</v>
      </c>
      <c r="C11" s="14" t="s">
        <v>7822</v>
      </c>
      <c r="D11" s="14" t="s">
        <v>3956</v>
      </c>
      <c r="I11" s="13" t="s">
        <v>3955</v>
      </c>
      <c r="J11" s="14" t="s">
        <v>4444</v>
      </c>
      <c r="K11" s="14" t="s">
        <v>7822</v>
      </c>
      <c r="L11" s="14" t="s">
        <v>4401</v>
      </c>
      <c r="M11" s="14" t="s">
        <v>7086</v>
      </c>
      <c r="N11" s="14" t="s">
        <v>78</v>
      </c>
      <c r="O11" s="14" t="s">
        <v>7814</v>
      </c>
      <c r="P11" s="14" t="s">
        <v>3956</v>
      </c>
      <c r="R11" s="13" t="s">
        <v>3955</v>
      </c>
      <c r="S11" s="14" t="s">
        <v>6944</v>
      </c>
      <c r="T11" s="14" t="s">
        <v>7957</v>
      </c>
      <c r="U11" s="14" t="s">
        <v>3964</v>
      </c>
      <c r="V11" s="14" t="s">
        <v>7814</v>
      </c>
      <c r="W11" s="14" t="s">
        <v>7956</v>
      </c>
      <c r="X11" s="14" t="s">
        <v>2276</v>
      </c>
      <c r="Y11" s="14" t="s">
        <v>3956</v>
      </c>
      <c r="Z11" s="12" t="s">
        <v>41</v>
      </c>
      <c r="AA11" s="11">
        <v>44</v>
      </c>
    </row>
    <row r="12" spans="1:27" x14ac:dyDescent="0.3">
      <c r="A12" s="12" t="s">
        <v>266</v>
      </c>
      <c r="B12" s="11"/>
      <c r="C12" s="11">
        <v>1</v>
      </c>
      <c r="D12" s="11">
        <v>1</v>
      </c>
      <c r="I12" s="12">
        <v>0</v>
      </c>
      <c r="J12" s="11"/>
      <c r="K12" s="11">
        <v>1</v>
      </c>
      <c r="L12" s="11"/>
      <c r="M12" s="11"/>
      <c r="N12" s="11"/>
      <c r="O12" s="11">
        <v>3</v>
      </c>
      <c r="P12" s="11">
        <v>4</v>
      </c>
      <c r="R12" s="12"/>
      <c r="S12" s="11">
        <v>1</v>
      </c>
      <c r="T12" s="11"/>
      <c r="U12" s="11"/>
      <c r="V12" s="11"/>
      <c r="W12" s="11"/>
      <c r="X12" s="11"/>
      <c r="Y12" s="11">
        <v>1</v>
      </c>
      <c r="Z12" s="117" t="s">
        <v>39</v>
      </c>
      <c r="AA12" s="11">
        <v>25</v>
      </c>
    </row>
    <row r="13" spans="1:27" x14ac:dyDescent="0.3">
      <c r="A13" s="12" t="s">
        <v>6426</v>
      </c>
      <c r="B13" s="11"/>
      <c r="C13" s="11">
        <v>2</v>
      </c>
      <c r="D13" s="11">
        <v>2</v>
      </c>
      <c r="I13" s="12" t="s">
        <v>266</v>
      </c>
      <c r="J13" s="11">
        <v>24</v>
      </c>
      <c r="K13" s="11"/>
      <c r="L13" s="11"/>
      <c r="M13" s="11"/>
      <c r="N13" s="11"/>
      <c r="O13" s="11"/>
      <c r="P13" s="11">
        <v>24</v>
      </c>
      <c r="R13" s="12" t="s">
        <v>4467</v>
      </c>
      <c r="S13" s="11"/>
      <c r="T13" s="11">
        <v>1</v>
      </c>
      <c r="U13" s="11"/>
      <c r="V13" s="11"/>
      <c r="W13" s="11"/>
      <c r="X13" s="11"/>
      <c r="Y13" s="11">
        <v>1</v>
      </c>
      <c r="Z13" s="117" t="s">
        <v>427</v>
      </c>
      <c r="AA13" s="11">
        <v>15</v>
      </c>
    </row>
    <row r="14" spans="1:27" x14ac:dyDescent="0.3">
      <c r="A14" s="12" t="s">
        <v>149</v>
      </c>
      <c r="B14" s="11"/>
      <c r="C14" s="11">
        <v>3</v>
      </c>
      <c r="D14" s="11">
        <v>3</v>
      </c>
      <c r="I14" s="12" t="s">
        <v>56</v>
      </c>
      <c r="J14" s="11">
        <v>31</v>
      </c>
      <c r="K14" s="11"/>
      <c r="L14" s="11"/>
      <c r="M14" s="11"/>
      <c r="N14" s="11"/>
      <c r="O14" s="11"/>
      <c r="P14" s="11">
        <v>31</v>
      </c>
      <c r="R14" s="12" t="s">
        <v>6426</v>
      </c>
      <c r="S14" s="11"/>
      <c r="T14" s="11"/>
      <c r="U14" s="11">
        <v>2</v>
      </c>
      <c r="V14" s="11"/>
      <c r="W14" s="11"/>
      <c r="X14" s="11"/>
      <c r="Y14" s="11">
        <v>2</v>
      </c>
      <c r="Z14" s="117" t="s">
        <v>41</v>
      </c>
      <c r="AA14" s="11">
        <v>2</v>
      </c>
    </row>
    <row r="15" spans="1:27" x14ac:dyDescent="0.3">
      <c r="A15" s="12" t="s">
        <v>477</v>
      </c>
      <c r="B15" s="11">
        <v>12</v>
      </c>
      <c r="C15" s="11"/>
      <c r="D15" s="11">
        <v>12</v>
      </c>
      <c r="I15" s="12" t="s">
        <v>544</v>
      </c>
      <c r="J15" s="11"/>
      <c r="K15" s="11"/>
      <c r="L15" s="11"/>
      <c r="M15" s="11"/>
      <c r="N15" s="11">
        <v>2</v>
      </c>
      <c r="O15" s="11"/>
      <c r="P15" s="11">
        <v>2</v>
      </c>
      <c r="R15" s="12" t="s">
        <v>143</v>
      </c>
      <c r="S15" s="11"/>
      <c r="T15" s="11">
        <v>3</v>
      </c>
      <c r="U15" s="11"/>
      <c r="V15" s="11"/>
      <c r="W15" s="11"/>
      <c r="X15" s="11"/>
      <c r="Y15" s="11">
        <v>3</v>
      </c>
      <c r="Z15" s="117" t="s">
        <v>123</v>
      </c>
      <c r="AA15" s="11">
        <v>2</v>
      </c>
    </row>
    <row r="16" spans="1:27" x14ac:dyDescent="0.3">
      <c r="A16" s="12" t="s">
        <v>548</v>
      </c>
      <c r="B16" s="11"/>
      <c r="C16" s="11">
        <v>1</v>
      </c>
      <c r="D16" s="11">
        <v>1</v>
      </c>
      <c r="I16" s="12" t="s">
        <v>149</v>
      </c>
      <c r="J16" s="11"/>
      <c r="K16" s="11"/>
      <c r="L16" s="11">
        <v>3</v>
      </c>
      <c r="M16" s="11"/>
      <c r="N16" s="11"/>
      <c r="O16" s="11"/>
      <c r="P16" s="11">
        <v>3</v>
      </c>
      <c r="R16" s="12" t="s">
        <v>73</v>
      </c>
      <c r="S16" s="11">
        <v>9</v>
      </c>
      <c r="T16" s="11"/>
      <c r="U16" s="11"/>
      <c r="V16" s="11"/>
      <c r="W16" s="11"/>
      <c r="X16" s="11"/>
      <c r="Y16" s="11">
        <v>9</v>
      </c>
      <c r="Z16" s="12" t="s">
        <v>86</v>
      </c>
      <c r="AA16" s="11">
        <v>40</v>
      </c>
    </row>
    <row r="17" spans="1:27" x14ac:dyDescent="0.3">
      <c r="A17" s="12" t="s">
        <v>55</v>
      </c>
      <c r="B17" s="11">
        <v>44</v>
      </c>
      <c r="C17" s="11"/>
      <c r="D17" s="11">
        <v>44</v>
      </c>
      <c r="I17" s="12" t="s">
        <v>68</v>
      </c>
      <c r="J17" s="11"/>
      <c r="K17" s="11"/>
      <c r="L17" s="11"/>
      <c r="M17" s="11">
        <v>1</v>
      </c>
      <c r="N17" s="11"/>
      <c r="O17" s="11"/>
      <c r="P17" s="11">
        <v>1</v>
      </c>
      <c r="R17" s="12" t="s">
        <v>477</v>
      </c>
      <c r="S17" s="11">
        <v>1</v>
      </c>
      <c r="T17" s="11"/>
      <c r="U17" s="11"/>
      <c r="V17" s="11"/>
      <c r="W17" s="11"/>
      <c r="X17" s="11"/>
      <c r="Y17" s="11">
        <v>1</v>
      </c>
      <c r="Z17" s="117" t="s">
        <v>85</v>
      </c>
      <c r="AA17" s="11">
        <v>28</v>
      </c>
    </row>
    <row r="18" spans="1:27" x14ac:dyDescent="0.3">
      <c r="A18" s="12" t="s">
        <v>674</v>
      </c>
      <c r="B18" s="11">
        <v>3</v>
      </c>
      <c r="C18" s="11"/>
      <c r="D18" s="11">
        <v>3</v>
      </c>
      <c r="I18" s="12" t="s">
        <v>41</v>
      </c>
      <c r="J18" s="11">
        <v>44</v>
      </c>
      <c r="K18" s="11"/>
      <c r="L18" s="11"/>
      <c r="M18" s="11"/>
      <c r="N18" s="11"/>
      <c r="O18" s="11"/>
      <c r="P18" s="11">
        <v>44</v>
      </c>
      <c r="R18" s="12" t="s">
        <v>122</v>
      </c>
      <c r="S18" s="11">
        <v>6</v>
      </c>
      <c r="T18" s="11"/>
      <c r="U18" s="11">
        <v>3</v>
      </c>
      <c r="V18" s="11"/>
      <c r="W18" s="11"/>
      <c r="X18" s="11"/>
      <c r="Y18" s="11">
        <v>9</v>
      </c>
      <c r="Z18" s="117" t="s">
        <v>477</v>
      </c>
      <c r="AA18" s="11">
        <v>4</v>
      </c>
    </row>
    <row r="19" spans="1:27" x14ac:dyDescent="0.3">
      <c r="A19" s="12" t="s">
        <v>6425</v>
      </c>
      <c r="B19" s="11"/>
      <c r="C19" s="11">
        <v>1</v>
      </c>
      <c r="D19" s="11">
        <v>1</v>
      </c>
      <c r="I19" s="12" t="s">
        <v>104</v>
      </c>
      <c r="J19" s="11">
        <v>20</v>
      </c>
      <c r="K19" s="11"/>
      <c r="L19" s="11"/>
      <c r="M19" s="11"/>
      <c r="N19" s="11"/>
      <c r="O19" s="11"/>
      <c r="P19" s="11">
        <v>20</v>
      </c>
      <c r="R19" s="12" t="s">
        <v>4471</v>
      </c>
      <c r="S19" s="11"/>
      <c r="T19" s="11">
        <v>1</v>
      </c>
      <c r="U19" s="11"/>
      <c r="V19" s="11"/>
      <c r="W19" s="11"/>
      <c r="X19" s="11"/>
      <c r="Y19" s="11">
        <v>1</v>
      </c>
      <c r="Z19" s="117" t="s">
        <v>39</v>
      </c>
      <c r="AA19" s="11">
        <v>4</v>
      </c>
    </row>
    <row r="20" spans="1:27" x14ac:dyDescent="0.3">
      <c r="A20" s="12" t="s">
        <v>427</v>
      </c>
      <c r="B20" s="11">
        <v>44</v>
      </c>
      <c r="C20" s="11"/>
      <c r="D20" s="11">
        <v>44</v>
      </c>
      <c r="I20" s="12" t="s">
        <v>116</v>
      </c>
      <c r="J20" s="11">
        <v>1</v>
      </c>
      <c r="K20" s="11"/>
      <c r="L20" s="11"/>
      <c r="M20" s="11">
        <v>24</v>
      </c>
      <c r="N20" s="11"/>
      <c r="O20" s="11"/>
      <c r="P20" s="11">
        <v>25</v>
      </c>
      <c r="R20" s="12" t="s">
        <v>4460</v>
      </c>
      <c r="S20" s="11"/>
      <c r="T20" s="11">
        <v>9</v>
      </c>
      <c r="U20" s="11"/>
      <c r="V20" s="11"/>
      <c r="W20" s="11"/>
      <c r="X20" s="11"/>
      <c r="Y20" s="11">
        <v>9</v>
      </c>
      <c r="Z20" s="117" t="s">
        <v>4449</v>
      </c>
      <c r="AA20" s="11">
        <v>3</v>
      </c>
    </row>
    <row r="21" spans="1:27" x14ac:dyDescent="0.3">
      <c r="A21" s="12" t="s">
        <v>6423</v>
      </c>
      <c r="B21" s="11"/>
      <c r="C21" s="11">
        <v>1</v>
      </c>
      <c r="D21" s="11">
        <v>1</v>
      </c>
      <c r="I21" s="12" t="s">
        <v>188</v>
      </c>
      <c r="J21" s="11"/>
      <c r="K21" s="11"/>
      <c r="L21" s="11"/>
      <c r="M21" s="11"/>
      <c r="N21" s="11">
        <v>18</v>
      </c>
      <c r="O21" s="11"/>
      <c r="P21" s="11">
        <v>18</v>
      </c>
      <c r="R21" s="12" t="s">
        <v>6431</v>
      </c>
      <c r="S21" s="11"/>
      <c r="T21" s="11"/>
      <c r="U21" s="11">
        <v>1</v>
      </c>
      <c r="V21" s="11"/>
      <c r="W21" s="11"/>
      <c r="X21" s="11"/>
      <c r="Y21" s="11">
        <v>1</v>
      </c>
      <c r="Z21" s="117" t="s">
        <v>55</v>
      </c>
      <c r="AA21" s="11">
        <v>1</v>
      </c>
    </row>
    <row r="22" spans="1:27" x14ac:dyDescent="0.3">
      <c r="A22" s="12" t="s">
        <v>6424</v>
      </c>
      <c r="B22" s="11">
        <v>1</v>
      </c>
      <c r="C22" s="11"/>
      <c r="D22" s="11">
        <v>1</v>
      </c>
      <c r="I22" s="12" t="s">
        <v>125</v>
      </c>
      <c r="J22" s="11"/>
      <c r="K22" s="11"/>
      <c r="L22" s="11">
        <v>62</v>
      </c>
      <c r="M22" s="11"/>
      <c r="N22" s="11"/>
      <c r="O22" s="11"/>
      <c r="P22" s="11">
        <v>62</v>
      </c>
      <c r="R22" s="12" t="s">
        <v>4510</v>
      </c>
      <c r="S22" s="11">
        <v>3</v>
      </c>
      <c r="T22" s="11"/>
      <c r="U22" s="11">
        <v>1</v>
      </c>
      <c r="V22" s="11"/>
      <c r="W22" s="11"/>
      <c r="X22" s="11"/>
      <c r="Y22" s="11">
        <v>4</v>
      </c>
      <c r="Z22" s="12" t="s">
        <v>56</v>
      </c>
      <c r="AA22" s="11">
        <v>31</v>
      </c>
    </row>
    <row r="23" spans="1:27" x14ac:dyDescent="0.3">
      <c r="A23" s="12" t="s">
        <v>41</v>
      </c>
      <c r="B23" s="11"/>
      <c r="C23" s="11">
        <v>7</v>
      </c>
      <c r="D23" s="11">
        <v>7</v>
      </c>
      <c r="I23" s="12" t="s">
        <v>4292</v>
      </c>
      <c r="J23" s="11"/>
      <c r="K23" s="11"/>
      <c r="L23" s="11"/>
      <c r="M23" s="11"/>
      <c r="N23" s="11">
        <v>1</v>
      </c>
      <c r="O23" s="11"/>
      <c r="P23" s="11">
        <v>1</v>
      </c>
      <c r="R23" s="12" t="s">
        <v>6428</v>
      </c>
      <c r="S23" s="11"/>
      <c r="T23" s="11"/>
      <c r="U23" s="11">
        <v>2</v>
      </c>
      <c r="V23" s="11"/>
      <c r="W23" s="11"/>
      <c r="X23" s="11"/>
      <c r="Y23" s="11">
        <v>2</v>
      </c>
      <c r="Z23" s="117" t="s">
        <v>55</v>
      </c>
      <c r="AA23" s="11">
        <v>29</v>
      </c>
    </row>
    <row r="24" spans="1:27" x14ac:dyDescent="0.3">
      <c r="A24" s="12" t="s">
        <v>123</v>
      </c>
      <c r="B24" s="11">
        <v>61</v>
      </c>
      <c r="C24" s="11"/>
      <c r="D24" s="11">
        <v>61</v>
      </c>
      <c r="I24" s="12" t="s">
        <v>165</v>
      </c>
      <c r="J24" s="11"/>
      <c r="K24" s="11">
        <v>2</v>
      </c>
      <c r="L24" s="11"/>
      <c r="M24" s="11"/>
      <c r="N24" s="11"/>
      <c r="O24" s="11"/>
      <c r="P24" s="11">
        <v>2</v>
      </c>
      <c r="R24" s="12" t="s">
        <v>222</v>
      </c>
      <c r="S24" s="11"/>
      <c r="T24" s="11">
        <v>6</v>
      </c>
      <c r="U24" s="11"/>
      <c r="V24" s="11"/>
      <c r="W24" s="11"/>
      <c r="X24" s="11"/>
      <c r="Y24" s="11">
        <v>6</v>
      </c>
      <c r="Z24" s="117" t="s">
        <v>123</v>
      </c>
      <c r="AA24" s="11">
        <v>1</v>
      </c>
    </row>
    <row r="25" spans="1:27" x14ac:dyDescent="0.3">
      <c r="A25" s="12" t="s">
        <v>39</v>
      </c>
      <c r="B25" s="11">
        <v>73</v>
      </c>
      <c r="C25" s="11"/>
      <c r="D25" s="11">
        <v>73</v>
      </c>
      <c r="I25" s="12" t="s">
        <v>557</v>
      </c>
      <c r="J25" s="11"/>
      <c r="K25" s="11">
        <v>1</v>
      </c>
      <c r="L25" s="11"/>
      <c r="M25" s="11"/>
      <c r="N25" s="11"/>
      <c r="O25" s="11"/>
      <c r="P25" s="11">
        <v>1</v>
      </c>
      <c r="R25" s="12" t="s">
        <v>684</v>
      </c>
      <c r="S25" s="11"/>
      <c r="T25" s="11"/>
      <c r="U25" s="11">
        <v>4</v>
      </c>
      <c r="V25" s="11"/>
      <c r="W25" s="11"/>
      <c r="X25" s="11"/>
      <c r="Y25" s="11">
        <v>4</v>
      </c>
      <c r="Z25" s="117" t="s">
        <v>427</v>
      </c>
      <c r="AA25" s="11">
        <v>1</v>
      </c>
    </row>
    <row r="26" spans="1:27" x14ac:dyDescent="0.3">
      <c r="A26" s="12" t="s">
        <v>104</v>
      </c>
      <c r="B26" s="11"/>
      <c r="C26" s="11">
        <v>1</v>
      </c>
      <c r="D26" s="11">
        <v>1</v>
      </c>
      <c r="I26" s="12" t="s">
        <v>86</v>
      </c>
      <c r="J26" s="11">
        <v>40</v>
      </c>
      <c r="K26" s="11"/>
      <c r="L26" s="11"/>
      <c r="M26" s="11"/>
      <c r="N26" s="11"/>
      <c r="O26" s="11"/>
      <c r="P26" s="11">
        <v>40</v>
      </c>
      <c r="R26" s="12" t="s">
        <v>4476</v>
      </c>
      <c r="S26" s="11">
        <v>7</v>
      </c>
      <c r="T26" s="11"/>
      <c r="U26" s="11">
        <v>2</v>
      </c>
      <c r="V26" s="11"/>
      <c r="W26" s="11"/>
      <c r="X26" s="11"/>
      <c r="Y26" s="11">
        <v>9</v>
      </c>
      <c r="Z26" s="12" t="s">
        <v>266</v>
      </c>
      <c r="AA26" s="11">
        <v>24</v>
      </c>
    </row>
    <row r="27" spans="1:27" x14ac:dyDescent="0.3">
      <c r="A27" s="12" t="s">
        <v>335</v>
      </c>
      <c r="B27" s="11"/>
      <c r="C27" s="11">
        <v>6</v>
      </c>
      <c r="D27" s="11">
        <v>6</v>
      </c>
      <c r="I27" s="12" t="s">
        <v>410</v>
      </c>
      <c r="J27" s="11"/>
      <c r="K27" s="11"/>
      <c r="L27" s="11">
        <v>10</v>
      </c>
      <c r="M27" s="11"/>
      <c r="N27" s="11"/>
      <c r="O27" s="11"/>
      <c r="P27" s="11">
        <v>10</v>
      </c>
      <c r="R27" s="12" t="s">
        <v>4468</v>
      </c>
      <c r="S27" s="11"/>
      <c r="T27" s="11">
        <v>6</v>
      </c>
      <c r="U27" s="11"/>
      <c r="V27" s="11"/>
      <c r="W27" s="11"/>
      <c r="X27" s="11"/>
      <c r="Y27" s="11">
        <v>6</v>
      </c>
      <c r="Z27" s="117" t="s">
        <v>39</v>
      </c>
      <c r="AA27" s="11">
        <v>10</v>
      </c>
    </row>
    <row r="28" spans="1:27" x14ac:dyDescent="0.3">
      <c r="A28" s="12" t="s">
        <v>116</v>
      </c>
      <c r="B28" s="11"/>
      <c r="C28" s="11">
        <v>8</v>
      </c>
      <c r="D28" s="11">
        <v>8</v>
      </c>
      <c r="I28" s="12" t="s">
        <v>170</v>
      </c>
      <c r="J28" s="11"/>
      <c r="K28" s="11">
        <v>15</v>
      </c>
      <c r="L28" s="11"/>
      <c r="M28" s="11"/>
      <c r="N28" s="11"/>
      <c r="O28" s="11"/>
      <c r="P28" s="11">
        <v>15</v>
      </c>
      <c r="R28" s="12" t="s">
        <v>4470</v>
      </c>
      <c r="S28" s="11"/>
      <c r="T28" s="11">
        <v>8</v>
      </c>
      <c r="U28" s="11"/>
      <c r="V28" s="11"/>
      <c r="W28" s="11"/>
      <c r="X28" s="11"/>
      <c r="Y28" s="11">
        <v>8</v>
      </c>
      <c r="Z28" s="117" t="s">
        <v>85</v>
      </c>
      <c r="AA28" s="11">
        <v>8</v>
      </c>
    </row>
    <row r="29" spans="1:27" x14ac:dyDescent="0.3">
      <c r="A29" s="12" t="s">
        <v>125</v>
      </c>
      <c r="B29" s="11"/>
      <c r="C29" s="11">
        <v>3</v>
      </c>
      <c r="D29" s="11">
        <v>3</v>
      </c>
      <c r="I29" s="12" t="s">
        <v>3964</v>
      </c>
      <c r="J29" s="11"/>
      <c r="K29" s="11">
        <v>60</v>
      </c>
      <c r="L29" s="11"/>
      <c r="M29" s="11"/>
      <c r="N29" s="11"/>
      <c r="O29" s="11"/>
      <c r="P29" s="11">
        <v>60</v>
      </c>
      <c r="R29" s="12" t="s">
        <v>4504</v>
      </c>
      <c r="S29" s="11">
        <v>1</v>
      </c>
      <c r="T29" s="11"/>
      <c r="U29" s="11"/>
      <c r="V29" s="11"/>
      <c r="W29" s="11"/>
      <c r="X29" s="11"/>
      <c r="Y29" s="11">
        <v>1</v>
      </c>
      <c r="Z29" s="117" t="s">
        <v>477</v>
      </c>
      <c r="AA29" s="11">
        <v>3</v>
      </c>
    </row>
    <row r="30" spans="1:27" x14ac:dyDescent="0.3">
      <c r="A30" s="12" t="s">
        <v>165</v>
      </c>
      <c r="B30" s="11"/>
      <c r="C30" s="11">
        <v>11</v>
      </c>
      <c r="D30" s="11">
        <v>11</v>
      </c>
      <c r="I30" s="12" t="s">
        <v>4221</v>
      </c>
      <c r="J30" s="11"/>
      <c r="K30" s="11">
        <v>1</v>
      </c>
      <c r="L30" s="11"/>
      <c r="M30" s="11"/>
      <c r="N30" s="11"/>
      <c r="O30" s="11"/>
      <c r="P30" s="11">
        <v>1</v>
      </c>
      <c r="R30" s="12" t="s">
        <v>39</v>
      </c>
      <c r="S30" s="11"/>
      <c r="T30" s="11"/>
      <c r="U30" s="11">
        <v>6</v>
      </c>
      <c r="V30" s="11"/>
      <c r="W30" s="11"/>
      <c r="X30" s="11"/>
      <c r="Y30" s="11">
        <v>6</v>
      </c>
      <c r="Z30" s="117" t="s">
        <v>149</v>
      </c>
      <c r="AA30" s="11">
        <v>1</v>
      </c>
    </row>
    <row r="31" spans="1:27" x14ac:dyDescent="0.3">
      <c r="A31" s="12" t="s">
        <v>4449</v>
      </c>
      <c r="B31" s="11"/>
      <c r="C31" s="11">
        <v>5</v>
      </c>
      <c r="D31" s="11">
        <v>5</v>
      </c>
      <c r="I31" s="12" t="s">
        <v>7923</v>
      </c>
      <c r="J31" s="11"/>
      <c r="K31" s="11"/>
      <c r="L31" s="11"/>
      <c r="M31" s="11">
        <v>3</v>
      </c>
      <c r="N31" s="11"/>
      <c r="O31" s="11"/>
      <c r="P31" s="11">
        <v>3</v>
      </c>
      <c r="R31" s="12" t="s">
        <v>4481</v>
      </c>
      <c r="S31" s="11"/>
      <c r="T31" s="11">
        <v>4</v>
      </c>
      <c r="U31" s="11"/>
      <c r="V31" s="11"/>
      <c r="W31" s="11"/>
      <c r="X31" s="11"/>
      <c r="Y31" s="11">
        <v>4</v>
      </c>
      <c r="Z31" s="117" t="s">
        <v>266</v>
      </c>
      <c r="AA31" s="11">
        <v>1</v>
      </c>
    </row>
    <row r="32" spans="1:27" x14ac:dyDescent="0.3">
      <c r="A32" s="12" t="s">
        <v>85</v>
      </c>
      <c r="B32" s="11">
        <v>78</v>
      </c>
      <c r="C32" s="11"/>
      <c r="D32" s="11">
        <v>78</v>
      </c>
      <c r="I32" s="12" t="s">
        <v>193</v>
      </c>
      <c r="J32" s="11"/>
      <c r="K32" s="11"/>
      <c r="L32" s="11"/>
      <c r="M32" s="11">
        <v>3</v>
      </c>
      <c r="N32" s="11"/>
      <c r="O32" s="11"/>
      <c r="P32" s="11">
        <v>3</v>
      </c>
      <c r="R32" s="12" t="s">
        <v>335</v>
      </c>
      <c r="S32" s="11"/>
      <c r="T32" s="11"/>
      <c r="U32" s="11">
        <v>2</v>
      </c>
      <c r="V32" s="11"/>
      <c r="W32" s="11"/>
      <c r="X32" s="11"/>
      <c r="Y32" s="11">
        <v>2</v>
      </c>
      <c r="Z32" s="117" t="s">
        <v>123</v>
      </c>
      <c r="AA32" s="11">
        <v>1</v>
      </c>
    </row>
    <row r="33" spans="1:27" x14ac:dyDescent="0.3">
      <c r="A33" s="12" t="s">
        <v>6422</v>
      </c>
      <c r="B33" s="11"/>
      <c r="C33" s="11">
        <v>3</v>
      </c>
      <c r="D33" s="11">
        <v>3</v>
      </c>
      <c r="I33" s="12" t="s">
        <v>4264</v>
      </c>
      <c r="J33" s="11">
        <v>1</v>
      </c>
      <c r="K33" s="11"/>
      <c r="L33" s="11"/>
      <c r="M33" s="11"/>
      <c r="N33" s="11"/>
      <c r="O33" s="11"/>
      <c r="P33" s="11">
        <v>1</v>
      </c>
      <c r="R33" s="12" t="s">
        <v>67</v>
      </c>
      <c r="S33" s="11">
        <v>1</v>
      </c>
      <c r="T33" s="11"/>
      <c r="U33" s="11"/>
      <c r="V33" s="11"/>
      <c r="W33" s="11"/>
      <c r="X33" s="11"/>
      <c r="Y33" s="11">
        <v>1</v>
      </c>
      <c r="Z33" s="12" t="s">
        <v>104</v>
      </c>
      <c r="AA33" s="11">
        <v>20</v>
      </c>
    </row>
    <row r="34" spans="1:27" x14ac:dyDescent="0.3">
      <c r="A34" s="12" t="s">
        <v>660</v>
      </c>
      <c r="B34" s="11">
        <v>1</v>
      </c>
      <c r="C34" s="11"/>
      <c r="D34" s="11">
        <v>1</v>
      </c>
      <c r="I34" s="12" t="s">
        <v>3956</v>
      </c>
      <c r="J34" s="11">
        <v>161</v>
      </c>
      <c r="K34" s="11">
        <v>80</v>
      </c>
      <c r="L34" s="11">
        <v>75</v>
      </c>
      <c r="M34" s="11">
        <v>31</v>
      </c>
      <c r="N34" s="11">
        <v>21</v>
      </c>
      <c r="O34" s="11">
        <v>3</v>
      </c>
      <c r="P34" s="11">
        <v>371</v>
      </c>
      <c r="R34" s="12" t="s">
        <v>4496</v>
      </c>
      <c r="S34" s="11">
        <v>4</v>
      </c>
      <c r="T34" s="11"/>
      <c r="U34" s="11">
        <v>7</v>
      </c>
      <c r="V34" s="11"/>
      <c r="W34" s="11"/>
      <c r="X34" s="11"/>
      <c r="Y34" s="11">
        <v>11</v>
      </c>
      <c r="Z34" s="117" t="s">
        <v>85</v>
      </c>
      <c r="AA34" s="11">
        <v>18</v>
      </c>
    </row>
    <row r="35" spans="1:27" x14ac:dyDescent="0.3">
      <c r="A35" s="12" t="s">
        <v>2200</v>
      </c>
      <c r="B35" s="11"/>
      <c r="C35" s="11">
        <v>1</v>
      </c>
      <c r="D35" s="11">
        <v>1</v>
      </c>
      <c r="R35" s="12" t="s">
        <v>6433</v>
      </c>
      <c r="S35" s="11"/>
      <c r="T35" s="11"/>
      <c r="U35" s="11">
        <v>1</v>
      </c>
      <c r="V35" s="11"/>
      <c r="W35" s="11"/>
      <c r="X35" s="11"/>
      <c r="Y35" s="11">
        <v>1</v>
      </c>
      <c r="Z35" s="117" t="s">
        <v>104</v>
      </c>
      <c r="AA35" s="11">
        <v>1</v>
      </c>
    </row>
    <row r="36" spans="1:27" x14ac:dyDescent="0.3">
      <c r="A36" s="12" t="s">
        <v>3956</v>
      </c>
      <c r="B36" s="11">
        <v>317</v>
      </c>
      <c r="C36" s="11">
        <v>54</v>
      </c>
      <c r="D36" s="11">
        <v>371</v>
      </c>
      <c r="R36" s="12" t="s">
        <v>2803</v>
      </c>
      <c r="S36" s="11"/>
      <c r="T36" s="11">
        <v>6</v>
      </c>
      <c r="U36" s="11"/>
      <c r="V36" s="11"/>
      <c r="W36" s="11"/>
      <c r="X36" s="11"/>
      <c r="Y36" s="11">
        <v>6</v>
      </c>
      <c r="Z36" s="117" t="s">
        <v>165</v>
      </c>
      <c r="AA36" s="11">
        <v>1</v>
      </c>
    </row>
    <row r="37" spans="1:27" x14ac:dyDescent="0.3">
      <c r="R37" s="12" t="s">
        <v>102</v>
      </c>
      <c r="S37" s="11">
        <v>6</v>
      </c>
      <c r="T37" s="11"/>
      <c r="U37" s="11"/>
      <c r="V37" s="11"/>
      <c r="W37" s="11"/>
      <c r="X37" s="11"/>
      <c r="Y37" s="11">
        <v>6</v>
      </c>
      <c r="Z37" s="12" t="s">
        <v>4264</v>
      </c>
      <c r="AA37" s="11">
        <v>1</v>
      </c>
    </row>
    <row r="38" spans="1:27" x14ac:dyDescent="0.3">
      <c r="R38" s="12" t="s">
        <v>7036</v>
      </c>
      <c r="S38" s="11">
        <v>1</v>
      </c>
      <c r="T38" s="11"/>
      <c r="U38" s="11"/>
      <c r="V38" s="11"/>
      <c r="W38" s="11"/>
      <c r="X38" s="11"/>
      <c r="Y38" s="11">
        <v>1</v>
      </c>
      <c r="Z38" s="117" t="s">
        <v>39</v>
      </c>
      <c r="AA38" s="11">
        <v>1</v>
      </c>
    </row>
    <row r="39" spans="1:27" x14ac:dyDescent="0.3">
      <c r="R39" s="12" t="s">
        <v>6434</v>
      </c>
      <c r="S39" s="11"/>
      <c r="T39" s="11"/>
      <c r="U39" s="11">
        <v>1</v>
      </c>
      <c r="V39" s="11"/>
      <c r="W39" s="11"/>
      <c r="X39" s="11"/>
      <c r="Y39" s="11">
        <v>1</v>
      </c>
      <c r="Z39" s="12" t="s">
        <v>116</v>
      </c>
      <c r="AA39" s="11">
        <v>1</v>
      </c>
    </row>
    <row r="40" spans="1:27" x14ac:dyDescent="0.3">
      <c r="R40" s="12" t="s">
        <v>165</v>
      </c>
      <c r="S40" s="11"/>
      <c r="T40" s="11"/>
      <c r="U40" s="11"/>
      <c r="V40" s="11"/>
      <c r="W40" s="11">
        <v>2</v>
      </c>
      <c r="X40" s="11"/>
      <c r="Y40" s="11">
        <v>2</v>
      </c>
      <c r="Z40" s="117" t="s">
        <v>85</v>
      </c>
      <c r="AA40" s="11">
        <v>1</v>
      </c>
    </row>
    <row r="41" spans="1:27" x14ac:dyDescent="0.3">
      <c r="R41" s="12" t="s">
        <v>6576</v>
      </c>
      <c r="S41" s="11"/>
      <c r="T41" s="11">
        <v>5</v>
      </c>
      <c r="U41" s="11"/>
      <c r="V41" s="11"/>
      <c r="W41" s="11"/>
      <c r="X41" s="11"/>
      <c r="Y41" s="11">
        <v>5</v>
      </c>
      <c r="Z41" s="12" t="s">
        <v>3956</v>
      </c>
      <c r="AA41" s="11">
        <v>161</v>
      </c>
    </row>
    <row r="42" spans="1:27" x14ac:dyDescent="0.3">
      <c r="R42" s="12" t="s">
        <v>332</v>
      </c>
      <c r="S42" s="11"/>
      <c r="T42" s="11">
        <v>5</v>
      </c>
      <c r="U42" s="11"/>
      <c r="V42" s="11"/>
      <c r="W42" s="11"/>
      <c r="X42" s="11"/>
      <c r="Y42" s="11">
        <v>5</v>
      </c>
    </row>
    <row r="43" spans="1:27" x14ac:dyDescent="0.3">
      <c r="R43" s="12" t="s">
        <v>112</v>
      </c>
      <c r="S43" s="11"/>
      <c r="T43" s="11">
        <v>6</v>
      </c>
      <c r="U43" s="11"/>
      <c r="V43" s="11"/>
      <c r="W43" s="11"/>
      <c r="X43" s="11"/>
      <c r="Y43" s="11">
        <v>6</v>
      </c>
    </row>
    <row r="44" spans="1:27" x14ac:dyDescent="0.3">
      <c r="R44" s="12" t="s">
        <v>84</v>
      </c>
      <c r="S44" s="11"/>
      <c r="T44" s="11"/>
      <c r="U44" s="11">
        <v>4</v>
      </c>
      <c r="V44" s="11"/>
      <c r="W44" s="11"/>
      <c r="X44" s="11"/>
      <c r="Y44" s="11">
        <v>4</v>
      </c>
    </row>
    <row r="45" spans="1:27" x14ac:dyDescent="0.3">
      <c r="R45" s="12" t="s">
        <v>4482</v>
      </c>
      <c r="S45" s="11">
        <v>1</v>
      </c>
      <c r="T45" s="11"/>
      <c r="U45" s="11"/>
      <c r="V45" s="11"/>
      <c r="W45" s="11"/>
      <c r="X45" s="11"/>
      <c r="Y45" s="11">
        <v>1</v>
      </c>
    </row>
    <row r="46" spans="1:27" x14ac:dyDescent="0.3">
      <c r="R46" s="12" t="s">
        <v>54</v>
      </c>
      <c r="S46" s="11">
        <v>7</v>
      </c>
      <c r="T46" s="11"/>
      <c r="U46" s="11">
        <v>1</v>
      </c>
      <c r="V46" s="11"/>
      <c r="W46" s="11"/>
      <c r="X46" s="11"/>
      <c r="Y46" s="11">
        <v>8</v>
      </c>
    </row>
    <row r="47" spans="1:27" x14ac:dyDescent="0.3">
      <c r="R47" s="12" t="s">
        <v>4474</v>
      </c>
      <c r="S47" s="11">
        <v>8</v>
      </c>
      <c r="T47" s="11"/>
      <c r="U47" s="11"/>
      <c r="V47" s="11"/>
      <c r="W47" s="11"/>
      <c r="X47" s="11"/>
      <c r="Y47" s="11">
        <v>8</v>
      </c>
    </row>
    <row r="48" spans="1:27" x14ac:dyDescent="0.3">
      <c r="R48" s="12" t="s">
        <v>340</v>
      </c>
      <c r="S48" s="11">
        <v>3</v>
      </c>
      <c r="T48" s="11"/>
      <c r="U48" s="11"/>
      <c r="V48" s="11"/>
      <c r="W48" s="11"/>
      <c r="X48" s="11"/>
      <c r="Y48" s="11">
        <v>3</v>
      </c>
    </row>
    <row r="49" spans="18:25" x14ac:dyDescent="0.3">
      <c r="R49" s="12" t="s">
        <v>6216</v>
      </c>
      <c r="S49" s="11">
        <v>1</v>
      </c>
      <c r="T49" s="11">
        <v>5</v>
      </c>
      <c r="U49" s="11"/>
      <c r="V49" s="11"/>
      <c r="W49" s="11"/>
      <c r="X49" s="11"/>
      <c r="Y49" s="11">
        <v>6</v>
      </c>
    </row>
    <row r="50" spans="18:25" x14ac:dyDescent="0.3">
      <c r="R50" s="12" t="s">
        <v>376</v>
      </c>
      <c r="S50" s="11">
        <v>5</v>
      </c>
      <c r="T50" s="11"/>
      <c r="U50" s="11">
        <v>10</v>
      </c>
      <c r="V50" s="11">
        <v>3</v>
      </c>
      <c r="W50" s="11"/>
      <c r="X50" s="11"/>
      <c r="Y50" s="11">
        <v>18</v>
      </c>
    </row>
    <row r="51" spans="18:25" x14ac:dyDescent="0.3">
      <c r="R51" s="12" t="s">
        <v>6435</v>
      </c>
      <c r="S51" s="11"/>
      <c r="T51" s="11"/>
      <c r="U51" s="11">
        <v>2</v>
      </c>
      <c r="V51" s="11"/>
      <c r="W51" s="11"/>
      <c r="X51" s="11"/>
      <c r="Y51" s="11">
        <v>2</v>
      </c>
    </row>
    <row r="52" spans="18:25" x14ac:dyDescent="0.3">
      <c r="R52" s="12" t="s">
        <v>4466</v>
      </c>
      <c r="S52" s="11"/>
      <c r="T52" s="11">
        <v>7</v>
      </c>
      <c r="U52" s="11"/>
      <c r="V52" s="11"/>
      <c r="W52" s="11"/>
      <c r="X52" s="11"/>
      <c r="Y52" s="11">
        <v>7</v>
      </c>
    </row>
    <row r="53" spans="18:25" x14ac:dyDescent="0.3">
      <c r="R53" s="12" t="s">
        <v>4480</v>
      </c>
      <c r="S53" s="11"/>
      <c r="T53" s="11">
        <v>8</v>
      </c>
      <c r="U53" s="11"/>
      <c r="V53" s="11"/>
      <c r="W53" s="11"/>
      <c r="X53" s="11"/>
      <c r="Y53" s="11">
        <v>8</v>
      </c>
    </row>
    <row r="54" spans="18:25" x14ac:dyDescent="0.3">
      <c r="R54" s="12" t="s">
        <v>156</v>
      </c>
      <c r="S54" s="11"/>
      <c r="T54" s="11">
        <v>6</v>
      </c>
      <c r="U54" s="11"/>
      <c r="V54" s="11"/>
      <c r="W54" s="11"/>
      <c r="X54" s="11"/>
      <c r="Y54" s="11">
        <v>6</v>
      </c>
    </row>
    <row r="55" spans="18:25" x14ac:dyDescent="0.3">
      <c r="R55" s="12" t="s">
        <v>4490</v>
      </c>
      <c r="S55" s="11">
        <v>1</v>
      </c>
      <c r="T55" s="11"/>
      <c r="U55" s="11"/>
      <c r="V55" s="11"/>
      <c r="W55" s="11"/>
      <c r="X55" s="11"/>
      <c r="Y55" s="11">
        <v>1</v>
      </c>
    </row>
    <row r="56" spans="18:25" x14ac:dyDescent="0.3">
      <c r="R56" s="12" t="s">
        <v>6432</v>
      </c>
      <c r="S56" s="11"/>
      <c r="T56" s="11"/>
      <c r="U56" s="11">
        <v>1</v>
      </c>
      <c r="V56" s="11"/>
      <c r="W56" s="11"/>
      <c r="X56" s="11"/>
      <c r="Y56" s="11">
        <v>1</v>
      </c>
    </row>
    <row r="57" spans="18:25" x14ac:dyDescent="0.3">
      <c r="R57" s="12" t="s">
        <v>215</v>
      </c>
      <c r="S57" s="11"/>
      <c r="T57" s="11">
        <v>6</v>
      </c>
      <c r="U57" s="11"/>
      <c r="V57" s="11"/>
      <c r="W57" s="11"/>
      <c r="X57" s="11"/>
      <c r="Y57" s="11">
        <v>6</v>
      </c>
    </row>
    <row r="58" spans="18:25" x14ac:dyDescent="0.3">
      <c r="R58" s="12" t="s">
        <v>85</v>
      </c>
      <c r="S58" s="11"/>
      <c r="T58" s="11"/>
      <c r="U58" s="11">
        <v>5</v>
      </c>
      <c r="V58" s="11"/>
      <c r="W58" s="11"/>
      <c r="X58" s="11"/>
      <c r="Y58" s="11">
        <v>5</v>
      </c>
    </row>
    <row r="59" spans="18:25" x14ac:dyDescent="0.3">
      <c r="R59" s="12" t="s">
        <v>4469</v>
      </c>
      <c r="S59" s="11">
        <v>3</v>
      </c>
      <c r="T59" s="11"/>
      <c r="U59" s="11"/>
      <c r="V59" s="11"/>
      <c r="W59" s="11"/>
      <c r="X59" s="11"/>
      <c r="Y59" s="11">
        <v>3</v>
      </c>
    </row>
    <row r="60" spans="18:25" x14ac:dyDescent="0.3">
      <c r="R60" s="12" t="s">
        <v>6429</v>
      </c>
      <c r="S60" s="11"/>
      <c r="T60" s="11"/>
      <c r="U60" s="11">
        <v>1</v>
      </c>
      <c r="V60" s="11"/>
      <c r="W60" s="11"/>
      <c r="X60" s="11"/>
      <c r="Y60" s="11">
        <v>1</v>
      </c>
    </row>
    <row r="61" spans="18:25" x14ac:dyDescent="0.3">
      <c r="R61" s="12" t="s">
        <v>6756</v>
      </c>
      <c r="S61" s="11"/>
      <c r="T61" s="11">
        <v>9</v>
      </c>
      <c r="U61" s="11"/>
      <c r="V61" s="11"/>
      <c r="W61" s="11"/>
      <c r="X61" s="11"/>
      <c r="Y61" s="11">
        <v>9</v>
      </c>
    </row>
    <row r="62" spans="18:25" x14ac:dyDescent="0.3">
      <c r="R62" s="12" t="s">
        <v>6422</v>
      </c>
      <c r="S62" s="11"/>
      <c r="T62" s="11"/>
      <c r="U62" s="11">
        <v>2</v>
      </c>
      <c r="V62" s="11"/>
      <c r="W62" s="11"/>
      <c r="X62" s="11"/>
      <c r="Y62" s="11">
        <v>2</v>
      </c>
    </row>
    <row r="63" spans="18:25" x14ac:dyDescent="0.3">
      <c r="R63" s="12" t="s">
        <v>296</v>
      </c>
      <c r="S63" s="11">
        <v>2</v>
      </c>
      <c r="T63" s="11">
        <v>7</v>
      </c>
      <c r="U63" s="11"/>
      <c r="V63" s="11"/>
      <c r="W63" s="11"/>
      <c r="X63" s="11"/>
      <c r="Y63" s="11">
        <v>9</v>
      </c>
    </row>
    <row r="64" spans="18:25" x14ac:dyDescent="0.3">
      <c r="R64" s="12" t="s">
        <v>4483</v>
      </c>
      <c r="S64" s="11">
        <v>2</v>
      </c>
      <c r="T64" s="11"/>
      <c r="U64" s="11"/>
      <c r="V64" s="11"/>
      <c r="W64" s="11"/>
      <c r="X64" s="11"/>
      <c r="Y64" s="11">
        <v>2</v>
      </c>
    </row>
    <row r="65" spans="18:25" x14ac:dyDescent="0.3">
      <c r="R65" s="12" t="s">
        <v>660</v>
      </c>
      <c r="S65" s="11"/>
      <c r="T65" s="11"/>
      <c r="U65" s="11">
        <v>1</v>
      </c>
      <c r="V65" s="11"/>
      <c r="W65" s="11"/>
      <c r="X65" s="11"/>
      <c r="Y65" s="11">
        <v>1</v>
      </c>
    </row>
    <row r="66" spans="18:25" x14ac:dyDescent="0.3">
      <c r="R66" s="12" t="s">
        <v>4462</v>
      </c>
      <c r="S66" s="11"/>
      <c r="T66" s="11">
        <v>14</v>
      </c>
      <c r="U66" s="11"/>
      <c r="V66" s="11"/>
      <c r="W66" s="11"/>
      <c r="X66" s="11"/>
      <c r="Y66" s="11">
        <v>14</v>
      </c>
    </row>
    <row r="67" spans="18:25" x14ac:dyDescent="0.3">
      <c r="R67" s="12" t="s">
        <v>186</v>
      </c>
      <c r="S67" s="11">
        <v>9</v>
      </c>
      <c r="T67" s="11"/>
      <c r="U67" s="11">
        <v>1</v>
      </c>
      <c r="V67" s="11"/>
      <c r="W67" s="11"/>
      <c r="X67" s="11"/>
      <c r="Y67" s="11">
        <v>10</v>
      </c>
    </row>
    <row r="68" spans="18:25" x14ac:dyDescent="0.3">
      <c r="R68" s="12" t="s">
        <v>7817</v>
      </c>
      <c r="S68" s="11">
        <v>99</v>
      </c>
      <c r="T68" s="11">
        <v>2</v>
      </c>
      <c r="U68" s="11"/>
      <c r="V68" s="11"/>
      <c r="W68" s="11"/>
      <c r="X68" s="11">
        <v>1</v>
      </c>
      <c r="Y68" s="11">
        <v>102</v>
      </c>
    </row>
    <row r="69" spans="18:25" x14ac:dyDescent="0.3">
      <c r="R69" s="12" t="s">
        <v>3956</v>
      </c>
      <c r="S69" s="11">
        <v>181</v>
      </c>
      <c r="T69" s="11">
        <v>124</v>
      </c>
      <c r="U69" s="11">
        <v>60</v>
      </c>
      <c r="V69" s="11">
        <v>3</v>
      </c>
      <c r="W69" s="11">
        <v>2</v>
      </c>
      <c r="X69" s="11">
        <v>1</v>
      </c>
      <c r="Y69" s="11">
        <v>371</v>
      </c>
    </row>
  </sheetData>
  <pageMargins left="0.7" right="0.7" top="0.75" bottom="0.75" header="0.3" footer="0.3"/>
  <pageSetup orientation="portrait" r:id="rId5"/>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5448-A550-41F6-9F16-CE69416357C7}">
  <dimension ref="A5:I21"/>
  <sheetViews>
    <sheetView topLeftCell="A5" workbookViewId="0">
      <selection activeCell="D24" sqref="D24"/>
    </sheetView>
  </sheetViews>
  <sheetFormatPr baseColWidth="10" defaultRowHeight="14.4" x14ac:dyDescent="0.3"/>
  <cols>
    <col min="1" max="1" width="36.33203125" bestFit="1" customWidth="1"/>
    <col min="2" max="2" width="43.5546875" bestFit="1" customWidth="1"/>
    <col min="3" max="3" width="23.88671875" bestFit="1" customWidth="1"/>
    <col min="4" max="4" width="89.5546875" bestFit="1" customWidth="1"/>
    <col min="5" max="5" width="43.5546875" bestFit="1" customWidth="1"/>
    <col min="6" max="6" width="6.33203125" bestFit="1" customWidth="1"/>
    <col min="7" max="7" width="4.88671875" bestFit="1" customWidth="1"/>
    <col min="8" max="8" width="5.88671875" bestFit="1" customWidth="1"/>
    <col min="9" max="10" width="12.5546875" bestFit="1" customWidth="1"/>
  </cols>
  <sheetData>
    <row r="5" spans="1:9" x14ac:dyDescent="0.3">
      <c r="D5" s="13" t="s">
        <v>2270</v>
      </c>
      <c r="E5" s="14" t="s">
        <v>33</v>
      </c>
    </row>
    <row r="6" spans="1:9" x14ac:dyDescent="0.3">
      <c r="A6" s="13" t="s">
        <v>2270</v>
      </c>
      <c r="B6" s="14" t="s">
        <v>33</v>
      </c>
      <c r="D6" s="13" t="s">
        <v>31</v>
      </c>
      <c r="E6" s="14" t="s">
        <v>6812</v>
      </c>
    </row>
    <row r="7" spans="1:9" x14ac:dyDescent="0.3">
      <c r="A7" s="13" t="s">
        <v>31</v>
      </c>
      <c r="B7" s="14" t="s">
        <v>6812</v>
      </c>
      <c r="D7" s="13" t="s">
        <v>2269</v>
      </c>
      <c r="E7" s="14" t="s">
        <v>4446</v>
      </c>
    </row>
    <row r="9" spans="1:9" x14ac:dyDescent="0.3">
      <c r="A9" s="13" t="s">
        <v>3955</v>
      </c>
      <c r="B9" t="s">
        <v>3957</v>
      </c>
      <c r="D9" s="13" t="s">
        <v>3957</v>
      </c>
      <c r="E9" s="13" t="s">
        <v>3958</v>
      </c>
    </row>
    <row r="10" spans="1:9" x14ac:dyDescent="0.3">
      <c r="A10" s="119" t="s">
        <v>2275</v>
      </c>
      <c r="B10" s="120">
        <v>4</v>
      </c>
      <c r="D10" s="13" t="s">
        <v>3955</v>
      </c>
      <c r="E10" s="14" t="s">
        <v>303</v>
      </c>
      <c r="F10" s="14" t="s">
        <v>216</v>
      </c>
      <c r="G10" s="14" t="s">
        <v>90</v>
      </c>
      <c r="H10" s="14" t="s">
        <v>48</v>
      </c>
      <c r="I10" s="14" t="s">
        <v>3956</v>
      </c>
    </row>
    <row r="11" spans="1:9" ht="28.8" x14ac:dyDescent="0.3">
      <c r="A11" s="12" t="s">
        <v>3962</v>
      </c>
      <c r="B11" s="11">
        <v>2</v>
      </c>
      <c r="D11" s="121" t="s">
        <v>1059</v>
      </c>
      <c r="E11" s="11"/>
      <c r="F11" s="11"/>
      <c r="G11" s="11">
        <v>1</v>
      </c>
      <c r="H11" s="11"/>
      <c r="I11" s="11">
        <v>1</v>
      </c>
    </row>
    <row r="12" spans="1:9" x14ac:dyDescent="0.3">
      <c r="A12" s="12" t="s">
        <v>52</v>
      </c>
      <c r="B12" s="11">
        <v>3</v>
      </c>
      <c r="D12" s="121" t="s">
        <v>7767</v>
      </c>
      <c r="E12" s="11"/>
      <c r="F12" s="11">
        <v>1</v>
      </c>
      <c r="G12" s="11"/>
      <c r="H12" s="11"/>
      <c r="I12" s="11">
        <v>1</v>
      </c>
    </row>
    <row r="13" spans="1:9" x14ac:dyDescent="0.3">
      <c r="A13" s="12" t="s">
        <v>4464</v>
      </c>
      <c r="B13" s="11">
        <v>7</v>
      </c>
      <c r="D13" s="121" t="s">
        <v>1510</v>
      </c>
      <c r="E13" s="11"/>
      <c r="F13" s="11"/>
      <c r="G13" s="11"/>
      <c r="H13" s="11">
        <v>1</v>
      </c>
      <c r="I13" s="11">
        <v>1</v>
      </c>
    </row>
    <row r="14" spans="1:9" x14ac:dyDescent="0.3">
      <c r="A14" s="12" t="s">
        <v>4463</v>
      </c>
      <c r="B14" s="11">
        <v>3</v>
      </c>
      <c r="D14" s="12" t="s">
        <v>8017</v>
      </c>
      <c r="E14" s="11">
        <v>1</v>
      </c>
      <c r="F14" s="11"/>
      <c r="G14" s="11"/>
      <c r="H14" s="11"/>
      <c r="I14" s="11">
        <v>1</v>
      </c>
    </row>
    <row r="15" spans="1:9" x14ac:dyDescent="0.3">
      <c r="A15" s="12" t="s">
        <v>171</v>
      </c>
      <c r="B15" s="11">
        <v>3</v>
      </c>
      <c r="D15" s="12" t="s">
        <v>3956</v>
      </c>
      <c r="E15" s="11">
        <v>1</v>
      </c>
      <c r="F15" s="11">
        <v>1</v>
      </c>
      <c r="G15" s="11">
        <v>1</v>
      </c>
      <c r="H15" s="11">
        <v>1</v>
      </c>
      <c r="I15" s="11">
        <v>4</v>
      </c>
    </row>
    <row r="16" spans="1:9" x14ac:dyDescent="0.3">
      <c r="A16" s="12" t="s">
        <v>34</v>
      </c>
      <c r="B16" s="11">
        <v>8</v>
      </c>
    </row>
    <row r="17" spans="1:2" x14ac:dyDescent="0.3">
      <c r="A17" s="12" t="s">
        <v>81</v>
      </c>
      <c r="B17" s="11">
        <v>6</v>
      </c>
    </row>
    <row r="18" spans="1:2" x14ac:dyDescent="0.3">
      <c r="A18" s="12" t="s">
        <v>152</v>
      </c>
      <c r="B18" s="11">
        <v>4</v>
      </c>
    </row>
    <row r="19" spans="1:2" x14ac:dyDescent="0.3">
      <c r="A19" s="12" t="s">
        <v>161</v>
      </c>
      <c r="B19" s="11">
        <v>1</v>
      </c>
    </row>
    <row r="20" spans="1:2" x14ac:dyDescent="0.3">
      <c r="A20" s="12" t="s">
        <v>274</v>
      </c>
      <c r="B20" s="11">
        <v>1</v>
      </c>
    </row>
    <row r="21" spans="1:2" x14ac:dyDescent="0.3">
      <c r="A21" s="12" t="s">
        <v>3956</v>
      </c>
      <c r="B21" s="11">
        <v>42</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FE3-6F36-417F-9CD4-A2781E376955}">
  <dimension ref="B2:J20"/>
  <sheetViews>
    <sheetView workbookViewId="0">
      <selection activeCell="C21" sqref="C21"/>
    </sheetView>
  </sheetViews>
  <sheetFormatPr baseColWidth="10" defaultRowHeight="14.4" x14ac:dyDescent="0.3"/>
  <cols>
    <col min="2" max="2" width="31.109375" bestFit="1" customWidth="1"/>
    <col min="3" max="3" width="43.5546875" bestFit="1" customWidth="1"/>
    <col min="4" max="4" width="23.88671875" bestFit="1" customWidth="1"/>
    <col min="5" max="5" width="19.88671875" bestFit="1" customWidth="1"/>
    <col min="6" max="6" width="11.5546875" bestFit="1" customWidth="1"/>
    <col min="7" max="7" width="10" bestFit="1" customWidth="1"/>
    <col min="8" max="8" width="11.109375" bestFit="1" customWidth="1"/>
    <col min="9" max="9" width="9" bestFit="1" customWidth="1"/>
    <col min="10" max="11" width="12.5546875" bestFit="1" customWidth="1"/>
  </cols>
  <sheetData>
    <row r="2" spans="2:10" s="14" customFormat="1" x14ac:dyDescent="0.3"/>
    <row r="3" spans="2:10" s="14" customFormat="1" ht="21.6" x14ac:dyDescent="0.5">
      <c r="B3" s="150" t="s">
        <v>7826</v>
      </c>
      <c r="C3" s="150"/>
      <c r="D3" s="150"/>
      <c r="E3" s="150"/>
      <c r="F3" s="150"/>
      <c r="G3" s="150"/>
      <c r="H3" s="150"/>
      <c r="I3" s="150"/>
      <c r="J3" s="150"/>
    </row>
    <row r="4" spans="2:10" s="14" customFormat="1" ht="21.6" x14ac:dyDescent="0.5">
      <c r="B4" s="150" t="s">
        <v>7827</v>
      </c>
      <c r="C4" s="150"/>
      <c r="D4" s="150"/>
      <c r="E4" s="150"/>
      <c r="F4" s="150"/>
      <c r="G4" s="150"/>
      <c r="H4" s="150"/>
      <c r="I4" s="150"/>
      <c r="J4" s="150"/>
    </row>
    <row r="5" spans="2:10" x14ac:dyDescent="0.3">
      <c r="B5" s="151" t="s">
        <v>7828</v>
      </c>
      <c r="C5" s="151"/>
      <c r="D5" s="151"/>
      <c r="E5" s="151"/>
      <c r="F5" s="151"/>
      <c r="G5" s="151"/>
      <c r="H5" s="151"/>
      <c r="I5" s="151"/>
      <c r="J5" s="151"/>
    </row>
    <row r="9" spans="2:10" x14ac:dyDescent="0.3">
      <c r="B9" s="13" t="s">
        <v>7820</v>
      </c>
      <c r="C9" s="14" t="s">
        <v>4444</v>
      </c>
    </row>
    <row r="10" spans="2:10" x14ac:dyDescent="0.3">
      <c r="B10" s="13" t="s">
        <v>2270</v>
      </c>
      <c r="C10" s="14" t="s">
        <v>33</v>
      </c>
    </row>
    <row r="12" spans="2:10" x14ac:dyDescent="0.3">
      <c r="B12" s="13" t="s">
        <v>3957</v>
      </c>
      <c r="C12" s="13" t="s">
        <v>3958</v>
      </c>
    </row>
    <row r="13" spans="2:10" x14ac:dyDescent="0.3">
      <c r="B13" s="13" t="s">
        <v>3955</v>
      </c>
      <c r="C13" s="14" t="s">
        <v>6812</v>
      </c>
      <c r="D13" s="14" t="s">
        <v>6813</v>
      </c>
      <c r="E13" s="14" t="s">
        <v>6814</v>
      </c>
      <c r="F13" s="14" t="s">
        <v>6815</v>
      </c>
      <c r="G13" s="14" t="s">
        <v>6816</v>
      </c>
      <c r="H13" s="14" t="s">
        <v>6817</v>
      </c>
      <c r="I13" s="14" t="s">
        <v>6819</v>
      </c>
      <c r="J13" s="14" t="s">
        <v>3956</v>
      </c>
    </row>
    <row r="14" spans="2:10" x14ac:dyDescent="0.3">
      <c r="B14" s="12" t="s">
        <v>266</v>
      </c>
      <c r="C14" s="11">
        <v>5</v>
      </c>
      <c r="D14" s="11">
        <v>1</v>
      </c>
      <c r="E14" s="11">
        <v>1</v>
      </c>
      <c r="F14" s="11">
        <v>13</v>
      </c>
      <c r="G14" s="11">
        <v>3</v>
      </c>
      <c r="H14" s="11"/>
      <c r="I14" s="11">
        <v>1</v>
      </c>
      <c r="J14" s="11">
        <v>24</v>
      </c>
    </row>
    <row r="15" spans="2:10" x14ac:dyDescent="0.3">
      <c r="B15" s="12" t="s">
        <v>56</v>
      </c>
      <c r="C15" s="11">
        <v>5</v>
      </c>
      <c r="D15" s="11">
        <v>1</v>
      </c>
      <c r="E15" s="11"/>
      <c r="F15" s="11">
        <v>7</v>
      </c>
      <c r="G15" s="11">
        <v>1</v>
      </c>
      <c r="H15" s="11">
        <v>7</v>
      </c>
      <c r="I15" s="11">
        <v>2</v>
      </c>
      <c r="J15" s="11">
        <v>23</v>
      </c>
    </row>
    <row r="16" spans="2:10" x14ac:dyDescent="0.3">
      <c r="B16" s="12" t="s">
        <v>41</v>
      </c>
      <c r="C16" s="11">
        <v>6</v>
      </c>
      <c r="D16" s="11">
        <v>1</v>
      </c>
      <c r="E16" s="11"/>
      <c r="F16" s="11">
        <v>17</v>
      </c>
      <c r="G16" s="11">
        <v>14</v>
      </c>
      <c r="H16" s="11">
        <v>4</v>
      </c>
      <c r="I16" s="11"/>
      <c r="J16" s="11">
        <v>42</v>
      </c>
    </row>
    <row r="17" spans="2:10" x14ac:dyDescent="0.3">
      <c r="B17" s="12" t="s">
        <v>104</v>
      </c>
      <c r="C17" s="11">
        <v>7</v>
      </c>
      <c r="D17" s="11">
        <v>1</v>
      </c>
      <c r="E17" s="11"/>
      <c r="F17" s="11">
        <v>5</v>
      </c>
      <c r="G17" s="11"/>
      <c r="H17" s="11">
        <v>5</v>
      </c>
      <c r="I17" s="11">
        <v>2</v>
      </c>
      <c r="J17" s="11">
        <v>20</v>
      </c>
    </row>
    <row r="18" spans="2:10" x14ac:dyDescent="0.3">
      <c r="B18" s="12" t="s">
        <v>86</v>
      </c>
      <c r="C18" s="11">
        <v>6</v>
      </c>
      <c r="D18" s="11">
        <v>4</v>
      </c>
      <c r="E18" s="11"/>
      <c r="F18" s="11">
        <v>9</v>
      </c>
      <c r="G18" s="11">
        <v>1</v>
      </c>
      <c r="H18" s="11">
        <v>2</v>
      </c>
      <c r="I18" s="11">
        <v>5</v>
      </c>
      <c r="J18" s="11">
        <v>27</v>
      </c>
    </row>
    <row r="19" spans="2:10" x14ac:dyDescent="0.3">
      <c r="B19" s="12" t="s">
        <v>4264</v>
      </c>
      <c r="C19" s="11">
        <v>1</v>
      </c>
      <c r="D19" s="11"/>
      <c r="E19" s="11"/>
      <c r="F19" s="11"/>
      <c r="G19" s="11"/>
      <c r="H19" s="11"/>
      <c r="I19" s="11"/>
      <c r="J19" s="11">
        <v>1</v>
      </c>
    </row>
    <row r="20" spans="2:10" x14ac:dyDescent="0.3">
      <c r="B20" s="12" t="s">
        <v>3956</v>
      </c>
      <c r="C20" s="11">
        <v>30</v>
      </c>
      <c r="D20" s="11">
        <v>8</v>
      </c>
      <c r="E20" s="11">
        <v>1</v>
      </c>
      <c r="F20" s="11">
        <v>51</v>
      </c>
      <c r="G20" s="11">
        <v>19</v>
      </c>
      <c r="H20" s="11">
        <v>18</v>
      </c>
      <c r="I20" s="11">
        <v>10</v>
      </c>
      <c r="J20" s="11">
        <v>137</v>
      </c>
    </row>
  </sheetData>
  <mergeCells count="3">
    <mergeCell ref="B3:J3"/>
    <mergeCell ref="B4:J4"/>
    <mergeCell ref="B5:J5"/>
  </mergeCell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9EB6-147F-4E34-A9B2-44C6CA823AFA}">
  <dimension ref="D2:F20"/>
  <sheetViews>
    <sheetView zoomScale="90" zoomScaleNormal="90" workbookViewId="0">
      <selection activeCell="H2" sqref="H2"/>
    </sheetView>
  </sheetViews>
  <sheetFormatPr baseColWidth="10" defaultRowHeight="14.4" x14ac:dyDescent="0.3"/>
  <cols>
    <col min="4" max="4" width="20.44140625" bestFit="1" customWidth="1"/>
    <col min="5" max="5" width="18.44140625" customWidth="1"/>
    <col min="6" max="6" width="18.5546875" bestFit="1" customWidth="1"/>
    <col min="7" max="7" width="43.5546875" bestFit="1" customWidth="1"/>
    <col min="8" max="8" width="23.88671875" bestFit="1" customWidth="1"/>
    <col min="9" max="9" width="19.88671875" bestFit="1" customWidth="1"/>
    <col min="10" max="10" width="11.5546875" bestFit="1" customWidth="1"/>
    <col min="11" max="11" width="10" bestFit="1" customWidth="1"/>
    <col min="12" max="12" width="11.109375" bestFit="1" customWidth="1"/>
    <col min="13" max="13" width="9" bestFit="1" customWidth="1"/>
    <col min="14" max="14" width="12.6640625" bestFit="1" customWidth="1"/>
    <col min="15" max="16" width="12.5546875" bestFit="1" customWidth="1"/>
    <col min="17" max="17" width="14.33203125" bestFit="1" customWidth="1"/>
    <col min="18" max="18" width="15.5546875" bestFit="1" customWidth="1"/>
    <col min="19" max="19" width="12.44140625" bestFit="1" customWidth="1"/>
    <col min="20" max="20" width="33" bestFit="1" customWidth="1"/>
    <col min="21" max="21" width="22.44140625" bestFit="1" customWidth="1"/>
    <col min="22" max="22" width="20.33203125" bestFit="1" customWidth="1"/>
    <col min="23" max="23" width="11.6640625" bestFit="1" customWidth="1"/>
    <col min="24" max="24" width="14.6640625" bestFit="1" customWidth="1"/>
    <col min="25" max="25" width="8.5546875" bestFit="1" customWidth="1"/>
    <col min="26" max="26" width="12.5546875" bestFit="1" customWidth="1"/>
  </cols>
  <sheetData>
    <row r="2" spans="6:6" ht="18" x14ac:dyDescent="0.35">
      <c r="F2" s="46" t="s">
        <v>7829</v>
      </c>
    </row>
    <row r="19" spans="4:4" ht="15.6" x14ac:dyDescent="0.3">
      <c r="D19" s="122" t="s">
        <v>3957</v>
      </c>
    </row>
    <row r="20" spans="4:4" ht="21" x14ac:dyDescent="0.4">
      <c r="D20" s="123">
        <v>137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A5288-A28E-4A3B-BF96-0A969153C49B}">
  <dimension ref="A1:M65"/>
  <sheetViews>
    <sheetView topLeftCell="I1" zoomScale="90" zoomScaleNormal="90" workbookViewId="0">
      <pane ySplit="2" topLeftCell="A4" activePane="bottomLeft" state="frozen"/>
      <selection pane="bottomLeft" activeCell="I5" sqref="I5:I9"/>
    </sheetView>
  </sheetViews>
  <sheetFormatPr baseColWidth="10" defaultColWidth="11.44140625" defaultRowHeight="13.8" x14ac:dyDescent="0.3"/>
  <cols>
    <col min="1" max="1" width="5.44140625" style="72" customWidth="1"/>
    <col min="2" max="2" width="26.33203125" style="70" customWidth="1"/>
    <col min="3" max="3" width="56.44140625" style="70" customWidth="1"/>
    <col min="4" max="4" width="45.88671875" style="70" customWidth="1"/>
    <col min="5" max="5" width="11.6640625" style="98" customWidth="1"/>
    <col min="6" max="6" width="20.44140625" style="98" customWidth="1"/>
    <col min="7" max="7" width="17.6640625" style="98" customWidth="1"/>
    <col min="8" max="8" width="28.44140625" style="78" customWidth="1"/>
    <col min="9" max="9" width="69.33203125" style="78" customWidth="1"/>
    <col min="10" max="10" width="42.109375" style="78" customWidth="1"/>
    <col min="11" max="11" width="22.44140625" style="78" customWidth="1"/>
    <col min="12" max="12" width="36.88671875" style="78" customWidth="1"/>
    <col min="13" max="13" width="34.88671875" style="78" customWidth="1"/>
    <col min="14" max="16384" width="11.44140625" style="78"/>
  </cols>
  <sheetData>
    <row r="1" spans="1:13" ht="14.4" customHeight="1" x14ac:dyDescent="0.3">
      <c r="A1" s="97"/>
      <c r="B1" s="152" t="s">
        <v>6948</v>
      </c>
      <c r="C1" s="152"/>
      <c r="D1" s="152"/>
      <c r="E1" s="152"/>
      <c r="F1" s="152"/>
      <c r="G1" s="152"/>
      <c r="H1" s="152"/>
      <c r="I1" s="152"/>
      <c r="J1" s="152"/>
      <c r="K1" s="152"/>
      <c r="L1" s="152"/>
      <c r="M1" s="152"/>
    </row>
    <row r="2" spans="1:13" s="72" customFormat="1" ht="59.1" customHeight="1" x14ac:dyDescent="0.3">
      <c r="A2" s="69" t="s">
        <v>6822</v>
      </c>
      <c r="B2" s="69" t="s">
        <v>663</v>
      </c>
      <c r="C2" s="69" t="s">
        <v>6823</v>
      </c>
      <c r="D2" s="69" t="s">
        <v>6824</v>
      </c>
      <c r="E2" s="69" t="s">
        <v>2280</v>
      </c>
      <c r="F2" s="69" t="s">
        <v>6949</v>
      </c>
      <c r="G2" s="69" t="s">
        <v>6950</v>
      </c>
      <c r="H2" s="69" t="s">
        <v>6951</v>
      </c>
      <c r="I2" s="69" t="s">
        <v>6952</v>
      </c>
      <c r="J2" s="69" t="s">
        <v>6953</v>
      </c>
      <c r="K2" s="69" t="s">
        <v>6954</v>
      </c>
      <c r="L2" s="69" t="s">
        <v>6955</v>
      </c>
      <c r="M2" s="69" t="s">
        <v>6956</v>
      </c>
    </row>
    <row r="3" spans="1:13" s="72" customFormat="1" ht="83.4" customHeight="1" x14ac:dyDescent="0.3">
      <c r="A3" s="153">
        <v>1</v>
      </c>
      <c r="B3" s="154" t="s">
        <v>6825</v>
      </c>
      <c r="C3" s="155" t="s">
        <v>6826</v>
      </c>
      <c r="D3" s="154" t="s">
        <v>6827</v>
      </c>
      <c r="E3" s="154" t="s">
        <v>2396</v>
      </c>
      <c r="F3" s="154" t="s">
        <v>90</v>
      </c>
      <c r="G3" s="79" t="s">
        <v>455</v>
      </c>
      <c r="H3" s="154" t="s">
        <v>2294</v>
      </c>
      <c r="I3" s="71" t="s">
        <v>6957</v>
      </c>
      <c r="J3" s="79" t="s">
        <v>6958</v>
      </c>
      <c r="K3" s="153"/>
      <c r="L3" s="153" t="s">
        <v>2396</v>
      </c>
      <c r="M3" s="153"/>
    </row>
    <row r="4" spans="1:13" s="72" customFormat="1" ht="22.35" customHeight="1" x14ac:dyDescent="0.3">
      <c r="A4" s="153"/>
      <c r="B4" s="154"/>
      <c r="C4" s="155"/>
      <c r="D4" s="154"/>
      <c r="E4" s="154"/>
      <c r="F4" s="154"/>
      <c r="G4" s="79" t="s">
        <v>48</v>
      </c>
      <c r="H4" s="154"/>
      <c r="I4" s="71"/>
      <c r="J4" s="79"/>
      <c r="K4" s="153"/>
      <c r="L4" s="153"/>
      <c r="M4" s="153"/>
    </row>
    <row r="5" spans="1:13" s="72" customFormat="1" ht="59.1" customHeight="1" x14ac:dyDescent="0.3">
      <c r="A5" s="156">
        <v>2</v>
      </c>
      <c r="B5" s="157" t="s">
        <v>6828</v>
      </c>
      <c r="C5" s="157" t="s">
        <v>6934</v>
      </c>
      <c r="D5" s="70" t="s">
        <v>6829</v>
      </c>
      <c r="E5" s="158" t="s">
        <v>6959</v>
      </c>
      <c r="F5" s="98" t="s">
        <v>90</v>
      </c>
      <c r="G5" s="98"/>
      <c r="H5" s="158" t="s">
        <v>2307</v>
      </c>
      <c r="I5" s="157" t="s">
        <v>6960</v>
      </c>
      <c r="J5" s="158" t="s">
        <v>6958</v>
      </c>
      <c r="K5" s="156"/>
      <c r="L5" s="156" t="s">
        <v>6959</v>
      </c>
      <c r="M5" s="156" t="s">
        <v>6961</v>
      </c>
    </row>
    <row r="6" spans="1:13" s="72" customFormat="1" ht="19.5" customHeight="1" x14ac:dyDescent="0.3">
      <c r="A6" s="156"/>
      <c r="B6" s="157"/>
      <c r="C6" s="157"/>
      <c r="D6" s="157" t="s">
        <v>6830</v>
      </c>
      <c r="E6" s="158"/>
      <c r="F6" s="158" t="s">
        <v>90</v>
      </c>
      <c r="G6" s="98" t="s">
        <v>216</v>
      </c>
      <c r="H6" s="158"/>
      <c r="I6" s="157"/>
      <c r="J6" s="158"/>
      <c r="K6" s="156"/>
      <c r="L6" s="156"/>
      <c r="M6" s="156"/>
    </row>
    <row r="7" spans="1:13" s="72" customFormat="1" ht="21.75" customHeight="1" x14ac:dyDescent="0.3">
      <c r="A7" s="156"/>
      <c r="B7" s="157"/>
      <c r="C7" s="157"/>
      <c r="D7" s="157"/>
      <c r="E7" s="158"/>
      <c r="F7" s="158"/>
      <c r="G7" s="98" t="s">
        <v>78</v>
      </c>
      <c r="H7" s="158"/>
      <c r="I7" s="157"/>
      <c r="J7" s="158"/>
      <c r="K7" s="156"/>
      <c r="L7" s="156"/>
      <c r="M7" s="156"/>
    </row>
    <row r="8" spans="1:13" s="72" customFormat="1" ht="30" customHeight="1" x14ac:dyDescent="0.3">
      <c r="A8" s="156"/>
      <c r="B8" s="157"/>
      <c r="C8" s="157"/>
      <c r="D8" s="157"/>
      <c r="E8" s="158"/>
      <c r="F8" s="158"/>
      <c r="G8" s="98" t="s">
        <v>6962</v>
      </c>
      <c r="H8" s="158"/>
      <c r="I8" s="157"/>
      <c r="J8" s="158"/>
      <c r="K8" s="156"/>
      <c r="L8" s="156"/>
      <c r="M8" s="156"/>
    </row>
    <row r="9" spans="1:13" s="72" customFormat="1" ht="75" customHeight="1" x14ac:dyDescent="0.3">
      <c r="A9" s="156"/>
      <c r="B9" s="157"/>
      <c r="C9" s="157"/>
      <c r="D9" s="70" t="s">
        <v>6831</v>
      </c>
      <c r="E9" s="158"/>
      <c r="F9" s="98" t="s">
        <v>90</v>
      </c>
      <c r="G9" s="98"/>
      <c r="H9" s="158"/>
      <c r="I9" s="157"/>
      <c r="J9" s="158"/>
      <c r="K9" s="156"/>
      <c r="L9" s="156"/>
      <c r="M9" s="156"/>
    </row>
    <row r="10" spans="1:13" s="72" customFormat="1" ht="80.400000000000006" customHeight="1" x14ac:dyDescent="0.3">
      <c r="A10" s="153">
        <v>3</v>
      </c>
      <c r="B10" s="154" t="s">
        <v>747</v>
      </c>
      <c r="C10" s="155" t="s">
        <v>6935</v>
      </c>
      <c r="D10" s="71" t="s">
        <v>6443</v>
      </c>
      <c r="E10" s="154" t="s">
        <v>6959</v>
      </c>
      <c r="F10" s="79" t="s">
        <v>90</v>
      </c>
      <c r="G10" s="79" t="s">
        <v>354</v>
      </c>
      <c r="H10" s="154" t="s">
        <v>6963</v>
      </c>
      <c r="I10" s="155" t="s">
        <v>6964</v>
      </c>
      <c r="J10" s="154" t="s">
        <v>6965</v>
      </c>
      <c r="K10" s="153"/>
      <c r="L10" s="153" t="s">
        <v>6966</v>
      </c>
      <c r="M10" s="153" t="s">
        <v>6967</v>
      </c>
    </row>
    <row r="11" spans="1:13" s="72" customFormat="1" ht="90.6" customHeight="1" x14ac:dyDescent="0.3">
      <c r="A11" s="153"/>
      <c r="B11" s="154"/>
      <c r="C11" s="155"/>
      <c r="D11" s="71" t="s">
        <v>6832</v>
      </c>
      <c r="E11" s="154"/>
      <c r="F11" s="79" t="s">
        <v>159</v>
      </c>
      <c r="G11" s="154" t="s">
        <v>6968</v>
      </c>
      <c r="H11" s="154"/>
      <c r="I11" s="155"/>
      <c r="J11" s="154"/>
      <c r="K11" s="153"/>
      <c r="L11" s="153"/>
      <c r="M11" s="153"/>
    </row>
    <row r="12" spans="1:13" s="72" customFormat="1" ht="118.35" customHeight="1" x14ac:dyDescent="0.3">
      <c r="A12" s="153"/>
      <c r="B12" s="154"/>
      <c r="C12" s="155"/>
      <c r="D12" s="71" t="s">
        <v>6833</v>
      </c>
      <c r="E12" s="154"/>
      <c r="F12" s="79" t="s">
        <v>455</v>
      </c>
      <c r="G12" s="154"/>
      <c r="H12" s="154"/>
      <c r="I12" s="155"/>
      <c r="J12" s="154"/>
      <c r="K12" s="153"/>
      <c r="L12" s="153"/>
      <c r="M12" s="153"/>
    </row>
    <row r="13" spans="1:13" s="72" customFormat="1" ht="123.9" customHeight="1" x14ac:dyDescent="0.3">
      <c r="A13" s="72" t="s">
        <v>6834</v>
      </c>
      <c r="B13" s="70" t="s">
        <v>6835</v>
      </c>
      <c r="C13" s="70" t="s">
        <v>6836</v>
      </c>
      <c r="D13" s="70" t="s">
        <v>6837</v>
      </c>
      <c r="E13" s="98" t="s">
        <v>6959</v>
      </c>
      <c r="F13" s="98" t="s">
        <v>90</v>
      </c>
      <c r="G13" s="98" t="s">
        <v>6969</v>
      </c>
      <c r="H13" s="98" t="s">
        <v>6963</v>
      </c>
      <c r="I13" s="70" t="s">
        <v>6970</v>
      </c>
      <c r="J13" s="98" t="s">
        <v>6971</v>
      </c>
      <c r="K13" s="156"/>
      <c r="L13" s="156" t="s">
        <v>6966</v>
      </c>
      <c r="M13" s="156" t="s">
        <v>6972</v>
      </c>
    </row>
    <row r="14" spans="1:13" s="72" customFormat="1" ht="123.9" customHeight="1" x14ac:dyDescent="0.3">
      <c r="A14" s="72" t="s">
        <v>6838</v>
      </c>
      <c r="B14" s="70" t="s">
        <v>6839</v>
      </c>
      <c r="C14" s="70"/>
      <c r="D14" s="70" t="s">
        <v>6837</v>
      </c>
      <c r="E14" s="98" t="s">
        <v>6959</v>
      </c>
      <c r="F14" s="98" t="s">
        <v>90</v>
      </c>
      <c r="G14" s="98" t="s">
        <v>6969</v>
      </c>
      <c r="H14" s="98" t="s">
        <v>6963</v>
      </c>
      <c r="I14" s="70" t="s">
        <v>6973</v>
      </c>
      <c r="J14" s="98" t="s">
        <v>6971</v>
      </c>
      <c r="K14" s="156"/>
      <c r="L14" s="156"/>
      <c r="M14" s="156"/>
    </row>
    <row r="15" spans="1:13" s="72" customFormat="1" ht="64.349999999999994" customHeight="1" x14ac:dyDescent="0.3">
      <c r="A15" s="73">
        <v>5</v>
      </c>
      <c r="B15" s="71" t="s">
        <v>6840</v>
      </c>
      <c r="C15" s="71" t="s">
        <v>6841</v>
      </c>
      <c r="D15" s="71" t="s">
        <v>6842</v>
      </c>
      <c r="E15" s="79" t="s">
        <v>6974</v>
      </c>
      <c r="F15" s="79" t="s">
        <v>90</v>
      </c>
      <c r="G15" s="79" t="s">
        <v>78</v>
      </c>
      <c r="H15" s="79" t="s">
        <v>6963</v>
      </c>
      <c r="I15" s="73"/>
      <c r="J15" s="79"/>
      <c r="K15" s="73"/>
      <c r="L15" s="73" t="s">
        <v>6974</v>
      </c>
      <c r="M15" s="73" t="s">
        <v>6975</v>
      </c>
    </row>
    <row r="16" spans="1:13" s="72" customFormat="1" ht="98.1" customHeight="1" x14ac:dyDescent="0.3">
      <c r="A16" s="72">
        <v>6</v>
      </c>
      <c r="B16" s="70" t="s">
        <v>6843</v>
      </c>
      <c r="C16" s="70" t="s">
        <v>6844</v>
      </c>
      <c r="D16" s="70" t="s">
        <v>6845</v>
      </c>
      <c r="E16" s="98" t="s">
        <v>6974</v>
      </c>
      <c r="F16" s="98" t="s">
        <v>90</v>
      </c>
      <c r="G16" s="98" t="s">
        <v>354</v>
      </c>
      <c r="H16" s="98" t="s">
        <v>6963</v>
      </c>
      <c r="I16" s="72" t="s">
        <v>6976</v>
      </c>
      <c r="J16" s="98"/>
      <c r="L16" s="72" t="s">
        <v>2396</v>
      </c>
      <c r="M16" s="72" t="s">
        <v>6977</v>
      </c>
    </row>
    <row r="17" spans="1:13" s="72" customFormat="1" ht="96.6" customHeight="1" x14ac:dyDescent="0.3">
      <c r="A17" s="73">
        <v>7</v>
      </c>
      <c r="B17" s="71" t="s">
        <v>6846</v>
      </c>
      <c r="C17" s="71"/>
      <c r="D17" s="71" t="s">
        <v>6847</v>
      </c>
      <c r="E17" s="79" t="s">
        <v>2396</v>
      </c>
      <c r="F17" s="79" t="s">
        <v>90</v>
      </c>
      <c r="G17" s="79" t="s">
        <v>159</v>
      </c>
      <c r="H17" s="79" t="s">
        <v>6963</v>
      </c>
      <c r="I17" s="73"/>
      <c r="J17" s="79" t="s">
        <v>6958</v>
      </c>
      <c r="K17" s="73"/>
      <c r="L17" s="73" t="s">
        <v>2396</v>
      </c>
      <c r="M17" s="73" t="s">
        <v>6978</v>
      </c>
    </row>
    <row r="18" spans="1:13" s="72" customFormat="1" ht="96.6" customHeight="1" x14ac:dyDescent="0.3">
      <c r="A18" s="72">
        <v>8</v>
      </c>
      <c r="B18" s="70" t="s">
        <v>6479</v>
      </c>
      <c r="C18" s="70" t="s">
        <v>6848</v>
      </c>
      <c r="D18" s="70" t="s">
        <v>6443</v>
      </c>
      <c r="E18" s="98" t="s">
        <v>6974</v>
      </c>
      <c r="F18" s="98" t="s">
        <v>90</v>
      </c>
      <c r="G18" s="98"/>
      <c r="H18" s="98" t="s">
        <v>6963</v>
      </c>
      <c r="J18" s="98"/>
      <c r="L18" s="72" t="s">
        <v>6974</v>
      </c>
      <c r="M18" s="72" t="s">
        <v>6979</v>
      </c>
    </row>
    <row r="19" spans="1:13" ht="57.6" customHeight="1" x14ac:dyDescent="0.3">
      <c r="A19" s="153">
        <v>9</v>
      </c>
      <c r="B19" s="159" t="s">
        <v>689</v>
      </c>
      <c r="C19" s="155" t="s">
        <v>6849</v>
      </c>
      <c r="D19" s="155" t="s">
        <v>6850</v>
      </c>
      <c r="E19" s="154" t="s">
        <v>6959</v>
      </c>
      <c r="F19" s="79" t="s">
        <v>159</v>
      </c>
      <c r="G19" s="79" t="s">
        <v>216</v>
      </c>
      <c r="H19" s="154" t="s">
        <v>2294</v>
      </c>
      <c r="I19" s="154"/>
      <c r="J19" s="154" t="s">
        <v>6958</v>
      </c>
      <c r="K19" s="154"/>
      <c r="L19" s="154" t="s">
        <v>6966</v>
      </c>
      <c r="M19" s="154" t="s">
        <v>6980</v>
      </c>
    </row>
    <row r="20" spans="1:13" ht="42" customHeight="1" x14ac:dyDescent="0.3">
      <c r="A20" s="153"/>
      <c r="B20" s="159"/>
      <c r="C20" s="155"/>
      <c r="D20" s="155"/>
      <c r="E20" s="154"/>
      <c r="F20" s="154" t="s">
        <v>6981</v>
      </c>
      <c r="G20" s="79" t="s">
        <v>90</v>
      </c>
      <c r="H20" s="154"/>
      <c r="I20" s="154"/>
      <c r="J20" s="154"/>
      <c r="K20" s="154"/>
      <c r="L20" s="154"/>
      <c r="M20" s="154"/>
    </row>
    <row r="21" spans="1:13" ht="20.399999999999999" customHeight="1" x14ac:dyDescent="0.3">
      <c r="A21" s="153"/>
      <c r="B21" s="159"/>
      <c r="C21" s="155"/>
      <c r="D21" s="155"/>
      <c r="E21" s="154"/>
      <c r="F21" s="154"/>
      <c r="G21" s="79" t="s">
        <v>522</v>
      </c>
      <c r="H21" s="154"/>
      <c r="I21" s="154"/>
      <c r="J21" s="154"/>
      <c r="K21" s="154"/>
      <c r="L21" s="154"/>
      <c r="M21" s="154"/>
    </row>
    <row r="22" spans="1:13" ht="16.649999999999999" customHeight="1" x14ac:dyDescent="0.3">
      <c r="A22" s="156">
        <v>10</v>
      </c>
      <c r="B22" s="157" t="s">
        <v>6851</v>
      </c>
      <c r="C22" s="157" t="s">
        <v>6852</v>
      </c>
      <c r="D22" s="157" t="s">
        <v>6853</v>
      </c>
      <c r="E22" s="158" t="s">
        <v>6959</v>
      </c>
      <c r="F22" s="158" t="s">
        <v>159</v>
      </c>
      <c r="G22" s="98" t="s">
        <v>90</v>
      </c>
      <c r="H22" s="158" t="s">
        <v>6963</v>
      </c>
      <c r="I22" s="158" t="s">
        <v>6982</v>
      </c>
      <c r="J22" s="158" t="s">
        <v>6983</v>
      </c>
      <c r="K22" s="158"/>
      <c r="L22" s="158" t="s">
        <v>6959</v>
      </c>
      <c r="M22" s="158" t="s">
        <v>6984</v>
      </c>
    </row>
    <row r="23" spans="1:13" ht="16.350000000000001" customHeight="1" x14ac:dyDescent="0.3">
      <c r="A23" s="156"/>
      <c r="B23" s="157"/>
      <c r="C23" s="157"/>
      <c r="D23" s="157"/>
      <c r="E23" s="158"/>
      <c r="F23" s="158"/>
      <c r="G23" s="98" t="s">
        <v>48</v>
      </c>
      <c r="H23" s="158"/>
      <c r="I23" s="158"/>
      <c r="J23" s="158"/>
      <c r="K23" s="158"/>
      <c r="L23" s="158"/>
      <c r="M23" s="158"/>
    </row>
    <row r="24" spans="1:13" ht="14.4" customHeight="1" x14ac:dyDescent="0.3">
      <c r="A24" s="156"/>
      <c r="B24" s="157"/>
      <c r="C24" s="157"/>
      <c r="D24" s="157"/>
      <c r="E24" s="158"/>
      <c r="F24" s="158"/>
      <c r="G24" s="98" t="s">
        <v>522</v>
      </c>
      <c r="H24" s="158"/>
      <c r="I24" s="158"/>
      <c r="J24" s="158"/>
      <c r="K24" s="158"/>
      <c r="L24" s="158"/>
      <c r="M24" s="158"/>
    </row>
    <row r="25" spans="1:13" ht="14.4" customHeight="1" x14ac:dyDescent="0.3">
      <c r="A25" s="156"/>
      <c r="B25" s="157"/>
      <c r="C25" s="157"/>
      <c r="D25" s="157"/>
      <c r="E25" s="158"/>
      <c r="F25" s="158"/>
      <c r="G25" s="98" t="s">
        <v>216</v>
      </c>
      <c r="H25" s="158"/>
      <c r="I25" s="158"/>
      <c r="J25" s="158"/>
      <c r="K25" s="158"/>
      <c r="L25" s="158"/>
      <c r="M25" s="158"/>
    </row>
    <row r="26" spans="1:13" ht="15" customHeight="1" x14ac:dyDescent="0.3">
      <c r="A26" s="156"/>
      <c r="B26" s="157"/>
      <c r="C26" s="157"/>
      <c r="D26" s="157"/>
      <c r="E26" s="158"/>
      <c r="F26" s="158"/>
      <c r="G26" s="98" t="s">
        <v>78</v>
      </c>
      <c r="H26" s="158"/>
      <c r="I26" s="98"/>
      <c r="J26" s="98"/>
      <c r="K26" s="158"/>
      <c r="L26" s="158"/>
      <c r="M26" s="158"/>
    </row>
    <row r="27" spans="1:13" ht="19.350000000000001" customHeight="1" x14ac:dyDescent="0.3">
      <c r="A27" s="156"/>
      <c r="B27" s="157"/>
      <c r="C27" s="157"/>
      <c r="D27" s="157"/>
      <c r="E27" s="158"/>
      <c r="F27" s="158"/>
      <c r="G27" s="98" t="s">
        <v>159</v>
      </c>
      <c r="H27" s="158"/>
      <c r="I27" s="98"/>
      <c r="J27" s="98"/>
      <c r="K27" s="158"/>
      <c r="L27" s="158"/>
      <c r="M27" s="158"/>
    </row>
    <row r="28" spans="1:13" ht="55.2" x14ac:dyDescent="0.3">
      <c r="A28" s="73">
        <v>11</v>
      </c>
      <c r="B28" s="71" t="s">
        <v>6472</v>
      </c>
      <c r="C28" s="71" t="s">
        <v>6854</v>
      </c>
      <c r="D28" s="71" t="s">
        <v>6855</v>
      </c>
      <c r="E28" s="79" t="s">
        <v>6959</v>
      </c>
      <c r="F28" s="79" t="s">
        <v>159</v>
      </c>
      <c r="G28" s="79" t="s">
        <v>6968</v>
      </c>
      <c r="H28" s="81" t="s">
        <v>2294</v>
      </c>
      <c r="I28" s="81"/>
      <c r="J28" s="79" t="s">
        <v>6985</v>
      </c>
      <c r="K28" s="81"/>
      <c r="L28" s="79" t="s">
        <v>6959</v>
      </c>
      <c r="M28" s="81" t="s">
        <v>6986</v>
      </c>
    </row>
    <row r="29" spans="1:13" ht="83.4" customHeight="1" x14ac:dyDescent="0.3">
      <c r="A29" s="74">
        <v>12</v>
      </c>
      <c r="B29" s="75" t="s">
        <v>6856</v>
      </c>
      <c r="C29" s="75" t="s">
        <v>6857</v>
      </c>
      <c r="D29" s="75" t="s">
        <v>6858</v>
      </c>
      <c r="E29" s="99" t="s">
        <v>6974</v>
      </c>
      <c r="F29" s="99" t="s">
        <v>159</v>
      </c>
      <c r="G29" s="99"/>
      <c r="H29" s="78" t="s">
        <v>6963</v>
      </c>
      <c r="L29" s="98" t="s">
        <v>2396</v>
      </c>
    </row>
    <row r="30" spans="1:13" ht="99.6" customHeight="1" x14ac:dyDescent="0.3">
      <c r="A30" s="73">
        <v>13</v>
      </c>
      <c r="B30" s="71" t="s">
        <v>6474</v>
      </c>
      <c r="C30" s="71" t="s">
        <v>6859</v>
      </c>
      <c r="D30" s="71" t="s">
        <v>6860</v>
      </c>
      <c r="E30" s="79" t="s">
        <v>6974</v>
      </c>
      <c r="F30" s="79" t="s">
        <v>216</v>
      </c>
      <c r="G30" s="79"/>
      <c r="H30" s="81" t="s">
        <v>6963</v>
      </c>
      <c r="I30" s="81"/>
      <c r="J30" s="81"/>
      <c r="K30" s="81"/>
      <c r="L30" s="79" t="s">
        <v>2396</v>
      </c>
      <c r="M30" s="81" t="s">
        <v>6987</v>
      </c>
    </row>
    <row r="31" spans="1:13" ht="96.6" x14ac:dyDescent="0.3">
      <c r="A31" s="72">
        <v>14</v>
      </c>
      <c r="B31" s="70" t="s">
        <v>6353</v>
      </c>
      <c r="C31" s="70" t="s">
        <v>6861</v>
      </c>
      <c r="D31" s="70" t="s">
        <v>6862</v>
      </c>
      <c r="E31" s="98" t="s">
        <v>6959</v>
      </c>
      <c r="F31" s="98" t="s">
        <v>216</v>
      </c>
      <c r="H31" s="78" t="s">
        <v>2294</v>
      </c>
      <c r="J31" s="98" t="s">
        <v>6988</v>
      </c>
      <c r="L31" s="98" t="s">
        <v>6959</v>
      </c>
      <c r="M31" s="78" t="s">
        <v>6989</v>
      </c>
    </row>
    <row r="32" spans="1:13" ht="42.6" customHeight="1" x14ac:dyDescent="0.3">
      <c r="A32" s="153">
        <v>15</v>
      </c>
      <c r="B32" s="155" t="s">
        <v>6863</v>
      </c>
      <c r="C32" s="155" t="s">
        <v>6861</v>
      </c>
      <c r="D32" s="155" t="s">
        <v>6864</v>
      </c>
      <c r="E32" s="154" t="s">
        <v>6959</v>
      </c>
      <c r="F32" s="154" t="s">
        <v>216</v>
      </c>
      <c r="G32" s="79" t="s">
        <v>159</v>
      </c>
      <c r="H32" s="154" t="s">
        <v>6963</v>
      </c>
      <c r="I32" s="154"/>
      <c r="J32" s="154" t="s">
        <v>6990</v>
      </c>
      <c r="K32" s="154"/>
      <c r="L32" s="154" t="s">
        <v>6966</v>
      </c>
      <c r="M32" s="154"/>
    </row>
    <row r="33" spans="1:13" ht="48" customHeight="1" x14ac:dyDescent="0.3">
      <c r="A33" s="153"/>
      <c r="B33" s="155"/>
      <c r="C33" s="155"/>
      <c r="D33" s="155"/>
      <c r="E33" s="154"/>
      <c r="F33" s="154"/>
      <c r="G33" s="79" t="s">
        <v>90</v>
      </c>
      <c r="H33" s="154"/>
      <c r="I33" s="154"/>
      <c r="J33" s="154"/>
      <c r="K33" s="154"/>
      <c r="L33" s="154"/>
      <c r="M33" s="154"/>
    </row>
    <row r="34" spans="1:13" ht="82.8" x14ac:dyDescent="0.3">
      <c r="A34" s="72">
        <v>16</v>
      </c>
      <c r="B34" s="70" t="s">
        <v>6865</v>
      </c>
      <c r="C34" s="70" t="s">
        <v>6866</v>
      </c>
      <c r="D34" s="70" t="s">
        <v>6443</v>
      </c>
      <c r="E34" s="98" t="s">
        <v>2396</v>
      </c>
      <c r="F34" s="98" t="s">
        <v>216</v>
      </c>
      <c r="H34" s="78" t="s">
        <v>2294</v>
      </c>
      <c r="J34" s="78" t="s">
        <v>6988</v>
      </c>
      <c r="L34" s="98" t="s">
        <v>6974</v>
      </c>
    </row>
    <row r="35" spans="1:13" ht="55.35" customHeight="1" x14ac:dyDescent="0.3">
      <c r="A35" s="73">
        <v>17</v>
      </c>
      <c r="B35" s="71" t="s">
        <v>2170</v>
      </c>
      <c r="C35" s="71" t="s">
        <v>6867</v>
      </c>
      <c r="D35" s="71" t="s">
        <v>6868</v>
      </c>
      <c r="E35" s="79" t="s">
        <v>6959</v>
      </c>
      <c r="F35" s="79" t="s">
        <v>216</v>
      </c>
      <c r="G35" s="79" t="s">
        <v>78</v>
      </c>
      <c r="H35" s="81"/>
      <c r="I35" s="81"/>
      <c r="J35" s="81"/>
      <c r="K35" s="81"/>
      <c r="L35" s="79" t="s">
        <v>6966</v>
      </c>
      <c r="M35" s="81"/>
    </row>
    <row r="36" spans="1:13" ht="75.599999999999994" customHeight="1" x14ac:dyDescent="0.3">
      <c r="A36" s="72">
        <v>18</v>
      </c>
      <c r="B36" s="70" t="s">
        <v>6869</v>
      </c>
      <c r="C36" s="70" t="s">
        <v>6870</v>
      </c>
      <c r="D36" s="70" t="s">
        <v>6871</v>
      </c>
      <c r="E36" s="98" t="s">
        <v>2396</v>
      </c>
      <c r="F36" s="98" t="s">
        <v>216</v>
      </c>
      <c r="H36" s="78" t="s">
        <v>2294</v>
      </c>
      <c r="I36" s="78" t="s">
        <v>6991</v>
      </c>
      <c r="J36" s="78" t="s">
        <v>6965</v>
      </c>
      <c r="L36" s="98" t="s">
        <v>2396</v>
      </c>
    </row>
    <row r="37" spans="1:13" ht="98.4" customHeight="1" x14ac:dyDescent="0.3">
      <c r="A37" s="73">
        <v>19</v>
      </c>
      <c r="B37" s="71" t="s">
        <v>6872</v>
      </c>
      <c r="C37" s="71" t="s">
        <v>6873</v>
      </c>
      <c r="D37" s="71" t="s">
        <v>6874</v>
      </c>
      <c r="E37" s="79" t="s">
        <v>2396</v>
      </c>
      <c r="F37" s="79" t="s">
        <v>522</v>
      </c>
      <c r="G37" s="79"/>
      <c r="H37" s="81" t="s">
        <v>6963</v>
      </c>
      <c r="I37" s="81"/>
      <c r="J37" s="81" t="s">
        <v>6992</v>
      </c>
      <c r="K37" s="81"/>
      <c r="L37" s="79" t="s">
        <v>6959</v>
      </c>
      <c r="M37" s="81" t="s">
        <v>6993</v>
      </c>
    </row>
    <row r="38" spans="1:13" ht="198" customHeight="1" x14ac:dyDescent="0.3">
      <c r="A38" s="72">
        <v>20</v>
      </c>
      <c r="B38" s="70" t="s">
        <v>6875</v>
      </c>
      <c r="C38" s="70" t="s">
        <v>6876</v>
      </c>
      <c r="D38" s="70" t="s">
        <v>6877</v>
      </c>
      <c r="E38" s="98" t="s">
        <v>6959</v>
      </c>
      <c r="F38" s="98" t="s">
        <v>522</v>
      </c>
      <c r="G38" s="98" t="s">
        <v>78</v>
      </c>
      <c r="H38" s="78" t="s">
        <v>2294</v>
      </c>
      <c r="J38" s="78" t="s">
        <v>6994</v>
      </c>
      <c r="L38" s="98" t="s">
        <v>6959</v>
      </c>
    </row>
    <row r="39" spans="1:13" ht="72.900000000000006" customHeight="1" x14ac:dyDescent="0.3">
      <c r="A39" s="73">
        <v>21</v>
      </c>
      <c r="B39" s="71" t="s">
        <v>6878</v>
      </c>
      <c r="C39" s="71" t="s">
        <v>6879</v>
      </c>
      <c r="D39" s="71" t="s">
        <v>6880</v>
      </c>
      <c r="E39" s="79" t="s">
        <v>6959</v>
      </c>
      <c r="F39" s="79" t="s">
        <v>522</v>
      </c>
      <c r="G39" s="79" t="s">
        <v>159</v>
      </c>
      <c r="H39" s="81" t="s">
        <v>2294</v>
      </c>
      <c r="I39" s="81"/>
      <c r="J39" s="81" t="s">
        <v>6994</v>
      </c>
      <c r="K39" s="81"/>
      <c r="L39" s="79" t="s">
        <v>6959</v>
      </c>
      <c r="M39" s="81"/>
    </row>
    <row r="40" spans="1:13" ht="69" x14ac:dyDescent="0.3">
      <c r="A40" s="72">
        <v>22</v>
      </c>
      <c r="B40" s="70" t="s">
        <v>6881</v>
      </c>
      <c r="C40" s="70" t="s">
        <v>6882</v>
      </c>
      <c r="D40" s="70" t="s">
        <v>6883</v>
      </c>
      <c r="E40" s="98" t="s">
        <v>2396</v>
      </c>
      <c r="F40" s="98" t="s">
        <v>522</v>
      </c>
      <c r="H40" s="78" t="s">
        <v>2294</v>
      </c>
      <c r="J40" s="78" t="s">
        <v>6983</v>
      </c>
      <c r="L40" s="98" t="s">
        <v>2396</v>
      </c>
      <c r="M40" s="78" t="s">
        <v>6995</v>
      </c>
    </row>
    <row r="41" spans="1:13" ht="69" x14ac:dyDescent="0.3">
      <c r="A41" s="73">
        <v>23</v>
      </c>
      <c r="B41" s="71" t="s">
        <v>6884</v>
      </c>
      <c r="C41" s="71" t="s">
        <v>6885</v>
      </c>
      <c r="D41" s="71" t="s">
        <v>6886</v>
      </c>
      <c r="E41" s="79" t="s">
        <v>6959</v>
      </c>
      <c r="F41" s="79" t="s">
        <v>48</v>
      </c>
      <c r="G41" s="79"/>
      <c r="H41" s="81" t="s">
        <v>6963</v>
      </c>
      <c r="I41" s="81"/>
      <c r="J41" s="81" t="s">
        <v>6983</v>
      </c>
      <c r="K41" s="81"/>
      <c r="L41" s="79" t="s">
        <v>6966</v>
      </c>
      <c r="M41" s="81"/>
    </row>
    <row r="42" spans="1:13" ht="153.6" customHeight="1" x14ac:dyDescent="0.3">
      <c r="A42" s="156">
        <v>24</v>
      </c>
      <c r="B42" s="76" t="s">
        <v>6887</v>
      </c>
      <c r="C42" s="70" t="s">
        <v>6888</v>
      </c>
      <c r="D42" s="70" t="s">
        <v>6889</v>
      </c>
      <c r="E42" s="98" t="s">
        <v>6959</v>
      </c>
      <c r="F42" s="98" t="s">
        <v>48</v>
      </c>
      <c r="H42" s="98" t="s">
        <v>6963</v>
      </c>
      <c r="I42" s="158" t="s">
        <v>6996</v>
      </c>
      <c r="J42" s="78" t="s">
        <v>6997</v>
      </c>
      <c r="K42" s="158"/>
      <c r="L42" s="158" t="s">
        <v>6959</v>
      </c>
      <c r="M42" s="158" t="s">
        <v>6998</v>
      </c>
    </row>
    <row r="43" spans="1:13" ht="27.6" x14ac:dyDescent="0.3">
      <c r="A43" s="156"/>
      <c r="B43" s="70" t="s">
        <v>6485</v>
      </c>
      <c r="C43" s="70" t="s">
        <v>6890</v>
      </c>
      <c r="D43" s="70" t="s">
        <v>6443</v>
      </c>
      <c r="E43" s="98" t="s">
        <v>6959</v>
      </c>
      <c r="F43" s="98" t="s">
        <v>48</v>
      </c>
      <c r="H43" s="78" t="s">
        <v>2307</v>
      </c>
      <c r="I43" s="158"/>
      <c r="J43" s="78" t="s">
        <v>6997</v>
      </c>
      <c r="K43" s="158"/>
      <c r="L43" s="158"/>
      <c r="M43" s="158"/>
    </row>
    <row r="44" spans="1:13" ht="55.2" x14ac:dyDescent="0.3">
      <c r="A44" s="73">
        <v>25</v>
      </c>
      <c r="B44" s="71" t="s">
        <v>6700</v>
      </c>
      <c r="C44" s="71" t="s">
        <v>6891</v>
      </c>
      <c r="D44" s="71" t="s">
        <v>6892</v>
      </c>
      <c r="E44" s="79" t="s">
        <v>6959</v>
      </c>
      <c r="F44" s="79" t="s">
        <v>48</v>
      </c>
      <c r="G44" s="79"/>
      <c r="H44" s="81" t="s">
        <v>6963</v>
      </c>
      <c r="I44" s="81" t="s">
        <v>6999</v>
      </c>
      <c r="J44" s="81" t="s">
        <v>6983</v>
      </c>
      <c r="K44" s="81"/>
      <c r="L44" s="79" t="s">
        <v>6959</v>
      </c>
      <c r="M44" s="81"/>
    </row>
    <row r="45" spans="1:13" ht="36.6" customHeight="1" x14ac:dyDescent="0.3">
      <c r="A45" s="72">
        <v>26</v>
      </c>
      <c r="B45" s="70" t="s">
        <v>6893</v>
      </c>
      <c r="C45" s="70" t="s">
        <v>6894</v>
      </c>
      <c r="D45" s="70" t="s">
        <v>6443</v>
      </c>
      <c r="E45" s="98" t="s">
        <v>2396</v>
      </c>
      <c r="F45" s="98" t="s">
        <v>48</v>
      </c>
      <c r="H45" s="78" t="s">
        <v>6963</v>
      </c>
      <c r="I45" s="78" t="s">
        <v>7000</v>
      </c>
      <c r="J45" s="78" t="s">
        <v>7001</v>
      </c>
      <c r="L45" s="98" t="s">
        <v>2396</v>
      </c>
    </row>
    <row r="46" spans="1:13" ht="82.8" x14ac:dyDescent="0.3">
      <c r="A46" s="73">
        <v>27</v>
      </c>
      <c r="B46" s="71" t="s">
        <v>6895</v>
      </c>
      <c r="C46" s="71" t="s">
        <v>6896</v>
      </c>
      <c r="D46" s="71" t="s">
        <v>6897</v>
      </c>
      <c r="E46" s="79" t="s">
        <v>6959</v>
      </c>
      <c r="F46" s="79" t="s">
        <v>455</v>
      </c>
      <c r="G46" s="79"/>
      <c r="H46" s="81" t="s">
        <v>2294</v>
      </c>
      <c r="I46" s="81"/>
      <c r="J46" s="81" t="s">
        <v>6985</v>
      </c>
      <c r="K46" s="81"/>
      <c r="L46" s="79" t="s">
        <v>6959</v>
      </c>
      <c r="M46" s="81"/>
    </row>
    <row r="47" spans="1:13" ht="41.4" x14ac:dyDescent="0.3">
      <c r="A47" s="72">
        <v>28</v>
      </c>
      <c r="B47" s="70" t="s">
        <v>6470</v>
      </c>
      <c r="C47" s="70" t="s">
        <v>6898</v>
      </c>
      <c r="D47" s="70" t="s">
        <v>6443</v>
      </c>
      <c r="E47" s="98" t="s">
        <v>6959</v>
      </c>
      <c r="F47" s="98" t="s">
        <v>455</v>
      </c>
      <c r="H47" s="78" t="s">
        <v>2294</v>
      </c>
      <c r="J47" s="78" t="s">
        <v>6983</v>
      </c>
      <c r="L47" s="98" t="s">
        <v>6966</v>
      </c>
    </row>
    <row r="48" spans="1:13" ht="69" customHeight="1" x14ac:dyDescent="0.3">
      <c r="A48" s="153">
        <v>29</v>
      </c>
      <c r="B48" s="155" t="s">
        <v>6471</v>
      </c>
      <c r="C48" s="155" t="s">
        <v>6899</v>
      </c>
      <c r="D48" s="155" t="s">
        <v>6900</v>
      </c>
      <c r="E48" s="154" t="s">
        <v>6959</v>
      </c>
      <c r="F48" s="154" t="s">
        <v>455</v>
      </c>
      <c r="G48" s="79" t="s">
        <v>48</v>
      </c>
      <c r="H48" s="154" t="s">
        <v>6963</v>
      </c>
      <c r="I48" s="154"/>
      <c r="J48" s="154"/>
      <c r="K48" s="154"/>
      <c r="L48" s="154" t="s">
        <v>6959</v>
      </c>
      <c r="M48" s="154"/>
    </row>
    <row r="49" spans="1:13" x14ac:dyDescent="0.3">
      <c r="A49" s="153"/>
      <c r="B49" s="155"/>
      <c r="C49" s="155"/>
      <c r="D49" s="155"/>
      <c r="E49" s="154"/>
      <c r="F49" s="154"/>
      <c r="G49" s="79" t="s">
        <v>216</v>
      </c>
      <c r="H49" s="154"/>
      <c r="I49" s="154"/>
      <c r="J49" s="154"/>
      <c r="K49" s="154"/>
      <c r="L49" s="154"/>
      <c r="M49" s="154"/>
    </row>
    <row r="50" spans="1:13" ht="45" customHeight="1" x14ac:dyDescent="0.3">
      <c r="A50" s="156">
        <v>30</v>
      </c>
      <c r="B50" s="157" t="s">
        <v>6901</v>
      </c>
      <c r="C50" s="157" t="s">
        <v>6902</v>
      </c>
      <c r="D50" s="157" t="s">
        <v>6903</v>
      </c>
      <c r="E50" s="158" t="s">
        <v>2396</v>
      </c>
      <c r="F50" s="158" t="s">
        <v>455</v>
      </c>
      <c r="G50" s="98" t="s">
        <v>61</v>
      </c>
      <c r="H50" s="158" t="s">
        <v>2294</v>
      </c>
      <c r="I50" s="158" t="s">
        <v>7002</v>
      </c>
      <c r="J50" s="158" t="s">
        <v>6983</v>
      </c>
      <c r="K50" s="158"/>
      <c r="L50" s="158" t="s">
        <v>6959</v>
      </c>
      <c r="M50" s="158" t="s">
        <v>7003</v>
      </c>
    </row>
    <row r="51" spans="1:13" x14ac:dyDescent="0.3">
      <c r="A51" s="156"/>
      <c r="B51" s="157"/>
      <c r="C51" s="157"/>
      <c r="D51" s="157"/>
      <c r="E51" s="158"/>
      <c r="F51" s="158"/>
      <c r="G51" s="100" t="s">
        <v>48</v>
      </c>
      <c r="H51" s="158"/>
      <c r="I51" s="158"/>
      <c r="J51" s="158"/>
      <c r="K51" s="158"/>
      <c r="L51" s="158"/>
      <c r="M51" s="158"/>
    </row>
    <row r="52" spans="1:13" ht="101.4" customHeight="1" x14ac:dyDescent="0.3">
      <c r="A52" s="73">
        <v>31</v>
      </c>
      <c r="B52" s="71" t="s">
        <v>6904</v>
      </c>
      <c r="C52" s="71" t="s">
        <v>6905</v>
      </c>
      <c r="D52" s="71" t="s">
        <v>6906</v>
      </c>
      <c r="E52" s="79" t="s">
        <v>6959</v>
      </c>
      <c r="F52" s="79" t="s">
        <v>78</v>
      </c>
      <c r="G52" s="79" t="s">
        <v>354</v>
      </c>
      <c r="H52" s="81" t="s">
        <v>6963</v>
      </c>
      <c r="I52" s="81"/>
      <c r="J52" s="81" t="s">
        <v>6992</v>
      </c>
      <c r="K52" s="81"/>
      <c r="L52" s="79" t="s">
        <v>6959</v>
      </c>
      <c r="M52" s="81" t="s">
        <v>7004</v>
      </c>
    </row>
    <row r="53" spans="1:13" ht="125.4" customHeight="1" x14ac:dyDescent="0.3">
      <c r="A53" s="72">
        <v>32</v>
      </c>
      <c r="B53" s="70" t="s">
        <v>6907</v>
      </c>
      <c r="C53" s="70" t="s">
        <v>6908</v>
      </c>
      <c r="D53" s="70" t="s">
        <v>6909</v>
      </c>
      <c r="E53" s="98" t="s">
        <v>2396</v>
      </c>
      <c r="F53" s="98" t="s">
        <v>78</v>
      </c>
      <c r="H53" s="78" t="s">
        <v>6963</v>
      </c>
      <c r="J53" s="78" t="s">
        <v>6992</v>
      </c>
      <c r="L53" s="98" t="s">
        <v>6959</v>
      </c>
      <c r="M53" s="78" t="s">
        <v>7004</v>
      </c>
    </row>
    <row r="54" spans="1:13" ht="75" customHeight="1" x14ac:dyDescent="0.3">
      <c r="A54" s="73">
        <v>33</v>
      </c>
      <c r="B54" s="71" t="s">
        <v>6910</v>
      </c>
      <c r="C54" s="71" t="s">
        <v>6911</v>
      </c>
      <c r="D54" s="71" t="s">
        <v>6443</v>
      </c>
      <c r="E54" s="79" t="s">
        <v>6959</v>
      </c>
      <c r="F54" s="79" t="s">
        <v>78</v>
      </c>
      <c r="G54" s="79"/>
      <c r="H54" s="81" t="s">
        <v>6963</v>
      </c>
      <c r="I54" s="81"/>
      <c r="J54" s="81" t="s">
        <v>7005</v>
      </c>
      <c r="K54" s="81"/>
      <c r="L54" s="79" t="s">
        <v>6959</v>
      </c>
      <c r="M54" s="81" t="s">
        <v>7006</v>
      </c>
    </row>
    <row r="55" spans="1:13" ht="75" customHeight="1" x14ac:dyDescent="0.3">
      <c r="A55" s="72">
        <v>34</v>
      </c>
      <c r="B55" s="70" t="s">
        <v>6912</v>
      </c>
      <c r="C55" s="70" t="s">
        <v>6913</v>
      </c>
      <c r="D55" s="70" t="s">
        <v>6443</v>
      </c>
      <c r="E55" s="98" t="s">
        <v>2396</v>
      </c>
      <c r="F55" s="98" t="s">
        <v>78</v>
      </c>
      <c r="H55" s="78" t="s">
        <v>6963</v>
      </c>
      <c r="J55" s="78" t="s">
        <v>7007</v>
      </c>
      <c r="L55" s="98" t="s">
        <v>2396</v>
      </c>
    </row>
    <row r="56" spans="1:13" ht="54.6" customHeight="1" x14ac:dyDescent="0.3">
      <c r="A56" s="153">
        <v>35</v>
      </c>
      <c r="B56" s="155" t="s">
        <v>6914</v>
      </c>
      <c r="C56" s="155" t="s">
        <v>6915</v>
      </c>
      <c r="D56" s="155" t="s">
        <v>6916</v>
      </c>
      <c r="E56" s="154" t="s">
        <v>2396</v>
      </c>
      <c r="F56" s="154" t="s">
        <v>78</v>
      </c>
      <c r="G56" s="79" t="s">
        <v>90</v>
      </c>
      <c r="H56" s="154" t="s">
        <v>6963</v>
      </c>
      <c r="I56" s="154"/>
      <c r="J56" s="154" t="s">
        <v>7008</v>
      </c>
      <c r="K56" s="154"/>
      <c r="L56" s="154" t="s">
        <v>2396</v>
      </c>
      <c r="M56" s="154"/>
    </row>
    <row r="57" spans="1:13" ht="59.1" customHeight="1" x14ac:dyDescent="0.3">
      <c r="A57" s="153"/>
      <c r="B57" s="155"/>
      <c r="C57" s="155"/>
      <c r="D57" s="155"/>
      <c r="E57" s="154"/>
      <c r="F57" s="154"/>
      <c r="G57" s="79" t="s">
        <v>455</v>
      </c>
      <c r="H57" s="154"/>
      <c r="I57" s="154"/>
      <c r="J57" s="154"/>
      <c r="K57" s="154"/>
      <c r="L57" s="154"/>
      <c r="M57" s="154"/>
    </row>
    <row r="58" spans="1:13" ht="55.2" x14ac:dyDescent="0.3">
      <c r="A58" s="72">
        <v>36</v>
      </c>
      <c r="B58" s="70" t="s">
        <v>6917</v>
      </c>
      <c r="C58" s="70" t="s">
        <v>6918</v>
      </c>
      <c r="D58" s="70" t="s">
        <v>6443</v>
      </c>
      <c r="E58" s="98" t="s">
        <v>6959</v>
      </c>
      <c r="F58" s="98" t="s">
        <v>78</v>
      </c>
      <c r="H58" s="78" t="s">
        <v>2294</v>
      </c>
      <c r="J58" s="78" t="s">
        <v>6992</v>
      </c>
      <c r="L58" s="98" t="s">
        <v>2396</v>
      </c>
      <c r="M58" s="78" t="s">
        <v>7009</v>
      </c>
    </row>
    <row r="59" spans="1:13" ht="73.349999999999994" customHeight="1" x14ac:dyDescent="0.3">
      <c r="A59" s="153">
        <v>37</v>
      </c>
      <c r="B59" s="155" t="s">
        <v>6919</v>
      </c>
      <c r="C59" s="155" t="s">
        <v>6920</v>
      </c>
      <c r="D59" s="155" t="s">
        <v>6921</v>
      </c>
      <c r="E59" s="154" t="s">
        <v>6959</v>
      </c>
      <c r="F59" s="154" t="s">
        <v>78</v>
      </c>
      <c r="G59" s="79" t="s">
        <v>522</v>
      </c>
      <c r="H59" s="154" t="s">
        <v>6963</v>
      </c>
      <c r="I59" s="154"/>
      <c r="J59" s="154" t="s">
        <v>7010</v>
      </c>
      <c r="K59" s="154"/>
      <c r="L59" s="154" t="s">
        <v>6959</v>
      </c>
      <c r="M59" s="154"/>
    </row>
    <row r="60" spans="1:13" ht="54.6" customHeight="1" x14ac:dyDescent="0.3">
      <c r="A60" s="153"/>
      <c r="B60" s="155"/>
      <c r="C60" s="155"/>
      <c r="D60" s="155"/>
      <c r="E60" s="154"/>
      <c r="F60" s="154"/>
      <c r="G60" s="79" t="s">
        <v>216</v>
      </c>
      <c r="H60" s="154"/>
      <c r="I60" s="154"/>
      <c r="J60" s="154"/>
      <c r="K60" s="154"/>
      <c r="L60" s="154"/>
      <c r="M60" s="154"/>
    </row>
    <row r="61" spans="1:13" ht="41.4" x14ac:dyDescent="0.3">
      <c r="A61" s="72">
        <v>38</v>
      </c>
      <c r="B61" s="70" t="s">
        <v>6477</v>
      </c>
      <c r="C61" s="70" t="s">
        <v>6922</v>
      </c>
      <c r="D61" s="70" t="s">
        <v>6923</v>
      </c>
      <c r="E61" s="98" t="s">
        <v>6959</v>
      </c>
      <c r="F61" s="98" t="s">
        <v>61</v>
      </c>
      <c r="H61" s="78" t="s">
        <v>6963</v>
      </c>
      <c r="J61" s="78" t="s">
        <v>6988</v>
      </c>
      <c r="L61" s="98" t="s">
        <v>2396</v>
      </c>
    </row>
    <row r="62" spans="1:13" ht="41.4" x14ac:dyDescent="0.3">
      <c r="A62" s="73">
        <v>39</v>
      </c>
      <c r="B62" s="71" t="s">
        <v>6478</v>
      </c>
      <c r="C62" s="71" t="s">
        <v>6924</v>
      </c>
      <c r="D62" s="71" t="s">
        <v>6925</v>
      </c>
      <c r="E62" s="79" t="s">
        <v>6959</v>
      </c>
      <c r="F62" s="79" t="s">
        <v>61</v>
      </c>
      <c r="G62" s="79"/>
      <c r="H62" s="81" t="s">
        <v>6963</v>
      </c>
      <c r="I62" s="81"/>
      <c r="J62" s="81"/>
      <c r="K62" s="81"/>
      <c r="L62" s="79" t="s">
        <v>2396</v>
      </c>
      <c r="M62" s="81"/>
    </row>
    <row r="63" spans="1:13" ht="69" x14ac:dyDescent="0.3">
      <c r="A63" s="72">
        <v>40</v>
      </c>
      <c r="B63" s="70" t="s">
        <v>6926</v>
      </c>
      <c r="C63" s="70" t="s">
        <v>6927</v>
      </c>
      <c r="D63" s="70" t="s">
        <v>6928</v>
      </c>
      <c r="E63" s="98" t="s">
        <v>2396</v>
      </c>
      <c r="F63" s="98" t="s">
        <v>61</v>
      </c>
      <c r="H63" s="78" t="s">
        <v>6963</v>
      </c>
      <c r="J63" s="78" t="s">
        <v>6988</v>
      </c>
      <c r="L63" s="98" t="s">
        <v>2396</v>
      </c>
    </row>
    <row r="64" spans="1:13" ht="55.2" x14ac:dyDescent="0.3">
      <c r="A64" s="73">
        <v>41</v>
      </c>
      <c r="B64" s="71" t="s">
        <v>6473</v>
      </c>
      <c r="C64" s="71" t="s">
        <v>6929</v>
      </c>
      <c r="D64" s="71" t="s">
        <v>6930</v>
      </c>
      <c r="E64" s="79" t="s">
        <v>6974</v>
      </c>
      <c r="F64" s="79" t="s">
        <v>61</v>
      </c>
      <c r="G64" s="79"/>
      <c r="H64" s="81" t="s">
        <v>6963</v>
      </c>
      <c r="I64" s="81"/>
      <c r="J64" s="81" t="s">
        <v>6988</v>
      </c>
      <c r="K64" s="81"/>
      <c r="L64" s="79" t="s">
        <v>6974</v>
      </c>
      <c r="M64" s="81"/>
    </row>
    <row r="65" spans="1:12" ht="138" x14ac:dyDescent="0.3">
      <c r="A65" s="72">
        <v>42</v>
      </c>
      <c r="B65" s="70" t="s">
        <v>6931</v>
      </c>
      <c r="C65" s="70" t="s">
        <v>6932</v>
      </c>
      <c r="D65" s="70" t="s">
        <v>6933</v>
      </c>
      <c r="E65" s="98" t="s">
        <v>6959</v>
      </c>
      <c r="F65" s="98" t="s">
        <v>61</v>
      </c>
      <c r="G65" s="98" t="s">
        <v>48</v>
      </c>
      <c r="H65" s="78" t="s">
        <v>6963</v>
      </c>
      <c r="I65" s="78" t="s">
        <v>7011</v>
      </c>
      <c r="J65" s="78" t="s">
        <v>6985</v>
      </c>
      <c r="L65" s="98" t="s">
        <v>6966</v>
      </c>
    </row>
  </sheetData>
  <autoFilter ref="A2:M65" xr:uid="{D5636A3D-6EBC-5348-8A63-4A08769FE4A2}"/>
  <mergeCells count="126">
    <mergeCell ref="C50:C51"/>
    <mergeCell ref="D50:D51"/>
    <mergeCell ref="I59:I60"/>
    <mergeCell ref="J59:J60"/>
    <mergeCell ref="K59:K60"/>
    <mergeCell ref="L59:L60"/>
    <mergeCell ref="I56:I57"/>
    <mergeCell ref="E50:E51"/>
    <mergeCell ref="F50:F51"/>
    <mergeCell ref="H50:H51"/>
    <mergeCell ref="I50:I51"/>
    <mergeCell ref="J50:J51"/>
    <mergeCell ref="M56:M57"/>
    <mergeCell ref="A59:A60"/>
    <mergeCell ref="B59:B60"/>
    <mergeCell ref="C59:C60"/>
    <mergeCell ref="D59:D60"/>
    <mergeCell ref="E59:E60"/>
    <mergeCell ref="K50:K51"/>
    <mergeCell ref="L50:L51"/>
    <mergeCell ref="M50:M51"/>
    <mergeCell ref="A56:A57"/>
    <mergeCell ref="B56:B57"/>
    <mergeCell ref="C56:C57"/>
    <mergeCell ref="D56:D57"/>
    <mergeCell ref="E56:E57"/>
    <mergeCell ref="F56:F57"/>
    <mergeCell ref="H56:H57"/>
    <mergeCell ref="M59:M60"/>
    <mergeCell ref="F59:F60"/>
    <mergeCell ref="H59:H60"/>
    <mergeCell ref="K56:K57"/>
    <mergeCell ref="L56:L57"/>
    <mergeCell ref="J56:J57"/>
    <mergeCell ref="A50:A51"/>
    <mergeCell ref="B50:B51"/>
    <mergeCell ref="H32:H33"/>
    <mergeCell ref="I32:I33"/>
    <mergeCell ref="J32:J33"/>
    <mergeCell ref="K32:K33"/>
    <mergeCell ref="L32:L33"/>
    <mergeCell ref="M32:M33"/>
    <mergeCell ref="A32:A33"/>
    <mergeCell ref="B32:B33"/>
    <mergeCell ref="C32:C33"/>
    <mergeCell ref="D32:D33"/>
    <mergeCell ref="E32:E33"/>
    <mergeCell ref="F32:F33"/>
    <mergeCell ref="A42:A43"/>
    <mergeCell ref="I42:I43"/>
    <mergeCell ref="K42:K43"/>
    <mergeCell ref="L42:L43"/>
    <mergeCell ref="M42:M43"/>
    <mergeCell ref="A48:A49"/>
    <mergeCell ref="B48:B49"/>
    <mergeCell ref="C48:C49"/>
    <mergeCell ref="D48:D49"/>
    <mergeCell ref="E48:E49"/>
    <mergeCell ref="M48:M49"/>
    <mergeCell ref="F48:F49"/>
    <mergeCell ref="H48:H49"/>
    <mergeCell ref="I48:I49"/>
    <mergeCell ref="J48:J49"/>
    <mergeCell ref="K48:K49"/>
    <mergeCell ref="L48:L49"/>
    <mergeCell ref="K22:K27"/>
    <mergeCell ref="L22:L27"/>
    <mergeCell ref="M22:M27"/>
    <mergeCell ref="A22:A27"/>
    <mergeCell ref="B22:B27"/>
    <mergeCell ref="C22:C27"/>
    <mergeCell ref="D22:D27"/>
    <mergeCell ref="E22:E27"/>
    <mergeCell ref="F22:F27"/>
    <mergeCell ref="A19:A21"/>
    <mergeCell ref="B19:B21"/>
    <mergeCell ref="C19:C21"/>
    <mergeCell ref="D19:D21"/>
    <mergeCell ref="E19:E21"/>
    <mergeCell ref="H19:H21"/>
    <mergeCell ref="H22:H27"/>
    <mergeCell ref="I22:I25"/>
    <mergeCell ref="J22:J25"/>
    <mergeCell ref="K13:K14"/>
    <mergeCell ref="L13:L14"/>
    <mergeCell ref="M13:M14"/>
    <mergeCell ref="M5:M9"/>
    <mergeCell ref="D6:D8"/>
    <mergeCell ref="F6:F8"/>
    <mergeCell ref="I19:I21"/>
    <mergeCell ref="J19:J21"/>
    <mergeCell ref="K19:K21"/>
    <mergeCell ref="L19:L21"/>
    <mergeCell ref="M19:M21"/>
    <mergeCell ref="F20:F21"/>
    <mergeCell ref="A10:A12"/>
    <mergeCell ref="B10:B12"/>
    <mergeCell ref="C10:C12"/>
    <mergeCell ref="E10:E12"/>
    <mergeCell ref="H10:H12"/>
    <mergeCell ref="I10:I12"/>
    <mergeCell ref="J10:J12"/>
    <mergeCell ref="M3:M4"/>
    <mergeCell ref="A5:A9"/>
    <mergeCell ref="B5:B9"/>
    <mergeCell ref="C5:C9"/>
    <mergeCell ref="E5:E9"/>
    <mergeCell ref="H5:H9"/>
    <mergeCell ref="I5:I9"/>
    <mergeCell ref="J5:J9"/>
    <mergeCell ref="K5:K9"/>
    <mergeCell ref="L5:L9"/>
    <mergeCell ref="K10:K12"/>
    <mergeCell ref="L10:L12"/>
    <mergeCell ref="M10:M12"/>
    <mergeCell ref="G11:G12"/>
    <mergeCell ref="B1:M1"/>
    <mergeCell ref="A3:A4"/>
    <mergeCell ref="B3:B4"/>
    <mergeCell ref="C3:C4"/>
    <mergeCell ref="D3:D4"/>
    <mergeCell ref="E3:E4"/>
    <mergeCell ref="F3:F4"/>
    <mergeCell ref="H3:H4"/>
    <mergeCell ref="K3:K4"/>
    <mergeCell ref="L3:L4"/>
  </mergeCells>
  <dataValidations count="1">
    <dataValidation type="list" allowBlank="1" showInputMessage="1" showErrorMessage="1" sqref="G129:G137" xr:uid="{1E832B33-706D-465D-82C0-31E877863123}">
      <formula1>#REF!</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5D0E0-3D28-4DEF-8F00-9B3C1FA716EF}">
  <sheetPr>
    <tabColor theme="7"/>
  </sheetPr>
  <dimension ref="A1:R70"/>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11.44140625" defaultRowHeight="13.8" x14ac:dyDescent="0.3"/>
  <cols>
    <col min="1" max="1" width="9" style="88" bestFit="1" customWidth="1"/>
    <col min="2" max="2" width="36" style="88" customWidth="1"/>
    <col min="3" max="4" width="42.109375" style="88" customWidth="1"/>
    <col min="5" max="5" width="10.44140625" style="88" bestFit="1" customWidth="1"/>
    <col min="6" max="7" width="42.109375" style="88" customWidth="1"/>
    <col min="8" max="8" width="11.44140625" style="88"/>
    <col min="9" max="9" width="38.33203125" style="93" customWidth="1"/>
    <col min="10" max="10" width="8.44140625" style="93" bestFit="1" customWidth="1"/>
    <col min="11" max="11" width="24.88671875" style="93" customWidth="1"/>
    <col min="12" max="12" width="21.6640625" style="93" customWidth="1"/>
    <col min="13" max="13" width="13.33203125" style="93" bestFit="1" customWidth="1"/>
    <col min="14" max="14" width="22.6640625" style="93" customWidth="1"/>
    <col min="15" max="15" width="11.5546875" style="93" bestFit="1" customWidth="1"/>
    <col min="16" max="16" width="16" style="93" bestFit="1" customWidth="1"/>
    <col min="17" max="17" width="28.88671875" style="88" bestFit="1" customWidth="1"/>
    <col min="18" max="18" width="45.33203125" style="88" customWidth="1"/>
    <col min="19" max="16384" width="11.44140625" style="88"/>
  </cols>
  <sheetData>
    <row r="1" spans="1:18" s="87" customFormat="1" ht="41.4" x14ac:dyDescent="0.3">
      <c r="A1" s="86" t="s">
        <v>6822</v>
      </c>
      <c r="B1" s="86" t="s">
        <v>663</v>
      </c>
      <c r="C1" s="86" t="s">
        <v>6823</v>
      </c>
      <c r="D1" s="86" t="s">
        <v>6824</v>
      </c>
      <c r="E1" s="86" t="s">
        <v>2280</v>
      </c>
      <c r="F1" s="86" t="s">
        <v>6953</v>
      </c>
      <c r="G1" s="86" t="s">
        <v>6955</v>
      </c>
      <c r="H1" s="94" t="s">
        <v>6936</v>
      </c>
      <c r="I1" s="94" t="s">
        <v>6941</v>
      </c>
      <c r="J1" s="94" t="s">
        <v>2273</v>
      </c>
      <c r="K1" s="94" t="s">
        <v>6</v>
      </c>
      <c r="L1" s="94" t="s">
        <v>11</v>
      </c>
      <c r="M1" s="94" t="s">
        <v>6939</v>
      </c>
      <c r="N1" s="94" t="s">
        <v>2269</v>
      </c>
      <c r="O1" s="94" t="s">
        <v>6943</v>
      </c>
      <c r="P1" s="94" t="s">
        <v>6945</v>
      </c>
      <c r="Q1" s="94" t="s">
        <v>6942</v>
      </c>
      <c r="R1" s="94" t="s">
        <v>7013</v>
      </c>
    </row>
    <row r="2" spans="1:18" ht="53.25" customHeight="1" x14ac:dyDescent="0.3">
      <c r="A2" s="89">
        <v>26</v>
      </c>
      <c r="B2" s="84" t="s">
        <v>6893</v>
      </c>
      <c r="C2" s="84" t="s">
        <v>6894</v>
      </c>
      <c r="D2" s="84" t="s">
        <v>6443</v>
      </c>
      <c r="E2" s="84" t="s">
        <v>2396</v>
      </c>
      <c r="F2" s="84" t="s">
        <v>6965</v>
      </c>
      <c r="G2" s="84" t="s">
        <v>2396</v>
      </c>
      <c r="H2" s="90">
        <v>603</v>
      </c>
      <c r="I2" s="91" t="str">
        <f t="shared" ref="I2:I33" si="0">VLOOKUP(H2,ds,6,FALSE)</f>
        <v>AGSC</v>
      </c>
      <c r="J2" s="90" t="str">
        <f t="shared" ref="J2:J33" si="1">VLOOKUP(H2,ds,25,FALSE)</f>
        <v>Facilitar el cumplimiento</v>
      </c>
      <c r="K2" s="91" t="str">
        <f t="shared" ref="K2:K33" si="2">VLOOKUP(H2,ds,40,FALSE)</f>
        <v>ACSN</v>
      </c>
      <c r="L2" s="91" t="e">
        <f t="shared" ref="L2:L33" si="3">VLOOKUP(H2,ds,56,FALSE)</f>
        <v>#REF!</v>
      </c>
      <c r="M2" s="91" t="s">
        <v>4153</v>
      </c>
      <c r="N2" s="90" t="str">
        <f t="shared" ref="N2:N33" si="4">VLOOKUP(H2,ds,14,FALSE)</f>
        <v>Roberto BenjamÍn Monroy Vargas</v>
      </c>
      <c r="O2" s="90" t="s">
        <v>4454</v>
      </c>
      <c r="P2" s="90" t="s">
        <v>6946</v>
      </c>
      <c r="Q2" s="91">
        <f t="shared" ref="Q2:Q33" si="5">VLOOKUP(H2,ds,13,FALSE)</f>
        <v>0</v>
      </c>
      <c r="R2" s="91"/>
    </row>
    <row r="3" spans="1:18" ht="53.25" customHeight="1" x14ac:dyDescent="0.3">
      <c r="A3" s="89">
        <v>40</v>
      </c>
      <c r="B3" s="84" t="s">
        <v>6926</v>
      </c>
      <c r="C3" s="84" t="s">
        <v>6927</v>
      </c>
      <c r="D3" s="84" t="s">
        <v>6928</v>
      </c>
      <c r="E3" s="84" t="s">
        <v>2396</v>
      </c>
      <c r="F3" s="84" t="s">
        <v>6988</v>
      </c>
      <c r="G3" s="84" t="s">
        <v>2396</v>
      </c>
      <c r="H3" s="91">
        <v>107</v>
      </c>
      <c r="I3" s="90" t="str">
        <f t="shared" si="0"/>
        <v>AGRS</v>
      </c>
      <c r="J3" s="90" t="str">
        <f t="shared" si="1"/>
        <v>Continuidad operativa</v>
      </c>
      <c r="K3" s="91" t="str">
        <f t="shared" si="2"/>
        <v>ACSN</v>
      </c>
      <c r="L3" s="91" t="e">
        <f t="shared" si="3"/>
        <v>#REF!</v>
      </c>
      <c r="M3" s="91" t="s">
        <v>4444</v>
      </c>
      <c r="N3" s="90" t="str">
        <f t="shared" si="4"/>
        <v>Arturo Valencia Rueda</v>
      </c>
      <c r="O3" s="90" t="s">
        <v>4454</v>
      </c>
      <c r="P3" s="90" t="s">
        <v>6946</v>
      </c>
      <c r="Q3" s="91">
        <f t="shared" si="5"/>
        <v>1</v>
      </c>
      <c r="R3" s="91"/>
    </row>
    <row r="4" spans="1:18" ht="53.25" customHeight="1" x14ac:dyDescent="0.3">
      <c r="A4" s="89">
        <v>2</v>
      </c>
      <c r="B4" s="84" t="s">
        <v>6828</v>
      </c>
      <c r="C4" s="84" t="s">
        <v>6937</v>
      </c>
      <c r="D4" s="84" t="s">
        <v>6829</v>
      </c>
      <c r="E4" s="84" t="s">
        <v>6959</v>
      </c>
      <c r="F4" s="84" t="s">
        <v>6958</v>
      </c>
      <c r="G4" s="84" t="s">
        <v>6959</v>
      </c>
      <c r="H4" s="90">
        <v>99</v>
      </c>
      <c r="I4" s="90" t="str">
        <f t="shared" si="0"/>
        <v>AGR</v>
      </c>
      <c r="J4" s="90" t="str">
        <f t="shared" si="1"/>
        <v>Fiscalización</v>
      </c>
      <c r="K4" s="91" t="str">
        <f t="shared" si="2"/>
        <v>ACSN</v>
      </c>
      <c r="L4" s="91" t="e">
        <f t="shared" si="3"/>
        <v>#REF!</v>
      </c>
      <c r="M4" s="91" t="s">
        <v>4444</v>
      </c>
      <c r="N4" s="90" t="str">
        <f t="shared" si="4"/>
        <v>José Luis Vences Mendoza</v>
      </c>
      <c r="O4" s="90" t="s">
        <v>6944</v>
      </c>
      <c r="P4" s="90"/>
      <c r="Q4" s="91">
        <f t="shared" si="5"/>
        <v>0</v>
      </c>
      <c r="R4" s="91"/>
    </row>
    <row r="5" spans="1:18" ht="53.25" customHeight="1" x14ac:dyDescent="0.3">
      <c r="A5" s="89">
        <v>2</v>
      </c>
      <c r="B5" s="84" t="s">
        <v>6828</v>
      </c>
      <c r="C5" s="84" t="s">
        <v>6937</v>
      </c>
      <c r="D5" s="84" t="s">
        <v>6829</v>
      </c>
      <c r="E5" s="84" t="s">
        <v>6959</v>
      </c>
      <c r="F5" s="84" t="s">
        <v>6958</v>
      </c>
      <c r="G5" s="84" t="s">
        <v>6959</v>
      </c>
      <c r="H5" s="90">
        <v>590</v>
      </c>
      <c r="I5" s="90" t="str">
        <f t="shared" si="0"/>
        <v>AGR</v>
      </c>
      <c r="J5" s="90" t="str">
        <f t="shared" si="1"/>
        <v>Continuidad operativa</v>
      </c>
      <c r="K5" s="91" t="str">
        <f t="shared" si="2"/>
        <v>ACSN</v>
      </c>
      <c r="L5" s="91" t="e">
        <f t="shared" si="3"/>
        <v>#REF!</v>
      </c>
      <c r="M5" s="91" t="s">
        <v>4444</v>
      </c>
      <c r="N5" s="90" t="str">
        <f t="shared" si="4"/>
        <v>José Luis Vences Mendoza</v>
      </c>
      <c r="O5" s="90" t="s">
        <v>6944</v>
      </c>
      <c r="P5" s="90"/>
      <c r="Q5" s="91">
        <f t="shared" si="5"/>
        <v>0</v>
      </c>
      <c r="R5" s="91"/>
    </row>
    <row r="6" spans="1:18" ht="53.25" customHeight="1" x14ac:dyDescent="0.3">
      <c r="A6" s="89">
        <v>2</v>
      </c>
      <c r="B6" s="84" t="s">
        <v>6828</v>
      </c>
      <c r="C6" s="84" t="s">
        <v>6937</v>
      </c>
      <c r="D6" s="84" t="s">
        <v>6829</v>
      </c>
      <c r="E6" s="84" t="s">
        <v>6959</v>
      </c>
      <c r="F6" s="84" t="s">
        <v>6958</v>
      </c>
      <c r="G6" s="84" t="s">
        <v>6959</v>
      </c>
      <c r="H6" s="90">
        <v>740</v>
      </c>
      <c r="I6" s="90" t="str">
        <f t="shared" si="0"/>
        <v>AGR</v>
      </c>
      <c r="J6" s="90" t="str">
        <f t="shared" si="1"/>
        <v>Continuidad operativa</v>
      </c>
      <c r="K6" s="91" t="str">
        <f t="shared" si="2"/>
        <v>ACSN</v>
      </c>
      <c r="L6" s="91" t="e">
        <f t="shared" si="3"/>
        <v>#REF!</v>
      </c>
      <c r="M6" s="91" t="s">
        <v>4444</v>
      </c>
      <c r="N6" s="90" t="str">
        <f t="shared" si="4"/>
        <v>José Luis Vences Mendoza</v>
      </c>
      <c r="O6" s="90" t="s">
        <v>6944</v>
      </c>
      <c r="P6" s="90"/>
      <c r="Q6" s="91">
        <f t="shared" si="5"/>
        <v>0</v>
      </c>
      <c r="R6" s="91"/>
    </row>
    <row r="7" spans="1:18" ht="53.25" customHeight="1" x14ac:dyDescent="0.3">
      <c r="A7" s="89">
        <v>2</v>
      </c>
      <c r="B7" s="84" t="s">
        <v>6828</v>
      </c>
      <c r="C7" s="84" t="s">
        <v>6937</v>
      </c>
      <c r="D7" s="84" t="s">
        <v>6829</v>
      </c>
      <c r="E7" s="84" t="s">
        <v>6959</v>
      </c>
      <c r="F7" s="84" t="s">
        <v>6958</v>
      </c>
      <c r="G7" s="84" t="s">
        <v>6959</v>
      </c>
      <c r="H7" s="90">
        <v>807</v>
      </c>
      <c r="I7" s="90" t="str">
        <f t="shared" si="0"/>
        <v>AGR</v>
      </c>
      <c r="J7" s="90" t="str">
        <f t="shared" si="1"/>
        <v>Fiscalización</v>
      </c>
      <c r="K7" s="91" t="str">
        <f t="shared" si="2"/>
        <v>ACSN</v>
      </c>
      <c r="L7" s="91" t="e">
        <f t="shared" si="3"/>
        <v>#REF!</v>
      </c>
      <c r="M7" s="91" t="s">
        <v>4444</v>
      </c>
      <c r="N7" s="90" t="str">
        <f t="shared" si="4"/>
        <v>José Luis Vences Mendoza</v>
      </c>
      <c r="O7" s="90" t="s">
        <v>6944</v>
      </c>
      <c r="P7" s="90"/>
      <c r="Q7" s="91">
        <f t="shared" si="5"/>
        <v>1</v>
      </c>
      <c r="R7" s="91"/>
    </row>
    <row r="8" spans="1:18" ht="53.25" customHeight="1" x14ac:dyDescent="0.3">
      <c r="A8" s="89">
        <v>2</v>
      </c>
      <c r="B8" s="84" t="s">
        <v>6828</v>
      </c>
      <c r="C8" s="84" t="s">
        <v>6937</v>
      </c>
      <c r="D8" s="84" t="s">
        <v>6829</v>
      </c>
      <c r="E8" s="84" t="s">
        <v>6959</v>
      </c>
      <c r="F8" s="84" t="s">
        <v>6958</v>
      </c>
      <c r="G8" s="84" t="s">
        <v>6959</v>
      </c>
      <c r="H8" s="90">
        <v>376</v>
      </c>
      <c r="I8" s="90" t="str">
        <f t="shared" si="0"/>
        <v>AGR</v>
      </c>
      <c r="J8" s="90">
        <f t="shared" si="1"/>
        <v>0</v>
      </c>
      <c r="K8" s="90" t="str">
        <f t="shared" si="2"/>
        <v>ACSN</v>
      </c>
      <c r="L8" s="91" t="e">
        <f t="shared" si="3"/>
        <v>#REF!</v>
      </c>
      <c r="M8" s="91" t="s">
        <v>4444</v>
      </c>
      <c r="N8" s="90" t="str">
        <f t="shared" si="4"/>
        <v>Luis Alfredo Torres Arreguín</v>
      </c>
      <c r="O8" s="90"/>
      <c r="P8" s="90"/>
      <c r="Q8" s="91">
        <f t="shared" si="5"/>
        <v>0</v>
      </c>
      <c r="R8" s="91"/>
    </row>
    <row r="9" spans="1:18" ht="53.25" customHeight="1" x14ac:dyDescent="0.3">
      <c r="A9" s="89">
        <v>2</v>
      </c>
      <c r="B9" s="84" t="s">
        <v>6828</v>
      </c>
      <c r="C9" s="84" t="s">
        <v>6937</v>
      </c>
      <c r="D9" s="84" t="s">
        <v>6829</v>
      </c>
      <c r="E9" s="84" t="s">
        <v>6959</v>
      </c>
      <c r="F9" s="84" t="s">
        <v>6958</v>
      </c>
      <c r="G9" s="84" t="s">
        <v>6959</v>
      </c>
      <c r="H9" s="90">
        <v>424</v>
      </c>
      <c r="I9" s="90">
        <f t="shared" si="0"/>
        <v>0</v>
      </c>
      <c r="J9" s="90">
        <f t="shared" si="1"/>
        <v>0</v>
      </c>
      <c r="K9" s="90" t="str">
        <f t="shared" si="2"/>
        <v>ACSN</v>
      </c>
      <c r="L9" s="91" t="e">
        <f t="shared" si="3"/>
        <v>#REF!</v>
      </c>
      <c r="M9" s="91" t="s">
        <v>4444</v>
      </c>
      <c r="N9" s="90">
        <f t="shared" si="4"/>
        <v>0</v>
      </c>
      <c r="O9" s="90"/>
      <c r="P9" s="90"/>
      <c r="Q9" s="91">
        <f t="shared" si="5"/>
        <v>0</v>
      </c>
      <c r="R9" s="91"/>
    </row>
    <row r="10" spans="1:18" ht="53.25" customHeight="1" x14ac:dyDescent="0.3">
      <c r="A10" s="89">
        <v>35</v>
      </c>
      <c r="B10" s="84" t="s">
        <v>6914</v>
      </c>
      <c r="C10" s="84" t="s">
        <v>6915</v>
      </c>
      <c r="D10" s="84" t="s">
        <v>6916</v>
      </c>
      <c r="E10" s="84" t="s">
        <v>2396</v>
      </c>
      <c r="F10" s="84" t="s">
        <v>7008</v>
      </c>
      <c r="G10" s="84" t="s">
        <v>2396</v>
      </c>
      <c r="H10" s="90">
        <v>1150</v>
      </c>
      <c r="I10" s="90" t="str">
        <f t="shared" si="0"/>
        <v>AGA</v>
      </c>
      <c r="J10" s="90" t="str">
        <f t="shared" si="1"/>
        <v>Continuidad operativa</v>
      </c>
      <c r="K10" s="91" t="str">
        <f t="shared" si="2"/>
        <v>ACSN</v>
      </c>
      <c r="L10" s="91" t="e">
        <f t="shared" si="3"/>
        <v>#REF!</v>
      </c>
      <c r="M10" s="91" t="s">
        <v>4444</v>
      </c>
      <c r="N10" s="90" t="str">
        <f t="shared" si="4"/>
        <v>Sonia Oliva Caballero Aquino</v>
      </c>
      <c r="O10" s="90" t="s">
        <v>4454</v>
      </c>
      <c r="P10" s="90" t="s">
        <v>6946</v>
      </c>
      <c r="Q10" s="91">
        <f t="shared" si="5"/>
        <v>0</v>
      </c>
      <c r="R10" s="91"/>
    </row>
    <row r="11" spans="1:18" ht="53.25" customHeight="1" x14ac:dyDescent="0.3">
      <c r="A11" s="89">
        <v>36</v>
      </c>
      <c r="B11" s="84" t="s">
        <v>6917</v>
      </c>
      <c r="C11" s="84" t="s">
        <v>6918</v>
      </c>
      <c r="D11" s="84" t="s">
        <v>6443</v>
      </c>
      <c r="E11" s="84" t="s">
        <v>6959</v>
      </c>
      <c r="F11" s="84" t="s">
        <v>6992</v>
      </c>
      <c r="G11" s="84" t="s">
        <v>2396</v>
      </c>
      <c r="H11" s="91">
        <v>250</v>
      </c>
      <c r="I11" s="90" t="str">
        <f t="shared" si="0"/>
        <v>AGA</v>
      </c>
      <c r="J11" s="90" t="str">
        <f t="shared" si="1"/>
        <v>Continuidad operativa</v>
      </c>
      <c r="K11" s="91" t="str">
        <f t="shared" si="2"/>
        <v>ACSN</v>
      </c>
      <c r="L11" s="91" t="e">
        <f t="shared" si="3"/>
        <v>#REF!</v>
      </c>
      <c r="M11" s="91" t="s">
        <v>4444</v>
      </c>
      <c r="N11" s="90" t="str">
        <f t="shared" si="4"/>
        <v>Edgar Alfonso Reyes Pérez</v>
      </c>
      <c r="O11" s="90" t="s">
        <v>4454</v>
      </c>
      <c r="P11" s="90" t="s">
        <v>6946</v>
      </c>
      <c r="Q11" s="91">
        <f t="shared" si="5"/>
        <v>1</v>
      </c>
      <c r="R11" s="91"/>
    </row>
    <row r="12" spans="1:18" ht="53.25" customHeight="1" x14ac:dyDescent="0.3">
      <c r="A12" s="89">
        <v>3</v>
      </c>
      <c r="B12" s="84" t="s">
        <v>747</v>
      </c>
      <c r="C12" s="84" t="s">
        <v>6938</v>
      </c>
      <c r="D12" s="84" t="s">
        <v>6443</v>
      </c>
      <c r="E12" s="84" t="s">
        <v>6959</v>
      </c>
      <c r="F12" s="84" t="s">
        <v>6965</v>
      </c>
      <c r="G12" s="84" t="s">
        <v>6966</v>
      </c>
      <c r="H12" s="90">
        <v>1512</v>
      </c>
      <c r="I12" s="90" t="str">
        <f t="shared" si="0"/>
        <v>TRANSVERSAL (AGAFF, AGR, AGJ)</v>
      </c>
      <c r="J12" s="90" t="str">
        <f t="shared" si="1"/>
        <v>No Aplica</v>
      </c>
      <c r="K12" s="90" t="str">
        <f t="shared" si="2"/>
        <v>ACSN</v>
      </c>
      <c r="L12" s="91" t="e">
        <f t="shared" si="3"/>
        <v>#REF!</v>
      </c>
      <c r="M12" s="90" t="s">
        <v>4444</v>
      </c>
      <c r="N12" s="90" t="str">
        <f t="shared" si="4"/>
        <v>María Elena Ventura Ibarra</v>
      </c>
      <c r="O12" s="90"/>
      <c r="P12" s="90"/>
      <c r="Q12" s="91">
        <f t="shared" si="5"/>
        <v>0</v>
      </c>
      <c r="R12" s="91"/>
    </row>
    <row r="13" spans="1:18" ht="53.25" customHeight="1" x14ac:dyDescent="0.3">
      <c r="A13" s="89">
        <v>3</v>
      </c>
      <c r="B13" s="84" t="s">
        <v>747</v>
      </c>
      <c r="C13" s="84" t="s">
        <v>6938</v>
      </c>
      <c r="D13" s="84" t="s">
        <v>6443</v>
      </c>
      <c r="E13" s="84" t="s">
        <v>6959</v>
      </c>
      <c r="F13" s="84" t="s">
        <v>6965</v>
      </c>
      <c r="G13" s="84" t="s">
        <v>6966</v>
      </c>
      <c r="H13" s="90">
        <v>1813</v>
      </c>
      <c r="I13" s="91" t="str">
        <f t="shared" si="0"/>
        <v>TRANSVERSAL (AGAFF, AGR, AGJ)</v>
      </c>
      <c r="J13" s="90" t="str">
        <f t="shared" si="1"/>
        <v>No Aplica</v>
      </c>
      <c r="K13" s="90" t="str">
        <f t="shared" si="2"/>
        <v>ACSN</v>
      </c>
      <c r="L13" s="91" t="e">
        <f t="shared" si="3"/>
        <v>#REF!</v>
      </c>
      <c r="M13" s="91" t="s">
        <v>4444</v>
      </c>
      <c r="N13" s="90" t="str">
        <f t="shared" si="4"/>
        <v>María Elena Ventura Ibarra</v>
      </c>
      <c r="O13" s="90"/>
      <c r="P13" s="90"/>
      <c r="Q13" s="91">
        <f t="shared" si="5"/>
        <v>1</v>
      </c>
      <c r="R13" s="91"/>
    </row>
    <row r="14" spans="1:18" ht="53.25" customHeight="1" x14ac:dyDescent="0.3">
      <c r="A14" s="89">
        <v>4.0999999999999996</v>
      </c>
      <c r="B14" s="84" t="s">
        <v>6835</v>
      </c>
      <c r="C14" s="84" t="s">
        <v>6836</v>
      </c>
      <c r="D14" s="84" t="s">
        <v>6837</v>
      </c>
      <c r="E14" s="84" t="s">
        <v>6959</v>
      </c>
      <c r="F14" s="84" t="s">
        <v>6971</v>
      </c>
      <c r="G14" s="84" t="s">
        <v>6966</v>
      </c>
      <c r="H14" s="91" t="s">
        <v>6940</v>
      </c>
      <c r="I14" s="91" t="e">
        <f t="shared" si="0"/>
        <v>#N/A</v>
      </c>
      <c r="J14" s="90" t="e">
        <f t="shared" si="1"/>
        <v>#N/A</v>
      </c>
      <c r="K14" s="90" t="e">
        <f t="shared" si="2"/>
        <v>#N/A</v>
      </c>
      <c r="L14" s="91" t="e">
        <f t="shared" si="3"/>
        <v>#N/A</v>
      </c>
      <c r="M14" s="91" t="s">
        <v>4444</v>
      </c>
      <c r="N14" s="90" t="e">
        <f t="shared" si="4"/>
        <v>#N/A</v>
      </c>
      <c r="O14" s="90"/>
      <c r="P14" s="90"/>
      <c r="Q14" s="91" t="e">
        <f t="shared" si="5"/>
        <v>#N/A</v>
      </c>
      <c r="R14" s="91"/>
    </row>
    <row r="15" spans="1:18" ht="53.25" customHeight="1" x14ac:dyDescent="0.3">
      <c r="A15" s="89">
        <v>4.2</v>
      </c>
      <c r="B15" s="84" t="s">
        <v>6839</v>
      </c>
      <c r="C15" s="84"/>
      <c r="D15" s="84" t="s">
        <v>6837</v>
      </c>
      <c r="E15" s="84" t="s">
        <v>6959</v>
      </c>
      <c r="F15" s="84" t="s">
        <v>6971</v>
      </c>
      <c r="G15" s="84"/>
      <c r="H15" s="91">
        <v>1571</v>
      </c>
      <c r="I15" s="90" t="str">
        <f t="shared" si="0"/>
        <v>AGR</v>
      </c>
      <c r="J15" s="90" t="str">
        <f t="shared" si="1"/>
        <v>Recaudación</v>
      </c>
      <c r="K15" s="90" t="str">
        <f t="shared" si="2"/>
        <v>ACSN</v>
      </c>
      <c r="L15" s="91" t="e">
        <f t="shared" si="3"/>
        <v>#REF!</v>
      </c>
      <c r="M15" s="91" t="s">
        <v>7086</v>
      </c>
      <c r="N15" s="90">
        <f t="shared" si="4"/>
        <v>0</v>
      </c>
      <c r="O15" s="90"/>
      <c r="P15" s="90"/>
      <c r="Q15" s="91">
        <f t="shared" si="5"/>
        <v>0</v>
      </c>
      <c r="R15" s="91"/>
    </row>
    <row r="16" spans="1:18" ht="53.25" customHeight="1" x14ac:dyDescent="0.3">
      <c r="A16" s="89">
        <v>3</v>
      </c>
      <c r="B16" s="84" t="s">
        <v>747</v>
      </c>
      <c r="C16" s="84" t="s">
        <v>6938</v>
      </c>
      <c r="D16" s="84" t="s">
        <v>6443</v>
      </c>
      <c r="E16" s="84" t="s">
        <v>6959</v>
      </c>
      <c r="F16" s="84" t="s">
        <v>6965</v>
      </c>
      <c r="G16" s="84" t="s">
        <v>6966</v>
      </c>
      <c r="H16" s="95">
        <v>287</v>
      </c>
      <c r="I16" s="90" t="str">
        <f t="shared" si="0"/>
        <v>TRANSVERSAL (AGAFF, AGR, AGJ)</v>
      </c>
      <c r="J16" s="90" t="str">
        <f t="shared" si="1"/>
        <v>Facilitar el cumplimiento</v>
      </c>
      <c r="K16" s="91" t="str">
        <f t="shared" si="2"/>
        <v>ACSN</v>
      </c>
      <c r="L16" s="91" t="e">
        <f t="shared" si="3"/>
        <v>#REF!</v>
      </c>
      <c r="M16" s="91" t="s">
        <v>4444</v>
      </c>
      <c r="N16" s="90" t="str">
        <f t="shared" si="4"/>
        <v>Ernesto Rafael Aboytes Mondragón</v>
      </c>
      <c r="O16" s="90" t="s">
        <v>4454</v>
      </c>
      <c r="P16" s="90" t="s">
        <v>6947</v>
      </c>
      <c r="Q16" s="91">
        <f t="shared" si="5"/>
        <v>0</v>
      </c>
      <c r="R16" s="91"/>
    </row>
    <row r="17" spans="1:18" ht="53.25" customHeight="1" x14ac:dyDescent="0.3">
      <c r="A17" s="89">
        <v>6</v>
      </c>
      <c r="B17" s="84" t="s">
        <v>6843</v>
      </c>
      <c r="C17" s="84" t="s">
        <v>6844</v>
      </c>
      <c r="D17" s="84" t="s">
        <v>6845</v>
      </c>
      <c r="E17" s="84" t="s">
        <v>6974</v>
      </c>
      <c r="F17" s="84"/>
      <c r="G17" s="84" t="s">
        <v>2396</v>
      </c>
      <c r="H17" s="91" t="s">
        <v>6940</v>
      </c>
      <c r="I17" s="90" t="e">
        <f t="shared" si="0"/>
        <v>#N/A</v>
      </c>
      <c r="J17" s="90" t="e">
        <f t="shared" si="1"/>
        <v>#N/A</v>
      </c>
      <c r="K17" s="90" t="e">
        <f t="shared" si="2"/>
        <v>#N/A</v>
      </c>
      <c r="L17" s="91" t="e">
        <f t="shared" si="3"/>
        <v>#N/A</v>
      </c>
      <c r="M17" s="90" t="s">
        <v>2276</v>
      </c>
      <c r="N17" s="90" t="e">
        <f t="shared" si="4"/>
        <v>#N/A</v>
      </c>
      <c r="O17" s="90"/>
      <c r="P17" s="90"/>
      <c r="Q17" s="91" t="e">
        <f t="shared" si="5"/>
        <v>#N/A</v>
      </c>
      <c r="R17" s="91"/>
    </row>
    <row r="18" spans="1:18" ht="53.25" customHeight="1" x14ac:dyDescent="0.3">
      <c r="A18" s="89">
        <v>3</v>
      </c>
      <c r="B18" s="84" t="s">
        <v>747</v>
      </c>
      <c r="C18" s="84" t="s">
        <v>6938</v>
      </c>
      <c r="D18" s="84" t="s">
        <v>6443</v>
      </c>
      <c r="E18" s="84" t="s">
        <v>6959</v>
      </c>
      <c r="F18" s="84" t="s">
        <v>6965</v>
      </c>
      <c r="G18" s="84" t="s">
        <v>6966</v>
      </c>
      <c r="H18" s="90">
        <v>562</v>
      </c>
      <c r="I18" s="90" t="str">
        <f t="shared" si="0"/>
        <v>TRANSVERSAL (AGAFF, AGR, AGJ)</v>
      </c>
      <c r="J18" s="90" t="str">
        <f t="shared" si="1"/>
        <v>Continuidad operativa</v>
      </c>
      <c r="K18" s="91" t="str">
        <f t="shared" si="2"/>
        <v>ACSN</v>
      </c>
      <c r="L18" s="91" t="e">
        <f t="shared" si="3"/>
        <v>#REF!</v>
      </c>
      <c r="M18" s="91" t="s">
        <v>4444</v>
      </c>
      <c r="N18" s="90" t="str">
        <f t="shared" si="4"/>
        <v>Ernesto Rafael Aboytes Mondragón</v>
      </c>
      <c r="O18" s="90" t="s">
        <v>4454</v>
      </c>
      <c r="P18" s="90" t="s">
        <v>6947</v>
      </c>
      <c r="Q18" s="91">
        <f t="shared" si="5"/>
        <v>1</v>
      </c>
      <c r="R18" s="91" t="s">
        <v>7014</v>
      </c>
    </row>
    <row r="19" spans="1:18" ht="53.25" customHeight="1" x14ac:dyDescent="0.3">
      <c r="A19" s="89">
        <v>5</v>
      </c>
      <c r="B19" s="84" t="s">
        <v>6840</v>
      </c>
      <c r="C19" s="84" t="s">
        <v>6841</v>
      </c>
      <c r="D19" s="84" t="s">
        <v>6842</v>
      </c>
      <c r="E19" s="84" t="s">
        <v>6974</v>
      </c>
      <c r="F19" s="84"/>
      <c r="G19" s="84" t="s">
        <v>6974</v>
      </c>
      <c r="H19" s="91">
        <v>1319</v>
      </c>
      <c r="I19" s="90" t="str">
        <f t="shared" si="0"/>
        <v>AGR</v>
      </c>
      <c r="J19" s="90" t="str">
        <f t="shared" si="1"/>
        <v>Continuidad operativa</v>
      </c>
      <c r="K19" s="91" t="str">
        <f t="shared" si="2"/>
        <v>ACSN</v>
      </c>
      <c r="L19" s="91" t="e">
        <f t="shared" si="3"/>
        <v>#REF!</v>
      </c>
      <c r="M19" s="91" t="s">
        <v>4444</v>
      </c>
      <c r="N19" s="90" t="str">
        <f t="shared" si="4"/>
        <v>Gabriel Alejandro Flores Pineda</v>
      </c>
      <c r="O19" s="90" t="s">
        <v>4454</v>
      </c>
      <c r="P19" s="90" t="s">
        <v>6947</v>
      </c>
      <c r="Q19" s="91">
        <f t="shared" si="5"/>
        <v>1</v>
      </c>
      <c r="R19" s="91"/>
    </row>
    <row r="20" spans="1:18" ht="53.25" customHeight="1" x14ac:dyDescent="0.3">
      <c r="A20" s="89">
        <v>1</v>
      </c>
      <c r="B20" s="84" t="s">
        <v>6825</v>
      </c>
      <c r="C20" s="84" t="s">
        <v>6826</v>
      </c>
      <c r="D20" s="84" t="s">
        <v>6827</v>
      </c>
      <c r="E20" s="84" t="s">
        <v>2396</v>
      </c>
      <c r="F20" s="84" t="s">
        <v>6958</v>
      </c>
      <c r="G20" s="84" t="s">
        <v>2396</v>
      </c>
      <c r="H20" s="90">
        <v>1163</v>
      </c>
      <c r="I20" s="90" t="str">
        <f t="shared" si="0"/>
        <v>AGR</v>
      </c>
      <c r="J20" s="90" t="str">
        <f t="shared" si="1"/>
        <v>Fiscalización</v>
      </c>
      <c r="K20" s="91" t="str">
        <f t="shared" si="2"/>
        <v>ACSN</v>
      </c>
      <c r="L20" s="91" t="e">
        <f t="shared" si="3"/>
        <v>#REF!</v>
      </c>
      <c r="M20" s="91" t="s">
        <v>7086</v>
      </c>
      <c r="N20" s="90" t="str">
        <f t="shared" si="4"/>
        <v>Héctor Garduño Garduño</v>
      </c>
      <c r="O20" s="90" t="s">
        <v>4454</v>
      </c>
      <c r="P20" s="90" t="s">
        <v>6947</v>
      </c>
      <c r="Q20" s="91">
        <f t="shared" si="5"/>
        <v>1</v>
      </c>
      <c r="R20" s="91"/>
    </row>
    <row r="21" spans="1:18" ht="53.25" customHeight="1" x14ac:dyDescent="0.3">
      <c r="A21" s="89">
        <v>7</v>
      </c>
      <c r="B21" s="84" t="s">
        <v>6846</v>
      </c>
      <c r="C21" s="84"/>
      <c r="D21" s="84" t="s">
        <v>6847</v>
      </c>
      <c r="E21" s="84" t="s">
        <v>2396</v>
      </c>
      <c r="F21" s="84" t="s">
        <v>6958</v>
      </c>
      <c r="G21" s="84" t="s">
        <v>2396</v>
      </c>
      <c r="H21" s="96">
        <v>674</v>
      </c>
      <c r="I21" s="90" t="str">
        <f t="shared" si="0"/>
        <v>AGR</v>
      </c>
      <c r="J21" s="90" t="str">
        <f t="shared" si="1"/>
        <v>Soporte a la operación del SAT</v>
      </c>
      <c r="K21" s="91" t="str">
        <f t="shared" si="2"/>
        <v>ACSN</v>
      </c>
      <c r="L21" s="91" t="e">
        <f t="shared" si="3"/>
        <v>#REF!</v>
      </c>
      <c r="M21" s="91" t="s">
        <v>4444</v>
      </c>
      <c r="N21" s="90" t="str">
        <f t="shared" si="4"/>
        <v>Juan Carlos Lass Bernal</v>
      </c>
      <c r="O21" s="90" t="s">
        <v>4454</v>
      </c>
      <c r="P21" s="90" t="s">
        <v>6947</v>
      </c>
      <c r="Q21" s="91">
        <f t="shared" si="5"/>
        <v>1</v>
      </c>
      <c r="R21" s="90" t="s">
        <v>7015</v>
      </c>
    </row>
    <row r="22" spans="1:18" ht="53.25" customHeight="1" x14ac:dyDescent="0.3">
      <c r="A22" s="89">
        <v>9</v>
      </c>
      <c r="B22" s="92" t="s">
        <v>689</v>
      </c>
      <c r="C22" s="84" t="s">
        <v>6849</v>
      </c>
      <c r="D22" s="84" t="s">
        <v>6850</v>
      </c>
      <c r="E22" s="84" t="s">
        <v>6959</v>
      </c>
      <c r="F22" s="84" t="s">
        <v>6958</v>
      </c>
      <c r="G22" s="84" t="s">
        <v>6966</v>
      </c>
      <c r="H22" s="91">
        <v>1795</v>
      </c>
      <c r="I22" s="90" t="str">
        <f t="shared" si="0"/>
        <v>TRANSVERSAL (AGAFF)</v>
      </c>
      <c r="J22" s="90" t="str">
        <f t="shared" si="1"/>
        <v>Fiscalización</v>
      </c>
      <c r="K22" s="90" t="str">
        <f t="shared" si="2"/>
        <v>ACSN</v>
      </c>
      <c r="L22" s="91" t="e">
        <f t="shared" si="3"/>
        <v>#REF!</v>
      </c>
      <c r="M22" s="91" t="s">
        <v>7086</v>
      </c>
      <c r="N22" s="90">
        <f t="shared" si="4"/>
        <v>0</v>
      </c>
      <c r="O22" s="90"/>
      <c r="P22" s="90"/>
      <c r="Q22" s="91">
        <f t="shared" si="5"/>
        <v>0</v>
      </c>
      <c r="R22" s="91"/>
    </row>
    <row r="23" spans="1:18" ht="53.25" customHeight="1" x14ac:dyDescent="0.3">
      <c r="A23" s="89">
        <v>10</v>
      </c>
      <c r="B23" s="84" t="s">
        <v>6851</v>
      </c>
      <c r="C23" s="84" t="s">
        <v>6852</v>
      </c>
      <c r="D23" s="84" t="s">
        <v>6853</v>
      </c>
      <c r="E23" s="84" t="s">
        <v>6959</v>
      </c>
      <c r="F23" s="84" t="s">
        <v>6983</v>
      </c>
      <c r="G23" s="84" t="s">
        <v>6959</v>
      </c>
      <c r="H23" s="90">
        <v>237</v>
      </c>
      <c r="I23" s="91" t="str">
        <f t="shared" si="0"/>
        <v>AGAFF</v>
      </c>
      <c r="J23" s="90">
        <f t="shared" si="1"/>
        <v>0</v>
      </c>
      <c r="K23" s="90" t="str">
        <f t="shared" si="2"/>
        <v>ACSN</v>
      </c>
      <c r="L23" s="91" t="e">
        <f t="shared" si="3"/>
        <v>#REF!</v>
      </c>
      <c r="M23" s="91" t="s">
        <v>4401</v>
      </c>
      <c r="N23" s="90">
        <f t="shared" si="4"/>
        <v>0</v>
      </c>
      <c r="O23" s="90"/>
      <c r="P23" s="90"/>
      <c r="Q23" s="91">
        <f t="shared" si="5"/>
        <v>0</v>
      </c>
      <c r="R23" s="91"/>
    </row>
    <row r="24" spans="1:18" ht="53.25" customHeight="1" x14ac:dyDescent="0.3">
      <c r="A24" s="89">
        <v>10</v>
      </c>
      <c r="B24" s="84" t="s">
        <v>6851</v>
      </c>
      <c r="C24" s="84" t="s">
        <v>6852</v>
      </c>
      <c r="D24" s="84" t="s">
        <v>6853</v>
      </c>
      <c r="E24" s="84" t="s">
        <v>6959</v>
      </c>
      <c r="F24" s="84" t="s">
        <v>6983</v>
      </c>
      <c r="G24" s="84" t="s">
        <v>6959</v>
      </c>
      <c r="H24" s="90">
        <v>1578</v>
      </c>
      <c r="I24" s="91" t="str">
        <f t="shared" si="0"/>
        <v>AGSC</v>
      </c>
      <c r="J24" s="90" t="str">
        <f t="shared" si="1"/>
        <v>Soporte a la operación del SAT</v>
      </c>
      <c r="K24" s="90" t="str">
        <f t="shared" si="2"/>
        <v>ACTT</v>
      </c>
      <c r="L24" s="91" t="e">
        <f t="shared" si="3"/>
        <v>#REF!</v>
      </c>
      <c r="M24" s="91" t="s">
        <v>4401</v>
      </c>
      <c r="N24" s="90" t="str">
        <f t="shared" si="4"/>
        <v>Sandra Elizabeth Cuevas Sánchez</v>
      </c>
      <c r="O24" s="90"/>
      <c r="P24" s="90"/>
      <c r="Q24" s="91">
        <f t="shared" si="5"/>
        <v>0</v>
      </c>
      <c r="R24" s="91"/>
    </row>
    <row r="25" spans="1:18" ht="53.25" customHeight="1" x14ac:dyDescent="0.3">
      <c r="A25" s="89">
        <v>10</v>
      </c>
      <c r="B25" s="84" t="s">
        <v>6851</v>
      </c>
      <c r="C25" s="84" t="s">
        <v>6852</v>
      </c>
      <c r="D25" s="84" t="s">
        <v>6853</v>
      </c>
      <c r="E25" s="84" t="s">
        <v>6959</v>
      </c>
      <c r="F25" s="84" t="s">
        <v>6983</v>
      </c>
      <c r="G25" s="84" t="s">
        <v>6959</v>
      </c>
      <c r="H25" s="90">
        <v>1579</v>
      </c>
      <c r="I25" s="91" t="str">
        <f t="shared" si="0"/>
        <v>AGAFF</v>
      </c>
      <c r="J25" s="90" t="str">
        <f t="shared" si="1"/>
        <v>Soporte a la operación del SAT</v>
      </c>
      <c r="K25" s="90" t="str">
        <f t="shared" si="2"/>
        <v>ACTT</v>
      </c>
      <c r="L25" s="91" t="e">
        <f t="shared" si="3"/>
        <v>#REF!</v>
      </c>
      <c r="M25" s="91" t="s">
        <v>4401</v>
      </c>
      <c r="N25" s="90" t="str">
        <f t="shared" si="4"/>
        <v>Sandra Elizabeth Cuevas Sánchez</v>
      </c>
      <c r="O25" s="90"/>
      <c r="P25" s="90"/>
      <c r="Q25" s="91">
        <f t="shared" si="5"/>
        <v>0</v>
      </c>
      <c r="R25" s="91"/>
    </row>
    <row r="26" spans="1:18" ht="53.25" customHeight="1" x14ac:dyDescent="0.3">
      <c r="A26" s="89">
        <v>11</v>
      </c>
      <c r="B26" s="84" t="s">
        <v>6472</v>
      </c>
      <c r="C26" s="84" t="s">
        <v>6854</v>
      </c>
      <c r="D26" s="84" t="s">
        <v>6855</v>
      </c>
      <c r="E26" s="84" t="s">
        <v>6959</v>
      </c>
      <c r="F26" s="84" t="s">
        <v>6985</v>
      </c>
      <c r="G26" s="84" t="s">
        <v>6959</v>
      </c>
      <c r="H26" s="91" t="s">
        <v>6940</v>
      </c>
      <c r="I26" s="91" t="e">
        <f t="shared" si="0"/>
        <v>#N/A</v>
      </c>
      <c r="J26" s="90" t="e">
        <f t="shared" si="1"/>
        <v>#N/A</v>
      </c>
      <c r="K26" s="90" t="e">
        <f t="shared" si="2"/>
        <v>#N/A</v>
      </c>
      <c r="L26" s="91" t="e">
        <f t="shared" si="3"/>
        <v>#N/A</v>
      </c>
      <c r="M26" s="91" t="s">
        <v>4444</v>
      </c>
      <c r="N26" s="90" t="e">
        <f t="shared" si="4"/>
        <v>#N/A</v>
      </c>
      <c r="O26" s="90"/>
      <c r="P26" s="90"/>
      <c r="Q26" s="91" t="e">
        <f t="shared" si="5"/>
        <v>#N/A</v>
      </c>
      <c r="R26" s="91"/>
    </row>
    <row r="27" spans="1:18" ht="53.25" customHeight="1" x14ac:dyDescent="0.3">
      <c r="A27" s="89">
        <v>12</v>
      </c>
      <c r="B27" s="84" t="s">
        <v>6856</v>
      </c>
      <c r="C27" s="84" t="s">
        <v>6857</v>
      </c>
      <c r="D27" s="84" t="s">
        <v>6858</v>
      </c>
      <c r="E27" s="84" t="s">
        <v>6974</v>
      </c>
      <c r="F27" s="84"/>
      <c r="G27" s="84" t="s">
        <v>2396</v>
      </c>
      <c r="H27" s="91">
        <v>1023</v>
      </c>
      <c r="I27" s="91" t="str">
        <f t="shared" si="0"/>
        <v>AGE</v>
      </c>
      <c r="J27" s="90" t="str">
        <f t="shared" si="1"/>
        <v>No Aplica</v>
      </c>
      <c r="K27" s="91" t="str">
        <f t="shared" si="2"/>
        <v>ACSN</v>
      </c>
      <c r="L27" s="91" t="e">
        <f t="shared" si="3"/>
        <v>#REF!</v>
      </c>
      <c r="M27" s="91" t="s">
        <v>7086</v>
      </c>
      <c r="N27" s="90" t="str">
        <f t="shared" si="4"/>
        <v>Jaime Garrido Ruiz</v>
      </c>
      <c r="O27" s="90" t="s">
        <v>6944</v>
      </c>
      <c r="P27" s="90"/>
      <c r="Q27" s="91">
        <f t="shared" si="5"/>
        <v>1</v>
      </c>
      <c r="R27" s="91"/>
    </row>
    <row r="28" spans="1:18" ht="53.25" customHeight="1" x14ac:dyDescent="0.3">
      <c r="A28" s="89">
        <v>13</v>
      </c>
      <c r="B28" s="84" t="s">
        <v>6474</v>
      </c>
      <c r="C28" s="84" t="s">
        <v>6859</v>
      </c>
      <c r="D28" s="84" t="s">
        <v>6860</v>
      </c>
      <c r="E28" s="84" t="s">
        <v>6974</v>
      </c>
      <c r="F28" s="84"/>
      <c r="G28" s="84" t="s">
        <v>2396</v>
      </c>
      <c r="H28" s="91" t="s">
        <v>6940</v>
      </c>
      <c r="I28" s="91" t="e">
        <f t="shared" si="0"/>
        <v>#N/A</v>
      </c>
      <c r="J28" s="90" t="e">
        <f t="shared" si="1"/>
        <v>#N/A</v>
      </c>
      <c r="K28" s="90" t="e">
        <f t="shared" si="2"/>
        <v>#N/A</v>
      </c>
      <c r="L28" s="91" t="e">
        <f t="shared" si="3"/>
        <v>#N/A</v>
      </c>
      <c r="M28" s="91" t="s">
        <v>2276</v>
      </c>
      <c r="N28" s="90" t="e">
        <f t="shared" si="4"/>
        <v>#N/A</v>
      </c>
      <c r="O28" s="90"/>
      <c r="P28" s="90"/>
      <c r="Q28" s="91" t="e">
        <f t="shared" si="5"/>
        <v>#N/A</v>
      </c>
      <c r="R28" s="91"/>
    </row>
    <row r="29" spans="1:18" ht="53.25" customHeight="1" x14ac:dyDescent="0.3">
      <c r="A29" s="89">
        <v>8</v>
      </c>
      <c r="B29" s="84" t="s">
        <v>6479</v>
      </c>
      <c r="C29" s="84" t="s">
        <v>6848</v>
      </c>
      <c r="D29" s="84" t="s">
        <v>6443</v>
      </c>
      <c r="E29" s="84" t="s">
        <v>6974</v>
      </c>
      <c r="F29" s="84"/>
      <c r="G29" s="84" t="s">
        <v>6974</v>
      </c>
      <c r="H29" s="90">
        <v>513</v>
      </c>
      <c r="I29" s="90" t="e">
        <f t="shared" si="0"/>
        <v>#N/A</v>
      </c>
      <c r="J29" s="90" t="e">
        <f t="shared" si="1"/>
        <v>#N/A</v>
      </c>
      <c r="K29" s="91" t="e">
        <f t="shared" si="2"/>
        <v>#N/A</v>
      </c>
      <c r="L29" s="91" t="e">
        <f t="shared" si="3"/>
        <v>#N/A</v>
      </c>
      <c r="M29" s="91" t="s">
        <v>4444</v>
      </c>
      <c r="N29" s="90" t="e">
        <f t="shared" si="4"/>
        <v>#N/A</v>
      </c>
      <c r="O29" s="90" t="s">
        <v>4454</v>
      </c>
      <c r="P29" s="90" t="s">
        <v>6947</v>
      </c>
      <c r="Q29" s="91" t="e">
        <f t="shared" si="5"/>
        <v>#N/A</v>
      </c>
      <c r="R29" s="91"/>
    </row>
    <row r="30" spans="1:18" ht="53.25" customHeight="1" x14ac:dyDescent="0.3">
      <c r="A30" s="89">
        <v>8</v>
      </c>
      <c r="B30" s="84" t="s">
        <v>6479</v>
      </c>
      <c r="C30" s="84" t="s">
        <v>6848</v>
      </c>
      <c r="D30" s="84" t="s">
        <v>6443</v>
      </c>
      <c r="E30" s="84" t="s">
        <v>6974</v>
      </c>
      <c r="F30" s="84"/>
      <c r="G30" s="84" t="s">
        <v>6974</v>
      </c>
      <c r="H30" s="90">
        <v>770</v>
      </c>
      <c r="I30" s="90" t="str">
        <f t="shared" si="0"/>
        <v>AGR</v>
      </c>
      <c r="J30" s="90" t="str">
        <f t="shared" si="1"/>
        <v>Continuidad operativa</v>
      </c>
      <c r="K30" s="91" t="str">
        <f t="shared" si="2"/>
        <v>ACSN</v>
      </c>
      <c r="L30" s="91" t="e">
        <f t="shared" si="3"/>
        <v>#REF!</v>
      </c>
      <c r="M30" s="91" t="s">
        <v>4444</v>
      </c>
      <c r="N30" s="90" t="str">
        <f t="shared" si="4"/>
        <v>Luis Alfredo Torres Arreguín</v>
      </c>
      <c r="O30" s="90" t="s">
        <v>4454</v>
      </c>
      <c r="P30" s="90" t="s">
        <v>6947</v>
      </c>
      <c r="Q30" s="91">
        <f t="shared" si="5"/>
        <v>0</v>
      </c>
      <c r="R30" s="91"/>
    </row>
    <row r="31" spans="1:18" ht="53.25" customHeight="1" x14ac:dyDescent="0.3">
      <c r="A31" s="89">
        <v>15</v>
      </c>
      <c r="B31" s="84" t="s">
        <v>6863</v>
      </c>
      <c r="C31" s="84" t="s">
        <v>6861</v>
      </c>
      <c r="D31" s="84" t="s">
        <v>6864</v>
      </c>
      <c r="E31" s="84" t="s">
        <v>6959</v>
      </c>
      <c r="F31" s="84" t="s">
        <v>6990</v>
      </c>
      <c r="G31" s="84" t="s">
        <v>6966</v>
      </c>
      <c r="H31" s="91">
        <v>1559</v>
      </c>
      <c r="I31" s="91" t="str">
        <f t="shared" si="0"/>
        <v>AGGC</v>
      </c>
      <c r="J31" s="90" t="str">
        <f t="shared" si="1"/>
        <v>Recaudación</v>
      </c>
      <c r="K31" s="90" t="str">
        <f t="shared" si="2"/>
        <v>ACDMA</v>
      </c>
      <c r="L31" s="91" t="e">
        <f t="shared" si="3"/>
        <v>#REF!</v>
      </c>
      <c r="M31" s="91" t="s">
        <v>7086</v>
      </c>
      <c r="N31" s="90">
        <f t="shared" si="4"/>
        <v>0</v>
      </c>
      <c r="O31" s="90"/>
      <c r="P31" s="90"/>
      <c r="Q31" s="91">
        <f t="shared" si="5"/>
        <v>0</v>
      </c>
      <c r="R31" s="91"/>
    </row>
    <row r="32" spans="1:18" ht="53.25" customHeight="1" x14ac:dyDescent="0.3">
      <c r="A32" s="89">
        <v>16</v>
      </c>
      <c r="B32" s="84" t="s">
        <v>6865</v>
      </c>
      <c r="C32" s="84" t="s">
        <v>6866</v>
      </c>
      <c r="D32" s="84" t="s">
        <v>6443</v>
      </c>
      <c r="E32" s="84" t="s">
        <v>2396</v>
      </c>
      <c r="F32" s="84" t="s">
        <v>6988</v>
      </c>
      <c r="G32" s="84" t="s">
        <v>6974</v>
      </c>
      <c r="H32" s="91" t="s">
        <v>6940</v>
      </c>
      <c r="I32" s="90" t="e">
        <f t="shared" si="0"/>
        <v>#N/A</v>
      </c>
      <c r="J32" s="90" t="e">
        <f t="shared" si="1"/>
        <v>#N/A</v>
      </c>
      <c r="K32" s="90" t="e">
        <f t="shared" si="2"/>
        <v>#N/A</v>
      </c>
      <c r="L32" s="91" t="e">
        <f t="shared" si="3"/>
        <v>#N/A</v>
      </c>
      <c r="M32" s="90" t="s">
        <v>4444</v>
      </c>
      <c r="N32" s="90" t="e">
        <f t="shared" si="4"/>
        <v>#N/A</v>
      </c>
      <c r="O32" s="90"/>
      <c r="P32" s="90"/>
      <c r="Q32" s="91" t="e">
        <f t="shared" si="5"/>
        <v>#N/A</v>
      </c>
      <c r="R32" s="91"/>
    </row>
    <row r="33" spans="1:18" ht="53.25" customHeight="1" x14ac:dyDescent="0.3">
      <c r="A33" s="89">
        <v>17</v>
      </c>
      <c r="B33" s="84" t="s">
        <v>2170</v>
      </c>
      <c r="C33" s="84" t="s">
        <v>6867</v>
      </c>
      <c r="D33" s="84" t="s">
        <v>6868</v>
      </c>
      <c r="E33" s="84" t="s">
        <v>6959</v>
      </c>
      <c r="F33" s="84"/>
      <c r="G33" s="84" t="s">
        <v>6966</v>
      </c>
      <c r="H33" s="91">
        <v>1466</v>
      </c>
      <c r="I33" s="91" t="str">
        <f t="shared" si="0"/>
        <v>AGGC</v>
      </c>
      <c r="J33" s="90" t="str">
        <f t="shared" si="1"/>
        <v>Fiscalización</v>
      </c>
      <c r="K33" s="90" t="str">
        <f t="shared" si="2"/>
        <v>ACSN</v>
      </c>
      <c r="L33" s="91" t="e">
        <f t="shared" si="3"/>
        <v>#REF!</v>
      </c>
      <c r="M33" s="91" t="s">
        <v>7086</v>
      </c>
      <c r="N33" s="90">
        <f t="shared" si="4"/>
        <v>0</v>
      </c>
      <c r="O33" s="90"/>
      <c r="P33" s="90"/>
      <c r="Q33" s="91">
        <f t="shared" si="5"/>
        <v>0</v>
      </c>
      <c r="R33" s="91"/>
    </row>
    <row r="34" spans="1:18" ht="53.25" customHeight="1" x14ac:dyDescent="0.3">
      <c r="A34" s="89">
        <v>8</v>
      </c>
      <c r="B34" s="84" t="s">
        <v>6479</v>
      </c>
      <c r="C34" s="84" t="s">
        <v>6848</v>
      </c>
      <c r="D34" s="84" t="s">
        <v>6443</v>
      </c>
      <c r="E34" s="84" t="s">
        <v>6974</v>
      </c>
      <c r="F34" s="84"/>
      <c r="G34" s="84" t="s">
        <v>6974</v>
      </c>
      <c r="H34" s="90">
        <v>1467</v>
      </c>
      <c r="I34" s="90" t="str">
        <f t="shared" ref="I34:I65" si="6">VLOOKUP(H34,ds,6,FALSE)</f>
        <v>AGR</v>
      </c>
      <c r="J34" s="90" t="str">
        <f t="shared" ref="J34:J68" si="7">VLOOKUP(H34,ds,25,FALSE)</f>
        <v>Recaudación</v>
      </c>
      <c r="K34" s="91" t="str">
        <f t="shared" ref="K34:K68" si="8">VLOOKUP(H34,ds,40,FALSE)</f>
        <v>ACSN</v>
      </c>
      <c r="L34" s="91" t="e">
        <f t="shared" ref="L34:L68" si="9">VLOOKUP(H34,ds,56,FALSE)</f>
        <v>#REF!</v>
      </c>
      <c r="M34" s="91" t="s">
        <v>4444</v>
      </c>
      <c r="N34" s="90" t="str">
        <f t="shared" ref="N34:N68" si="10">VLOOKUP(H34,ds,14,FALSE)</f>
        <v>Luis Alfredo Torres Arreguín</v>
      </c>
      <c r="O34" s="90" t="s">
        <v>4454</v>
      </c>
      <c r="P34" s="90" t="s">
        <v>6947</v>
      </c>
      <c r="Q34" s="91">
        <f t="shared" ref="Q34:Q68" si="11">VLOOKUP(H34,ds,13,FALSE)</f>
        <v>0</v>
      </c>
      <c r="R34" s="91"/>
    </row>
    <row r="35" spans="1:18" ht="53.25" customHeight="1" x14ac:dyDescent="0.3">
      <c r="A35" s="89">
        <v>1</v>
      </c>
      <c r="B35" s="84" t="s">
        <v>6825</v>
      </c>
      <c r="C35" s="84" t="s">
        <v>6826</v>
      </c>
      <c r="D35" s="84" t="s">
        <v>6827</v>
      </c>
      <c r="E35" s="84" t="s">
        <v>2396</v>
      </c>
      <c r="F35" s="84" t="s">
        <v>6958</v>
      </c>
      <c r="G35" s="84" t="s">
        <v>2396</v>
      </c>
      <c r="H35" s="90">
        <v>1465</v>
      </c>
      <c r="I35" s="90" t="str">
        <f t="shared" si="6"/>
        <v>AGR</v>
      </c>
      <c r="J35" s="90" t="str">
        <f t="shared" si="7"/>
        <v>Facilitar el cumplimiento</v>
      </c>
      <c r="K35" s="91" t="str">
        <f t="shared" si="8"/>
        <v>ACMII</v>
      </c>
      <c r="L35" s="91" t="e">
        <f t="shared" si="9"/>
        <v>#REF!</v>
      </c>
      <c r="M35" s="91" t="s">
        <v>7086</v>
      </c>
      <c r="N35" s="90" t="str">
        <f t="shared" si="10"/>
        <v>Mauricio Martínez Puerto</v>
      </c>
      <c r="O35" s="90" t="s">
        <v>4454</v>
      </c>
      <c r="P35" s="90" t="s">
        <v>6947</v>
      </c>
      <c r="Q35" s="91">
        <f t="shared" si="11"/>
        <v>1</v>
      </c>
      <c r="R35" s="91"/>
    </row>
    <row r="36" spans="1:18" ht="53.25" customHeight="1" x14ac:dyDescent="0.3">
      <c r="A36" s="89">
        <v>18</v>
      </c>
      <c r="B36" s="84" t="s">
        <v>6869</v>
      </c>
      <c r="C36" s="84" t="s">
        <v>6870</v>
      </c>
      <c r="D36" s="84" t="s">
        <v>6871</v>
      </c>
      <c r="E36" s="84" t="s">
        <v>2396</v>
      </c>
      <c r="F36" s="84" t="s">
        <v>6965</v>
      </c>
      <c r="G36" s="84" t="s">
        <v>2396</v>
      </c>
      <c r="H36" s="90">
        <v>1164</v>
      </c>
      <c r="I36" s="90">
        <f t="shared" si="6"/>
        <v>0</v>
      </c>
      <c r="J36" s="90" t="str">
        <f t="shared" si="7"/>
        <v>Fiscalización</v>
      </c>
      <c r="K36" s="91" t="str">
        <f t="shared" si="8"/>
        <v>ACSN</v>
      </c>
      <c r="L36" s="91" t="e">
        <f t="shared" si="9"/>
        <v>#REF!</v>
      </c>
      <c r="M36" s="91" t="s">
        <v>4444</v>
      </c>
      <c r="N36" s="90" t="str">
        <f t="shared" si="10"/>
        <v>Miguel Ángel González Guagnelli</v>
      </c>
      <c r="O36" s="90" t="s">
        <v>4454</v>
      </c>
      <c r="P36" s="90" t="s">
        <v>6947</v>
      </c>
      <c r="Q36" s="91">
        <f t="shared" si="11"/>
        <v>0</v>
      </c>
      <c r="R36" s="91"/>
    </row>
    <row r="37" spans="1:18" ht="53.25" customHeight="1" x14ac:dyDescent="0.3">
      <c r="A37" s="89">
        <v>18</v>
      </c>
      <c r="B37" s="84" t="s">
        <v>6869</v>
      </c>
      <c r="C37" s="84" t="s">
        <v>6870</v>
      </c>
      <c r="D37" s="84" t="s">
        <v>6871</v>
      </c>
      <c r="E37" s="84" t="s">
        <v>2396</v>
      </c>
      <c r="F37" s="84" t="s">
        <v>6965</v>
      </c>
      <c r="G37" s="84" t="s">
        <v>2396</v>
      </c>
      <c r="H37" s="90">
        <v>1507</v>
      </c>
      <c r="I37" s="91">
        <f t="shared" si="6"/>
        <v>0</v>
      </c>
      <c r="J37" s="90" t="str">
        <f t="shared" si="7"/>
        <v>Acuerdos nacionales e internacionales</v>
      </c>
      <c r="K37" s="91" t="str">
        <f t="shared" si="8"/>
        <v>ACSN</v>
      </c>
      <c r="L37" s="91" t="e">
        <f t="shared" si="9"/>
        <v>#REF!</v>
      </c>
      <c r="M37" s="91" t="s">
        <v>4444</v>
      </c>
      <c r="N37" s="90" t="str">
        <f t="shared" si="10"/>
        <v>Santa Isabel Villanueva Hernández</v>
      </c>
      <c r="O37" s="90" t="s">
        <v>6944</v>
      </c>
      <c r="P37" s="90"/>
      <c r="Q37" s="91">
        <f t="shared" si="11"/>
        <v>1</v>
      </c>
      <c r="R37" s="91"/>
    </row>
    <row r="38" spans="1:18" ht="53.25" customHeight="1" x14ac:dyDescent="0.3">
      <c r="A38" s="89">
        <v>19</v>
      </c>
      <c r="B38" s="84" t="s">
        <v>6872</v>
      </c>
      <c r="C38" s="84" t="s">
        <v>6873</v>
      </c>
      <c r="D38" s="84" t="s">
        <v>6874</v>
      </c>
      <c r="E38" s="84" t="s">
        <v>2396</v>
      </c>
      <c r="F38" s="84" t="s">
        <v>6992</v>
      </c>
      <c r="G38" s="84" t="s">
        <v>6959</v>
      </c>
      <c r="H38" s="91">
        <v>1002</v>
      </c>
      <c r="I38" s="91" t="str">
        <f t="shared" si="6"/>
        <v>AGACE</v>
      </c>
      <c r="J38" s="90" t="str">
        <f t="shared" si="7"/>
        <v>Continuidad operativa</v>
      </c>
      <c r="K38" s="91" t="str">
        <f t="shared" si="8"/>
        <v>ACSN</v>
      </c>
      <c r="L38" s="91" t="e">
        <f t="shared" si="9"/>
        <v>#REF!</v>
      </c>
      <c r="M38" s="91" t="s">
        <v>4444</v>
      </c>
      <c r="N38" s="90" t="str">
        <f t="shared" si="10"/>
        <v>Mario Santos Aldama</v>
      </c>
      <c r="O38" s="90" t="s">
        <v>6944</v>
      </c>
      <c r="P38" s="90"/>
      <c r="Q38" s="91">
        <f t="shared" si="11"/>
        <v>0</v>
      </c>
      <c r="R38" s="91"/>
    </row>
    <row r="39" spans="1:18" ht="53.25" customHeight="1" x14ac:dyDescent="0.3">
      <c r="A39" s="89">
        <v>20</v>
      </c>
      <c r="B39" s="84" t="s">
        <v>6875</v>
      </c>
      <c r="C39" s="84" t="s">
        <v>6876</v>
      </c>
      <c r="D39" s="84" t="s">
        <v>6877</v>
      </c>
      <c r="E39" s="84" t="s">
        <v>6959</v>
      </c>
      <c r="F39" s="84" t="s">
        <v>6994</v>
      </c>
      <c r="G39" s="84" t="s">
        <v>6959</v>
      </c>
      <c r="H39" s="91" t="s">
        <v>6940</v>
      </c>
      <c r="I39" s="91" t="e">
        <f t="shared" si="6"/>
        <v>#N/A</v>
      </c>
      <c r="J39" s="90" t="e">
        <f t="shared" si="7"/>
        <v>#N/A</v>
      </c>
      <c r="K39" s="90" t="e">
        <f t="shared" si="8"/>
        <v>#N/A</v>
      </c>
      <c r="L39" s="91" t="e">
        <f t="shared" si="9"/>
        <v>#N/A</v>
      </c>
      <c r="M39" s="91" t="s">
        <v>4380</v>
      </c>
      <c r="N39" s="90" t="e">
        <f t="shared" si="10"/>
        <v>#N/A</v>
      </c>
      <c r="O39" s="90"/>
      <c r="P39" s="90"/>
      <c r="Q39" s="91" t="e">
        <f t="shared" si="11"/>
        <v>#N/A</v>
      </c>
      <c r="R39" s="91"/>
    </row>
    <row r="40" spans="1:18" ht="53.25" customHeight="1" x14ac:dyDescent="0.3">
      <c r="A40" s="89">
        <v>21</v>
      </c>
      <c r="B40" s="84" t="s">
        <v>6878</v>
      </c>
      <c r="C40" s="84" t="s">
        <v>6879</v>
      </c>
      <c r="D40" s="84" t="s">
        <v>6880</v>
      </c>
      <c r="E40" s="84" t="s">
        <v>6959</v>
      </c>
      <c r="F40" s="84" t="s">
        <v>6994</v>
      </c>
      <c r="G40" s="84" t="s">
        <v>6959</v>
      </c>
      <c r="H40" s="91" t="s">
        <v>6940</v>
      </c>
      <c r="I40" s="91" t="e">
        <f t="shared" si="6"/>
        <v>#N/A</v>
      </c>
      <c r="J40" s="90" t="e">
        <f t="shared" si="7"/>
        <v>#N/A</v>
      </c>
      <c r="K40" s="90" t="e">
        <f t="shared" si="8"/>
        <v>#N/A</v>
      </c>
      <c r="L40" s="91" t="e">
        <f t="shared" si="9"/>
        <v>#N/A</v>
      </c>
      <c r="M40" s="91" t="s">
        <v>4380</v>
      </c>
      <c r="N40" s="90" t="e">
        <f t="shared" si="10"/>
        <v>#N/A</v>
      </c>
      <c r="O40" s="90"/>
      <c r="P40" s="90"/>
      <c r="Q40" s="91" t="e">
        <f t="shared" si="11"/>
        <v>#N/A</v>
      </c>
      <c r="R40" s="91"/>
    </row>
    <row r="41" spans="1:18" ht="53.25" customHeight="1" x14ac:dyDescent="0.3">
      <c r="A41" s="89">
        <v>22</v>
      </c>
      <c r="B41" s="84" t="s">
        <v>6881</v>
      </c>
      <c r="C41" s="84" t="s">
        <v>6882</v>
      </c>
      <c r="D41" s="84" t="s">
        <v>6883</v>
      </c>
      <c r="E41" s="84" t="s">
        <v>2396</v>
      </c>
      <c r="F41" s="84" t="s">
        <v>6983</v>
      </c>
      <c r="G41" s="84" t="s">
        <v>2396</v>
      </c>
      <c r="H41" s="91" t="s">
        <v>6940</v>
      </c>
      <c r="I41" s="91" t="e">
        <f t="shared" si="6"/>
        <v>#N/A</v>
      </c>
      <c r="J41" s="90" t="e">
        <f t="shared" si="7"/>
        <v>#N/A</v>
      </c>
      <c r="K41" s="90" t="e">
        <f t="shared" si="8"/>
        <v>#N/A</v>
      </c>
      <c r="L41" s="91" t="e">
        <f t="shared" si="9"/>
        <v>#N/A</v>
      </c>
      <c r="M41" s="91" t="s">
        <v>4401</v>
      </c>
      <c r="N41" s="90" t="e">
        <f t="shared" si="10"/>
        <v>#N/A</v>
      </c>
      <c r="O41" s="90"/>
      <c r="P41" s="90"/>
      <c r="Q41" s="91" t="e">
        <f t="shared" si="11"/>
        <v>#N/A</v>
      </c>
      <c r="R41" s="91"/>
    </row>
    <row r="42" spans="1:18" ht="53.25" customHeight="1" x14ac:dyDescent="0.3">
      <c r="A42" s="89">
        <v>23</v>
      </c>
      <c r="B42" s="84" t="s">
        <v>6884</v>
      </c>
      <c r="C42" s="84" t="s">
        <v>6885</v>
      </c>
      <c r="D42" s="84" t="s">
        <v>6886</v>
      </c>
      <c r="E42" s="84" t="s">
        <v>6959</v>
      </c>
      <c r="F42" s="84" t="s">
        <v>6983</v>
      </c>
      <c r="G42" s="84" t="s">
        <v>6966</v>
      </c>
      <c r="H42" s="91" t="s">
        <v>6940</v>
      </c>
      <c r="I42" s="91" t="e">
        <f t="shared" si="6"/>
        <v>#N/A</v>
      </c>
      <c r="J42" s="90" t="e">
        <f t="shared" si="7"/>
        <v>#N/A</v>
      </c>
      <c r="K42" s="90" t="e">
        <f t="shared" si="8"/>
        <v>#N/A</v>
      </c>
      <c r="L42" s="91" t="e">
        <f t="shared" si="9"/>
        <v>#N/A</v>
      </c>
      <c r="M42" s="91" t="s">
        <v>4401</v>
      </c>
      <c r="N42" s="90" t="e">
        <f t="shared" si="10"/>
        <v>#N/A</v>
      </c>
      <c r="O42" s="90"/>
      <c r="P42" s="90"/>
      <c r="Q42" s="91" t="e">
        <f t="shared" si="11"/>
        <v>#N/A</v>
      </c>
      <c r="R42" s="91"/>
    </row>
    <row r="43" spans="1:18" ht="53.25" customHeight="1" x14ac:dyDescent="0.3">
      <c r="A43" s="89">
        <v>24</v>
      </c>
      <c r="B43" s="85" t="s">
        <v>6485</v>
      </c>
      <c r="C43" s="84" t="s">
        <v>6890</v>
      </c>
      <c r="D43" s="84" t="s">
        <v>6443</v>
      </c>
      <c r="E43" s="84" t="s">
        <v>6959</v>
      </c>
      <c r="F43" s="84" t="s">
        <v>6997</v>
      </c>
      <c r="G43" s="84" t="s">
        <v>6959</v>
      </c>
      <c r="H43" s="91">
        <v>743</v>
      </c>
      <c r="I43" s="91" t="str">
        <f t="shared" si="6"/>
        <v>AGSC</v>
      </c>
      <c r="J43" s="90">
        <f t="shared" si="7"/>
        <v>0</v>
      </c>
      <c r="K43" s="90" t="str">
        <f t="shared" si="8"/>
        <v>ACSN</v>
      </c>
      <c r="L43" s="91" t="e">
        <f t="shared" si="9"/>
        <v>#REF!</v>
      </c>
      <c r="M43" s="91" t="s">
        <v>7086</v>
      </c>
      <c r="N43" s="90">
        <f t="shared" si="10"/>
        <v>0</v>
      </c>
      <c r="O43" s="90"/>
      <c r="P43" s="90"/>
      <c r="Q43" s="91">
        <f t="shared" si="11"/>
        <v>0</v>
      </c>
      <c r="R43" s="91"/>
    </row>
    <row r="44" spans="1:18" ht="53.25" customHeight="1" x14ac:dyDescent="0.3">
      <c r="A44" s="89">
        <v>24</v>
      </c>
      <c r="B44" s="85" t="s">
        <v>6485</v>
      </c>
      <c r="C44" s="84" t="s">
        <v>6890</v>
      </c>
      <c r="D44" s="84" t="s">
        <v>6443</v>
      </c>
      <c r="E44" s="84" t="s">
        <v>6959</v>
      </c>
      <c r="F44" s="84" t="s">
        <v>6997</v>
      </c>
      <c r="G44" s="84" t="s">
        <v>6959</v>
      </c>
      <c r="H44" s="91">
        <v>1308</v>
      </c>
      <c r="I44" s="91" t="str">
        <f t="shared" si="6"/>
        <v>AGSC</v>
      </c>
      <c r="J44" s="90" t="str">
        <f t="shared" si="7"/>
        <v>Continuidad Operativa</v>
      </c>
      <c r="K44" s="90" t="str">
        <f t="shared" si="8"/>
        <v>ACSN</v>
      </c>
      <c r="L44" s="91" t="e">
        <f t="shared" si="9"/>
        <v>#REF!</v>
      </c>
      <c r="M44" s="91" t="s">
        <v>7086</v>
      </c>
      <c r="N44" s="90" t="str">
        <f t="shared" si="10"/>
        <v>Roberto Benjamin Mon</v>
      </c>
      <c r="O44" s="90"/>
      <c r="P44" s="90"/>
      <c r="Q44" s="91">
        <f t="shared" si="11"/>
        <v>0</v>
      </c>
      <c r="R44" s="91"/>
    </row>
    <row r="45" spans="1:18" ht="53.25" customHeight="1" x14ac:dyDescent="0.3">
      <c r="A45" s="89">
        <v>24</v>
      </c>
      <c r="B45" s="85" t="s">
        <v>6887</v>
      </c>
      <c r="C45" s="84" t="s">
        <v>6888</v>
      </c>
      <c r="D45" s="84" t="s">
        <v>6889</v>
      </c>
      <c r="E45" s="84" t="s">
        <v>6959</v>
      </c>
      <c r="F45" s="84" t="s">
        <v>6997</v>
      </c>
      <c r="G45" s="84" t="s">
        <v>6959</v>
      </c>
      <c r="H45" s="91" t="s">
        <v>6940</v>
      </c>
      <c r="I45" s="91" t="e">
        <f t="shared" si="6"/>
        <v>#N/A</v>
      </c>
      <c r="J45" s="90" t="e">
        <f t="shared" si="7"/>
        <v>#N/A</v>
      </c>
      <c r="K45" s="90" t="e">
        <f t="shared" si="8"/>
        <v>#N/A</v>
      </c>
      <c r="L45" s="91" t="e">
        <f t="shared" si="9"/>
        <v>#N/A</v>
      </c>
      <c r="M45" s="91" t="s">
        <v>7086</v>
      </c>
      <c r="N45" s="90" t="e">
        <f t="shared" si="10"/>
        <v>#N/A</v>
      </c>
      <c r="O45" s="90"/>
      <c r="P45" s="90"/>
      <c r="Q45" s="91" t="e">
        <f t="shared" si="11"/>
        <v>#N/A</v>
      </c>
      <c r="R45" s="91"/>
    </row>
    <row r="46" spans="1:18" ht="53.25" customHeight="1" x14ac:dyDescent="0.3">
      <c r="A46" s="89">
        <v>25</v>
      </c>
      <c r="B46" s="84" t="s">
        <v>6700</v>
      </c>
      <c r="C46" s="84" t="s">
        <v>6891</v>
      </c>
      <c r="D46" s="84" t="s">
        <v>6892</v>
      </c>
      <c r="E46" s="84" t="s">
        <v>6959</v>
      </c>
      <c r="F46" s="84" t="s">
        <v>6983</v>
      </c>
      <c r="G46" s="84" t="s">
        <v>6959</v>
      </c>
      <c r="H46" s="90">
        <v>327</v>
      </c>
      <c r="I46" s="91" t="str">
        <f t="shared" si="6"/>
        <v>AGSC</v>
      </c>
      <c r="J46" s="90" t="str">
        <f t="shared" si="7"/>
        <v>Facilitar el cumplimiento</v>
      </c>
      <c r="K46" s="91" t="str">
        <f t="shared" si="8"/>
        <v>ACSN</v>
      </c>
      <c r="L46" s="91" t="e">
        <f t="shared" si="9"/>
        <v>#REF!</v>
      </c>
      <c r="M46" s="91" t="s">
        <v>4401</v>
      </c>
      <c r="N46" s="90" t="str">
        <f t="shared" si="10"/>
        <v>Félix Juan Ramírez Velasco</v>
      </c>
      <c r="O46" s="90" t="s">
        <v>6944</v>
      </c>
      <c r="P46" s="90"/>
      <c r="Q46" s="91">
        <f t="shared" si="11"/>
        <v>0</v>
      </c>
      <c r="R46" s="91"/>
    </row>
    <row r="47" spans="1:18" ht="53.25" customHeight="1" x14ac:dyDescent="0.3">
      <c r="A47" s="89">
        <v>25</v>
      </c>
      <c r="B47" s="84" t="s">
        <v>6700</v>
      </c>
      <c r="C47" s="84" t="s">
        <v>6891</v>
      </c>
      <c r="D47" s="84" t="s">
        <v>6892</v>
      </c>
      <c r="E47" s="84" t="s">
        <v>6959</v>
      </c>
      <c r="F47" s="84" t="s">
        <v>6983</v>
      </c>
      <c r="G47" s="84" t="s">
        <v>6959</v>
      </c>
      <c r="H47" s="90">
        <v>621</v>
      </c>
      <c r="I47" s="91" t="str">
        <f t="shared" si="6"/>
        <v>AGSC</v>
      </c>
      <c r="J47" s="90" t="str">
        <f t="shared" si="7"/>
        <v>Legal</v>
      </c>
      <c r="K47" s="91" t="str">
        <f t="shared" si="8"/>
        <v>ACSN</v>
      </c>
      <c r="L47" s="91" t="e">
        <f t="shared" si="9"/>
        <v>#REF!</v>
      </c>
      <c r="M47" s="91" t="s">
        <v>4401</v>
      </c>
      <c r="N47" s="90" t="str">
        <f t="shared" si="10"/>
        <v>Félix Juan Ramírez Velasco</v>
      </c>
      <c r="O47" s="90" t="s">
        <v>6944</v>
      </c>
      <c r="P47" s="90"/>
      <c r="Q47" s="91">
        <f t="shared" si="11"/>
        <v>0</v>
      </c>
      <c r="R47" s="91"/>
    </row>
    <row r="48" spans="1:18" ht="53.25" customHeight="1" x14ac:dyDescent="0.3">
      <c r="A48" s="89">
        <v>18</v>
      </c>
      <c r="B48" s="84" t="s">
        <v>6869</v>
      </c>
      <c r="C48" s="84" t="s">
        <v>6870</v>
      </c>
      <c r="D48" s="84" t="s">
        <v>6871</v>
      </c>
      <c r="E48" s="84" t="s">
        <v>2396</v>
      </c>
      <c r="F48" s="84" t="s">
        <v>6965</v>
      </c>
      <c r="G48" s="84" t="s">
        <v>2396</v>
      </c>
      <c r="H48" s="95">
        <v>1267</v>
      </c>
      <c r="I48" s="90">
        <f t="shared" si="6"/>
        <v>0</v>
      </c>
      <c r="J48" s="90" t="str">
        <f t="shared" si="7"/>
        <v>Fiscalización</v>
      </c>
      <c r="K48" s="91" t="str">
        <f t="shared" si="8"/>
        <v>ACSN</v>
      </c>
      <c r="L48" s="91" t="e">
        <f t="shared" si="9"/>
        <v>#REF!</v>
      </c>
      <c r="M48" s="91" t="s">
        <v>4444</v>
      </c>
      <c r="N48" s="90" t="str">
        <f t="shared" si="10"/>
        <v>René Pérez Velázquez</v>
      </c>
      <c r="O48" s="90" t="s">
        <v>4454</v>
      </c>
      <c r="P48" s="90" t="s">
        <v>6946</v>
      </c>
      <c r="Q48" s="91">
        <f t="shared" si="11"/>
        <v>0</v>
      </c>
      <c r="R48" s="91"/>
    </row>
    <row r="49" spans="1:18" ht="53.25" customHeight="1" x14ac:dyDescent="0.3">
      <c r="A49" s="89">
        <v>26</v>
      </c>
      <c r="B49" s="84" t="s">
        <v>6893</v>
      </c>
      <c r="C49" s="84" t="s">
        <v>6894</v>
      </c>
      <c r="D49" s="84" t="s">
        <v>6443</v>
      </c>
      <c r="E49" s="84" t="s">
        <v>2396</v>
      </c>
      <c r="F49" s="84" t="s">
        <v>6965</v>
      </c>
      <c r="G49" s="84" t="s">
        <v>2396</v>
      </c>
      <c r="H49" s="90">
        <v>1253</v>
      </c>
      <c r="I49" s="91" t="str">
        <f t="shared" si="6"/>
        <v>AGSC</v>
      </c>
      <c r="J49" s="90" t="str">
        <f t="shared" si="7"/>
        <v>Continuidad operativa</v>
      </c>
      <c r="K49" s="91" t="str">
        <f t="shared" si="8"/>
        <v>ACSN</v>
      </c>
      <c r="L49" s="91" t="e">
        <f t="shared" si="9"/>
        <v>#REF!</v>
      </c>
      <c r="M49" s="91" t="s">
        <v>7086</v>
      </c>
      <c r="N49" s="90" t="str">
        <f t="shared" si="10"/>
        <v>Félix Juan Ramírez Velasco</v>
      </c>
      <c r="O49" s="90" t="s">
        <v>6944</v>
      </c>
      <c r="P49" s="90"/>
      <c r="Q49" s="91">
        <f t="shared" si="11"/>
        <v>0</v>
      </c>
      <c r="R49" s="91"/>
    </row>
    <row r="50" spans="1:18" ht="53.25" customHeight="1" x14ac:dyDescent="0.3">
      <c r="A50" s="89">
        <v>26</v>
      </c>
      <c r="B50" s="84" t="s">
        <v>6893</v>
      </c>
      <c r="C50" s="84" t="s">
        <v>6894</v>
      </c>
      <c r="D50" s="84" t="s">
        <v>6443</v>
      </c>
      <c r="E50" s="84" t="s">
        <v>2396</v>
      </c>
      <c r="F50" s="84" t="s">
        <v>6965</v>
      </c>
      <c r="G50" s="84" t="s">
        <v>2396</v>
      </c>
      <c r="H50" s="90">
        <v>1406</v>
      </c>
      <c r="I50" s="91" t="str">
        <f t="shared" si="6"/>
        <v>AGSC</v>
      </c>
      <c r="J50" s="90">
        <f t="shared" si="7"/>
        <v>0</v>
      </c>
      <c r="K50" s="90" t="str">
        <f t="shared" si="8"/>
        <v>ACSN</v>
      </c>
      <c r="L50" s="91" t="e">
        <f t="shared" si="9"/>
        <v>#REF!</v>
      </c>
      <c r="M50" s="91" t="s">
        <v>4153</v>
      </c>
      <c r="N50" s="90">
        <f t="shared" si="10"/>
        <v>0</v>
      </c>
      <c r="O50" s="90"/>
      <c r="P50" s="90"/>
      <c r="Q50" s="91">
        <f t="shared" si="11"/>
        <v>0</v>
      </c>
      <c r="R50" s="91"/>
    </row>
    <row r="51" spans="1:18" ht="53.25" customHeight="1" x14ac:dyDescent="0.3">
      <c r="A51" s="89">
        <v>27</v>
      </c>
      <c r="B51" s="84" t="s">
        <v>6895</v>
      </c>
      <c r="C51" s="84" t="s">
        <v>6896</v>
      </c>
      <c r="D51" s="84" t="s">
        <v>6897</v>
      </c>
      <c r="E51" s="84" t="s">
        <v>6959</v>
      </c>
      <c r="F51" s="84" t="s">
        <v>6985</v>
      </c>
      <c r="G51" s="84" t="s">
        <v>6959</v>
      </c>
      <c r="H51" s="91" t="s">
        <v>6940</v>
      </c>
      <c r="I51" s="91" t="e">
        <f t="shared" si="6"/>
        <v>#N/A</v>
      </c>
      <c r="J51" s="90" t="e">
        <f t="shared" si="7"/>
        <v>#N/A</v>
      </c>
      <c r="K51" s="90" t="e">
        <f t="shared" si="8"/>
        <v>#N/A</v>
      </c>
      <c r="L51" s="91" t="e">
        <f t="shared" si="9"/>
        <v>#N/A</v>
      </c>
      <c r="M51" s="91" t="s">
        <v>4444</v>
      </c>
      <c r="N51" s="90" t="e">
        <f t="shared" si="10"/>
        <v>#N/A</v>
      </c>
      <c r="O51" s="90"/>
      <c r="P51" s="90"/>
      <c r="Q51" s="91" t="e">
        <f t="shared" si="11"/>
        <v>#N/A</v>
      </c>
      <c r="R51" s="91"/>
    </row>
    <row r="52" spans="1:18" ht="53.25" customHeight="1" x14ac:dyDescent="0.3">
      <c r="A52" s="89">
        <v>28</v>
      </c>
      <c r="B52" s="84" t="s">
        <v>6470</v>
      </c>
      <c r="C52" s="84" t="s">
        <v>6898</v>
      </c>
      <c r="D52" s="84" t="s">
        <v>6443</v>
      </c>
      <c r="E52" s="84" t="s">
        <v>6959</v>
      </c>
      <c r="F52" s="84" t="s">
        <v>6983</v>
      </c>
      <c r="G52" s="84" t="s">
        <v>6966</v>
      </c>
      <c r="H52" s="91" t="s">
        <v>6940</v>
      </c>
      <c r="I52" s="91" t="e">
        <f t="shared" si="6"/>
        <v>#N/A</v>
      </c>
      <c r="J52" s="90" t="e">
        <f t="shared" si="7"/>
        <v>#N/A</v>
      </c>
      <c r="K52" s="90" t="e">
        <f t="shared" si="8"/>
        <v>#N/A</v>
      </c>
      <c r="L52" s="91" t="e">
        <f t="shared" si="9"/>
        <v>#N/A</v>
      </c>
      <c r="M52" s="91" t="s">
        <v>4401</v>
      </c>
      <c r="N52" s="90" t="e">
        <f t="shared" si="10"/>
        <v>#N/A</v>
      </c>
      <c r="O52" s="90"/>
      <c r="P52" s="90"/>
      <c r="Q52" s="91" t="e">
        <f t="shared" si="11"/>
        <v>#N/A</v>
      </c>
      <c r="R52" s="91"/>
    </row>
    <row r="53" spans="1:18" ht="53.25" customHeight="1" x14ac:dyDescent="0.3">
      <c r="A53" s="89">
        <v>18</v>
      </c>
      <c r="B53" s="84" t="s">
        <v>6869</v>
      </c>
      <c r="C53" s="84" t="s">
        <v>6870</v>
      </c>
      <c r="D53" s="84" t="s">
        <v>6871</v>
      </c>
      <c r="E53" s="84" t="s">
        <v>2396</v>
      </c>
      <c r="F53" s="84" t="s">
        <v>6965</v>
      </c>
      <c r="G53" s="84" t="s">
        <v>2396</v>
      </c>
      <c r="H53" s="95">
        <v>1401</v>
      </c>
      <c r="I53" s="90">
        <f t="shared" si="6"/>
        <v>0</v>
      </c>
      <c r="J53" s="90" t="str">
        <f t="shared" si="7"/>
        <v>Continuidad operativa</v>
      </c>
      <c r="K53" s="91" t="str">
        <f t="shared" si="8"/>
        <v>ACSN</v>
      </c>
      <c r="L53" s="91" t="e">
        <f t="shared" si="9"/>
        <v>#REF!</v>
      </c>
      <c r="M53" s="91" t="s">
        <v>4444</v>
      </c>
      <c r="N53" s="90" t="str">
        <f t="shared" si="10"/>
        <v>René Pérez Velázquez</v>
      </c>
      <c r="O53" s="90" t="s">
        <v>4454</v>
      </c>
      <c r="P53" s="90" t="s">
        <v>6946</v>
      </c>
      <c r="Q53" s="91">
        <f t="shared" si="11"/>
        <v>0</v>
      </c>
      <c r="R53" s="91"/>
    </row>
    <row r="54" spans="1:18" ht="53.25" customHeight="1" x14ac:dyDescent="0.3">
      <c r="A54" s="89">
        <v>29</v>
      </c>
      <c r="B54" s="84" t="s">
        <v>6471</v>
      </c>
      <c r="C54" s="84" t="s">
        <v>6899</v>
      </c>
      <c r="D54" s="84" t="s">
        <v>6900</v>
      </c>
      <c r="E54" s="84" t="s">
        <v>6959</v>
      </c>
      <c r="F54" s="84"/>
      <c r="G54" s="84" t="s">
        <v>6959</v>
      </c>
      <c r="H54" s="95">
        <v>23</v>
      </c>
      <c r="I54" s="90" t="str">
        <f t="shared" si="6"/>
        <v>AGJ</v>
      </c>
      <c r="J54" s="90" t="str">
        <f t="shared" si="7"/>
        <v>Continuidad operativa</v>
      </c>
      <c r="K54" s="91" t="str">
        <f t="shared" si="8"/>
        <v>ACSN</v>
      </c>
      <c r="L54" s="91" t="e">
        <f t="shared" si="9"/>
        <v>#REF!</v>
      </c>
      <c r="M54" s="91" t="s">
        <v>4444</v>
      </c>
      <c r="N54" s="90" t="str">
        <f t="shared" si="10"/>
        <v>Roberto RodrÍguez Morales</v>
      </c>
      <c r="O54" s="90" t="s">
        <v>4454</v>
      </c>
      <c r="P54" s="90" t="s">
        <v>6946</v>
      </c>
      <c r="Q54" s="91">
        <f t="shared" si="11"/>
        <v>0</v>
      </c>
      <c r="R54" s="91"/>
    </row>
    <row r="55" spans="1:18" ht="53.25" customHeight="1" x14ac:dyDescent="0.3">
      <c r="A55" s="89">
        <v>30</v>
      </c>
      <c r="B55" s="84" t="s">
        <v>6901</v>
      </c>
      <c r="C55" s="84" t="s">
        <v>6902</v>
      </c>
      <c r="D55" s="84" t="s">
        <v>6903</v>
      </c>
      <c r="E55" s="84" t="s">
        <v>2396</v>
      </c>
      <c r="F55" s="84" t="s">
        <v>6983</v>
      </c>
      <c r="G55" s="84" t="s">
        <v>6959</v>
      </c>
      <c r="H55" s="91" t="s">
        <v>6940</v>
      </c>
      <c r="I55" s="91" t="e">
        <f t="shared" si="6"/>
        <v>#N/A</v>
      </c>
      <c r="J55" s="90" t="e">
        <f t="shared" si="7"/>
        <v>#N/A</v>
      </c>
      <c r="K55" s="90" t="e">
        <f t="shared" si="8"/>
        <v>#N/A</v>
      </c>
      <c r="L55" s="91" t="e">
        <f t="shared" si="9"/>
        <v>#N/A</v>
      </c>
      <c r="M55" s="91" t="s">
        <v>4401</v>
      </c>
      <c r="N55" s="90" t="e">
        <f t="shared" si="10"/>
        <v>#N/A</v>
      </c>
      <c r="O55" s="90"/>
      <c r="P55" s="90"/>
      <c r="Q55" s="91" t="e">
        <f t="shared" si="11"/>
        <v>#N/A</v>
      </c>
      <c r="R55" s="91"/>
    </row>
    <row r="56" spans="1:18" ht="53.25" customHeight="1" x14ac:dyDescent="0.3">
      <c r="A56" s="89">
        <v>31</v>
      </c>
      <c r="B56" s="84" t="s">
        <v>6904</v>
      </c>
      <c r="C56" s="84" t="s">
        <v>6905</v>
      </c>
      <c r="D56" s="84" t="s">
        <v>6906</v>
      </c>
      <c r="E56" s="84" t="s">
        <v>6959</v>
      </c>
      <c r="F56" s="84" t="s">
        <v>6992</v>
      </c>
      <c r="G56" s="84" t="s">
        <v>6959</v>
      </c>
      <c r="H56" s="91" t="s">
        <v>6940</v>
      </c>
      <c r="I56" s="91" t="e">
        <f t="shared" si="6"/>
        <v>#N/A</v>
      </c>
      <c r="J56" s="90" t="e">
        <f t="shared" si="7"/>
        <v>#N/A</v>
      </c>
      <c r="K56" s="90" t="e">
        <f t="shared" si="8"/>
        <v>#N/A</v>
      </c>
      <c r="L56" s="91" t="e">
        <f t="shared" si="9"/>
        <v>#N/A</v>
      </c>
      <c r="M56" s="91" t="s">
        <v>7012</v>
      </c>
      <c r="N56" s="90" t="e">
        <f t="shared" si="10"/>
        <v>#N/A</v>
      </c>
      <c r="O56" s="90"/>
      <c r="P56" s="90"/>
      <c r="Q56" s="91" t="e">
        <f t="shared" si="11"/>
        <v>#N/A</v>
      </c>
      <c r="R56" s="91"/>
    </row>
    <row r="57" spans="1:18" ht="53.25" customHeight="1" x14ac:dyDescent="0.3">
      <c r="A57" s="89">
        <v>32</v>
      </c>
      <c r="B57" s="84" t="s">
        <v>6907</v>
      </c>
      <c r="C57" s="84" t="s">
        <v>6908</v>
      </c>
      <c r="D57" s="84" t="s">
        <v>6909</v>
      </c>
      <c r="E57" s="84" t="s">
        <v>2396</v>
      </c>
      <c r="F57" s="84" t="s">
        <v>6992</v>
      </c>
      <c r="G57" s="84" t="s">
        <v>6959</v>
      </c>
      <c r="H57" s="91" t="s">
        <v>6940</v>
      </c>
      <c r="I57" s="91" t="e">
        <f t="shared" si="6"/>
        <v>#N/A</v>
      </c>
      <c r="J57" s="90" t="e">
        <f t="shared" si="7"/>
        <v>#N/A</v>
      </c>
      <c r="K57" s="90" t="e">
        <f t="shared" si="8"/>
        <v>#N/A</v>
      </c>
      <c r="L57" s="91" t="e">
        <f t="shared" si="9"/>
        <v>#N/A</v>
      </c>
      <c r="M57" s="91" t="s">
        <v>7012</v>
      </c>
      <c r="N57" s="90" t="e">
        <f t="shared" si="10"/>
        <v>#N/A</v>
      </c>
      <c r="O57" s="90"/>
      <c r="P57" s="90"/>
      <c r="Q57" s="91" t="e">
        <f t="shared" si="11"/>
        <v>#N/A</v>
      </c>
      <c r="R57" s="91"/>
    </row>
    <row r="58" spans="1:18" ht="53.25" customHeight="1" x14ac:dyDescent="0.3">
      <c r="A58" s="89">
        <v>33</v>
      </c>
      <c r="B58" s="84" t="s">
        <v>6910</v>
      </c>
      <c r="C58" s="84" t="s">
        <v>6911</v>
      </c>
      <c r="D58" s="84" t="s">
        <v>6443</v>
      </c>
      <c r="E58" s="84" t="s">
        <v>6959</v>
      </c>
      <c r="F58" s="84" t="s">
        <v>7005</v>
      </c>
      <c r="G58" s="84" t="s">
        <v>6959</v>
      </c>
      <c r="H58" s="91" t="s">
        <v>6940</v>
      </c>
      <c r="I58" s="91" t="e">
        <f t="shared" si="6"/>
        <v>#N/A</v>
      </c>
      <c r="J58" s="90" t="e">
        <f t="shared" si="7"/>
        <v>#N/A</v>
      </c>
      <c r="K58" s="90" t="e">
        <f t="shared" si="8"/>
        <v>#N/A</v>
      </c>
      <c r="L58" s="91" t="e">
        <f t="shared" si="9"/>
        <v>#N/A</v>
      </c>
      <c r="M58" s="91" t="s">
        <v>7012</v>
      </c>
      <c r="N58" s="90" t="e">
        <f t="shared" si="10"/>
        <v>#N/A</v>
      </c>
      <c r="O58" s="90"/>
      <c r="P58" s="90"/>
      <c r="Q58" s="91" t="e">
        <f t="shared" si="11"/>
        <v>#N/A</v>
      </c>
      <c r="R58" s="91"/>
    </row>
    <row r="59" spans="1:18" ht="53.25" customHeight="1" x14ac:dyDescent="0.3">
      <c r="A59" s="89">
        <v>34</v>
      </c>
      <c r="B59" s="84" t="s">
        <v>6912</v>
      </c>
      <c r="C59" s="84" t="s">
        <v>6913</v>
      </c>
      <c r="D59" s="84" t="s">
        <v>6443</v>
      </c>
      <c r="E59" s="84" t="s">
        <v>2396</v>
      </c>
      <c r="F59" s="84" t="s">
        <v>7007</v>
      </c>
      <c r="G59" s="84" t="s">
        <v>2396</v>
      </c>
      <c r="H59" s="91" t="s">
        <v>6940</v>
      </c>
      <c r="I59" s="91" t="e">
        <f t="shared" si="6"/>
        <v>#N/A</v>
      </c>
      <c r="J59" s="90" t="e">
        <f t="shared" si="7"/>
        <v>#N/A</v>
      </c>
      <c r="K59" s="90" t="e">
        <f t="shared" si="8"/>
        <v>#N/A</v>
      </c>
      <c r="L59" s="91" t="e">
        <f t="shared" si="9"/>
        <v>#N/A</v>
      </c>
      <c r="M59" s="91" t="s">
        <v>7012</v>
      </c>
      <c r="N59" s="90" t="e">
        <f t="shared" si="10"/>
        <v>#N/A</v>
      </c>
      <c r="O59" s="90"/>
      <c r="P59" s="90"/>
      <c r="Q59" s="91" t="e">
        <f t="shared" si="11"/>
        <v>#N/A</v>
      </c>
      <c r="R59" s="91"/>
    </row>
    <row r="60" spans="1:18" ht="53.25" customHeight="1" x14ac:dyDescent="0.3">
      <c r="A60" s="89">
        <v>29</v>
      </c>
      <c r="B60" s="84" t="s">
        <v>6471</v>
      </c>
      <c r="C60" s="84" t="s">
        <v>6899</v>
      </c>
      <c r="D60" s="84" t="s">
        <v>6900</v>
      </c>
      <c r="E60" s="84" t="s">
        <v>6959</v>
      </c>
      <c r="F60" s="84"/>
      <c r="G60" s="84" t="s">
        <v>6959</v>
      </c>
      <c r="H60" s="90">
        <v>1576</v>
      </c>
      <c r="I60" s="90" t="str">
        <f t="shared" si="6"/>
        <v>AGJ</v>
      </c>
      <c r="J60" s="90" t="str">
        <f t="shared" si="7"/>
        <v>No Aplica</v>
      </c>
      <c r="K60" s="90" t="str">
        <f t="shared" si="8"/>
        <v>ACSN</v>
      </c>
      <c r="L60" s="91" t="e">
        <f t="shared" si="9"/>
        <v>#REF!</v>
      </c>
      <c r="M60" s="90" t="s">
        <v>4444</v>
      </c>
      <c r="N60" s="90" t="str">
        <f t="shared" si="10"/>
        <v>Roberto RodrÍguez Morales</v>
      </c>
      <c r="O60" s="90" t="s">
        <v>4454</v>
      </c>
      <c r="P60" s="90" t="s">
        <v>6946</v>
      </c>
      <c r="Q60" s="91">
        <f t="shared" si="11"/>
        <v>0</v>
      </c>
      <c r="R60" s="91"/>
    </row>
    <row r="61" spans="1:18" ht="53.25" customHeight="1" x14ac:dyDescent="0.3">
      <c r="A61" s="89">
        <v>35</v>
      </c>
      <c r="B61" s="84" t="s">
        <v>6914</v>
      </c>
      <c r="C61" s="84" t="s">
        <v>6915</v>
      </c>
      <c r="D61" s="84" t="s">
        <v>6916</v>
      </c>
      <c r="E61" s="84" t="s">
        <v>2396</v>
      </c>
      <c r="F61" s="84" t="s">
        <v>7008</v>
      </c>
      <c r="G61" s="84" t="s">
        <v>2396</v>
      </c>
      <c r="H61" s="90">
        <v>880</v>
      </c>
      <c r="I61" s="91" t="e">
        <f t="shared" si="6"/>
        <v>#N/A</v>
      </c>
      <c r="J61" s="90" t="e">
        <f t="shared" si="7"/>
        <v>#N/A</v>
      </c>
      <c r="K61" s="91" t="e">
        <f t="shared" si="8"/>
        <v>#N/A</v>
      </c>
      <c r="L61" s="91" t="e">
        <f t="shared" si="9"/>
        <v>#N/A</v>
      </c>
      <c r="M61" s="91" t="s">
        <v>4444</v>
      </c>
      <c r="N61" s="90" t="e">
        <f t="shared" si="10"/>
        <v>#N/A</v>
      </c>
      <c r="O61" s="90" t="s">
        <v>6944</v>
      </c>
      <c r="P61" s="90"/>
      <c r="Q61" s="91" t="e">
        <f t="shared" si="11"/>
        <v>#N/A</v>
      </c>
      <c r="R61" s="91"/>
    </row>
    <row r="62" spans="1:18" ht="53.25" customHeight="1" x14ac:dyDescent="0.3">
      <c r="A62" s="89">
        <v>35</v>
      </c>
      <c r="B62" s="84" t="s">
        <v>6914</v>
      </c>
      <c r="C62" s="84" t="s">
        <v>6915</v>
      </c>
      <c r="D62" s="84" t="s">
        <v>6916</v>
      </c>
      <c r="E62" s="84" t="s">
        <v>2396</v>
      </c>
      <c r="F62" s="84" t="s">
        <v>7008</v>
      </c>
      <c r="G62" s="84" t="s">
        <v>2396</v>
      </c>
      <c r="H62" s="90">
        <v>1298</v>
      </c>
      <c r="I62" s="91" t="str">
        <f t="shared" si="6"/>
        <v>AGA</v>
      </c>
      <c r="J62" s="90" t="str">
        <f t="shared" si="7"/>
        <v>Recaudación</v>
      </c>
      <c r="K62" s="91" t="str">
        <f t="shared" si="8"/>
        <v>ACSN</v>
      </c>
      <c r="L62" s="91" t="e">
        <f t="shared" si="9"/>
        <v>#REF!</v>
      </c>
      <c r="M62" s="91" t="s">
        <v>4444</v>
      </c>
      <c r="N62" s="90" t="str">
        <f t="shared" si="10"/>
        <v>Sonia Oliva Caballero Aquino</v>
      </c>
      <c r="O62" s="90" t="s">
        <v>6944</v>
      </c>
      <c r="P62" s="90"/>
      <c r="Q62" s="91">
        <f t="shared" si="11"/>
        <v>0</v>
      </c>
      <c r="R62" s="91"/>
    </row>
    <row r="63" spans="1:18" ht="53.25" customHeight="1" x14ac:dyDescent="0.3">
      <c r="A63" s="89">
        <v>35</v>
      </c>
      <c r="B63" s="84" t="s">
        <v>6914</v>
      </c>
      <c r="C63" s="84" t="s">
        <v>6915</v>
      </c>
      <c r="D63" s="84" t="s">
        <v>6916</v>
      </c>
      <c r="E63" s="84" t="s">
        <v>2396</v>
      </c>
      <c r="F63" s="84" t="s">
        <v>7008</v>
      </c>
      <c r="G63" s="84" t="s">
        <v>2396</v>
      </c>
      <c r="H63" s="90">
        <v>1386</v>
      </c>
      <c r="I63" s="91" t="str">
        <f t="shared" si="6"/>
        <v>AGA</v>
      </c>
      <c r="J63" s="90" t="str">
        <f t="shared" si="7"/>
        <v>Recaudación</v>
      </c>
      <c r="K63" s="91" t="str">
        <f t="shared" si="8"/>
        <v>ACSN</v>
      </c>
      <c r="L63" s="91" t="e">
        <f t="shared" si="9"/>
        <v>#REF!</v>
      </c>
      <c r="M63" s="91" t="s">
        <v>4444</v>
      </c>
      <c r="N63" s="90" t="str">
        <f t="shared" si="10"/>
        <v>Sonia Oliva Caballero Aquino</v>
      </c>
      <c r="O63" s="90" t="s">
        <v>6944</v>
      </c>
      <c r="P63" s="90"/>
      <c r="Q63" s="91">
        <f t="shared" si="11"/>
        <v>0</v>
      </c>
      <c r="R63" s="91"/>
    </row>
    <row r="64" spans="1:18" ht="53.25" customHeight="1" x14ac:dyDescent="0.3">
      <c r="A64" s="89">
        <v>14</v>
      </c>
      <c r="B64" s="84" t="s">
        <v>6353</v>
      </c>
      <c r="C64" s="84" t="s">
        <v>6861</v>
      </c>
      <c r="D64" s="84" t="s">
        <v>6862</v>
      </c>
      <c r="E64" s="84" t="s">
        <v>6959</v>
      </c>
      <c r="F64" s="84" t="s">
        <v>6988</v>
      </c>
      <c r="G64" s="84" t="s">
        <v>6959</v>
      </c>
      <c r="H64" s="91">
        <v>1531</v>
      </c>
      <c r="I64" s="90" t="str">
        <f t="shared" si="6"/>
        <v>AGGC</v>
      </c>
      <c r="J64" s="90" t="str">
        <f t="shared" si="7"/>
        <v>Recaudación</v>
      </c>
      <c r="K64" s="90" t="str">
        <f t="shared" si="8"/>
        <v>ACSN</v>
      </c>
      <c r="L64" s="91" t="e">
        <f t="shared" si="9"/>
        <v>#REF!</v>
      </c>
      <c r="M64" s="90" t="s">
        <v>4444</v>
      </c>
      <c r="N64" s="90" t="str">
        <f t="shared" si="10"/>
        <v>Silvia Nagheli Márquez Solís</v>
      </c>
      <c r="O64" s="90" t="s">
        <v>4454</v>
      </c>
      <c r="P64" s="90" t="s">
        <v>6946</v>
      </c>
      <c r="Q64" s="91">
        <f t="shared" si="11"/>
        <v>1</v>
      </c>
      <c r="R64" s="91"/>
    </row>
    <row r="65" spans="1:18" ht="53.25" customHeight="1" x14ac:dyDescent="0.3">
      <c r="A65" s="89">
        <v>37</v>
      </c>
      <c r="B65" s="84" t="s">
        <v>6919</v>
      </c>
      <c r="C65" s="84" t="s">
        <v>6920</v>
      </c>
      <c r="D65" s="84" t="s">
        <v>6921</v>
      </c>
      <c r="E65" s="84" t="s">
        <v>6959</v>
      </c>
      <c r="F65" s="84" t="s">
        <v>7010</v>
      </c>
      <c r="G65" s="84" t="s">
        <v>6959</v>
      </c>
      <c r="H65" s="91" t="s">
        <v>6940</v>
      </c>
      <c r="I65" s="91" t="e">
        <f t="shared" si="6"/>
        <v>#N/A</v>
      </c>
      <c r="J65" s="90" t="e">
        <f t="shared" si="7"/>
        <v>#N/A</v>
      </c>
      <c r="K65" s="90" t="e">
        <f t="shared" si="8"/>
        <v>#N/A</v>
      </c>
      <c r="L65" s="91" t="e">
        <f t="shared" si="9"/>
        <v>#N/A</v>
      </c>
      <c r="M65" s="91" t="s">
        <v>4380</v>
      </c>
      <c r="N65" s="90" t="e">
        <f t="shared" si="10"/>
        <v>#N/A</v>
      </c>
      <c r="O65" s="90"/>
      <c r="P65" s="90"/>
      <c r="Q65" s="91" t="e">
        <f t="shared" si="11"/>
        <v>#N/A</v>
      </c>
      <c r="R65" s="91"/>
    </row>
    <row r="66" spans="1:18" ht="53.25" customHeight="1" x14ac:dyDescent="0.3">
      <c r="A66" s="89">
        <v>38</v>
      </c>
      <c r="B66" s="84" t="s">
        <v>6477</v>
      </c>
      <c r="C66" s="84" t="s">
        <v>6922</v>
      </c>
      <c r="D66" s="84" t="s">
        <v>6923</v>
      </c>
      <c r="E66" s="84" t="s">
        <v>6959</v>
      </c>
      <c r="F66" s="84" t="s">
        <v>6988</v>
      </c>
      <c r="G66" s="84" t="s">
        <v>2396</v>
      </c>
      <c r="H66" s="91" t="s">
        <v>6940</v>
      </c>
      <c r="I66" s="91" t="e">
        <f t="shared" ref="I66:I68" si="12">VLOOKUP(H66,ds,6,FALSE)</f>
        <v>#N/A</v>
      </c>
      <c r="J66" s="90" t="e">
        <f t="shared" si="7"/>
        <v>#N/A</v>
      </c>
      <c r="K66" s="90" t="e">
        <f t="shared" si="8"/>
        <v>#N/A</v>
      </c>
      <c r="L66" s="91" t="e">
        <f t="shared" si="9"/>
        <v>#N/A</v>
      </c>
      <c r="M66" s="91" t="s">
        <v>4444</v>
      </c>
      <c r="N66" s="90" t="e">
        <f t="shared" si="10"/>
        <v>#N/A</v>
      </c>
      <c r="O66" s="90"/>
      <c r="P66" s="90"/>
      <c r="Q66" s="91" t="e">
        <f t="shared" si="11"/>
        <v>#N/A</v>
      </c>
      <c r="R66" s="91"/>
    </row>
    <row r="67" spans="1:18" ht="53.25" customHeight="1" x14ac:dyDescent="0.3">
      <c r="A67" s="89">
        <v>39</v>
      </c>
      <c r="B67" s="84" t="s">
        <v>6478</v>
      </c>
      <c r="C67" s="84" t="s">
        <v>6924</v>
      </c>
      <c r="D67" s="84" t="s">
        <v>6925</v>
      </c>
      <c r="E67" s="84" t="s">
        <v>6959</v>
      </c>
      <c r="F67" s="84"/>
      <c r="G67" s="84" t="s">
        <v>2396</v>
      </c>
      <c r="H67" s="91" t="s">
        <v>6940</v>
      </c>
      <c r="I67" s="91" t="e">
        <f t="shared" si="12"/>
        <v>#N/A</v>
      </c>
      <c r="J67" s="90" t="e">
        <f t="shared" si="7"/>
        <v>#N/A</v>
      </c>
      <c r="K67" s="90" t="e">
        <f t="shared" si="8"/>
        <v>#N/A</v>
      </c>
      <c r="L67" s="91" t="e">
        <f t="shared" si="9"/>
        <v>#N/A</v>
      </c>
      <c r="M67" s="91" t="s">
        <v>2276</v>
      </c>
      <c r="N67" s="90" t="e">
        <f t="shared" si="10"/>
        <v>#N/A</v>
      </c>
      <c r="O67" s="90"/>
      <c r="P67" s="90"/>
      <c r="Q67" s="91" t="e">
        <f t="shared" si="11"/>
        <v>#N/A</v>
      </c>
      <c r="R67" s="91"/>
    </row>
    <row r="68" spans="1:18" ht="53.25" customHeight="1" x14ac:dyDescent="0.3">
      <c r="A68" s="89">
        <v>14</v>
      </c>
      <c r="B68" s="84" t="s">
        <v>6353</v>
      </c>
      <c r="C68" s="84" t="s">
        <v>6861</v>
      </c>
      <c r="D68" s="84" t="s">
        <v>6862</v>
      </c>
      <c r="E68" s="84" t="s">
        <v>6959</v>
      </c>
      <c r="F68" s="84" t="s">
        <v>6988</v>
      </c>
      <c r="G68" s="84" t="s">
        <v>6959</v>
      </c>
      <c r="H68" s="91">
        <v>1566</v>
      </c>
      <c r="I68" s="90" t="str">
        <f t="shared" si="12"/>
        <v>AGGC</v>
      </c>
      <c r="J68" s="90" t="str">
        <f t="shared" si="7"/>
        <v>Recaudación</v>
      </c>
      <c r="K68" s="90" t="str">
        <f t="shared" si="8"/>
        <v>ACSN</v>
      </c>
      <c r="L68" s="91" t="e">
        <f t="shared" si="9"/>
        <v>#REF!</v>
      </c>
      <c r="M68" s="90" t="s">
        <v>4444</v>
      </c>
      <c r="N68" s="90" t="str">
        <f t="shared" si="10"/>
        <v>Silvia Nagheli Márquez Solís</v>
      </c>
      <c r="O68" s="90" t="s">
        <v>4454</v>
      </c>
      <c r="P68" s="90" t="s">
        <v>6946</v>
      </c>
      <c r="Q68" s="91">
        <f t="shared" si="11"/>
        <v>0</v>
      </c>
      <c r="R68" s="91"/>
    </row>
    <row r="69" spans="1:18" ht="53.25" customHeight="1" x14ac:dyDescent="0.3">
      <c r="A69" s="89">
        <v>41</v>
      </c>
      <c r="B69" s="84" t="s">
        <v>6473</v>
      </c>
      <c r="C69" s="84" t="s">
        <v>6929</v>
      </c>
      <c r="D69" s="84" t="s">
        <v>6930</v>
      </c>
      <c r="E69" s="84" t="s">
        <v>6974</v>
      </c>
      <c r="F69" s="84" t="s">
        <v>6988</v>
      </c>
      <c r="G69" s="84" t="s">
        <v>6974</v>
      </c>
      <c r="H69" s="91">
        <v>1207</v>
      </c>
      <c r="I69" s="91" t="e">
        <f t="shared" ref="I69:I70" si="13">VLOOKUP(H69,ds,6,FALSE)</f>
        <v>#N/A</v>
      </c>
      <c r="J69" s="90" t="e">
        <f t="shared" ref="J69:J70" si="14">VLOOKUP(H69,ds,25,FALSE)</f>
        <v>#N/A</v>
      </c>
      <c r="K69" s="91" t="e">
        <f t="shared" ref="K69:K70" si="15">VLOOKUP(H69,ds,40,FALSE)</f>
        <v>#N/A</v>
      </c>
      <c r="L69" s="91" t="e">
        <f t="shared" ref="L69:L70" si="16">VLOOKUP(H69,ds,56,FALSE)</f>
        <v>#N/A</v>
      </c>
      <c r="M69" s="91" t="s">
        <v>4444</v>
      </c>
      <c r="N69" s="90" t="e">
        <f t="shared" ref="N69:N70" si="17">VLOOKUP(H69,ds,14,FALSE)</f>
        <v>#N/A</v>
      </c>
      <c r="O69" s="90" t="s">
        <v>6944</v>
      </c>
      <c r="P69" s="90"/>
      <c r="Q69" s="91" t="e">
        <f t="shared" ref="Q69:Q70" si="18">VLOOKUP(H69,ds,13,FALSE)</f>
        <v>#N/A</v>
      </c>
      <c r="R69" s="91"/>
    </row>
    <row r="70" spans="1:18" ht="53.25" customHeight="1" x14ac:dyDescent="0.3">
      <c r="A70" s="89">
        <v>42</v>
      </c>
      <c r="B70" s="84" t="s">
        <v>6931</v>
      </c>
      <c r="C70" s="84" t="s">
        <v>6932</v>
      </c>
      <c r="D70" s="84" t="s">
        <v>6933</v>
      </c>
      <c r="E70" s="84" t="s">
        <v>6959</v>
      </c>
      <c r="F70" s="84" t="s">
        <v>6985</v>
      </c>
      <c r="G70" s="84" t="s">
        <v>6966</v>
      </c>
      <c r="H70" s="91">
        <v>1852</v>
      </c>
      <c r="I70" s="90" t="str">
        <f t="shared" si="13"/>
        <v>AGRS</v>
      </c>
      <c r="J70" s="90" t="str">
        <f t="shared" si="14"/>
        <v>Acuerdos nacionales e internacionales</v>
      </c>
      <c r="K70" s="90" t="str">
        <f t="shared" si="15"/>
        <v>ACSN</v>
      </c>
      <c r="L70" s="91" t="e">
        <f t="shared" si="16"/>
        <v>#REF!</v>
      </c>
      <c r="M70" s="90" t="s">
        <v>4444</v>
      </c>
      <c r="N70" s="90" t="str">
        <f t="shared" si="17"/>
        <v>Margarita Canseco Flores</v>
      </c>
      <c r="O70" s="90"/>
      <c r="P70" s="90"/>
      <c r="Q70" s="91">
        <f t="shared" si="18"/>
        <v>0</v>
      </c>
      <c r="R70" s="91"/>
    </row>
  </sheetData>
  <autoFilter ref="A1:R70" xr:uid="{52D782A9-3D78-44E6-A85F-4B188F483E4B}">
    <sortState xmlns:xlrd2="http://schemas.microsoft.com/office/spreadsheetml/2017/richdata2" ref="A2:R68">
      <sortCondition ref="Q1:Q70"/>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18061-5064-4894-882E-FC28516E0E85}">
  <dimension ref="A1:M45"/>
  <sheetViews>
    <sheetView topLeftCell="A39" workbookViewId="0">
      <selection activeCell="A47" sqref="A47"/>
    </sheetView>
  </sheetViews>
  <sheetFormatPr baseColWidth="10" defaultRowHeight="14.4" x14ac:dyDescent="0.3"/>
  <sheetData>
    <row r="1" spans="1:13" ht="41.25" customHeight="1" x14ac:dyDescent="0.3">
      <c r="A1" s="69" t="s">
        <v>6822</v>
      </c>
      <c r="B1" s="83" t="s">
        <v>663</v>
      </c>
      <c r="C1" s="83" t="s">
        <v>6823</v>
      </c>
      <c r="D1" s="83" t="s">
        <v>6824</v>
      </c>
      <c r="E1" s="83" t="s">
        <v>2280</v>
      </c>
      <c r="F1" s="83" t="s">
        <v>6949</v>
      </c>
      <c r="G1" s="83" t="s">
        <v>6950</v>
      </c>
      <c r="H1" s="83" t="s">
        <v>6951</v>
      </c>
      <c r="I1" s="83" t="s">
        <v>6952</v>
      </c>
      <c r="J1" s="83" t="s">
        <v>6953</v>
      </c>
      <c r="K1" s="83" t="s">
        <v>6954</v>
      </c>
      <c r="L1" s="83" t="s">
        <v>6955</v>
      </c>
      <c r="M1" s="83" t="s">
        <v>6956</v>
      </c>
    </row>
    <row r="2" spans="1:13" ht="41.25" customHeight="1" x14ac:dyDescent="0.3">
      <c r="A2" s="80">
        <v>1</v>
      </c>
      <c r="B2" s="81" t="s">
        <v>6825</v>
      </c>
      <c r="C2" s="81" t="s">
        <v>6826</v>
      </c>
      <c r="D2" s="81" t="s">
        <v>6827</v>
      </c>
      <c r="E2" s="81" t="s">
        <v>2396</v>
      </c>
      <c r="F2" s="81" t="s">
        <v>90</v>
      </c>
      <c r="G2" s="79" t="s">
        <v>455</v>
      </c>
      <c r="H2" s="81" t="s">
        <v>2294</v>
      </c>
      <c r="I2" s="71" t="s">
        <v>6957</v>
      </c>
      <c r="J2" s="79" t="s">
        <v>6958</v>
      </c>
      <c r="K2" s="80"/>
      <c r="L2" s="80" t="s">
        <v>2396</v>
      </c>
      <c r="M2" s="80"/>
    </row>
    <row r="3" spans="1:13" ht="41.25" customHeight="1" x14ac:dyDescent="0.3">
      <c r="A3" s="77">
        <v>2</v>
      </c>
      <c r="B3" s="78" t="s">
        <v>6828</v>
      </c>
      <c r="C3" s="78" t="s">
        <v>6934</v>
      </c>
      <c r="D3" s="70" t="s">
        <v>6829</v>
      </c>
      <c r="E3" s="78" t="s">
        <v>6959</v>
      </c>
      <c r="F3" s="98" t="s">
        <v>90</v>
      </c>
      <c r="G3" s="98"/>
      <c r="H3" s="78" t="s">
        <v>2307</v>
      </c>
      <c r="I3" s="78" t="s">
        <v>6960</v>
      </c>
      <c r="J3" s="78" t="s">
        <v>6958</v>
      </c>
      <c r="K3" s="77"/>
      <c r="L3" s="77" t="s">
        <v>6959</v>
      </c>
      <c r="M3" s="77" t="s">
        <v>6961</v>
      </c>
    </row>
    <row r="4" spans="1:13" ht="41.25" customHeight="1" x14ac:dyDescent="0.3">
      <c r="A4" s="80">
        <v>3</v>
      </c>
      <c r="B4" s="81" t="s">
        <v>747</v>
      </c>
      <c r="C4" s="81" t="s">
        <v>6935</v>
      </c>
      <c r="D4" s="71" t="s">
        <v>6443</v>
      </c>
      <c r="E4" s="81" t="s">
        <v>6959</v>
      </c>
      <c r="F4" s="79" t="s">
        <v>90</v>
      </c>
      <c r="G4" s="79" t="s">
        <v>354</v>
      </c>
      <c r="H4" s="81" t="s">
        <v>6963</v>
      </c>
      <c r="I4" s="81" t="s">
        <v>6964</v>
      </c>
      <c r="J4" s="81" t="s">
        <v>6965</v>
      </c>
      <c r="K4" s="80"/>
      <c r="L4" s="80" t="s">
        <v>6966</v>
      </c>
      <c r="M4" s="80" t="s">
        <v>6967</v>
      </c>
    </row>
    <row r="5" spans="1:13" ht="41.25" customHeight="1" x14ac:dyDescent="0.3">
      <c r="A5" s="72">
        <v>4.0999999999999996</v>
      </c>
      <c r="B5" s="70" t="s">
        <v>6835</v>
      </c>
      <c r="C5" s="70" t="s">
        <v>6836</v>
      </c>
      <c r="D5" s="70" t="s">
        <v>6837</v>
      </c>
      <c r="E5" s="98" t="s">
        <v>6959</v>
      </c>
      <c r="F5" s="98" t="s">
        <v>90</v>
      </c>
      <c r="G5" s="98" t="s">
        <v>6969</v>
      </c>
      <c r="H5" s="98" t="s">
        <v>6963</v>
      </c>
      <c r="I5" s="70" t="s">
        <v>6970</v>
      </c>
      <c r="J5" s="98" t="s">
        <v>6971</v>
      </c>
      <c r="K5" s="77"/>
      <c r="L5" s="77" t="s">
        <v>6966</v>
      </c>
      <c r="M5" s="77" t="s">
        <v>6972</v>
      </c>
    </row>
    <row r="6" spans="1:13" ht="41.25" customHeight="1" x14ac:dyDescent="0.3">
      <c r="A6" s="72">
        <v>4.2</v>
      </c>
      <c r="B6" s="70" t="s">
        <v>6839</v>
      </c>
      <c r="C6" s="70"/>
      <c r="D6" s="70" t="s">
        <v>6837</v>
      </c>
      <c r="E6" s="98" t="s">
        <v>6959</v>
      </c>
      <c r="F6" s="98" t="s">
        <v>90</v>
      </c>
      <c r="G6" s="98" t="s">
        <v>6969</v>
      </c>
      <c r="H6" s="98" t="s">
        <v>6963</v>
      </c>
      <c r="I6" s="70" t="s">
        <v>6973</v>
      </c>
      <c r="J6" s="98" t="s">
        <v>6971</v>
      </c>
      <c r="K6" s="77"/>
      <c r="L6" s="77"/>
      <c r="M6" s="77"/>
    </row>
    <row r="7" spans="1:13" ht="41.25" customHeight="1" x14ac:dyDescent="0.3">
      <c r="A7" s="73">
        <v>5</v>
      </c>
      <c r="B7" s="71" t="s">
        <v>6840</v>
      </c>
      <c r="C7" s="71" t="s">
        <v>6841</v>
      </c>
      <c r="D7" s="71" t="s">
        <v>6842</v>
      </c>
      <c r="E7" s="79" t="s">
        <v>6974</v>
      </c>
      <c r="F7" s="79" t="s">
        <v>90</v>
      </c>
      <c r="G7" s="79" t="s">
        <v>78</v>
      </c>
      <c r="H7" s="79" t="s">
        <v>6963</v>
      </c>
      <c r="I7" s="73"/>
      <c r="J7" s="79"/>
      <c r="K7" s="73"/>
      <c r="L7" s="73" t="s">
        <v>6974</v>
      </c>
      <c r="M7" s="73" t="s">
        <v>6975</v>
      </c>
    </row>
    <row r="8" spans="1:13" ht="41.25" customHeight="1" x14ac:dyDescent="0.3">
      <c r="A8" s="72">
        <v>6</v>
      </c>
      <c r="B8" s="70" t="s">
        <v>6843</v>
      </c>
      <c r="C8" s="70" t="s">
        <v>6844</v>
      </c>
      <c r="D8" s="70" t="s">
        <v>6845</v>
      </c>
      <c r="E8" s="98" t="s">
        <v>6974</v>
      </c>
      <c r="F8" s="98" t="s">
        <v>90</v>
      </c>
      <c r="G8" s="98" t="s">
        <v>354</v>
      </c>
      <c r="H8" s="98" t="s">
        <v>6963</v>
      </c>
      <c r="I8" s="72" t="s">
        <v>6976</v>
      </c>
      <c r="J8" s="98"/>
      <c r="K8" s="72"/>
      <c r="L8" s="72" t="s">
        <v>2396</v>
      </c>
      <c r="M8" s="72" t="s">
        <v>6977</v>
      </c>
    </row>
    <row r="9" spans="1:13" ht="41.25" customHeight="1" x14ac:dyDescent="0.3">
      <c r="A9" s="73">
        <v>7</v>
      </c>
      <c r="B9" s="71" t="s">
        <v>6846</v>
      </c>
      <c r="C9" s="71"/>
      <c r="D9" s="71" t="s">
        <v>6847</v>
      </c>
      <c r="E9" s="79" t="s">
        <v>2396</v>
      </c>
      <c r="F9" s="79" t="s">
        <v>90</v>
      </c>
      <c r="G9" s="79" t="s">
        <v>159</v>
      </c>
      <c r="H9" s="79" t="s">
        <v>6963</v>
      </c>
      <c r="I9" s="73"/>
      <c r="J9" s="79" t="s">
        <v>6958</v>
      </c>
      <c r="K9" s="73"/>
      <c r="L9" s="73" t="s">
        <v>2396</v>
      </c>
      <c r="M9" s="73" t="s">
        <v>6978</v>
      </c>
    </row>
    <row r="10" spans="1:13" ht="41.25" customHeight="1" x14ac:dyDescent="0.3">
      <c r="A10" s="72">
        <v>8</v>
      </c>
      <c r="B10" s="70" t="s">
        <v>6479</v>
      </c>
      <c r="C10" s="70" t="s">
        <v>6848</v>
      </c>
      <c r="D10" s="70" t="s">
        <v>6443</v>
      </c>
      <c r="E10" s="98" t="s">
        <v>6974</v>
      </c>
      <c r="F10" s="98" t="s">
        <v>90</v>
      </c>
      <c r="G10" s="98"/>
      <c r="H10" s="98" t="s">
        <v>6963</v>
      </c>
      <c r="I10" s="72"/>
      <c r="J10" s="98"/>
      <c r="K10" s="72"/>
      <c r="L10" s="72" t="s">
        <v>6974</v>
      </c>
      <c r="M10" s="72" t="s">
        <v>6979</v>
      </c>
    </row>
    <row r="11" spans="1:13" ht="41.25" customHeight="1" x14ac:dyDescent="0.3">
      <c r="A11" s="80">
        <v>9</v>
      </c>
      <c r="B11" s="82" t="s">
        <v>689</v>
      </c>
      <c r="C11" s="81" t="s">
        <v>6849</v>
      </c>
      <c r="D11" s="81" t="s">
        <v>6850</v>
      </c>
      <c r="E11" s="81" t="s">
        <v>6959</v>
      </c>
      <c r="F11" s="79" t="s">
        <v>159</v>
      </c>
      <c r="G11" s="79" t="s">
        <v>216</v>
      </c>
      <c r="H11" s="81" t="s">
        <v>2294</v>
      </c>
      <c r="I11" s="81"/>
      <c r="J11" s="81" t="s">
        <v>6958</v>
      </c>
      <c r="K11" s="81"/>
      <c r="L11" s="81" t="s">
        <v>6966</v>
      </c>
      <c r="M11" s="81" t="s">
        <v>6980</v>
      </c>
    </row>
    <row r="12" spans="1:13" ht="41.25" customHeight="1" x14ac:dyDescent="0.3">
      <c r="A12" s="77">
        <v>10</v>
      </c>
      <c r="B12" s="78" t="s">
        <v>6851</v>
      </c>
      <c r="C12" s="78" t="s">
        <v>6852</v>
      </c>
      <c r="D12" s="78" t="s">
        <v>6853</v>
      </c>
      <c r="E12" s="78" t="s">
        <v>6959</v>
      </c>
      <c r="F12" s="78" t="s">
        <v>159</v>
      </c>
      <c r="G12" s="98" t="s">
        <v>90</v>
      </c>
      <c r="H12" s="78" t="s">
        <v>6963</v>
      </c>
      <c r="I12" s="78" t="s">
        <v>6982</v>
      </c>
      <c r="J12" s="78" t="s">
        <v>6983</v>
      </c>
      <c r="K12" s="78"/>
      <c r="L12" s="78" t="s">
        <v>6959</v>
      </c>
      <c r="M12" s="78" t="s">
        <v>6984</v>
      </c>
    </row>
    <row r="13" spans="1:13" ht="41.25" customHeight="1" x14ac:dyDescent="0.3">
      <c r="A13" s="73">
        <v>11</v>
      </c>
      <c r="B13" s="71" t="s">
        <v>6472</v>
      </c>
      <c r="C13" s="71" t="s">
        <v>6854</v>
      </c>
      <c r="D13" s="71" t="s">
        <v>6855</v>
      </c>
      <c r="E13" s="79" t="s">
        <v>6959</v>
      </c>
      <c r="F13" s="79" t="s">
        <v>159</v>
      </c>
      <c r="G13" s="79" t="s">
        <v>6968</v>
      </c>
      <c r="H13" s="81" t="s">
        <v>2294</v>
      </c>
      <c r="I13" s="81"/>
      <c r="J13" s="79" t="s">
        <v>6985</v>
      </c>
      <c r="K13" s="81"/>
      <c r="L13" s="79" t="s">
        <v>6959</v>
      </c>
      <c r="M13" s="81" t="s">
        <v>6986</v>
      </c>
    </row>
    <row r="14" spans="1:13" ht="41.25" customHeight="1" x14ac:dyDescent="0.3">
      <c r="A14" s="74">
        <v>12</v>
      </c>
      <c r="B14" s="75" t="s">
        <v>6856</v>
      </c>
      <c r="C14" s="75" t="s">
        <v>6857</v>
      </c>
      <c r="D14" s="75" t="s">
        <v>6858</v>
      </c>
      <c r="E14" s="99" t="s">
        <v>6974</v>
      </c>
      <c r="F14" s="99" t="s">
        <v>159</v>
      </c>
      <c r="G14" s="99"/>
      <c r="H14" s="78" t="s">
        <v>6963</v>
      </c>
      <c r="I14" s="78"/>
      <c r="J14" s="78"/>
      <c r="K14" s="78"/>
      <c r="L14" s="98" t="s">
        <v>2396</v>
      </c>
      <c r="M14" s="78"/>
    </row>
    <row r="15" spans="1:13" ht="41.25" customHeight="1" x14ac:dyDescent="0.3">
      <c r="A15" s="73">
        <v>13</v>
      </c>
      <c r="B15" s="71" t="s">
        <v>6474</v>
      </c>
      <c r="C15" s="71" t="s">
        <v>6859</v>
      </c>
      <c r="D15" s="71" t="s">
        <v>6860</v>
      </c>
      <c r="E15" s="79" t="s">
        <v>6974</v>
      </c>
      <c r="F15" s="79" t="s">
        <v>216</v>
      </c>
      <c r="G15" s="79"/>
      <c r="H15" s="81" t="s">
        <v>6963</v>
      </c>
      <c r="I15" s="81"/>
      <c r="J15" s="81"/>
      <c r="K15" s="81"/>
      <c r="L15" s="79" t="s">
        <v>2396</v>
      </c>
      <c r="M15" s="81" t="s">
        <v>6987</v>
      </c>
    </row>
    <row r="16" spans="1:13" ht="41.25" customHeight="1" x14ac:dyDescent="0.3">
      <c r="A16" s="72">
        <v>14</v>
      </c>
      <c r="B16" s="70" t="s">
        <v>6353</v>
      </c>
      <c r="C16" s="70" t="s">
        <v>6861</v>
      </c>
      <c r="D16" s="70" t="s">
        <v>6862</v>
      </c>
      <c r="E16" s="98" t="s">
        <v>6959</v>
      </c>
      <c r="F16" s="98" t="s">
        <v>216</v>
      </c>
      <c r="G16" s="98"/>
      <c r="H16" s="78" t="s">
        <v>2294</v>
      </c>
      <c r="I16" s="78"/>
      <c r="J16" s="98" t="s">
        <v>6988</v>
      </c>
      <c r="K16" s="78"/>
      <c r="L16" s="98" t="s">
        <v>6959</v>
      </c>
      <c r="M16" s="78" t="s">
        <v>6989</v>
      </c>
    </row>
    <row r="17" spans="1:13" ht="41.25" customHeight="1" x14ac:dyDescent="0.3">
      <c r="A17" s="80">
        <v>15</v>
      </c>
      <c r="B17" s="81" t="s">
        <v>6863</v>
      </c>
      <c r="C17" s="81" t="s">
        <v>6861</v>
      </c>
      <c r="D17" s="81" t="s">
        <v>6864</v>
      </c>
      <c r="E17" s="81" t="s">
        <v>6959</v>
      </c>
      <c r="F17" s="81" t="s">
        <v>216</v>
      </c>
      <c r="G17" s="79" t="s">
        <v>159</v>
      </c>
      <c r="H17" s="81" t="s">
        <v>6963</v>
      </c>
      <c r="I17" s="81"/>
      <c r="J17" s="81" t="s">
        <v>6990</v>
      </c>
      <c r="K17" s="81"/>
      <c r="L17" s="81" t="s">
        <v>6966</v>
      </c>
      <c r="M17" s="81"/>
    </row>
    <row r="18" spans="1:13" ht="41.25" customHeight="1" x14ac:dyDescent="0.3">
      <c r="A18" s="72">
        <v>16</v>
      </c>
      <c r="B18" s="70" t="s">
        <v>6865</v>
      </c>
      <c r="C18" s="70" t="s">
        <v>6866</v>
      </c>
      <c r="D18" s="70" t="s">
        <v>6443</v>
      </c>
      <c r="E18" s="98" t="s">
        <v>2396</v>
      </c>
      <c r="F18" s="98" t="s">
        <v>216</v>
      </c>
      <c r="G18" s="98"/>
      <c r="H18" s="78" t="s">
        <v>2294</v>
      </c>
      <c r="I18" s="78"/>
      <c r="J18" s="78" t="s">
        <v>6988</v>
      </c>
      <c r="K18" s="78"/>
      <c r="L18" s="98" t="s">
        <v>6974</v>
      </c>
      <c r="M18" s="78"/>
    </row>
    <row r="19" spans="1:13" ht="41.25" customHeight="1" x14ac:dyDescent="0.3">
      <c r="A19" s="73">
        <v>17</v>
      </c>
      <c r="B19" s="71" t="s">
        <v>2170</v>
      </c>
      <c r="C19" s="71" t="s">
        <v>6867</v>
      </c>
      <c r="D19" s="71" t="s">
        <v>6868</v>
      </c>
      <c r="E19" s="79" t="s">
        <v>6959</v>
      </c>
      <c r="F19" s="79" t="s">
        <v>216</v>
      </c>
      <c r="G19" s="79" t="s">
        <v>78</v>
      </c>
      <c r="H19" s="81"/>
      <c r="I19" s="81"/>
      <c r="J19" s="81"/>
      <c r="K19" s="81"/>
      <c r="L19" s="79" t="s">
        <v>6966</v>
      </c>
      <c r="M19" s="81"/>
    </row>
    <row r="20" spans="1:13" ht="41.25" customHeight="1" x14ac:dyDescent="0.3">
      <c r="A20" s="72">
        <v>18</v>
      </c>
      <c r="B20" s="70" t="s">
        <v>6869</v>
      </c>
      <c r="C20" s="70" t="s">
        <v>6870</v>
      </c>
      <c r="D20" s="70" t="s">
        <v>6871</v>
      </c>
      <c r="E20" s="98" t="s">
        <v>2396</v>
      </c>
      <c r="F20" s="98" t="s">
        <v>216</v>
      </c>
      <c r="G20" s="98"/>
      <c r="H20" s="78" t="s">
        <v>2294</v>
      </c>
      <c r="I20" s="78" t="s">
        <v>6991</v>
      </c>
      <c r="J20" s="78" t="s">
        <v>6965</v>
      </c>
      <c r="K20" s="78"/>
      <c r="L20" s="98" t="s">
        <v>2396</v>
      </c>
      <c r="M20" s="78"/>
    </row>
    <row r="21" spans="1:13" ht="41.25" customHeight="1" x14ac:dyDescent="0.3">
      <c r="A21" s="73">
        <v>19</v>
      </c>
      <c r="B21" s="71" t="s">
        <v>6872</v>
      </c>
      <c r="C21" s="71" t="s">
        <v>6873</v>
      </c>
      <c r="D21" s="71" t="s">
        <v>6874</v>
      </c>
      <c r="E21" s="79" t="s">
        <v>2396</v>
      </c>
      <c r="F21" s="79" t="s">
        <v>522</v>
      </c>
      <c r="G21" s="79"/>
      <c r="H21" s="81" t="s">
        <v>6963</v>
      </c>
      <c r="I21" s="81"/>
      <c r="J21" s="81" t="s">
        <v>6992</v>
      </c>
      <c r="K21" s="81"/>
      <c r="L21" s="79" t="s">
        <v>6959</v>
      </c>
      <c r="M21" s="81" t="s">
        <v>6993</v>
      </c>
    </row>
    <row r="22" spans="1:13" ht="41.25" customHeight="1" x14ac:dyDescent="0.3">
      <c r="A22" s="72">
        <v>20</v>
      </c>
      <c r="B22" s="70" t="s">
        <v>6875</v>
      </c>
      <c r="C22" s="70" t="s">
        <v>6876</v>
      </c>
      <c r="D22" s="70" t="s">
        <v>6877</v>
      </c>
      <c r="E22" s="98" t="s">
        <v>6959</v>
      </c>
      <c r="F22" s="98" t="s">
        <v>522</v>
      </c>
      <c r="G22" s="98" t="s">
        <v>78</v>
      </c>
      <c r="H22" s="78" t="s">
        <v>2294</v>
      </c>
      <c r="I22" s="78"/>
      <c r="J22" s="78" t="s">
        <v>6994</v>
      </c>
      <c r="K22" s="78"/>
      <c r="L22" s="98" t="s">
        <v>6959</v>
      </c>
      <c r="M22" s="78"/>
    </row>
    <row r="23" spans="1:13" ht="41.25" customHeight="1" x14ac:dyDescent="0.3">
      <c r="A23" s="73">
        <v>21</v>
      </c>
      <c r="B23" s="71" t="s">
        <v>6878</v>
      </c>
      <c r="C23" s="71" t="s">
        <v>6879</v>
      </c>
      <c r="D23" s="71" t="s">
        <v>6880</v>
      </c>
      <c r="E23" s="79" t="s">
        <v>6959</v>
      </c>
      <c r="F23" s="79" t="s">
        <v>522</v>
      </c>
      <c r="G23" s="79" t="s">
        <v>159</v>
      </c>
      <c r="H23" s="81" t="s">
        <v>2294</v>
      </c>
      <c r="I23" s="81"/>
      <c r="J23" s="81" t="s">
        <v>6994</v>
      </c>
      <c r="K23" s="81"/>
      <c r="L23" s="79" t="s">
        <v>6959</v>
      </c>
      <c r="M23" s="81"/>
    </row>
    <row r="24" spans="1:13" ht="41.25" customHeight="1" x14ac:dyDescent="0.3">
      <c r="A24" s="72">
        <v>22</v>
      </c>
      <c r="B24" s="70" t="s">
        <v>6881</v>
      </c>
      <c r="C24" s="70" t="s">
        <v>6882</v>
      </c>
      <c r="D24" s="70" t="s">
        <v>6883</v>
      </c>
      <c r="E24" s="98" t="s">
        <v>2396</v>
      </c>
      <c r="F24" s="98" t="s">
        <v>522</v>
      </c>
      <c r="G24" s="98"/>
      <c r="H24" s="78" t="s">
        <v>2294</v>
      </c>
      <c r="I24" s="78"/>
      <c r="J24" s="78" t="s">
        <v>6983</v>
      </c>
      <c r="K24" s="78"/>
      <c r="L24" s="98" t="s">
        <v>2396</v>
      </c>
      <c r="M24" s="78" t="s">
        <v>6995</v>
      </c>
    </row>
    <row r="25" spans="1:13" ht="41.25" customHeight="1" x14ac:dyDescent="0.3">
      <c r="A25" s="73">
        <v>23</v>
      </c>
      <c r="B25" s="71" t="s">
        <v>6884</v>
      </c>
      <c r="C25" s="71" t="s">
        <v>6885</v>
      </c>
      <c r="D25" s="71" t="s">
        <v>6886</v>
      </c>
      <c r="E25" s="79" t="s">
        <v>6959</v>
      </c>
      <c r="F25" s="79" t="s">
        <v>48</v>
      </c>
      <c r="G25" s="79"/>
      <c r="H25" s="81" t="s">
        <v>6963</v>
      </c>
      <c r="I25" s="81"/>
      <c r="J25" s="81" t="s">
        <v>6983</v>
      </c>
      <c r="K25" s="81"/>
      <c r="L25" s="79" t="s">
        <v>6966</v>
      </c>
      <c r="M25" s="81"/>
    </row>
    <row r="26" spans="1:13" ht="41.25" customHeight="1" x14ac:dyDescent="0.3">
      <c r="A26" s="77">
        <v>24</v>
      </c>
      <c r="B26" s="76" t="s">
        <v>6887</v>
      </c>
      <c r="C26" s="70" t="s">
        <v>6888</v>
      </c>
      <c r="D26" s="70" t="s">
        <v>6889</v>
      </c>
      <c r="E26" s="98" t="s">
        <v>6959</v>
      </c>
      <c r="F26" s="98" t="s">
        <v>48</v>
      </c>
      <c r="G26" s="98"/>
      <c r="H26" s="98" t="s">
        <v>6963</v>
      </c>
      <c r="I26" s="78" t="s">
        <v>6996</v>
      </c>
      <c r="J26" s="78" t="s">
        <v>6997</v>
      </c>
      <c r="K26" s="78"/>
      <c r="L26" s="78" t="s">
        <v>6959</v>
      </c>
      <c r="M26" s="78" t="s">
        <v>6998</v>
      </c>
    </row>
    <row r="27" spans="1:13" ht="41.25" customHeight="1" x14ac:dyDescent="0.3">
      <c r="A27" s="77">
        <v>24</v>
      </c>
      <c r="B27" s="70" t="s">
        <v>6485</v>
      </c>
      <c r="C27" s="70" t="s">
        <v>6890</v>
      </c>
      <c r="D27" s="70" t="s">
        <v>6443</v>
      </c>
      <c r="E27" s="98" t="s">
        <v>6959</v>
      </c>
      <c r="F27" s="98" t="s">
        <v>48</v>
      </c>
      <c r="G27" s="98"/>
      <c r="H27" s="78" t="s">
        <v>2307</v>
      </c>
      <c r="I27" s="78"/>
      <c r="J27" s="78" t="s">
        <v>6997</v>
      </c>
      <c r="K27" s="78"/>
      <c r="L27" s="78"/>
      <c r="M27" s="78"/>
    </row>
    <row r="28" spans="1:13" ht="41.25" customHeight="1" x14ac:dyDescent="0.3">
      <c r="A28" s="73">
        <v>25</v>
      </c>
      <c r="B28" s="71" t="s">
        <v>6700</v>
      </c>
      <c r="C28" s="71" t="s">
        <v>6891</v>
      </c>
      <c r="D28" s="71" t="s">
        <v>6892</v>
      </c>
      <c r="E28" s="79" t="s">
        <v>6959</v>
      </c>
      <c r="F28" s="79" t="s">
        <v>48</v>
      </c>
      <c r="G28" s="79"/>
      <c r="H28" s="81" t="s">
        <v>6963</v>
      </c>
      <c r="I28" s="81" t="s">
        <v>6999</v>
      </c>
      <c r="J28" s="81" t="s">
        <v>6983</v>
      </c>
      <c r="K28" s="81"/>
      <c r="L28" s="79" t="s">
        <v>6959</v>
      </c>
      <c r="M28" s="81"/>
    </row>
    <row r="29" spans="1:13" ht="41.25" customHeight="1" x14ac:dyDescent="0.3">
      <c r="A29" s="72">
        <v>26</v>
      </c>
      <c r="B29" s="70" t="s">
        <v>6893</v>
      </c>
      <c r="C29" s="70" t="s">
        <v>6894</v>
      </c>
      <c r="D29" s="70" t="s">
        <v>6443</v>
      </c>
      <c r="E29" s="98" t="s">
        <v>2396</v>
      </c>
      <c r="F29" s="98" t="s">
        <v>48</v>
      </c>
      <c r="G29" s="98"/>
      <c r="H29" s="78" t="s">
        <v>6963</v>
      </c>
      <c r="I29" s="78" t="s">
        <v>7000</v>
      </c>
      <c r="J29" s="78" t="s">
        <v>7001</v>
      </c>
      <c r="K29" s="78"/>
      <c r="L29" s="98" t="s">
        <v>2396</v>
      </c>
      <c r="M29" s="78"/>
    </row>
    <row r="30" spans="1:13" ht="41.25" customHeight="1" x14ac:dyDescent="0.3">
      <c r="A30" s="73">
        <v>27</v>
      </c>
      <c r="B30" s="71" t="s">
        <v>6895</v>
      </c>
      <c r="C30" s="71" t="s">
        <v>6896</v>
      </c>
      <c r="D30" s="71" t="s">
        <v>6897</v>
      </c>
      <c r="E30" s="79" t="s">
        <v>6959</v>
      </c>
      <c r="F30" s="79" t="s">
        <v>455</v>
      </c>
      <c r="G30" s="79"/>
      <c r="H30" s="81" t="s">
        <v>2294</v>
      </c>
      <c r="I30" s="81"/>
      <c r="J30" s="81" t="s">
        <v>6985</v>
      </c>
      <c r="K30" s="81"/>
      <c r="L30" s="79" t="s">
        <v>6959</v>
      </c>
      <c r="M30" s="81"/>
    </row>
    <row r="31" spans="1:13" ht="41.25" customHeight="1" x14ac:dyDescent="0.3">
      <c r="A31" s="72">
        <v>28</v>
      </c>
      <c r="B31" s="70" t="s">
        <v>6470</v>
      </c>
      <c r="C31" s="70" t="s">
        <v>6898</v>
      </c>
      <c r="D31" s="70" t="s">
        <v>6443</v>
      </c>
      <c r="E31" s="98" t="s">
        <v>6959</v>
      </c>
      <c r="F31" s="98" t="s">
        <v>455</v>
      </c>
      <c r="G31" s="98"/>
      <c r="H31" s="78" t="s">
        <v>2294</v>
      </c>
      <c r="I31" s="78"/>
      <c r="J31" s="78" t="s">
        <v>6983</v>
      </c>
      <c r="K31" s="78"/>
      <c r="L31" s="98" t="s">
        <v>6966</v>
      </c>
      <c r="M31" s="78"/>
    </row>
    <row r="32" spans="1:13" ht="41.25" customHeight="1" x14ac:dyDescent="0.3">
      <c r="A32" s="80">
        <v>29</v>
      </c>
      <c r="B32" s="81" t="s">
        <v>6471</v>
      </c>
      <c r="C32" s="81" t="s">
        <v>6899</v>
      </c>
      <c r="D32" s="81" t="s">
        <v>6900</v>
      </c>
      <c r="E32" s="81" t="s">
        <v>6959</v>
      </c>
      <c r="F32" s="81" t="s">
        <v>455</v>
      </c>
      <c r="G32" s="79" t="s">
        <v>48</v>
      </c>
      <c r="H32" s="81" t="s">
        <v>6963</v>
      </c>
      <c r="I32" s="81"/>
      <c r="J32" s="81"/>
      <c r="K32" s="81"/>
      <c r="L32" s="81" t="s">
        <v>6959</v>
      </c>
      <c r="M32" s="81"/>
    </row>
    <row r="33" spans="1:13" ht="41.25" customHeight="1" x14ac:dyDescent="0.3">
      <c r="A33" s="77">
        <v>30</v>
      </c>
      <c r="B33" s="78" t="s">
        <v>6901</v>
      </c>
      <c r="C33" s="78" t="s">
        <v>6902</v>
      </c>
      <c r="D33" s="78" t="s">
        <v>6903</v>
      </c>
      <c r="E33" s="78" t="s">
        <v>2396</v>
      </c>
      <c r="F33" s="78" t="s">
        <v>455</v>
      </c>
      <c r="G33" s="98" t="s">
        <v>61</v>
      </c>
      <c r="H33" s="78" t="s">
        <v>2294</v>
      </c>
      <c r="I33" s="78" t="s">
        <v>7002</v>
      </c>
      <c r="J33" s="78" t="s">
        <v>6983</v>
      </c>
      <c r="K33" s="78"/>
      <c r="L33" s="78" t="s">
        <v>6959</v>
      </c>
      <c r="M33" s="78" t="s">
        <v>7003</v>
      </c>
    </row>
    <row r="34" spans="1:13" ht="41.25" customHeight="1" x14ac:dyDescent="0.3">
      <c r="A34" s="73">
        <v>31</v>
      </c>
      <c r="B34" s="71" t="s">
        <v>6904</v>
      </c>
      <c r="C34" s="71" t="s">
        <v>6905</v>
      </c>
      <c r="D34" s="71" t="s">
        <v>6906</v>
      </c>
      <c r="E34" s="79" t="s">
        <v>6959</v>
      </c>
      <c r="F34" s="79" t="s">
        <v>78</v>
      </c>
      <c r="G34" s="79" t="s">
        <v>354</v>
      </c>
      <c r="H34" s="81" t="s">
        <v>6963</v>
      </c>
      <c r="I34" s="81"/>
      <c r="J34" s="81" t="s">
        <v>6992</v>
      </c>
      <c r="K34" s="81"/>
      <c r="L34" s="79" t="s">
        <v>6959</v>
      </c>
      <c r="M34" s="81" t="s">
        <v>7004</v>
      </c>
    </row>
    <row r="35" spans="1:13" ht="41.25" customHeight="1" x14ac:dyDescent="0.3">
      <c r="A35" s="72">
        <v>32</v>
      </c>
      <c r="B35" s="70" t="s">
        <v>6907</v>
      </c>
      <c r="C35" s="70" t="s">
        <v>6908</v>
      </c>
      <c r="D35" s="70" t="s">
        <v>6909</v>
      </c>
      <c r="E35" s="98" t="s">
        <v>2396</v>
      </c>
      <c r="F35" s="98" t="s">
        <v>78</v>
      </c>
      <c r="G35" s="98"/>
      <c r="H35" s="78" t="s">
        <v>6963</v>
      </c>
      <c r="I35" s="78"/>
      <c r="J35" s="78" t="s">
        <v>6992</v>
      </c>
      <c r="K35" s="78"/>
      <c r="L35" s="98" t="s">
        <v>6959</v>
      </c>
      <c r="M35" s="78" t="s">
        <v>7004</v>
      </c>
    </row>
    <row r="36" spans="1:13" ht="41.25" customHeight="1" x14ac:dyDescent="0.3">
      <c r="A36" s="73">
        <v>33</v>
      </c>
      <c r="B36" s="71" t="s">
        <v>6910</v>
      </c>
      <c r="C36" s="71" t="s">
        <v>6911</v>
      </c>
      <c r="D36" s="71" t="s">
        <v>6443</v>
      </c>
      <c r="E36" s="79" t="s">
        <v>6959</v>
      </c>
      <c r="F36" s="79" t="s">
        <v>78</v>
      </c>
      <c r="G36" s="79"/>
      <c r="H36" s="81" t="s">
        <v>6963</v>
      </c>
      <c r="I36" s="81"/>
      <c r="J36" s="81" t="s">
        <v>7005</v>
      </c>
      <c r="K36" s="81"/>
      <c r="L36" s="79" t="s">
        <v>6959</v>
      </c>
      <c r="M36" s="81" t="s">
        <v>7006</v>
      </c>
    </row>
    <row r="37" spans="1:13" ht="41.25" customHeight="1" x14ac:dyDescent="0.3">
      <c r="A37" s="72">
        <v>34</v>
      </c>
      <c r="B37" s="70" t="s">
        <v>6912</v>
      </c>
      <c r="C37" s="70" t="s">
        <v>6913</v>
      </c>
      <c r="D37" s="70" t="s">
        <v>6443</v>
      </c>
      <c r="E37" s="98" t="s">
        <v>2396</v>
      </c>
      <c r="F37" s="98" t="s">
        <v>78</v>
      </c>
      <c r="G37" s="98"/>
      <c r="H37" s="78" t="s">
        <v>6963</v>
      </c>
      <c r="I37" s="78"/>
      <c r="J37" s="78" t="s">
        <v>7007</v>
      </c>
      <c r="K37" s="78"/>
      <c r="L37" s="98" t="s">
        <v>2396</v>
      </c>
      <c r="M37" s="78"/>
    </row>
    <row r="38" spans="1:13" ht="41.25" customHeight="1" x14ac:dyDescent="0.3">
      <c r="A38" s="80">
        <v>35</v>
      </c>
      <c r="B38" s="81" t="s">
        <v>6914</v>
      </c>
      <c r="C38" s="81" t="s">
        <v>6915</v>
      </c>
      <c r="D38" s="81" t="s">
        <v>6916</v>
      </c>
      <c r="E38" s="81" t="s">
        <v>2396</v>
      </c>
      <c r="F38" s="81" t="s">
        <v>78</v>
      </c>
      <c r="G38" s="79" t="s">
        <v>90</v>
      </c>
      <c r="H38" s="81" t="s">
        <v>6963</v>
      </c>
      <c r="I38" s="81"/>
      <c r="J38" s="81" t="s">
        <v>7008</v>
      </c>
      <c r="K38" s="81"/>
      <c r="L38" s="81" t="s">
        <v>2396</v>
      </c>
      <c r="M38" s="81"/>
    </row>
    <row r="39" spans="1:13" ht="41.25" customHeight="1" x14ac:dyDescent="0.3">
      <c r="A39" s="72">
        <v>36</v>
      </c>
      <c r="B39" s="70" t="s">
        <v>6917</v>
      </c>
      <c r="C39" s="70" t="s">
        <v>6918</v>
      </c>
      <c r="D39" s="70" t="s">
        <v>6443</v>
      </c>
      <c r="E39" s="98" t="s">
        <v>6959</v>
      </c>
      <c r="F39" s="98" t="s">
        <v>78</v>
      </c>
      <c r="G39" s="98"/>
      <c r="H39" s="78" t="s">
        <v>2294</v>
      </c>
      <c r="I39" s="78"/>
      <c r="J39" s="78" t="s">
        <v>6992</v>
      </c>
      <c r="K39" s="78"/>
      <c r="L39" s="98" t="s">
        <v>2396</v>
      </c>
      <c r="M39" s="78" t="s">
        <v>7009</v>
      </c>
    </row>
    <row r="40" spans="1:13" ht="41.25" customHeight="1" x14ac:dyDescent="0.3">
      <c r="A40" s="80">
        <v>37</v>
      </c>
      <c r="B40" s="81" t="s">
        <v>6919</v>
      </c>
      <c r="C40" s="81" t="s">
        <v>6920</v>
      </c>
      <c r="D40" s="81" t="s">
        <v>6921</v>
      </c>
      <c r="E40" s="81" t="s">
        <v>6959</v>
      </c>
      <c r="F40" s="81" t="s">
        <v>78</v>
      </c>
      <c r="G40" s="79" t="s">
        <v>522</v>
      </c>
      <c r="H40" s="81" t="s">
        <v>6963</v>
      </c>
      <c r="I40" s="81"/>
      <c r="J40" s="81" t="s">
        <v>7010</v>
      </c>
      <c r="K40" s="81"/>
      <c r="L40" s="81" t="s">
        <v>6959</v>
      </c>
      <c r="M40" s="81"/>
    </row>
    <row r="41" spans="1:13" ht="41.25" customHeight="1" x14ac:dyDescent="0.3">
      <c r="A41" s="72">
        <v>38</v>
      </c>
      <c r="B41" s="70" t="s">
        <v>6477</v>
      </c>
      <c r="C41" s="70" t="s">
        <v>6922</v>
      </c>
      <c r="D41" s="70" t="s">
        <v>6923</v>
      </c>
      <c r="E41" s="98" t="s">
        <v>6959</v>
      </c>
      <c r="F41" s="98" t="s">
        <v>61</v>
      </c>
      <c r="G41" s="98"/>
      <c r="H41" s="78" t="s">
        <v>6963</v>
      </c>
      <c r="I41" s="78"/>
      <c r="J41" s="78" t="s">
        <v>6988</v>
      </c>
      <c r="K41" s="78"/>
      <c r="L41" s="98" t="s">
        <v>2396</v>
      </c>
      <c r="M41" s="78"/>
    </row>
    <row r="42" spans="1:13" ht="41.25" customHeight="1" x14ac:dyDescent="0.3">
      <c r="A42" s="73">
        <v>39</v>
      </c>
      <c r="B42" s="71" t="s">
        <v>6478</v>
      </c>
      <c r="C42" s="71" t="s">
        <v>6924</v>
      </c>
      <c r="D42" s="71" t="s">
        <v>6925</v>
      </c>
      <c r="E42" s="79" t="s">
        <v>6959</v>
      </c>
      <c r="F42" s="79" t="s">
        <v>61</v>
      </c>
      <c r="G42" s="79"/>
      <c r="H42" s="81" t="s">
        <v>6963</v>
      </c>
      <c r="I42" s="81"/>
      <c r="J42" s="81"/>
      <c r="K42" s="81"/>
      <c r="L42" s="79" t="s">
        <v>2396</v>
      </c>
      <c r="M42" s="81"/>
    </row>
    <row r="43" spans="1:13" ht="41.25" customHeight="1" x14ac:dyDescent="0.3">
      <c r="A43" s="72">
        <v>40</v>
      </c>
      <c r="B43" s="70" t="s">
        <v>6926</v>
      </c>
      <c r="C43" s="70" t="s">
        <v>6927</v>
      </c>
      <c r="D43" s="70" t="s">
        <v>6928</v>
      </c>
      <c r="E43" s="98" t="s">
        <v>2396</v>
      </c>
      <c r="F43" s="98" t="s">
        <v>61</v>
      </c>
      <c r="G43" s="98"/>
      <c r="H43" s="78" t="s">
        <v>6963</v>
      </c>
      <c r="I43" s="78"/>
      <c r="J43" s="78" t="s">
        <v>6988</v>
      </c>
      <c r="K43" s="78"/>
      <c r="L43" s="98" t="s">
        <v>2396</v>
      </c>
      <c r="M43" s="78"/>
    </row>
    <row r="44" spans="1:13" ht="41.25" customHeight="1" x14ac:dyDescent="0.3">
      <c r="A44" s="73">
        <v>41</v>
      </c>
      <c r="B44" s="71" t="s">
        <v>6473</v>
      </c>
      <c r="C44" s="71" t="s">
        <v>6929</v>
      </c>
      <c r="D44" s="71" t="s">
        <v>6930</v>
      </c>
      <c r="E44" s="79" t="s">
        <v>6974</v>
      </c>
      <c r="F44" s="79" t="s">
        <v>61</v>
      </c>
      <c r="G44" s="79"/>
      <c r="H44" s="81" t="s">
        <v>6963</v>
      </c>
      <c r="I44" s="81"/>
      <c r="J44" s="81" t="s">
        <v>6988</v>
      </c>
      <c r="K44" s="81"/>
      <c r="L44" s="79" t="s">
        <v>6974</v>
      </c>
      <c r="M44" s="81"/>
    </row>
    <row r="45" spans="1:13" ht="41.25" customHeight="1" x14ac:dyDescent="0.3">
      <c r="A45" s="72">
        <v>42</v>
      </c>
      <c r="B45" s="70" t="s">
        <v>6931</v>
      </c>
      <c r="C45" s="70" t="s">
        <v>6932</v>
      </c>
      <c r="D45" s="70" t="s">
        <v>6933</v>
      </c>
      <c r="E45" s="98" t="s">
        <v>6959</v>
      </c>
      <c r="F45" s="98" t="s">
        <v>61</v>
      </c>
      <c r="G45" s="98" t="s">
        <v>48</v>
      </c>
      <c r="H45" s="78" t="s">
        <v>6963</v>
      </c>
      <c r="I45" s="78" t="s">
        <v>7011</v>
      </c>
      <c r="J45" s="78" t="s">
        <v>6985</v>
      </c>
      <c r="K45" s="78"/>
      <c r="L45" s="98" t="s">
        <v>6966</v>
      </c>
      <c r="M45" s="7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AB44-AFC1-4BC2-87AD-D0F8F40D91B0}">
  <dimension ref="A1:Y26"/>
  <sheetViews>
    <sheetView topLeftCell="K1" workbookViewId="0">
      <pane ySplit="1" topLeftCell="A8" activePane="bottomLeft" state="frozen"/>
      <selection activeCell="F1" sqref="F1"/>
      <selection pane="bottomLeft" activeCell="L25" sqref="L25"/>
    </sheetView>
  </sheetViews>
  <sheetFormatPr baseColWidth="10" defaultRowHeight="14.4" x14ac:dyDescent="0.3"/>
  <cols>
    <col min="23" max="23" width="28.44140625" bestFit="1" customWidth="1"/>
    <col min="24" max="24" width="15.6640625" bestFit="1" customWidth="1"/>
    <col min="25" max="25" width="19" bestFit="1" customWidth="1"/>
  </cols>
  <sheetData>
    <row r="1" spans="1:25" x14ac:dyDescent="0.3">
      <c r="A1" s="9" t="s">
        <v>630</v>
      </c>
      <c r="B1" s="9" t="s">
        <v>631</v>
      </c>
      <c r="C1" s="9" t="s">
        <v>632</v>
      </c>
      <c r="D1" s="9" t="s">
        <v>633</v>
      </c>
      <c r="E1" s="9" t="s">
        <v>2277</v>
      </c>
      <c r="F1" s="9" t="s">
        <v>3</v>
      </c>
      <c r="G1" s="9" t="s">
        <v>2278</v>
      </c>
      <c r="H1" s="9" t="s">
        <v>2279</v>
      </c>
      <c r="I1" s="9" t="s">
        <v>642</v>
      </c>
      <c r="J1" s="9" t="s">
        <v>637</v>
      </c>
      <c r="K1" s="9" t="s">
        <v>2280</v>
      </c>
      <c r="L1" s="9" t="s">
        <v>2281</v>
      </c>
      <c r="M1" s="9" t="s">
        <v>2282</v>
      </c>
      <c r="N1" s="9" t="s">
        <v>2283</v>
      </c>
      <c r="O1" s="9" t="s">
        <v>2284</v>
      </c>
      <c r="P1" s="9" t="s">
        <v>14</v>
      </c>
      <c r="Q1" s="9" t="s">
        <v>2285</v>
      </c>
      <c r="R1" s="9" t="s">
        <v>2286</v>
      </c>
      <c r="S1" s="9" t="s">
        <v>2287</v>
      </c>
      <c r="T1" s="9" t="s">
        <v>2288</v>
      </c>
      <c r="U1" s="9" t="s">
        <v>2289</v>
      </c>
      <c r="V1" s="9" t="s">
        <v>2290</v>
      </c>
      <c r="W1" s="9" t="s">
        <v>2291</v>
      </c>
      <c r="X1" s="9" t="s">
        <v>2292</v>
      </c>
      <c r="Y1" s="33" t="s">
        <v>3947</v>
      </c>
    </row>
    <row r="2" spans="1:25" x14ac:dyDescent="0.3">
      <c r="A2" s="17">
        <v>23</v>
      </c>
      <c r="B2" s="18" t="s">
        <v>365</v>
      </c>
      <c r="C2" s="19">
        <v>43194.846886574072</v>
      </c>
      <c r="D2" s="18" t="s">
        <v>693</v>
      </c>
      <c r="E2" s="18" t="s">
        <v>693</v>
      </c>
      <c r="F2" s="31">
        <v>38</v>
      </c>
      <c r="G2" s="18" t="s">
        <v>55</v>
      </c>
      <c r="H2" s="31">
        <v>639</v>
      </c>
      <c r="I2" s="18" t="s">
        <v>671</v>
      </c>
      <c r="J2" s="18" t="s">
        <v>654</v>
      </c>
      <c r="K2" s="18" t="s">
        <v>47</v>
      </c>
      <c r="L2" s="18" t="s">
        <v>2307</v>
      </c>
      <c r="M2" s="18"/>
      <c r="N2" s="18" t="s">
        <v>2296</v>
      </c>
      <c r="O2" s="21" t="b">
        <v>0</v>
      </c>
      <c r="P2" s="18" t="s">
        <v>46</v>
      </c>
      <c r="Q2" s="18"/>
      <c r="R2" s="27">
        <v>6977</v>
      </c>
      <c r="S2" s="28">
        <v>1597619</v>
      </c>
      <c r="T2" s="18"/>
      <c r="U2" s="27">
        <v>6977</v>
      </c>
      <c r="V2" s="20">
        <v>1</v>
      </c>
      <c r="W2" s="20" t="s">
        <v>2308</v>
      </c>
      <c r="X2" s="19">
        <v>43887.726805555554</v>
      </c>
      <c r="Y2" s="1" t="e">
        <f t="shared" ref="Y2:Y26" si="0">VLOOKUP(F2,h_project,1,FALSE)</f>
        <v>#N/A</v>
      </c>
    </row>
    <row r="3" spans="1:25" x14ac:dyDescent="0.3">
      <c r="A3" s="22">
        <v>310</v>
      </c>
      <c r="B3" s="23" t="s">
        <v>381</v>
      </c>
      <c r="C3" s="24">
        <v>43371.545902777776</v>
      </c>
      <c r="D3" s="23" t="s">
        <v>741</v>
      </c>
      <c r="E3" s="23" t="s">
        <v>46</v>
      </c>
      <c r="F3" s="32">
        <v>88</v>
      </c>
      <c r="G3" s="23" t="s">
        <v>123</v>
      </c>
      <c r="H3" s="32">
        <v>2082</v>
      </c>
      <c r="I3" s="23" t="s">
        <v>2389</v>
      </c>
      <c r="J3" s="23" t="s">
        <v>654</v>
      </c>
      <c r="K3" s="23" t="s">
        <v>47</v>
      </c>
      <c r="L3" s="23" t="s">
        <v>2294</v>
      </c>
      <c r="M3" s="23" t="s">
        <v>2390</v>
      </c>
      <c r="N3" s="23" t="s">
        <v>2296</v>
      </c>
      <c r="O3" s="26" t="b">
        <v>0</v>
      </c>
      <c r="P3" s="23" t="s">
        <v>402</v>
      </c>
      <c r="Q3" s="23" t="s">
        <v>167</v>
      </c>
      <c r="R3" s="29">
        <v>2584</v>
      </c>
      <c r="S3" s="30">
        <v>532562.4</v>
      </c>
      <c r="T3" s="23" t="s">
        <v>2297</v>
      </c>
      <c r="U3" s="29">
        <v>2325.6</v>
      </c>
      <c r="V3" s="26"/>
      <c r="W3" s="25" t="s">
        <v>2391</v>
      </c>
      <c r="X3" s="24">
        <v>43385.511423611111</v>
      </c>
      <c r="Y3" s="1" t="e">
        <f t="shared" si="0"/>
        <v>#N/A</v>
      </c>
    </row>
    <row r="4" spans="1:25" x14ac:dyDescent="0.3">
      <c r="A4" s="22">
        <v>398</v>
      </c>
      <c r="B4" s="23" t="s">
        <v>428</v>
      </c>
      <c r="C4" s="24">
        <v>43433.56894675926</v>
      </c>
      <c r="D4" s="23" t="s">
        <v>2417</v>
      </c>
      <c r="E4" s="23" t="s">
        <v>1082</v>
      </c>
      <c r="F4" s="32">
        <v>391</v>
      </c>
      <c r="G4" s="23" t="s">
        <v>41</v>
      </c>
      <c r="H4" s="32">
        <v>997</v>
      </c>
      <c r="I4" s="23" t="s">
        <v>656</v>
      </c>
      <c r="J4" s="23" t="s">
        <v>663</v>
      </c>
      <c r="K4" s="23" t="s">
        <v>108</v>
      </c>
      <c r="L4" s="23" t="s">
        <v>2294</v>
      </c>
      <c r="M4" s="23"/>
      <c r="N4" s="23" t="s">
        <v>2296</v>
      </c>
      <c r="O4" s="26" t="b">
        <v>0</v>
      </c>
      <c r="P4" s="23" t="s">
        <v>2371</v>
      </c>
      <c r="Q4" s="23" t="s">
        <v>167</v>
      </c>
      <c r="R4" s="29">
        <v>1605.5</v>
      </c>
      <c r="S4" s="30">
        <v>330893.55</v>
      </c>
      <c r="T4" s="23" t="s">
        <v>2297</v>
      </c>
      <c r="U4" s="29">
        <v>1444.95</v>
      </c>
      <c r="V4" s="26"/>
      <c r="W4" s="25" t="s">
        <v>2418</v>
      </c>
      <c r="X4" s="24">
        <v>43899.423217592594</v>
      </c>
      <c r="Y4" s="1" t="e">
        <f t="shared" si="0"/>
        <v>#N/A</v>
      </c>
    </row>
    <row r="5" spans="1:25" x14ac:dyDescent="0.3">
      <c r="A5" s="17">
        <v>450</v>
      </c>
      <c r="B5" s="18" t="s">
        <v>884</v>
      </c>
      <c r="C5" s="19">
        <v>43460.556863425925</v>
      </c>
      <c r="D5" s="18" t="s">
        <v>1206</v>
      </c>
      <c r="E5" s="18" t="s">
        <v>1206</v>
      </c>
      <c r="F5" s="31">
        <v>490</v>
      </c>
      <c r="G5" s="18" t="s">
        <v>85</v>
      </c>
      <c r="H5" s="31">
        <v>700</v>
      </c>
      <c r="I5" s="18" t="s">
        <v>656</v>
      </c>
      <c r="J5" s="18" t="s">
        <v>765</v>
      </c>
      <c r="K5" s="18" t="s">
        <v>108</v>
      </c>
      <c r="L5" s="18" t="s">
        <v>2307</v>
      </c>
      <c r="M5" s="18"/>
      <c r="N5" s="18" t="s">
        <v>2296</v>
      </c>
      <c r="O5" s="21" t="b">
        <v>1</v>
      </c>
      <c r="P5" s="18" t="s">
        <v>402</v>
      </c>
      <c r="Q5" s="18" t="s">
        <v>167</v>
      </c>
      <c r="R5" s="27">
        <v>23.9</v>
      </c>
      <c r="S5" s="28">
        <v>0</v>
      </c>
      <c r="T5" s="18" t="s">
        <v>2329</v>
      </c>
      <c r="U5" s="27">
        <v>0</v>
      </c>
      <c r="V5" s="21"/>
      <c r="W5" s="20" t="s">
        <v>2425</v>
      </c>
      <c r="X5" s="19">
        <v>43461.684560185182</v>
      </c>
      <c r="Y5" s="1" t="e">
        <f t="shared" si="0"/>
        <v>#N/A</v>
      </c>
    </row>
    <row r="6" spans="1:25" x14ac:dyDescent="0.3">
      <c r="A6" s="17">
        <v>629</v>
      </c>
      <c r="B6" s="18" t="s">
        <v>131</v>
      </c>
      <c r="C6" s="19">
        <v>43578.396215277775</v>
      </c>
      <c r="D6" s="18" t="s">
        <v>1067</v>
      </c>
      <c r="E6" s="18" t="s">
        <v>1067</v>
      </c>
      <c r="F6" s="31">
        <v>382</v>
      </c>
      <c r="G6" s="18" t="s">
        <v>85</v>
      </c>
      <c r="H6" s="31">
        <v>81</v>
      </c>
      <c r="I6" s="18" t="s">
        <v>671</v>
      </c>
      <c r="J6" s="18" t="s">
        <v>663</v>
      </c>
      <c r="K6" s="18" t="s">
        <v>47</v>
      </c>
      <c r="L6" s="18" t="s">
        <v>2307</v>
      </c>
      <c r="M6" s="18"/>
      <c r="N6" s="18" t="s">
        <v>2296</v>
      </c>
      <c r="O6" s="21" t="b">
        <v>0</v>
      </c>
      <c r="P6" s="18" t="s">
        <v>2463</v>
      </c>
      <c r="Q6" s="18" t="s">
        <v>167</v>
      </c>
      <c r="R6" s="27">
        <v>1849</v>
      </c>
      <c r="S6" s="28">
        <v>380996</v>
      </c>
      <c r="T6" s="18" t="s">
        <v>2297</v>
      </c>
      <c r="U6" s="27">
        <v>1664</v>
      </c>
      <c r="V6" s="21"/>
      <c r="W6" s="20" t="s">
        <v>2391</v>
      </c>
      <c r="X6" s="19">
        <v>43605.69903935185</v>
      </c>
      <c r="Y6" s="1">
        <f t="shared" si="0"/>
        <v>382</v>
      </c>
    </row>
    <row r="7" spans="1:25" x14ac:dyDescent="0.3">
      <c r="A7" s="17">
        <v>657</v>
      </c>
      <c r="B7" s="18" t="s">
        <v>87</v>
      </c>
      <c r="C7" s="19">
        <v>43593.537129629629</v>
      </c>
      <c r="D7" s="18" t="s">
        <v>1474</v>
      </c>
      <c r="E7" s="18" t="s">
        <v>1474</v>
      </c>
      <c r="F7" s="31">
        <v>775</v>
      </c>
      <c r="G7" s="18" t="s">
        <v>2484</v>
      </c>
      <c r="H7" s="31">
        <v>962</v>
      </c>
      <c r="I7" s="18" t="s">
        <v>671</v>
      </c>
      <c r="J7" s="18" t="s">
        <v>1439</v>
      </c>
      <c r="K7" s="18" t="s">
        <v>47</v>
      </c>
      <c r="L7" s="18" t="s">
        <v>2307</v>
      </c>
      <c r="M7" s="18"/>
      <c r="N7" s="18" t="s">
        <v>2296</v>
      </c>
      <c r="O7" s="21" t="b">
        <v>0</v>
      </c>
      <c r="P7" s="18" t="s">
        <v>2463</v>
      </c>
      <c r="Q7" s="18" t="s">
        <v>63</v>
      </c>
      <c r="R7" s="27">
        <v>3437.03</v>
      </c>
      <c r="S7" s="28">
        <v>3093.3270000000002</v>
      </c>
      <c r="T7" s="18" t="s">
        <v>2297</v>
      </c>
      <c r="U7" s="27">
        <v>3437.03</v>
      </c>
      <c r="V7" s="21"/>
      <c r="W7" s="20" t="s">
        <v>2485</v>
      </c>
      <c r="X7" s="19">
        <v>43609.477870370371</v>
      </c>
      <c r="Y7" s="1" t="e">
        <f t="shared" si="0"/>
        <v>#N/A</v>
      </c>
    </row>
    <row r="8" spans="1:25" x14ac:dyDescent="0.3">
      <c r="A8" s="22">
        <v>663</v>
      </c>
      <c r="B8" s="23" t="s">
        <v>365</v>
      </c>
      <c r="C8" s="24">
        <v>43596.3830787037</v>
      </c>
      <c r="D8" s="23" t="s">
        <v>1203</v>
      </c>
      <c r="E8" s="23" t="s">
        <v>1203</v>
      </c>
      <c r="F8" s="32">
        <v>488</v>
      </c>
      <c r="G8" s="23" t="s">
        <v>55</v>
      </c>
      <c r="H8" s="32">
        <v>639</v>
      </c>
      <c r="I8" s="23" t="s">
        <v>671</v>
      </c>
      <c r="J8" s="23" t="s">
        <v>765</v>
      </c>
      <c r="K8" s="23" t="s">
        <v>175</v>
      </c>
      <c r="L8" s="23" t="s">
        <v>2307</v>
      </c>
      <c r="M8" s="23"/>
      <c r="N8" s="23" t="s">
        <v>2296</v>
      </c>
      <c r="O8" s="26" t="b">
        <v>0</v>
      </c>
      <c r="P8" s="23" t="s">
        <v>2463</v>
      </c>
      <c r="Q8" s="23" t="s">
        <v>2487</v>
      </c>
      <c r="R8" s="29"/>
      <c r="S8" s="30"/>
      <c r="T8" s="23" t="s">
        <v>2487</v>
      </c>
      <c r="U8" s="29"/>
      <c r="V8" s="26"/>
      <c r="W8" s="25" t="s">
        <v>2308</v>
      </c>
      <c r="X8" s="24">
        <v>43596.385613425926</v>
      </c>
      <c r="Y8" s="1" t="e">
        <f t="shared" si="0"/>
        <v>#N/A</v>
      </c>
    </row>
    <row r="9" spans="1:25" x14ac:dyDescent="0.3">
      <c r="A9" s="17">
        <v>734</v>
      </c>
      <c r="B9" s="18" t="s">
        <v>267</v>
      </c>
      <c r="C9" s="19">
        <v>43635.69021990741</v>
      </c>
      <c r="D9" s="18" t="s">
        <v>1582</v>
      </c>
      <c r="E9" s="18" t="s">
        <v>1582</v>
      </c>
      <c r="F9" s="31">
        <v>878</v>
      </c>
      <c r="G9" s="18" t="s">
        <v>148</v>
      </c>
      <c r="H9" s="31">
        <v>1026</v>
      </c>
      <c r="I9" s="18" t="s">
        <v>656</v>
      </c>
      <c r="J9" s="18" t="s">
        <v>1439</v>
      </c>
      <c r="K9" s="18" t="s">
        <v>47</v>
      </c>
      <c r="L9" s="18" t="s">
        <v>2307</v>
      </c>
      <c r="M9" s="18"/>
      <c r="N9" s="18" t="s">
        <v>2296</v>
      </c>
      <c r="O9" s="21" t="b">
        <v>0</v>
      </c>
      <c r="P9" s="18" t="s">
        <v>2321</v>
      </c>
      <c r="Q9" s="18" t="s">
        <v>167</v>
      </c>
      <c r="R9" s="27">
        <v>0</v>
      </c>
      <c r="S9" s="28">
        <v>0</v>
      </c>
      <c r="T9" s="18" t="s">
        <v>2487</v>
      </c>
      <c r="U9" s="27">
        <v>0</v>
      </c>
      <c r="V9" s="21"/>
      <c r="W9" s="20" t="s">
        <v>2418</v>
      </c>
      <c r="X9" s="19">
        <v>43637.515138888892</v>
      </c>
      <c r="Y9" s="1" t="e">
        <f t="shared" si="0"/>
        <v>#N/A</v>
      </c>
    </row>
    <row r="10" spans="1:25" x14ac:dyDescent="0.3">
      <c r="A10" s="17">
        <v>824</v>
      </c>
      <c r="B10" s="18" t="s">
        <v>87</v>
      </c>
      <c r="C10" s="19">
        <v>43698.501817129632</v>
      </c>
      <c r="D10" s="18" t="s">
        <v>1708</v>
      </c>
      <c r="E10" s="18" t="s">
        <v>1708</v>
      </c>
      <c r="F10" s="31">
        <v>1025</v>
      </c>
      <c r="G10" s="18" t="s">
        <v>85</v>
      </c>
      <c r="H10" s="31">
        <v>881</v>
      </c>
      <c r="I10" s="18" t="s">
        <v>671</v>
      </c>
      <c r="J10" s="18" t="s">
        <v>182</v>
      </c>
      <c r="K10" s="18" t="s">
        <v>108</v>
      </c>
      <c r="L10" s="18" t="s">
        <v>2307</v>
      </c>
      <c r="M10" s="18"/>
      <c r="N10" s="18" t="s">
        <v>2296</v>
      </c>
      <c r="O10" s="21" t="b">
        <v>0</v>
      </c>
      <c r="P10" s="18" t="s">
        <v>2463</v>
      </c>
      <c r="Q10" s="18" t="s">
        <v>167</v>
      </c>
      <c r="R10" s="27">
        <v>4449.7</v>
      </c>
      <c r="S10" s="28">
        <v>1018981.3</v>
      </c>
      <c r="T10" s="18" t="s">
        <v>2297</v>
      </c>
      <c r="U10" s="27">
        <v>4449.7</v>
      </c>
      <c r="V10" s="21"/>
      <c r="W10" s="20" t="s">
        <v>2453</v>
      </c>
      <c r="X10" s="19">
        <v>43921.733668981484</v>
      </c>
      <c r="Y10" s="1">
        <f t="shared" si="0"/>
        <v>1025</v>
      </c>
    </row>
    <row r="11" spans="1:25" x14ac:dyDescent="0.3">
      <c r="A11" s="22">
        <v>845</v>
      </c>
      <c r="B11" s="23" t="s">
        <v>87</v>
      </c>
      <c r="C11" s="24">
        <v>43713.774976851855</v>
      </c>
      <c r="D11" s="23" t="s">
        <v>1709</v>
      </c>
      <c r="E11" s="23" t="s">
        <v>1709</v>
      </c>
      <c r="F11" s="32">
        <v>1026</v>
      </c>
      <c r="G11" s="23" t="s">
        <v>85</v>
      </c>
      <c r="H11" s="32">
        <v>880</v>
      </c>
      <c r="I11" s="23" t="s">
        <v>80</v>
      </c>
      <c r="J11" s="23" t="s">
        <v>663</v>
      </c>
      <c r="K11" s="23" t="s">
        <v>108</v>
      </c>
      <c r="L11" s="23" t="s">
        <v>2307</v>
      </c>
      <c r="M11" s="23"/>
      <c r="N11" s="23" t="s">
        <v>2296</v>
      </c>
      <c r="O11" s="26" t="b">
        <v>0</v>
      </c>
      <c r="P11" s="23" t="s">
        <v>2463</v>
      </c>
      <c r="Q11" s="23" t="s">
        <v>167</v>
      </c>
      <c r="R11" s="29">
        <v>14121.62</v>
      </c>
      <c r="S11" s="30">
        <v>3233850.98</v>
      </c>
      <c r="T11" s="23" t="s">
        <v>2297</v>
      </c>
      <c r="U11" s="29">
        <v>14121.62</v>
      </c>
      <c r="V11" s="26"/>
      <c r="W11" s="25" t="s">
        <v>2418</v>
      </c>
      <c r="X11" s="24">
        <v>43742.723055555558</v>
      </c>
      <c r="Y11" s="1">
        <f t="shared" si="0"/>
        <v>1026</v>
      </c>
    </row>
    <row r="12" spans="1:25" x14ac:dyDescent="0.3">
      <c r="A12" s="17">
        <v>930</v>
      </c>
      <c r="B12" s="18" t="s">
        <v>157</v>
      </c>
      <c r="C12" s="19">
        <v>43789.744201388887</v>
      </c>
      <c r="D12" s="18" t="s">
        <v>1803</v>
      </c>
      <c r="E12" s="18" t="s">
        <v>1803</v>
      </c>
      <c r="F12" s="31">
        <v>1123</v>
      </c>
      <c r="G12" s="18" t="s">
        <v>85</v>
      </c>
      <c r="H12" s="31">
        <v>1002</v>
      </c>
      <c r="I12" s="18" t="s">
        <v>665</v>
      </c>
      <c r="J12" s="18" t="s">
        <v>654</v>
      </c>
      <c r="K12" s="18" t="s">
        <v>47</v>
      </c>
      <c r="L12" s="18" t="s">
        <v>2307</v>
      </c>
      <c r="M12" s="18"/>
      <c r="N12" s="18" t="s">
        <v>2296</v>
      </c>
      <c r="O12" s="21" t="b">
        <v>0</v>
      </c>
      <c r="P12" s="18" t="s">
        <v>2371</v>
      </c>
      <c r="Q12" s="18" t="s">
        <v>167</v>
      </c>
      <c r="R12" s="27">
        <v>2850</v>
      </c>
      <c r="S12" s="28">
        <v>652650</v>
      </c>
      <c r="T12" s="18" t="s">
        <v>2297</v>
      </c>
      <c r="U12" s="27">
        <v>2850</v>
      </c>
      <c r="V12" s="21"/>
      <c r="W12" s="20" t="s">
        <v>2418</v>
      </c>
      <c r="X12" s="19">
        <v>43843.671724537038</v>
      </c>
      <c r="Y12" s="1">
        <f t="shared" si="0"/>
        <v>1123</v>
      </c>
    </row>
    <row r="13" spans="1:25" x14ac:dyDescent="0.3">
      <c r="A13" s="22">
        <v>973</v>
      </c>
      <c r="B13" s="23" t="s">
        <v>267</v>
      </c>
      <c r="C13" s="24">
        <v>43815.546643518515</v>
      </c>
      <c r="D13" s="23" t="s">
        <v>1977</v>
      </c>
      <c r="E13" s="23" t="s">
        <v>1977</v>
      </c>
      <c r="F13" s="32">
        <v>1277</v>
      </c>
      <c r="G13" s="23" t="s">
        <v>148</v>
      </c>
      <c r="H13" s="32">
        <v>408</v>
      </c>
      <c r="I13" s="23" t="s">
        <v>656</v>
      </c>
      <c r="J13" s="23" t="s">
        <v>1439</v>
      </c>
      <c r="K13" s="23" t="s">
        <v>47</v>
      </c>
      <c r="L13" s="23" t="s">
        <v>2307</v>
      </c>
      <c r="M13" s="23"/>
      <c r="N13" s="23" t="s">
        <v>2296</v>
      </c>
      <c r="O13" s="26" t="b">
        <v>1</v>
      </c>
      <c r="P13" s="23" t="s">
        <v>2343</v>
      </c>
      <c r="Q13" s="23" t="s">
        <v>63</v>
      </c>
      <c r="R13" s="29">
        <v>3147</v>
      </c>
      <c r="S13" s="30">
        <v>648596.69999999995</v>
      </c>
      <c r="T13" s="23" t="s">
        <v>2297</v>
      </c>
      <c r="U13" s="29">
        <v>2832.3</v>
      </c>
      <c r="V13" s="26"/>
      <c r="W13" s="25" t="s">
        <v>2485</v>
      </c>
      <c r="X13" s="24">
        <v>43983.503437500003</v>
      </c>
      <c r="Y13" s="1">
        <f t="shared" si="0"/>
        <v>1277</v>
      </c>
    </row>
    <row r="14" spans="1:25" x14ac:dyDescent="0.3">
      <c r="A14" s="22">
        <v>975</v>
      </c>
      <c r="B14" s="23" t="s">
        <v>126</v>
      </c>
      <c r="C14" s="24">
        <v>43815.582361111112</v>
      </c>
      <c r="D14" s="23" t="s">
        <v>1961</v>
      </c>
      <c r="E14" s="23" t="s">
        <v>1961</v>
      </c>
      <c r="F14" s="32">
        <v>1261</v>
      </c>
      <c r="G14" s="23" t="s">
        <v>148</v>
      </c>
      <c r="H14" s="32">
        <v>700</v>
      </c>
      <c r="I14" s="23" t="s">
        <v>656</v>
      </c>
      <c r="J14" s="23" t="s">
        <v>1439</v>
      </c>
      <c r="K14" s="23" t="s">
        <v>47</v>
      </c>
      <c r="L14" s="23" t="s">
        <v>2294</v>
      </c>
      <c r="M14" s="23" t="s">
        <v>2590</v>
      </c>
      <c r="N14" s="23" t="s">
        <v>2296</v>
      </c>
      <c r="O14" s="26" t="b">
        <v>0</v>
      </c>
      <c r="P14" s="23" t="s">
        <v>2387</v>
      </c>
      <c r="Q14" s="23" t="s">
        <v>167</v>
      </c>
      <c r="R14" s="29">
        <v>3150.07</v>
      </c>
      <c r="S14" s="30">
        <v>649226.44999999995</v>
      </c>
      <c r="T14" s="23" t="s">
        <v>2297</v>
      </c>
      <c r="U14" s="29">
        <v>2835.05</v>
      </c>
      <c r="V14" s="26"/>
      <c r="W14" s="25" t="s">
        <v>2425</v>
      </c>
      <c r="X14" s="24">
        <v>43914.602372685185</v>
      </c>
      <c r="Y14" s="1" t="e">
        <f t="shared" si="0"/>
        <v>#N/A</v>
      </c>
    </row>
    <row r="15" spans="1:25" x14ac:dyDescent="0.3">
      <c r="A15" s="17">
        <v>1008</v>
      </c>
      <c r="B15" s="18" t="s">
        <v>2419</v>
      </c>
      <c r="C15" s="19">
        <v>43843.770231481481</v>
      </c>
      <c r="D15" s="18" t="s">
        <v>2007</v>
      </c>
      <c r="E15" s="18" t="s">
        <v>2007</v>
      </c>
      <c r="F15" s="31">
        <v>1303</v>
      </c>
      <c r="G15" s="18" t="s">
        <v>85</v>
      </c>
      <c r="H15" s="31">
        <v>2280</v>
      </c>
      <c r="I15" s="18" t="s">
        <v>80</v>
      </c>
      <c r="J15" s="18" t="s">
        <v>654</v>
      </c>
      <c r="K15" s="18" t="s">
        <v>47</v>
      </c>
      <c r="L15" s="18" t="s">
        <v>2307</v>
      </c>
      <c r="M15" s="18"/>
      <c r="N15" s="18" t="s">
        <v>2296</v>
      </c>
      <c r="O15" s="21" t="b">
        <v>0</v>
      </c>
      <c r="P15" s="18" t="s">
        <v>2532</v>
      </c>
      <c r="Q15" s="18" t="s">
        <v>2472</v>
      </c>
      <c r="R15" s="27">
        <v>2154</v>
      </c>
      <c r="S15" s="28">
        <v>207360</v>
      </c>
      <c r="T15" s="18" t="s">
        <v>2534</v>
      </c>
      <c r="U15" s="27">
        <v>1536</v>
      </c>
      <c r="V15" s="21"/>
      <c r="W15" s="20" t="s">
        <v>2391</v>
      </c>
      <c r="X15" s="19">
        <v>43984.061388888891</v>
      </c>
      <c r="Y15" s="1">
        <f t="shared" si="0"/>
        <v>1303</v>
      </c>
    </row>
    <row r="16" spans="1:25" x14ac:dyDescent="0.3">
      <c r="A16" s="17">
        <v>1074</v>
      </c>
      <c r="B16" s="18" t="s">
        <v>117</v>
      </c>
      <c r="C16" s="19">
        <v>43910.665949074071</v>
      </c>
      <c r="D16" s="18" t="s">
        <v>1803</v>
      </c>
      <c r="E16" s="18" t="s">
        <v>1803</v>
      </c>
      <c r="F16" s="31">
        <v>1123</v>
      </c>
      <c r="G16" s="18" t="s">
        <v>85</v>
      </c>
      <c r="H16" s="31">
        <v>1002</v>
      </c>
      <c r="I16" s="18" t="s">
        <v>665</v>
      </c>
      <c r="J16" s="18" t="s">
        <v>654</v>
      </c>
      <c r="K16" s="18" t="s">
        <v>47</v>
      </c>
      <c r="L16" s="18" t="s">
        <v>2294</v>
      </c>
      <c r="M16" s="18"/>
      <c r="N16" s="18" t="s">
        <v>2296</v>
      </c>
      <c r="O16" s="21" t="b">
        <v>0</v>
      </c>
      <c r="P16" s="18" t="s">
        <v>2371</v>
      </c>
      <c r="Q16" s="18" t="s">
        <v>167</v>
      </c>
      <c r="R16" s="27">
        <v>4096</v>
      </c>
      <c r="S16" s="28">
        <v>937984</v>
      </c>
      <c r="T16" s="18" t="s">
        <v>2297</v>
      </c>
      <c r="U16" s="27">
        <v>4096</v>
      </c>
      <c r="V16" s="21"/>
      <c r="W16" s="20" t="s">
        <v>2469</v>
      </c>
      <c r="X16" s="19">
        <v>43958.788854166669</v>
      </c>
      <c r="Y16" s="1">
        <f t="shared" si="0"/>
        <v>1123</v>
      </c>
    </row>
    <row r="17" spans="1:25" x14ac:dyDescent="0.3">
      <c r="A17" s="22">
        <v>1117</v>
      </c>
      <c r="B17" s="23" t="s">
        <v>117</v>
      </c>
      <c r="C17" s="24">
        <v>43950.538055555553</v>
      </c>
      <c r="D17" s="23" t="s">
        <v>1826</v>
      </c>
      <c r="E17" s="23" t="s">
        <v>1826</v>
      </c>
      <c r="F17" s="32">
        <v>1142</v>
      </c>
      <c r="G17" s="23" t="s">
        <v>85</v>
      </c>
      <c r="H17" s="32">
        <v>893.1</v>
      </c>
      <c r="I17" s="23" t="s">
        <v>80</v>
      </c>
      <c r="J17" s="23" t="s">
        <v>654</v>
      </c>
      <c r="K17" s="23" t="s">
        <v>47</v>
      </c>
      <c r="L17" s="23" t="s">
        <v>2307</v>
      </c>
      <c r="M17" s="23"/>
      <c r="N17" s="23" t="s">
        <v>2296</v>
      </c>
      <c r="O17" s="26" t="b">
        <v>0</v>
      </c>
      <c r="P17" s="23" t="s">
        <v>2532</v>
      </c>
      <c r="Q17" s="23" t="s">
        <v>2319</v>
      </c>
      <c r="R17" s="29">
        <v>0</v>
      </c>
      <c r="S17" s="30">
        <v>0</v>
      </c>
      <c r="T17" s="23" t="s">
        <v>2329</v>
      </c>
      <c r="U17" s="29">
        <v>0</v>
      </c>
      <c r="V17" s="26"/>
      <c r="W17" s="25" t="s">
        <v>2458</v>
      </c>
      <c r="X17" s="24">
        <v>43950.542986111112</v>
      </c>
      <c r="Y17" s="1">
        <f t="shared" si="0"/>
        <v>1142</v>
      </c>
    </row>
    <row r="18" spans="1:25" x14ac:dyDescent="0.3">
      <c r="A18" s="22">
        <v>1127</v>
      </c>
      <c r="B18" s="23" t="s">
        <v>117</v>
      </c>
      <c r="C18" s="24">
        <v>43962.764317129629</v>
      </c>
      <c r="D18" s="23" t="s">
        <v>2133</v>
      </c>
      <c r="E18" s="23" t="s">
        <v>2133</v>
      </c>
      <c r="F18" s="32">
        <v>1427</v>
      </c>
      <c r="G18" s="23" t="s">
        <v>85</v>
      </c>
      <c r="H18" s="32">
        <v>485.1</v>
      </c>
      <c r="I18" s="23" t="s">
        <v>183</v>
      </c>
      <c r="J18" s="23" t="s">
        <v>1324</v>
      </c>
      <c r="K18" s="23" t="s">
        <v>47</v>
      </c>
      <c r="L18" s="23" t="s">
        <v>2307</v>
      </c>
      <c r="M18" s="23"/>
      <c r="N18" s="23" t="s">
        <v>2296</v>
      </c>
      <c r="O18" s="26" t="b">
        <v>0</v>
      </c>
      <c r="P18" s="23" t="s">
        <v>2457</v>
      </c>
      <c r="Q18" s="23" t="s">
        <v>2319</v>
      </c>
      <c r="R18" s="29">
        <v>0</v>
      </c>
      <c r="S18" s="30">
        <v>0</v>
      </c>
      <c r="T18" s="23" t="s">
        <v>218</v>
      </c>
      <c r="U18" s="29">
        <v>0</v>
      </c>
      <c r="V18" s="26"/>
      <c r="W18" s="25" t="s">
        <v>2458</v>
      </c>
      <c r="X18" s="24">
        <v>43962.767361111109</v>
      </c>
      <c r="Y18" s="1">
        <f t="shared" si="0"/>
        <v>1427</v>
      </c>
    </row>
    <row r="19" spans="1:25" x14ac:dyDescent="0.3">
      <c r="A19" s="17">
        <v>1128</v>
      </c>
      <c r="B19" s="18" t="s">
        <v>87</v>
      </c>
      <c r="C19" s="19">
        <v>43962.992974537039</v>
      </c>
      <c r="D19" s="18" t="s">
        <v>2217</v>
      </c>
      <c r="E19" s="18" t="s">
        <v>2217</v>
      </c>
      <c r="F19" s="31">
        <v>1507</v>
      </c>
      <c r="G19" s="18" t="s">
        <v>39</v>
      </c>
      <c r="H19" s="31">
        <v>979</v>
      </c>
      <c r="I19" s="18" t="s">
        <v>671</v>
      </c>
      <c r="J19" s="18" t="s">
        <v>756</v>
      </c>
      <c r="K19" s="18" t="s">
        <v>47</v>
      </c>
      <c r="L19" s="18" t="s">
        <v>2307</v>
      </c>
      <c r="M19" s="18"/>
      <c r="N19" s="18" t="s">
        <v>2296</v>
      </c>
      <c r="O19" s="21" t="b">
        <v>0</v>
      </c>
      <c r="P19" s="18" t="s">
        <v>2357</v>
      </c>
      <c r="Q19" s="18" t="s">
        <v>167</v>
      </c>
      <c r="R19" s="27">
        <v>460</v>
      </c>
      <c r="S19" s="28">
        <v>105340</v>
      </c>
      <c r="T19" s="18" t="s">
        <v>2297</v>
      </c>
      <c r="U19" s="27">
        <v>460</v>
      </c>
      <c r="V19" s="21"/>
      <c r="W19" s="20" t="s">
        <v>2619</v>
      </c>
      <c r="X19" s="19">
        <v>43976.640833333331</v>
      </c>
      <c r="Y19" s="1">
        <f t="shared" si="0"/>
        <v>1507</v>
      </c>
    </row>
    <row r="20" spans="1:25" x14ac:dyDescent="0.3">
      <c r="A20" s="17">
        <v>1137</v>
      </c>
      <c r="B20" s="18" t="s">
        <v>117</v>
      </c>
      <c r="C20" s="19">
        <v>43969.618645833332</v>
      </c>
      <c r="D20" s="18" t="s">
        <v>2217</v>
      </c>
      <c r="E20" s="18" t="s">
        <v>2217</v>
      </c>
      <c r="F20" s="31">
        <v>1507</v>
      </c>
      <c r="G20" s="18" t="s">
        <v>39</v>
      </c>
      <c r="H20" s="31">
        <v>979</v>
      </c>
      <c r="I20" s="18" t="s">
        <v>671</v>
      </c>
      <c r="J20" s="18" t="s">
        <v>756</v>
      </c>
      <c r="K20" s="18" t="s">
        <v>47</v>
      </c>
      <c r="L20" s="18" t="s">
        <v>2307</v>
      </c>
      <c r="M20" s="18"/>
      <c r="N20" s="18" t="s">
        <v>2296</v>
      </c>
      <c r="O20" s="21" t="b">
        <v>0</v>
      </c>
      <c r="P20" s="18" t="s">
        <v>2371</v>
      </c>
      <c r="Q20" s="18" t="s">
        <v>2319</v>
      </c>
      <c r="R20" s="27">
        <v>0</v>
      </c>
      <c r="S20" s="28">
        <v>0</v>
      </c>
      <c r="T20" s="18" t="s">
        <v>2487</v>
      </c>
      <c r="U20" s="27">
        <v>0</v>
      </c>
      <c r="V20" s="21"/>
      <c r="W20" s="20" t="s">
        <v>2458</v>
      </c>
      <c r="X20" s="19">
        <v>43969.622106481482</v>
      </c>
      <c r="Y20" s="1">
        <f t="shared" si="0"/>
        <v>1507</v>
      </c>
    </row>
    <row r="21" spans="1:25" x14ac:dyDescent="0.3">
      <c r="A21" s="17">
        <v>1141</v>
      </c>
      <c r="B21" s="18" t="s">
        <v>209</v>
      </c>
      <c r="C21" s="19">
        <v>43971.131226851852</v>
      </c>
      <c r="D21" s="18" t="s">
        <v>2169</v>
      </c>
      <c r="E21" s="18" t="s">
        <v>2169</v>
      </c>
      <c r="F21" s="31">
        <v>1465</v>
      </c>
      <c r="G21" s="18" t="s">
        <v>148</v>
      </c>
      <c r="H21" s="31">
        <v>3046</v>
      </c>
      <c r="I21" s="18" t="s">
        <v>671</v>
      </c>
      <c r="J21" s="18" t="s">
        <v>182</v>
      </c>
      <c r="K21" s="18" t="s">
        <v>47</v>
      </c>
      <c r="L21" s="18" t="s">
        <v>2307</v>
      </c>
      <c r="M21" s="18"/>
      <c r="N21" s="18" t="s">
        <v>2296</v>
      </c>
      <c r="O21" s="21" t="b">
        <v>0</v>
      </c>
      <c r="P21" s="18" t="s">
        <v>2371</v>
      </c>
      <c r="Q21" s="18" t="s">
        <v>167</v>
      </c>
      <c r="R21" s="27">
        <v>855</v>
      </c>
      <c r="S21" s="28">
        <v>195795</v>
      </c>
      <c r="T21" s="18" t="s">
        <v>2297</v>
      </c>
      <c r="U21" s="27">
        <v>855</v>
      </c>
      <c r="V21" s="21"/>
      <c r="W21" s="20" t="s">
        <v>2418</v>
      </c>
      <c r="X21" s="19">
        <v>43978.716666666667</v>
      </c>
      <c r="Y21" s="1">
        <f t="shared" si="0"/>
        <v>1465</v>
      </c>
    </row>
    <row r="22" spans="1:25" x14ac:dyDescent="0.3">
      <c r="A22" s="22">
        <v>1146</v>
      </c>
      <c r="B22" s="23" t="s">
        <v>117</v>
      </c>
      <c r="C22" s="24">
        <v>43972.692777777775</v>
      </c>
      <c r="D22" s="23" t="s">
        <v>2119</v>
      </c>
      <c r="E22" s="23" t="s">
        <v>2119</v>
      </c>
      <c r="F22" s="32">
        <v>1397</v>
      </c>
      <c r="G22" s="23" t="s">
        <v>85</v>
      </c>
      <c r="H22" s="32">
        <v>485.1</v>
      </c>
      <c r="I22" s="23" t="s">
        <v>183</v>
      </c>
      <c r="J22" s="23" t="s">
        <v>756</v>
      </c>
      <c r="K22" s="23" t="s">
        <v>108</v>
      </c>
      <c r="L22" s="23" t="s">
        <v>2307</v>
      </c>
      <c r="M22" s="23"/>
      <c r="N22" s="23" t="s">
        <v>2296</v>
      </c>
      <c r="O22" s="26" t="b">
        <v>0</v>
      </c>
      <c r="P22" s="23" t="s">
        <v>2457</v>
      </c>
      <c r="Q22" s="23" t="s">
        <v>2319</v>
      </c>
      <c r="R22" s="29">
        <v>0</v>
      </c>
      <c r="S22" s="30">
        <v>0</v>
      </c>
      <c r="T22" s="23" t="s">
        <v>218</v>
      </c>
      <c r="U22" s="29">
        <v>0</v>
      </c>
      <c r="V22" s="26"/>
      <c r="W22" s="25" t="s">
        <v>2458</v>
      </c>
      <c r="X22" s="24">
        <v>43972.6955787037</v>
      </c>
      <c r="Y22" s="1">
        <f t="shared" si="0"/>
        <v>1397</v>
      </c>
    </row>
    <row r="23" spans="1:25" x14ac:dyDescent="0.3">
      <c r="A23" s="17">
        <v>1147</v>
      </c>
      <c r="B23" s="18" t="s">
        <v>255</v>
      </c>
      <c r="C23" s="19">
        <v>43973.868344907409</v>
      </c>
      <c r="D23" s="18" t="s">
        <v>4533</v>
      </c>
      <c r="E23" s="18" t="s">
        <v>4533</v>
      </c>
      <c r="F23" s="31">
        <v>1552</v>
      </c>
      <c r="G23" s="18" t="s">
        <v>85</v>
      </c>
      <c r="H23" s="31">
        <v>645</v>
      </c>
      <c r="I23" s="18" t="s">
        <v>671</v>
      </c>
      <c r="J23" s="18" t="s">
        <v>756</v>
      </c>
      <c r="K23" s="18" t="s">
        <v>47</v>
      </c>
      <c r="L23" s="18" t="s">
        <v>2294</v>
      </c>
      <c r="M23" s="18" t="s">
        <v>4672</v>
      </c>
      <c r="N23" s="18" t="s">
        <v>2296</v>
      </c>
      <c r="O23" s="21" t="b">
        <v>0</v>
      </c>
      <c r="P23" s="18" t="s">
        <v>2357</v>
      </c>
      <c r="Q23" s="18" t="s">
        <v>167</v>
      </c>
      <c r="R23" s="27">
        <v>257.45</v>
      </c>
      <c r="S23" s="28">
        <v>58956.05</v>
      </c>
      <c r="T23" s="18" t="s">
        <v>2297</v>
      </c>
      <c r="U23" s="27">
        <v>257.45</v>
      </c>
      <c r="V23" s="21"/>
      <c r="W23" s="20" t="s">
        <v>2485</v>
      </c>
      <c r="X23" s="19">
        <v>43984.667928240742</v>
      </c>
      <c r="Y23" s="1">
        <f t="shared" si="0"/>
        <v>1552</v>
      </c>
    </row>
    <row r="24" spans="1:25" x14ac:dyDescent="0.3">
      <c r="A24" s="17">
        <v>1149</v>
      </c>
      <c r="B24" s="18" t="s">
        <v>255</v>
      </c>
      <c r="C24" s="19">
        <v>43977.445219907408</v>
      </c>
      <c r="D24" s="18" t="s">
        <v>4547</v>
      </c>
      <c r="E24" s="18" t="s">
        <v>4547</v>
      </c>
      <c r="F24" s="31">
        <v>1566</v>
      </c>
      <c r="G24" s="18" t="s">
        <v>85</v>
      </c>
      <c r="H24" s="31">
        <v>3045</v>
      </c>
      <c r="I24" s="18" t="s">
        <v>4549</v>
      </c>
      <c r="J24" s="18" t="s">
        <v>756</v>
      </c>
      <c r="K24" s="18" t="s">
        <v>47</v>
      </c>
      <c r="L24" s="18" t="s">
        <v>2294</v>
      </c>
      <c r="M24" s="18" t="s">
        <v>4673</v>
      </c>
      <c r="N24" s="18" t="s">
        <v>2296</v>
      </c>
      <c r="O24" s="21" t="b">
        <v>0</v>
      </c>
      <c r="P24" s="18" t="s">
        <v>4674</v>
      </c>
      <c r="Q24" s="18" t="s">
        <v>2319</v>
      </c>
      <c r="R24" s="27">
        <v>0</v>
      </c>
      <c r="S24" s="28">
        <v>0</v>
      </c>
      <c r="T24" s="18" t="s">
        <v>2487</v>
      </c>
      <c r="U24" s="27">
        <v>0</v>
      </c>
      <c r="V24" s="21"/>
      <c r="W24" s="20" t="s">
        <v>2458</v>
      </c>
      <c r="X24" s="19">
        <v>43977.448240740741</v>
      </c>
      <c r="Y24" s="1">
        <f t="shared" si="0"/>
        <v>1566</v>
      </c>
    </row>
    <row r="25" spans="1:25" x14ac:dyDescent="0.3">
      <c r="A25" s="17">
        <v>1151</v>
      </c>
      <c r="B25" s="18" t="s">
        <v>117</v>
      </c>
      <c r="C25" s="19">
        <v>43977.671493055554</v>
      </c>
      <c r="D25" s="18" t="s">
        <v>2248</v>
      </c>
      <c r="E25" s="18" t="s">
        <v>2248</v>
      </c>
      <c r="F25" s="31">
        <v>1531</v>
      </c>
      <c r="G25" s="18" t="s">
        <v>85</v>
      </c>
      <c r="H25" s="31">
        <v>999</v>
      </c>
      <c r="I25" s="18" t="s">
        <v>665</v>
      </c>
      <c r="J25" s="18" t="s">
        <v>1324</v>
      </c>
      <c r="K25" s="18" t="s">
        <v>47</v>
      </c>
      <c r="L25" s="18" t="s">
        <v>2307</v>
      </c>
      <c r="M25" s="18"/>
      <c r="N25" s="18" t="s">
        <v>2296</v>
      </c>
      <c r="O25" s="21" t="b">
        <v>0</v>
      </c>
      <c r="P25" s="18" t="s">
        <v>2371</v>
      </c>
      <c r="Q25" s="18" t="s">
        <v>2319</v>
      </c>
      <c r="R25" s="27">
        <v>0</v>
      </c>
      <c r="S25" s="28">
        <v>0</v>
      </c>
      <c r="T25" s="18" t="s">
        <v>2487</v>
      </c>
      <c r="U25" s="27">
        <v>0</v>
      </c>
      <c r="V25" s="21"/>
      <c r="W25" s="20" t="s">
        <v>2458</v>
      </c>
      <c r="X25" s="19">
        <v>43977.675347222219</v>
      </c>
      <c r="Y25" s="1">
        <f t="shared" si="0"/>
        <v>1531</v>
      </c>
    </row>
    <row r="26" spans="1:25" x14ac:dyDescent="0.3">
      <c r="A26" s="22">
        <v>1154</v>
      </c>
      <c r="B26" s="23" t="s">
        <v>234</v>
      </c>
      <c r="C26" s="24">
        <v>43978.791921296295</v>
      </c>
      <c r="D26" s="23" t="s">
        <v>2185</v>
      </c>
      <c r="E26" s="23" t="s">
        <v>2185</v>
      </c>
      <c r="F26" s="32">
        <v>1477</v>
      </c>
      <c r="G26" s="23" t="s">
        <v>39</v>
      </c>
      <c r="H26" s="32">
        <v>621</v>
      </c>
      <c r="I26" s="23" t="s">
        <v>665</v>
      </c>
      <c r="J26" s="23" t="s">
        <v>756</v>
      </c>
      <c r="K26" s="23" t="s">
        <v>47</v>
      </c>
      <c r="L26" s="23" t="s">
        <v>2294</v>
      </c>
      <c r="M26" s="23" t="s">
        <v>4676</v>
      </c>
      <c r="N26" s="23" t="s">
        <v>2296</v>
      </c>
      <c r="O26" s="26" t="b">
        <v>0</v>
      </c>
      <c r="P26" s="23" t="s">
        <v>2321</v>
      </c>
      <c r="Q26" s="23" t="s">
        <v>2319</v>
      </c>
      <c r="R26" s="29">
        <v>0</v>
      </c>
      <c r="S26" s="30">
        <v>0</v>
      </c>
      <c r="T26" s="23" t="s">
        <v>2487</v>
      </c>
      <c r="U26" s="29">
        <v>0</v>
      </c>
      <c r="V26" s="26"/>
      <c r="W26" s="25" t="s">
        <v>2425</v>
      </c>
      <c r="X26" s="24">
        <v>43983.776041666664</v>
      </c>
      <c r="Y26" s="1">
        <f t="shared" si="0"/>
        <v>1477</v>
      </c>
    </row>
  </sheetData>
  <autoFilter ref="A1:Y1" xr:uid="{0E5C6CC4-8E0B-4ED9-A0A8-824668440170}"/>
  <hyperlinks>
    <hyperlink ref="V2" r:id="rId1" display="1" xr:uid="{4B7B009D-008D-44C2-8836-6C8197D01907}"/>
    <hyperlink ref="W2" r:id="rId2" xr:uid="{520FB426-FE8A-4DC1-9E9E-5356DDB37294}"/>
    <hyperlink ref="W3" r:id="rId3" xr:uid="{702EF23B-9CE8-4A91-A1A1-FE941EAD0C56}"/>
    <hyperlink ref="W4" r:id="rId4" xr:uid="{3DC43233-2D0A-4BFF-BCC8-6327CCF0456E}"/>
    <hyperlink ref="W5" r:id="rId5" xr:uid="{E824671B-547E-42D9-AB1A-287C97D0E15D}"/>
    <hyperlink ref="W6" r:id="rId6" xr:uid="{4269C0CA-5DD3-4605-9085-FE324FE89440}"/>
    <hyperlink ref="W7" r:id="rId7" xr:uid="{BC167783-D7FA-4237-AA62-60843D494645}"/>
    <hyperlink ref="W8" r:id="rId8" xr:uid="{3AC02D15-DB6E-4797-BBD9-9A0F59C1EB15}"/>
    <hyperlink ref="W9" r:id="rId9" xr:uid="{99D3E309-A5EA-4D8D-AB12-209532BD53C4}"/>
    <hyperlink ref="W10" r:id="rId10" xr:uid="{3F17FE20-8D03-491A-BF82-D37074D33AEE}"/>
    <hyperlink ref="W11" r:id="rId11" xr:uid="{EDFAD8E2-FC14-46C0-8504-1D1E9BC04162}"/>
    <hyperlink ref="W12" r:id="rId12" xr:uid="{30DC50B6-8813-4AA7-93B6-D66BDD9E2920}"/>
    <hyperlink ref="W13" r:id="rId13" xr:uid="{8965B6C3-7E4D-4959-801B-D4D7591BA5A0}"/>
    <hyperlink ref="W14" r:id="rId14" xr:uid="{B0A1D9F6-5BA0-441A-A195-F18174FEAE49}"/>
    <hyperlink ref="W15" r:id="rId15" xr:uid="{98A556FB-D447-433A-A888-04FEA29C3BD1}"/>
    <hyperlink ref="W16" r:id="rId16" xr:uid="{F83F852D-0151-472B-AF3E-BEECBDD9179B}"/>
    <hyperlink ref="W17" r:id="rId17" xr:uid="{A1314866-ECF4-4ED1-91C2-F4386B2786A0}"/>
    <hyperlink ref="W18" r:id="rId18" xr:uid="{59C7CCCD-E819-4C09-9B3A-1D47CE3CD276}"/>
    <hyperlink ref="W19" r:id="rId19" xr:uid="{81CAA201-78AA-4776-BBF9-FD00AF8822E8}"/>
    <hyperlink ref="W20" r:id="rId20" xr:uid="{A764DE66-5E4C-4086-B574-2969F878D106}"/>
    <hyperlink ref="W21" r:id="rId21" xr:uid="{713CED38-AEF1-4B38-8AA4-EB539FCD041B}"/>
    <hyperlink ref="W22" r:id="rId22" xr:uid="{0EEB67EE-936E-43B3-8C11-B9379840D90B}"/>
    <hyperlink ref="W23" r:id="rId23" xr:uid="{FE825EF7-93CF-4467-A62C-B142E4C72FFF}"/>
    <hyperlink ref="W24" r:id="rId24" xr:uid="{FB29F094-04C8-4187-A636-93AB3A4B65E8}"/>
    <hyperlink ref="W25" r:id="rId25" xr:uid="{8FAAAD42-F4C2-4A9B-AE58-1E8448756AB2}"/>
    <hyperlink ref="W26" r:id="rId26" xr:uid="{C6FDF45E-94E5-4CD6-BD5F-21278174B60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07"/>
  <sheetViews>
    <sheetView workbookViewId="0">
      <pane ySplit="1" topLeftCell="A2" activePane="bottomLeft" state="frozen"/>
      <selection activeCell="F1" sqref="F1"/>
      <selection pane="bottomLeft"/>
    </sheetView>
  </sheetViews>
  <sheetFormatPr baseColWidth="10" defaultColWidth="11.44140625" defaultRowHeight="14.4" x14ac:dyDescent="0.3"/>
  <cols>
    <col min="1" max="19" width="11.44140625" style="16"/>
    <col min="20" max="23" width="11.44140625" style="65"/>
    <col min="24" max="16384" width="11.44140625" style="16"/>
  </cols>
  <sheetData>
    <row r="1" spans="1:39" x14ac:dyDescent="0.3">
      <c r="A1" s="3" t="s">
        <v>3</v>
      </c>
      <c r="B1" s="3" t="s">
        <v>0</v>
      </c>
      <c r="C1" s="3" t="s">
        <v>1</v>
      </c>
      <c r="D1" s="3" t="s">
        <v>2</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6" t="s">
        <v>19</v>
      </c>
      <c r="U1" s="6" t="s">
        <v>20</v>
      </c>
      <c r="V1" s="6" t="s">
        <v>21</v>
      </c>
      <c r="W1" s="6" t="s">
        <v>22</v>
      </c>
      <c r="X1" s="3" t="s">
        <v>23</v>
      </c>
      <c r="Y1" s="3" t="s">
        <v>24</v>
      </c>
      <c r="Z1" s="3" t="s">
        <v>25</v>
      </c>
      <c r="AA1" s="3" t="s">
        <v>26</v>
      </c>
      <c r="AB1" s="3" t="s">
        <v>27</v>
      </c>
      <c r="AC1" s="3" t="s">
        <v>28</v>
      </c>
      <c r="AD1" s="3" t="s">
        <v>29</v>
      </c>
      <c r="AE1" s="3" t="s">
        <v>30</v>
      </c>
      <c r="AF1" s="3" t="s">
        <v>31</v>
      </c>
      <c r="AG1" s="3" t="s">
        <v>4448</v>
      </c>
      <c r="AH1" s="3" t="s">
        <v>6371</v>
      </c>
      <c r="AI1" s="3" t="s">
        <v>6667</v>
      </c>
      <c r="AJ1" s="3" t="s">
        <v>8036</v>
      </c>
      <c r="AK1" s="3" t="s">
        <v>8037</v>
      </c>
      <c r="AL1" s="34" t="s">
        <v>4447</v>
      </c>
    </row>
    <row r="2" spans="1:39" x14ac:dyDescent="0.3">
      <c r="A2" s="2">
        <v>1002</v>
      </c>
      <c r="B2" s="68">
        <v>1144</v>
      </c>
      <c r="C2" s="1" t="s">
        <v>32</v>
      </c>
      <c r="D2" s="1" t="s">
        <v>33</v>
      </c>
      <c r="E2" s="1" t="s">
        <v>34</v>
      </c>
      <c r="F2" s="1" t="s">
        <v>35</v>
      </c>
      <c r="G2" s="1" t="s">
        <v>36</v>
      </c>
      <c r="H2" s="1" t="s">
        <v>37</v>
      </c>
      <c r="I2" s="1" t="s">
        <v>376</v>
      </c>
      <c r="J2" s="1" t="s">
        <v>39</v>
      </c>
      <c r="K2" s="1" t="s">
        <v>376</v>
      </c>
      <c r="L2" s="1" t="s">
        <v>41</v>
      </c>
      <c r="M2" s="1" t="s">
        <v>42</v>
      </c>
      <c r="N2" s="1" t="s">
        <v>43</v>
      </c>
      <c r="O2" s="1" t="s">
        <v>44</v>
      </c>
      <c r="P2" s="66">
        <v>663525.80000000005</v>
      </c>
      <c r="Q2" s="2">
        <v>0.08</v>
      </c>
      <c r="R2" s="67">
        <v>0.1</v>
      </c>
      <c r="S2" s="1" t="s">
        <v>45</v>
      </c>
      <c r="T2" s="1" t="s">
        <v>7126</v>
      </c>
      <c r="U2" s="1" t="s">
        <v>7126</v>
      </c>
      <c r="V2" s="1" t="s">
        <v>7127</v>
      </c>
      <c r="W2" s="1" t="s">
        <v>46</v>
      </c>
      <c r="X2" s="1" t="s">
        <v>6516</v>
      </c>
      <c r="Y2" s="1" t="s">
        <v>6517</v>
      </c>
      <c r="Z2" s="1" t="s">
        <v>7542</v>
      </c>
      <c r="AA2" s="1" t="s">
        <v>6959</v>
      </c>
      <c r="AB2" s="1" t="s">
        <v>522</v>
      </c>
      <c r="AC2" s="1" t="s">
        <v>49</v>
      </c>
      <c r="AD2" s="1" t="s">
        <v>238</v>
      </c>
      <c r="AE2" s="1" t="s">
        <v>8038</v>
      </c>
      <c r="AF2" s="1" t="s">
        <v>6812</v>
      </c>
      <c r="AG2" s="1" t="s">
        <v>654</v>
      </c>
      <c r="AH2" s="1" t="s">
        <v>6713</v>
      </c>
      <c r="AI2" s="1" t="s">
        <v>522</v>
      </c>
      <c r="AJ2" s="1" t="s">
        <v>6370</v>
      </c>
      <c r="AK2" s="1" t="s">
        <v>6442</v>
      </c>
      <c r="AL2" s="133">
        <f t="shared" ref="AL2:AL65" si="0">VLOOKUP(A2,ds,1,FALSE)</f>
        <v>1002</v>
      </c>
      <c r="AM2" s="65"/>
    </row>
    <row r="3" spans="1:39" x14ac:dyDescent="0.3">
      <c r="A3" s="2">
        <v>1019</v>
      </c>
      <c r="B3" s="2">
        <v>0</v>
      </c>
      <c r="C3" s="1" t="s">
        <v>218</v>
      </c>
      <c r="D3" s="1" t="s">
        <v>218</v>
      </c>
      <c r="E3" s="1" t="s">
        <v>34</v>
      </c>
      <c r="F3" s="1" t="s">
        <v>35</v>
      </c>
      <c r="G3" s="1" t="s">
        <v>218</v>
      </c>
      <c r="H3" s="1" t="s">
        <v>53</v>
      </c>
      <c r="I3" s="1" t="s">
        <v>54</v>
      </c>
      <c r="J3" s="1" t="s">
        <v>55</v>
      </c>
      <c r="K3" s="1" t="s">
        <v>54</v>
      </c>
      <c r="L3" s="1" t="s">
        <v>56</v>
      </c>
      <c r="M3" s="1" t="s">
        <v>57</v>
      </c>
      <c r="N3" s="1" t="s">
        <v>46</v>
      </c>
      <c r="O3" s="1" t="s">
        <v>46</v>
      </c>
      <c r="P3" s="66">
        <v>270625.59999999998</v>
      </c>
      <c r="Q3" s="2">
        <v>0.71</v>
      </c>
      <c r="R3" s="67">
        <v>0.71</v>
      </c>
      <c r="S3" s="1" t="s">
        <v>58</v>
      </c>
      <c r="T3" s="1" t="s">
        <v>7139</v>
      </c>
      <c r="U3" s="1" t="s">
        <v>7139</v>
      </c>
      <c r="V3" s="1" t="s">
        <v>7141</v>
      </c>
      <c r="W3" s="1" t="s">
        <v>46</v>
      </c>
      <c r="X3" s="1" t="s">
        <v>4456</v>
      </c>
      <c r="Y3" s="1" t="s">
        <v>4457</v>
      </c>
      <c r="Z3" s="1" t="s">
        <v>7142</v>
      </c>
      <c r="AA3" s="1" t="s">
        <v>46</v>
      </c>
      <c r="AB3" s="1" t="s">
        <v>61</v>
      </c>
      <c r="AC3" s="1" t="s">
        <v>49</v>
      </c>
      <c r="AD3" s="1" t="s">
        <v>62</v>
      </c>
      <c r="AE3" s="1" t="s">
        <v>6668</v>
      </c>
      <c r="AF3" s="1" t="s">
        <v>6816</v>
      </c>
      <c r="AG3" s="1" t="s">
        <v>6669</v>
      </c>
      <c r="AH3" s="1" t="s">
        <v>46</v>
      </c>
      <c r="AI3" s="1" t="s">
        <v>46</v>
      </c>
      <c r="AJ3" s="1" t="s">
        <v>218</v>
      </c>
      <c r="AK3" s="1" t="s">
        <v>6442</v>
      </c>
      <c r="AL3" s="133">
        <f t="shared" si="0"/>
        <v>1019</v>
      </c>
    </row>
    <row r="4" spans="1:39" x14ac:dyDescent="0.3">
      <c r="A4" s="2">
        <v>1023</v>
      </c>
      <c r="B4" s="2">
        <v>1105</v>
      </c>
      <c r="C4" s="1" t="s">
        <v>63</v>
      </c>
      <c r="D4" s="1" t="s">
        <v>6519</v>
      </c>
      <c r="E4" s="1" t="s">
        <v>34</v>
      </c>
      <c r="F4" s="1" t="s">
        <v>35</v>
      </c>
      <c r="G4" s="1" t="s">
        <v>64</v>
      </c>
      <c r="H4" s="1" t="s">
        <v>65</v>
      </c>
      <c r="I4" s="1" t="s">
        <v>66</v>
      </c>
      <c r="J4" s="1" t="s">
        <v>55</v>
      </c>
      <c r="K4" s="1" t="s">
        <v>67</v>
      </c>
      <c r="L4" s="1" t="s">
        <v>68</v>
      </c>
      <c r="M4" s="1" t="s">
        <v>69</v>
      </c>
      <c r="N4" s="1" t="s">
        <v>46</v>
      </c>
      <c r="O4" s="1" t="s">
        <v>69</v>
      </c>
      <c r="P4" s="66">
        <v>730456</v>
      </c>
      <c r="Q4" s="2">
        <v>0.96</v>
      </c>
      <c r="R4" s="67">
        <v>0.89</v>
      </c>
      <c r="S4" s="1" t="s">
        <v>218</v>
      </c>
      <c r="T4" s="1" t="s">
        <v>7146</v>
      </c>
      <c r="U4" s="1" t="s">
        <v>7146</v>
      </c>
      <c r="V4" s="1" t="s">
        <v>7147</v>
      </c>
      <c r="W4" s="1" t="s">
        <v>46</v>
      </c>
      <c r="X4" s="1" t="s">
        <v>4458</v>
      </c>
      <c r="Y4" s="1" t="s">
        <v>4459</v>
      </c>
      <c r="Z4" s="1" t="s">
        <v>7148</v>
      </c>
      <c r="AA4" s="1" t="s">
        <v>2396</v>
      </c>
      <c r="AB4" s="1" t="s">
        <v>303</v>
      </c>
      <c r="AC4" s="1" t="s">
        <v>49</v>
      </c>
      <c r="AD4" s="1" t="s">
        <v>70</v>
      </c>
      <c r="AE4" s="1" t="s">
        <v>8039</v>
      </c>
      <c r="AF4" s="1" t="s">
        <v>6812</v>
      </c>
      <c r="AG4" s="1" t="s">
        <v>654</v>
      </c>
      <c r="AH4" s="1" t="s">
        <v>6715</v>
      </c>
      <c r="AI4" s="1" t="s">
        <v>303</v>
      </c>
      <c r="AJ4" s="1" t="s">
        <v>6367</v>
      </c>
      <c r="AK4" s="1" t="s">
        <v>6442</v>
      </c>
      <c r="AL4" s="133">
        <f t="shared" si="0"/>
        <v>1023</v>
      </c>
    </row>
    <row r="5" spans="1:39" x14ac:dyDescent="0.3">
      <c r="A5" s="2">
        <v>1024</v>
      </c>
      <c r="B5" s="2">
        <v>955</v>
      </c>
      <c r="C5" s="1" t="s">
        <v>32</v>
      </c>
      <c r="D5" s="1" t="s">
        <v>33</v>
      </c>
      <c r="E5" s="1" t="s">
        <v>81</v>
      </c>
      <c r="F5" s="1" t="s">
        <v>35</v>
      </c>
      <c r="G5" s="1" t="s">
        <v>71</v>
      </c>
      <c r="H5" s="1" t="s">
        <v>72</v>
      </c>
      <c r="I5" s="1" t="s">
        <v>73</v>
      </c>
      <c r="J5" s="1" t="s">
        <v>39</v>
      </c>
      <c r="K5" s="1" t="s">
        <v>4460</v>
      </c>
      <c r="L5" s="1" t="s">
        <v>41</v>
      </c>
      <c r="M5" s="1" t="s">
        <v>234</v>
      </c>
      <c r="N5" s="1" t="s">
        <v>76</v>
      </c>
      <c r="O5" s="1" t="s">
        <v>44</v>
      </c>
      <c r="P5" s="66">
        <v>712759.85</v>
      </c>
      <c r="Q5" s="2">
        <v>0.81</v>
      </c>
      <c r="R5" s="67">
        <v>0.89</v>
      </c>
      <c r="S5" s="1" t="s">
        <v>45</v>
      </c>
      <c r="T5" s="1" t="s">
        <v>7150</v>
      </c>
      <c r="U5" s="1" t="s">
        <v>7150</v>
      </c>
      <c r="V5" s="1" t="s">
        <v>7309</v>
      </c>
      <c r="W5" s="1" t="s">
        <v>46</v>
      </c>
      <c r="X5" s="1" t="s">
        <v>77</v>
      </c>
      <c r="Y5" s="1" t="s">
        <v>7839</v>
      </c>
      <c r="Z5" s="1" t="s">
        <v>7355</v>
      </c>
      <c r="AA5" s="1" t="s">
        <v>46</v>
      </c>
      <c r="AB5" s="1" t="s">
        <v>78</v>
      </c>
      <c r="AC5" s="1" t="s">
        <v>49</v>
      </c>
      <c r="AD5" s="1" t="s">
        <v>79</v>
      </c>
      <c r="AE5" s="1" t="s">
        <v>6668</v>
      </c>
      <c r="AF5" s="1" t="s">
        <v>6815</v>
      </c>
      <c r="AG5" s="1" t="s">
        <v>654</v>
      </c>
      <c r="AH5" s="1" t="s">
        <v>46</v>
      </c>
      <c r="AI5" s="1" t="s">
        <v>46</v>
      </c>
      <c r="AJ5" s="1" t="s">
        <v>218</v>
      </c>
      <c r="AK5" s="1" t="s">
        <v>6442</v>
      </c>
      <c r="AL5" s="133">
        <f t="shared" si="0"/>
        <v>1024</v>
      </c>
    </row>
    <row r="6" spans="1:39" x14ac:dyDescent="0.3">
      <c r="A6" s="2">
        <v>1025</v>
      </c>
      <c r="B6" s="2">
        <v>824</v>
      </c>
      <c r="C6" s="1" t="s">
        <v>167</v>
      </c>
      <c r="D6" s="1" t="s">
        <v>33</v>
      </c>
      <c r="E6" s="1" t="s">
        <v>4464</v>
      </c>
      <c r="F6" s="1" t="s">
        <v>35</v>
      </c>
      <c r="G6" s="1" t="s">
        <v>162</v>
      </c>
      <c r="H6" s="1" t="s">
        <v>6521</v>
      </c>
      <c r="I6" s="1" t="s">
        <v>84</v>
      </c>
      <c r="J6" s="1" t="s">
        <v>85</v>
      </c>
      <c r="K6" s="1" t="s">
        <v>4462</v>
      </c>
      <c r="L6" s="1" t="s">
        <v>86</v>
      </c>
      <c r="M6" s="1" t="s">
        <v>87</v>
      </c>
      <c r="N6" s="1" t="s">
        <v>7958</v>
      </c>
      <c r="O6" s="1" t="s">
        <v>262</v>
      </c>
      <c r="P6" s="66">
        <v>828528</v>
      </c>
      <c r="Q6" s="2">
        <v>0.69</v>
      </c>
      <c r="R6" s="67">
        <v>0.94</v>
      </c>
      <c r="S6" s="1" t="s">
        <v>177</v>
      </c>
      <c r="T6" s="1" t="s">
        <v>7155</v>
      </c>
      <c r="U6" s="1" t="s">
        <v>7155</v>
      </c>
      <c r="V6" s="1" t="s">
        <v>8118</v>
      </c>
      <c r="W6" s="1" t="s">
        <v>46</v>
      </c>
      <c r="X6" s="1" t="s">
        <v>8119</v>
      </c>
      <c r="Y6" s="1" t="s">
        <v>8120</v>
      </c>
      <c r="Z6" s="1" t="s">
        <v>7542</v>
      </c>
      <c r="AA6" s="1" t="s">
        <v>46</v>
      </c>
      <c r="AB6" s="1" t="s">
        <v>90</v>
      </c>
      <c r="AC6" s="1" t="s">
        <v>49</v>
      </c>
      <c r="AD6" s="1" t="s">
        <v>91</v>
      </c>
      <c r="AE6" s="1" t="s">
        <v>6668</v>
      </c>
      <c r="AF6" s="1" t="s">
        <v>6819</v>
      </c>
      <c r="AG6" s="1" t="s">
        <v>6671</v>
      </c>
      <c r="AH6" s="1" t="s">
        <v>46</v>
      </c>
      <c r="AI6" s="1" t="s">
        <v>46</v>
      </c>
      <c r="AJ6" s="1" t="s">
        <v>218</v>
      </c>
      <c r="AK6" s="1" t="s">
        <v>6442</v>
      </c>
      <c r="AL6" s="133">
        <f t="shared" si="0"/>
        <v>1025</v>
      </c>
    </row>
    <row r="7" spans="1:39" x14ac:dyDescent="0.3">
      <c r="A7" s="2">
        <v>1026</v>
      </c>
      <c r="B7" s="2">
        <v>845</v>
      </c>
      <c r="C7" s="1" t="s">
        <v>167</v>
      </c>
      <c r="D7" s="1" t="s">
        <v>33</v>
      </c>
      <c r="E7" s="1" t="s">
        <v>4464</v>
      </c>
      <c r="F7" s="1" t="s">
        <v>35</v>
      </c>
      <c r="G7" s="1" t="s">
        <v>82</v>
      </c>
      <c r="H7" s="1" t="s">
        <v>7016</v>
      </c>
      <c r="I7" s="1" t="s">
        <v>84</v>
      </c>
      <c r="J7" s="1" t="s">
        <v>85</v>
      </c>
      <c r="K7" s="1" t="s">
        <v>4462</v>
      </c>
      <c r="L7" s="1" t="s">
        <v>86</v>
      </c>
      <c r="M7" s="1" t="s">
        <v>87</v>
      </c>
      <c r="N7" s="1" t="s">
        <v>7958</v>
      </c>
      <c r="O7" s="1" t="s">
        <v>262</v>
      </c>
      <c r="P7" s="66">
        <v>909532</v>
      </c>
      <c r="Q7" s="2">
        <v>0.79</v>
      </c>
      <c r="R7" s="67">
        <v>0.91</v>
      </c>
      <c r="S7" s="1" t="s">
        <v>177</v>
      </c>
      <c r="T7" s="1" t="s">
        <v>7155</v>
      </c>
      <c r="U7" s="1" t="s">
        <v>7155</v>
      </c>
      <c r="V7" s="1" t="s">
        <v>7157</v>
      </c>
      <c r="W7" s="1" t="s">
        <v>46</v>
      </c>
      <c r="X7" s="1" t="s">
        <v>8121</v>
      </c>
      <c r="Y7" s="1" t="s">
        <v>8122</v>
      </c>
      <c r="Z7" s="1" t="s">
        <v>7542</v>
      </c>
      <c r="AA7" s="1" t="s">
        <v>46</v>
      </c>
      <c r="AB7" s="1" t="s">
        <v>90</v>
      </c>
      <c r="AC7" s="1" t="s">
        <v>49</v>
      </c>
      <c r="AD7" s="1" t="s">
        <v>91</v>
      </c>
      <c r="AE7" s="1" t="s">
        <v>6668</v>
      </c>
      <c r="AF7" s="1" t="s">
        <v>6819</v>
      </c>
      <c r="AG7" s="1" t="s">
        <v>6671</v>
      </c>
      <c r="AH7" s="1" t="s">
        <v>46</v>
      </c>
      <c r="AI7" s="1" t="s">
        <v>46</v>
      </c>
      <c r="AJ7" s="1" t="s">
        <v>218</v>
      </c>
      <c r="AK7" s="1" t="s">
        <v>6442</v>
      </c>
      <c r="AL7" s="133">
        <f t="shared" si="0"/>
        <v>1026</v>
      </c>
    </row>
    <row r="8" spans="1:39" x14ac:dyDescent="0.3">
      <c r="A8" s="2">
        <v>1027</v>
      </c>
      <c r="B8" s="2">
        <v>1191</v>
      </c>
      <c r="C8" s="1" t="s">
        <v>4461</v>
      </c>
      <c r="D8" s="1" t="s">
        <v>80</v>
      </c>
      <c r="E8" s="1" t="s">
        <v>81</v>
      </c>
      <c r="F8" s="1" t="s">
        <v>35</v>
      </c>
      <c r="G8" s="1" t="s">
        <v>82</v>
      </c>
      <c r="H8" s="1" t="s">
        <v>83</v>
      </c>
      <c r="I8" s="1" t="s">
        <v>84</v>
      </c>
      <c r="J8" s="1" t="s">
        <v>85</v>
      </c>
      <c r="K8" s="1" t="s">
        <v>4462</v>
      </c>
      <c r="L8" s="1" t="s">
        <v>86</v>
      </c>
      <c r="M8" s="1" t="s">
        <v>87</v>
      </c>
      <c r="N8" s="1" t="s">
        <v>46</v>
      </c>
      <c r="O8" s="1" t="s">
        <v>88</v>
      </c>
      <c r="P8" s="66">
        <v>956108</v>
      </c>
      <c r="Q8" s="2">
        <v>1</v>
      </c>
      <c r="R8" s="67">
        <v>0.93</v>
      </c>
      <c r="S8" s="1" t="s">
        <v>89</v>
      </c>
      <c r="T8" s="1" t="s">
        <v>7158</v>
      </c>
      <c r="U8" s="1" t="s">
        <v>7158</v>
      </c>
      <c r="V8" s="1" t="s">
        <v>7332</v>
      </c>
      <c r="W8" s="1" t="s">
        <v>46</v>
      </c>
      <c r="X8" s="1" t="s">
        <v>8081</v>
      </c>
      <c r="Y8" s="1" t="s">
        <v>7959</v>
      </c>
      <c r="Z8" s="1" t="s">
        <v>7542</v>
      </c>
      <c r="AA8" s="1" t="s">
        <v>46</v>
      </c>
      <c r="AB8" s="1" t="s">
        <v>90</v>
      </c>
      <c r="AC8" s="1" t="s">
        <v>49</v>
      </c>
      <c r="AD8" s="1" t="s">
        <v>91</v>
      </c>
      <c r="AE8" s="1" t="s">
        <v>6668</v>
      </c>
      <c r="AF8" s="1" t="s">
        <v>6819</v>
      </c>
      <c r="AG8" s="1" t="s">
        <v>654</v>
      </c>
      <c r="AH8" s="1" t="s">
        <v>46</v>
      </c>
      <c r="AI8" s="1" t="s">
        <v>46</v>
      </c>
      <c r="AJ8" s="1" t="s">
        <v>218</v>
      </c>
      <c r="AK8" s="1" t="s">
        <v>6670</v>
      </c>
      <c r="AL8" s="133">
        <f t="shared" si="0"/>
        <v>1027</v>
      </c>
    </row>
    <row r="9" spans="1:39" x14ac:dyDescent="0.3">
      <c r="A9" s="2">
        <v>1033</v>
      </c>
      <c r="B9" s="2">
        <v>842</v>
      </c>
      <c r="C9" s="1" t="s">
        <v>167</v>
      </c>
      <c r="D9" s="1" t="s">
        <v>33</v>
      </c>
      <c r="E9" s="1" t="s">
        <v>4463</v>
      </c>
      <c r="F9" s="1" t="s">
        <v>4497</v>
      </c>
      <c r="G9" s="1" t="s">
        <v>92</v>
      </c>
      <c r="H9" s="1" t="s">
        <v>93</v>
      </c>
      <c r="I9" s="1" t="s">
        <v>84</v>
      </c>
      <c r="J9" s="1" t="s">
        <v>85</v>
      </c>
      <c r="K9" s="1" t="s">
        <v>4462</v>
      </c>
      <c r="L9" s="1" t="s">
        <v>86</v>
      </c>
      <c r="M9" s="1" t="s">
        <v>87</v>
      </c>
      <c r="N9" s="1" t="s">
        <v>3105</v>
      </c>
      <c r="O9" s="1" t="s">
        <v>96</v>
      </c>
      <c r="P9" s="66">
        <v>452099.5</v>
      </c>
      <c r="Q9" s="2">
        <v>1</v>
      </c>
      <c r="R9" s="67">
        <v>1</v>
      </c>
      <c r="S9" s="1" t="s">
        <v>97</v>
      </c>
      <c r="T9" s="1" t="s">
        <v>7170</v>
      </c>
      <c r="U9" s="1" t="s">
        <v>7170</v>
      </c>
      <c r="V9" s="1" t="s">
        <v>7147</v>
      </c>
      <c r="W9" s="1" t="s">
        <v>7147</v>
      </c>
      <c r="X9" s="1" t="s">
        <v>6727</v>
      </c>
      <c r="Y9" s="1" t="s">
        <v>6728</v>
      </c>
      <c r="Z9" s="1" t="s">
        <v>7172</v>
      </c>
      <c r="AA9" s="1" t="s">
        <v>46</v>
      </c>
      <c r="AB9" s="1" t="s">
        <v>90</v>
      </c>
      <c r="AC9" s="1" t="s">
        <v>49</v>
      </c>
      <c r="AD9" s="1" t="s">
        <v>98</v>
      </c>
      <c r="AE9" s="1" t="s">
        <v>6668</v>
      </c>
      <c r="AF9" s="1" t="s">
        <v>6819</v>
      </c>
      <c r="AG9" s="1" t="s">
        <v>654</v>
      </c>
      <c r="AH9" s="1" t="s">
        <v>46</v>
      </c>
      <c r="AI9" s="1" t="s">
        <v>46</v>
      </c>
      <c r="AJ9" s="1" t="s">
        <v>218</v>
      </c>
      <c r="AK9" s="1" t="s">
        <v>6442</v>
      </c>
      <c r="AL9" s="133">
        <f t="shared" si="0"/>
        <v>1033</v>
      </c>
    </row>
    <row r="10" spans="1:39" x14ac:dyDescent="0.3">
      <c r="A10" s="2">
        <v>1037</v>
      </c>
      <c r="B10" s="2">
        <v>868</v>
      </c>
      <c r="C10" s="1" t="s">
        <v>4498</v>
      </c>
      <c r="D10" s="1" t="s">
        <v>33</v>
      </c>
      <c r="E10" s="1" t="s">
        <v>81</v>
      </c>
      <c r="F10" s="1" t="s">
        <v>35</v>
      </c>
      <c r="G10" s="1" t="s">
        <v>100</v>
      </c>
      <c r="H10" s="1" t="s">
        <v>101</v>
      </c>
      <c r="I10" s="1" t="s">
        <v>102</v>
      </c>
      <c r="J10" s="1" t="s">
        <v>85</v>
      </c>
      <c r="K10" s="1" t="s">
        <v>102</v>
      </c>
      <c r="L10" s="1" t="s">
        <v>104</v>
      </c>
      <c r="M10" s="1" t="s">
        <v>105</v>
      </c>
      <c r="N10" s="1" t="s">
        <v>106</v>
      </c>
      <c r="O10" s="1" t="s">
        <v>107</v>
      </c>
      <c r="P10" s="66">
        <v>708556.04</v>
      </c>
      <c r="Q10" s="2">
        <v>1</v>
      </c>
      <c r="R10" s="67">
        <v>0.75</v>
      </c>
      <c r="S10" s="1" t="s">
        <v>45</v>
      </c>
      <c r="T10" s="1" t="s">
        <v>7174</v>
      </c>
      <c r="U10" s="1" t="s">
        <v>7174</v>
      </c>
      <c r="V10" s="1" t="s">
        <v>7175</v>
      </c>
      <c r="W10" s="1" t="s">
        <v>46</v>
      </c>
      <c r="X10" s="1" t="s">
        <v>7017</v>
      </c>
      <c r="Y10" s="1" t="s">
        <v>7018</v>
      </c>
      <c r="Z10" s="1" t="s">
        <v>7142</v>
      </c>
      <c r="AA10" s="1" t="s">
        <v>46</v>
      </c>
      <c r="AB10" s="1" t="s">
        <v>90</v>
      </c>
      <c r="AC10" s="1" t="s">
        <v>49</v>
      </c>
      <c r="AD10" s="1" t="s">
        <v>109</v>
      </c>
      <c r="AE10" s="1" t="s">
        <v>6668</v>
      </c>
      <c r="AF10" s="1" t="s">
        <v>6815</v>
      </c>
      <c r="AG10" s="1" t="s">
        <v>654</v>
      </c>
      <c r="AH10" s="1" t="s">
        <v>46</v>
      </c>
      <c r="AI10" s="1" t="s">
        <v>46</v>
      </c>
      <c r="AJ10" s="1" t="s">
        <v>218</v>
      </c>
      <c r="AK10" s="1" t="s">
        <v>6442</v>
      </c>
      <c r="AL10" s="133">
        <f t="shared" si="0"/>
        <v>1037</v>
      </c>
    </row>
    <row r="11" spans="1:39" x14ac:dyDescent="0.3">
      <c r="A11" s="2">
        <v>1054</v>
      </c>
      <c r="B11" s="2">
        <v>952</v>
      </c>
      <c r="C11" s="1" t="s">
        <v>167</v>
      </c>
      <c r="D11" s="1" t="s">
        <v>33</v>
      </c>
      <c r="E11" s="1" t="s">
        <v>4464</v>
      </c>
      <c r="F11" s="1" t="s">
        <v>35</v>
      </c>
      <c r="G11" s="1" t="s">
        <v>110</v>
      </c>
      <c r="H11" s="1" t="s">
        <v>111</v>
      </c>
      <c r="I11" s="1" t="s">
        <v>102</v>
      </c>
      <c r="J11" s="1" t="s">
        <v>85</v>
      </c>
      <c r="K11" s="1" t="s">
        <v>112</v>
      </c>
      <c r="L11" s="1" t="s">
        <v>104</v>
      </c>
      <c r="M11" s="1" t="s">
        <v>105</v>
      </c>
      <c r="N11" s="1" t="s">
        <v>106</v>
      </c>
      <c r="O11" s="1" t="s">
        <v>107</v>
      </c>
      <c r="P11" s="66">
        <v>654608</v>
      </c>
      <c r="Q11" s="2">
        <v>0.69</v>
      </c>
      <c r="R11" s="67">
        <v>1</v>
      </c>
      <c r="S11" s="1" t="s">
        <v>45</v>
      </c>
      <c r="T11" s="1" t="s">
        <v>7102</v>
      </c>
      <c r="U11" s="1" t="s">
        <v>7102</v>
      </c>
      <c r="V11" s="1" t="s">
        <v>7381</v>
      </c>
      <c r="W11" s="1" t="s">
        <v>7381</v>
      </c>
      <c r="X11" s="1" t="s">
        <v>7775</v>
      </c>
      <c r="Y11" s="1" t="s">
        <v>7776</v>
      </c>
      <c r="Z11" s="1" t="s">
        <v>7376</v>
      </c>
      <c r="AA11" s="1" t="s">
        <v>46</v>
      </c>
      <c r="AB11" s="1" t="s">
        <v>90</v>
      </c>
      <c r="AC11" s="1" t="s">
        <v>49</v>
      </c>
      <c r="AD11" s="1" t="s">
        <v>109</v>
      </c>
      <c r="AE11" s="1" t="s">
        <v>6365</v>
      </c>
      <c r="AF11" s="1" t="s">
        <v>6819</v>
      </c>
      <c r="AG11" s="1" t="s">
        <v>654</v>
      </c>
      <c r="AH11" s="1" t="s">
        <v>46</v>
      </c>
      <c r="AI11" s="1" t="s">
        <v>46</v>
      </c>
      <c r="AJ11" s="1" t="s">
        <v>218</v>
      </c>
      <c r="AK11" s="1" t="s">
        <v>6442</v>
      </c>
      <c r="AL11" s="133">
        <f t="shared" si="0"/>
        <v>1054</v>
      </c>
    </row>
    <row r="12" spans="1:39" x14ac:dyDescent="0.3">
      <c r="A12" s="2">
        <v>1058</v>
      </c>
      <c r="B12" s="68">
        <v>1153</v>
      </c>
      <c r="C12" s="1" t="s">
        <v>32</v>
      </c>
      <c r="D12" s="1" t="s">
        <v>33</v>
      </c>
      <c r="E12" s="1" t="s">
        <v>81</v>
      </c>
      <c r="F12" s="1" t="s">
        <v>35</v>
      </c>
      <c r="G12" s="1" t="s">
        <v>113</v>
      </c>
      <c r="H12" s="1" t="s">
        <v>114</v>
      </c>
      <c r="I12" s="1" t="s">
        <v>115</v>
      </c>
      <c r="J12" s="1" t="s">
        <v>85</v>
      </c>
      <c r="K12" s="1" t="s">
        <v>4462</v>
      </c>
      <c r="L12" s="1" t="s">
        <v>116</v>
      </c>
      <c r="M12" s="1" t="s">
        <v>117</v>
      </c>
      <c r="N12" s="1" t="s">
        <v>118</v>
      </c>
      <c r="O12" s="1" t="s">
        <v>119</v>
      </c>
      <c r="P12" s="66">
        <v>534312.37</v>
      </c>
      <c r="Q12" s="2">
        <v>0.81</v>
      </c>
      <c r="R12" s="67">
        <v>0.51</v>
      </c>
      <c r="S12" s="1" t="s">
        <v>45</v>
      </c>
      <c r="T12" s="1" t="s">
        <v>7189</v>
      </c>
      <c r="U12" s="1" t="s">
        <v>7189</v>
      </c>
      <c r="V12" s="1" t="s">
        <v>7841</v>
      </c>
      <c r="W12" s="1" t="s">
        <v>46</v>
      </c>
      <c r="X12" s="1" t="s">
        <v>6195</v>
      </c>
      <c r="Y12" s="1" t="s">
        <v>7842</v>
      </c>
      <c r="Z12" s="1" t="s">
        <v>7542</v>
      </c>
      <c r="AA12" s="1" t="s">
        <v>46</v>
      </c>
      <c r="AB12" s="1" t="s">
        <v>48</v>
      </c>
      <c r="AC12" s="1" t="s">
        <v>49</v>
      </c>
      <c r="AD12" s="1" t="s">
        <v>98</v>
      </c>
      <c r="AE12" s="1" t="s">
        <v>6668</v>
      </c>
      <c r="AF12" s="1" t="s">
        <v>6813</v>
      </c>
      <c r="AG12" s="1" t="s">
        <v>654</v>
      </c>
      <c r="AH12" s="1" t="s">
        <v>46</v>
      </c>
      <c r="AI12" s="1" t="s">
        <v>46</v>
      </c>
      <c r="AJ12" s="1" t="s">
        <v>218</v>
      </c>
      <c r="AK12" s="1" t="s">
        <v>6442</v>
      </c>
      <c r="AL12" s="133">
        <f t="shared" si="0"/>
        <v>1058</v>
      </c>
    </row>
    <row r="13" spans="1:39" x14ac:dyDescent="0.3">
      <c r="A13" s="2">
        <v>1060</v>
      </c>
      <c r="B13" s="2">
        <v>1075</v>
      </c>
      <c r="C13" s="1" t="s">
        <v>32</v>
      </c>
      <c r="D13" s="1" t="s">
        <v>33</v>
      </c>
      <c r="E13" s="1" t="s">
        <v>152</v>
      </c>
      <c r="F13" s="1" t="s">
        <v>35</v>
      </c>
      <c r="G13" s="1" t="s">
        <v>120</v>
      </c>
      <c r="H13" s="1" t="s">
        <v>121</v>
      </c>
      <c r="I13" s="1" t="s">
        <v>122</v>
      </c>
      <c r="J13" s="1" t="s">
        <v>123</v>
      </c>
      <c r="K13" s="1" t="s">
        <v>6576</v>
      </c>
      <c r="L13" s="1" t="s">
        <v>125</v>
      </c>
      <c r="M13" s="1" t="s">
        <v>126</v>
      </c>
      <c r="N13" s="1" t="s">
        <v>127</v>
      </c>
      <c r="O13" s="1" t="s">
        <v>107</v>
      </c>
      <c r="P13" s="66">
        <v>406383.95</v>
      </c>
      <c r="Q13" s="2">
        <v>0.68</v>
      </c>
      <c r="R13" s="67">
        <v>0.79</v>
      </c>
      <c r="S13" s="1" t="s">
        <v>45</v>
      </c>
      <c r="T13" s="1" t="s">
        <v>7192</v>
      </c>
      <c r="U13" s="1" t="s">
        <v>7192</v>
      </c>
      <c r="V13" s="1" t="s">
        <v>7141</v>
      </c>
      <c r="W13" s="1" t="s">
        <v>46</v>
      </c>
      <c r="X13" s="1" t="s">
        <v>8082</v>
      </c>
      <c r="Y13" s="1" t="s">
        <v>8083</v>
      </c>
      <c r="Z13" s="1" t="s">
        <v>7896</v>
      </c>
      <c r="AA13" s="1" t="s">
        <v>46</v>
      </c>
      <c r="AB13" s="1" t="s">
        <v>48</v>
      </c>
      <c r="AC13" s="1" t="s">
        <v>49</v>
      </c>
      <c r="AD13" s="1" t="s">
        <v>128</v>
      </c>
      <c r="AE13" s="1" t="s">
        <v>6668</v>
      </c>
      <c r="AF13" s="1" t="s">
        <v>6815</v>
      </c>
      <c r="AG13" s="1" t="s">
        <v>654</v>
      </c>
      <c r="AH13" s="1" t="s">
        <v>46</v>
      </c>
      <c r="AI13" s="1" t="s">
        <v>46</v>
      </c>
      <c r="AJ13" s="1" t="s">
        <v>218</v>
      </c>
      <c r="AK13" s="1" t="s">
        <v>6670</v>
      </c>
      <c r="AL13" s="133">
        <f t="shared" si="0"/>
        <v>1060</v>
      </c>
    </row>
    <row r="14" spans="1:39" x14ac:dyDescent="0.3">
      <c r="A14" s="2">
        <v>1062</v>
      </c>
      <c r="B14" s="2">
        <v>1224</v>
      </c>
      <c r="C14" s="1" t="s">
        <v>4461</v>
      </c>
      <c r="D14" s="1" t="s">
        <v>80</v>
      </c>
      <c r="E14" s="1" t="s">
        <v>81</v>
      </c>
      <c r="F14" s="1" t="s">
        <v>35</v>
      </c>
      <c r="G14" s="1" t="s">
        <v>619</v>
      </c>
      <c r="H14" s="1" t="s">
        <v>6511</v>
      </c>
      <c r="I14" s="1" t="s">
        <v>115</v>
      </c>
      <c r="J14" s="1" t="s">
        <v>85</v>
      </c>
      <c r="K14" s="1" t="s">
        <v>4510</v>
      </c>
      <c r="L14" s="1" t="s">
        <v>86</v>
      </c>
      <c r="M14" s="1" t="s">
        <v>87</v>
      </c>
      <c r="N14" s="1" t="s">
        <v>46</v>
      </c>
      <c r="O14" s="1" t="s">
        <v>88</v>
      </c>
      <c r="P14" s="66">
        <v>91380</v>
      </c>
      <c r="Q14" s="2">
        <v>0.95</v>
      </c>
      <c r="R14" s="67">
        <v>0.87</v>
      </c>
      <c r="S14" s="1" t="s">
        <v>45</v>
      </c>
      <c r="T14" s="1" t="s">
        <v>7196</v>
      </c>
      <c r="U14" s="1" t="s">
        <v>7196</v>
      </c>
      <c r="V14" s="1" t="s">
        <v>7355</v>
      </c>
      <c r="W14" s="1" t="s">
        <v>46</v>
      </c>
      <c r="X14" s="1" t="s">
        <v>7843</v>
      </c>
      <c r="Y14" s="1" t="s">
        <v>7844</v>
      </c>
      <c r="Z14" s="1" t="s">
        <v>7402</v>
      </c>
      <c r="AA14" s="1" t="s">
        <v>46</v>
      </c>
      <c r="AB14" s="1" t="s">
        <v>354</v>
      </c>
      <c r="AC14" s="1" t="s">
        <v>49</v>
      </c>
      <c r="AD14" s="1" t="s">
        <v>98</v>
      </c>
      <c r="AE14" s="1" t="s">
        <v>6668</v>
      </c>
      <c r="AF14" s="1" t="s">
        <v>7019</v>
      </c>
      <c r="AG14" s="1" t="s">
        <v>654</v>
      </c>
      <c r="AH14" s="1" t="s">
        <v>46</v>
      </c>
      <c r="AI14" s="1" t="s">
        <v>46</v>
      </c>
      <c r="AJ14" s="1" t="s">
        <v>218</v>
      </c>
      <c r="AK14" s="1" t="s">
        <v>6442</v>
      </c>
      <c r="AL14" s="133">
        <f t="shared" si="0"/>
        <v>1062</v>
      </c>
    </row>
    <row r="15" spans="1:39" x14ac:dyDescent="0.3">
      <c r="A15" s="2">
        <v>107</v>
      </c>
      <c r="B15" s="2">
        <v>595</v>
      </c>
      <c r="C15" s="1" t="s">
        <v>32</v>
      </c>
      <c r="D15" s="1" t="s">
        <v>33</v>
      </c>
      <c r="E15" s="1" t="s">
        <v>34</v>
      </c>
      <c r="F15" s="1" t="s">
        <v>35</v>
      </c>
      <c r="G15" s="1" t="s">
        <v>141</v>
      </c>
      <c r="H15" s="1" t="s">
        <v>142</v>
      </c>
      <c r="I15" s="1" t="s">
        <v>54</v>
      </c>
      <c r="J15" s="1" t="s">
        <v>55</v>
      </c>
      <c r="K15" s="1" t="s">
        <v>143</v>
      </c>
      <c r="L15" s="1" t="s">
        <v>56</v>
      </c>
      <c r="M15" s="1" t="s">
        <v>144</v>
      </c>
      <c r="N15" s="1" t="s">
        <v>145</v>
      </c>
      <c r="O15" s="1" t="s">
        <v>146</v>
      </c>
      <c r="P15" s="66">
        <v>4333357.95</v>
      </c>
      <c r="Q15" s="2">
        <v>0.57999999999999996</v>
      </c>
      <c r="R15" s="67">
        <v>0.91</v>
      </c>
      <c r="S15" s="1" t="s">
        <v>45</v>
      </c>
      <c r="T15" s="1" t="s">
        <v>7122</v>
      </c>
      <c r="U15" s="1" t="s">
        <v>7122</v>
      </c>
      <c r="V15" s="1" t="s">
        <v>7348</v>
      </c>
      <c r="W15" s="1" t="s">
        <v>46</v>
      </c>
      <c r="X15" s="1" t="s">
        <v>7777</v>
      </c>
      <c r="Y15" s="1" t="s">
        <v>7778</v>
      </c>
      <c r="Z15" s="1" t="s">
        <v>7381</v>
      </c>
      <c r="AA15" s="1" t="s">
        <v>2396</v>
      </c>
      <c r="AB15" s="1" t="s">
        <v>61</v>
      </c>
      <c r="AC15" s="1" t="s">
        <v>49</v>
      </c>
      <c r="AD15" s="1" t="s">
        <v>62</v>
      </c>
      <c r="AE15" s="1" t="s">
        <v>6361</v>
      </c>
      <c r="AF15" s="1" t="s">
        <v>6812</v>
      </c>
      <c r="AG15" s="1" t="s">
        <v>654</v>
      </c>
      <c r="AH15" s="1" t="s">
        <v>7943</v>
      </c>
      <c r="AI15" s="1" t="s">
        <v>61</v>
      </c>
      <c r="AJ15" s="1" t="s">
        <v>6367</v>
      </c>
      <c r="AK15" s="1" t="s">
        <v>6442</v>
      </c>
      <c r="AL15" s="133">
        <f t="shared" si="0"/>
        <v>107</v>
      </c>
    </row>
    <row r="16" spans="1:39" x14ac:dyDescent="0.3">
      <c r="A16" s="2">
        <v>1071</v>
      </c>
      <c r="B16" s="2">
        <v>0</v>
      </c>
      <c r="C16" s="1" t="s">
        <v>218</v>
      </c>
      <c r="D16" s="1" t="s">
        <v>6519</v>
      </c>
      <c r="E16" s="1" t="s">
        <v>34</v>
      </c>
      <c r="F16" s="1" t="s">
        <v>35</v>
      </c>
      <c r="G16" s="1" t="s">
        <v>133</v>
      </c>
      <c r="H16" s="1" t="s">
        <v>147</v>
      </c>
      <c r="I16" s="1" t="s">
        <v>148</v>
      </c>
      <c r="J16" s="1" t="s">
        <v>149</v>
      </c>
      <c r="K16" s="1" t="s">
        <v>4467</v>
      </c>
      <c r="L16" s="1" t="s">
        <v>149</v>
      </c>
      <c r="M16" s="1" t="s">
        <v>149</v>
      </c>
      <c r="N16" s="1" t="s">
        <v>46</v>
      </c>
      <c r="O16" s="1" t="s">
        <v>149</v>
      </c>
      <c r="P16" s="66">
        <v>16800</v>
      </c>
      <c r="Q16" s="2">
        <v>0</v>
      </c>
      <c r="R16" s="67">
        <v>0.47</v>
      </c>
      <c r="S16" s="1" t="s">
        <v>137</v>
      </c>
      <c r="T16" s="1" t="s">
        <v>7207</v>
      </c>
      <c r="U16" s="1" t="s">
        <v>7207</v>
      </c>
      <c r="V16" s="1" t="s">
        <v>7209</v>
      </c>
      <c r="W16" s="1" t="s">
        <v>46</v>
      </c>
      <c r="X16" s="1" t="s">
        <v>150</v>
      </c>
      <c r="Y16" s="1" t="s">
        <v>151</v>
      </c>
      <c r="Z16" s="1" t="s">
        <v>7149</v>
      </c>
      <c r="AA16" s="1" t="s">
        <v>46</v>
      </c>
      <c r="AB16" s="1" t="s">
        <v>139</v>
      </c>
      <c r="AC16" s="1" t="s">
        <v>49</v>
      </c>
      <c r="AD16" s="1" t="s">
        <v>140</v>
      </c>
      <c r="AE16" s="1" t="s">
        <v>6365</v>
      </c>
      <c r="AF16" s="1" t="s">
        <v>6815</v>
      </c>
      <c r="AG16" s="1" t="s">
        <v>6669</v>
      </c>
      <c r="AH16" s="1" t="s">
        <v>46</v>
      </c>
      <c r="AI16" s="1" t="s">
        <v>46</v>
      </c>
      <c r="AJ16" s="1" t="s">
        <v>6367</v>
      </c>
      <c r="AK16" s="1" t="s">
        <v>6442</v>
      </c>
      <c r="AL16" s="133">
        <f t="shared" si="0"/>
        <v>1071</v>
      </c>
    </row>
    <row r="17" spans="1:38" x14ac:dyDescent="0.3">
      <c r="A17" s="2">
        <v>1076</v>
      </c>
      <c r="B17" s="2">
        <v>880</v>
      </c>
      <c r="C17" s="1" t="s">
        <v>4461</v>
      </c>
      <c r="D17" s="1" t="s">
        <v>80</v>
      </c>
      <c r="E17" s="1" t="s">
        <v>274</v>
      </c>
      <c r="F17" s="1" t="s">
        <v>35</v>
      </c>
      <c r="G17" s="1" t="s">
        <v>162</v>
      </c>
      <c r="H17" s="1" t="s">
        <v>163</v>
      </c>
      <c r="I17" s="1" t="s">
        <v>84</v>
      </c>
      <c r="J17" s="1" t="s">
        <v>85</v>
      </c>
      <c r="K17" s="1" t="s">
        <v>4462</v>
      </c>
      <c r="L17" s="1" t="s">
        <v>86</v>
      </c>
      <c r="M17" s="1" t="s">
        <v>87</v>
      </c>
      <c r="N17" s="1" t="s">
        <v>46</v>
      </c>
      <c r="O17" s="1" t="s">
        <v>88</v>
      </c>
      <c r="P17" s="66">
        <v>155768</v>
      </c>
      <c r="Q17" s="2">
        <v>0.88</v>
      </c>
      <c r="R17" s="67">
        <v>0.99</v>
      </c>
      <c r="S17" s="1" t="s">
        <v>97</v>
      </c>
      <c r="T17" s="1" t="s">
        <v>7199</v>
      </c>
      <c r="U17" s="1" t="s">
        <v>7199</v>
      </c>
      <c r="V17" s="1" t="s">
        <v>7217</v>
      </c>
      <c r="W17" s="1" t="s">
        <v>46</v>
      </c>
      <c r="X17" s="1" t="s">
        <v>7960</v>
      </c>
      <c r="Y17" s="1" t="s">
        <v>7961</v>
      </c>
      <c r="Z17" s="1" t="s">
        <v>7593</v>
      </c>
      <c r="AA17" s="1" t="s">
        <v>46</v>
      </c>
      <c r="AB17" s="1" t="s">
        <v>90</v>
      </c>
      <c r="AC17" s="1" t="s">
        <v>49</v>
      </c>
      <c r="AD17" s="1" t="s">
        <v>91</v>
      </c>
      <c r="AE17" s="1" t="s">
        <v>6342</v>
      </c>
      <c r="AF17" s="1" t="s">
        <v>6819</v>
      </c>
      <c r="AG17" s="1" t="s">
        <v>654</v>
      </c>
      <c r="AH17" s="1" t="s">
        <v>46</v>
      </c>
      <c r="AI17" s="1" t="s">
        <v>46</v>
      </c>
      <c r="AJ17" s="1" t="s">
        <v>218</v>
      </c>
      <c r="AK17" s="1" t="s">
        <v>6442</v>
      </c>
      <c r="AL17" s="133">
        <f t="shared" si="0"/>
        <v>1076</v>
      </c>
    </row>
    <row r="18" spans="1:38" x14ac:dyDescent="0.3">
      <c r="A18" s="2">
        <v>1077</v>
      </c>
      <c r="B18" s="2">
        <v>1100</v>
      </c>
      <c r="C18" s="1" t="s">
        <v>32</v>
      </c>
      <c r="D18" s="1" t="s">
        <v>33</v>
      </c>
      <c r="E18" s="1" t="s">
        <v>81</v>
      </c>
      <c r="F18" s="1" t="s">
        <v>35</v>
      </c>
      <c r="G18" s="1" t="s">
        <v>120</v>
      </c>
      <c r="H18" s="1" t="s">
        <v>164</v>
      </c>
      <c r="I18" s="1" t="s">
        <v>112</v>
      </c>
      <c r="J18" s="1" t="s">
        <v>165</v>
      </c>
      <c r="K18" s="1" t="s">
        <v>112</v>
      </c>
      <c r="L18" s="1" t="s">
        <v>125</v>
      </c>
      <c r="M18" s="1" t="s">
        <v>126</v>
      </c>
      <c r="N18" s="1" t="s">
        <v>127</v>
      </c>
      <c r="O18" s="1" t="s">
        <v>107</v>
      </c>
      <c r="P18" s="66">
        <v>412746.81</v>
      </c>
      <c r="Q18" s="2">
        <v>0.71</v>
      </c>
      <c r="R18" s="67">
        <v>0.74</v>
      </c>
      <c r="S18" s="1" t="s">
        <v>45</v>
      </c>
      <c r="T18" s="1" t="s">
        <v>7215</v>
      </c>
      <c r="U18" s="1" t="s">
        <v>7215</v>
      </c>
      <c r="V18" s="1" t="s">
        <v>7152</v>
      </c>
      <c r="W18" s="1" t="s">
        <v>46</v>
      </c>
      <c r="X18" s="1" t="s">
        <v>7845</v>
      </c>
      <c r="Y18" s="1" t="s">
        <v>8084</v>
      </c>
      <c r="Z18" s="1" t="s">
        <v>7376</v>
      </c>
      <c r="AA18" s="1" t="s">
        <v>46</v>
      </c>
      <c r="AB18" s="1" t="s">
        <v>139</v>
      </c>
      <c r="AC18" s="1" t="s">
        <v>166</v>
      </c>
      <c r="AD18" s="1" t="s">
        <v>140</v>
      </c>
      <c r="AE18" s="1" t="s">
        <v>6365</v>
      </c>
      <c r="AF18" s="1" t="s">
        <v>6815</v>
      </c>
      <c r="AG18" s="1" t="s">
        <v>654</v>
      </c>
      <c r="AH18" s="1" t="s">
        <v>46</v>
      </c>
      <c r="AI18" s="1" t="s">
        <v>46</v>
      </c>
      <c r="AJ18" s="1" t="s">
        <v>6367</v>
      </c>
      <c r="AK18" s="1" t="s">
        <v>6442</v>
      </c>
      <c r="AL18" s="133">
        <f t="shared" si="0"/>
        <v>1077</v>
      </c>
    </row>
    <row r="19" spans="1:38" x14ac:dyDescent="0.3">
      <c r="A19" s="2">
        <v>1094</v>
      </c>
      <c r="B19" s="2">
        <v>0</v>
      </c>
      <c r="C19" s="1" t="s">
        <v>218</v>
      </c>
      <c r="D19" s="1" t="s">
        <v>33</v>
      </c>
      <c r="E19" s="1" t="s">
        <v>171</v>
      </c>
      <c r="F19" s="1" t="s">
        <v>35</v>
      </c>
      <c r="G19" s="1" t="s">
        <v>120</v>
      </c>
      <c r="H19" s="1" t="s">
        <v>176</v>
      </c>
      <c r="I19" s="1" t="s">
        <v>135</v>
      </c>
      <c r="J19" s="1" t="s">
        <v>116</v>
      </c>
      <c r="K19" s="1" t="s">
        <v>4466</v>
      </c>
      <c r="L19" s="1" t="s">
        <v>116</v>
      </c>
      <c r="M19" s="1" t="s">
        <v>209</v>
      </c>
      <c r="N19" s="1" t="s">
        <v>7230</v>
      </c>
      <c r="O19" s="1" t="s">
        <v>107</v>
      </c>
      <c r="P19" s="66" t="s">
        <v>46</v>
      </c>
      <c r="Q19" s="2">
        <v>0</v>
      </c>
      <c r="R19" s="67">
        <v>0.83</v>
      </c>
      <c r="S19" s="1" t="s">
        <v>177</v>
      </c>
      <c r="T19" s="1" t="s">
        <v>7231</v>
      </c>
      <c r="U19" s="1" t="s">
        <v>7231</v>
      </c>
      <c r="V19" s="1" t="s">
        <v>7232</v>
      </c>
      <c r="W19" s="1" t="s">
        <v>46</v>
      </c>
      <c r="X19" s="1" t="s">
        <v>6527</v>
      </c>
      <c r="Y19" s="1" t="s">
        <v>6196</v>
      </c>
      <c r="Z19" s="1" t="s">
        <v>7355</v>
      </c>
      <c r="AA19" s="1" t="s">
        <v>46</v>
      </c>
      <c r="AB19" s="1" t="s">
        <v>139</v>
      </c>
      <c r="AC19" s="1" t="s">
        <v>178</v>
      </c>
      <c r="AD19" s="1" t="s">
        <v>140</v>
      </c>
      <c r="AE19" s="1" t="s">
        <v>6346</v>
      </c>
      <c r="AF19" s="1" t="s">
        <v>6816</v>
      </c>
      <c r="AG19" s="1" t="s">
        <v>654</v>
      </c>
      <c r="AH19" s="1" t="s">
        <v>46</v>
      </c>
      <c r="AI19" s="1" t="s">
        <v>46</v>
      </c>
      <c r="AJ19" s="1" t="s">
        <v>6366</v>
      </c>
      <c r="AK19" s="1" t="s">
        <v>6442</v>
      </c>
      <c r="AL19" s="133">
        <f t="shared" si="0"/>
        <v>1094</v>
      </c>
    </row>
    <row r="20" spans="1:38" x14ac:dyDescent="0.3">
      <c r="A20" s="2">
        <v>1113</v>
      </c>
      <c r="B20" s="68">
        <v>947</v>
      </c>
      <c r="C20" s="1" t="s">
        <v>32</v>
      </c>
      <c r="D20" s="1" t="s">
        <v>33</v>
      </c>
      <c r="E20" s="1" t="s">
        <v>81</v>
      </c>
      <c r="F20" s="1" t="s">
        <v>35</v>
      </c>
      <c r="G20" s="1" t="s">
        <v>191</v>
      </c>
      <c r="H20" s="1" t="s">
        <v>192</v>
      </c>
      <c r="I20" s="1" t="s">
        <v>135</v>
      </c>
      <c r="J20" s="1" t="s">
        <v>116</v>
      </c>
      <c r="K20" s="1" t="s">
        <v>4466</v>
      </c>
      <c r="L20" s="1" t="s">
        <v>116</v>
      </c>
      <c r="M20" s="1" t="s">
        <v>193</v>
      </c>
      <c r="N20" s="1" t="s">
        <v>118</v>
      </c>
      <c r="O20" s="1" t="s">
        <v>119</v>
      </c>
      <c r="P20" s="66">
        <v>759809</v>
      </c>
      <c r="Q20" s="2">
        <v>0.96</v>
      </c>
      <c r="R20" s="67">
        <v>0.92</v>
      </c>
      <c r="S20" s="1" t="s">
        <v>177</v>
      </c>
      <c r="T20" s="1" t="s">
        <v>7145</v>
      </c>
      <c r="U20" s="1" t="s">
        <v>7145</v>
      </c>
      <c r="V20" s="1" t="s">
        <v>7245</v>
      </c>
      <c r="W20" s="1" t="s">
        <v>46</v>
      </c>
      <c r="X20" s="1" t="s">
        <v>194</v>
      </c>
      <c r="Y20" s="1" t="s">
        <v>195</v>
      </c>
      <c r="Z20" s="1" t="s">
        <v>7142</v>
      </c>
      <c r="AA20" s="1" t="s">
        <v>46</v>
      </c>
      <c r="AB20" s="1" t="s">
        <v>139</v>
      </c>
      <c r="AC20" s="1" t="s">
        <v>178</v>
      </c>
      <c r="AD20" s="1" t="s">
        <v>140</v>
      </c>
      <c r="AE20" s="1" t="s">
        <v>6341</v>
      </c>
      <c r="AF20" s="1" t="s">
        <v>6816</v>
      </c>
      <c r="AG20" s="1" t="s">
        <v>654</v>
      </c>
      <c r="AH20" s="1" t="s">
        <v>46</v>
      </c>
      <c r="AI20" s="1" t="s">
        <v>46</v>
      </c>
      <c r="AJ20" s="1" t="s">
        <v>6366</v>
      </c>
      <c r="AK20" s="1" t="s">
        <v>6442</v>
      </c>
      <c r="AL20" s="133">
        <f t="shared" si="0"/>
        <v>1113</v>
      </c>
    </row>
    <row r="21" spans="1:38" x14ac:dyDescent="0.3">
      <c r="A21" s="2">
        <v>1123</v>
      </c>
      <c r="B21" s="68">
        <v>1074</v>
      </c>
      <c r="C21" s="1" t="s">
        <v>167</v>
      </c>
      <c r="D21" s="1" t="s">
        <v>33</v>
      </c>
      <c r="E21" s="1" t="s">
        <v>4463</v>
      </c>
      <c r="F21" s="1" t="s">
        <v>35</v>
      </c>
      <c r="G21" s="1" t="s">
        <v>6530</v>
      </c>
      <c r="H21" s="1" t="s">
        <v>1803</v>
      </c>
      <c r="I21" s="1" t="s">
        <v>155</v>
      </c>
      <c r="J21" s="1" t="s">
        <v>85</v>
      </c>
      <c r="K21" s="1" t="s">
        <v>156</v>
      </c>
      <c r="L21" s="1" t="s">
        <v>116</v>
      </c>
      <c r="M21" s="1" t="s">
        <v>117</v>
      </c>
      <c r="N21" s="1" t="s">
        <v>118</v>
      </c>
      <c r="O21" s="1" t="s">
        <v>119</v>
      </c>
      <c r="P21" s="66">
        <v>752882</v>
      </c>
      <c r="Q21" s="2">
        <v>1</v>
      </c>
      <c r="R21" s="67">
        <v>1</v>
      </c>
      <c r="S21" s="1" t="s">
        <v>218</v>
      </c>
      <c r="T21" s="1" t="s">
        <v>7255</v>
      </c>
      <c r="U21" s="1" t="s">
        <v>7255</v>
      </c>
      <c r="V21" s="1" t="s">
        <v>7172</v>
      </c>
      <c r="W21" s="1" t="s">
        <v>7172</v>
      </c>
      <c r="X21" s="1" t="s">
        <v>6531</v>
      </c>
      <c r="Y21" s="1" t="s">
        <v>6532</v>
      </c>
      <c r="Z21" s="1" t="s">
        <v>7172</v>
      </c>
      <c r="AA21" s="1" t="s">
        <v>46</v>
      </c>
      <c r="AB21" s="1" t="s">
        <v>159</v>
      </c>
      <c r="AC21" s="1" t="s">
        <v>49</v>
      </c>
      <c r="AD21" s="1" t="s">
        <v>160</v>
      </c>
      <c r="AE21" s="1" t="s">
        <v>6668</v>
      </c>
      <c r="AF21" s="1" t="s">
        <v>6815</v>
      </c>
      <c r="AG21" s="1" t="s">
        <v>6668</v>
      </c>
      <c r="AH21" s="1" t="s">
        <v>46</v>
      </c>
      <c r="AI21" s="1" t="s">
        <v>46</v>
      </c>
      <c r="AJ21" s="1" t="s">
        <v>218</v>
      </c>
      <c r="AK21" s="1" t="s">
        <v>6670</v>
      </c>
      <c r="AL21" s="133">
        <f t="shared" si="0"/>
        <v>1123</v>
      </c>
    </row>
    <row r="22" spans="1:38" x14ac:dyDescent="0.3">
      <c r="A22" s="2">
        <v>1131</v>
      </c>
      <c r="B22" s="2">
        <v>1172</v>
      </c>
      <c r="C22" s="1" t="s">
        <v>4498</v>
      </c>
      <c r="D22" s="1" t="s">
        <v>183</v>
      </c>
      <c r="E22" s="1" t="s">
        <v>171</v>
      </c>
      <c r="F22" s="1" t="s">
        <v>4497</v>
      </c>
      <c r="G22" s="1" t="s">
        <v>196</v>
      </c>
      <c r="H22" s="1" t="s">
        <v>197</v>
      </c>
      <c r="I22" s="1" t="s">
        <v>181</v>
      </c>
      <c r="J22" s="1" t="s">
        <v>55</v>
      </c>
      <c r="K22" s="1" t="s">
        <v>4469</v>
      </c>
      <c r="L22" s="1" t="s">
        <v>56</v>
      </c>
      <c r="M22" s="1" t="s">
        <v>199</v>
      </c>
      <c r="N22" s="1" t="s">
        <v>145</v>
      </c>
      <c r="O22" s="1" t="s">
        <v>146</v>
      </c>
      <c r="P22" s="66">
        <v>424109.2</v>
      </c>
      <c r="Q22" s="2">
        <v>0.69</v>
      </c>
      <c r="R22" s="67">
        <v>0.79</v>
      </c>
      <c r="S22" s="1" t="s">
        <v>45</v>
      </c>
      <c r="T22" s="1" t="s">
        <v>7251</v>
      </c>
      <c r="U22" s="1" t="s">
        <v>7251</v>
      </c>
      <c r="V22" s="1" t="s">
        <v>7256</v>
      </c>
      <c r="W22" s="1" t="s">
        <v>46</v>
      </c>
      <c r="X22" s="1" t="s">
        <v>7020</v>
      </c>
      <c r="Y22" s="1" t="s">
        <v>6197</v>
      </c>
      <c r="Z22" s="1" t="s">
        <v>7285</v>
      </c>
      <c r="AA22" s="1" t="s">
        <v>46</v>
      </c>
      <c r="AB22" s="1" t="s">
        <v>48</v>
      </c>
      <c r="AC22" s="1" t="s">
        <v>49</v>
      </c>
      <c r="AD22" s="1" t="s">
        <v>50</v>
      </c>
      <c r="AE22" s="1" t="s">
        <v>6668</v>
      </c>
      <c r="AF22" s="1" t="s">
        <v>6815</v>
      </c>
      <c r="AG22" s="1" t="s">
        <v>654</v>
      </c>
      <c r="AH22" s="1" t="s">
        <v>46</v>
      </c>
      <c r="AI22" s="1" t="s">
        <v>46</v>
      </c>
      <c r="AJ22" s="1" t="s">
        <v>218</v>
      </c>
      <c r="AK22" s="1" t="s">
        <v>6442</v>
      </c>
      <c r="AL22" s="133">
        <f t="shared" si="0"/>
        <v>1131</v>
      </c>
    </row>
    <row r="23" spans="1:38" x14ac:dyDescent="0.3">
      <c r="A23" s="2">
        <v>1142</v>
      </c>
      <c r="B23" s="2">
        <v>1117</v>
      </c>
      <c r="C23" s="1" t="s">
        <v>4461</v>
      </c>
      <c r="D23" s="1" t="s">
        <v>80</v>
      </c>
      <c r="E23" s="1" t="s">
        <v>274</v>
      </c>
      <c r="F23" s="1" t="s">
        <v>35</v>
      </c>
      <c r="G23" s="1" t="s">
        <v>153</v>
      </c>
      <c r="H23" s="1" t="s">
        <v>6198</v>
      </c>
      <c r="I23" s="1" t="s">
        <v>155</v>
      </c>
      <c r="J23" s="1" t="s">
        <v>85</v>
      </c>
      <c r="K23" s="1" t="s">
        <v>156</v>
      </c>
      <c r="L23" s="1" t="s">
        <v>116</v>
      </c>
      <c r="M23" s="1" t="s">
        <v>117</v>
      </c>
      <c r="N23" s="1" t="s">
        <v>46</v>
      </c>
      <c r="O23" s="1" t="s">
        <v>88</v>
      </c>
      <c r="P23" s="66">
        <v>0</v>
      </c>
      <c r="Q23" s="2">
        <v>0</v>
      </c>
      <c r="R23" s="67">
        <v>1</v>
      </c>
      <c r="S23" s="1" t="s">
        <v>89</v>
      </c>
      <c r="T23" s="1" t="s">
        <v>7267</v>
      </c>
      <c r="U23" s="1" t="s">
        <v>7267</v>
      </c>
      <c r="V23" s="1" t="s">
        <v>7211</v>
      </c>
      <c r="W23" s="1" t="s">
        <v>7211</v>
      </c>
      <c r="X23" s="1" t="s">
        <v>6199</v>
      </c>
      <c r="Y23" s="1" t="s">
        <v>6200</v>
      </c>
      <c r="Z23" s="1" t="s">
        <v>7431</v>
      </c>
      <c r="AA23" s="1" t="s">
        <v>46</v>
      </c>
      <c r="AB23" s="1" t="s">
        <v>159</v>
      </c>
      <c r="AC23" s="1" t="s">
        <v>49</v>
      </c>
      <c r="AD23" s="1" t="s">
        <v>160</v>
      </c>
      <c r="AE23" s="1" t="s">
        <v>6668</v>
      </c>
      <c r="AF23" s="1" t="s">
        <v>6815</v>
      </c>
      <c r="AG23" s="1" t="s">
        <v>654</v>
      </c>
      <c r="AH23" s="1" t="s">
        <v>46</v>
      </c>
      <c r="AI23" s="1" t="s">
        <v>46</v>
      </c>
      <c r="AJ23" s="1" t="s">
        <v>218</v>
      </c>
      <c r="AK23" s="1" t="s">
        <v>6442</v>
      </c>
      <c r="AL23" s="133">
        <f t="shared" si="0"/>
        <v>1142</v>
      </c>
    </row>
    <row r="24" spans="1:38" x14ac:dyDescent="0.3">
      <c r="A24" s="2">
        <v>1150</v>
      </c>
      <c r="B24" s="2">
        <v>1076</v>
      </c>
      <c r="C24" s="1" t="s">
        <v>32</v>
      </c>
      <c r="D24" s="1" t="s">
        <v>33</v>
      </c>
      <c r="E24" s="1" t="s">
        <v>34</v>
      </c>
      <c r="F24" s="1" t="s">
        <v>35</v>
      </c>
      <c r="G24" s="1" t="s">
        <v>203</v>
      </c>
      <c r="H24" s="1" t="s">
        <v>204</v>
      </c>
      <c r="I24" s="1" t="s">
        <v>186</v>
      </c>
      <c r="J24" s="1" t="s">
        <v>427</v>
      </c>
      <c r="K24" s="1" t="s">
        <v>4460</v>
      </c>
      <c r="L24" s="1" t="s">
        <v>41</v>
      </c>
      <c r="M24" s="1" t="s">
        <v>7781</v>
      </c>
      <c r="N24" s="1" t="s">
        <v>43</v>
      </c>
      <c r="O24" s="1" t="s">
        <v>44</v>
      </c>
      <c r="P24" s="66">
        <v>1246580</v>
      </c>
      <c r="Q24" s="2">
        <v>0.93</v>
      </c>
      <c r="R24" s="67">
        <v>0.69</v>
      </c>
      <c r="S24" s="1" t="s">
        <v>45</v>
      </c>
      <c r="T24" s="1" t="s">
        <v>7274</v>
      </c>
      <c r="U24" s="1" t="s">
        <v>7274</v>
      </c>
      <c r="V24" s="1" t="s">
        <v>7846</v>
      </c>
      <c r="W24" s="1" t="s">
        <v>46</v>
      </c>
      <c r="X24" s="1" t="s">
        <v>6202</v>
      </c>
      <c r="Y24" s="1" t="s">
        <v>7962</v>
      </c>
      <c r="Z24" s="1" t="s">
        <v>7593</v>
      </c>
      <c r="AA24" s="1" t="s">
        <v>2396</v>
      </c>
      <c r="AB24" s="1" t="s">
        <v>78</v>
      </c>
      <c r="AC24" s="1" t="s">
        <v>49</v>
      </c>
      <c r="AD24" s="1" t="s">
        <v>79</v>
      </c>
      <c r="AE24" s="1" t="s">
        <v>8040</v>
      </c>
      <c r="AF24" s="1" t="s">
        <v>6812</v>
      </c>
      <c r="AG24" s="1" t="s">
        <v>654</v>
      </c>
      <c r="AH24" s="1" t="s">
        <v>7944</v>
      </c>
      <c r="AI24" s="1" t="s">
        <v>78</v>
      </c>
      <c r="AJ24" s="1" t="s">
        <v>6367</v>
      </c>
      <c r="AK24" s="1" t="s">
        <v>6442</v>
      </c>
      <c r="AL24" s="133">
        <f t="shared" si="0"/>
        <v>1150</v>
      </c>
    </row>
    <row r="25" spans="1:38" x14ac:dyDescent="0.3">
      <c r="A25" s="2">
        <v>1163</v>
      </c>
      <c r="B25" s="2">
        <v>1169</v>
      </c>
      <c r="C25" s="1" t="s">
        <v>4461</v>
      </c>
      <c r="D25" s="1" t="s">
        <v>33</v>
      </c>
      <c r="E25" s="1" t="s">
        <v>4464</v>
      </c>
      <c r="F25" s="1" t="s">
        <v>35</v>
      </c>
      <c r="G25" s="1" t="s">
        <v>191</v>
      </c>
      <c r="H25" s="1" t="s">
        <v>206</v>
      </c>
      <c r="I25" s="1" t="s">
        <v>6733</v>
      </c>
      <c r="J25" s="1" t="s">
        <v>477</v>
      </c>
      <c r="K25" s="1" t="s">
        <v>4470</v>
      </c>
      <c r="L25" s="1" t="s">
        <v>116</v>
      </c>
      <c r="M25" s="1" t="s">
        <v>209</v>
      </c>
      <c r="N25" s="1" t="s">
        <v>118</v>
      </c>
      <c r="O25" s="1" t="s">
        <v>119</v>
      </c>
      <c r="P25" s="66">
        <v>322018.96000000002</v>
      </c>
      <c r="Q25" s="2">
        <v>0.96</v>
      </c>
      <c r="R25" s="67">
        <v>0.37</v>
      </c>
      <c r="S25" s="1" t="s">
        <v>210</v>
      </c>
      <c r="T25" s="1" t="s">
        <v>7226</v>
      </c>
      <c r="U25" s="1" t="s">
        <v>7226</v>
      </c>
      <c r="V25" s="1" t="s">
        <v>7851</v>
      </c>
      <c r="W25" s="1" t="s">
        <v>46</v>
      </c>
      <c r="X25" s="1" t="s">
        <v>7847</v>
      </c>
      <c r="Y25" s="1" t="s">
        <v>8085</v>
      </c>
      <c r="Z25" s="1" t="s">
        <v>7542</v>
      </c>
      <c r="AA25" s="1" t="s">
        <v>2396</v>
      </c>
      <c r="AB25" s="1" t="s">
        <v>90</v>
      </c>
      <c r="AC25" s="1" t="s">
        <v>49</v>
      </c>
      <c r="AD25" s="1" t="s">
        <v>211</v>
      </c>
      <c r="AE25" s="1" t="s">
        <v>6341</v>
      </c>
      <c r="AF25" s="1" t="s">
        <v>6812</v>
      </c>
      <c r="AG25" s="1" t="s">
        <v>654</v>
      </c>
      <c r="AH25" s="1" t="s">
        <v>8041</v>
      </c>
      <c r="AI25" s="1" t="s">
        <v>90</v>
      </c>
      <c r="AJ25" s="1" t="s">
        <v>218</v>
      </c>
      <c r="AK25" s="1" t="s">
        <v>6442</v>
      </c>
      <c r="AL25" s="133">
        <f t="shared" si="0"/>
        <v>1163</v>
      </c>
    </row>
    <row r="26" spans="1:38" x14ac:dyDescent="0.3">
      <c r="A26" s="2">
        <v>1164</v>
      </c>
      <c r="B26" s="2">
        <v>1145</v>
      </c>
      <c r="C26" s="1" t="s">
        <v>32</v>
      </c>
      <c r="D26" s="1" t="s">
        <v>33</v>
      </c>
      <c r="E26" s="1" t="s">
        <v>81</v>
      </c>
      <c r="F26" s="1" t="s">
        <v>35</v>
      </c>
      <c r="G26" s="1" t="s">
        <v>6534</v>
      </c>
      <c r="H26" s="1" t="s">
        <v>213</v>
      </c>
      <c r="I26" s="1" t="s">
        <v>214</v>
      </c>
      <c r="J26" s="1" t="s">
        <v>39</v>
      </c>
      <c r="K26" s="1" t="s">
        <v>4480</v>
      </c>
      <c r="L26" s="1" t="s">
        <v>86</v>
      </c>
      <c r="M26" s="1" t="s">
        <v>87</v>
      </c>
      <c r="N26" s="1" t="s">
        <v>95</v>
      </c>
      <c r="O26" s="1" t="s">
        <v>96</v>
      </c>
      <c r="P26" s="66">
        <v>2223403.11</v>
      </c>
      <c r="Q26" s="2">
        <v>0.84</v>
      </c>
      <c r="R26" s="67">
        <v>0.7</v>
      </c>
      <c r="S26" s="1" t="s">
        <v>210</v>
      </c>
      <c r="T26" s="1" t="s">
        <v>7167</v>
      </c>
      <c r="U26" s="1" t="s">
        <v>7167</v>
      </c>
      <c r="V26" s="1" t="s">
        <v>7411</v>
      </c>
      <c r="W26" s="1" t="s">
        <v>46</v>
      </c>
      <c r="X26" s="1" t="s">
        <v>8086</v>
      </c>
      <c r="Y26" s="1" t="s">
        <v>8087</v>
      </c>
      <c r="Z26" s="1" t="s">
        <v>7542</v>
      </c>
      <c r="AA26" s="1" t="s">
        <v>2396</v>
      </c>
      <c r="AB26" s="1" t="s">
        <v>216</v>
      </c>
      <c r="AC26" s="1" t="s">
        <v>49</v>
      </c>
      <c r="AD26" s="1" t="s">
        <v>217</v>
      </c>
      <c r="AE26" s="1" t="s">
        <v>6468</v>
      </c>
      <c r="AF26" s="1" t="s">
        <v>6812</v>
      </c>
      <c r="AG26" s="1" t="s">
        <v>6669</v>
      </c>
      <c r="AH26" s="1" t="s">
        <v>6468</v>
      </c>
      <c r="AI26" s="1" t="s">
        <v>46</v>
      </c>
      <c r="AJ26" s="1" t="s">
        <v>6366</v>
      </c>
      <c r="AK26" s="1" t="s">
        <v>6442</v>
      </c>
      <c r="AL26" s="133">
        <f t="shared" si="0"/>
        <v>1164</v>
      </c>
    </row>
    <row r="27" spans="1:38" x14ac:dyDescent="0.3">
      <c r="A27" s="2">
        <v>1165</v>
      </c>
      <c r="B27" s="2">
        <v>0</v>
      </c>
      <c r="C27" s="1" t="s">
        <v>218</v>
      </c>
      <c r="D27" s="1" t="s">
        <v>218</v>
      </c>
      <c r="E27" s="1" t="s">
        <v>179</v>
      </c>
      <c r="F27" s="1" t="s">
        <v>35</v>
      </c>
      <c r="G27" s="1" t="s">
        <v>218</v>
      </c>
      <c r="H27" s="1" t="s">
        <v>219</v>
      </c>
      <c r="I27" s="1" t="s">
        <v>220</v>
      </c>
      <c r="J27" s="1" t="s">
        <v>41</v>
      </c>
      <c r="K27" s="1" t="s">
        <v>4471</v>
      </c>
      <c r="L27" s="1" t="s">
        <v>46</v>
      </c>
      <c r="M27" s="1" t="s">
        <v>46</v>
      </c>
      <c r="N27" s="1" t="s">
        <v>46</v>
      </c>
      <c r="O27" s="1" t="s">
        <v>46</v>
      </c>
      <c r="P27" s="66">
        <v>1830797.33</v>
      </c>
      <c r="Q27" s="2">
        <v>1</v>
      </c>
      <c r="R27" s="67">
        <v>0.81</v>
      </c>
      <c r="S27" s="1" t="s">
        <v>177</v>
      </c>
      <c r="T27" s="1" t="s">
        <v>7198</v>
      </c>
      <c r="U27" s="1" t="s">
        <v>7198</v>
      </c>
      <c r="V27" s="1" t="s">
        <v>7288</v>
      </c>
      <c r="W27" s="1" t="s">
        <v>46</v>
      </c>
      <c r="X27" s="1" t="s">
        <v>7782</v>
      </c>
      <c r="Y27" s="1" t="s">
        <v>7021</v>
      </c>
      <c r="Z27" s="1" t="s">
        <v>7671</v>
      </c>
      <c r="AA27" s="1" t="s">
        <v>46</v>
      </c>
      <c r="AB27" s="1" t="s">
        <v>139</v>
      </c>
      <c r="AC27" s="1" t="s">
        <v>182</v>
      </c>
      <c r="AD27" s="1" t="s">
        <v>140</v>
      </c>
      <c r="AE27" s="1" t="s">
        <v>6365</v>
      </c>
      <c r="AF27" s="1" t="s">
        <v>6816</v>
      </c>
      <c r="AG27" s="1" t="s">
        <v>6671</v>
      </c>
      <c r="AH27" s="1" t="s">
        <v>46</v>
      </c>
      <c r="AI27" s="1" t="s">
        <v>46</v>
      </c>
      <c r="AJ27" s="1" t="s">
        <v>6368</v>
      </c>
      <c r="AK27" s="1" t="s">
        <v>6670</v>
      </c>
      <c r="AL27" s="133">
        <f t="shared" si="0"/>
        <v>1165</v>
      </c>
    </row>
    <row r="28" spans="1:38" x14ac:dyDescent="0.3">
      <c r="A28" s="2">
        <v>1172</v>
      </c>
      <c r="B28" s="2">
        <v>922</v>
      </c>
      <c r="C28" s="1" t="s">
        <v>167</v>
      </c>
      <c r="D28" s="1" t="s">
        <v>33</v>
      </c>
      <c r="E28" s="1" t="s">
        <v>179</v>
      </c>
      <c r="F28" s="1" t="s">
        <v>35</v>
      </c>
      <c r="G28" s="1" t="s">
        <v>120</v>
      </c>
      <c r="H28" s="1" t="s">
        <v>221</v>
      </c>
      <c r="I28" s="1" t="s">
        <v>122</v>
      </c>
      <c r="J28" s="1" t="s">
        <v>123</v>
      </c>
      <c r="K28" s="1" t="s">
        <v>222</v>
      </c>
      <c r="L28" s="1" t="s">
        <v>125</v>
      </c>
      <c r="M28" s="1" t="s">
        <v>126</v>
      </c>
      <c r="N28" s="1" t="s">
        <v>127</v>
      </c>
      <c r="O28" s="1" t="s">
        <v>107</v>
      </c>
      <c r="P28" s="66">
        <v>225762</v>
      </c>
      <c r="Q28" s="2">
        <v>0.76</v>
      </c>
      <c r="R28" s="67">
        <v>0.71</v>
      </c>
      <c r="S28" s="1" t="s">
        <v>89</v>
      </c>
      <c r="T28" s="1" t="s">
        <v>7164</v>
      </c>
      <c r="U28" s="1" t="s">
        <v>7164</v>
      </c>
      <c r="V28" s="1" t="s">
        <v>7340</v>
      </c>
      <c r="W28" s="1" t="s">
        <v>46</v>
      </c>
      <c r="X28" s="1" t="s">
        <v>7848</v>
      </c>
      <c r="Y28" s="1" t="s">
        <v>7849</v>
      </c>
      <c r="Z28" s="1" t="s">
        <v>7402</v>
      </c>
      <c r="AA28" s="1" t="s">
        <v>46</v>
      </c>
      <c r="AB28" s="1" t="s">
        <v>139</v>
      </c>
      <c r="AC28" s="1" t="s">
        <v>182</v>
      </c>
      <c r="AD28" s="1" t="s">
        <v>140</v>
      </c>
      <c r="AE28" s="1" t="s">
        <v>6365</v>
      </c>
      <c r="AF28" s="1" t="s">
        <v>6819</v>
      </c>
      <c r="AG28" s="1" t="s">
        <v>654</v>
      </c>
      <c r="AH28" s="1" t="s">
        <v>46</v>
      </c>
      <c r="AI28" s="1" t="s">
        <v>46</v>
      </c>
      <c r="AJ28" s="1" t="s">
        <v>6368</v>
      </c>
      <c r="AK28" s="1" t="s">
        <v>6442</v>
      </c>
      <c r="AL28" s="133">
        <f t="shared" si="0"/>
        <v>1172</v>
      </c>
    </row>
    <row r="29" spans="1:38" x14ac:dyDescent="0.3">
      <c r="A29" s="2">
        <v>1182</v>
      </c>
      <c r="B29" s="68">
        <v>1155</v>
      </c>
      <c r="C29" s="1" t="s">
        <v>32</v>
      </c>
      <c r="D29" s="1" t="s">
        <v>33</v>
      </c>
      <c r="E29" s="1" t="s">
        <v>171</v>
      </c>
      <c r="F29" s="1" t="s">
        <v>35</v>
      </c>
      <c r="G29" s="1" t="s">
        <v>223</v>
      </c>
      <c r="H29" s="1" t="s">
        <v>224</v>
      </c>
      <c r="I29" s="1" t="s">
        <v>186</v>
      </c>
      <c r="J29" s="1" t="s">
        <v>427</v>
      </c>
      <c r="K29" s="1" t="s">
        <v>186</v>
      </c>
      <c r="L29" s="1" t="s">
        <v>41</v>
      </c>
      <c r="M29" s="1" t="s">
        <v>225</v>
      </c>
      <c r="N29" s="1" t="s">
        <v>43</v>
      </c>
      <c r="O29" s="1" t="s">
        <v>44</v>
      </c>
      <c r="P29" s="66">
        <v>1010776.9</v>
      </c>
      <c r="Q29" s="2">
        <v>0.98</v>
      </c>
      <c r="R29" s="67">
        <v>0.19</v>
      </c>
      <c r="S29" s="1" t="s">
        <v>45</v>
      </c>
      <c r="T29" s="1" t="s">
        <v>7171</v>
      </c>
      <c r="U29" s="1" t="s">
        <v>7171</v>
      </c>
      <c r="V29" s="1" t="s">
        <v>7290</v>
      </c>
      <c r="W29" s="1" t="s">
        <v>46</v>
      </c>
      <c r="X29" s="1" t="s">
        <v>6734</v>
      </c>
      <c r="Y29" s="1" t="s">
        <v>7022</v>
      </c>
      <c r="Z29" s="1" t="s">
        <v>7360</v>
      </c>
      <c r="AA29" s="1" t="s">
        <v>46</v>
      </c>
      <c r="AB29" s="1" t="s">
        <v>78</v>
      </c>
      <c r="AC29" s="1" t="s">
        <v>49</v>
      </c>
      <c r="AD29" s="1" t="s">
        <v>79</v>
      </c>
      <c r="AE29" s="1" t="s">
        <v>6668</v>
      </c>
      <c r="AF29" s="1" t="s">
        <v>6816</v>
      </c>
      <c r="AG29" s="1" t="s">
        <v>654</v>
      </c>
      <c r="AH29" s="1" t="s">
        <v>46</v>
      </c>
      <c r="AI29" s="1" t="s">
        <v>46</v>
      </c>
      <c r="AJ29" s="1" t="s">
        <v>218</v>
      </c>
      <c r="AK29" s="1" t="s">
        <v>6442</v>
      </c>
      <c r="AL29" s="133">
        <f t="shared" si="0"/>
        <v>1182</v>
      </c>
    </row>
    <row r="30" spans="1:38" x14ac:dyDescent="0.3">
      <c r="A30" s="2">
        <v>1185</v>
      </c>
      <c r="B30" s="68">
        <v>1084</v>
      </c>
      <c r="C30" s="1" t="s">
        <v>32</v>
      </c>
      <c r="D30" s="1" t="s">
        <v>33</v>
      </c>
      <c r="E30" s="1" t="s">
        <v>81</v>
      </c>
      <c r="F30" s="1" t="s">
        <v>35</v>
      </c>
      <c r="G30" s="1" t="s">
        <v>191</v>
      </c>
      <c r="H30" s="1" t="s">
        <v>226</v>
      </c>
      <c r="I30" s="1" t="s">
        <v>135</v>
      </c>
      <c r="J30" s="1" t="s">
        <v>116</v>
      </c>
      <c r="K30" s="1" t="s">
        <v>4466</v>
      </c>
      <c r="L30" s="1" t="s">
        <v>116</v>
      </c>
      <c r="M30" s="1" t="s">
        <v>227</v>
      </c>
      <c r="N30" s="1" t="s">
        <v>118</v>
      </c>
      <c r="O30" s="1" t="s">
        <v>119</v>
      </c>
      <c r="P30" s="66">
        <v>548714.26</v>
      </c>
      <c r="Q30" s="2">
        <v>0.84</v>
      </c>
      <c r="R30" s="67">
        <v>0.63</v>
      </c>
      <c r="S30" s="1" t="s">
        <v>45</v>
      </c>
      <c r="T30" s="1" t="s">
        <v>7145</v>
      </c>
      <c r="U30" s="1" t="s">
        <v>7145</v>
      </c>
      <c r="V30" s="1" t="s">
        <v>7292</v>
      </c>
      <c r="W30" s="1" t="s">
        <v>46</v>
      </c>
      <c r="X30" s="1" t="s">
        <v>228</v>
      </c>
      <c r="Y30" s="1" t="s">
        <v>229</v>
      </c>
      <c r="Z30" s="1" t="s">
        <v>7160</v>
      </c>
      <c r="AA30" s="1" t="s">
        <v>46</v>
      </c>
      <c r="AB30" s="1" t="s">
        <v>139</v>
      </c>
      <c r="AC30" s="1" t="s">
        <v>178</v>
      </c>
      <c r="AD30" s="1" t="s">
        <v>140</v>
      </c>
      <c r="AE30" s="1" t="s">
        <v>6341</v>
      </c>
      <c r="AF30" s="1" t="s">
        <v>6816</v>
      </c>
      <c r="AG30" s="1" t="s">
        <v>654</v>
      </c>
      <c r="AH30" s="1" t="s">
        <v>46</v>
      </c>
      <c r="AI30" s="1" t="s">
        <v>46</v>
      </c>
      <c r="AJ30" s="1" t="s">
        <v>6366</v>
      </c>
      <c r="AK30" s="1" t="s">
        <v>6442</v>
      </c>
      <c r="AL30" s="133">
        <f t="shared" si="0"/>
        <v>1185</v>
      </c>
    </row>
    <row r="31" spans="1:38" x14ac:dyDescent="0.3">
      <c r="A31" s="2">
        <v>1191</v>
      </c>
      <c r="B31" s="2">
        <v>1162</v>
      </c>
      <c r="C31" s="1" t="s">
        <v>32</v>
      </c>
      <c r="D31" s="1" t="s">
        <v>33</v>
      </c>
      <c r="E31" s="1" t="s">
        <v>171</v>
      </c>
      <c r="F31" s="1" t="s">
        <v>35</v>
      </c>
      <c r="G31" s="1" t="s">
        <v>230</v>
      </c>
      <c r="H31" s="1" t="s">
        <v>231</v>
      </c>
      <c r="I31" s="1" t="s">
        <v>73</v>
      </c>
      <c r="J31" s="1" t="s">
        <v>39</v>
      </c>
      <c r="K31" s="1" t="s">
        <v>4460</v>
      </c>
      <c r="L31" s="1" t="s">
        <v>41</v>
      </c>
      <c r="M31" s="1" t="s">
        <v>234</v>
      </c>
      <c r="N31" s="1" t="s">
        <v>76</v>
      </c>
      <c r="O31" s="1" t="s">
        <v>44</v>
      </c>
      <c r="P31" s="66">
        <v>358054.47</v>
      </c>
      <c r="Q31" s="2">
        <v>0.83</v>
      </c>
      <c r="R31" s="67">
        <v>0.34</v>
      </c>
      <c r="S31" s="1" t="s">
        <v>58</v>
      </c>
      <c r="T31" s="1" t="s">
        <v>7293</v>
      </c>
      <c r="U31" s="1" t="s">
        <v>7293</v>
      </c>
      <c r="V31" s="1" t="s">
        <v>8123</v>
      </c>
      <c r="W31" s="1" t="s">
        <v>46</v>
      </c>
      <c r="X31" s="1" t="s">
        <v>8124</v>
      </c>
      <c r="Y31" s="1" t="s">
        <v>8125</v>
      </c>
      <c r="Z31" s="1" t="s">
        <v>7542</v>
      </c>
      <c r="AA31" s="1" t="s">
        <v>46</v>
      </c>
      <c r="AB31" s="1" t="s">
        <v>78</v>
      </c>
      <c r="AC31" s="1" t="s">
        <v>49</v>
      </c>
      <c r="AD31" s="1" t="s">
        <v>79</v>
      </c>
      <c r="AE31" s="1" t="s">
        <v>6668</v>
      </c>
      <c r="AF31" s="1" t="s">
        <v>6816</v>
      </c>
      <c r="AG31" s="1" t="s">
        <v>654</v>
      </c>
      <c r="AH31" s="1" t="s">
        <v>46</v>
      </c>
      <c r="AI31" s="1" t="s">
        <v>46</v>
      </c>
      <c r="AJ31" s="1" t="s">
        <v>218</v>
      </c>
      <c r="AK31" s="1" t="s">
        <v>6442</v>
      </c>
      <c r="AL31" s="133">
        <f t="shared" si="0"/>
        <v>1191</v>
      </c>
    </row>
    <row r="32" spans="1:38" x14ac:dyDescent="0.3">
      <c r="A32" s="2">
        <v>1192</v>
      </c>
      <c r="B32" s="2">
        <v>1009</v>
      </c>
      <c r="C32" s="1" t="s">
        <v>32</v>
      </c>
      <c r="D32" s="1" t="s">
        <v>33</v>
      </c>
      <c r="E32" s="1" t="s">
        <v>81</v>
      </c>
      <c r="F32" s="1" t="s">
        <v>35</v>
      </c>
      <c r="G32" s="1" t="s">
        <v>232</v>
      </c>
      <c r="H32" s="1" t="s">
        <v>233</v>
      </c>
      <c r="I32" s="1" t="s">
        <v>73</v>
      </c>
      <c r="J32" s="1" t="s">
        <v>39</v>
      </c>
      <c r="K32" s="1" t="s">
        <v>4460</v>
      </c>
      <c r="L32" s="1" t="s">
        <v>41</v>
      </c>
      <c r="M32" s="1" t="s">
        <v>234</v>
      </c>
      <c r="N32" s="1" t="s">
        <v>76</v>
      </c>
      <c r="O32" s="1" t="s">
        <v>44</v>
      </c>
      <c r="P32" s="66">
        <v>54738.23</v>
      </c>
      <c r="Q32" s="2">
        <v>0.48</v>
      </c>
      <c r="R32" s="67">
        <v>0.45</v>
      </c>
      <c r="S32" s="1" t="s">
        <v>45</v>
      </c>
      <c r="T32" s="1" t="s">
        <v>7233</v>
      </c>
      <c r="U32" s="1" t="s">
        <v>7233</v>
      </c>
      <c r="V32" s="1" t="s">
        <v>7851</v>
      </c>
      <c r="W32" s="1" t="s">
        <v>46</v>
      </c>
      <c r="X32" s="1" t="s">
        <v>235</v>
      </c>
      <c r="Y32" s="1" t="s">
        <v>7852</v>
      </c>
      <c r="Z32" s="1" t="s">
        <v>7410</v>
      </c>
      <c r="AA32" s="1" t="s">
        <v>46</v>
      </c>
      <c r="AB32" s="1" t="s">
        <v>78</v>
      </c>
      <c r="AC32" s="1" t="s">
        <v>49</v>
      </c>
      <c r="AD32" s="1" t="s">
        <v>79</v>
      </c>
      <c r="AE32" s="1" t="s">
        <v>6668</v>
      </c>
      <c r="AF32" s="1" t="s">
        <v>6815</v>
      </c>
      <c r="AG32" s="1" t="s">
        <v>654</v>
      </c>
      <c r="AH32" s="1" t="s">
        <v>46</v>
      </c>
      <c r="AI32" s="1" t="s">
        <v>46</v>
      </c>
      <c r="AJ32" s="1" t="s">
        <v>218</v>
      </c>
      <c r="AK32" s="1" t="s">
        <v>6442</v>
      </c>
      <c r="AL32" s="133">
        <f t="shared" si="0"/>
        <v>1192</v>
      </c>
    </row>
    <row r="33" spans="1:38" x14ac:dyDescent="0.3">
      <c r="A33" s="2">
        <v>1193</v>
      </c>
      <c r="B33" s="2">
        <v>1072</v>
      </c>
      <c r="C33" s="1" t="s">
        <v>32</v>
      </c>
      <c r="D33" s="1" t="s">
        <v>33</v>
      </c>
      <c r="E33" s="1" t="s">
        <v>171</v>
      </c>
      <c r="F33" s="1" t="s">
        <v>4497</v>
      </c>
      <c r="G33" s="1" t="s">
        <v>236</v>
      </c>
      <c r="H33" s="1" t="s">
        <v>237</v>
      </c>
      <c r="I33" s="1" t="s">
        <v>186</v>
      </c>
      <c r="J33" s="1" t="s">
        <v>427</v>
      </c>
      <c r="K33" s="1" t="s">
        <v>4460</v>
      </c>
      <c r="L33" s="1" t="s">
        <v>41</v>
      </c>
      <c r="M33" s="1" t="s">
        <v>42</v>
      </c>
      <c r="N33" s="1" t="s">
        <v>43</v>
      </c>
      <c r="O33" s="1" t="s">
        <v>44</v>
      </c>
      <c r="P33" s="66">
        <v>536056.62</v>
      </c>
      <c r="Q33" s="2">
        <v>0.2</v>
      </c>
      <c r="R33" s="67">
        <v>0.12</v>
      </c>
      <c r="S33" s="1" t="s">
        <v>45</v>
      </c>
      <c r="T33" s="1" t="s">
        <v>7274</v>
      </c>
      <c r="U33" s="1" t="s">
        <v>7274</v>
      </c>
      <c r="V33" s="1" t="s">
        <v>7299</v>
      </c>
      <c r="W33" s="1" t="s">
        <v>46</v>
      </c>
      <c r="X33" s="1" t="s">
        <v>4472</v>
      </c>
      <c r="Y33" s="1" t="s">
        <v>4473</v>
      </c>
      <c r="Z33" s="1" t="s">
        <v>7194</v>
      </c>
      <c r="AA33" s="1" t="s">
        <v>46</v>
      </c>
      <c r="AB33" s="1" t="s">
        <v>78</v>
      </c>
      <c r="AC33" s="1" t="s">
        <v>49</v>
      </c>
      <c r="AD33" s="1" t="s">
        <v>238</v>
      </c>
      <c r="AE33" s="1" t="s">
        <v>6668</v>
      </c>
      <c r="AF33" s="1" t="s">
        <v>6816</v>
      </c>
      <c r="AG33" s="1" t="s">
        <v>654</v>
      </c>
      <c r="AH33" s="1" t="s">
        <v>46</v>
      </c>
      <c r="AI33" s="1" t="s">
        <v>46</v>
      </c>
      <c r="AJ33" s="1" t="s">
        <v>218</v>
      </c>
      <c r="AK33" s="1" t="s">
        <v>6442</v>
      </c>
      <c r="AL33" s="133">
        <f t="shared" si="0"/>
        <v>1193</v>
      </c>
    </row>
    <row r="34" spans="1:38" x14ac:dyDescent="0.3">
      <c r="A34" s="2">
        <v>1195</v>
      </c>
      <c r="B34" s="2">
        <v>1166</v>
      </c>
      <c r="C34" s="1" t="s">
        <v>32</v>
      </c>
      <c r="D34" s="1" t="s">
        <v>33</v>
      </c>
      <c r="E34" s="1" t="s">
        <v>81</v>
      </c>
      <c r="F34" s="1" t="s">
        <v>35</v>
      </c>
      <c r="G34" s="1" t="s">
        <v>71</v>
      </c>
      <c r="H34" s="1" t="s">
        <v>239</v>
      </c>
      <c r="I34" s="1" t="s">
        <v>73</v>
      </c>
      <c r="J34" s="1" t="s">
        <v>39</v>
      </c>
      <c r="K34" s="1" t="s">
        <v>73</v>
      </c>
      <c r="L34" s="1" t="s">
        <v>41</v>
      </c>
      <c r="M34" s="1" t="s">
        <v>234</v>
      </c>
      <c r="N34" s="1" t="s">
        <v>76</v>
      </c>
      <c r="O34" s="1" t="s">
        <v>44</v>
      </c>
      <c r="P34" s="66">
        <v>230852.79</v>
      </c>
      <c r="Q34" s="2">
        <v>0.86</v>
      </c>
      <c r="R34" s="67">
        <v>0.73</v>
      </c>
      <c r="S34" s="1" t="s">
        <v>45</v>
      </c>
      <c r="T34" s="1" t="s">
        <v>7300</v>
      </c>
      <c r="U34" s="1" t="s">
        <v>7300</v>
      </c>
      <c r="V34" s="1" t="s">
        <v>7853</v>
      </c>
      <c r="W34" s="1" t="s">
        <v>46</v>
      </c>
      <c r="X34" s="1" t="s">
        <v>6535</v>
      </c>
      <c r="Y34" s="1" t="s">
        <v>7854</v>
      </c>
      <c r="Z34" s="1" t="s">
        <v>7376</v>
      </c>
      <c r="AA34" s="1" t="s">
        <v>46</v>
      </c>
      <c r="AB34" s="1" t="s">
        <v>78</v>
      </c>
      <c r="AC34" s="1" t="s">
        <v>49</v>
      </c>
      <c r="AD34" s="1" t="s">
        <v>79</v>
      </c>
      <c r="AE34" s="1" t="s">
        <v>6668</v>
      </c>
      <c r="AF34" s="1" t="s">
        <v>6816</v>
      </c>
      <c r="AG34" s="1" t="s">
        <v>654</v>
      </c>
      <c r="AH34" s="1" t="s">
        <v>46</v>
      </c>
      <c r="AI34" s="1" t="s">
        <v>46</v>
      </c>
      <c r="AJ34" s="1" t="s">
        <v>218</v>
      </c>
      <c r="AK34" s="1" t="s">
        <v>6442</v>
      </c>
      <c r="AL34" s="133">
        <f t="shared" si="0"/>
        <v>1195</v>
      </c>
    </row>
    <row r="35" spans="1:38" x14ac:dyDescent="0.3">
      <c r="A35" s="2">
        <v>1200</v>
      </c>
      <c r="B35" s="2">
        <v>1216</v>
      </c>
      <c r="C35" s="1" t="s">
        <v>167</v>
      </c>
      <c r="D35" s="1" t="s">
        <v>33</v>
      </c>
      <c r="E35" s="1" t="s">
        <v>4464</v>
      </c>
      <c r="F35" s="1" t="s">
        <v>35</v>
      </c>
      <c r="G35" s="1" t="s">
        <v>242</v>
      </c>
      <c r="H35" s="1" t="s">
        <v>243</v>
      </c>
      <c r="I35" s="1" t="s">
        <v>38</v>
      </c>
      <c r="J35" s="1" t="s">
        <v>427</v>
      </c>
      <c r="K35" s="1" t="s">
        <v>4474</v>
      </c>
      <c r="L35" s="1" t="s">
        <v>41</v>
      </c>
      <c r="M35" s="1" t="s">
        <v>42</v>
      </c>
      <c r="N35" s="1" t="s">
        <v>43</v>
      </c>
      <c r="O35" s="1" t="s">
        <v>44</v>
      </c>
      <c r="P35" s="66">
        <v>174488</v>
      </c>
      <c r="Q35" s="2">
        <v>0.98</v>
      </c>
      <c r="R35" s="67">
        <v>0.78</v>
      </c>
      <c r="S35" s="1" t="s">
        <v>45</v>
      </c>
      <c r="T35" s="1" t="s">
        <v>7274</v>
      </c>
      <c r="U35" s="1" t="s">
        <v>7274</v>
      </c>
      <c r="V35" s="1" t="s">
        <v>7340</v>
      </c>
      <c r="W35" s="1" t="s">
        <v>46</v>
      </c>
      <c r="X35" s="1" t="s">
        <v>8088</v>
      </c>
      <c r="Y35" s="1" t="s">
        <v>8089</v>
      </c>
      <c r="Z35" s="1" t="s">
        <v>7376</v>
      </c>
      <c r="AA35" s="1" t="s">
        <v>46</v>
      </c>
      <c r="AB35" s="1" t="s">
        <v>78</v>
      </c>
      <c r="AC35" s="1" t="s">
        <v>49</v>
      </c>
      <c r="AD35" s="1" t="s">
        <v>238</v>
      </c>
      <c r="AE35" s="1" t="s">
        <v>6668</v>
      </c>
      <c r="AF35" s="1" t="s">
        <v>6816</v>
      </c>
      <c r="AG35" s="1" t="s">
        <v>654</v>
      </c>
      <c r="AH35" s="1" t="s">
        <v>46</v>
      </c>
      <c r="AI35" s="1" t="s">
        <v>46</v>
      </c>
      <c r="AJ35" s="1" t="s">
        <v>218</v>
      </c>
      <c r="AK35" s="1" t="s">
        <v>6442</v>
      </c>
      <c r="AL35" s="133">
        <f t="shared" si="0"/>
        <v>1200</v>
      </c>
    </row>
    <row r="36" spans="1:38" x14ac:dyDescent="0.3">
      <c r="A36" s="2">
        <v>1214</v>
      </c>
      <c r="B36" s="2">
        <v>1175</v>
      </c>
      <c r="C36" s="1" t="s">
        <v>32</v>
      </c>
      <c r="D36" s="1" t="s">
        <v>33</v>
      </c>
      <c r="E36" s="1" t="s">
        <v>81</v>
      </c>
      <c r="F36" s="1" t="s">
        <v>35</v>
      </c>
      <c r="G36" s="1" t="s">
        <v>232</v>
      </c>
      <c r="H36" s="1" t="s">
        <v>248</v>
      </c>
      <c r="I36" s="1" t="s">
        <v>73</v>
      </c>
      <c r="J36" s="1" t="s">
        <v>39</v>
      </c>
      <c r="K36" s="1" t="s">
        <v>73</v>
      </c>
      <c r="L36" s="1" t="s">
        <v>41</v>
      </c>
      <c r="M36" s="1" t="s">
        <v>234</v>
      </c>
      <c r="N36" s="1" t="s">
        <v>76</v>
      </c>
      <c r="O36" s="1" t="s">
        <v>44</v>
      </c>
      <c r="P36" s="66">
        <v>55481.5</v>
      </c>
      <c r="Q36" s="2">
        <v>0.81</v>
      </c>
      <c r="R36" s="67">
        <v>0.24</v>
      </c>
      <c r="S36" s="1" t="s">
        <v>218</v>
      </c>
      <c r="T36" s="1" t="s">
        <v>7213</v>
      </c>
      <c r="U36" s="1" t="s">
        <v>7213</v>
      </c>
      <c r="V36" s="1" t="s">
        <v>7855</v>
      </c>
      <c r="W36" s="1" t="s">
        <v>46</v>
      </c>
      <c r="X36" s="1" t="s">
        <v>7783</v>
      </c>
      <c r="Y36" s="1" t="s">
        <v>7856</v>
      </c>
      <c r="Z36" s="1" t="s">
        <v>7376</v>
      </c>
      <c r="AA36" s="1" t="s">
        <v>46</v>
      </c>
      <c r="AB36" s="1" t="s">
        <v>78</v>
      </c>
      <c r="AC36" s="1" t="s">
        <v>49</v>
      </c>
      <c r="AD36" s="1" t="s">
        <v>79</v>
      </c>
      <c r="AE36" s="1" t="s">
        <v>6668</v>
      </c>
      <c r="AF36" s="1" t="s">
        <v>6816</v>
      </c>
      <c r="AG36" s="1" t="s">
        <v>654</v>
      </c>
      <c r="AH36" s="1" t="s">
        <v>46</v>
      </c>
      <c r="AI36" s="1" t="s">
        <v>46</v>
      </c>
      <c r="AJ36" s="1" t="s">
        <v>218</v>
      </c>
      <c r="AK36" s="1" t="s">
        <v>6442</v>
      </c>
      <c r="AL36" s="133">
        <f t="shared" si="0"/>
        <v>1214</v>
      </c>
    </row>
    <row r="37" spans="1:38" x14ac:dyDescent="0.3">
      <c r="A37" s="2">
        <v>1215</v>
      </c>
      <c r="B37" s="68">
        <v>1006</v>
      </c>
      <c r="C37" s="1" t="s">
        <v>167</v>
      </c>
      <c r="D37" s="1" t="s">
        <v>33</v>
      </c>
      <c r="E37" s="1" t="s">
        <v>4463</v>
      </c>
      <c r="F37" s="1" t="s">
        <v>35</v>
      </c>
      <c r="G37" s="1" t="s">
        <v>249</v>
      </c>
      <c r="H37" s="1" t="s">
        <v>250</v>
      </c>
      <c r="I37" s="1" t="s">
        <v>54</v>
      </c>
      <c r="J37" s="1" t="s">
        <v>55</v>
      </c>
      <c r="K37" s="1" t="s">
        <v>143</v>
      </c>
      <c r="L37" s="1" t="s">
        <v>56</v>
      </c>
      <c r="M37" s="1" t="s">
        <v>57</v>
      </c>
      <c r="N37" s="1" t="s">
        <v>145</v>
      </c>
      <c r="O37" s="1" t="s">
        <v>146</v>
      </c>
      <c r="P37" s="66">
        <v>171720</v>
      </c>
      <c r="Q37" s="2">
        <v>0.26</v>
      </c>
      <c r="R37" s="67">
        <v>0.14000000000000001</v>
      </c>
      <c r="S37" s="1" t="s">
        <v>45</v>
      </c>
      <c r="T37" s="1" t="s">
        <v>7317</v>
      </c>
      <c r="U37" s="1" t="s">
        <v>7317</v>
      </c>
      <c r="V37" s="1" t="s">
        <v>7318</v>
      </c>
      <c r="W37" s="1" t="s">
        <v>46</v>
      </c>
      <c r="X37" s="1" t="s">
        <v>6737</v>
      </c>
      <c r="Y37" s="1" t="s">
        <v>6738</v>
      </c>
      <c r="Z37" s="1" t="s">
        <v>7153</v>
      </c>
      <c r="AA37" s="1" t="s">
        <v>46</v>
      </c>
      <c r="AB37" s="1" t="s">
        <v>61</v>
      </c>
      <c r="AC37" s="1" t="s">
        <v>49</v>
      </c>
      <c r="AD37" s="1" t="s">
        <v>62</v>
      </c>
      <c r="AE37" s="1" t="s">
        <v>6668</v>
      </c>
      <c r="AF37" s="1" t="s">
        <v>6817</v>
      </c>
      <c r="AG37" s="1" t="s">
        <v>654</v>
      </c>
      <c r="AH37" s="1" t="s">
        <v>46</v>
      </c>
      <c r="AI37" s="1" t="s">
        <v>46</v>
      </c>
      <c r="AJ37" s="1" t="s">
        <v>218</v>
      </c>
      <c r="AK37" s="1" t="s">
        <v>6442</v>
      </c>
      <c r="AL37" s="133">
        <f t="shared" si="0"/>
        <v>1215</v>
      </c>
    </row>
    <row r="38" spans="1:38" x14ac:dyDescent="0.3">
      <c r="A38" s="2">
        <v>1216</v>
      </c>
      <c r="B38" s="2">
        <v>1067</v>
      </c>
      <c r="C38" s="1" t="s">
        <v>32</v>
      </c>
      <c r="D38" s="1" t="s">
        <v>33</v>
      </c>
      <c r="E38" s="1" t="s">
        <v>152</v>
      </c>
      <c r="F38" s="1" t="s">
        <v>35</v>
      </c>
      <c r="G38" s="1" t="s">
        <v>141</v>
      </c>
      <c r="H38" s="1" t="s">
        <v>252</v>
      </c>
      <c r="I38" s="1" t="s">
        <v>54</v>
      </c>
      <c r="J38" s="1" t="s">
        <v>55</v>
      </c>
      <c r="K38" s="1" t="s">
        <v>54</v>
      </c>
      <c r="L38" s="1" t="s">
        <v>56</v>
      </c>
      <c r="M38" s="1" t="s">
        <v>144</v>
      </c>
      <c r="N38" s="1" t="s">
        <v>7321</v>
      </c>
      <c r="O38" s="1" t="s">
        <v>145</v>
      </c>
      <c r="P38" s="66">
        <v>678137.84</v>
      </c>
      <c r="Q38" s="2">
        <v>0.93</v>
      </c>
      <c r="R38" s="67">
        <v>0.7</v>
      </c>
      <c r="S38" s="1" t="s">
        <v>45</v>
      </c>
      <c r="T38" s="1" t="s">
        <v>7287</v>
      </c>
      <c r="U38" s="1" t="s">
        <v>7287</v>
      </c>
      <c r="V38" s="1" t="s">
        <v>7320</v>
      </c>
      <c r="W38" s="1" t="s">
        <v>46</v>
      </c>
      <c r="X38" s="1" t="s">
        <v>4475</v>
      </c>
      <c r="Y38" s="1" t="s">
        <v>7023</v>
      </c>
      <c r="Z38" s="1" t="s">
        <v>7190</v>
      </c>
      <c r="AA38" s="1" t="s">
        <v>46</v>
      </c>
      <c r="AB38" s="1" t="s">
        <v>61</v>
      </c>
      <c r="AC38" s="1" t="s">
        <v>49</v>
      </c>
      <c r="AD38" s="1" t="s">
        <v>62</v>
      </c>
      <c r="AE38" s="1" t="s">
        <v>6668</v>
      </c>
      <c r="AF38" s="1" t="s">
        <v>6815</v>
      </c>
      <c r="AG38" s="1" t="s">
        <v>654</v>
      </c>
      <c r="AH38" s="1" t="s">
        <v>46</v>
      </c>
      <c r="AI38" s="1" t="s">
        <v>46</v>
      </c>
      <c r="AJ38" s="1" t="s">
        <v>218</v>
      </c>
      <c r="AK38" s="1" t="s">
        <v>6442</v>
      </c>
      <c r="AL38" s="133">
        <f t="shared" si="0"/>
        <v>1216</v>
      </c>
    </row>
    <row r="39" spans="1:38" x14ac:dyDescent="0.3">
      <c r="A39" s="2">
        <v>1220</v>
      </c>
      <c r="B39" s="68">
        <v>958</v>
      </c>
      <c r="C39" s="1" t="s">
        <v>167</v>
      </c>
      <c r="D39" s="1" t="s">
        <v>33</v>
      </c>
      <c r="E39" s="1" t="s">
        <v>81</v>
      </c>
      <c r="F39" s="1" t="s">
        <v>99</v>
      </c>
      <c r="G39" s="1" t="s">
        <v>120</v>
      </c>
      <c r="H39" s="1" t="s">
        <v>258</v>
      </c>
      <c r="I39" s="1" t="s">
        <v>122</v>
      </c>
      <c r="J39" s="1" t="s">
        <v>123</v>
      </c>
      <c r="K39" s="1" t="s">
        <v>6576</v>
      </c>
      <c r="L39" s="1" t="s">
        <v>125</v>
      </c>
      <c r="M39" s="1" t="s">
        <v>126</v>
      </c>
      <c r="N39" s="1" t="s">
        <v>127</v>
      </c>
      <c r="O39" s="1" t="s">
        <v>107</v>
      </c>
      <c r="P39" s="66">
        <v>578595.34</v>
      </c>
      <c r="Q39" s="2">
        <v>0.84</v>
      </c>
      <c r="R39" s="67">
        <v>0.8</v>
      </c>
      <c r="S39" s="1" t="s">
        <v>97</v>
      </c>
      <c r="T39" s="1" t="s">
        <v>7233</v>
      </c>
      <c r="U39" s="1" t="s">
        <v>7233</v>
      </c>
      <c r="V39" s="1" t="s">
        <v>7324</v>
      </c>
      <c r="W39" s="1" t="s">
        <v>46</v>
      </c>
      <c r="X39" s="1" t="s">
        <v>259</v>
      </c>
      <c r="Y39" s="1" t="s">
        <v>260</v>
      </c>
      <c r="Z39" s="1" t="s">
        <v>7137</v>
      </c>
      <c r="AA39" s="1" t="s">
        <v>46</v>
      </c>
      <c r="AB39" s="1" t="s">
        <v>48</v>
      </c>
      <c r="AC39" s="1" t="s">
        <v>49</v>
      </c>
      <c r="AD39" s="1" t="s">
        <v>128</v>
      </c>
      <c r="AE39" s="1" t="s">
        <v>6668</v>
      </c>
      <c r="AF39" s="1" t="s">
        <v>6815</v>
      </c>
      <c r="AG39" s="1" t="s">
        <v>654</v>
      </c>
      <c r="AH39" s="1" t="s">
        <v>46</v>
      </c>
      <c r="AI39" s="1" t="s">
        <v>46</v>
      </c>
      <c r="AJ39" s="1" t="s">
        <v>218</v>
      </c>
      <c r="AK39" s="1" t="s">
        <v>6442</v>
      </c>
      <c r="AL39" s="133">
        <f t="shared" si="0"/>
        <v>1220</v>
      </c>
    </row>
    <row r="40" spans="1:38" x14ac:dyDescent="0.3">
      <c r="A40" s="2">
        <v>1230</v>
      </c>
      <c r="B40" s="68">
        <v>962</v>
      </c>
      <c r="C40" s="1" t="s">
        <v>167</v>
      </c>
      <c r="D40" s="1" t="s">
        <v>33</v>
      </c>
      <c r="E40" s="1" t="s">
        <v>4464</v>
      </c>
      <c r="F40" s="1" t="s">
        <v>35</v>
      </c>
      <c r="G40" s="1" t="s">
        <v>168</v>
      </c>
      <c r="H40" s="1" t="s">
        <v>261</v>
      </c>
      <c r="I40" s="1" t="s">
        <v>115</v>
      </c>
      <c r="J40" s="1" t="s">
        <v>85</v>
      </c>
      <c r="K40" s="1" t="s">
        <v>4462</v>
      </c>
      <c r="L40" s="1" t="s">
        <v>86</v>
      </c>
      <c r="M40" s="1" t="s">
        <v>255</v>
      </c>
      <c r="N40" s="1" t="s">
        <v>3105</v>
      </c>
      <c r="O40" s="1" t="s">
        <v>262</v>
      </c>
      <c r="P40" s="66">
        <v>446300</v>
      </c>
      <c r="Q40" s="2">
        <v>0.85</v>
      </c>
      <c r="R40" s="67">
        <v>0.72</v>
      </c>
      <c r="S40" s="1" t="s">
        <v>89</v>
      </c>
      <c r="T40" s="1" t="s">
        <v>7267</v>
      </c>
      <c r="U40" s="1" t="s">
        <v>7267</v>
      </c>
      <c r="V40" s="1" t="s">
        <v>7450</v>
      </c>
      <c r="W40" s="1" t="s">
        <v>46</v>
      </c>
      <c r="X40" s="1" t="s">
        <v>7965</v>
      </c>
      <c r="Y40" s="1" t="s">
        <v>7966</v>
      </c>
      <c r="Z40" s="1" t="s">
        <v>7542</v>
      </c>
      <c r="AA40" s="1" t="s">
        <v>46</v>
      </c>
      <c r="AB40" s="1" t="s">
        <v>90</v>
      </c>
      <c r="AC40" s="1" t="s">
        <v>49</v>
      </c>
      <c r="AD40" s="1" t="s">
        <v>98</v>
      </c>
      <c r="AE40" s="1" t="s">
        <v>6353</v>
      </c>
      <c r="AF40" s="1" t="s">
        <v>6819</v>
      </c>
      <c r="AG40" s="1" t="s">
        <v>654</v>
      </c>
      <c r="AH40" s="1" t="s">
        <v>46</v>
      </c>
      <c r="AI40" s="1" t="s">
        <v>46</v>
      </c>
      <c r="AJ40" s="1" t="s">
        <v>218</v>
      </c>
      <c r="AK40" s="1" t="s">
        <v>6442</v>
      </c>
      <c r="AL40" s="133">
        <f t="shared" si="0"/>
        <v>1230</v>
      </c>
    </row>
    <row r="41" spans="1:38" x14ac:dyDescent="0.3">
      <c r="A41" s="2">
        <v>124</v>
      </c>
      <c r="B41" s="2">
        <v>1068</v>
      </c>
      <c r="C41" s="1" t="s">
        <v>32</v>
      </c>
      <c r="D41" s="1" t="s">
        <v>33</v>
      </c>
      <c r="E41" s="1" t="s">
        <v>171</v>
      </c>
      <c r="F41" s="1" t="s">
        <v>35</v>
      </c>
      <c r="G41" s="1" t="s">
        <v>249</v>
      </c>
      <c r="H41" s="1" t="s">
        <v>263</v>
      </c>
      <c r="I41" s="1" t="s">
        <v>54</v>
      </c>
      <c r="J41" s="1" t="s">
        <v>55</v>
      </c>
      <c r="K41" s="1" t="s">
        <v>54</v>
      </c>
      <c r="L41" s="1" t="s">
        <v>56</v>
      </c>
      <c r="M41" s="1" t="s">
        <v>57</v>
      </c>
      <c r="N41" s="1" t="s">
        <v>145</v>
      </c>
      <c r="O41" s="1" t="s">
        <v>146</v>
      </c>
      <c r="P41" s="66">
        <v>4869366.09</v>
      </c>
      <c r="Q41" s="2">
        <v>0.96</v>
      </c>
      <c r="R41" s="67">
        <v>0.54</v>
      </c>
      <c r="S41" s="1" t="s">
        <v>45</v>
      </c>
      <c r="T41" s="1" t="s">
        <v>7133</v>
      </c>
      <c r="U41" s="1" t="s">
        <v>7133</v>
      </c>
      <c r="V41" s="1" t="s">
        <v>7328</v>
      </c>
      <c r="W41" s="1" t="s">
        <v>46</v>
      </c>
      <c r="X41" s="1" t="s">
        <v>7857</v>
      </c>
      <c r="Y41" s="1" t="s">
        <v>6739</v>
      </c>
      <c r="Z41" s="1" t="s">
        <v>7319</v>
      </c>
      <c r="AA41" s="1" t="s">
        <v>46</v>
      </c>
      <c r="AB41" s="1" t="s">
        <v>61</v>
      </c>
      <c r="AC41" s="1" t="s">
        <v>49</v>
      </c>
      <c r="AD41" s="1" t="s">
        <v>62</v>
      </c>
      <c r="AE41" s="1" t="s">
        <v>6668</v>
      </c>
      <c r="AF41" s="1" t="s">
        <v>6817</v>
      </c>
      <c r="AG41" s="1" t="s">
        <v>654</v>
      </c>
      <c r="AH41" s="1" t="s">
        <v>46</v>
      </c>
      <c r="AI41" s="1" t="s">
        <v>46</v>
      </c>
      <c r="AJ41" s="1" t="s">
        <v>218</v>
      </c>
      <c r="AK41" s="1" t="s">
        <v>6442</v>
      </c>
      <c r="AL41" s="133">
        <f t="shared" si="0"/>
        <v>124</v>
      </c>
    </row>
    <row r="42" spans="1:38" x14ac:dyDescent="0.3">
      <c r="A42" s="2">
        <v>1247</v>
      </c>
      <c r="B42" s="68">
        <v>1198</v>
      </c>
      <c r="C42" s="1" t="s">
        <v>63</v>
      </c>
      <c r="D42" s="1" t="s">
        <v>183</v>
      </c>
      <c r="E42" s="1" t="s">
        <v>34</v>
      </c>
      <c r="F42" s="1" t="s">
        <v>35</v>
      </c>
      <c r="G42" s="1" t="s">
        <v>184</v>
      </c>
      <c r="H42" s="1" t="s">
        <v>6740</v>
      </c>
      <c r="I42" s="1" t="s">
        <v>38</v>
      </c>
      <c r="J42" s="1" t="s">
        <v>427</v>
      </c>
      <c r="K42" s="1" t="s">
        <v>4474</v>
      </c>
      <c r="L42" s="1" t="s">
        <v>188</v>
      </c>
      <c r="M42" s="1" t="s">
        <v>187</v>
      </c>
      <c r="N42" s="1" t="s">
        <v>46</v>
      </c>
      <c r="O42" s="1" t="s">
        <v>4257</v>
      </c>
      <c r="P42" s="66">
        <v>82400</v>
      </c>
      <c r="Q42" s="2">
        <v>0.71</v>
      </c>
      <c r="R42" s="67">
        <v>0.81</v>
      </c>
      <c r="S42" s="1" t="s">
        <v>45</v>
      </c>
      <c r="T42" s="1" t="s">
        <v>7280</v>
      </c>
      <c r="U42" s="1" t="s">
        <v>7280</v>
      </c>
      <c r="V42" s="1" t="s">
        <v>7301</v>
      </c>
      <c r="W42" s="1" t="s">
        <v>46</v>
      </c>
      <c r="X42" s="1" t="s">
        <v>7784</v>
      </c>
      <c r="Y42" s="1" t="s">
        <v>7785</v>
      </c>
      <c r="Z42" s="1" t="s">
        <v>7431</v>
      </c>
      <c r="AA42" s="1" t="s">
        <v>46</v>
      </c>
      <c r="AB42" s="1" t="s">
        <v>78</v>
      </c>
      <c r="AC42" s="1" t="s">
        <v>49</v>
      </c>
      <c r="AD42" s="1" t="s">
        <v>394</v>
      </c>
      <c r="AE42" s="1" t="s">
        <v>6668</v>
      </c>
      <c r="AF42" s="1" t="s">
        <v>6815</v>
      </c>
      <c r="AG42" s="1" t="s">
        <v>654</v>
      </c>
      <c r="AH42" s="1" t="s">
        <v>46</v>
      </c>
      <c r="AI42" s="1" t="s">
        <v>46</v>
      </c>
      <c r="AJ42" s="1" t="s">
        <v>218</v>
      </c>
      <c r="AK42" s="1" t="s">
        <v>6442</v>
      </c>
      <c r="AL42" s="133">
        <f t="shared" si="0"/>
        <v>1247</v>
      </c>
    </row>
    <row r="43" spans="1:38" x14ac:dyDescent="0.3">
      <c r="A43" s="2">
        <v>1253</v>
      </c>
      <c r="B43" s="2">
        <v>1134</v>
      </c>
      <c r="C43" s="1" t="s">
        <v>32</v>
      </c>
      <c r="D43" s="1" t="s">
        <v>33</v>
      </c>
      <c r="E43" s="1" t="s">
        <v>34</v>
      </c>
      <c r="F43" s="1" t="s">
        <v>35</v>
      </c>
      <c r="G43" s="1" t="s">
        <v>278</v>
      </c>
      <c r="H43" s="1" t="s">
        <v>279</v>
      </c>
      <c r="I43" s="1" t="s">
        <v>1107</v>
      </c>
      <c r="J43" s="1" t="s">
        <v>123</v>
      </c>
      <c r="K43" s="1" t="s">
        <v>4476</v>
      </c>
      <c r="L43" s="1" t="s">
        <v>116</v>
      </c>
      <c r="M43" s="1" t="s">
        <v>209</v>
      </c>
      <c r="N43" s="1" t="s">
        <v>118</v>
      </c>
      <c r="O43" s="1" t="s">
        <v>119</v>
      </c>
      <c r="P43" s="66">
        <v>1005685.89</v>
      </c>
      <c r="Q43" s="2">
        <v>1</v>
      </c>
      <c r="R43" s="67">
        <v>0.88</v>
      </c>
      <c r="S43" s="1" t="s">
        <v>45</v>
      </c>
      <c r="T43" s="1" t="s">
        <v>7338</v>
      </c>
      <c r="U43" s="1" t="s">
        <v>7338</v>
      </c>
      <c r="V43" s="1" t="s">
        <v>7542</v>
      </c>
      <c r="W43" s="1" t="s">
        <v>46</v>
      </c>
      <c r="X43" s="1" t="s">
        <v>8090</v>
      </c>
      <c r="Y43" s="1" t="s">
        <v>8091</v>
      </c>
      <c r="Z43" s="1" t="s">
        <v>7542</v>
      </c>
      <c r="AA43" s="1" t="s">
        <v>2396</v>
      </c>
      <c r="AB43" s="1" t="s">
        <v>48</v>
      </c>
      <c r="AC43" s="1" t="s">
        <v>49</v>
      </c>
      <c r="AD43" s="1" t="s">
        <v>283</v>
      </c>
      <c r="AE43" s="1" t="s">
        <v>655</v>
      </c>
      <c r="AF43" s="1" t="s">
        <v>6812</v>
      </c>
      <c r="AG43" s="1" t="s">
        <v>6669</v>
      </c>
      <c r="AH43" s="1" t="s">
        <v>6893</v>
      </c>
      <c r="AI43" s="1" t="s">
        <v>48</v>
      </c>
      <c r="AJ43" s="1" t="s">
        <v>218</v>
      </c>
      <c r="AK43" s="1" t="s">
        <v>6442</v>
      </c>
      <c r="AL43" s="133">
        <f t="shared" si="0"/>
        <v>1253</v>
      </c>
    </row>
    <row r="44" spans="1:38" x14ac:dyDescent="0.3">
      <c r="A44" s="2">
        <v>1256</v>
      </c>
      <c r="B44" s="2">
        <v>1092</v>
      </c>
      <c r="C44" s="1" t="s">
        <v>4461</v>
      </c>
      <c r="D44" s="1" t="s">
        <v>80</v>
      </c>
      <c r="E44" s="1" t="s">
        <v>34</v>
      </c>
      <c r="F44" s="1" t="s">
        <v>35</v>
      </c>
      <c r="G44" s="1" t="s">
        <v>4477</v>
      </c>
      <c r="H44" s="1" t="s">
        <v>1954</v>
      </c>
      <c r="I44" s="1" t="s">
        <v>135</v>
      </c>
      <c r="J44" s="1" t="s">
        <v>116</v>
      </c>
      <c r="K44" s="1" t="s">
        <v>4466</v>
      </c>
      <c r="L44" s="1" t="s">
        <v>116</v>
      </c>
      <c r="M44" s="1" t="s">
        <v>193</v>
      </c>
      <c r="N44" s="1" t="s">
        <v>46</v>
      </c>
      <c r="O44" s="1" t="s">
        <v>88</v>
      </c>
      <c r="P44" s="66">
        <v>10000</v>
      </c>
      <c r="Q44" s="2">
        <v>0.54</v>
      </c>
      <c r="R44" s="67">
        <v>0.98</v>
      </c>
      <c r="S44" s="1" t="s">
        <v>45</v>
      </c>
      <c r="T44" s="1" t="s">
        <v>7339</v>
      </c>
      <c r="U44" s="1" t="s">
        <v>7339</v>
      </c>
      <c r="V44" s="1" t="s">
        <v>7153</v>
      </c>
      <c r="W44" s="1" t="s">
        <v>46</v>
      </c>
      <c r="X44" s="1" t="s">
        <v>7024</v>
      </c>
      <c r="Y44" s="1" t="s">
        <v>4684</v>
      </c>
      <c r="Z44" s="1" t="s">
        <v>7355</v>
      </c>
      <c r="AA44" s="1" t="s">
        <v>46</v>
      </c>
      <c r="AB44" s="1" t="s">
        <v>139</v>
      </c>
      <c r="AC44" s="1" t="s">
        <v>49</v>
      </c>
      <c r="AD44" s="1" t="s">
        <v>140</v>
      </c>
      <c r="AE44" s="1" t="s">
        <v>1013</v>
      </c>
      <c r="AF44" s="1" t="s">
        <v>6816</v>
      </c>
      <c r="AG44" s="1" t="s">
        <v>654</v>
      </c>
      <c r="AH44" s="1" t="s">
        <v>46</v>
      </c>
      <c r="AI44" s="1" t="s">
        <v>46</v>
      </c>
      <c r="AJ44" s="1" t="s">
        <v>6366</v>
      </c>
      <c r="AK44" s="1" t="s">
        <v>6442</v>
      </c>
      <c r="AL44" s="133">
        <f t="shared" si="0"/>
        <v>1256</v>
      </c>
    </row>
    <row r="45" spans="1:38" x14ac:dyDescent="0.3">
      <c r="A45" s="2">
        <v>1258</v>
      </c>
      <c r="B45" s="68">
        <v>1090</v>
      </c>
      <c r="C45" s="1" t="s">
        <v>32</v>
      </c>
      <c r="D45" s="1" t="s">
        <v>33</v>
      </c>
      <c r="E45" s="1" t="s">
        <v>34</v>
      </c>
      <c r="F45" s="1" t="s">
        <v>35</v>
      </c>
      <c r="G45" s="1" t="s">
        <v>285</v>
      </c>
      <c r="H45" s="1" t="s">
        <v>286</v>
      </c>
      <c r="I45" s="1" t="s">
        <v>186</v>
      </c>
      <c r="J45" s="1" t="s">
        <v>427</v>
      </c>
      <c r="K45" s="1" t="s">
        <v>186</v>
      </c>
      <c r="L45" s="1" t="s">
        <v>41</v>
      </c>
      <c r="M45" s="1" t="s">
        <v>287</v>
      </c>
      <c r="N45" s="1" t="s">
        <v>43</v>
      </c>
      <c r="O45" s="1" t="s">
        <v>44</v>
      </c>
      <c r="P45" s="66">
        <v>733486</v>
      </c>
      <c r="Q45" s="2">
        <v>0.97</v>
      </c>
      <c r="R45" s="67">
        <v>0.87</v>
      </c>
      <c r="S45" s="1" t="s">
        <v>45</v>
      </c>
      <c r="T45" s="1" t="s">
        <v>7307</v>
      </c>
      <c r="U45" s="1" t="s">
        <v>7307</v>
      </c>
      <c r="V45" s="1" t="s">
        <v>7340</v>
      </c>
      <c r="W45" s="1" t="s">
        <v>46</v>
      </c>
      <c r="X45" s="1" t="s">
        <v>4478</v>
      </c>
      <c r="Y45" s="1" t="s">
        <v>4479</v>
      </c>
      <c r="Z45" s="1" t="s">
        <v>7376</v>
      </c>
      <c r="AA45" s="1" t="s">
        <v>46</v>
      </c>
      <c r="AB45" s="1" t="s">
        <v>78</v>
      </c>
      <c r="AC45" s="1" t="s">
        <v>49</v>
      </c>
      <c r="AD45" s="1" t="s">
        <v>189</v>
      </c>
      <c r="AE45" s="1" t="s">
        <v>6668</v>
      </c>
      <c r="AF45" s="1" t="s">
        <v>6816</v>
      </c>
      <c r="AG45" s="1" t="s">
        <v>654</v>
      </c>
      <c r="AH45" s="1" t="s">
        <v>46</v>
      </c>
      <c r="AI45" s="1" t="s">
        <v>46</v>
      </c>
      <c r="AJ45" s="1" t="s">
        <v>218</v>
      </c>
      <c r="AK45" s="1" t="s">
        <v>6442</v>
      </c>
      <c r="AL45" s="133">
        <f t="shared" si="0"/>
        <v>1258</v>
      </c>
    </row>
    <row r="46" spans="1:38" x14ac:dyDescent="0.3">
      <c r="A46" s="2">
        <v>1260</v>
      </c>
      <c r="B46" s="2">
        <v>0</v>
      </c>
      <c r="C46" s="1" t="s">
        <v>218</v>
      </c>
      <c r="D46" s="1" t="s">
        <v>33</v>
      </c>
      <c r="E46" s="1" t="s">
        <v>274</v>
      </c>
      <c r="F46" s="1" t="s">
        <v>35</v>
      </c>
      <c r="G46" s="1" t="s">
        <v>288</v>
      </c>
      <c r="H46" s="1" t="s">
        <v>289</v>
      </c>
      <c r="I46" s="1" t="s">
        <v>181</v>
      </c>
      <c r="J46" s="1" t="s">
        <v>55</v>
      </c>
      <c r="K46" s="1" t="s">
        <v>4480</v>
      </c>
      <c r="L46" s="1" t="s">
        <v>56</v>
      </c>
      <c r="M46" s="1" t="s">
        <v>57</v>
      </c>
      <c r="N46" s="1" t="s">
        <v>7321</v>
      </c>
      <c r="O46" s="1" t="s">
        <v>146</v>
      </c>
      <c r="P46" s="66">
        <v>86878.64</v>
      </c>
      <c r="Q46" s="2">
        <v>0.66</v>
      </c>
      <c r="R46" s="67">
        <v>0.53</v>
      </c>
      <c r="S46" s="1" t="s">
        <v>45</v>
      </c>
      <c r="T46" s="1" t="s">
        <v>7249</v>
      </c>
      <c r="U46" s="1" t="s">
        <v>7249</v>
      </c>
      <c r="V46" s="1" t="s">
        <v>7288</v>
      </c>
      <c r="W46" s="1" t="s">
        <v>46</v>
      </c>
      <c r="X46" s="1" t="s">
        <v>7858</v>
      </c>
      <c r="Y46" s="1" t="s">
        <v>7859</v>
      </c>
      <c r="Z46" s="1" t="s">
        <v>7402</v>
      </c>
      <c r="AA46" s="1" t="s">
        <v>46</v>
      </c>
      <c r="AB46" s="1" t="s">
        <v>48</v>
      </c>
      <c r="AC46" s="1" t="s">
        <v>49</v>
      </c>
      <c r="AD46" s="1" t="s">
        <v>50</v>
      </c>
      <c r="AE46" s="1" t="s">
        <v>6668</v>
      </c>
      <c r="AF46" s="1" t="s">
        <v>6819</v>
      </c>
      <c r="AG46" s="1" t="s">
        <v>654</v>
      </c>
      <c r="AH46" s="1" t="s">
        <v>46</v>
      </c>
      <c r="AI46" s="1" t="s">
        <v>46</v>
      </c>
      <c r="AJ46" s="1" t="s">
        <v>218</v>
      </c>
      <c r="AK46" s="1" t="s">
        <v>6442</v>
      </c>
      <c r="AL46" s="133">
        <f t="shared" si="0"/>
        <v>1260</v>
      </c>
    </row>
    <row r="47" spans="1:38" x14ac:dyDescent="0.3">
      <c r="A47" s="2">
        <v>1267</v>
      </c>
      <c r="B47" s="2">
        <v>1091</v>
      </c>
      <c r="C47" s="1" t="s">
        <v>32</v>
      </c>
      <c r="D47" s="1" t="s">
        <v>33</v>
      </c>
      <c r="E47" s="1" t="s">
        <v>34</v>
      </c>
      <c r="F47" s="1" t="s">
        <v>35</v>
      </c>
      <c r="G47" s="1" t="s">
        <v>291</v>
      </c>
      <c r="H47" s="1" t="s">
        <v>292</v>
      </c>
      <c r="I47" s="1" t="s">
        <v>214</v>
      </c>
      <c r="J47" s="1" t="s">
        <v>39</v>
      </c>
      <c r="K47" s="1" t="s">
        <v>215</v>
      </c>
      <c r="L47" s="1" t="s">
        <v>86</v>
      </c>
      <c r="M47" s="1" t="s">
        <v>87</v>
      </c>
      <c r="N47" s="1" t="s">
        <v>3105</v>
      </c>
      <c r="O47" s="1" t="s">
        <v>96</v>
      </c>
      <c r="P47" s="66">
        <v>3096251.06</v>
      </c>
      <c r="Q47" s="2">
        <v>0.97</v>
      </c>
      <c r="R47" s="67">
        <v>0.79</v>
      </c>
      <c r="S47" s="1" t="s">
        <v>210</v>
      </c>
      <c r="T47" s="1" t="s">
        <v>7276</v>
      </c>
      <c r="U47" s="1" t="s">
        <v>7276</v>
      </c>
      <c r="V47" s="1" t="s">
        <v>7344</v>
      </c>
      <c r="W47" s="1" t="s">
        <v>46</v>
      </c>
      <c r="X47" s="1" t="s">
        <v>7860</v>
      </c>
      <c r="Y47" s="1" t="s">
        <v>6539</v>
      </c>
      <c r="Z47" s="1" t="s">
        <v>7542</v>
      </c>
      <c r="AA47" s="1" t="s">
        <v>46</v>
      </c>
      <c r="AB47" s="1" t="s">
        <v>216</v>
      </c>
      <c r="AC47" s="1" t="s">
        <v>49</v>
      </c>
      <c r="AD47" s="1" t="s">
        <v>217</v>
      </c>
      <c r="AE47" s="1" t="s">
        <v>6468</v>
      </c>
      <c r="AF47" s="1" t="s">
        <v>6812</v>
      </c>
      <c r="AG47" s="1" t="s">
        <v>654</v>
      </c>
      <c r="AH47" s="1" t="s">
        <v>6468</v>
      </c>
      <c r="AI47" s="1" t="s">
        <v>46</v>
      </c>
      <c r="AJ47" s="1" t="s">
        <v>6366</v>
      </c>
      <c r="AK47" s="1" t="s">
        <v>6670</v>
      </c>
      <c r="AL47" s="133">
        <f t="shared" si="0"/>
        <v>1267</v>
      </c>
    </row>
    <row r="48" spans="1:38" x14ac:dyDescent="0.3">
      <c r="A48" s="2">
        <v>1268</v>
      </c>
      <c r="B48" s="2">
        <v>964</v>
      </c>
      <c r="C48" s="1" t="s">
        <v>167</v>
      </c>
      <c r="D48" s="1" t="s">
        <v>33</v>
      </c>
      <c r="E48" s="1" t="s">
        <v>4464</v>
      </c>
      <c r="F48" s="1" t="s">
        <v>35</v>
      </c>
      <c r="G48" s="1" t="s">
        <v>294</v>
      </c>
      <c r="H48" s="1" t="s">
        <v>295</v>
      </c>
      <c r="I48" s="1" t="s">
        <v>296</v>
      </c>
      <c r="J48" s="1" t="s">
        <v>165</v>
      </c>
      <c r="K48" s="1" t="s">
        <v>296</v>
      </c>
      <c r="L48" s="1" t="s">
        <v>125</v>
      </c>
      <c r="M48" s="1" t="s">
        <v>297</v>
      </c>
      <c r="N48" s="1" t="s">
        <v>298</v>
      </c>
      <c r="O48" s="1" t="s">
        <v>107</v>
      </c>
      <c r="P48" s="66">
        <v>948043.2</v>
      </c>
      <c r="Q48" s="2">
        <v>1</v>
      </c>
      <c r="R48" s="67">
        <v>0.99</v>
      </c>
      <c r="S48" s="1" t="s">
        <v>45</v>
      </c>
      <c r="T48" s="1" t="s">
        <v>7302</v>
      </c>
      <c r="U48" s="1" t="s">
        <v>7302</v>
      </c>
      <c r="V48" s="1" t="s">
        <v>7272</v>
      </c>
      <c r="W48" s="1" t="s">
        <v>46</v>
      </c>
      <c r="X48" s="1" t="s">
        <v>299</v>
      </c>
      <c r="Y48" s="1" t="s">
        <v>300</v>
      </c>
      <c r="Z48" s="1" t="s">
        <v>7280</v>
      </c>
      <c r="AA48" s="1" t="s">
        <v>46</v>
      </c>
      <c r="AB48" s="1" t="s">
        <v>139</v>
      </c>
      <c r="AC48" s="1" t="s">
        <v>166</v>
      </c>
      <c r="AD48" s="1" t="s">
        <v>140</v>
      </c>
      <c r="AE48" s="1" t="s">
        <v>6365</v>
      </c>
      <c r="AF48" s="1" t="s">
        <v>6816</v>
      </c>
      <c r="AG48" s="1" t="s">
        <v>654</v>
      </c>
      <c r="AH48" s="1" t="s">
        <v>46</v>
      </c>
      <c r="AI48" s="1" t="s">
        <v>46</v>
      </c>
      <c r="AJ48" s="1" t="s">
        <v>6367</v>
      </c>
      <c r="AK48" s="1" t="s">
        <v>6442</v>
      </c>
      <c r="AL48" s="133">
        <f t="shared" si="0"/>
        <v>1268</v>
      </c>
    </row>
    <row r="49" spans="1:38" x14ac:dyDescent="0.3">
      <c r="A49" s="2">
        <v>1275</v>
      </c>
      <c r="B49" s="68">
        <v>1135</v>
      </c>
      <c r="C49" s="1" t="s">
        <v>32</v>
      </c>
      <c r="D49" s="1" t="s">
        <v>33</v>
      </c>
      <c r="E49" s="1" t="s">
        <v>152</v>
      </c>
      <c r="F49" s="1" t="s">
        <v>35</v>
      </c>
      <c r="G49" s="1" t="s">
        <v>305</v>
      </c>
      <c r="H49" s="1" t="s">
        <v>306</v>
      </c>
      <c r="I49" s="1" t="s">
        <v>181</v>
      </c>
      <c r="J49" s="1" t="s">
        <v>55</v>
      </c>
      <c r="K49" s="1" t="s">
        <v>4466</v>
      </c>
      <c r="L49" s="1" t="s">
        <v>116</v>
      </c>
      <c r="M49" s="1" t="s">
        <v>193</v>
      </c>
      <c r="N49" s="1" t="s">
        <v>118</v>
      </c>
      <c r="O49" s="1" t="s">
        <v>119</v>
      </c>
      <c r="P49" s="66">
        <v>956428.18</v>
      </c>
      <c r="Q49" s="2">
        <v>1</v>
      </c>
      <c r="R49" s="67">
        <v>0.99</v>
      </c>
      <c r="S49" s="1" t="s">
        <v>270</v>
      </c>
      <c r="T49" s="1" t="s">
        <v>7124</v>
      </c>
      <c r="U49" s="1" t="s">
        <v>7124</v>
      </c>
      <c r="V49" s="1" t="s">
        <v>7319</v>
      </c>
      <c r="W49" s="1" t="s">
        <v>46</v>
      </c>
      <c r="X49" s="1" t="s">
        <v>7967</v>
      </c>
      <c r="Y49" s="1" t="s">
        <v>7968</v>
      </c>
      <c r="Z49" s="1" t="s">
        <v>7360</v>
      </c>
      <c r="AA49" s="1" t="s">
        <v>46</v>
      </c>
      <c r="AB49" s="1" t="s">
        <v>48</v>
      </c>
      <c r="AC49" s="1" t="s">
        <v>49</v>
      </c>
      <c r="AD49" s="1" t="s">
        <v>50</v>
      </c>
      <c r="AE49" s="1" t="s">
        <v>6668</v>
      </c>
      <c r="AF49" s="1" t="s">
        <v>6815</v>
      </c>
      <c r="AG49" s="1" t="s">
        <v>654</v>
      </c>
      <c r="AH49" s="1" t="s">
        <v>46</v>
      </c>
      <c r="AI49" s="1" t="s">
        <v>46</v>
      </c>
      <c r="AJ49" s="1" t="s">
        <v>218</v>
      </c>
      <c r="AK49" s="1" t="s">
        <v>6442</v>
      </c>
      <c r="AL49" s="133">
        <f t="shared" si="0"/>
        <v>1275</v>
      </c>
    </row>
    <row r="50" spans="1:38" x14ac:dyDescent="0.3">
      <c r="A50" s="2">
        <v>1277</v>
      </c>
      <c r="B50" s="2">
        <v>973</v>
      </c>
      <c r="C50" s="1" t="s">
        <v>63</v>
      </c>
      <c r="D50" s="1" t="s">
        <v>33</v>
      </c>
      <c r="E50" s="1" t="s">
        <v>52</v>
      </c>
      <c r="F50" s="1" t="s">
        <v>35</v>
      </c>
      <c r="G50" s="1" t="s">
        <v>264</v>
      </c>
      <c r="H50" s="1" t="s">
        <v>1977</v>
      </c>
      <c r="I50" s="1" t="s">
        <v>267</v>
      </c>
      <c r="J50" s="1" t="s">
        <v>267</v>
      </c>
      <c r="K50" s="1" t="s">
        <v>46</v>
      </c>
      <c r="L50" s="1" t="s">
        <v>266</v>
      </c>
      <c r="M50" s="1" t="s">
        <v>267</v>
      </c>
      <c r="N50" s="1" t="s">
        <v>7401</v>
      </c>
      <c r="O50" s="1" t="s">
        <v>269</v>
      </c>
      <c r="P50" s="66" t="s">
        <v>46</v>
      </c>
      <c r="Q50" s="2">
        <v>0</v>
      </c>
      <c r="R50" s="67">
        <v>0</v>
      </c>
      <c r="S50" s="1" t="s">
        <v>46</v>
      </c>
      <c r="T50" s="1" t="s">
        <v>7381</v>
      </c>
      <c r="U50" s="1" t="s">
        <v>46</v>
      </c>
      <c r="V50" s="1" t="s">
        <v>7381</v>
      </c>
      <c r="W50" s="1" t="s">
        <v>46</v>
      </c>
      <c r="X50" s="1" t="s">
        <v>59</v>
      </c>
      <c r="Y50" s="1" t="s">
        <v>60</v>
      </c>
      <c r="Z50" s="1" t="s">
        <v>7181</v>
      </c>
      <c r="AA50" s="1" t="s">
        <v>6959</v>
      </c>
      <c r="AB50" s="1" t="s">
        <v>139</v>
      </c>
      <c r="AC50" s="1" t="s">
        <v>166</v>
      </c>
      <c r="AD50" s="1" t="s">
        <v>140</v>
      </c>
      <c r="AE50" s="1" t="s">
        <v>46</v>
      </c>
      <c r="AF50" s="1" t="s">
        <v>46</v>
      </c>
      <c r="AG50" s="1" t="s">
        <v>46</v>
      </c>
      <c r="AH50" s="1" t="s">
        <v>46</v>
      </c>
      <c r="AI50" s="1" t="s">
        <v>46</v>
      </c>
      <c r="AJ50" s="1" t="s">
        <v>46</v>
      </c>
      <c r="AK50" s="1" t="s">
        <v>46</v>
      </c>
      <c r="AL50" s="133">
        <f t="shared" si="0"/>
        <v>1277</v>
      </c>
    </row>
    <row r="51" spans="1:38" x14ac:dyDescent="0.3">
      <c r="A51" s="2">
        <v>1279</v>
      </c>
      <c r="B51" s="2">
        <v>1185</v>
      </c>
      <c r="C51" s="1" t="s">
        <v>32</v>
      </c>
      <c r="D51" s="1" t="s">
        <v>33</v>
      </c>
      <c r="E51" s="1" t="s">
        <v>81</v>
      </c>
      <c r="F51" s="1" t="s">
        <v>35</v>
      </c>
      <c r="G51" s="1" t="s">
        <v>100</v>
      </c>
      <c r="H51" s="1" t="s">
        <v>307</v>
      </c>
      <c r="I51" s="1" t="s">
        <v>112</v>
      </c>
      <c r="J51" s="1" t="s">
        <v>104</v>
      </c>
      <c r="K51" s="1" t="s">
        <v>112</v>
      </c>
      <c r="L51" s="1" t="s">
        <v>104</v>
      </c>
      <c r="M51" s="1" t="s">
        <v>105</v>
      </c>
      <c r="N51" s="1" t="s">
        <v>106</v>
      </c>
      <c r="O51" s="1" t="s">
        <v>107</v>
      </c>
      <c r="P51" s="66">
        <v>440275.84</v>
      </c>
      <c r="Q51" s="2">
        <v>0.87</v>
      </c>
      <c r="R51" s="67">
        <v>0.69</v>
      </c>
      <c r="S51" s="1" t="s">
        <v>177</v>
      </c>
      <c r="T51" s="1" t="s">
        <v>7311</v>
      </c>
      <c r="U51" s="1" t="s">
        <v>7311</v>
      </c>
      <c r="V51" s="1" t="s">
        <v>7972</v>
      </c>
      <c r="W51" s="1" t="s">
        <v>46</v>
      </c>
      <c r="X51" s="1" t="s">
        <v>8092</v>
      </c>
      <c r="Y51" s="1" t="s">
        <v>8093</v>
      </c>
      <c r="Z51" s="1" t="s">
        <v>7376</v>
      </c>
      <c r="AA51" s="1" t="s">
        <v>46</v>
      </c>
      <c r="AB51" s="1" t="s">
        <v>139</v>
      </c>
      <c r="AC51" s="1" t="s">
        <v>166</v>
      </c>
      <c r="AD51" s="1" t="s">
        <v>140</v>
      </c>
      <c r="AE51" s="1" t="s">
        <v>6365</v>
      </c>
      <c r="AF51" s="1" t="s">
        <v>6815</v>
      </c>
      <c r="AG51" s="1" t="s">
        <v>654</v>
      </c>
      <c r="AH51" s="1" t="s">
        <v>46</v>
      </c>
      <c r="AI51" s="1" t="s">
        <v>46</v>
      </c>
      <c r="AJ51" s="1" t="s">
        <v>6367</v>
      </c>
      <c r="AK51" s="1" t="s">
        <v>6442</v>
      </c>
      <c r="AL51" s="133">
        <f t="shared" si="0"/>
        <v>1279</v>
      </c>
    </row>
    <row r="52" spans="1:38" x14ac:dyDescent="0.3">
      <c r="A52" s="2">
        <v>1298</v>
      </c>
      <c r="B52" s="2">
        <v>1037</v>
      </c>
      <c r="C52" s="1" t="s">
        <v>167</v>
      </c>
      <c r="D52" s="1" t="s">
        <v>33</v>
      </c>
      <c r="E52" s="1" t="s">
        <v>4463</v>
      </c>
      <c r="F52" s="1" t="s">
        <v>35</v>
      </c>
      <c r="G52" s="1" t="s">
        <v>203</v>
      </c>
      <c r="H52" s="1" t="s">
        <v>311</v>
      </c>
      <c r="I52" s="1" t="s">
        <v>186</v>
      </c>
      <c r="J52" s="1" t="s">
        <v>427</v>
      </c>
      <c r="K52" s="1" t="s">
        <v>186</v>
      </c>
      <c r="L52" s="1" t="s">
        <v>41</v>
      </c>
      <c r="M52" s="1" t="s">
        <v>7781</v>
      </c>
      <c r="N52" s="1" t="s">
        <v>43</v>
      </c>
      <c r="O52" s="1" t="s">
        <v>44</v>
      </c>
      <c r="P52" s="66">
        <v>213424</v>
      </c>
      <c r="Q52" s="2">
        <v>1</v>
      </c>
      <c r="R52" s="67">
        <v>1</v>
      </c>
      <c r="S52" s="1" t="s">
        <v>97</v>
      </c>
      <c r="T52" s="1" t="s">
        <v>7325</v>
      </c>
      <c r="U52" s="1" t="s">
        <v>7325</v>
      </c>
      <c r="V52" s="1" t="s">
        <v>7353</v>
      </c>
      <c r="W52" s="1" t="s">
        <v>7353</v>
      </c>
      <c r="X52" s="1" t="s">
        <v>312</v>
      </c>
      <c r="Y52" s="1" t="s">
        <v>313</v>
      </c>
      <c r="Z52" s="1" t="s">
        <v>7353</v>
      </c>
      <c r="AA52" s="1" t="s">
        <v>46</v>
      </c>
      <c r="AB52" s="1" t="s">
        <v>78</v>
      </c>
      <c r="AC52" s="1" t="s">
        <v>49</v>
      </c>
      <c r="AD52" s="1" t="s">
        <v>238</v>
      </c>
      <c r="AE52" s="1" t="s">
        <v>8040</v>
      </c>
      <c r="AF52" s="1" t="s">
        <v>6812</v>
      </c>
      <c r="AG52" s="1" t="s">
        <v>654</v>
      </c>
      <c r="AH52" s="1" t="s">
        <v>7944</v>
      </c>
      <c r="AI52" s="1" t="s">
        <v>78</v>
      </c>
      <c r="AJ52" s="1" t="s">
        <v>6367</v>
      </c>
      <c r="AK52" s="1" t="s">
        <v>6442</v>
      </c>
      <c r="AL52" s="133">
        <f t="shared" si="0"/>
        <v>1298</v>
      </c>
    </row>
    <row r="53" spans="1:38" x14ac:dyDescent="0.3">
      <c r="A53" s="2">
        <v>1299</v>
      </c>
      <c r="B53" s="68">
        <v>1023</v>
      </c>
      <c r="C53" s="1" t="s">
        <v>167</v>
      </c>
      <c r="D53" s="1" t="s">
        <v>33</v>
      </c>
      <c r="E53" s="1" t="s">
        <v>4464</v>
      </c>
      <c r="F53" s="1" t="s">
        <v>35</v>
      </c>
      <c r="G53" s="1" t="s">
        <v>315</v>
      </c>
      <c r="H53" s="1" t="s">
        <v>316</v>
      </c>
      <c r="I53" s="1" t="s">
        <v>207</v>
      </c>
      <c r="J53" s="1" t="s">
        <v>123</v>
      </c>
      <c r="K53" s="1" t="s">
        <v>4470</v>
      </c>
      <c r="L53" s="1" t="s">
        <v>125</v>
      </c>
      <c r="M53" s="1" t="s">
        <v>297</v>
      </c>
      <c r="N53" s="1" t="s">
        <v>7356</v>
      </c>
      <c r="O53" s="1" t="s">
        <v>107</v>
      </c>
      <c r="P53" s="66">
        <v>395251.07</v>
      </c>
      <c r="Q53" s="2">
        <v>0.66</v>
      </c>
      <c r="R53" s="67">
        <v>0.55000000000000004</v>
      </c>
      <c r="S53" s="1" t="s">
        <v>45</v>
      </c>
      <c r="T53" s="1" t="s">
        <v>7354</v>
      </c>
      <c r="U53" s="1" t="s">
        <v>7354</v>
      </c>
      <c r="V53" s="1" t="s">
        <v>7737</v>
      </c>
      <c r="W53" s="1" t="s">
        <v>46</v>
      </c>
      <c r="X53" s="1" t="s">
        <v>317</v>
      </c>
      <c r="Y53" s="1" t="s">
        <v>7861</v>
      </c>
      <c r="Z53" s="1" t="s">
        <v>7376</v>
      </c>
      <c r="AA53" s="1" t="s">
        <v>46</v>
      </c>
      <c r="AB53" s="1" t="s">
        <v>48</v>
      </c>
      <c r="AC53" s="1" t="s">
        <v>49</v>
      </c>
      <c r="AD53" s="1" t="s">
        <v>50</v>
      </c>
      <c r="AE53" s="1" t="s">
        <v>6668</v>
      </c>
      <c r="AF53" s="1" t="s">
        <v>6816</v>
      </c>
      <c r="AG53" s="1" t="s">
        <v>654</v>
      </c>
      <c r="AH53" s="1" t="s">
        <v>46</v>
      </c>
      <c r="AI53" s="1" t="s">
        <v>46</v>
      </c>
      <c r="AJ53" s="1" t="s">
        <v>218</v>
      </c>
      <c r="AK53" s="1" t="s">
        <v>6442</v>
      </c>
      <c r="AL53" s="133">
        <f t="shared" si="0"/>
        <v>1299</v>
      </c>
    </row>
    <row r="54" spans="1:38" x14ac:dyDescent="0.3">
      <c r="A54" s="2">
        <v>1303</v>
      </c>
      <c r="B54" s="2">
        <v>1193</v>
      </c>
      <c r="C54" s="1" t="s">
        <v>4461</v>
      </c>
      <c r="D54" s="1" t="s">
        <v>80</v>
      </c>
      <c r="E54" s="1" t="s">
        <v>498</v>
      </c>
      <c r="F54" s="1" t="s">
        <v>35</v>
      </c>
      <c r="G54" s="1" t="s">
        <v>619</v>
      </c>
      <c r="H54" s="1" t="s">
        <v>2007</v>
      </c>
      <c r="I54" s="1" t="s">
        <v>84</v>
      </c>
      <c r="J54" s="1" t="s">
        <v>85</v>
      </c>
      <c r="K54" s="1" t="s">
        <v>4462</v>
      </c>
      <c r="L54" s="1" t="s">
        <v>86</v>
      </c>
      <c r="M54" s="1" t="s">
        <v>87</v>
      </c>
      <c r="N54" s="1" t="s">
        <v>46</v>
      </c>
      <c r="O54" s="1" t="s">
        <v>88</v>
      </c>
      <c r="P54" s="66">
        <v>229835.08</v>
      </c>
      <c r="Q54" s="2">
        <v>0.94</v>
      </c>
      <c r="R54" s="67">
        <v>0.81</v>
      </c>
      <c r="S54" s="1" t="s">
        <v>218</v>
      </c>
      <c r="T54" s="1" t="s">
        <v>7357</v>
      </c>
      <c r="U54" s="1" t="s">
        <v>7357</v>
      </c>
      <c r="V54" s="1" t="s">
        <v>7152</v>
      </c>
      <c r="W54" s="1" t="s">
        <v>46</v>
      </c>
      <c r="X54" s="1" t="s">
        <v>8126</v>
      </c>
      <c r="Y54" s="1" t="s">
        <v>8127</v>
      </c>
      <c r="Z54" s="1" t="s">
        <v>7542</v>
      </c>
      <c r="AA54" s="1" t="s">
        <v>46</v>
      </c>
      <c r="AB54" s="1" t="s">
        <v>90</v>
      </c>
      <c r="AC54" s="1" t="s">
        <v>49</v>
      </c>
      <c r="AD54" s="1" t="s">
        <v>98</v>
      </c>
      <c r="AE54" s="1" t="s">
        <v>6668</v>
      </c>
      <c r="AF54" s="1" t="s">
        <v>6819</v>
      </c>
      <c r="AG54" s="1" t="s">
        <v>654</v>
      </c>
      <c r="AH54" s="1" t="s">
        <v>46</v>
      </c>
      <c r="AI54" s="1" t="s">
        <v>46</v>
      </c>
      <c r="AJ54" s="1" t="s">
        <v>218</v>
      </c>
      <c r="AK54" s="1" t="s">
        <v>6442</v>
      </c>
      <c r="AL54" s="133">
        <f t="shared" si="0"/>
        <v>1303</v>
      </c>
    </row>
    <row r="55" spans="1:38" x14ac:dyDescent="0.3">
      <c r="A55" s="2">
        <v>1319</v>
      </c>
      <c r="B55" s="2">
        <v>1007</v>
      </c>
      <c r="C55" s="1" t="s">
        <v>167</v>
      </c>
      <c r="D55" s="1" t="s">
        <v>33</v>
      </c>
      <c r="E55" s="1" t="s">
        <v>152</v>
      </c>
      <c r="F55" s="1" t="s">
        <v>35</v>
      </c>
      <c r="G55" s="1" t="s">
        <v>319</v>
      </c>
      <c r="H55" s="1" t="s">
        <v>320</v>
      </c>
      <c r="I55" s="1" t="s">
        <v>115</v>
      </c>
      <c r="J55" s="1" t="s">
        <v>85</v>
      </c>
      <c r="K55" s="1" t="s">
        <v>4468</v>
      </c>
      <c r="L55" s="1" t="s">
        <v>86</v>
      </c>
      <c r="M55" s="1" t="s">
        <v>131</v>
      </c>
      <c r="N55" s="1" t="s">
        <v>435</v>
      </c>
      <c r="O55" s="1" t="s">
        <v>262</v>
      </c>
      <c r="P55" s="66">
        <v>108850</v>
      </c>
      <c r="Q55" s="2">
        <v>0.59</v>
      </c>
      <c r="R55" s="67">
        <v>0.82</v>
      </c>
      <c r="S55" s="1" t="s">
        <v>45</v>
      </c>
      <c r="T55" s="1" t="s">
        <v>7338</v>
      </c>
      <c r="U55" s="1" t="s">
        <v>7338</v>
      </c>
      <c r="V55" s="1" t="s">
        <v>8128</v>
      </c>
      <c r="W55" s="1" t="s">
        <v>46</v>
      </c>
      <c r="X55" s="1" t="s">
        <v>4685</v>
      </c>
      <c r="Y55" s="1" t="s">
        <v>8129</v>
      </c>
      <c r="Z55" s="1" t="s">
        <v>7542</v>
      </c>
      <c r="AA55" s="1" t="s">
        <v>6974</v>
      </c>
      <c r="AB55" s="1" t="s">
        <v>90</v>
      </c>
      <c r="AC55" s="1" t="s">
        <v>49</v>
      </c>
      <c r="AD55" s="1" t="s">
        <v>91</v>
      </c>
      <c r="AE55" s="1" t="s">
        <v>6480</v>
      </c>
      <c r="AF55" s="1" t="s">
        <v>6812</v>
      </c>
      <c r="AG55" s="1" t="s">
        <v>654</v>
      </c>
      <c r="AH55" s="1" t="s">
        <v>8042</v>
      </c>
      <c r="AI55" s="1" t="s">
        <v>90</v>
      </c>
      <c r="AJ55" s="1" t="s">
        <v>218</v>
      </c>
      <c r="AK55" s="1" t="s">
        <v>6442</v>
      </c>
      <c r="AL55" s="133">
        <f t="shared" si="0"/>
        <v>1319</v>
      </c>
    </row>
    <row r="56" spans="1:38" x14ac:dyDescent="0.3">
      <c r="A56" s="2">
        <v>1335</v>
      </c>
      <c r="B56" s="2">
        <v>1063</v>
      </c>
      <c r="C56" s="1" t="s">
        <v>167</v>
      </c>
      <c r="D56" s="1" t="s">
        <v>33</v>
      </c>
      <c r="E56" s="1" t="s">
        <v>4464</v>
      </c>
      <c r="F56" s="1" t="s">
        <v>35</v>
      </c>
      <c r="G56" s="1" t="s">
        <v>315</v>
      </c>
      <c r="H56" s="1" t="s">
        <v>321</v>
      </c>
      <c r="I56" s="1" t="s">
        <v>207</v>
      </c>
      <c r="J56" s="1" t="s">
        <v>123</v>
      </c>
      <c r="K56" s="1" t="s">
        <v>4470</v>
      </c>
      <c r="L56" s="1" t="s">
        <v>125</v>
      </c>
      <c r="M56" s="1" t="s">
        <v>297</v>
      </c>
      <c r="N56" s="1" t="s">
        <v>7356</v>
      </c>
      <c r="O56" s="1" t="s">
        <v>107</v>
      </c>
      <c r="P56" s="66">
        <v>68373</v>
      </c>
      <c r="Q56" s="2">
        <v>0.66</v>
      </c>
      <c r="R56" s="67">
        <v>0.67</v>
      </c>
      <c r="S56" s="1" t="s">
        <v>45</v>
      </c>
      <c r="T56" s="1" t="s">
        <v>7271</v>
      </c>
      <c r="U56" s="1" t="s">
        <v>7271</v>
      </c>
      <c r="V56" s="1" t="s">
        <v>7724</v>
      </c>
      <c r="W56" s="1" t="s">
        <v>46</v>
      </c>
      <c r="X56" s="1" t="s">
        <v>322</v>
      </c>
      <c r="Y56" s="1" t="s">
        <v>8094</v>
      </c>
      <c r="Z56" s="1" t="s">
        <v>7542</v>
      </c>
      <c r="AA56" s="1" t="s">
        <v>46</v>
      </c>
      <c r="AB56" s="1" t="s">
        <v>48</v>
      </c>
      <c r="AC56" s="1" t="s">
        <v>49</v>
      </c>
      <c r="AD56" s="1" t="s">
        <v>50</v>
      </c>
      <c r="AE56" s="1" t="s">
        <v>6668</v>
      </c>
      <c r="AF56" s="1" t="s">
        <v>6817</v>
      </c>
      <c r="AG56" s="1" t="s">
        <v>654</v>
      </c>
      <c r="AH56" s="1" t="s">
        <v>46</v>
      </c>
      <c r="AI56" s="1" t="s">
        <v>46</v>
      </c>
      <c r="AJ56" s="1" t="s">
        <v>218</v>
      </c>
      <c r="AK56" s="1" t="s">
        <v>6442</v>
      </c>
      <c r="AL56" s="133">
        <f t="shared" si="0"/>
        <v>1335</v>
      </c>
    </row>
    <row r="57" spans="1:38" x14ac:dyDescent="0.3">
      <c r="A57" s="2">
        <v>1340</v>
      </c>
      <c r="B57" s="2">
        <v>1080</v>
      </c>
      <c r="C57" s="1" t="s">
        <v>167</v>
      </c>
      <c r="D57" s="1" t="s">
        <v>33</v>
      </c>
      <c r="E57" s="1" t="s">
        <v>152</v>
      </c>
      <c r="F57" s="1" t="s">
        <v>99</v>
      </c>
      <c r="G57" s="1" t="s">
        <v>319</v>
      </c>
      <c r="H57" s="1" t="s">
        <v>323</v>
      </c>
      <c r="I57" s="1" t="s">
        <v>115</v>
      </c>
      <c r="J57" s="1" t="s">
        <v>85</v>
      </c>
      <c r="K57" s="1" t="s">
        <v>4462</v>
      </c>
      <c r="L57" s="1" t="s">
        <v>86</v>
      </c>
      <c r="M57" s="1" t="s">
        <v>131</v>
      </c>
      <c r="N57" s="1" t="s">
        <v>435</v>
      </c>
      <c r="O57" s="1" t="s">
        <v>96</v>
      </c>
      <c r="P57" s="66">
        <v>177769.94</v>
      </c>
      <c r="Q57" s="2">
        <v>1</v>
      </c>
      <c r="R57" s="67">
        <v>0.39</v>
      </c>
      <c r="S57" s="1" t="s">
        <v>218</v>
      </c>
      <c r="T57" s="1" t="s">
        <v>7316</v>
      </c>
      <c r="U57" s="1" t="s">
        <v>7316</v>
      </c>
      <c r="V57" s="1" t="s">
        <v>7353</v>
      </c>
      <c r="W57" s="1" t="s">
        <v>46</v>
      </c>
      <c r="X57" s="1" t="s">
        <v>324</v>
      </c>
      <c r="Y57" s="1" t="s">
        <v>325</v>
      </c>
      <c r="Z57" s="1" t="s">
        <v>7172</v>
      </c>
      <c r="AA57" s="1" t="s">
        <v>46</v>
      </c>
      <c r="AB57" s="1" t="s">
        <v>90</v>
      </c>
      <c r="AC57" s="1" t="s">
        <v>49</v>
      </c>
      <c r="AD57" s="1" t="s">
        <v>91</v>
      </c>
      <c r="AE57" s="1" t="s">
        <v>6668</v>
      </c>
      <c r="AF57" s="1" t="s">
        <v>6815</v>
      </c>
      <c r="AG57" s="1" t="s">
        <v>654</v>
      </c>
      <c r="AH57" s="1" t="s">
        <v>46</v>
      </c>
      <c r="AI57" s="1" t="s">
        <v>46</v>
      </c>
      <c r="AJ57" s="1" t="s">
        <v>218</v>
      </c>
      <c r="AK57" s="1" t="s">
        <v>6442</v>
      </c>
      <c r="AL57" s="133">
        <f t="shared" si="0"/>
        <v>1340</v>
      </c>
    </row>
    <row r="58" spans="1:38" x14ac:dyDescent="0.3">
      <c r="A58" s="2">
        <v>1341</v>
      </c>
      <c r="B58" s="68">
        <v>1030</v>
      </c>
      <c r="C58" s="1" t="s">
        <v>167</v>
      </c>
      <c r="D58" s="1" t="s">
        <v>33</v>
      </c>
      <c r="E58" s="1" t="s">
        <v>4463</v>
      </c>
      <c r="F58" s="1" t="s">
        <v>35</v>
      </c>
      <c r="G58" s="1" t="s">
        <v>326</v>
      </c>
      <c r="H58" s="1" t="s">
        <v>327</v>
      </c>
      <c r="I58" s="1" t="s">
        <v>280</v>
      </c>
      <c r="J58" s="1" t="s">
        <v>123</v>
      </c>
      <c r="K58" s="1" t="s">
        <v>296</v>
      </c>
      <c r="L58" s="1" t="s">
        <v>125</v>
      </c>
      <c r="M58" s="1" t="s">
        <v>297</v>
      </c>
      <c r="N58" s="1" t="s">
        <v>7356</v>
      </c>
      <c r="O58" s="1" t="s">
        <v>107</v>
      </c>
      <c r="P58" s="66">
        <v>220756</v>
      </c>
      <c r="Q58" s="2">
        <v>0.75</v>
      </c>
      <c r="R58" s="67">
        <v>1</v>
      </c>
      <c r="S58" s="1" t="s">
        <v>270</v>
      </c>
      <c r="T58" s="1" t="s">
        <v>7326</v>
      </c>
      <c r="U58" s="1" t="s">
        <v>7326</v>
      </c>
      <c r="V58" s="1" t="s">
        <v>7200</v>
      </c>
      <c r="W58" s="1" t="s">
        <v>7200</v>
      </c>
      <c r="X58" s="1" t="s">
        <v>6742</v>
      </c>
      <c r="Y58" s="1" t="s">
        <v>3829</v>
      </c>
      <c r="Z58" s="1" t="s">
        <v>7172</v>
      </c>
      <c r="AA58" s="1" t="s">
        <v>46</v>
      </c>
      <c r="AB58" s="1" t="s">
        <v>48</v>
      </c>
      <c r="AC58" s="1" t="s">
        <v>49</v>
      </c>
      <c r="AD58" s="1" t="s">
        <v>329</v>
      </c>
      <c r="AE58" s="1" t="s">
        <v>6668</v>
      </c>
      <c r="AF58" s="1" t="s">
        <v>6813</v>
      </c>
      <c r="AG58" s="1" t="s">
        <v>654</v>
      </c>
      <c r="AH58" s="1" t="s">
        <v>46</v>
      </c>
      <c r="AI58" s="1" t="s">
        <v>46</v>
      </c>
      <c r="AJ58" s="1" t="s">
        <v>218</v>
      </c>
      <c r="AK58" s="1" t="s">
        <v>6442</v>
      </c>
      <c r="AL58" s="133">
        <f t="shared" si="0"/>
        <v>1341</v>
      </c>
    </row>
    <row r="59" spans="1:38" x14ac:dyDescent="0.3">
      <c r="A59" s="2">
        <v>1342</v>
      </c>
      <c r="B59" s="2">
        <v>1058</v>
      </c>
      <c r="C59" s="1" t="s">
        <v>167</v>
      </c>
      <c r="D59" s="1" t="s">
        <v>33</v>
      </c>
      <c r="E59" s="1" t="s">
        <v>4464</v>
      </c>
      <c r="F59" s="1" t="s">
        <v>35</v>
      </c>
      <c r="G59" s="1" t="s">
        <v>120</v>
      </c>
      <c r="H59" s="1" t="s">
        <v>330</v>
      </c>
      <c r="I59" s="1" t="s">
        <v>122</v>
      </c>
      <c r="J59" s="1" t="s">
        <v>123</v>
      </c>
      <c r="K59" s="1" t="s">
        <v>222</v>
      </c>
      <c r="L59" s="1" t="s">
        <v>125</v>
      </c>
      <c r="M59" s="1" t="s">
        <v>126</v>
      </c>
      <c r="N59" s="1" t="s">
        <v>7230</v>
      </c>
      <c r="O59" s="1" t="s">
        <v>107</v>
      </c>
      <c r="P59" s="66">
        <v>216848</v>
      </c>
      <c r="Q59" s="2">
        <v>0.51</v>
      </c>
      <c r="R59" s="67">
        <v>0.4</v>
      </c>
      <c r="S59" s="1" t="s">
        <v>45</v>
      </c>
      <c r="T59" s="1" t="s">
        <v>7240</v>
      </c>
      <c r="U59" s="1" t="s">
        <v>7240</v>
      </c>
      <c r="V59" s="1" t="s">
        <v>7340</v>
      </c>
      <c r="W59" s="1" t="s">
        <v>46</v>
      </c>
      <c r="X59" s="1" t="s">
        <v>7862</v>
      </c>
      <c r="Y59" s="1" t="s">
        <v>7863</v>
      </c>
      <c r="Z59" s="1" t="s">
        <v>7402</v>
      </c>
      <c r="AA59" s="1" t="s">
        <v>46</v>
      </c>
      <c r="AB59" s="1" t="s">
        <v>48</v>
      </c>
      <c r="AC59" s="1" t="s">
        <v>49</v>
      </c>
      <c r="AD59" s="1" t="s">
        <v>128</v>
      </c>
      <c r="AE59" s="1" t="s">
        <v>6668</v>
      </c>
      <c r="AF59" s="1" t="s">
        <v>6817</v>
      </c>
      <c r="AG59" s="1" t="s">
        <v>654</v>
      </c>
      <c r="AH59" s="1" t="s">
        <v>46</v>
      </c>
      <c r="AI59" s="1" t="s">
        <v>46</v>
      </c>
      <c r="AJ59" s="1" t="s">
        <v>218</v>
      </c>
      <c r="AK59" s="1" t="s">
        <v>6442</v>
      </c>
      <c r="AL59" s="133">
        <f t="shared" si="0"/>
        <v>1342</v>
      </c>
    </row>
    <row r="60" spans="1:38" x14ac:dyDescent="0.3">
      <c r="A60" s="2">
        <v>1352</v>
      </c>
      <c r="B60" s="2">
        <v>1219</v>
      </c>
      <c r="C60" s="1" t="s">
        <v>32</v>
      </c>
      <c r="D60" s="1" t="s">
        <v>33</v>
      </c>
      <c r="E60" s="1" t="s">
        <v>34</v>
      </c>
      <c r="F60" s="1" t="s">
        <v>35</v>
      </c>
      <c r="G60" s="1" t="s">
        <v>308</v>
      </c>
      <c r="H60" s="1" t="s">
        <v>331</v>
      </c>
      <c r="I60" s="1" t="s">
        <v>155</v>
      </c>
      <c r="J60" s="1" t="s">
        <v>85</v>
      </c>
      <c r="K60" s="1" t="s">
        <v>332</v>
      </c>
      <c r="L60" s="1" t="s">
        <v>266</v>
      </c>
      <c r="M60" s="1" t="s">
        <v>310</v>
      </c>
      <c r="N60" s="1" t="s">
        <v>268</v>
      </c>
      <c r="O60" s="1" t="s">
        <v>269</v>
      </c>
      <c r="P60" s="66">
        <v>3078157.87</v>
      </c>
      <c r="Q60" s="2">
        <v>0.81</v>
      </c>
      <c r="R60" s="67">
        <v>0.78</v>
      </c>
      <c r="S60" s="1" t="s">
        <v>45</v>
      </c>
      <c r="T60" s="1" t="s">
        <v>7325</v>
      </c>
      <c r="U60" s="1" t="s">
        <v>7325</v>
      </c>
      <c r="V60" s="1" t="s">
        <v>7841</v>
      </c>
      <c r="W60" s="1" t="s">
        <v>46</v>
      </c>
      <c r="X60" s="1" t="s">
        <v>8130</v>
      </c>
      <c r="Y60" s="1" t="s">
        <v>8131</v>
      </c>
      <c r="Z60" s="1" t="s">
        <v>7542</v>
      </c>
      <c r="AA60" s="1" t="s">
        <v>46</v>
      </c>
      <c r="AB60" s="1" t="s">
        <v>159</v>
      </c>
      <c r="AC60" s="1" t="s">
        <v>49</v>
      </c>
      <c r="AD60" s="1" t="s">
        <v>160</v>
      </c>
      <c r="AE60" s="1" t="s">
        <v>6668</v>
      </c>
      <c r="AF60" s="1" t="s">
        <v>6815</v>
      </c>
      <c r="AG60" s="1" t="s">
        <v>654</v>
      </c>
      <c r="AH60" s="1" t="s">
        <v>46</v>
      </c>
      <c r="AI60" s="1" t="s">
        <v>46</v>
      </c>
      <c r="AJ60" s="1" t="s">
        <v>218</v>
      </c>
      <c r="AK60" s="1" t="s">
        <v>6442</v>
      </c>
      <c r="AL60" s="133">
        <f t="shared" si="0"/>
        <v>1352</v>
      </c>
    </row>
    <row r="61" spans="1:38" x14ac:dyDescent="0.3">
      <c r="A61" s="2">
        <v>1367</v>
      </c>
      <c r="B61" s="2">
        <v>1226</v>
      </c>
      <c r="C61" s="1" t="s">
        <v>63</v>
      </c>
      <c r="D61" s="1" t="s">
        <v>183</v>
      </c>
      <c r="E61" s="1" t="s">
        <v>34</v>
      </c>
      <c r="F61" s="1" t="s">
        <v>35</v>
      </c>
      <c r="G61" s="1" t="s">
        <v>184</v>
      </c>
      <c r="H61" s="1" t="s">
        <v>2084</v>
      </c>
      <c r="I61" s="1" t="s">
        <v>186</v>
      </c>
      <c r="J61" s="1" t="s">
        <v>427</v>
      </c>
      <c r="K61" s="1" t="s">
        <v>186</v>
      </c>
      <c r="L61" s="1" t="s">
        <v>188</v>
      </c>
      <c r="M61" s="1" t="s">
        <v>187</v>
      </c>
      <c r="N61" s="1" t="s">
        <v>46</v>
      </c>
      <c r="O61" s="1" t="s">
        <v>187</v>
      </c>
      <c r="P61" s="66">
        <v>191700</v>
      </c>
      <c r="Q61" s="2">
        <v>0.73</v>
      </c>
      <c r="R61" s="67">
        <v>0.88</v>
      </c>
      <c r="S61" s="1" t="s">
        <v>177</v>
      </c>
      <c r="T61" s="1" t="s">
        <v>7237</v>
      </c>
      <c r="U61" s="1" t="s">
        <v>7237</v>
      </c>
      <c r="V61" s="1" t="s">
        <v>7160</v>
      </c>
      <c r="W61" s="1" t="s">
        <v>46</v>
      </c>
      <c r="X61" s="1" t="s">
        <v>7864</v>
      </c>
      <c r="Y61" s="1" t="s">
        <v>7865</v>
      </c>
      <c r="Z61" s="1" t="s">
        <v>7360</v>
      </c>
      <c r="AA61" s="1" t="s">
        <v>46</v>
      </c>
      <c r="AB61" s="1" t="s">
        <v>78</v>
      </c>
      <c r="AC61" s="1" t="s">
        <v>49</v>
      </c>
      <c r="AD61" s="1" t="s">
        <v>189</v>
      </c>
      <c r="AE61" s="1" t="s">
        <v>6668</v>
      </c>
      <c r="AF61" s="1" t="s">
        <v>6815</v>
      </c>
      <c r="AG61" s="1" t="s">
        <v>654</v>
      </c>
      <c r="AH61" s="1" t="s">
        <v>46</v>
      </c>
      <c r="AI61" s="1" t="s">
        <v>46</v>
      </c>
      <c r="AJ61" s="1" t="s">
        <v>218</v>
      </c>
      <c r="AK61" s="1" t="s">
        <v>6442</v>
      </c>
      <c r="AL61" s="133">
        <f t="shared" si="0"/>
        <v>1367</v>
      </c>
    </row>
    <row r="62" spans="1:38" x14ac:dyDescent="0.3">
      <c r="A62" s="2">
        <v>1368</v>
      </c>
      <c r="B62" s="68">
        <v>1130</v>
      </c>
      <c r="C62" s="1" t="s">
        <v>32</v>
      </c>
      <c r="D62" s="1" t="s">
        <v>33</v>
      </c>
      <c r="E62" s="1" t="s">
        <v>81</v>
      </c>
      <c r="F62" s="1" t="s">
        <v>35</v>
      </c>
      <c r="G62" s="1" t="s">
        <v>120</v>
      </c>
      <c r="H62" s="1" t="s">
        <v>333</v>
      </c>
      <c r="I62" s="1" t="s">
        <v>334</v>
      </c>
      <c r="J62" s="1" t="s">
        <v>335</v>
      </c>
      <c r="K62" s="1" t="s">
        <v>4481</v>
      </c>
      <c r="L62" s="1" t="s">
        <v>125</v>
      </c>
      <c r="M62" s="1" t="s">
        <v>126</v>
      </c>
      <c r="N62" s="1" t="s">
        <v>7230</v>
      </c>
      <c r="O62" s="1" t="s">
        <v>107</v>
      </c>
      <c r="P62" s="66">
        <v>272052.45</v>
      </c>
      <c r="Q62" s="2">
        <v>0.62</v>
      </c>
      <c r="R62" s="67">
        <v>0.73</v>
      </c>
      <c r="S62" s="1" t="s">
        <v>45</v>
      </c>
      <c r="T62" s="1" t="s">
        <v>7099</v>
      </c>
      <c r="U62" s="1" t="s">
        <v>7099</v>
      </c>
      <c r="V62" s="1" t="s">
        <v>7542</v>
      </c>
      <c r="W62" s="1" t="s">
        <v>46</v>
      </c>
      <c r="X62" s="1" t="s">
        <v>8132</v>
      </c>
      <c r="Y62" s="1" t="s">
        <v>4707</v>
      </c>
      <c r="Z62" s="1" t="s">
        <v>7542</v>
      </c>
      <c r="AA62" s="1" t="s">
        <v>46</v>
      </c>
      <c r="AB62" s="1" t="s">
        <v>139</v>
      </c>
      <c r="AC62" s="1" t="s">
        <v>166</v>
      </c>
      <c r="AD62" s="1" t="s">
        <v>140</v>
      </c>
      <c r="AE62" s="1" t="s">
        <v>6365</v>
      </c>
      <c r="AF62" s="1" t="s">
        <v>6815</v>
      </c>
      <c r="AG62" s="1" t="s">
        <v>654</v>
      </c>
      <c r="AH62" s="1" t="s">
        <v>46</v>
      </c>
      <c r="AI62" s="1" t="s">
        <v>46</v>
      </c>
      <c r="AJ62" s="1" t="s">
        <v>6367</v>
      </c>
      <c r="AK62" s="1" t="s">
        <v>6442</v>
      </c>
      <c r="AL62" s="133">
        <f t="shared" si="0"/>
        <v>1368</v>
      </c>
    </row>
    <row r="63" spans="1:38" x14ac:dyDescent="0.3">
      <c r="A63" s="2">
        <v>1373</v>
      </c>
      <c r="B63" s="68">
        <v>1202</v>
      </c>
      <c r="C63" s="1" t="s">
        <v>32</v>
      </c>
      <c r="D63" s="1" t="s">
        <v>33</v>
      </c>
      <c r="E63" s="1" t="s">
        <v>34</v>
      </c>
      <c r="F63" s="1" t="s">
        <v>35</v>
      </c>
      <c r="G63" s="1" t="s">
        <v>336</v>
      </c>
      <c r="H63" s="1" t="s">
        <v>337</v>
      </c>
      <c r="I63" s="1" t="s">
        <v>6733</v>
      </c>
      <c r="J63" s="1" t="s">
        <v>477</v>
      </c>
      <c r="K63" s="1" t="s">
        <v>4470</v>
      </c>
      <c r="L63" s="1" t="s">
        <v>116</v>
      </c>
      <c r="M63" s="1" t="s">
        <v>209</v>
      </c>
      <c r="N63" s="1" t="s">
        <v>118</v>
      </c>
      <c r="O63" s="1" t="s">
        <v>119</v>
      </c>
      <c r="P63" s="66">
        <v>778163.24</v>
      </c>
      <c r="Q63" s="2">
        <v>0.96</v>
      </c>
      <c r="R63" s="67">
        <v>0.75</v>
      </c>
      <c r="S63" s="1" t="s">
        <v>210</v>
      </c>
      <c r="T63" s="1" t="s">
        <v>7280</v>
      </c>
      <c r="U63" s="1" t="s">
        <v>7280</v>
      </c>
      <c r="V63" s="1" t="s">
        <v>8095</v>
      </c>
      <c r="W63" s="1" t="s">
        <v>46</v>
      </c>
      <c r="X63" s="1" t="s">
        <v>8133</v>
      </c>
      <c r="Y63" s="1" t="s">
        <v>8134</v>
      </c>
      <c r="Z63" s="1" t="s">
        <v>7542</v>
      </c>
      <c r="AA63" s="1" t="s">
        <v>46</v>
      </c>
      <c r="AB63" s="1" t="s">
        <v>90</v>
      </c>
      <c r="AC63" s="1" t="s">
        <v>49</v>
      </c>
      <c r="AD63" s="1" t="s">
        <v>211</v>
      </c>
      <c r="AE63" s="1" t="s">
        <v>6668</v>
      </c>
      <c r="AF63" s="1" t="s">
        <v>6815</v>
      </c>
      <c r="AG63" s="1" t="s">
        <v>654</v>
      </c>
      <c r="AH63" s="1" t="s">
        <v>46</v>
      </c>
      <c r="AI63" s="1" t="s">
        <v>46</v>
      </c>
      <c r="AJ63" s="1" t="s">
        <v>218</v>
      </c>
      <c r="AK63" s="1" t="s">
        <v>6442</v>
      </c>
      <c r="AL63" s="133">
        <f t="shared" si="0"/>
        <v>1373</v>
      </c>
    </row>
    <row r="64" spans="1:38" x14ac:dyDescent="0.3">
      <c r="A64" s="2">
        <v>1381</v>
      </c>
      <c r="B64" s="2">
        <v>1103</v>
      </c>
      <c r="C64" s="1" t="s">
        <v>32</v>
      </c>
      <c r="D64" s="1" t="s">
        <v>33</v>
      </c>
      <c r="E64" s="1" t="s">
        <v>274</v>
      </c>
      <c r="F64" s="1" t="s">
        <v>35</v>
      </c>
      <c r="G64" s="1" t="s">
        <v>346</v>
      </c>
      <c r="H64" s="1" t="s">
        <v>347</v>
      </c>
      <c r="I64" s="1" t="s">
        <v>340</v>
      </c>
      <c r="J64" s="1" t="s">
        <v>477</v>
      </c>
      <c r="K64" s="1" t="s">
        <v>340</v>
      </c>
      <c r="L64" s="1" t="s">
        <v>125</v>
      </c>
      <c r="M64" s="1" t="s">
        <v>297</v>
      </c>
      <c r="N64" s="1" t="s">
        <v>7356</v>
      </c>
      <c r="O64" s="1" t="s">
        <v>107</v>
      </c>
      <c r="P64" s="66">
        <v>141031.62</v>
      </c>
      <c r="Q64" s="2">
        <v>0.71</v>
      </c>
      <c r="R64" s="67">
        <v>0.98</v>
      </c>
      <c r="S64" s="1" t="s">
        <v>45</v>
      </c>
      <c r="T64" s="1" t="s">
        <v>7300</v>
      </c>
      <c r="U64" s="1" t="s">
        <v>7300</v>
      </c>
      <c r="V64" s="1" t="s">
        <v>7182</v>
      </c>
      <c r="W64" s="1" t="s">
        <v>46</v>
      </c>
      <c r="X64" s="1" t="s">
        <v>7384</v>
      </c>
      <c r="Y64" s="1" t="s">
        <v>2921</v>
      </c>
      <c r="Z64" s="1" t="s">
        <v>7402</v>
      </c>
      <c r="AA64" s="1" t="s">
        <v>46</v>
      </c>
      <c r="AB64" s="1" t="s">
        <v>90</v>
      </c>
      <c r="AC64" s="1" t="s">
        <v>49</v>
      </c>
      <c r="AD64" s="1" t="s">
        <v>329</v>
      </c>
      <c r="AE64" s="1" t="s">
        <v>6668</v>
      </c>
      <c r="AF64" s="1" t="s">
        <v>6815</v>
      </c>
      <c r="AG64" s="1" t="s">
        <v>654</v>
      </c>
      <c r="AH64" s="1" t="s">
        <v>46</v>
      </c>
      <c r="AI64" s="1" t="s">
        <v>46</v>
      </c>
      <c r="AJ64" s="1" t="s">
        <v>218</v>
      </c>
      <c r="AK64" s="1" t="s">
        <v>6442</v>
      </c>
      <c r="AL64" s="133">
        <f t="shared" si="0"/>
        <v>1381</v>
      </c>
    </row>
    <row r="65" spans="1:38" x14ac:dyDescent="0.3">
      <c r="A65" s="2">
        <v>1386</v>
      </c>
      <c r="B65" s="2">
        <v>1179</v>
      </c>
      <c r="C65" s="1" t="s">
        <v>32</v>
      </c>
      <c r="D65" s="1" t="s">
        <v>33</v>
      </c>
      <c r="E65" s="1" t="s">
        <v>171</v>
      </c>
      <c r="F65" s="1" t="s">
        <v>35</v>
      </c>
      <c r="G65" s="1" t="s">
        <v>236</v>
      </c>
      <c r="H65" s="1" t="s">
        <v>348</v>
      </c>
      <c r="I65" s="1" t="s">
        <v>186</v>
      </c>
      <c r="J65" s="1" t="s">
        <v>427</v>
      </c>
      <c r="K65" s="1" t="s">
        <v>186</v>
      </c>
      <c r="L65" s="1" t="s">
        <v>41</v>
      </c>
      <c r="M65" s="1" t="s">
        <v>42</v>
      </c>
      <c r="N65" s="1" t="s">
        <v>7386</v>
      </c>
      <c r="O65" s="1" t="s">
        <v>44</v>
      </c>
      <c r="P65" s="66">
        <v>986880.47</v>
      </c>
      <c r="Q65" s="2">
        <v>0.96</v>
      </c>
      <c r="R65" s="67">
        <v>0.21</v>
      </c>
      <c r="S65" s="1" t="s">
        <v>97</v>
      </c>
      <c r="T65" s="1" t="s">
        <v>7189</v>
      </c>
      <c r="U65" s="1" t="s">
        <v>7189</v>
      </c>
      <c r="V65" s="1" t="s">
        <v>7385</v>
      </c>
      <c r="W65" s="1" t="s">
        <v>46</v>
      </c>
      <c r="X65" s="1" t="s">
        <v>6745</v>
      </c>
      <c r="Y65" s="1" t="s">
        <v>6746</v>
      </c>
      <c r="Z65" s="1" t="s">
        <v>7376</v>
      </c>
      <c r="AA65" s="1" t="s">
        <v>46</v>
      </c>
      <c r="AB65" s="1" t="s">
        <v>78</v>
      </c>
      <c r="AC65" s="1" t="s">
        <v>49</v>
      </c>
      <c r="AD65" s="1" t="s">
        <v>238</v>
      </c>
      <c r="AE65" s="1" t="s">
        <v>8040</v>
      </c>
      <c r="AF65" s="1" t="s">
        <v>6812</v>
      </c>
      <c r="AG65" s="1" t="s">
        <v>654</v>
      </c>
      <c r="AH65" s="1" t="s">
        <v>7944</v>
      </c>
      <c r="AI65" s="1" t="s">
        <v>78</v>
      </c>
      <c r="AJ65" s="1" t="s">
        <v>6367</v>
      </c>
      <c r="AK65" s="1" t="s">
        <v>6442</v>
      </c>
      <c r="AL65" s="133">
        <f t="shared" si="0"/>
        <v>1386</v>
      </c>
    </row>
    <row r="66" spans="1:38" x14ac:dyDescent="0.3">
      <c r="A66" s="2">
        <v>1391</v>
      </c>
      <c r="B66" s="2">
        <v>1126</v>
      </c>
      <c r="C66" s="1" t="s">
        <v>32</v>
      </c>
      <c r="D66" s="1" t="s">
        <v>33</v>
      </c>
      <c r="E66" s="1" t="s">
        <v>34</v>
      </c>
      <c r="F66" s="1" t="s">
        <v>35</v>
      </c>
      <c r="G66" s="1" t="s">
        <v>129</v>
      </c>
      <c r="H66" s="1" t="s">
        <v>2112</v>
      </c>
      <c r="I66" s="1" t="s">
        <v>334</v>
      </c>
      <c r="J66" s="1" t="s">
        <v>7969</v>
      </c>
      <c r="K66" s="1" t="s">
        <v>4481</v>
      </c>
      <c r="L66" s="1" t="s">
        <v>86</v>
      </c>
      <c r="M66" s="1" t="s">
        <v>131</v>
      </c>
      <c r="N66" s="1" t="s">
        <v>7382</v>
      </c>
      <c r="O66" s="1" t="s">
        <v>96</v>
      </c>
      <c r="P66" s="66">
        <v>1322839.47</v>
      </c>
      <c r="Q66" s="2">
        <v>0.94</v>
      </c>
      <c r="R66" s="67">
        <v>0.86</v>
      </c>
      <c r="S66" s="1" t="s">
        <v>45</v>
      </c>
      <c r="T66" s="1" t="s">
        <v>7254</v>
      </c>
      <c r="U66" s="1" t="s">
        <v>7254</v>
      </c>
      <c r="V66" s="1" t="s">
        <v>7542</v>
      </c>
      <c r="W66" s="1" t="s">
        <v>46</v>
      </c>
      <c r="X66" s="1" t="s">
        <v>8135</v>
      </c>
      <c r="Y66" s="1" t="s">
        <v>8136</v>
      </c>
      <c r="Z66" s="1" t="s">
        <v>7542</v>
      </c>
      <c r="AA66" s="1" t="s">
        <v>46</v>
      </c>
      <c r="AB66" s="1" t="s">
        <v>139</v>
      </c>
      <c r="AC66" s="1" t="s">
        <v>49</v>
      </c>
      <c r="AD66" s="1" t="s">
        <v>98</v>
      </c>
      <c r="AE66" s="1" t="s">
        <v>6339</v>
      </c>
      <c r="AF66" s="1" t="s">
        <v>6816</v>
      </c>
      <c r="AG66" s="1" t="s">
        <v>654</v>
      </c>
      <c r="AH66" s="1" t="s">
        <v>46</v>
      </c>
      <c r="AI66" s="1" t="s">
        <v>46</v>
      </c>
      <c r="AJ66" s="1" t="s">
        <v>6367</v>
      </c>
      <c r="AK66" s="1" t="s">
        <v>6442</v>
      </c>
      <c r="AL66" s="133">
        <f t="shared" ref="AL66:AL129" si="1">VLOOKUP(A66,ds,1,FALSE)</f>
        <v>1391</v>
      </c>
    </row>
    <row r="67" spans="1:38" x14ac:dyDescent="0.3">
      <c r="A67" s="2">
        <v>1397</v>
      </c>
      <c r="B67" s="2">
        <v>1146</v>
      </c>
      <c r="C67" s="1" t="s">
        <v>4498</v>
      </c>
      <c r="D67" s="1" t="s">
        <v>183</v>
      </c>
      <c r="E67" s="1" t="s">
        <v>34</v>
      </c>
      <c r="F67" s="1" t="s">
        <v>35</v>
      </c>
      <c r="G67" s="1" t="s">
        <v>3638</v>
      </c>
      <c r="H67" s="1" t="s">
        <v>2119</v>
      </c>
      <c r="I67" s="1" t="s">
        <v>115</v>
      </c>
      <c r="J67" s="1" t="s">
        <v>85</v>
      </c>
      <c r="K67" s="1" t="s">
        <v>2803</v>
      </c>
      <c r="L67" s="1" t="s">
        <v>116</v>
      </c>
      <c r="M67" s="1" t="s">
        <v>117</v>
      </c>
      <c r="N67" s="1" t="s">
        <v>46</v>
      </c>
      <c r="O67" s="1" t="s">
        <v>117</v>
      </c>
      <c r="P67" s="66">
        <v>72000</v>
      </c>
      <c r="Q67" s="2">
        <v>0.77</v>
      </c>
      <c r="R67" s="67">
        <v>0.66</v>
      </c>
      <c r="S67" s="1" t="s">
        <v>45</v>
      </c>
      <c r="T67" s="1" t="s">
        <v>7326</v>
      </c>
      <c r="U67" s="1" t="s">
        <v>7326</v>
      </c>
      <c r="V67" s="1" t="s">
        <v>7389</v>
      </c>
      <c r="W67" s="1" t="s">
        <v>46</v>
      </c>
      <c r="X67" s="1" t="s">
        <v>6205</v>
      </c>
      <c r="Y67" s="1" t="s">
        <v>6206</v>
      </c>
      <c r="Z67" s="1" t="s">
        <v>7153</v>
      </c>
      <c r="AA67" s="1" t="s">
        <v>46</v>
      </c>
      <c r="AB67" s="1" t="s">
        <v>354</v>
      </c>
      <c r="AC67" s="1" t="s">
        <v>49</v>
      </c>
      <c r="AD67" s="1" t="s">
        <v>91</v>
      </c>
      <c r="AE67" s="1" t="s">
        <v>6668</v>
      </c>
      <c r="AF67" s="1" t="s">
        <v>6815</v>
      </c>
      <c r="AG67" s="1" t="s">
        <v>654</v>
      </c>
      <c r="AH67" s="1" t="s">
        <v>46</v>
      </c>
      <c r="AI67" s="1" t="s">
        <v>46</v>
      </c>
      <c r="AJ67" s="1" t="s">
        <v>218</v>
      </c>
      <c r="AK67" s="1" t="s">
        <v>6442</v>
      </c>
      <c r="AL67" s="133">
        <f t="shared" si="1"/>
        <v>1397</v>
      </c>
    </row>
    <row r="68" spans="1:38" x14ac:dyDescent="0.3">
      <c r="A68" s="2">
        <v>1401</v>
      </c>
      <c r="B68" s="2">
        <v>1230</v>
      </c>
      <c r="C68" s="1" t="s">
        <v>32</v>
      </c>
      <c r="D68" s="1" t="s">
        <v>33</v>
      </c>
      <c r="E68" s="1" t="s">
        <v>152</v>
      </c>
      <c r="F68" s="1" t="s">
        <v>35</v>
      </c>
      <c r="G68" s="1" t="s">
        <v>349</v>
      </c>
      <c r="H68" s="1" t="s">
        <v>350</v>
      </c>
      <c r="I68" s="1" t="s">
        <v>214</v>
      </c>
      <c r="J68" s="1" t="s">
        <v>39</v>
      </c>
      <c r="K68" s="1" t="s">
        <v>215</v>
      </c>
      <c r="L68" s="1" t="s">
        <v>86</v>
      </c>
      <c r="M68" s="1" t="s">
        <v>87</v>
      </c>
      <c r="N68" s="1" t="s">
        <v>3105</v>
      </c>
      <c r="O68" s="1" t="s">
        <v>96</v>
      </c>
      <c r="P68" s="66">
        <v>1972752.15</v>
      </c>
      <c r="Q68" s="2">
        <v>0.96</v>
      </c>
      <c r="R68" s="67">
        <v>0.46</v>
      </c>
      <c r="S68" s="1" t="s">
        <v>45</v>
      </c>
      <c r="T68" s="1" t="s">
        <v>7339</v>
      </c>
      <c r="U68" s="1" t="s">
        <v>7339</v>
      </c>
      <c r="V68" s="1" t="s">
        <v>7970</v>
      </c>
      <c r="W68" s="1" t="s">
        <v>46</v>
      </c>
      <c r="X68" s="1" t="s">
        <v>7789</v>
      </c>
      <c r="Y68" s="1" t="s">
        <v>7971</v>
      </c>
      <c r="Z68" s="1" t="s">
        <v>7542</v>
      </c>
      <c r="AA68" s="1" t="s">
        <v>46</v>
      </c>
      <c r="AB68" s="1" t="s">
        <v>216</v>
      </c>
      <c r="AC68" s="1" t="s">
        <v>49</v>
      </c>
      <c r="AD68" s="1" t="s">
        <v>217</v>
      </c>
      <c r="AE68" s="1" t="s">
        <v>6468</v>
      </c>
      <c r="AF68" s="1" t="s">
        <v>6812</v>
      </c>
      <c r="AG68" s="1" t="s">
        <v>654</v>
      </c>
      <c r="AH68" s="1" t="s">
        <v>6468</v>
      </c>
      <c r="AI68" s="1" t="s">
        <v>46</v>
      </c>
      <c r="AJ68" s="1" t="s">
        <v>6366</v>
      </c>
      <c r="AK68" s="1" t="s">
        <v>6670</v>
      </c>
      <c r="AL68" s="133">
        <f t="shared" si="1"/>
        <v>1401</v>
      </c>
    </row>
    <row r="69" spans="1:38" x14ac:dyDescent="0.3">
      <c r="A69" s="2">
        <v>1427</v>
      </c>
      <c r="B69" s="2">
        <v>1127</v>
      </c>
      <c r="C69" s="1" t="s">
        <v>63</v>
      </c>
      <c r="D69" s="1" t="s">
        <v>6519</v>
      </c>
      <c r="E69" s="1" t="s">
        <v>34</v>
      </c>
      <c r="F69" s="1" t="s">
        <v>35</v>
      </c>
      <c r="G69" s="1" t="s">
        <v>3638</v>
      </c>
      <c r="H69" s="1" t="s">
        <v>4686</v>
      </c>
      <c r="I69" s="1" t="s">
        <v>115</v>
      </c>
      <c r="J69" s="1" t="s">
        <v>85</v>
      </c>
      <c r="K69" s="1" t="s">
        <v>2803</v>
      </c>
      <c r="L69" s="1" t="s">
        <v>116</v>
      </c>
      <c r="M69" s="1" t="s">
        <v>117</v>
      </c>
      <c r="N69" s="1" t="s">
        <v>46</v>
      </c>
      <c r="O69" s="1" t="s">
        <v>117</v>
      </c>
      <c r="P69" s="66">
        <v>73000</v>
      </c>
      <c r="Q69" s="2">
        <v>1</v>
      </c>
      <c r="R69" s="67">
        <v>0.7</v>
      </c>
      <c r="S69" s="1" t="s">
        <v>45</v>
      </c>
      <c r="T69" s="1" t="s">
        <v>7326</v>
      </c>
      <c r="U69" s="1" t="s">
        <v>7326</v>
      </c>
      <c r="V69" s="1" t="s">
        <v>7397</v>
      </c>
      <c r="W69" s="1" t="s">
        <v>46</v>
      </c>
      <c r="X69" s="1" t="s">
        <v>6207</v>
      </c>
      <c r="Y69" s="1" t="s">
        <v>6208</v>
      </c>
      <c r="Z69" s="1" t="s">
        <v>7345</v>
      </c>
      <c r="AA69" s="1" t="s">
        <v>46</v>
      </c>
      <c r="AB69" s="1" t="s">
        <v>354</v>
      </c>
      <c r="AC69" s="1" t="s">
        <v>49</v>
      </c>
      <c r="AD69" s="1" t="s">
        <v>355</v>
      </c>
      <c r="AE69" s="1" t="s">
        <v>6668</v>
      </c>
      <c r="AF69" s="1" t="s">
        <v>6815</v>
      </c>
      <c r="AG69" s="1" t="s">
        <v>654</v>
      </c>
      <c r="AH69" s="1" t="s">
        <v>46</v>
      </c>
      <c r="AI69" s="1" t="s">
        <v>46</v>
      </c>
      <c r="AJ69" s="1" t="s">
        <v>218</v>
      </c>
      <c r="AK69" s="1" t="s">
        <v>6442</v>
      </c>
      <c r="AL69" s="133">
        <f t="shared" si="1"/>
        <v>1427</v>
      </c>
    </row>
    <row r="70" spans="1:38" x14ac:dyDescent="0.3">
      <c r="A70" s="2">
        <v>1436</v>
      </c>
      <c r="B70" s="2">
        <v>0</v>
      </c>
      <c r="C70" s="1" t="s">
        <v>218</v>
      </c>
      <c r="D70" s="1" t="s">
        <v>80</v>
      </c>
      <c r="E70" s="1" t="s">
        <v>161</v>
      </c>
      <c r="F70" s="1" t="s">
        <v>35</v>
      </c>
      <c r="G70" s="1" t="s">
        <v>619</v>
      </c>
      <c r="H70" s="1" t="s">
        <v>2143</v>
      </c>
      <c r="I70" s="1" t="s">
        <v>84</v>
      </c>
      <c r="J70" s="1" t="s">
        <v>85</v>
      </c>
      <c r="K70" s="1" t="s">
        <v>4482</v>
      </c>
      <c r="L70" s="1" t="s">
        <v>86</v>
      </c>
      <c r="M70" s="1" t="s">
        <v>87</v>
      </c>
      <c r="N70" s="1" t="s">
        <v>3270</v>
      </c>
      <c r="O70" s="1" t="s">
        <v>46</v>
      </c>
      <c r="P70" s="66" t="s">
        <v>46</v>
      </c>
      <c r="Q70" s="2">
        <v>0</v>
      </c>
      <c r="R70" s="67">
        <v>0</v>
      </c>
      <c r="S70" s="1" t="s">
        <v>97</v>
      </c>
      <c r="T70" s="1" t="s">
        <v>7323</v>
      </c>
      <c r="U70" s="1" t="s">
        <v>46</v>
      </c>
      <c r="V70" s="1" t="s">
        <v>7323</v>
      </c>
      <c r="W70" s="1" t="s">
        <v>46</v>
      </c>
      <c r="X70" s="1" t="s">
        <v>59</v>
      </c>
      <c r="Y70" s="1" t="s">
        <v>60</v>
      </c>
      <c r="Z70" s="1" t="s">
        <v>7399</v>
      </c>
      <c r="AA70" s="1" t="s">
        <v>46</v>
      </c>
      <c r="AB70" s="1" t="s">
        <v>90</v>
      </c>
      <c r="AC70" s="1" t="s">
        <v>49</v>
      </c>
      <c r="AD70" s="1" t="s">
        <v>98</v>
      </c>
      <c r="AE70" s="1" t="s">
        <v>4681</v>
      </c>
      <c r="AF70" s="1" t="s">
        <v>6815</v>
      </c>
      <c r="AG70" s="1" t="s">
        <v>654</v>
      </c>
      <c r="AH70" s="1" t="s">
        <v>46</v>
      </c>
      <c r="AI70" s="1" t="s">
        <v>46</v>
      </c>
      <c r="AJ70" s="1" t="s">
        <v>218</v>
      </c>
      <c r="AK70" s="1" t="s">
        <v>6442</v>
      </c>
      <c r="AL70" s="133">
        <f t="shared" si="1"/>
        <v>1436</v>
      </c>
    </row>
    <row r="71" spans="1:38" x14ac:dyDescent="0.3">
      <c r="A71" s="2">
        <v>1459</v>
      </c>
      <c r="B71" s="2">
        <v>1223</v>
      </c>
      <c r="C71" s="1" t="s">
        <v>63</v>
      </c>
      <c r="D71" s="1" t="s">
        <v>183</v>
      </c>
      <c r="E71" s="1" t="s">
        <v>152</v>
      </c>
      <c r="F71" s="1" t="s">
        <v>35</v>
      </c>
      <c r="G71" s="1" t="s">
        <v>184</v>
      </c>
      <c r="H71" s="1" t="s">
        <v>2159</v>
      </c>
      <c r="I71" s="1" t="s">
        <v>376</v>
      </c>
      <c r="J71" s="1" t="s">
        <v>39</v>
      </c>
      <c r="K71" s="1" t="s">
        <v>376</v>
      </c>
      <c r="L71" s="1" t="s">
        <v>188</v>
      </c>
      <c r="M71" s="1" t="s">
        <v>187</v>
      </c>
      <c r="N71" s="1" t="s">
        <v>46</v>
      </c>
      <c r="O71" s="1" t="s">
        <v>187</v>
      </c>
      <c r="P71" s="66">
        <v>276800</v>
      </c>
      <c r="Q71" s="2">
        <v>1</v>
      </c>
      <c r="R71" s="67">
        <v>0.83</v>
      </c>
      <c r="S71" s="1" t="s">
        <v>1967</v>
      </c>
      <c r="T71" s="1" t="s">
        <v>7352</v>
      </c>
      <c r="U71" s="1" t="s">
        <v>7352</v>
      </c>
      <c r="V71" s="1" t="s">
        <v>7972</v>
      </c>
      <c r="W71" s="1" t="s">
        <v>46</v>
      </c>
      <c r="X71" s="1" t="s">
        <v>7973</v>
      </c>
      <c r="Y71" s="1" t="s">
        <v>3055</v>
      </c>
      <c r="Z71" s="1" t="s">
        <v>7285</v>
      </c>
      <c r="AA71" s="1" t="s">
        <v>46</v>
      </c>
      <c r="AB71" s="1" t="s">
        <v>78</v>
      </c>
      <c r="AC71" s="1" t="s">
        <v>49</v>
      </c>
      <c r="AD71" s="1" t="s">
        <v>394</v>
      </c>
      <c r="AE71" s="1" t="s">
        <v>6668</v>
      </c>
      <c r="AF71" s="1" t="s">
        <v>6816</v>
      </c>
      <c r="AG71" s="1" t="s">
        <v>654</v>
      </c>
      <c r="AH71" s="1" t="s">
        <v>46</v>
      </c>
      <c r="AI71" s="1" t="s">
        <v>46</v>
      </c>
      <c r="AJ71" s="1" t="s">
        <v>218</v>
      </c>
      <c r="AK71" s="1" t="s">
        <v>6442</v>
      </c>
      <c r="AL71" s="133">
        <f t="shared" si="1"/>
        <v>1459</v>
      </c>
    </row>
    <row r="72" spans="1:38" x14ac:dyDescent="0.3">
      <c r="A72" s="2">
        <v>1461</v>
      </c>
      <c r="B72" s="2">
        <v>1171</v>
      </c>
      <c r="C72" s="1" t="s">
        <v>32</v>
      </c>
      <c r="D72" s="1" t="s">
        <v>33</v>
      </c>
      <c r="E72" s="1" t="s">
        <v>152</v>
      </c>
      <c r="F72" s="1" t="s">
        <v>35</v>
      </c>
      <c r="G72" s="1" t="s">
        <v>480</v>
      </c>
      <c r="H72" s="1" t="s">
        <v>2162</v>
      </c>
      <c r="I72" s="1" t="s">
        <v>214</v>
      </c>
      <c r="J72" s="1" t="s">
        <v>39</v>
      </c>
      <c r="K72" s="1" t="s">
        <v>4483</v>
      </c>
      <c r="L72" s="1" t="s">
        <v>266</v>
      </c>
      <c r="M72" s="1" t="s">
        <v>267</v>
      </c>
      <c r="N72" s="1" t="s">
        <v>7401</v>
      </c>
      <c r="O72" s="1" t="s">
        <v>269</v>
      </c>
      <c r="P72" s="66">
        <v>142749.98000000001</v>
      </c>
      <c r="Q72" s="2">
        <v>0.87</v>
      </c>
      <c r="R72" s="67">
        <v>0.59</v>
      </c>
      <c r="S72" s="1" t="s">
        <v>210</v>
      </c>
      <c r="T72" s="1" t="s">
        <v>7357</v>
      </c>
      <c r="U72" s="1" t="s">
        <v>7357</v>
      </c>
      <c r="V72" s="1" t="s">
        <v>7141</v>
      </c>
      <c r="W72" s="1" t="s">
        <v>46</v>
      </c>
      <c r="X72" s="1" t="s">
        <v>6748</v>
      </c>
      <c r="Y72" s="1" t="s">
        <v>618</v>
      </c>
      <c r="Z72" s="1" t="s">
        <v>7360</v>
      </c>
      <c r="AA72" s="1" t="s">
        <v>46</v>
      </c>
      <c r="AB72" s="1" t="s">
        <v>159</v>
      </c>
      <c r="AC72" s="1" t="s">
        <v>49</v>
      </c>
      <c r="AD72" s="1" t="s">
        <v>210</v>
      </c>
      <c r="AE72" s="1" t="s">
        <v>6668</v>
      </c>
      <c r="AF72" s="1" t="s">
        <v>6813</v>
      </c>
      <c r="AG72" s="1" t="s">
        <v>654</v>
      </c>
      <c r="AH72" s="1" t="s">
        <v>46</v>
      </c>
      <c r="AI72" s="1" t="s">
        <v>46</v>
      </c>
      <c r="AJ72" s="1" t="s">
        <v>218</v>
      </c>
      <c r="AK72" s="1" t="s">
        <v>6442</v>
      </c>
      <c r="AL72" s="133">
        <f t="shared" si="1"/>
        <v>1461</v>
      </c>
    </row>
    <row r="73" spans="1:38" x14ac:dyDescent="0.3">
      <c r="A73" s="2">
        <v>1465</v>
      </c>
      <c r="B73" s="68">
        <v>1220</v>
      </c>
      <c r="C73" s="1" t="s">
        <v>32</v>
      </c>
      <c r="D73" s="1" t="s">
        <v>33</v>
      </c>
      <c r="E73" s="1" t="s">
        <v>171</v>
      </c>
      <c r="F73" s="1" t="s">
        <v>35</v>
      </c>
      <c r="G73" s="1" t="s">
        <v>4688</v>
      </c>
      <c r="H73" s="1" t="s">
        <v>2169</v>
      </c>
      <c r="I73" s="1" t="s">
        <v>135</v>
      </c>
      <c r="J73" s="1" t="s">
        <v>116</v>
      </c>
      <c r="K73" s="1" t="s">
        <v>4466</v>
      </c>
      <c r="L73" s="1" t="s">
        <v>116</v>
      </c>
      <c r="M73" s="1" t="s">
        <v>209</v>
      </c>
      <c r="N73" s="1" t="s">
        <v>118</v>
      </c>
      <c r="O73" s="1" t="s">
        <v>119</v>
      </c>
      <c r="P73" s="66">
        <v>1074158.9099999999</v>
      </c>
      <c r="Q73" s="2">
        <v>1</v>
      </c>
      <c r="R73" s="67">
        <v>0.14000000000000001</v>
      </c>
      <c r="S73" s="1" t="s">
        <v>89</v>
      </c>
      <c r="T73" s="1" t="s">
        <v>7151</v>
      </c>
      <c r="U73" s="1" t="s">
        <v>7151</v>
      </c>
      <c r="V73" s="1" t="s">
        <v>7866</v>
      </c>
      <c r="W73" s="1" t="s">
        <v>46</v>
      </c>
      <c r="X73" s="1" t="s">
        <v>7974</v>
      </c>
      <c r="Y73" s="1" t="s">
        <v>7975</v>
      </c>
      <c r="Z73" s="1" t="s">
        <v>7360</v>
      </c>
      <c r="AA73" s="1" t="s">
        <v>2396</v>
      </c>
      <c r="AB73" s="1" t="s">
        <v>139</v>
      </c>
      <c r="AC73" s="1" t="s">
        <v>49</v>
      </c>
      <c r="AD73" s="1" t="s">
        <v>140</v>
      </c>
      <c r="AE73" s="1" t="s">
        <v>6341</v>
      </c>
      <c r="AF73" s="1" t="s">
        <v>6812</v>
      </c>
      <c r="AG73" s="1" t="s">
        <v>654</v>
      </c>
      <c r="AH73" s="1" t="s">
        <v>46</v>
      </c>
      <c r="AI73" s="1" t="s">
        <v>46</v>
      </c>
      <c r="AJ73" s="1" t="s">
        <v>6367</v>
      </c>
      <c r="AK73" s="1" t="s">
        <v>6442</v>
      </c>
      <c r="AL73" s="133">
        <f t="shared" si="1"/>
        <v>1465</v>
      </c>
    </row>
    <row r="74" spans="1:38" x14ac:dyDescent="0.3">
      <c r="A74" s="2">
        <v>1467</v>
      </c>
      <c r="B74" s="2">
        <v>1118</v>
      </c>
      <c r="C74" s="1" t="s">
        <v>167</v>
      </c>
      <c r="D74" s="1" t="s">
        <v>33</v>
      </c>
      <c r="E74" s="1" t="s">
        <v>4464</v>
      </c>
      <c r="F74" s="1" t="s">
        <v>35</v>
      </c>
      <c r="G74" s="1" t="s">
        <v>110</v>
      </c>
      <c r="H74" s="1" t="s">
        <v>2173</v>
      </c>
      <c r="I74" s="1" t="s">
        <v>102</v>
      </c>
      <c r="J74" s="1" t="s">
        <v>85</v>
      </c>
      <c r="K74" s="1" t="s">
        <v>112</v>
      </c>
      <c r="L74" s="1" t="s">
        <v>104</v>
      </c>
      <c r="M74" s="1" t="s">
        <v>105</v>
      </c>
      <c r="N74" s="1" t="s">
        <v>106</v>
      </c>
      <c r="O74" s="1" t="s">
        <v>107</v>
      </c>
      <c r="P74" s="66">
        <v>339264</v>
      </c>
      <c r="Q74" s="2">
        <v>0.71</v>
      </c>
      <c r="R74" s="67">
        <v>0.81</v>
      </c>
      <c r="S74" s="1" t="s">
        <v>97</v>
      </c>
      <c r="T74" s="1" t="s">
        <v>7243</v>
      </c>
      <c r="U74" s="1" t="s">
        <v>7243</v>
      </c>
      <c r="V74" s="1" t="s">
        <v>7320</v>
      </c>
      <c r="W74" s="1" t="s">
        <v>46</v>
      </c>
      <c r="X74" s="1" t="s">
        <v>7976</v>
      </c>
      <c r="Y74" s="1" t="s">
        <v>7867</v>
      </c>
      <c r="Z74" s="1" t="s">
        <v>7319</v>
      </c>
      <c r="AA74" s="1" t="s">
        <v>6974</v>
      </c>
      <c r="AB74" s="1" t="s">
        <v>90</v>
      </c>
      <c r="AC74" s="1" t="s">
        <v>49</v>
      </c>
      <c r="AD74" s="1" t="s">
        <v>109</v>
      </c>
      <c r="AE74" s="1" t="s">
        <v>6479</v>
      </c>
      <c r="AF74" s="1" t="s">
        <v>6812</v>
      </c>
      <c r="AG74" s="1" t="s">
        <v>654</v>
      </c>
      <c r="AH74" s="1" t="s">
        <v>6479</v>
      </c>
      <c r="AI74" s="1" t="s">
        <v>90</v>
      </c>
      <c r="AJ74" s="1" t="s">
        <v>218</v>
      </c>
      <c r="AK74" s="1" t="s">
        <v>6442</v>
      </c>
      <c r="AL74" s="133">
        <f t="shared" si="1"/>
        <v>1467</v>
      </c>
    </row>
    <row r="75" spans="1:38" x14ac:dyDescent="0.3">
      <c r="A75" s="2">
        <v>1476</v>
      </c>
      <c r="B75" s="68">
        <v>1124</v>
      </c>
      <c r="C75" s="1" t="s">
        <v>32</v>
      </c>
      <c r="D75" s="1" t="s">
        <v>33</v>
      </c>
      <c r="E75" s="1" t="s">
        <v>7025</v>
      </c>
      <c r="F75" s="1" t="s">
        <v>35</v>
      </c>
      <c r="G75" s="1" t="s">
        <v>4626</v>
      </c>
      <c r="H75" s="1" t="s">
        <v>2184</v>
      </c>
      <c r="I75" s="1" t="s">
        <v>186</v>
      </c>
      <c r="J75" s="1" t="s">
        <v>427</v>
      </c>
      <c r="K75" s="1" t="s">
        <v>186</v>
      </c>
      <c r="L75" s="1" t="s">
        <v>41</v>
      </c>
      <c r="M75" s="1" t="s">
        <v>391</v>
      </c>
      <c r="N75" s="1" t="s">
        <v>7406</v>
      </c>
      <c r="O75" s="1" t="s">
        <v>44</v>
      </c>
      <c r="P75" s="66">
        <v>259775.81</v>
      </c>
      <c r="Q75" s="2">
        <v>0.88</v>
      </c>
      <c r="R75" s="67">
        <v>0.67</v>
      </c>
      <c r="S75" s="1" t="s">
        <v>45</v>
      </c>
      <c r="T75" s="1" t="s">
        <v>7405</v>
      </c>
      <c r="U75" s="1" t="s">
        <v>7405</v>
      </c>
      <c r="V75" s="1" t="s">
        <v>7175</v>
      </c>
      <c r="W75" s="1" t="s">
        <v>46</v>
      </c>
      <c r="X75" s="1" t="s">
        <v>6544</v>
      </c>
      <c r="Y75" s="1" t="s">
        <v>4689</v>
      </c>
      <c r="Z75" s="1" t="s">
        <v>7360</v>
      </c>
      <c r="AA75" s="1" t="s">
        <v>46</v>
      </c>
      <c r="AB75" s="1" t="s">
        <v>78</v>
      </c>
      <c r="AC75" s="1" t="s">
        <v>49</v>
      </c>
      <c r="AD75" s="1" t="s">
        <v>394</v>
      </c>
      <c r="AE75" s="1" t="s">
        <v>6668</v>
      </c>
      <c r="AF75" s="1" t="s">
        <v>6815</v>
      </c>
      <c r="AG75" s="1" t="s">
        <v>654</v>
      </c>
      <c r="AH75" s="1" t="s">
        <v>46</v>
      </c>
      <c r="AI75" s="1" t="s">
        <v>46</v>
      </c>
      <c r="AJ75" s="1" t="s">
        <v>218</v>
      </c>
      <c r="AK75" s="1" t="s">
        <v>6442</v>
      </c>
      <c r="AL75" s="133">
        <f t="shared" si="1"/>
        <v>1476</v>
      </c>
    </row>
    <row r="76" spans="1:38" x14ac:dyDescent="0.3">
      <c r="A76" s="2">
        <v>1477</v>
      </c>
      <c r="B76" s="68">
        <v>1154</v>
      </c>
      <c r="C76" s="1" t="s">
        <v>167</v>
      </c>
      <c r="D76" s="1" t="s">
        <v>33</v>
      </c>
      <c r="E76" s="1" t="s">
        <v>4464</v>
      </c>
      <c r="F76" s="1" t="s">
        <v>35</v>
      </c>
      <c r="G76" s="1" t="s">
        <v>232</v>
      </c>
      <c r="H76" s="1" t="s">
        <v>6545</v>
      </c>
      <c r="I76" s="1" t="s">
        <v>73</v>
      </c>
      <c r="J76" s="1" t="s">
        <v>39</v>
      </c>
      <c r="K76" s="1" t="s">
        <v>73</v>
      </c>
      <c r="L76" s="1" t="s">
        <v>41</v>
      </c>
      <c r="M76" s="1" t="s">
        <v>234</v>
      </c>
      <c r="N76" s="1" t="s">
        <v>7406</v>
      </c>
      <c r="O76" s="1" t="s">
        <v>44</v>
      </c>
      <c r="P76" s="66">
        <v>165528</v>
      </c>
      <c r="Q76" s="2">
        <v>0.28999999999999998</v>
      </c>
      <c r="R76" s="67">
        <v>0.26</v>
      </c>
      <c r="S76" s="1" t="s">
        <v>218</v>
      </c>
      <c r="T76" s="1" t="s">
        <v>7140</v>
      </c>
      <c r="U76" s="1" t="s">
        <v>7140</v>
      </c>
      <c r="V76" s="1" t="s">
        <v>8046</v>
      </c>
      <c r="W76" s="1" t="s">
        <v>46</v>
      </c>
      <c r="X76" s="1" t="s">
        <v>6546</v>
      </c>
      <c r="Y76" s="1" t="s">
        <v>8096</v>
      </c>
      <c r="Z76" s="1" t="s">
        <v>7376</v>
      </c>
      <c r="AA76" s="1" t="s">
        <v>46</v>
      </c>
      <c r="AB76" s="1" t="s">
        <v>78</v>
      </c>
      <c r="AC76" s="1" t="s">
        <v>49</v>
      </c>
      <c r="AD76" s="1" t="s">
        <v>79</v>
      </c>
      <c r="AE76" s="1" t="s">
        <v>6668</v>
      </c>
      <c r="AF76" s="1" t="s">
        <v>6816</v>
      </c>
      <c r="AG76" s="1" t="s">
        <v>654</v>
      </c>
      <c r="AH76" s="1" t="s">
        <v>46</v>
      </c>
      <c r="AI76" s="1" t="s">
        <v>46</v>
      </c>
      <c r="AJ76" s="1" t="s">
        <v>218</v>
      </c>
      <c r="AK76" s="1" t="s">
        <v>6442</v>
      </c>
      <c r="AL76" s="133">
        <f t="shared" si="1"/>
        <v>1477</v>
      </c>
    </row>
    <row r="77" spans="1:38" x14ac:dyDescent="0.3">
      <c r="A77" s="2">
        <v>1482</v>
      </c>
      <c r="B77" s="2">
        <v>1214</v>
      </c>
      <c r="C77" s="1" t="s">
        <v>32</v>
      </c>
      <c r="D77" s="1" t="s">
        <v>33</v>
      </c>
      <c r="E77" s="1" t="s">
        <v>4464</v>
      </c>
      <c r="F77" s="1" t="s">
        <v>35</v>
      </c>
      <c r="G77" s="1" t="s">
        <v>374</v>
      </c>
      <c r="H77" s="1" t="s">
        <v>4484</v>
      </c>
      <c r="I77" s="1" t="s">
        <v>376</v>
      </c>
      <c r="J77" s="1" t="s">
        <v>39</v>
      </c>
      <c r="K77" s="1" t="s">
        <v>376</v>
      </c>
      <c r="L77" s="1" t="s">
        <v>41</v>
      </c>
      <c r="M77" s="1" t="s">
        <v>42</v>
      </c>
      <c r="N77" s="1" t="s">
        <v>7406</v>
      </c>
      <c r="O77" s="1" t="s">
        <v>44</v>
      </c>
      <c r="P77" s="66">
        <v>189688.3</v>
      </c>
      <c r="Q77" s="2">
        <v>0.82</v>
      </c>
      <c r="R77" s="67">
        <v>0.16</v>
      </c>
      <c r="S77" s="1" t="s">
        <v>45</v>
      </c>
      <c r="T77" s="1" t="s">
        <v>7243</v>
      </c>
      <c r="U77" s="1" t="s">
        <v>7243</v>
      </c>
      <c r="V77" s="1" t="s">
        <v>7409</v>
      </c>
      <c r="W77" s="1" t="s">
        <v>46</v>
      </c>
      <c r="X77" s="1" t="s">
        <v>7026</v>
      </c>
      <c r="Y77" s="1" t="s">
        <v>6749</v>
      </c>
      <c r="Z77" s="1" t="s">
        <v>7291</v>
      </c>
      <c r="AA77" s="1" t="s">
        <v>46</v>
      </c>
      <c r="AB77" s="1" t="s">
        <v>78</v>
      </c>
      <c r="AC77" s="1" t="s">
        <v>49</v>
      </c>
      <c r="AD77" s="1" t="s">
        <v>238</v>
      </c>
      <c r="AE77" s="1" t="s">
        <v>8043</v>
      </c>
      <c r="AF77" s="1" t="s">
        <v>6816</v>
      </c>
      <c r="AG77" s="1" t="s">
        <v>654</v>
      </c>
      <c r="AH77" s="1" t="s">
        <v>6707</v>
      </c>
      <c r="AI77" s="1" t="s">
        <v>78</v>
      </c>
      <c r="AJ77" s="1" t="s">
        <v>218</v>
      </c>
      <c r="AK77" s="1" t="s">
        <v>6442</v>
      </c>
      <c r="AL77" s="133">
        <f t="shared" si="1"/>
        <v>1482</v>
      </c>
    </row>
    <row r="78" spans="1:38" x14ac:dyDescent="0.3">
      <c r="A78" s="2">
        <v>1484</v>
      </c>
      <c r="B78" s="2">
        <v>1163</v>
      </c>
      <c r="C78" s="1" t="s">
        <v>167</v>
      </c>
      <c r="D78" s="1" t="s">
        <v>33</v>
      </c>
      <c r="E78" s="1" t="s">
        <v>152</v>
      </c>
      <c r="F78" s="1" t="s">
        <v>35</v>
      </c>
      <c r="G78" s="1" t="s">
        <v>120</v>
      </c>
      <c r="H78" s="1" t="s">
        <v>4485</v>
      </c>
      <c r="I78" s="1" t="s">
        <v>122</v>
      </c>
      <c r="J78" s="1" t="s">
        <v>123</v>
      </c>
      <c r="K78" s="1" t="s">
        <v>6576</v>
      </c>
      <c r="L78" s="1" t="s">
        <v>125</v>
      </c>
      <c r="M78" s="1" t="s">
        <v>126</v>
      </c>
      <c r="N78" s="1" t="s">
        <v>7230</v>
      </c>
      <c r="O78" s="1" t="s">
        <v>107</v>
      </c>
      <c r="P78" s="66">
        <v>184705.03</v>
      </c>
      <c r="Q78" s="2">
        <v>1</v>
      </c>
      <c r="R78" s="67">
        <v>0.5</v>
      </c>
      <c r="S78" s="1" t="s">
        <v>58</v>
      </c>
      <c r="T78" s="1" t="s">
        <v>7357</v>
      </c>
      <c r="U78" s="1" t="s">
        <v>7357</v>
      </c>
      <c r="V78" s="1" t="s">
        <v>7868</v>
      </c>
      <c r="W78" s="1" t="s">
        <v>46</v>
      </c>
      <c r="X78" s="1" t="s">
        <v>6548</v>
      </c>
      <c r="Y78" s="1" t="s">
        <v>3396</v>
      </c>
      <c r="Z78" s="1" t="s">
        <v>7402</v>
      </c>
      <c r="AA78" s="1" t="s">
        <v>46</v>
      </c>
      <c r="AB78" s="1" t="s">
        <v>48</v>
      </c>
      <c r="AC78" s="1" t="s">
        <v>49</v>
      </c>
      <c r="AD78" s="1" t="s">
        <v>128</v>
      </c>
      <c r="AE78" s="1" t="s">
        <v>6668</v>
      </c>
      <c r="AF78" s="1" t="s">
        <v>6815</v>
      </c>
      <c r="AG78" s="1" t="s">
        <v>654</v>
      </c>
      <c r="AH78" s="1" t="s">
        <v>46</v>
      </c>
      <c r="AI78" s="1" t="s">
        <v>46</v>
      </c>
      <c r="AJ78" s="1" t="s">
        <v>218</v>
      </c>
      <c r="AK78" s="1" t="s">
        <v>6442</v>
      </c>
      <c r="AL78" s="133">
        <f t="shared" si="1"/>
        <v>1484</v>
      </c>
    </row>
    <row r="79" spans="1:38" x14ac:dyDescent="0.3">
      <c r="A79" s="2">
        <v>1485</v>
      </c>
      <c r="B79" s="2">
        <v>1093</v>
      </c>
      <c r="C79" s="1" t="s">
        <v>4461</v>
      </c>
      <c r="D79" s="1" t="s">
        <v>80</v>
      </c>
      <c r="E79" s="1" t="s">
        <v>152</v>
      </c>
      <c r="F79" s="1" t="s">
        <v>35</v>
      </c>
      <c r="G79" s="1" t="s">
        <v>3943</v>
      </c>
      <c r="H79" s="1" t="s">
        <v>4486</v>
      </c>
      <c r="I79" s="1" t="s">
        <v>135</v>
      </c>
      <c r="J79" s="1" t="s">
        <v>116</v>
      </c>
      <c r="K79" s="1" t="s">
        <v>4466</v>
      </c>
      <c r="L79" s="1" t="s">
        <v>116</v>
      </c>
      <c r="M79" s="1" t="s">
        <v>193</v>
      </c>
      <c r="N79" s="1" t="s">
        <v>46</v>
      </c>
      <c r="O79" s="1" t="s">
        <v>88</v>
      </c>
      <c r="P79" s="66">
        <v>162000</v>
      </c>
      <c r="Q79" s="2">
        <v>0.28999999999999998</v>
      </c>
      <c r="R79" s="67">
        <v>0.81</v>
      </c>
      <c r="S79" s="1" t="s">
        <v>45</v>
      </c>
      <c r="T79" s="1" t="s">
        <v>7325</v>
      </c>
      <c r="U79" s="1" t="s">
        <v>7325</v>
      </c>
      <c r="V79" s="1" t="s">
        <v>7141</v>
      </c>
      <c r="W79" s="1" t="s">
        <v>46</v>
      </c>
      <c r="X79" s="1" t="s">
        <v>6750</v>
      </c>
      <c r="Y79" s="1" t="s">
        <v>3087</v>
      </c>
      <c r="Z79" s="1" t="s">
        <v>7671</v>
      </c>
      <c r="AA79" s="1" t="s">
        <v>46</v>
      </c>
      <c r="AB79" s="1" t="s">
        <v>139</v>
      </c>
      <c r="AC79" s="1" t="s">
        <v>49</v>
      </c>
      <c r="AD79" s="1" t="s">
        <v>277</v>
      </c>
      <c r="AE79" s="1" t="s">
        <v>6672</v>
      </c>
      <c r="AF79" s="1" t="s">
        <v>6815</v>
      </c>
      <c r="AG79" s="1" t="s">
        <v>6669</v>
      </c>
      <c r="AH79" s="1" t="s">
        <v>46</v>
      </c>
      <c r="AI79" s="1" t="s">
        <v>46</v>
      </c>
      <c r="AJ79" s="1" t="s">
        <v>6367</v>
      </c>
      <c r="AK79" s="1" t="s">
        <v>6442</v>
      </c>
      <c r="AL79" s="133">
        <f t="shared" si="1"/>
        <v>1485</v>
      </c>
    </row>
    <row r="80" spans="1:38" x14ac:dyDescent="0.3">
      <c r="A80" s="2">
        <v>1486</v>
      </c>
      <c r="B80" s="2">
        <v>1121</v>
      </c>
      <c r="C80" s="1" t="s">
        <v>167</v>
      </c>
      <c r="D80" s="1" t="s">
        <v>33</v>
      </c>
      <c r="E80" s="1" t="s">
        <v>81</v>
      </c>
      <c r="F80" s="1" t="s">
        <v>35</v>
      </c>
      <c r="G80" s="1" t="s">
        <v>100</v>
      </c>
      <c r="H80" s="1" t="s">
        <v>4487</v>
      </c>
      <c r="I80" s="1" t="s">
        <v>102</v>
      </c>
      <c r="J80" s="1" t="s">
        <v>85</v>
      </c>
      <c r="K80" s="1" t="s">
        <v>2803</v>
      </c>
      <c r="L80" s="1" t="s">
        <v>104</v>
      </c>
      <c r="M80" s="1" t="s">
        <v>105</v>
      </c>
      <c r="N80" s="1" t="s">
        <v>106</v>
      </c>
      <c r="O80" s="1" t="s">
        <v>107</v>
      </c>
      <c r="P80" s="66">
        <v>118761.11</v>
      </c>
      <c r="Q80" s="2">
        <v>0.64</v>
      </c>
      <c r="R80" s="67">
        <v>0.55000000000000004</v>
      </c>
      <c r="S80" s="1" t="s">
        <v>218</v>
      </c>
      <c r="T80" s="1" t="s">
        <v>7323</v>
      </c>
      <c r="U80" s="1" t="s">
        <v>7323</v>
      </c>
      <c r="V80" s="1" t="s">
        <v>7182</v>
      </c>
      <c r="W80" s="1" t="s">
        <v>46</v>
      </c>
      <c r="X80" s="1" t="s">
        <v>6549</v>
      </c>
      <c r="Y80" s="1" t="s">
        <v>6550</v>
      </c>
      <c r="Z80" s="1" t="s">
        <v>7197</v>
      </c>
      <c r="AA80" s="1" t="s">
        <v>46</v>
      </c>
      <c r="AB80" s="1" t="s">
        <v>90</v>
      </c>
      <c r="AC80" s="1" t="s">
        <v>49</v>
      </c>
      <c r="AD80" s="1" t="s">
        <v>109</v>
      </c>
      <c r="AE80" s="1" t="s">
        <v>6668</v>
      </c>
      <c r="AF80" s="1" t="s">
        <v>6815</v>
      </c>
      <c r="AG80" s="1" t="s">
        <v>654</v>
      </c>
      <c r="AH80" s="1" t="s">
        <v>46</v>
      </c>
      <c r="AI80" s="1" t="s">
        <v>46</v>
      </c>
      <c r="AJ80" s="1" t="s">
        <v>663</v>
      </c>
      <c r="AK80" s="1" t="s">
        <v>6442</v>
      </c>
      <c r="AL80" s="133">
        <f t="shared" si="1"/>
        <v>1486</v>
      </c>
    </row>
    <row r="81" spans="1:38" x14ac:dyDescent="0.3">
      <c r="A81" s="2">
        <v>1491</v>
      </c>
      <c r="B81" s="68">
        <v>1212</v>
      </c>
      <c r="C81" s="1" t="s">
        <v>32</v>
      </c>
      <c r="D81" s="1" t="s">
        <v>33</v>
      </c>
      <c r="E81" s="1" t="s">
        <v>34</v>
      </c>
      <c r="F81" s="1" t="s">
        <v>35</v>
      </c>
      <c r="G81" s="1" t="s">
        <v>442</v>
      </c>
      <c r="H81" s="1" t="s">
        <v>4488</v>
      </c>
      <c r="I81" s="1" t="s">
        <v>38</v>
      </c>
      <c r="J81" s="1" t="s">
        <v>427</v>
      </c>
      <c r="K81" s="1" t="s">
        <v>4474</v>
      </c>
      <c r="L81" s="1" t="s">
        <v>41</v>
      </c>
      <c r="M81" s="1" t="s">
        <v>287</v>
      </c>
      <c r="N81" s="1" t="s">
        <v>7406</v>
      </c>
      <c r="O81" s="1" t="s">
        <v>44</v>
      </c>
      <c r="P81" s="66">
        <v>184295.8</v>
      </c>
      <c r="Q81" s="2">
        <v>0.92</v>
      </c>
      <c r="R81" s="67">
        <v>0.47</v>
      </c>
      <c r="S81" s="1" t="s">
        <v>45</v>
      </c>
      <c r="T81" s="1" t="s">
        <v>7323</v>
      </c>
      <c r="U81" s="1" t="s">
        <v>7323</v>
      </c>
      <c r="V81" s="1" t="s">
        <v>7869</v>
      </c>
      <c r="W81" s="1" t="s">
        <v>46</v>
      </c>
      <c r="X81" s="1" t="s">
        <v>8097</v>
      </c>
      <c r="Y81" s="1" t="s">
        <v>8098</v>
      </c>
      <c r="Z81" s="1" t="s">
        <v>7376</v>
      </c>
      <c r="AA81" s="1" t="s">
        <v>46</v>
      </c>
      <c r="AB81" s="1" t="s">
        <v>78</v>
      </c>
      <c r="AC81" s="1" t="s">
        <v>49</v>
      </c>
      <c r="AD81" s="1" t="s">
        <v>238</v>
      </c>
      <c r="AE81" s="1" t="s">
        <v>6668</v>
      </c>
      <c r="AF81" s="1" t="s">
        <v>6816</v>
      </c>
      <c r="AG81" s="1" t="s">
        <v>654</v>
      </c>
      <c r="AH81" s="1" t="s">
        <v>46</v>
      </c>
      <c r="AI81" s="1" t="s">
        <v>46</v>
      </c>
      <c r="AJ81" s="1" t="s">
        <v>218</v>
      </c>
      <c r="AK81" s="1" t="s">
        <v>6442</v>
      </c>
      <c r="AL81" s="133">
        <f t="shared" si="1"/>
        <v>1491</v>
      </c>
    </row>
    <row r="82" spans="1:38" x14ac:dyDescent="0.3">
      <c r="A82" s="2">
        <v>1507</v>
      </c>
      <c r="B82" s="2">
        <v>1137</v>
      </c>
      <c r="C82" s="1" t="s">
        <v>167</v>
      </c>
      <c r="D82" s="1" t="s">
        <v>33</v>
      </c>
      <c r="E82" s="1" t="s">
        <v>4464</v>
      </c>
      <c r="F82" s="1" t="s">
        <v>35</v>
      </c>
      <c r="G82" s="1" t="s">
        <v>422</v>
      </c>
      <c r="H82" s="1" t="s">
        <v>6210</v>
      </c>
      <c r="I82" s="1" t="s">
        <v>214</v>
      </c>
      <c r="J82" s="1" t="s">
        <v>39</v>
      </c>
      <c r="K82" s="1" t="s">
        <v>4483</v>
      </c>
      <c r="L82" s="1" t="s">
        <v>86</v>
      </c>
      <c r="M82" s="1" t="s">
        <v>87</v>
      </c>
      <c r="N82" s="1" t="s">
        <v>3105</v>
      </c>
      <c r="O82" s="1" t="s">
        <v>96</v>
      </c>
      <c r="P82" s="66">
        <v>188268.28</v>
      </c>
      <c r="Q82" s="2">
        <v>0.65</v>
      </c>
      <c r="R82" s="67">
        <v>0.27</v>
      </c>
      <c r="S82" s="1" t="s">
        <v>1967</v>
      </c>
      <c r="T82" s="1" t="s">
        <v>7353</v>
      </c>
      <c r="U82" s="1" t="s">
        <v>7353</v>
      </c>
      <c r="V82" s="1" t="s">
        <v>7977</v>
      </c>
      <c r="W82" s="1" t="s">
        <v>46</v>
      </c>
      <c r="X82" s="1" t="s">
        <v>7978</v>
      </c>
      <c r="Y82" s="1" t="s">
        <v>7979</v>
      </c>
      <c r="Z82" s="1" t="s">
        <v>7980</v>
      </c>
      <c r="AA82" s="1" t="s">
        <v>46</v>
      </c>
      <c r="AB82" s="1" t="s">
        <v>216</v>
      </c>
      <c r="AC82" s="1" t="s">
        <v>49</v>
      </c>
      <c r="AD82" s="1" t="s">
        <v>217</v>
      </c>
      <c r="AE82" s="1" t="s">
        <v>6468</v>
      </c>
      <c r="AF82" s="1" t="s">
        <v>6812</v>
      </c>
      <c r="AG82" s="1" t="s">
        <v>654</v>
      </c>
      <c r="AH82" s="1" t="s">
        <v>6468</v>
      </c>
      <c r="AI82" s="1" t="s">
        <v>46</v>
      </c>
      <c r="AJ82" s="1" t="s">
        <v>6366</v>
      </c>
      <c r="AK82" s="1" t="s">
        <v>6442</v>
      </c>
      <c r="AL82" s="133">
        <f t="shared" si="1"/>
        <v>1507</v>
      </c>
    </row>
    <row r="83" spans="1:38" x14ac:dyDescent="0.3">
      <c r="A83" s="2">
        <v>1512</v>
      </c>
      <c r="B83" s="2">
        <v>0</v>
      </c>
      <c r="C83" s="1" t="s">
        <v>218</v>
      </c>
      <c r="D83" s="1" t="s">
        <v>218</v>
      </c>
      <c r="E83" s="1" t="s">
        <v>2640</v>
      </c>
      <c r="F83" s="1" t="s">
        <v>35</v>
      </c>
      <c r="G83" s="1" t="s">
        <v>218</v>
      </c>
      <c r="H83" s="1" t="s">
        <v>2225</v>
      </c>
      <c r="I83" s="1" t="s">
        <v>340</v>
      </c>
      <c r="J83" s="1" t="s">
        <v>477</v>
      </c>
      <c r="K83" s="1" t="s">
        <v>340</v>
      </c>
      <c r="L83" s="1" t="s">
        <v>46</v>
      </c>
      <c r="M83" s="1" t="s">
        <v>46</v>
      </c>
      <c r="N83" s="1" t="s">
        <v>46</v>
      </c>
      <c r="O83" s="1" t="s">
        <v>46</v>
      </c>
      <c r="P83" s="66">
        <v>109900</v>
      </c>
      <c r="Q83" s="2">
        <v>0.99</v>
      </c>
      <c r="R83" s="67">
        <v>0.97</v>
      </c>
      <c r="S83" s="1" t="s">
        <v>218</v>
      </c>
      <c r="T83" s="1" t="s">
        <v>7325</v>
      </c>
      <c r="U83" s="1" t="s">
        <v>7325</v>
      </c>
      <c r="V83" s="1" t="s">
        <v>7410</v>
      </c>
      <c r="W83" s="1" t="s">
        <v>46</v>
      </c>
      <c r="X83" s="1" t="s">
        <v>7870</v>
      </c>
      <c r="Y83" s="1" t="s">
        <v>3572</v>
      </c>
      <c r="Z83" s="1" t="s">
        <v>7423</v>
      </c>
      <c r="AA83" s="1" t="s">
        <v>7029</v>
      </c>
      <c r="AB83" s="1" t="s">
        <v>139</v>
      </c>
      <c r="AC83" s="1" t="s">
        <v>182</v>
      </c>
      <c r="AD83" s="1" t="s">
        <v>140</v>
      </c>
      <c r="AE83" s="1" t="s">
        <v>747</v>
      </c>
      <c r="AF83" s="1" t="s">
        <v>6812</v>
      </c>
      <c r="AG83" s="1" t="s">
        <v>6668</v>
      </c>
      <c r="AH83" s="1" t="s">
        <v>6340</v>
      </c>
      <c r="AI83" s="1" t="s">
        <v>8044</v>
      </c>
      <c r="AJ83" s="1" t="s">
        <v>218</v>
      </c>
      <c r="AK83" s="1" t="s">
        <v>6668</v>
      </c>
      <c r="AL83" s="133">
        <f t="shared" si="1"/>
        <v>1512</v>
      </c>
    </row>
    <row r="84" spans="1:38" x14ac:dyDescent="0.3">
      <c r="A84" s="2">
        <v>1531</v>
      </c>
      <c r="B84" s="68">
        <v>1204</v>
      </c>
      <c r="C84" s="1" t="s">
        <v>32</v>
      </c>
      <c r="D84" s="1" t="s">
        <v>33</v>
      </c>
      <c r="E84" s="1" t="s">
        <v>81</v>
      </c>
      <c r="F84" s="1" t="s">
        <v>35</v>
      </c>
      <c r="G84" s="1" t="s">
        <v>3021</v>
      </c>
      <c r="H84" s="1" t="s">
        <v>4690</v>
      </c>
      <c r="I84" s="1" t="s">
        <v>115</v>
      </c>
      <c r="J84" s="1" t="s">
        <v>85</v>
      </c>
      <c r="K84" s="1" t="s">
        <v>4462</v>
      </c>
      <c r="L84" s="1" t="s">
        <v>116</v>
      </c>
      <c r="M84" s="1" t="s">
        <v>117</v>
      </c>
      <c r="N84" s="1" t="s">
        <v>119</v>
      </c>
      <c r="O84" s="1" t="s">
        <v>119</v>
      </c>
      <c r="P84" s="66">
        <v>406352.19</v>
      </c>
      <c r="Q84" s="2">
        <v>0.96</v>
      </c>
      <c r="R84" s="67">
        <v>0.47</v>
      </c>
      <c r="S84" s="1" t="s">
        <v>97</v>
      </c>
      <c r="T84" s="1" t="s">
        <v>7265</v>
      </c>
      <c r="U84" s="1" t="s">
        <v>7265</v>
      </c>
      <c r="V84" s="1" t="s">
        <v>7853</v>
      </c>
      <c r="W84" s="1" t="s">
        <v>46</v>
      </c>
      <c r="X84" s="1" t="s">
        <v>6751</v>
      </c>
      <c r="Y84" s="1" t="s">
        <v>7871</v>
      </c>
      <c r="Z84" s="1" t="s">
        <v>7542</v>
      </c>
      <c r="AA84" s="1" t="s">
        <v>46</v>
      </c>
      <c r="AB84" s="1" t="s">
        <v>90</v>
      </c>
      <c r="AC84" s="1" t="s">
        <v>49</v>
      </c>
      <c r="AD84" s="1" t="s">
        <v>98</v>
      </c>
      <c r="AE84" s="1" t="s">
        <v>6353</v>
      </c>
      <c r="AF84" s="1" t="s">
        <v>6812</v>
      </c>
      <c r="AG84" s="1" t="s">
        <v>654</v>
      </c>
      <c r="AH84" s="1" t="s">
        <v>6353</v>
      </c>
      <c r="AI84" s="1" t="s">
        <v>216</v>
      </c>
      <c r="AJ84" s="1" t="s">
        <v>218</v>
      </c>
      <c r="AK84" s="1" t="s">
        <v>6442</v>
      </c>
      <c r="AL84" s="133">
        <f t="shared" si="1"/>
        <v>1531</v>
      </c>
    </row>
    <row r="85" spans="1:38" x14ac:dyDescent="0.3">
      <c r="A85" s="2">
        <v>1538</v>
      </c>
      <c r="B85" s="2">
        <v>1176</v>
      </c>
      <c r="C85" s="1" t="s">
        <v>32</v>
      </c>
      <c r="D85" s="1" t="s">
        <v>33</v>
      </c>
      <c r="E85" s="1" t="s">
        <v>274</v>
      </c>
      <c r="F85" s="1" t="s">
        <v>35</v>
      </c>
      <c r="G85" s="1" t="s">
        <v>4691</v>
      </c>
      <c r="H85" s="1" t="s">
        <v>2255</v>
      </c>
      <c r="I85" s="1" t="s">
        <v>207</v>
      </c>
      <c r="J85" s="1" t="s">
        <v>123</v>
      </c>
      <c r="K85" s="1" t="s">
        <v>4470</v>
      </c>
      <c r="L85" s="1" t="s">
        <v>125</v>
      </c>
      <c r="M85" s="1" t="s">
        <v>126</v>
      </c>
      <c r="N85" s="1" t="s">
        <v>7356</v>
      </c>
      <c r="O85" s="1" t="s">
        <v>107</v>
      </c>
      <c r="P85" s="66">
        <v>74101.899999999994</v>
      </c>
      <c r="Q85" s="2">
        <v>1.27</v>
      </c>
      <c r="R85" s="67">
        <v>0.99</v>
      </c>
      <c r="S85" s="1" t="s">
        <v>270</v>
      </c>
      <c r="T85" s="1" t="s">
        <v>7151</v>
      </c>
      <c r="U85" s="1" t="s">
        <v>7151</v>
      </c>
      <c r="V85" s="1" t="s">
        <v>7320</v>
      </c>
      <c r="W85" s="1" t="s">
        <v>46</v>
      </c>
      <c r="X85" s="1" t="s">
        <v>7872</v>
      </c>
      <c r="Y85" s="1" t="s">
        <v>7983</v>
      </c>
      <c r="Z85" s="1" t="s">
        <v>7376</v>
      </c>
      <c r="AA85" s="1" t="s">
        <v>46</v>
      </c>
      <c r="AB85" s="1" t="s">
        <v>48</v>
      </c>
      <c r="AC85" s="1" t="s">
        <v>49</v>
      </c>
      <c r="AD85" s="1" t="s">
        <v>50</v>
      </c>
      <c r="AE85" s="1" t="s">
        <v>6668</v>
      </c>
      <c r="AF85" s="1" t="s">
        <v>6815</v>
      </c>
      <c r="AG85" s="1" t="s">
        <v>654</v>
      </c>
      <c r="AH85" s="1" t="s">
        <v>46</v>
      </c>
      <c r="AI85" s="1" t="s">
        <v>46</v>
      </c>
      <c r="AJ85" s="1" t="s">
        <v>218</v>
      </c>
      <c r="AK85" s="1" t="s">
        <v>6442</v>
      </c>
      <c r="AL85" s="133">
        <f t="shared" si="1"/>
        <v>1538</v>
      </c>
    </row>
    <row r="86" spans="1:38" x14ac:dyDescent="0.3">
      <c r="A86" s="2">
        <v>1544</v>
      </c>
      <c r="B86" s="2">
        <v>1244</v>
      </c>
      <c r="C86" s="1" t="s">
        <v>63</v>
      </c>
      <c r="D86" s="1" t="s">
        <v>183</v>
      </c>
      <c r="E86" s="1" t="s">
        <v>7025</v>
      </c>
      <c r="F86" s="1" t="s">
        <v>35</v>
      </c>
      <c r="G86" s="1" t="s">
        <v>184</v>
      </c>
      <c r="H86" s="1" t="s">
        <v>4524</v>
      </c>
      <c r="I86" s="1" t="s">
        <v>186</v>
      </c>
      <c r="J86" s="1" t="s">
        <v>427</v>
      </c>
      <c r="K86" s="1" t="s">
        <v>186</v>
      </c>
      <c r="L86" s="1" t="s">
        <v>188</v>
      </c>
      <c r="M86" s="1" t="s">
        <v>187</v>
      </c>
      <c r="N86" s="1" t="s">
        <v>46</v>
      </c>
      <c r="O86" s="1" t="s">
        <v>187</v>
      </c>
      <c r="P86" s="66">
        <v>72800</v>
      </c>
      <c r="Q86" s="2">
        <v>0.66</v>
      </c>
      <c r="R86" s="67">
        <v>0.77</v>
      </c>
      <c r="S86" s="1" t="s">
        <v>45</v>
      </c>
      <c r="T86" s="1" t="s">
        <v>7283</v>
      </c>
      <c r="U86" s="1" t="s">
        <v>7283</v>
      </c>
      <c r="V86" s="1" t="s">
        <v>7377</v>
      </c>
      <c r="W86" s="1" t="s">
        <v>46</v>
      </c>
      <c r="X86" s="1" t="s">
        <v>8099</v>
      </c>
      <c r="Y86" s="1" t="s">
        <v>2910</v>
      </c>
      <c r="Z86" s="1" t="s">
        <v>7376</v>
      </c>
      <c r="AA86" s="1" t="s">
        <v>2396</v>
      </c>
      <c r="AB86" s="1" t="s">
        <v>78</v>
      </c>
      <c r="AC86" s="1" t="s">
        <v>49</v>
      </c>
      <c r="AD86" s="1" t="s">
        <v>189</v>
      </c>
      <c r="AE86" s="1" t="s">
        <v>46</v>
      </c>
      <c r="AF86" s="1" t="s">
        <v>6816</v>
      </c>
      <c r="AG86" s="1" t="s">
        <v>654</v>
      </c>
      <c r="AH86" s="1" t="s">
        <v>46</v>
      </c>
      <c r="AI86" s="1" t="s">
        <v>46</v>
      </c>
      <c r="AJ86" s="1" t="s">
        <v>46</v>
      </c>
      <c r="AK86" s="1" t="s">
        <v>6442</v>
      </c>
      <c r="AL86" s="133">
        <f t="shared" si="1"/>
        <v>1544</v>
      </c>
    </row>
    <row r="87" spans="1:38" x14ac:dyDescent="0.3">
      <c r="A87" s="2">
        <v>1551</v>
      </c>
      <c r="B87" s="2">
        <v>1139</v>
      </c>
      <c r="C87" s="1" t="s">
        <v>167</v>
      </c>
      <c r="D87" s="1" t="s">
        <v>33</v>
      </c>
      <c r="E87" s="1" t="s">
        <v>81</v>
      </c>
      <c r="F87" s="1" t="s">
        <v>35</v>
      </c>
      <c r="G87" s="1" t="s">
        <v>343</v>
      </c>
      <c r="H87" s="1" t="s">
        <v>4531</v>
      </c>
      <c r="I87" s="1" t="s">
        <v>2803</v>
      </c>
      <c r="J87" s="1" t="s">
        <v>148</v>
      </c>
      <c r="K87" s="1" t="s">
        <v>2803</v>
      </c>
      <c r="L87" s="1" t="s">
        <v>86</v>
      </c>
      <c r="M87" s="1" t="s">
        <v>341</v>
      </c>
      <c r="N87" s="1" t="s">
        <v>7382</v>
      </c>
      <c r="O87" s="1" t="s">
        <v>96</v>
      </c>
      <c r="P87" s="66">
        <v>690679.11</v>
      </c>
      <c r="Q87" s="2">
        <v>0.72</v>
      </c>
      <c r="R87" s="67">
        <v>0.72</v>
      </c>
      <c r="S87" s="1" t="s">
        <v>45</v>
      </c>
      <c r="T87" s="1" t="s">
        <v>7364</v>
      </c>
      <c r="U87" s="1" t="s">
        <v>7364</v>
      </c>
      <c r="V87" s="1" t="s">
        <v>7360</v>
      </c>
      <c r="W87" s="1" t="s">
        <v>46</v>
      </c>
      <c r="X87" s="1" t="s">
        <v>6553</v>
      </c>
      <c r="Y87" s="1" t="s">
        <v>3097</v>
      </c>
      <c r="Z87" s="1" t="s">
        <v>7197</v>
      </c>
      <c r="AA87" s="1" t="s">
        <v>46</v>
      </c>
      <c r="AB87" s="1" t="s">
        <v>139</v>
      </c>
      <c r="AC87" s="1" t="s">
        <v>49</v>
      </c>
      <c r="AD87" s="1" t="s">
        <v>140</v>
      </c>
      <c r="AE87" s="1" t="s">
        <v>6365</v>
      </c>
      <c r="AF87" s="1" t="s">
        <v>6815</v>
      </c>
      <c r="AG87" s="1" t="s">
        <v>654</v>
      </c>
      <c r="AH87" s="1" t="s">
        <v>46</v>
      </c>
      <c r="AI87" s="1" t="s">
        <v>46</v>
      </c>
      <c r="AJ87" s="1" t="s">
        <v>6367</v>
      </c>
      <c r="AK87" s="1" t="s">
        <v>6670</v>
      </c>
      <c r="AL87" s="133">
        <f t="shared" si="1"/>
        <v>1551</v>
      </c>
    </row>
    <row r="88" spans="1:38" x14ac:dyDescent="0.3">
      <c r="A88" s="2">
        <v>1552</v>
      </c>
      <c r="B88" s="2">
        <v>1147</v>
      </c>
      <c r="C88" s="1" t="s">
        <v>167</v>
      </c>
      <c r="D88" s="1" t="s">
        <v>33</v>
      </c>
      <c r="E88" s="1" t="s">
        <v>4464</v>
      </c>
      <c r="F88" s="1" t="s">
        <v>35</v>
      </c>
      <c r="G88" s="1" t="s">
        <v>253</v>
      </c>
      <c r="H88" s="1" t="s">
        <v>6212</v>
      </c>
      <c r="I88" s="1" t="s">
        <v>115</v>
      </c>
      <c r="J88" s="1" t="s">
        <v>85</v>
      </c>
      <c r="K88" s="1" t="s">
        <v>4468</v>
      </c>
      <c r="L88" s="1" t="s">
        <v>86</v>
      </c>
      <c r="M88" s="1" t="s">
        <v>255</v>
      </c>
      <c r="N88" s="1" t="s">
        <v>7430</v>
      </c>
      <c r="O88" s="1" t="s">
        <v>96</v>
      </c>
      <c r="P88" s="66">
        <v>66758.399999999994</v>
      </c>
      <c r="Q88" s="2">
        <v>0</v>
      </c>
      <c r="R88" s="67">
        <v>0.18</v>
      </c>
      <c r="S88" s="1" t="s">
        <v>89</v>
      </c>
      <c r="T88" s="1" t="s">
        <v>7405</v>
      </c>
      <c r="U88" s="1" t="s">
        <v>7405</v>
      </c>
      <c r="V88" s="1" t="s">
        <v>7873</v>
      </c>
      <c r="W88" s="1" t="s">
        <v>46</v>
      </c>
      <c r="X88" s="1" t="s">
        <v>7874</v>
      </c>
      <c r="Y88" s="1" t="s">
        <v>7875</v>
      </c>
      <c r="Z88" s="1" t="s">
        <v>7402</v>
      </c>
      <c r="AA88" s="1" t="s">
        <v>46</v>
      </c>
      <c r="AB88" s="1" t="s">
        <v>48</v>
      </c>
      <c r="AC88" s="1" t="s">
        <v>49</v>
      </c>
      <c r="AD88" s="1" t="s">
        <v>98</v>
      </c>
      <c r="AE88" s="1" t="s">
        <v>6668</v>
      </c>
      <c r="AF88" s="1" t="s">
        <v>6813</v>
      </c>
      <c r="AG88" s="1" t="s">
        <v>654</v>
      </c>
      <c r="AH88" s="1" t="s">
        <v>46</v>
      </c>
      <c r="AI88" s="1" t="s">
        <v>46</v>
      </c>
      <c r="AJ88" s="1" t="s">
        <v>218</v>
      </c>
      <c r="AK88" s="1" t="s">
        <v>6442</v>
      </c>
      <c r="AL88" s="133">
        <f t="shared" si="1"/>
        <v>1552</v>
      </c>
    </row>
    <row r="89" spans="1:38" x14ac:dyDescent="0.3">
      <c r="A89" s="2">
        <v>1566</v>
      </c>
      <c r="B89" s="68">
        <v>1149</v>
      </c>
      <c r="C89" s="1" t="s">
        <v>167</v>
      </c>
      <c r="D89" s="1" t="s">
        <v>183</v>
      </c>
      <c r="E89" s="1" t="s">
        <v>152</v>
      </c>
      <c r="F89" s="1" t="s">
        <v>35</v>
      </c>
      <c r="G89" s="1" t="s">
        <v>6214</v>
      </c>
      <c r="H89" s="1" t="s">
        <v>4547</v>
      </c>
      <c r="I89" s="1" t="s">
        <v>115</v>
      </c>
      <c r="J89" s="1" t="s">
        <v>85</v>
      </c>
      <c r="K89" s="1" t="s">
        <v>4462</v>
      </c>
      <c r="L89" s="1" t="s">
        <v>86</v>
      </c>
      <c r="M89" s="1" t="s">
        <v>255</v>
      </c>
      <c r="N89" s="1" t="s">
        <v>86</v>
      </c>
      <c r="O89" s="1" t="s">
        <v>86</v>
      </c>
      <c r="P89" s="66">
        <v>232600</v>
      </c>
      <c r="Q89" s="2">
        <v>0.82</v>
      </c>
      <c r="R89" s="67">
        <v>0.53</v>
      </c>
      <c r="S89" s="1" t="s">
        <v>97</v>
      </c>
      <c r="T89" s="1" t="s">
        <v>7295</v>
      </c>
      <c r="U89" s="1" t="s">
        <v>7295</v>
      </c>
      <c r="V89" s="1" t="s">
        <v>7450</v>
      </c>
      <c r="W89" s="1" t="s">
        <v>46</v>
      </c>
      <c r="X89" s="1" t="s">
        <v>8137</v>
      </c>
      <c r="Y89" s="1" t="s">
        <v>3731</v>
      </c>
      <c r="Z89" s="1" t="s">
        <v>7542</v>
      </c>
      <c r="AA89" s="1" t="s">
        <v>46</v>
      </c>
      <c r="AB89" s="1" t="s">
        <v>90</v>
      </c>
      <c r="AC89" s="1" t="s">
        <v>49</v>
      </c>
      <c r="AD89" s="1" t="s">
        <v>98</v>
      </c>
      <c r="AE89" s="1" t="s">
        <v>6353</v>
      </c>
      <c r="AF89" s="1" t="s">
        <v>6812</v>
      </c>
      <c r="AG89" s="1" t="s">
        <v>6669</v>
      </c>
      <c r="AH89" s="1" t="s">
        <v>46</v>
      </c>
      <c r="AI89" s="1" t="s">
        <v>46</v>
      </c>
      <c r="AJ89" s="1" t="s">
        <v>218</v>
      </c>
      <c r="AK89" s="1" t="s">
        <v>6442</v>
      </c>
      <c r="AL89" s="133">
        <f t="shared" si="1"/>
        <v>1566</v>
      </c>
    </row>
    <row r="90" spans="1:38" x14ac:dyDescent="0.3">
      <c r="A90" s="2">
        <v>1572</v>
      </c>
      <c r="B90" s="2">
        <v>1225</v>
      </c>
      <c r="C90" s="1" t="s">
        <v>167</v>
      </c>
      <c r="D90" s="1" t="s">
        <v>33</v>
      </c>
      <c r="E90" s="1" t="s">
        <v>161</v>
      </c>
      <c r="F90" s="1" t="s">
        <v>35</v>
      </c>
      <c r="G90" s="1" t="s">
        <v>120</v>
      </c>
      <c r="H90" s="1" t="s">
        <v>4492</v>
      </c>
      <c r="I90" s="1" t="s">
        <v>122</v>
      </c>
      <c r="J90" s="1" t="s">
        <v>123</v>
      </c>
      <c r="K90" s="1" t="s">
        <v>6576</v>
      </c>
      <c r="L90" s="1" t="s">
        <v>125</v>
      </c>
      <c r="M90" s="1" t="s">
        <v>126</v>
      </c>
      <c r="N90" s="1" t="s">
        <v>7230</v>
      </c>
      <c r="O90" s="1" t="s">
        <v>107</v>
      </c>
      <c r="P90" s="66">
        <v>644654.44999999995</v>
      </c>
      <c r="Q90" s="2">
        <v>0.93</v>
      </c>
      <c r="R90" s="67">
        <v>0.97</v>
      </c>
      <c r="S90" s="1" t="s">
        <v>270</v>
      </c>
      <c r="T90" s="1" t="s">
        <v>7364</v>
      </c>
      <c r="U90" s="1" t="s">
        <v>7364</v>
      </c>
      <c r="V90" s="1" t="s">
        <v>7896</v>
      </c>
      <c r="W90" s="1" t="s">
        <v>46</v>
      </c>
      <c r="X90" s="1" t="s">
        <v>7982</v>
      </c>
      <c r="Y90" s="1" t="s">
        <v>7983</v>
      </c>
      <c r="Z90" s="1" t="s">
        <v>7593</v>
      </c>
      <c r="AA90" s="1" t="s">
        <v>46</v>
      </c>
      <c r="AB90" s="1" t="s">
        <v>48</v>
      </c>
      <c r="AC90" s="1" t="s">
        <v>49</v>
      </c>
      <c r="AD90" s="1" t="s">
        <v>128</v>
      </c>
      <c r="AE90" s="1" t="s">
        <v>4681</v>
      </c>
      <c r="AF90" s="1" t="s">
        <v>6815</v>
      </c>
      <c r="AG90" s="1" t="s">
        <v>654</v>
      </c>
      <c r="AH90" s="1" t="s">
        <v>46</v>
      </c>
      <c r="AI90" s="1" t="s">
        <v>46</v>
      </c>
      <c r="AJ90" s="1" t="s">
        <v>218</v>
      </c>
      <c r="AK90" s="1" t="s">
        <v>6442</v>
      </c>
      <c r="AL90" s="133">
        <f t="shared" si="1"/>
        <v>1572</v>
      </c>
    </row>
    <row r="91" spans="1:38" x14ac:dyDescent="0.3">
      <c r="A91" s="2">
        <v>1576</v>
      </c>
      <c r="B91" s="2">
        <v>1211</v>
      </c>
      <c r="C91" s="1" t="s">
        <v>167</v>
      </c>
      <c r="D91" s="1" t="s">
        <v>33</v>
      </c>
      <c r="E91" s="1" t="s">
        <v>4464</v>
      </c>
      <c r="F91" s="1" t="s">
        <v>35</v>
      </c>
      <c r="G91" s="1" t="s">
        <v>3489</v>
      </c>
      <c r="H91" s="1" t="s">
        <v>6755</v>
      </c>
      <c r="I91" s="1" t="s">
        <v>66</v>
      </c>
      <c r="J91" s="1" t="s">
        <v>55</v>
      </c>
      <c r="K91" s="1" t="s">
        <v>6756</v>
      </c>
      <c r="L91" s="1" t="s">
        <v>86</v>
      </c>
      <c r="M91" s="1" t="s">
        <v>341</v>
      </c>
      <c r="N91" s="1" t="s">
        <v>7382</v>
      </c>
      <c r="O91" s="1" t="s">
        <v>96</v>
      </c>
      <c r="P91" s="66">
        <v>44176</v>
      </c>
      <c r="Q91" s="2">
        <v>0.75</v>
      </c>
      <c r="R91" s="67">
        <v>1</v>
      </c>
      <c r="S91" s="1" t="s">
        <v>218</v>
      </c>
      <c r="T91" s="1" t="s">
        <v>7216</v>
      </c>
      <c r="U91" s="1" t="s">
        <v>7216</v>
      </c>
      <c r="V91" s="1" t="s">
        <v>7431</v>
      </c>
      <c r="W91" s="1" t="s">
        <v>7431</v>
      </c>
      <c r="X91" s="1" t="s">
        <v>7876</v>
      </c>
      <c r="Y91" s="1" t="s">
        <v>3529</v>
      </c>
      <c r="Z91" s="1" t="s">
        <v>7840</v>
      </c>
      <c r="AA91" s="1" t="s">
        <v>6959</v>
      </c>
      <c r="AB91" s="1" t="s">
        <v>48</v>
      </c>
      <c r="AC91" s="1" t="s">
        <v>49</v>
      </c>
      <c r="AD91" s="1" t="s">
        <v>50</v>
      </c>
      <c r="AE91" s="1" t="s">
        <v>7942</v>
      </c>
      <c r="AF91" s="1" t="s">
        <v>6812</v>
      </c>
      <c r="AG91" s="1" t="s">
        <v>6668</v>
      </c>
      <c r="AH91" s="1" t="s">
        <v>7931</v>
      </c>
      <c r="AI91" s="1" t="s">
        <v>455</v>
      </c>
      <c r="AJ91" s="1" t="s">
        <v>218</v>
      </c>
      <c r="AK91" s="1" t="s">
        <v>6668</v>
      </c>
      <c r="AL91" s="133">
        <f t="shared" si="1"/>
        <v>1576</v>
      </c>
    </row>
    <row r="92" spans="1:38" x14ac:dyDescent="0.3">
      <c r="A92" s="2">
        <v>1578</v>
      </c>
      <c r="B92" s="68">
        <v>1239</v>
      </c>
      <c r="C92" s="1" t="s">
        <v>167</v>
      </c>
      <c r="D92" s="1" t="s">
        <v>33</v>
      </c>
      <c r="E92" s="1" t="s">
        <v>52</v>
      </c>
      <c r="F92" s="1" t="s">
        <v>35</v>
      </c>
      <c r="G92" s="1" t="s">
        <v>294</v>
      </c>
      <c r="H92" s="1" t="s">
        <v>4565</v>
      </c>
      <c r="I92" s="1" t="s">
        <v>296</v>
      </c>
      <c r="J92" s="1" t="s">
        <v>125</v>
      </c>
      <c r="K92" s="1" t="s">
        <v>296</v>
      </c>
      <c r="L92" s="1" t="s">
        <v>125</v>
      </c>
      <c r="M92" s="1" t="s">
        <v>297</v>
      </c>
      <c r="N92" s="1" t="s">
        <v>46</v>
      </c>
      <c r="O92" s="1" t="s">
        <v>107</v>
      </c>
      <c r="P92" s="66" t="s">
        <v>46</v>
      </c>
      <c r="Q92" s="2">
        <v>0</v>
      </c>
      <c r="R92" s="67">
        <v>0</v>
      </c>
      <c r="S92" s="1" t="s">
        <v>177</v>
      </c>
      <c r="T92" s="1" t="s">
        <v>7320</v>
      </c>
      <c r="U92" s="1" t="s">
        <v>46</v>
      </c>
      <c r="V92" s="1" t="s">
        <v>7320</v>
      </c>
      <c r="W92" s="1" t="s">
        <v>46</v>
      </c>
      <c r="X92" s="1" t="s">
        <v>59</v>
      </c>
      <c r="Y92" s="1" t="s">
        <v>60</v>
      </c>
      <c r="Z92" s="1" t="s">
        <v>7320</v>
      </c>
      <c r="AA92" s="1" t="s">
        <v>6959</v>
      </c>
      <c r="AB92" s="1" t="s">
        <v>139</v>
      </c>
      <c r="AC92" s="1" t="s">
        <v>49</v>
      </c>
      <c r="AD92" s="1" t="s">
        <v>140</v>
      </c>
      <c r="AE92" s="1" t="s">
        <v>46</v>
      </c>
      <c r="AF92" s="1" t="s">
        <v>46</v>
      </c>
      <c r="AG92" s="1" t="s">
        <v>46</v>
      </c>
      <c r="AH92" s="1" t="s">
        <v>46</v>
      </c>
      <c r="AI92" s="1" t="s">
        <v>46</v>
      </c>
      <c r="AJ92" s="1" t="s">
        <v>46</v>
      </c>
      <c r="AK92" s="1" t="s">
        <v>46</v>
      </c>
      <c r="AL92" s="133">
        <f t="shared" si="1"/>
        <v>1578</v>
      </c>
    </row>
    <row r="93" spans="1:38" x14ac:dyDescent="0.3">
      <c r="A93" s="2">
        <v>1579</v>
      </c>
      <c r="B93" s="2">
        <v>1240</v>
      </c>
      <c r="C93" s="1" t="s">
        <v>167</v>
      </c>
      <c r="D93" s="1" t="s">
        <v>33</v>
      </c>
      <c r="E93" s="1" t="s">
        <v>52</v>
      </c>
      <c r="F93" s="1" t="s">
        <v>35</v>
      </c>
      <c r="G93" s="1" t="s">
        <v>3552</v>
      </c>
      <c r="H93" s="1" t="s">
        <v>4567</v>
      </c>
      <c r="I93" s="1" t="s">
        <v>296</v>
      </c>
      <c r="J93" s="1" t="s">
        <v>125</v>
      </c>
      <c r="K93" s="1" t="s">
        <v>296</v>
      </c>
      <c r="L93" s="1" t="s">
        <v>125</v>
      </c>
      <c r="M93" s="1" t="s">
        <v>297</v>
      </c>
      <c r="N93" s="1" t="s">
        <v>46</v>
      </c>
      <c r="O93" s="1" t="s">
        <v>107</v>
      </c>
      <c r="P93" s="66" t="s">
        <v>46</v>
      </c>
      <c r="Q93" s="2">
        <v>0</v>
      </c>
      <c r="R93" s="67">
        <v>0</v>
      </c>
      <c r="S93" s="1" t="s">
        <v>177</v>
      </c>
      <c r="T93" s="1" t="s">
        <v>7320</v>
      </c>
      <c r="U93" s="1" t="s">
        <v>46</v>
      </c>
      <c r="V93" s="1" t="s">
        <v>7320</v>
      </c>
      <c r="W93" s="1" t="s">
        <v>46</v>
      </c>
      <c r="X93" s="1" t="s">
        <v>59</v>
      </c>
      <c r="Y93" s="1" t="s">
        <v>60</v>
      </c>
      <c r="Z93" s="1" t="s">
        <v>7320</v>
      </c>
      <c r="AA93" s="1" t="s">
        <v>6959</v>
      </c>
      <c r="AB93" s="1" t="s">
        <v>139</v>
      </c>
      <c r="AC93" s="1" t="s">
        <v>49</v>
      </c>
      <c r="AD93" s="1" t="s">
        <v>140</v>
      </c>
      <c r="AE93" s="1" t="s">
        <v>46</v>
      </c>
      <c r="AF93" s="1" t="s">
        <v>46</v>
      </c>
      <c r="AG93" s="1" t="s">
        <v>46</v>
      </c>
      <c r="AH93" s="1" t="s">
        <v>46</v>
      </c>
      <c r="AI93" s="1" t="s">
        <v>46</v>
      </c>
      <c r="AJ93" s="1" t="s">
        <v>46</v>
      </c>
      <c r="AK93" s="1" t="s">
        <v>46</v>
      </c>
      <c r="AL93" s="133">
        <f t="shared" si="1"/>
        <v>1579</v>
      </c>
    </row>
    <row r="94" spans="1:38" x14ac:dyDescent="0.3">
      <c r="A94" s="2">
        <v>1619</v>
      </c>
      <c r="B94" s="2">
        <v>0</v>
      </c>
      <c r="C94" s="1" t="s">
        <v>218</v>
      </c>
      <c r="D94" s="1" t="s">
        <v>33</v>
      </c>
      <c r="E94" s="1" t="s">
        <v>161</v>
      </c>
      <c r="F94" s="1" t="s">
        <v>35</v>
      </c>
      <c r="G94" s="1" t="s">
        <v>294</v>
      </c>
      <c r="H94" s="1" t="s">
        <v>4692</v>
      </c>
      <c r="I94" s="1" t="s">
        <v>280</v>
      </c>
      <c r="J94" s="1" t="s">
        <v>123</v>
      </c>
      <c r="K94" s="1" t="s">
        <v>296</v>
      </c>
      <c r="L94" s="1" t="s">
        <v>125</v>
      </c>
      <c r="M94" s="1" t="s">
        <v>297</v>
      </c>
      <c r="N94" s="1" t="s">
        <v>7356</v>
      </c>
      <c r="O94" s="1" t="s">
        <v>107</v>
      </c>
      <c r="P94" s="66" t="s">
        <v>46</v>
      </c>
      <c r="Q94" s="2">
        <v>0</v>
      </c>
      <c r="R94" s="67">
        <v>0</v>
      </c>
      <c r="S94" s="1" t="s">
        <v>89</v>
      </c>
      <c r="T94" s="1" t="s">
        <v>7435</v>
      </c>
      <c r="U94" s="1" t="s">
        <v>46</v>
      </c>
      <c r="V94" s="1" t="s">
        <v>7435</v>
      </c>
      <c r="W94" s="1" t="s">
        <v>46</v>
      </c>
      <c r="X94" s="1" t="s">
        <v>59</v>
      </c>
      <c r="Y94" s="1" t="s">
        <v>60</v>
      </c>
      <c r="Z94" s="1" t="s">
        <v>7435</v>
      </c>
      <c r="AA94" s="1" t="s">
        <v>46</v>
      </c>
      <c r="AB94" s="1" t="s">
        <v>48</v>
      </c>
      <c r="AC94" s="1" t="s">
        <v>49</v>
      </c>
      <c r="AD94" s="1" t="s">
        <v>329</v>
      </c>
      <c r="AE94" s="1" t="s">
        <v>6344</v>
      </c>
      <c r="AF94" s="1" t="s">
        <v>6819</v>
      </c>
      <c r="AG94" s="1" t="s">
        <v>654</v>
      </c>
      <c r="AH94" s="1" t="s">
        <v>46</v>
      </c>
      <c r="AI94" s="1" t="s">
        <v>46</v>
      </c>
      <c r="AJ94" s="1" t="s">
        <v>218</v>
      </c>
      <c r="AK94" s="1" t="s">
        <v>6670</v>
      </c>
      <c r="AL94" s="133">
        <f t="shared" si="1"/>
        <v>1619</v>
      </c>
    </row>
    <row r="95" spans="1:38" x14ac:dyDescent="0.3">
      <c r="A95" s="2">
        <v>1622</v>
      </c>
      <c r="B95" s="2">
        <v>0</v>
      </c>
      <c r="C95" s="1" t="s">
        <v>218</v>
      </c>
      <c r="D95" s="1" t="s">
        <v>33</v>
      </c>
      <c r="E95" s="1" t="s">
        <v>34</v>
      </c>
      <c r="F95" s="1" t="s">
        <v>35</v>
      </c>
      <c r="G95" s="1" t="s">
        <v>294</v>
      </c>
      <c r="H95" s="1" t="s">
        <v>4693</v>
      </c>
      <c r="I95" s="1" t="s">
        <v>280</v>
      </c>
      <c r="J95" s="1" t="s">
        <v>123</v>
      </c>
      <c r="K95" s="1" t="s">
        <v>296</v>
      </c>
      <c r="L95" s="1" t="s">
        <v>125</v>
      </c>
      <c r="M95" s="1" t="s">
        <v>297</v>
      </c>
      <c r="N95" s="1" t="s">
        <v>7356</v>
      </c>
      <c r="O95" s="1" t="s">
        <v>107</v>
      </c>
      <c r="P95" s="66" t="s">
        <v>46</v>
      </c>
      <c r="Q95" s="2">
        <v>0</v>
      </c>
      <c r="R95" s="67">
        <v>0</v>
      </c>
      <c r="S95" s="1" t="s">
        <v>89</v>
      </c>
      <c r="T95" s="1" t="s">
        <v>7435</v>
      </c>
      <c r="U95" s="1" t="s">
        <v>46</v>
      </c>
      <c r="V95" s="1" t="s">
        <v>7435</v>
      </c>
      <c r="W95" s="1" t="s">
        <v>46</v>
      </c>
      <c r="X95" s="1" t="s">
        <v>59</v>
      </c>
      <c r="Y95" s="1" t="s">
        <v>60</v>
      </c>
      <c r="Z95" s="1" t="s">
        <v>7435</v>
      </c>
      <c r="AA95" s="1" t="s">
        <v>46</v>
      </c>
      <c r="AB95" s="1" t="s">
        <v>48</v>
      </c>
      <c r="AC95" s="1" t="s">
        <v>49</v>
      </c>
      <c r="AD95" s="1" t="s">
        <v>329</v>
      </c>
      <c r="AE95" s="1" t="s">
        <v>6344</v>
      </c>
      <c r="AF95" s="1" t="s">
        <v>6819</v>
      </c>
      <c r="AG95" s="1" t="s">
        <v>654</v>
      </c>
      <c r="AH95" s="1" t="s">
        <v>46</v>
      </c>
      <c r="AI95" s="1" t="s">
        <v>46</v>
      </c>
      <c r="AJ95" s="1" t="s">
        <v>218</v>
      </c>
      <c r="AK95" s="1" t="s">
        <v>6442</v>
      </c>
      <c r="AL95" s="133">
        <f t="shared" si="1"/>
        <v>1622</v>
      </c>
    </row>
    <row r="96" spans="1:38" x14ac:dyDescent="0.3">
      <c r="A96" s="2">
        <v>1623</v>
      </c>
      <c r="B96" s="68">
        <v>0</v>
      </c>
      <c r="C96" s="1" t="s">
        <v>218</v>
      </c>
      <c r="D96" s="1" t="s">
        <v>33</v>
      </c>
      <c r="E96" s="1" t="s">
        <v>34</v>
      </c>
      <c r="F96" s="1" t="s">
        <v>35</v>
      </c>
      <c r="G96" s="1" t="s">
        <v>294</v>
      </c>
      <c r="H96" s="1" t="s">
        <v>4694</v>
      </c>
      <c r="I96" s="1" t="s">
        <v>280</v>
      </c>
      <c r="J96" s="1" t="s">
        <v>123</v>
      </c>
      <c r="K96" s="1" t="s">
        <v>296</v>
      </c>
      <c r="L96" s="1" t="s">
        <v>125</v>
      </c>
      <c r="M96" s="1" t="s">
        <v>297</v>
      </c>
      <c r="N96" s="1" t="s">
        <v>7356</v>
      </c>
      <c r="O96" s="1" t="s">
        <v>107</v>
      </c>
      <c r="P96" s="66" t="s">
        <v>46</v>
      </c>
      <c r="Q96" s="2">
        <v>0</v>
      </c>
      <c r="R96" s="67">
        <v>0</v>
      </c>
      <c r="S96" s="1" t="s">
        <v>89</v>
      </c>
      <c r="T96" s="1" t="s">
        <v>7435</v>
      </c>
      <c r="U96" s="1" t="s">
        <v>46</v>
      </c>
      <c r="V96" s="1" t="s">
        <v>7435</v>
      </c>
      <c r="W96" s="1" t="s">
        <v>46</v>
      </c>
      <c r="X96" s="1" t="s">
        <v>59</v>
      </c>
      <c r="Y96" s="1" t="s">
        <v>60</v>
      </c>
      <c r="Z96" s="1" t="s">
        <v>7435</v>
      </c>
      <c r="AA96" s="1" t="s">
        <v>46</v>
      </c>
      <c r="AB96" s="1" t="s">
        <v>48</v>
      </c>
      <c r="AC96" s="1" t="s">
        <v>49</v>
      </c>
      <c r="AD96" s="1" t="s">
        <v>329</v>
      </c>
      <c r="AE96" s="1" t="s">
        <v>6344</v>
      </c>
      <c r="AF96" s="1" t="s">
        <v>6819</v>
      </c>
      <c r="AG96" s="1" t="s">
        <v>654</v>
      </c>
      <c r="AH96" s="1" t="s">
        <v>46</v>
      </c>
      <c r="AI96" s="1" t="s">
        <v>46</v>
      </c>
      <c r="AJ96" s="1" t="s">
        <v>218</v>
      </c>
      <c r="AK96" s="1" t="s">
        <v>6442</v>
      </c>
      <c r="AL96" s="133">
        <f t="shared" si="1"/>
        <v>1623</v>
      </c>
    </row>
    <row r="97" spans="1:38" x14ac:dyDescent="0.3">
      <c r="A97" s="2">
        <v>1624</v>
      </c>
      <c r="B97" s="68">
        <v>0</v>
      </c>
      <c r="C97" s="1" t="s">
        <v>218</v>
      </c>
      <c r="D97" s="1" t="s">
        <v>33</v>
      </c>
      <c r="E97" s="1" t="s">
        <v>34</v>
      </c>
      <c r="F97" s="1" t="s">
        <v>35</v>
      </c>
      <c r="G97" s="1" t="s">
        <v>4695</v>
      </c>
      <c r="H97" s="1" t="s">
        <v>4696</v>
      </c>
      <c r="I97" s="1" t="s">
        <v>280</v>
      </c>
      <c r="J97" s="1" t="s">
        <v>123</v>
      </c>
      <c r="K97" s="1" t="s">
        <v>296</v>
      </c>
      <c r="L97" s="1" t="s">
        <v>125</v>
      </c>
      <c r="M97" s="1" t="s">
        <v>297</v>
      </c>
      <c r="N97" s="1" t="s">
        <v>281</v>
      </c>
      <c r="O97" s="1" t="s">
        <v>107</v>
      </c>
      <c r="P97" s="66" t="s">
        <v>46</v>
      </c>
      <c r="Q97" s="2">
        <v>0</v>
      </c>
      <c r="R97" s="67">
        <v>0</v>
      </c>
      <c r="S97" s="1" t="s">
        <v>89</v>
      </c>
      <c r="T97" s="1" t="s">
        <v>7435</v>
      </c>
      <c r="U97" s="1" t="s">
        <v>46</v>
      </c>
      <c r="V97" s="1" t="s">
        <v>7435</v>
      </c>
      <c r="W97" s="1" t="s">
        <v>46</v>
      </c>
      <c r="X97" s="1" t="s">
        <v>59</v>
      </c>
      <c r="Y97" s="1" t="s">
        <v>60</v>
      </c>
      <c r="Z97" s="1" t="s">
        <v>7435</v>
      </c>
      <c r="AA97" s="1" t="s">
        <v>46</v>
      </c>
      <c r="AB97" s="1" t="s">
        <v>48</v>
      </c>
      <c r="AC97" s="1" t="s">
        <v>49</v>
      </c>
      <c r="AD97" s="1" t="s">
        <v>329</v>
      </c>
      <c r="AE97" s="1" t="s">
        <v>6344</v>
      </c>
      <c r="AF97" s="1" t="s">
        <v>6819</v>
      </c>
      <c r="AG97" s="1" t="s">
        <v>654</v>
      </c>
      <c r="AH97" s="1" t="s">
        <v>46</v>
      </c>
      <c r="AI97" s="1" t="s">
        <v>46</v>
      </c>
      <c r="AJ97" s="1" t="s">
        <v>218</v>
      </c>
      <c r="AK97" s="1" t="s">
        <v>6442</v>
      </c>
      <c r="AL97" s="133">
        <f t="shared" si="1"/>
        <v>1624</v>
      </c>
    </row>
    <row r="98" spans="1:38" x14ac:dyDescent="0.3">
      <c r="A98" s="2">
        <v>1625</v>
      </c>
      <c r="B98" s="68">
        <v>1195</v>
      </c>
      <c r="C98" s="1" t="s">
        <v>167</v>
      </c>
      <c r="D98" s="1" t="s">
        <v>33</v>
      </c>
      <c r="E98" s="1" t="s">
        <v>4464</v>
      </c>
      <c r="F98" s="1" t="s">
        <v>35</v>
      </c>
      <c r="G98" s="1" t="s">
        <v>6691</v>
      </c>
      <c r="H98" s="1" t="s">
        <v>6692</v>
      </c>
      <c r="I98" s="1" t="s">
        <v>2803</v>
      </c>
      <c r="J98" s="1" t="s">
        <v>41</v>
      </c>
      <c r="K98" s="1" t="s">
        <v>2803</v>
      </c>
      <c r="L98" s="1" t="s">
        <v>41</v>
      </c>
      <c r="M98" s="1" t="s">
        <v>42</v>
      </c>
      <c r="N98" s="1" t="s">
        <v>7406</v>
      </c>
      <c r="O98" s="1" t="s">
        <v>44</v>
      </c>
      <c r="P98" s="66">
        <v>273092</v>
      </c>
      <c r="Q98" s="2">
        <v>0.33</v>
      </c>
      <c r="R98" s="67">
        <v>0.14000000000000001</v>
      </c>
      <c r="S98" s="1" t="s">
        <v>177</v>
      </c>
      <c r="T98" s="1" t="s">
        <v>7346</v>
      </c>
      <c r="U98" s="1" t="s">
        <v>7346</v>
      </c>
      <c r="V98" s="1" t="s">
        <v>7439</v>
      </c>
      <c r="W98" s="1" t="s">
        <v>46</v>
      </c>
      <c r="X98" s="1" t="s">
        <v>6758</v>
      </c>
      <c r="Y98" s="1" t="s">
        <v>6754</v>
      </c>
      <c r="Z98" s="1" t="s">
        <v>7153</v>
      </c>
      <c r="AA98" s="1" t="s">
        <v>46</v>
      </c>
      <c r="AB98" s="1" t="s">
        <v>139</v>
      </c>
      <c r="AC98" s="1" t="s">
        <v>49</v>
      </c>
      <c r="AD98" s="1" t="s">
        <v>140</v>
      </c>
      <c r="AE98" s="1" t="s">
        <v>6668</v>
      </c>
      <c r="AF98" s="1" t="s">
        <v>6816</v>
      </c>
      <c r="AG98" s="1" t="s">
        <v>654</v>
      </c>
      <c r="AH98" s="1" t="s">
        <v>46</v>
      </c>
      <c r="AI98" s="1" t="s">
        <v>46</v>
      </c>
      <c r="AJ98" s="1" t="s">
        <v>218</v>
      </c>
      <c r="AK98" s="1" t="s">
        <v>6442</v>
      </c>
      <c r="AL98" s="133">
        <f t="shared" si="1"/>
        <v>1625</v>
      </c>
    </row>
    <row r="99" spans="1:38" x14ac:dyDescent="0.3">
      <c r="A99" s="2">
        <v>1641</v>
      </c>
      <c r="B99" s="2">
        <v>1180</v>
      </c>
      <c r="C99" s="1" t="s">
        <v>32</v>
      </c>
      <c r="D99" s="1" t="s">
        <v>33</v>
      </c>
      <c r="E99" s="1" t="s">
        <v>274</v>
      </c>
      <c r="F99" s="1" t="s">
        <v>35</v>
      </c>
      <c r="G99" s="1" t="s">
        <v>120</v>
      </c>
      <c r="H99" s="1" t="s">
        <v>4764</v>
      </c>
      <c r="I99" s="1" t="s">
        <v>122</v>
      </c>
      <c r="J99" s="1" t="s">
        <v>123</v>
      </c>
      <c r="K99" s="1" t="s">
        <v>6216</v>
      </c>
      <c r="L99" s="1" t="s">
        <v>125</v>
      </c>
      <c r="M99" s="1" t="s">
        <v>126</v>
      </c>
      <c r="N99" s="1" t="s">
        <v>7406</v>
      </c>
      <c r="O99" s="1" t="s">
        <v>107</v>
      </c>
      <c r="P99" s="66">
        <v>47749.94</v>
      </c>
      <c r="Q99" s="2">
        <v>1.24</v>
      </c>
      <c r="R99" s="67">
        <v>0.96</v>
      </c>
      <c r="S99" s="1" t="s">
        <v>177</v>
      </c>
      <c r="T99" s="1" t="s">
        <v>7443</v>
      </c>
      <c r="U99" s="1" t="s">
        <v>7443</v>
      </c>
      <c r="V99" s="1" t="s">
        <v>7407</v>
      </c>
      <c r="W99" s="1" t="s">
        <v>46</v>
      </c>
      <c r="X99" s="1" t="s">
        <v>6559</v>
      </c>
      <c r="Y99" s="1" t="s">
        <v>4489</v>
      </c>
      <c r="Z99" s="1" t="s">
        <v>7542</v>
      </c>
      <c r="AA99" s="1" t="s">
        <v>46</v>
      </c>
      <c r="AB99" s="1" t="s">
        <v>139</v>
      </c>
      <c r="AC99" s="1" t="s">
        <v>49</v>
      </c>
      <c r="AD99" s="1" t="s">
        <v>50</v>
      </c>
      <c r="AE99" s="1" t="s">
        <v>6365</v>
      </c>
      <c r="AF99" s="1" t="s">
        <v>6815</v>
      </c>
      <c r="AG99" s="1" t="s">
        <v>654</v>
      </c>
      <c r="AH99" s="1" t="s">
        <v>46</v>
      </c>
      <c r="AI99" s="1" t="s">
        <v>46</v>
      </c>
      <c r="AJ99" s="1" t="s">
        <v>6367</v>
      </c>
      <c r="AK99" s="1" t="s">
        <v>6442</v>
      </c>
      <c r="AL99" s="133">
        <f t="shared" si="1"/>
        <v>1641</v>
      </c>
    </row>
    <row r="100" spans="1:38" x14ac:dyDescent="0.3">
      <c r="A100" s="2">
        <v>1656</v>
      </c>
      <c r="B100" s="68">
        <v>0</v>
      </c>
      <c r="C100" s="1" t="s">
        <v>218</v>
      </c>
      <c r="D100" s="1" t="s">
        <v>33</v>
      </c>
      <c r="E100" s="1" t="s">
        <v>34</v>
      </c>
      <c r="F100" s="1" t="s">
        <v>35</v>
      </c>
      <c r="G100" s="1" t="s">
        <v>315</v>
      </c>
      <c r="H100" s="1" t="s">
        <v>4785</v>
      </c>
      <c r="I100" s="1" t="s">
        <v>207</v>
      </c>
      <c r="J100" s="1" t="s">
        <v>123</v>
      </c>
      <c r="K100" s="1" t="s">
        <v>6216</v>
      </c>
      <c r="L100" s="1" t="s">
        <v>125</v>
      </c>
      <c r="M100" s="1" t="s">
        <v>297</v>
      </c>
      <c r="N100" s="1" t="s">
        <v>7444</v>
      </c>
      <c r="O100" s="1" t="s">
        <v>107</v>
      </c>
      <c r="P100" s="66" t="s">
        <v>46</v>
      </c>
      <c r="Q100" s="2">
        <v>0</v>
      </c>
      <c r="R100" s="67">
        <v>0</v>
      </c>
      <c r="S100" s="1" t="s">
        <v>45</v>
      </c>
      <c r="T100" s="1" t="s">
        <v>7429</v>
      </c>
      <c r="U100" s="1" t="s">
        <v>46</v>
      </c>
      <c r="V100" s="1" t="s">
        <v>7182</v>
      </c>
      <c r="W100" s="1" t="s">
        <v>46</v>
      </c>
      <c r="X100" s="1" t="s">
        <v>6560</v>
      </c>
      <c r="Y100" s="1" t="s">
        <v>6561</v>
      </c>
      <c r="Z100" s="1" t="s">
        <v>7381</v>
      </c>
      <c r="AA100" s="1" t="s">
        <v>46</v>
      </c>
      <c r="AB100" s="1" t="s">
        <v>139</v>
      </c>
      <c r="AC100" s="1" t="s">
        <v>49</v>
      </c>
      <c r="AD100" s="1" t="s">
        <v>50</v>
      </c>
      <c r="AE100" s="1" t="s">
        <v>6668</v>
      </c>
      <c r="AF100" s="1" t="s">
        <v>6815</v>
      </c>
      <c r="AG100" s="1" t="s">
        <v>6668</v>
      </c>
      <c r="AH100" s="1" t="s">
        <v>46</v>
      </c>
      <c r="AI100" s="1" t="s">
        <v>46</v>
      </c>
      <c r="AJ100" s="1" t="s">
        <v>218</v>
      </c>
      <c r="AK100" s="1" t="s">
        <v>6668</v>
      </c>
      <c r="AL100" s="133">
        <f t="shared" si="1"/>
        <v>1656</v>
      </c>
    </row>
    <row r="101" spans="1:38" x14ac:dyDescent="0.3">
      <c r="A101" s="2">
        <v>1695</v>
      </c>
      <c r="B101" s="2">
        <v>0</v>
      </c>
      <c r="C101" s="1" t="s">
        <v>218</v>
      </c>
      <c r="D101" s="1" t="s">
        <v>33</v>
      </c>
      <c r="E101" s="1" t="s">
        <v>34</v>
      </c>
      <c r="F101" s="1" t="s">
        <v>35</v>
      </c>
      <c r="G101" s="1" t="s">
        <v>6563</v>
      </c>
      <c r="H101" s="1" t="s">
        <v>6564</v>
      </c>
      <c r="I101" s="1" t="s">
        <v>280</v>
      </c>
      <c r="J101" s="1" t="s">
        <v>123</v>
      </c>
      <c r="K101" s="1" t="s">
        <v>6216</v>
      </c>
      <c r="L101" s="1" t="s">
        <v>125</v>
      </c>
      <c r="M101" s="1" t="s">
        <v>297</v>
      </c>
      <c r="N101" s="1" t="s">
        <v>7356</v>
      </c>
      <c r="O101" s="1" t="s">
        <v>107</v>
      </c>
      <c r="P101" s="66" t="s">
        <v>46</v>
      </c>
      <c r="Q101" s="2">
        <v>0</v>
      </c>
      <c r="R101" s="67">
        <v>0</v>
      </c>
      <c r="S101" s="1" t="s">
        <v>45</v>
      </c>
      <c r="T101" s="1" t="s">
        <v>7429</v>
      </c>
      <c r="U101" s="1" t="s">
        <v>46</v>
      </c>
      <c r="V101" s="1" t="s">
        <v>7142</v>
      </c>
      <c r="W101" s="1" t="s">
        <v>46</v>
      </c>
      <c r="X101" s="1" t="s">
        <v>6565</v>
      </c>
      <c r="Y101" s="1" t="s">
        <v>328</v>
      </c>
      <c r="Z101" s="1" t="s">
        <v>7381</v>
      </c>
      <c r="AA101" s="1" t="s">
        <v>46</v>
      </c>
      <c r="AB101" s="1" t="s">
        <v>139</v>
      </c>
      <c r="AC101" s="1" t="s">
        <v>49</v>
      </c>
      <c r="AD101" s="1" t="s">
        <v>329</v>
      </c>
      <c r="AE101" s="1" t="s">
        <v>6668</v>
      </c>
      <c r="AF101" s="1" t="s">
        <v>6815</v>
      </c>
      <c r="AG101" s="1" t="s">
        <v>6668</v>
      </c>
      <c r="AH101" s="1" t="s">
        <v>46</v>
      </c>
      <c r="AI101" s="1" t="s">
        <v>46</v>
      </c>
      <c r="AJ101" s="1" t="s">
        <v>218</v>
      </c>
      <c r="AK101" s="1" t="s">
        <v>6668</v>
      </c>
      <c r="AL101" s="133">
        <f t="shared" si="1"/>
        <v>1695</v>
      </c>
    </row>
    <row r="102" spans="1:38" x14ac:dyDescent="0.3">
      <c r="A102" s="2">
        <v>175</v>
      </c>
      <c r="B102" s="2">
        <v>865</v>
      </c>
      <c r="C102" s="1" t="s">
        <v>32</v>
      </c>
      <c r="D102" s="1" t="s">
        <v>33</v>
      </c>
      <c r="E102" s="1" t="s">
        <v>34</v>
      </c>
      <c r="F102" s="1" t="s">
        <v>35</v>
      </c>
      <c r="G102" s="1" t="s">
        <v>356</v>
      </c>
      <c r="H102" s="1" t="s">
        <v>357</v>
      </c>
      <c r="I102" s="1" t="s">
        <v>214</v>
      </c>
      <c r="J102" s="1" t="s">
        <v>39</v>
      </c>
      <c r="K102" s="1" t="s">
        <v>215</v>
      </c>
      <c r="L102" s="1" t="s">
        <v>266</v>
      </c>
      <c r="M102" s="1" t="s">
        <v>267</v>
      </c>
      <c r="N102" s="1" t="s">
        <v>358</v>
      </c>
      <c r="O102" s="1" t="s">
        <v>269</v>
      </c>
      <c r="P102" s="66">
        <v>3271416.41</v>
      </c>
      <c r="Q102" s="2">
        <v>0.75</v>
      </c>
      <c r="R102" s="67">
        <v>0.77</v>
      </c>
      <c r="S102" s="1" t="s">
        <v>210</v>
      </c>
      <c r="T102" s="1" t="s">
        <v>7449</v>
      </c>
      <c r="U102" s="1" t="s">
        <v>7449</v>
      </c>
      <c r="V102" s="1" t="s">
        <v>7389</v>
      </c>
      <c r="W102" s="1" t="s">
        <v>46</v>
      </c>
      <c r="X102" s="1" t="s">
        <v>8138</v>
      </c>
      <c r="Y102" s="1" t="s">
        <v>8139</v>
      </c>
      <c r="Z102" s="1" t="s">
        <v>7320</v>
      </c>
      <c r="AA102" s="1" t="s">
        <v>46</v>
      </c>
      <c r="AB102" s="1" t="s">
        <v>159</v>
      </c>
      <c r="AC102" s="1" t="s">
        <v>49</v>
      </c>
      <c r="AD102" s="1" t="s">
        <v>210</v>
      </c>
      <c r="AE102" s="1" t="s">
        <v>6668</v>
      </c>
      <c r="AF102" s="1" t="s">
        <v>6815</v>
      </c>
      <c r="AG102" s="1" t="s">
        <v>654</v>
      </c>
      <c r="AH102" s="1" t="s">
        <v>46</v>
      </c>
      <c r="AI102" s="1" t="s">
        <v>46</v>
      </c>
      <c r="AJ102" s="1" t="s">
        <v>218</v>
      </c>
      <c r="AK102" s="1" t="s">
        <v>6670</v>
      </c>
      <c r="AL102" s="133">
        <f t="shared" si="1"/>
        <v>175</v>
      </c>
    </row>
    <row r="103" spans="1:38" x14ac:dyDescent="0.3">
      <c r="A103" s="2">
        <v>1770</v>
      </c>
      <c r="B103" s="2">
        <v>1197</v>
      </c>
      <c r="C103" s="1" t="s">
        <v>32</v>
      </c>
      <c r="D103" s="1" t="s">
        <v>33</v>
      </c>
      <c r="E103" s="1" t="s">
        <v>34</v>
      </c>
      <c r="F103" s="1" t="s">
        <v>35</v>
      </c>
      <c r="G103" s="1" t="s">
        <v>120</v>
      </c>
      <c r="H103" s="1" t="s">
        <v>6309</v>
      </c>
      <c r="I103" s="1" t="s">
        <v>2803</v>
      </c>
      <c r="J103" s="1" t="s">
        <v>125</v>
      </c>
      <c r="K103" s="1" t="s">
        <v>2803</v>
      </c>
      <c r="L103" s="1" t="s">
        <v>125</v>
      </c>
      <c r="M103" s="1" t="s">
        <v>126</v>
      </c>
      <c r="N103" s="1" t="s">
        <v>46</v>
      </c>
      <c r="O103" s="1" t="s">
        <v>107</v>
      </c>
      <c r="P103" s="66">
        <v>428810.27</v>
      </c>
      <c r="Q103" s="2">
        <v>0.75</v>
      </c>
      <c r="R103" s="67">
        <v>0.44</v>
      </c>
      <c r="S103" s="1" t="s">
        <v>45</v>
      </c>
      <c r="T103" s="1" t="s">
        <v>7140</v>
      </c>
      <c r="U103" s="1" t="s">
        <v>7140</v>
      </c>
      <c r="V103" s="1" t="s">
        <v>7452</v>
      </c>
      <c r="W103" s="1" t="s">
        <v>46</v>
      </c>
      <c r="X103" s="1" t="s">
        <v>6759</v>
      </c>
      <c r="Y103" s="1" t="s">
        <v>2950</v>
      </c>
      <c r="Z103" s="1" t="s">
        <v>7197</v>
      </c>
      <c r="AA103" s="1" t="s">
        <v>46</v>
      </c>
      <c r="AB103" s="1" t="s">
        <v>139</v>
      </c>
      <c r="AC103" s="1" t="s">
        <v>49</v>
      </c>
      <c r="AD103" s="1" t="s">
        <v>140</v>
      </c>
      <c r="AE103" s="1" t="s">
        <v>284</v>
      </c>
      <c r="AF103" s="1" t="s">
        <v>6816</v>
      </c>
      <c r="AG103" s="1" t="s">
        <v>6497</v>
      </c>
      <c r="AH103" s="1" t="s">
        <v>46</v>
      </c>
      <c r="AI103" s="1" t="s">
        <v>46</v>
      </c>
      <c r="AJ103" s="1" t="s">
        <v>218</v>
      </c>
      <c r="AK103" s="1" t="s">
        <v>6442</v>
      </c>
      <c r="AL103" s="133">
        <f t="shared" si="1"/>
        <v>1770</v>
      </c>
    </row>
    <row r="104" spans="1:38" x14ac:dyDescent="0.3">
      <c r="A104" s="2">
        <v>1776</v>
      </c>
      <c r="B104" s="68">
        <v>1236</v>
      </c>
      <c r="C104" s="1" t="s">
        <v>167</v>
      </c>
      <c r="D104" s="1" t="s">
        <v>33</v>
      </c>
      <c r="E104" s="1" t="s">
        <v>152</v>
      </c>
      <c r="F104" s="1" t="s">
        <v>35</v>
      </c>
      <c r="G104" s="1" t="s">
        <v>120</v>
      </c>
      <c r="H104" s="1" t="s">
        <v>6621</v>
      </c>
      <c r="I104" s="1" t="s">
        <v>122</v>
      </c>
      <c r="J104" s="1" t="s">
        <v>123</v>
      </c>
      <c r="K104" s="1" t="s">
        <v>122</v>
      </c>
      <c r="L104" s="1" t="s">
        <v>125</v>
      </c>
      <c r="M104" s="1" t="s">
        <v>126</v>
      </c>
      <c r="N104" s="1" t="s">
        <v>7230</v>
      </c>
      <c r="O104" s="1" t="s">
        <v>107</v>
      </c>
      <c r="P104" s="66">
        <v>50094.98</v>
      </c>
      <c r="Q104" s="2">
        <v>1</v>
      </c>
      <c r="R104" s="67">
        <v>0.39</v>
      </c>
      <c r="S104" s="1" t="s">
        <v>45</v>
      </c>
      <c r="T104" s="1" t="s">
        <v>7181</v>
      </c>
      <c r="U104" s="1" t="s">
        <v>7181</v>
      </c>
      <c r="V104" s="1" t="s">
        <v>7400</v>
      </c>
      <c r="W104" s="1" t="s">
        <v>46</v>
      </c>
      <c r="X104" s="1" t="s">
        <v>7453</v>
      </c>
      <c r="Y104" s="1" t="s">
        <v>7791</v>
      </c>
      <c r="Z104" s="1" t="s">
        <v>7593</v>
      </c>
      <c r="AA104" s="1" t="s">
        <v>2396</v>
      </c>
      <c r="AB104" s="1" t="s">
        <v>48</v>
      </c>
      <c r="AC104" s="1" t="s">
        <v>178</v>
      </c>
      <c r="AD104" s="1" t="s">
        <v>128</v>
      </c>
      <c r="AE104" s="1" t="s">
        <v>46</v>
      </c>
      <c r="AF104" s="1" t="s">
        <v>6813</v>
      </c>
      <c r="AG104" s="1" t="s">
        <v>46</v>
      </c>
      <c r="AH104" s="1" t="s">
        <v>46</v>
      </c>
      <c r="AI104" s="1" t="s">
        <v>46</v>
      </c>
      <c r="AJ104" s="1" t="s">
        <v>46</v>
      </c>
      <c r="AK104" s="1" t="s">
        <v>46</v>
      </c>
      <c r="AL104" s="133">
        <f t="shared" si="1"/>
        <v>1776</v>
      </c>
    </row>
    <row r="105" spans="1:38" x14ac:dyDescent="0.3">
      <c r="A105" s="2">
        <v>1777</v>
      </c>
      <c r="B105" s="2">
        <v>1235</v>
      </c>
      <c r="C105" s="1" t="s">
        <v>167</v>
      </c>
      <c r="D105" s="1" t="s">
        <v>33</v>
      </c>
      <c r="E105" s="1" t="s">
        <v>152</v>
      </c>
      <c r="F105" s="1" t="s">
        <v>35</v>
      </c>
      <c r="G105" s="1" t="s">
        <v>120</v>
      </c>
      <c r="H105" s="1" t="s">
        <v>7455</v>
      </c>
      <c r="I105" s="1" t="s">
        <v>122</v>
      </c>
      <c r="J105" s="1" t="s">
        <v>123</v>
      </c>
      <c r="K105" s="1" t="s">
        <v>122</v>
      </c>
      <c r="L105" s="1" t="s">
        <v>125</v>
      </c>
      <c r="M105" s="1" t="s">
        <v>126</v>
      </c>
      <c r="N105" s="1" t="s">
        <v>7230</v>
      </c>
      <c r="O105" s="1" t="s">
        <v>107</v>
      </c>
      <c r="P105" s="66">
        <v>19496</v>
      </c>
      <c r="Q105" s="2">
        <v>0.18</v>
      </c>
      <c r="R105" s="67">
        <v>0.39</v>
      </c>
      <c r="S105" s="1" t="s">
        <v>45</v>
      </c>
      <c r="T105" s="1" t="s">
        <v>7181</v>
      </c>
      <c r="U105" s="1" t="s">
        <v>7181</v>
      </c>
      <c r="V105" s="1" t="s">
        <v>7152</v>
      </c>
      <c r="W105" s="1" t="s">
        <v>46</v>
      </c>
      <c r="X105" s="1" t="s">
        <v>7457</v>
      </c>
      <c r="Y105" s="1" t="s">
        <v>7458</v>
      </c>
      <c r="Z105" s="1" t="s">
        <v>7593</v>
      </c>
      <c r="AA105" s="1" t="s">
        <v>2396</v>
      </c>
      <c r="AB105" s="1" t="s">
        <v>48</v>
      </c>
      <c r="AC105" s="1" t="s">
        <v>178</v>
      </c>
      <c r="AD105" s="1" t="s">
        <v>128</v>
      </c>
      <c r="AE105" s="1" t="s">
        <v>46</v>
      </c>
      <c r="AF105" s="1" t="s">
        <v>6813</v>
      </c>
      <c r="AG105" s="1" t="s">
        <v>654</v>
      </c>
      <c r="AH105" s="1" t="s">
        <v>46</v>
      </c>
      <c r="AI105" s="1" t="s">
        <v>46</v>
      </c>
      <c r="AJ105" s="1" t="s">
        <v>46</v>
      </c>
      <c r="AK105" s="1" t="s">
        <v>6442</v>
      </c>
      <c r="AL105" s="133">
        <f t="shared" si="1"/>
        <v>1777</v>
      </c>
    </row>
    <row r="106" spans="1:38" x14ac:dyDescent="0.3">
      <c r="A106" s="2">
        <v>1787</v>
      </c>
      <c r="B106" s="2">
        <v>0</v>
      </c>
      <c r="C106" s="1" t="s">
        <v>218</v>
      </c>
      <c r="D106" s="1" t="s">
        <v>33</v>
      </c>
      <c r="E106" s="1" t="s">
        <v>274</v>
      </c>
      <c r="F106" s="1" t="s">
        <v>35</v>
      </c>
      <c r="G106" s="1" t="s">
        <v>3027</v>
      </c>
      <c r="H106" s="1" t="s">
        <v>6567</v>
      </c>
      <c r="I106" s="1" t="s">
        <v>2651</v>
      </c>
      <c r="J106" s="1" t="s">
        <v>39</v>
      </c>
      <c r="K106" s="1" t="s">
        <v>6216</v>
      </c>
      <c r="L106" s="1" t="s">
        <v>41</v>
      </c>
      <c r="M106" s="1" t="s">
        <v>391</v>
      </c>
      <c r="N106" s="1" t="s">
        <v>118</v>
      </c>
      <c r="O106" s="1" t="s">
        <v>107</v>
      </c>
      <c r="P106" s="66">
        <v>153352</v>
      </c>
      <c r="Q106" s="2">
        <v>0.82</v>
      </c>
      <c r="R106" s="67">
        <v>0.96</v>
      </c>
      <c r="S106" s="1" t="s">
        <v>45</v>
      </c>
      <c r="T106" s="1" t="s">
        <v>7379</v>
      </c>
      <c r="U106" s="1" t="s">
        <v>7379</v>
      </c>
      <c r="V106" s="1" t="s">
        <v>7376</v>
      </c>
      <c r="W106" s="1" t="s">
        <v>46</v>
      </c>
      <c r="X106" s="1" t="s">
        <v>7984</v>
      </c>
      <c r="Y106" s="1" t="s">
        <v>7985</v>
      </c>
      <c r="Z106" s="1" t="s">
        <v>7593</v>
      </c>
      <c r="AA106" s="1" t="s">
        <v>46</v>
      </c>
      <c r="AB106" s="1" t="s">
        <v>139</v>
      </c>
      <c r="AC106" s="1" t="s">
        <v>49</v>
      </c>
      <c r="AD106" s="1" t="s">
        <v>238</v>
      </c>
      <c r="AE106" s="1" t="s">
        <v>6668</v>
      </c>
      <c r="AF106" s="1" t="s">
        <v>6815</v>
      </c>
      <c r="AG106" s="1" t="s">
        <v>6668</v>
      </c>
      <c r="AH106" s="1" t="s">
        <v>46</v>
      </c>
      <c r="AI106" s="1" t="s">
        <v>46</v>
      </c>
      <c r="AJ106" s="1" t="s">
        <v>218</v>
      </c>
      <c r="AK106" s="1" t="s">
        <v>6668</v>
      </c>
      <c r="AL106" s="133">
        <f t="shared" si="1"/>
        <v>1787</v>
      </c>
    </row>
    <row r="107" spans="1:38" x14ac:dyDescent="0.3">
      <c r="A107" s="2">
        <v>1802</v>
      </c>
      <c r="B107" s="2">
        <v>1206</v>
      </c>
      <c r="C107" s="1" t="s">
        <v>167</v>
      </c>
      <c r="D107" s="1" t="s">
        <v>33</v>
      </c>
      <c r="E107" s="1" t="s">
        <v>274</v>
      </c>
      <c r="F107" s="1" t="s">
        <v>35</v>
      </c>
      <c r="G107" s="1" t="s">
        <v>253</v>
      </c>
      <c r="H107" s="1" t="s">
        <v>6569</v>
      </c>
      <c r="I107" s="1" t="s">
        <v>115</v>
      </c>
      <c r="J107" s="1" t="s">
        <v>85</v>
      </c>
      <c r="K107" s="1" t="s">
        <v>4468</v>
      </c>
      <c r="L107" s="1" t="s">
        <v>86</v>
      </c>
      <c r="M107" s="1" t="s">
        <v>255</v>
      </c>
      <c r="N107" s="1" t="s">
        <v>7430</v>
      </c>
      <c r="O107" s="1" t="s">
        <v>96</v>
      </c>
      <c r="P107" s="66">
        <v>74953.63</v>
      </c>
      <c r="Q107" s="2">
        <v>0.97</v>
      </c>
      <c r="R107" s="67">
        <v>0.9</v>
      </c>
      <c r="S107" s="1" t="s">
        <v>89</v>
      </c>
      <c r="T107" s="1" t="s">
        <v>7180</v>
      </c>
      <c r="U107" s="1" t="s">
        <v>7180</v>
      </c>
      <c r="V107" s="1" t="s">
        <v>7175</v>
      </c>
      <c r="W107" s="1" t="s">
        <v>46</v>
      </c>
      <c r="X107" s="1" t="s">
        <v>6570</v>
      </c>
      <c r="Y107" s="1" t="s">
        <v>8140</v>
      </c>
      <c r="Z107" s="1" t="s">
        <v>7542</v>
      </c>
      <c r="AA107" s="1" t="s">
        <v>46</v>
      </c>
      <c r="AB107" s="1" t="s">
        <v>48</v>
      </c>
      <c r="AC107" s="1" t="s">
        <v>49</v>
      </c>
      <c r="AD107" s="1" t="s">
        <v>98</v>
      </c>
      <c r="AE107" s="1" t="s">
        <v>4681</v>
      </c>
      <c r="AF107" s="1" t="s">
        <v>6815</v>
      </c>
      <c r="AG107" s="1" t="s">
        <v>654</v>
      </c>
      <c r="AH107" s="1" t="s">
        <v>46</v>
      </c>
      <c r="AI107" s="1" t="s">
        <v>46</v>
      </c>
      <c r="AJ107" s="1" t="s">
        <v>218</v>
      </c>
      <c r="AK107" s="1" t="s">
        <v>6442</v>
      </c>
      <c r="AL107" s="133">
        <f t="shared" si="1"/>
        <v>1802</v>
      </c>
    </row>
    <row r="108" spans="1:38" x14ac:dyDescent="0.3">
      <c r="A108" s="2">
        <v>1808</v>
      </c>
      <c r="B108" s="68">
        <v>1210</v>
      </c>
      <c r="C108" s="1" t="s">
        <v>167</v>
      </c>
      <c r="D108" s="1" t="s">
        <v>33</v>
      </c>
      <c r="E108" s="1" t="s">
        <v>81</v>
      </c>
      <c r="F108" s="1" t="s">
        <v>35</v>
      </c>
      <c r="G108" s="1" t="s">
        <v>294</v>
      </c>
      <c r="H108" s="1" t="s">
        <v>6572</v>
      </c>
      <c r="I108" s="1" t="s">
        <v>2651</v>
      </c>
      <c r="J108" s="1" t="s">
        <v>123</v>
      </c>
      <c r="K108" s="1" t="s">
        <v>6216</v>
      </c>
      <c r="L108" s="1" t="s">
        <v>125</v>
      </c>
      <c r="M108" s="1" t="s">
        <v>297</v>
      </c>
      <c r="N108" s="1" t="s">
        <v>7356</v>
      </c>
      <c r="O108" s="1" t="s">
        <v>107</v>
      </c>
      <c r="P108" s="66">
        <v>56508.37</v>
      </c>
      <c r="Q108" s="2">
        <v>0.54</v>
      </c>
      <c r="R108" s="67">
        <v>0.79</v>
      </c>
      <c r="S108" s="1" t="s">
        <v>177</v>
      </c>
      <c r="T108" s="1" t="s">
        <v>7462</v>
      </c>
      <c r="U108" s="1" t="s">
        <v>7462</v>
      </c>
      <c r="V108" s="1" t="s">
        <v>7182</v>
      </c>
      <c r="W108" s="1" t="s">
        <v>46</v>
      </c>
      <c r="X108" s="1" t="s">
        <v>7043</v>
      </c>
      <c r="Y108" s="1" t="s">
        <v>345</v>
      </c>
      <c r="Z108" s="1" t="s">
        <v>7402</v>
      </c>
      <c r="AA108" s="1" t="s">
        <v>6959</v>
      </c>
      <c r="AB108" s="1" t="s">
        <v>139</v>
      </c>
      <c r="AC108" s="1" t="s">
        <v>49</v>
      </c>
      <c r="AD108" s="1" t="s">
        <v>329</v>
      </c>
      <c r="AE108" s="1" t="s">
        <v>6668</v>
      </c>
      <c r="AF108" s="1" t="s">
        <v>6815</v>
      </c>
      <c r="AG108" s="1" t="s">
        <v>6668</v>
      </c>
      <c r="AH108" s="1" t="s">
        <v>46</v>
      </c>
      <c r="AI108" s="1" t="s">
        <v>46</v>
      </c>
      <c r="AJ108" s="1" t="s">
        <v>218</v>
      </c>
      <c r="AK108" s="1" t="s">
        <v>6668</v>
      </c>
      <c r="AL108" s="133">
        <f t="shared" si="1"/>
        <v>1808</v>
      </c>
    </row>
    <row r="109" spans="1:38" x14ac:dyDescent="0.3">
      <c r="A109" s="2">
        <v>1813</v>
      </c>
      <c r="B109" s="68">
        <v>1232</v>
      </c>
      <c r="C109" s="1" t="s">
        <v>167</v>
      </c>
      <c r="D109" s="1" t="s">
        <v>33</v>
      </c>
      <c r="E109" s="1" t="s">
        <v>4464</v>
      </c>
      <c r="F109" s="1" t="s">
        <v>35</v>
      </c>
      <c r="G109" s="1" t="s">
        <v>483</v>
      </c>
      <c r="H109" s="1" t="s">
        <v>6641</v>
      </c>
      <c r="I109" s="1" t="s">
        <v>340</v>
      </c>
      <c r="J109" s="1" t="s">
        <v>477</v>
      </c>
      <c r="K109" s="1" t="s">
        <v>340</v>
      </c>
      <c r="L109" s="1" t="s">
        <v>266</v>
      </c>
      <c r="M109" s="1" t="s">
        <v>267</v>
      </c>
      <c r="N109" s="1" t="s">
        <v>46</v>
      </c>
      <c r="O109" s="1" t="s">
        <v>269</v>
      </c>
      <c r="P109" s="66">
        <v>107265.49</v>
      </c>
      <c r="Q109" s="2">
        <v>0.85</v>
      </c>
      <c r="R109" s="67">
        <v>0.52</v>
      </c>
      <c r="S109" s="1" t="s">
        <v>218</v>
      </c>
      <c r="T109" s="1" t="s">
        <v>7181</v>
      </c>
      <c r="U109" s="1" t="s">
        <v>7181</v>
      </c>
      <c r="V109" s="1" t="s">
        <v>7320</v>
      </c>
      <c r="W109" s="1" t="s">
        <v>46</v>
      </c>
      <c r="X109" s="1" t="s">
        <v>8141</v>
      </c>
      <c r="Y109" s="1" t="s">
        <v>7878</v>
      </c>
      <c r="Z109" s="1" t="s">
        <v>7542</v>
      </c>
      <c r="AA109" s="1" t="s">
        <v>6959</v>
      </c>
      <c r="AB109" s="1" t="s">
        <v>90</v>
      </c>
      <c r="AC109" s="1" t="s">
        <v>49</v>
      </c>
      <c r="AD109" s="1" t="s">
        <v>210</v>
      </c>
      <c r="AE109" s="1" t="s">
        <v>747</v>
      </c>
      <c r="AF109" s="1" t="s">
        <v>7813</v>
      </c>
      <c r="AG109" s="1" t="s">
        <v>46</v>
      </c>
      <c r="AH109" s="1" t="s">
        <v>6340</v>
      </c>
      <c r="AI109" s="1" t="s">
        <v>8044</v>
      </c>
      <c r="AJ109" s="1" t="s">
        <v>218</v>
      </c>
      <c r="AK109" s="1" t="s">
        <v>46</v>
      </c>
      <c r="AL109" s="133">
        <f t="shared" si="1"/>
        <v>1813</v>
      </c>
    </row>
    <row r="110" spans="1:38" x14ac:dyDescent="0.3">
      <c r="A110" s="2">
        <v>1817</v>
      </c>
      <c r="B110" s="68">
        <v>1264</v>
      </c>
      <c r="C110" s="1" t="s">
        <v>167</v>
      </c>
      <c r="D110" s="1" t="s">
        <v>33</v>
      </c>
      <c r="E110" s="1" t="s">
        <v>34</v>
      </c>
      <c r="F110" s="1" t="s">
        <v>35</v>
      </c>
      <c r="G110" s="1" t="s">
        <v>483</v>
      </c>
      <c r="H110" s="1" t="s">
        <v>6787</v>
      </c>
      <c r="I110" s="1" t="s">
        <v>207</v>
      </c>
      <c r="J110" s="1" t="s">
        <v>123</v>
      </c>
      <c r="K110" s="1" t="s">
        <v>4490</v>
      </c>
      <c r="L110" s="1" t="s">
        <v>266</v>
      </c>
      <c r="M110" s="1" t="s">
        <v>267</v>
      </c>
      <c r="N110" s="1" t="s">
        <v>46</v>
      </c>
      <c r="O110" s="1" t="s">
        <v>269</v>
      </c>
      <c r="P110" s="66" t="s">
        <v>46</v>
      </c>
      <c r="Q110" s="2">
        <v>0</v>
      </c>
      <c r="R110" s="67">
        <v>0.27</v>
      </c>
      <c r="S110" s="1" t="s">
        <v>58</v>
      </c>
      <c r="T110" s="1" t="s">
        <v>7219</v>
      </c>
      <c r="U110" s="1" t="s">
        <v>7219</v>
      </c>
      <c r="V110" s="1" t="s">
        <v>8142</v>
      </c>
      <c r="W110" s="1" t="s">
        <v>46</v>
      </c>
      <c r="X110" s="1" t="s">
        <v>8143</v>
      </c>
      <c r="Y110" s="1" t="s">
        <v>8144</v>
      </c>
      <c r="Z110" s="1" t="s">
        <v>7542</v>
      </c>
      <c r="AA110" s="1" t="s">
        <v>7029</v>
      </c>
      <c r="AB110" s="1" t="s">
        <v>48</v>
      </c>
      <c r="AC110" s="1" t="s">
        <v>49</v>
      </c>
      <c r="AD110" s="1" t="s">
        <v>50</v>
      </c>
      <c r="AE110" s="1" t="s">
        <v>6668</v>
      </c>
      <c r="AF110" s="1" t="s">
        <v>6813</v>
      </c>
      <c r="AG110" s="1" t="s">
        <v>6668</v>
      </c>
      <c r="AH110" s="1" t="s">
        <v>46</v>
      </c>
      <c r="AI110" s="1" t="s">
        <v>46</v>
      </c>
      <c r="AJ110" s="1" t="s">
        <v>218</v>
      </c>
      <c r="AK110" s="1" t="s">
        <v>6668</v>
      </c>
      <c r="AL110" s="133">
        <f t="shared" si="1"/>
        <v>1817</v>
      </c>
    </row>
    <row r="111" spans="1:38" x14ac:dyDescent="0.3">
      <c r="A111" s="2">
        <v>1828</v>
      </c>
      <c r="B111" s="2">
        <v>0</v>
      </c>
      <c r="C111" s="1" t="s">
        <v>218</v>
      </c>
      <c r="D111" s="1" t="s">
        <v>183</v>
      </c>
      <c r="E111" s="1" t="s">
        <v>179</v>
      </c>
      <c r="F111" s="1" t="s">
        <v>35</v>
      </c>
      <c r="G111" s="1" t="s">
        <v>512</v>
      </c>
      <c r="H111" s="1" t="s">
        <v>6574</v>
      </c>
      <c r="I111" s="1" t="s">
        <v>181</v>
      </c>
      <c r="J111" s="1" t="s">
        <v>148</v>
      </c>
      <c r="K111" s="1" t="s">
        <v>198</v>
      </c>
      <c r="L111" s="1" t="s">
        <v>165</v>
      </c>
      <c r="M111" s="1" t="s">
        <v>3950</v>
      </c>
      <c r="N111" s="1" t="s">
        <v>3950</v>
      </c>
      <c r="O111" s="1" t="s">
        <v>3950</v>
      </c>
      <c r="P111" s="66">
        <v>25280</v>
      </c>
      <c r="Q111" s="2">
        <v>0.4</v>
      </c>
      <c r="R111" s="67">
        <v>0.98</v>
      </c>
      <c r="S111" s="1" t="s">
        <v>218</v>
      </c>
      <c r="T111" s="1" t="s">
        <v>7292</v>
      </c>
      <c r="U111" s="1" t="s">
        <v>7292</v>
      </c>
      <c r="V111" s="1" t="s">
        <v>7376</v>
      </c>
      <c r="W111" s="1" t="s">
        <v>46</v>
      </c>
      <c r="X111" s="1" t="s">
        <v>8102</v>
      </c>
      <c r="Y111" s="1" t="s">
        <v>8103</v>
      </c>
      <c r="Z111" s="1" t="s">
        <v>7376</v>
      </c>
      <c r="AA111" s="1" t="s">
        <v>46</v>
      </c>
      <c r="AB111" s="1" t="s">
        <v>139</v>
      </c>
      <c r="AC111" s="1" t="s">
        <v>182</v>
      </c>
      <c r="AD111" s="1" t="s">
        <v>140</v>
      </c>
      <c r="AE111" s="1" t="s">
        <v>6668</v>
      </c>
      <c r="AF111" s="1" t="s">
        <v>6813</v>
      </c>
      <c r="AG111" s="1" t="s">
        <v>6668</v>
      </c>
      <c r="AH111" s="1" t="s">
        <v>46</v>
      </c>
      <c r="AI111" s="1" t="s">
        <v>46</v>
      </c>
      <c r="AJ111" s="1" t="s">
        <v>218</v>
      </c>
      <c r="AK111" s="1" t="s">
        <v>6668</v>
      </c>
      <c r="AL111" s="133">
        <f t="shared" si="1"/>
        <v>1828</v>
      </c>
    </row>
    <row r="112" spans="1:38" x14ac:dyDescent="0.3">
      <c r="A112" s="2">
        <v>1847</v>
      </c>
      <c r="B112" s="2">
        <v>1246</v>
      </c>
      <c r="C112" s="1" t="s">
        <v>32</v>
      </c>
      <c r="D112" s="1" t="s">
        <v>33</v>
      </c>
      <c r="E112" s="1" t="s">
        <v>34</v>
      </c>
      <c r="F112" s="1" t="s">
        <v>35</v>
      </c>
      <c r="G112" s="1" t="s">
        <v>3027</v>
      </c>
      <c r="H112" s="1" t="s">
        <v>6796</v>
      </c>
      <c r="I112" s="1" t="s">
        <v>2651</v>
      </c>
      <c r="J112" s="1" t="s">
        <v>39</v>
      </c>
      <c r="K112" s="1" t="s">
        <v>6216</v>
      </c>
      <c r="L112" s="1" t="s">
        <v>41</v>
      </c>
      <c r="M112" s="1" t="s">
        <v>391</v>
      </c>
      <c r="N112" s="1" t="s">
        <v>7386</v>
      </c>
      <c r="O112" s="1" t="s">
        <v>107</v>
      </c>
      <c r="P112" s="66">
        <v>162712</v>
      </c>
      <c r="Q112" s="2">
        <v>0.88</v>
      </c>
      <c r="R112" s="67">
        <v>0.6</v>
      </c>
      <c r="S112" s="1" t="s">
        <v>45</v>
      </c>
      <c r="T112" s="1" t="s">
        <v>7142</v>
      </c>
      <c r="U112" s="1" t="s">
        <v>7142</v>
      </c>
      <c r="V112" s="1" t="s">
        <v>7310</v>
      </c>
      <c r="W112" s="1" t="s">
        <v>46</v>
      </c>
      <c r="X112" s="1" t="s">
        <v>8104</v>
      </c>
      <c r="Y112" s="1" t="s">
        <v>8105</v>
      </c>
      <c r="Z112" s="1" t="s">
        <v>7896</v>
      </c>
      <c r="AA112" s="1" t="s">
        <v>6959</v>
      </c>
      <c r="AB112" s="1" t="s">
        <v>7880</v>
      </c>
      <c r="AC112" s="1" t="s">
        <v>49</v>
      </c>
      <c r="AD112" s="1" t="s">
        <v>238</v>
      </c>
      <c r="AE112" s="1" t="s">
        <v>6668</v>
      </c>
      <c r="AF112" s="1" t="s">
        <v>6815</v>
      </c>
      <c r="AG112" s="1" t="s">
        <v>6668</v>
      </c>
      <c r="AH112" s="1" t="s">
        <v>46</v>
      </c>
      <c r="AI112" s="1" t="s">
        <v>46</v>
      </c>
      <c r="AJ112" s="1" t="s">
        <v>218</v>
      </c>
      <c r="AK112" s="1" t="s">
        <v>6442</v>
      </c>
      <c r="AL112" s="133">
        <f t="shared" si="1"/>
        <v>1847</v>
      </c>
    </row>
    <row r="113" spans="1:38" x14ac:dyDescent="0.3">
      <c r="A113" s="2">
        <v>1858</v>
      </c>
      <c r="B113" s="68">
        <v>1254</v>
      </c>
      <c r="C113" s="1" t="s">
        <v>167</v>
      </c>
      <c r="D113" s="1" t="s">
        <v>33</v>
      </c>
      <c r="E113" s="1" t="s">
        <v>52</v>
      </c>
      <c r="F113" s="1" t="s">
        <v>35</v>
      </c>
      <c r="G113" s="1" t="s">
        <v>141</v>
      </c>
      <c r="H113" s="1" t="s">
        <v>8106</v>
      </c>
      <c r="I113" s="1" t="s">
        <v>54</v>
      </c>
      <c r="J113" s="1" t="s">
        <v>55</v>
      </c>
      <c r="K113" s="1" t="s">
        <v>54</v>
      </c>
      <c r="L113" s="1" t="s">
        <v>56</v>
      </c>
      <c r="M113" s="1" t="s">
        <v>144</v>
      </c>
      <c r="N113" s="1" t="s">
        <v>46</v>
      </c>
      <c r="O113" s="1" t="s">
        <v>145</v>
      </c>
      <c r="P113" s="66" t="s">
        <v>46</v>
      </c>
      <c r="Q113" s="2">
        <v>0</v>
      </c>
      <c r="R113" s="67">
        <v>0</v>
      </c>
      <c r="S113" s="1" t="s">
        <v>46</v>
      </c>
      <c r="T113" s="1" t="s">
        <v>7896</v>
      </c>
      <c r="U113" s="1" t="s">
        <v>46</v>
      </c>
      <c r="V113" s="1" t="s">
        <v>7376</v>
      </c>
      <c r="W113" s="1" t="s">
        <v>46</v>
      </c>
      <c r="X113" s="1" t="s">
        <v>59</v>
      </c>
      <c r="Y113" s="1" t="s">
        <v>60</v>
      </c>
      <c r="Z113" s="1" t="s">
        <v>7319</v>
      </c>
      <c r="AA113" s="1" t="s">
        <v>6959</v>
      </c>
      <c r="AB113" s="1" t="s">
        <v>61</v>
      </c>
      <c r="AC113" s="1" t="s">
        <v>49</v>
      </c>
      <c r="AD113" s="1" t="s">
        <v>62</v>
      </c>
      <c r="AE113" s="1" t="s">
        <v>6473</v>
      </c>
      <c r="AF113" s="1" t="s">
        <v>46</v>
      </c>
      <c r="AG113" s="1" t="s">
        <v>654</v>
      </c>
      <c r="AH113" s="1" t="s">
        <v>46</v>
      </c>
      <c r="AI113" s="1" t="s">
        <v>46</v>
      </c>
      <c r="AJ113" s="1" t="s">
        <v>46</v>
      </c>
      <c r="AK113" s="1" t="s">
        <v>46</v>
      </c>
      <c r="AL113" s="133">
        <f t="shared" si="1"/>
        <v>1858</v>
      </c>
    </row>
    <row r="114" spans="1:38" x14ac:dyDescent="0.3">
      <c r="A114" s="2">
        <v>186</v>
      </c>
      <c r="B114" s="2">
        <v>607</v>
      </c>
      <c r="C114" s="1" t="s">
        <v>32</v>
      </c>
      <c r="D114" s="1" t="s">
        <v>33</v>
      </c>
      <c r="E114" s="1" t="s">
        <v>152</v>
      </c>
      <c r="F114" s="1" t="s">
        <v>35</v>
      </c>
      <c r="G114" s="1" t="s">
        <v>361</v>
      </c>
      <c r="H114" s="1" t="s">
        <v>362</v>
      </c>
      <c r="I114" s="1" t="s">
        <v>73</v>
      </c>
      <c r="J114" s="1" t="s">
        <v>39</v>
      </c>
      <c r="K114" s="1" t="s">
        <v>73</v>
      </c>
      <c r="L114" s="1" t="s">
        <v>41</v>
      </c>
      <c r="M114" s="1" t="s">
        <v>225</v>
      </c>
      <c r="N114" s="1" t="s">
        <v>76</v>
      </c>
      <c r="O114" s="1" t="s">
        <v>44</v>
      </c>
      <c r="P114" s="66">
        <v>1095649.7</v>
      </c>
      <c r="Q114" s="2">
        <v>0.7</v>
      </c>
      <c r="R114" s="67">
        <v>0.74</v>
      </c>
      <c r="S114" s="1" t="s">
        <v>45</v>
      </c>
      <c r="T114" s="1" t="s">
        <v>7472</v>
      </c>
      <c r="U114" s="1" t="s">
        <v>7472</v>
      </c>
      <c r="V114" s="1" t="s">
        <v>7972</v>
      </c>
      <c r="W114" s="1" t="s">
        <v>46</v>
      </c>
      <c r="X114" s="1" t="s">
        <v>7882</v>
      </c>
      <c r="Y114" s="1" t="s">
        <v>7988</v>
      </c>
      <c r="Z114" s="1" t="s">
        <v>7376</v>
      </c>
      <c r="AA114" s="1" t="s">
        <v>46</v>
      </c>
      <c r="AB114" s="1" t="s">
        <v>78</v>
      </c>
      <c r="AC114" s="1" t="s">
        <v>49</v>
      </c>
      <c r="AD114" s="1" t="s">
        <v>79</v>
      </c>
      <c r="AE114" s="1" t="s">
        <v>6668</v>
      </c>
      <c r="AF114" s="1" t="s">
        <v>6816</v>
      </c>
      <c r="AG114" s="1" t="s">
        <v>654</v>
      </c>
      <c r="AH114" s="1" t="s">
        <v>46</v>
      </c>
      <c r="AI114" s="1" t="s">
        <v>46</v>
      </c>
      <c r="AJ114" s="1" t="s">
        <v>218</v>
      </c>
      <c r="AK114" s="1" t="s">
        <v>6442</v>
      </c>
      <c r="AL114" s="133">
        <f t="shared" si="1"/>
        <v>186</v>
      </c>
    </row>
    <row r="115" spans="1:38" x14ac:dyDescent="0.3">
      <c r="A115" s="2">
        <v>1882</v>
      </c>
      <c r="B115" s="2">
        <v>1258</v>
      </c>
      <c r="C115" s="1" t="s">
        <v>167</v>
      </c>
      <c r="D115" s="1" t="s">
        <v>33</v>
      </c>
      <c r="E115" s="1" t="s">
        <v>34</v>
      </c>
      <c r="F115" s="1" t="s">
        <v>35</v>
      </c>
      <c r="G115" s="1" t="s">
        <v>120</v>
      </c>
      <c r="H115" s="1" t="s">
        <v>7883</v>
      </c>
      <c r="I115" s="1" t="s">
        <v>122</v>
      </c>
      <c r="J115" s="1" t="s">
        <v>123</v>
      </c>
      <c r="K115" s="1" t="s">
        <v>6576</v>
      </c>
      <c r="L115" s="1" t="s">
        <v>125</v>
      </c>
      <c r="M115" s="1" t="s">
        <v>126</v>
      </c>
      <c r="N115" s="1" t="s">
        <v>7230</v>
      </c>
      <c r="O115" s="1" t="s">
        <v>107</v>
      </c>
      <c r="P115" s="66">
        <v>88102</v>
      </c>
      <c r="Q115" s="2">
        <v>0.95</v>
      </c>
      <c r="R115" s="67">
        <v>0.75</v>
      </c>
      <c r="S115" s="1" t="s">
        <v>218</v>
      </c>
      <c r="T115" s="1" t="s">
        <v>7671</v>
      </c>
      <c r="U115" s="1" t="s">
        <v>7671</v>
      </c>
      <c r="V115" s="1" t="s">
        <v>7175</v>
      </c>
      <c r="W115" s="1" t="s">
        <v>46</v>
      </c>
      <c r="X115" s="1" t="s">
        <v>8108</v>
      </c>
      <c r="Y115" s="1" t="s">
        <v>4489</v>
      </c>
      <c r="Z115" s="1" t="s">
        <v>7319</v>
      </c>
      <c r="AA115" s="1" t="s">
        <v>6959</v>
      </c>
      <c r="AB115" s="1" t="s">
        <v>48</v>
      </c>
      <c r="AC115" s="1" t="s">
        <v>49</v>
      </c>
      <c r="AD115" s="1" t="s">
        <v>128</v>
      </c>
      <c r="AE115" s="1" t="s">
        <v>257</v>
      </c>
      <c r="AF115" s="1" t="s">
        <v>7813</v>
      </c>
      <c r="AG115" s="1" t="s">
        <v>6668</v>
      </c>
      <c r="AH115" s="1" t="s">
        <v>46</v>
      </c>
      <c r="AI115" s="1" t="s">
        <v>46</v>
      </c>
      <c r="AJ115" s="1" t="s">
        <v>218</v>
      </c>
      <c r="AK115" s="1" t="s">
        <v>6668</v>
      </c>
      <c r="AL115" s="133">
        <f t="shared" si="1"/>
        <v>1882</v>
      </c>
    </row>
    <row r="116" spans="1:38" x14ac:dyDescent="0.3">
      <c r="A116" s="2">
        <v>23</v>
      </c>
      <c r="B116" s="68">
        <v>1199</v>
      </c>
      <c r="C116" s="1" t="s">
        <v>167</v>
      </c>
      <c r="D116" s="1" t="s">
        <v>33</v>
      </c>
      <c r="E116" s="1" t="s">
        <v>34</v>
      </c>
      <c r="F116" s="1" t="s">
        <v>35</v>
      </c>
      <c r="G116" s="1" t="s">
        <v>363</v>
      </c>
      <c r="H116" s="1" t="s">
        <v>364</v>
      </c>
      <c r="I116" s="1" t="s">
        <v>66</v>
      </c>
      <c r="J116" s="1" t="s">
        <v>55</v>
      </c>
      <c r="K116" s="1" t="s">
        <v>6756</v>
      </c>
      <c r="L116" s="1" t="s">
        <v>56</v>
      </c>
      <c r="M116" s="1" t="s">
        <v>365</v>
      </c>
      <c r="N116" s="1" t="s">
        <v>366</v>
      </c>
      <c r="O116" s="1" t="s">
        <v>146</v>
      </c>
      <c r="P116" s="66">
        <v>3580268.88</v>
      </c>
      <c r="Q116" s="2">
        <v>0.38</v>
      </c>
      <c r="R116" s="67">
        <v>0.45</v>
      </c>
      <c r="S116" s="1" t="s">
        <v>45</v>
      </c>
      <c r="T116" s="1" t="s">
        <v>7491</v>
      </c>
      <c r="U116" s="1" t="s">
        <v>7491</v>
      </c>
      <c r="V116" s="1" t="s">
        <v>7172</v>
      </c>
      <c r="W116" s="1" t="s">
        <v>46</v>
      </c>
      <c r="X116" s="1" t="s">
        <v>7884</v>
      </c>
      <c r="Y116" s="1" t="s">
        <v>7027</v>
      </c>
      <c r="Z116" s="1" t="s">
        <v>7840</v>
      </c>
      <c r="AA116" s="1" t="s">
        <v>6959</v>
      </c>
      <c r="AB116" s="1" t="s">
        <v>455</v>
      </c>
      <c r="AC116" s="1" t="s">
        <v>49</v>
      </c>
      <c r="AD116" s="1" t="s">
        <v>367</v>
      </c>
      <c r="AE116" s="1" t="s">
        <v>7942</v>
      </c>
      <c r="AF116" s="1" t="s">
        <v>6812</v>
      </c>
      <c r="AG116" s="1" t="s">
        <v>6669</v>
      </c>
      <c r="AH116" s="1" t="s">
        <v>7931</v>
      </c>
      <c r="AI116" s="1" t="s">
        <v>455</v>
      </c>
      <c r="AJ116" s="1" t="s">
        <v>218</v>
      </c>
      <c r="AK116" s="1" t="s">
        <v>6670</v>
      </c>
      <c r="AL116" s="133">
        <f t="shared" si="1"/>
        <v>23</v>
      </c>
    </row>
    <row r="117" spans="1:38" x14ac:dyDescent="0.3">
      <c r="A117" s="2">
        <v>238</v>
      </c>
      <c r="B117" s="68">
        <v>781</v>
      </c>
      <c r="C117" s="1" t="s">
        <v>32</v>
      </c>
      <c r="D117" s="1" t="s">
        <v>33</v>
      </c>
      <c r="E117" s="1" t="s">
        <v>34</v>
      </c>
      <c r="F117" s="1" t="s">
        <v>99</v>
      </c>
      <c r="G117" s="1" t="s">
        <v>343</v>
      </c>
      <c r="H117" s="1" t="s">
        <v>368</v>
      </c>
      <c r="I117" s="1" t="s">
        <v>340</v>
      </c>
      <c r="J117" s="1" t="s">
        <v>477</v>
      </c>
      <c r="K117" s="1" t="s">
        <v>222</v>
      </c>
      <c r="L117" s="1" t="s">
        <v>86</v>
      </c>
      <c r="M117" s="1" t="s">
        <v>341</v>
      </c>
      <c r="N117" s="1" t="s">
        <v>369</v>
      </c>
      <c r="O117" s="1" t="s">
        <v>96</v>
      </c>
      <c r="P117" s="66">
        <v>948254</v>
      </c>
      <c r="Q117" s="2">
        <v>0.92</v>
      </c>
      <c r="R117" s="67">
        <v>0.66</v>
      </c>
      <c r="S117" s="1" t="s">
        <v>270</v>
      </c>
      <c r="T117" s="1" t="s">
        <v>7497</v>
      </c>
      <c r="U117" s="1" t="s">
        <v>7497</v>
      </c>
      <c r="V117" s="1" t="s">
        <v>7147</v>
      </c>
      <c r="W117" s="1" t="s">
        <v>46</v>
      </c>
      <c r="X117" s="1" t="s">
        <v>370</v>
      </c>
      <c r="Y117" s="1" t="s">
        <v>371</v>
      </c>
      <c r="Z117" s="1" t="s">
        <v>7431</v>
      </c>
      <c r="AA117" s="1" t="s">
        <v>46</v>
      </c>
      <c r="AB117" s="1" t="s">
        <v>90</v>
      </c>
      <c r="AC117" s="1" t="s">
        <v>49</v>
      </c>
      <c r="AD117" s="1" t="s">
        <v>342</v>
      </c>
      <c r="AE117" s="1" t="s">
        <v>747</v>
      </c>
      <c r="AF117" s="1" t="s">
        <v>6817</v>
      </c>
      <c r="AG117" s="1" t="s">
        <v>654</v>
      </c>
      <c r="AH117" s="1" t="s">
        <v>46</v>
      </c>
      <c r="AI117" s="1" t="s">
        <v>46</v>
      </c>
      <c r="AJ117" s="1" t="s">
        <v>218</v>
      </c>
      <c r="AK117" s="1" t="s">
        <v>6442</v>
      </c>
      <c r="AL117" s="133">
        <f t="shared" si="1"/>
        <v>238</v>
      </c>
    </row>
    <row r="118" spans="1:38" x14ac:dyDescent="0.3">
      <c r="A118" s="2">
        <v>240</v>
      </c>
      <c r="B118" s="68">
        <v>686</v>
      </c>
      <c r="C118" s="1" t="s">
        <v>32</v>
      </c>
      <c r="D118" s="1" t="s">
        <v>33</v>
      </c>
      <c r="E118" s="1" t="s">
        <v>152</v>
      </c>
      <c r="F118" s="1" t="s">
        <v>35</v>
      </c>
      <c r="G118" s="1" t="s">
        <v>372</v>
      </c>
      <c r="H118" s="1" t="s">
        <v>373</v>
      </c>
      <c r="I118" s="1" t="s">
        <v>6733</v>
      </c>
      <c r="J118" s="1" t="s">
        <v>477</v>
      </c>
      <c r="K118" s="1" t="s">
        <v>4470</v>
      </c>
      <c r="L118" s="1" t="s">
        <v>86</v>
      </c>
      <c r="M118" s="1" t="s">
        <v>341</v>
      </c>
      <c r="N118" s="1" t="s">
        <v>369</v>
      </c>
      <c r="O118" s="1" t="s">
        <v>96</v>
      </c>
      <c r="P118" s="66">
        <v>711139.79</v>
      </c>
      <c r="Q118" s="2">
        <v>0.43</v>
      </c>
      <c r="R118" s="67">
        <v>0.93</v>
      </c>
      <c r="S118" s="1" t="s">
        <v>210</v>
      </c>
      <c r="T118" s="1" t="s">
        <v>7091</v>
      </c>
      <c r="U118" s="1" t="s">
        <v>7091</v>
      </c>
      <c r="V118" s="1" t="s">
        <v>7310</v>
      </c>
      <c r="W118" s="1" t="s">
        <v>46</v>
      </c>
      <c r="X118" s="1" t="s">
        <v>6577</v>
      </c>
      <c r="Y118" s="1" t="s">
        <v>7885</v>
      </c>
      <c r="Z118" s="1" t="s">
        <v>7542</v>
      </c>
      <c r="AA118" s="1" t="s">
        <v>46</v>
      </c>
      <c r="AB118" s="1" t="s">
        <v>90</v>
      </c>
      <c r="AC118" s="1" t="s">
        <v>49</v>
      </c>
      <c r="AD118" s="1" t="s">
        <v>211</v>
      </c>
      <c r="AE118" s="1" t="s">
        <v>6668</v>
      </c>
      <c r="AF118" s="1" t="s">
        <v>6815</v>
      </c>
      <c r="AG118" s="1" t="s">
        <v>654</v>
      </c>
      <c r="AH118" s="1" t="s">
        <v>46</v>
      </c>
      <c r="AI118" s="1" t="s">
        <v>46</v>
      </c>
      <c r="AJ118" s="1" t="s">
        <v>218</v>
      </c>
      <c r="AK118" s="1" t="s">
        <v>6442</v>
      </c>
      <c r="AL118" s="133">
        <f t="shared" si="1"/>
        <v>240</v>
      </c>
    </row>
    <row r="119" spans="1:38" x14ac:dyDescent="0.3">
      <c r="A119" s="2">
        <v>250</v>
      </c>
      <c r="B119" s="68">
        <v>328</v>
      </c>
      <c r="C119" s="1" t="s">
        <v>32</v>
      </c>
      <c r="D119" s="1" t="s">
        <v>33</v>
      </c>
      <c r="E119" s="1" t="s">
        <v>171</v>
      </c>
      <c r="F119" s="1" t="s">
        <v>35</v>
      </c>
      <c r="G119" s="1" t="s">
        <v>374</v>
      </c>
      <c r="H119" s="1" t="s">
        <v>375</v>
      </c>
      <c r="I119" s="1" t="s">
        <v>376</v>
      </c>
      <c r="J119" s="1" t="s">
        <v>39</v>
      </c>
      <c r="K119" s="1" t="s">
        <v>4460</v>
      </c>
      <c r="L119" s="1" t="s">
        <v>41</v>
      </c>
      <c r="M119" s="1" t="s">
        <v>42</v>
      </c>
      <c r="N119" s="1" t="s">
        <v>43</v>
      </c>
      <c r="O119" s="1" t="s">
        <v>44</v>
      </c>
      <c r="P119" s="66">
        <v>3618857.86</v>
      </c>
      <c r="Q119" s="2">
        <v>0.74</v>
      </c>
      <c r="R119" s="67">
        <v>0.48</v>
      </c>
      <c r="S119" s="1" t="s">
        <v>45</v>
      </c>
      <c r="T119" s="1" t="s">
        <v>7091</v>
      </c>
      <c r="U119" s="1" t="s">
        <v>7091</v>
      </c>
      <c r="V119" s="1" t="s">
        <v>7989</v>
      </c>
      <c r="W119" s="1" t="s">
        <v>46</v>
      </c>
      <c r="X119" s="1" t="s">
        <v>7990</v>
      </c>
      <c r="Y119" s="1" t="s">
        <v>7991</v>
      </c>
      <c r="Z119" s="1" t="s">
        <v>7542</v>
      </c>
      <c r="AA119" s="1" t="s">
        <v>2396</v>
      </c>
      <c r="AB119" s="1" t="s">
        <v>78</v>
      </c>
      <c r="AC119" s="1" t="s">
        <v>49</v>
      </c>
      <c r="AD119" s="1" t="s">
        <v>238</v>
      </c>
      <c r="AE119" s="1" t="s">
        <v>8043</v>
      </c>
      <c r="AF119" s="1" t="s">
        <v>6812</v>
      </c>
      <c r="AG119" s="1" t="s">
        <v>654</v>
      </c>
      <c r="AH119" s="1" t="s">
        <v>6707</v>
      </c>
      <c r="AI119" s="1" t="s">
        <v>78</v>
      </c>
      <c r="AJ119" s="1" t="s">
        <v>6369</v>
      </c>
      <c r="AK119" s="1" t="s">
        <v>6442</v>
      </c>
      <c r="AL119" s="133">
        <f t="shared" si="1"/>
        <v>250</v>
      </c>
    </row>
    <row r="120" spans="1:38" x14ac:dyDescent="0.3">
      <c r="A120" s="2">
        <v>252</v>
      </c>
      <c r="B120" s="68">
        <v>966</v>
      </c>
      <c r="C120" s="1" t="s">
        <v>4498</v>
      </c>
      <c r="D120" s="1" t="s">
        <v>33</v>
      </c>
      <c r="E120" s="1" t="s">
        <v>81</v>
      </c>
      <c r="F120" s="1" t="s">
        <v>35</v>
      </c>
      <c r="G120" s="1" t="s">
        <v>377</v>
      </c>
      <c r="H120" s="1" t="s">
        <v>378</v>
      </c>
      <c r="I120" s="1" t="s">
        <v>54</v>
      </c>
      <c r="J120" s="1" t="s">
        <v>55</v>
      </c>
      <c r="K120" s="1" t="s">
        <v>143</v>
      </c>
      <c r="L120" s="1" t="s">
        <v>56</v>
      </c>
      <c r="M120" s="1" t="s">
        <v>57</v>
      </c>
      <c r="N120" s="1" t="s">
        <v>145</v>
      </c>
      <c r="O120" s="1" t="s">
        <v>146</v>
      </c>
      <c r="P120" s="66">
        <v>1164666.18</v>
      </c>
      <c r="Q120" s="2">
        <v>0.98</v>
      </c>
      <c r="R120" s="67">
        <v>0.63</v>
      </c>
      <c r="S120" s="1" t="s">
        <v>45</v>
      </c>
      <c r="T120" s="1" t="s">
        <v>7474</v>
      </c>
      <c r="U120" s="1" t="s">
        <v>7474</v>
      </c>
      <c r="V120" s="1" t="s">
        <v>7400</v>
      </c>
      <c r="W120" s="1" t="s">
        <v>46</v>
      </c>
      <c r="X120" s="1" t="s">
        <v>6578</v>
      </c>
      <c r="Y120" s="1" t="s">
        <v>6579</v>
      </c>
      <c r="Z120" s="1" t="s">
        <v>7160</v>
      </c>
      <c r="AA120" s="1" t="s">
        <v>46</v>
      </c>
      <c r="AB120" s="1" t="s">
        <v>61</v>
      </c>
      <c r="AC120" s="1" t="s">
        <v>49</v>
      </c>
      <c r="AD120" s="1" t="s">
        <v>62</v>
      </c>
      <c r="AE120" s="1" t="s">
        <v>6668</v>
      </c>
      <c r="AF120" s="1" t="s">
        <v>6815</v>
      </c>
      <c r="AG120" s="1" t="s">
        <v>654</v>
      </c>
      <c r="AH120" s="1" t="s">
        <v>46</v>
      </c>
      <c r="AI120" s="1" t="s">
        <v>46</v>
      </c>
      <c r="AJ120" s="1" t="s">
        <v>218</v>
      </c>
      <c r="AK120" s="1" t="s">
        <v>6442</v>
      </c>
      <c r="AL120" s="133">
        <f t="shared" si="1"/>
        <v>252</v>
      </c>
    </row>
    <row r="121" spans="1:38" x14ac:dyDescent="0.3">
      <c r="A121" s="2">
        <v>254</v>
      </c>
      <c r="B121" s="68">
        <v>885</v>
      </c>
      <c r="C121" s="1" t="s">
        <v>32</v>
      </c>
      <c r="D121" s="1" t="s">
        <v>33</v>
      </c>
      <c r="E121" s="1" t="s">
        <v>34</v>
      </c>
      <c r="F121" s="1" t="s">
        <v>35</v>
      </c>
      <c r="G121" s="1" t="s">
        <v>379</v>
      </c>
      <c r="H121" s="1" t="s">
        <v>380</v>
      </c>
      <c r="I121" s="1" t="s">
        <v>1107</v>
      </c>
      <c r="J121" s="1" t="s">
        <v>123</v>
      </c>
      <c r="K121" s="1" t="s">
        <v>4476</v>
      </c>
      <c r="L121" s="1" t="s">
        <v>125</v>
      </c>
      <c r="M121" s="1" t="s">
        <v>282</v>
      </c>
      <c r="N121" s="1" t="s">
        <v>298</v>
      </c>
      <c r="O121" s="1" t="s">
        <v>107</v>
      </c>
      <c r="P121" s="66">
        <v>549394.17000000004</v>
      </c>
      <c r="Q121" s="2">
        <v>0</v>
      </c>
      <c r="R121" s="67">
        <v>0.71</v>
      </c>
      <c r="S121" s="1" t="s">
        <v>210</v>
      </c>
      <c r="T121" s="1" t="s">
        <v>7259</v>
      </c>
      <c r="U121" s="1" t="s">
        <v>7259</v>
      </c>
      <c r="V121" s="1" t="s">
        <v>7376</v>
      </c>
      <c r="W121" s="1" t="s">
        <v>46</v>
      </c>
      <c r="X121" s="1" t="s">
        <v>6582</v>
      </c>
      <c r="Y121" s="1" t="s">
        <v>6583</v>
      </c>
      <c r="Z121" s="1" t="s">
        <v>7462</v>
      </c>
      <c r="AA121" s="1" t="s">
        <v>46</v>
      </c>
      <c r="AB121" s="1" t="s">
        <v>48</v>
      </c>
      <c r="AC121" s="1" t="s">
        <v>49</v>
      </c>
      <c r="AD121" s="1" t="s">
        <v>50</v>
      </c>
      <c r="AE121" s="1" t="s">
        <v>6668</v>
      </c>
      <c r="AF121" s="1" t="s">
        <v>6815</v>
      </c>
      <c r="AG121" s="1" t="s">
        <v>654</v>
      </c>
      <c r="AH121" s="1" t="s">
        <v>46</v>
      </c>
      <c r="AI121" s="1" t="s">
        <v>46</v>
      </c>
      <c r="AJ121" s="1" t="s">
        <v>218</v>
      </c>
      <c r="AK121" s="1" t="s">
        <v>6670</v>
      </c>
      <c r="AL121" s="133">
        <f t="shared" si="1"/>
        <v>254</v>
      </c>
    </row>
    <row r="122" spans="1:38" x14ac:dyDescent="0.3">
      <c r="A122" s="2">
        <v>256</v>
      </c>
      <c r="B122" s="2">
        <v>1079</v>
      </c>
      <c r="C122" s="1" t="s">
        <v>32</v>
      </c>
      <c r="D122" s="1" t="s">
        <v>33</v>
      </c>
      <c r="E122" s="1" t="s">
        <v>171</v>
      </c>
      <c r="F122" s="1" t="s">
        <v>35</v>
      </c>
      <c r="G122" s="1" t="s">
        <v>382</v>
      </c>
      <c r="H122" s="1" t="s">
        <v>383</v>
      </c>
      <c r="I122" s="1" t="s">
        <v>38</v>
      </c>
      <c r="J122" s="1" t="s">
        <v>427</v>
      </c>
      <c r="K122" s="1" t="s">
        <v>4474</v>
      </c>
      <c r="L122" s="1" t="s">
        <v>41</v>
      </c>
      <c r="M122" s="1" t="s">
        <v>287</v>
      </c>
      <c r="N122" s="1" t="s">
        <v>384</v>
      </c>
      <c r="O122" s="1" t="s">
        <v>44</v>
      </c>
      <c r="P122" s="66">
        <v>3489683.37</v>
      </c>
      <c r="Q122" s="2">
        <v>0.98</v>
      </c>
      <c r="R122" s="67">
        <v>0.39</v>
      </c>
      <c r="S122" s="1" t="s">
        <v>45</v>
      </c>
      <c r="T122" s="1" t="s">
        <v>7507</v>
      </c>
      <c r="U122" s="1" t="s">
        <v>7507</v>
      </c>
      <c r="V122" s="1" t="s">
        <v>7516</v>
      </c>
      <c r="W122" s="1" t="s">
        <v>46</v>
      </c>
      <c r="X122" s="1" t="s">
        <v>8109</v>
      </c>
      <c r="Y122" s="1" t="s">
        <v>6584</v>
      </c>
      <c r="Z122" s="1" t="s">
        <v>7376</v>
      </c>
      <c r="AA122" s="1" t="s">
        <v>46</v>
      </c>
      <c r="AB122" s="1" t="s">
        <v>78</v>
      </c>
      <c r="AC122" s="1" t="s">
        <v>49</v>
      </c>
      <c r="AD122" s="1" t="s">
        <v>238</v>
      </c>
      <c r="AE122" s="1" t="s">
        <v>6668</v>
      </c>
      <c r="AF122" s="1" t="s">
        <v>6816</v>
      </c>
      <c r="AG122" s="1" t="s">
        <v>654</v>
      </c>
      <c r="AH122" s="1" t="s">
        <v>46</v>
      </c>
      <c r="AI122" s="1" t="s">
        <v>46</v>
      </c>
      <c r="AJ122" s="1" t="s">
        <v>218</v>
      </c>
      <c r="AK122" s="1" t="s">
        <v>6442</v>
      </c>
      <c r="AL122" s="133">
        <f t="shared" si="1"/>
        <v>256</v>
      </c>
    </row>
    <row r="123" spans="1:38" x14ac:dyDescent="0.3">
      <c r="A123" s="2">
        <v>258</v>
      </c>
      <c r="B123" s="2">
        <v>1228</v>
      </c>
      <c r="C123" s="1" t="s">
        <v>167</v>
      </c>
      <c r="D123" s="1" t="s">
        <v>33</v>
      </c>
      <c r="E123" s="1" t="s">
        <v>34</v>
      </c>
      <c r="F123" s="1" t="s">
        <v>35</v>
      </c>
      <c r="G123" s="1" t="s">
        <v>372</v>
      </c>
      <c r="H123" s="1" t="s">
        <v>385</v>
      </c>
      <c r="I123" s="1" t="s">
        <v>6733</v>
      </c>
      <c r="J123" s="1" t="s">
        <v>477</v>
      </c>
      <c r="K123" s="1" t="s">
        <v>4470</v>
      </c>
      <c r="L123" s="1" t="s">
        <v>86</v>
      </c>
      <c r="M123" s="1" t="s">
        <v>341</v>
      </c>
      <c r="N123" s="1" t="s">
        <v>369</v>
      </c>
      <c r="O123" s="1" t="s">
        <v>96</v>
      </c>
      <c r="P123" s="66">
        <v>967016.09</v>
      </c>
      <c r="Q123" s="2">
        <v>0.97</v>
      </c>
      <c r="R123" s="67">
        <v>0.87</v>
      </c>
      <c r="S123" s="1" t="s">
        <v>210</v>
      </c>
      <c r="T123" s="1" t="s">
        <v>7517</v>
      </c>
      <c r="U123" s="1" t="s">
        <v>7517</v>
      </c>
      <c r="V123" s="1" t="s">
        <v>7301</v>
      </c>
      <c r="W123" s="1" t="s">
        <v>46</v>
      </c>
      <c r="X123" s="1" t="s">
        <v>7028</v>
      </c>
      <c r="Y123" s="1" t="s">
        <v>7886</v>
      </c>
      <c r="Z123" s="1" t="s">
        <v>7542</v>
      </c>
      <c r="AA123" s="1" t="s">
        <v>46</v>
      </c>
      <c r="AB123" s="1" t="s">
        <v>90</v>
      </c>
      <c r="AC123" s="1" t="s">
        <v>49</v>
      </c>
      <c r="AD123" s="1" t="s">
        <v>211</v>
      </c>
      <c r="AE123" s="1" t="s">
        <v>6668</v>
      </c>
      <c r="AF123" s="1" t="s">
        <v>6813</v>
      </c>
      <c r="AG123" s="1" t="s">
        <v>654</v>
      </c>
      <c r="AH123" s="1" t="s">
        <v>46</v>
      </c>
      <c r="AI123" s="1" t="s">
        <v>46</v>
      </c>
      <c r="AJ123" s="1" t="s">
        <v>218</v>
      </c>
      <c r="AK123" s="1" t="s">
        <v>6442</v>
      </c>
      <c r="AL123" s="133">
        <f t="shared" si="1"/>
        <v>258</v>
      </c>
    </row>
    <row r="124" spans="1:38" x14ac:dyDescent="0.3">
      <c r="A124" s="2">
        <v>27</v>
      </c>
      <c r="B124" s="68">
        <v>225</v>
      </c>
      <c r="C124" s="1" t="s">
        <v>32</v>
      </c>
      <c r="D124" s="1" t="s">
        <v>33</v>
      </c>
      <c r="E124" s="1" t="s">
        <v>34</v>
      </c>
      <c r="F124" s="1" t="s">
        <v>4497</v>
      </c>
      <c r="G124" s="1" t="s">
        <v>120</v>
      </c>
      <c r="H124" s="1" t="s">
        <v>386</v>
      </c>
      <c r="I124" s="1" t="s">
        <v>122</v>
      </c>
      <c r="J124" s="1" t="s">
        <v>123</v>
      </c>
      <c r="K124" s="1" t="s">
        <v>122</v>
      </c>
      <c r="L124" s="1" t="s">
        <v>125</v>
      </c>
      <c r="M124" s="1" t="s">
        <v>126</v>
      </c>
      <c r="N124" s="1" t="s">
        <v>127</v>
      </c>
      <c r="O124" s="1" t="s">
        <v>107</v>
      </c>
      <c r="P124" s="66">
        <v>251717.1</v>
      </c>
      <c r="Q124" s="2">
        <v>0.42</v>
      </c>
      <c r="R124" s="67">
        <v>0.43</v>
      </c>
      <c r="S124" s="1" t="s">
        <v>210</v>
      </c>
      <c r="T124" s="1" t="s">
        <v>7526</v>
      </c>
      <c r="U124" s="1" t="s">
        <v>7526</v>
      </c>
      <c r="V124" s="1" t="s">
        <v>7472</v>
      </c>
      <c r="W124" s="1" t="s">
        <v>46</v>
      </c>
      <c r="X124" s="1" t="s">
        <v>387</v>
      </c>
      <c r="Y124" s="1" t="s">
        <v>388</v>
      </c>
      <c r="Z124" s="1" t="s">
        <v>7527</v>
      </c>
      <c r="AA124" s="1" t="s">
        <v>46</v>
      </c>
      <c r="AB124" s="1" t="s">
        <v>48</v>
      </c>
      <c r="AC124" s="1" t="s">
        <v>49</v>
      </c>
      <c r="AD124" s="1" t="s">
        <v>128</v>
      </c>
      <c r="AE124" s="1" t="s">
        <v>6668</v>
      </c>
      <c r="AF124" s="1" t="s">
        <v>6820</v>
      </c>
      <c r="AG124" s="1" t="s">
        <v>654</v>
      </c>
      <c r="AH124" s="1" t="s">
        <v>46</v>
      </c>
      <c r="AI124" s="1" t="s">
        <v>46</v>
      </c>
      <c r="AJ124" s="1" t="s">
        <v>218</v>
      </c>
      <c r="AK124" s="1" t="s">
        <v>6442</v>
      </c>
      <c r="AL124" s="133">
        <f t="shared" si="1"/>
        <v>27</v>
      </c>
    </row>
    <row r="125" spans="1:38" x14ac:dyDescent="0.3">
      <c r="A125" s="2">
        <v>276</v>
      </c>
      <c r="B125" s="68">
        <v>475</v>
      </c>
      <c r="C125" s="1" t="s">
        <v>167</v>
      </c>
      <c r="D125" s="1" t="s">
        <v>33</v>
      </c>
      <c r="E125" s="1" t="s">
        <v>171</v>
      </c>
      <c r="F125" s="1" t="s">
        <v>4497</v>
      </c>
      <c r="G125" s="1" t="s">
        <v>389</v>
      </c>
      <c r="H125" s="1" t="s">
        <v>390</v>
      </c>
      <c r="I125" s="1" t="s">
        <v>38</v>
      </c>
      <c r="J125" s="1" t="s">
        <v>427</v>
      </c>
      <c r="K125" s="1" t="s">
        <v>4474</v>
      </c>
      <c r="L125" s="1" t="s">
        <v>41</v>
      </c>
      <c r="M125" s="1" t="s">
        <v>391</v>
      </c>
      <c r="N125" s="1" t="s">
        <v>43</v>
      </c>
      <c r="O125" s="1" t="s">
        <v>44</v>
      </c>
      <c r="P125" s="66">
        <v>1141080.26</v>
      </c>
      <c r="Q125" s="2">
        <v>0.18</v>
      </c>
      <c r="R125" s="67">
        <v>0.15</v>
      </c>
      <c r="S125" s="1" t="s">
        <v>45</v>
      </c>
      <c r="T125" s="1" t="s">
        <v>7479</v>
      </c>
      <c r="U125" s="1" t="s">
        <v>7479</v>
      </c>
      <c r="V125" s="1" t="s">
        <v>7199</v>
      </c>
      <c r="W125" s="1" t="s">
        <v>46</v>
      </c>
      <c r="X125" s="1" t="s">
        <v>392</v>
      </c>
      <c r="Y125" s="1" t="s">
        <v>393</v>
      </c>
      <c r="Z125" s="1" t="s">
        <v>7137</v>
      </c>
      <c r="AA125" s="1" t="s">
        <v>46</v>
      </c>
      <c r="AB125" s="1" t="s">
        <v>78</v>
      </c>
      <c r="AC125" s="1" t="s">
        <v>49</v>
      </c>
      <c r="AD125" s="1" t="s">
        <v>394</v>
      </c>
      <c r="AE125" s="1" t="s">
        <v>6668</v>
      </c>
      <c r="AF125" s="1" t="s">
        <v>6816</v>
      </c>
      <c r="AG125" s="1" t="s">
        <v>654</v>
      </c>
      <c r="AH125" s="1" t="s">
        <v>46</v>
      </c>
      <c r="AI125" s="1" t="s">
        <v>46</v>
      </c>
      <c r="AJ125" s="1" t="s">
        <v>218</v>
      </c>
      <c r="AK125" s="1" t="s">
        <v>6442</v>
      </c>
      <c r="AL125" s="133">
        <f t="shared" si="1"/>
        <v>276</v>
      </c>
    </row>
    <row r="126" spans="1:38" x14ac:dyDescent="0.3">
      <c r="A126" s="2">
        <v>287</v>
      </c>
      <c r="B126" s="68">
        <v>838</v>
      </c>
      <c r="C126" s="1" t="s">
        <v>32</v>
      </c>
      <c r="D126" s="1" t="s">
        <v>33</v>
      </c>
      <c r="E126" s="1" t="s">
        <v>152</v>
      </c>
      <c r="F126" s="1" t="s">
        <v>35</v>
      </c>
      <c r="G126" s="1" t="s">
        <v>395</v>
      </c>
      <c r="H126" s="1" t="s">
        <v>396</v>
      </c>
      <c r="I126" s="1" t="s">
        <v>340</v>
      </c>
      <c r="J126" s="1" t="s">
        <v>477</v>
      </c>
      <c r="K126" s="1" t="s">
        <v>222</v>
      </c>
      <c r="L126" s="1" t="s">
        <v>266</v>
      </c>
      <c r="M126" s="1" t="s">
        <v>267</v>
      </c>
      <c r="N126" s="1" t="s">
        <v>358</v>
      </c>
      <c r="O126" s="1" t="s">
        <v>269</v>
      </c>
      <c r="P126" s="66">
        <v>1149118.57</v>
      </c>
      <c r="Q126" s="2">
        <v>0.69</v>
      </c>
      <c r="R126" s="67">
        <v>0.76</v>
      </c>
      <c r="S126" s="1" t="s">
        <v>89</v>
      </c>
      <c r="T126" s="1" t="s">
        <v>7534</v>
      </c>
      <c r="U126" s="1" t="s">
        <v>7534</v>
      </c>
      <c r="V126" s="1" t="s">
        <v>7887</v>
      </c>
      <c r="W126" s="1" t="s">
        <v>46</v>
      </c>
      <c r="X126" s="1" t="s">
        <v>7888</v>
      </c>
      <c r="Y126" s="1" t="s">
        <v>7889</v>
      </c>
      <c r="Z126" s="1" t="s">
        <v>7360</v>
      </c>
      <c r="AA126" s="1" t="s">
        <v>7029</v>
      </c>
      <c r="AB126" s="1" t="s">
        <v>90</v>
      </c>
      <c r="AC126" s="1" t="s">
        <v>49</v>
      </c>
      <c r="AD126" s="1" t="s">
        <v>50</v>
      </c>
      <c r="AE126" s="1" t="s">
        <v>747</v>
      </c>
      <c r="AF126" s="1" t="s">
        <v>6812</v>
      </c>
      <c r="AG126" s="1" t="s">
        <v>6669</v>
      </c>
      <c r="AH126" s="1" t="s">
        <v>6340</v>
      </c>
      <c r="AI126" s="1" t="s">
        <v>8044</v>
      </c>
      <c r="AJ126" s="1" t="s">
        <v>218</v>
      </c>
      <c r="AK126" s="1" t="s">
        <v>6442</v>
      </c>
      <c r="AL126" s="133">
        <f t="shared" si="1"/>
        <v>287</v>
      </c>
    </row>
    <row r="127" spans="1:38" x14ac:dyDescent="0.3">
      <c r="A127" s="2">
        <v>294</v>
      </c>
      <c r="B127" s="68">
        <v>306</v>
      </c>
      <c r="C127" s="1" t="s">
        <v>167</v>
      </c>
      <c r="D127" s="1" t="s">
        <v>33</v>
      </c>
      <c r="E127" s="1" t="s">
        <v>7540</v>
      </c>
      <c r="F127" s="1" t="s">
        <v>35</v>
      </c>
      <c r="G127" s="1" t="s">
        <v>397</v>
      </c>
      <c r="H127" s="1" t="s">
        <v>398</v>
      </c>
      <c r="I127" s="1" t="s">
        <v>376</v>
      </c>
      <c r="J127" s="1" t="s">
        <v>39</v>
      </c>
      <c r="K127" s="1" t="s">
        <v>4460</v>
      </c>
      <c r="L127" s="1" t="s">
        <v>41</v>
      </c>
      <c r="M127" s="1" t="s">
        <v>42</v>
      </c>
      <c r="N127" s="1" t="s">
        <v>43</v>
      </c>
      <c r="O127" s="1" t="s">
        <v>44</v>
      </c>
      <c r="P127" s="66">
        <v>471135.62</v>
      </c>
      <c r="Q127" s="2">
        <v>0.74</v>
      </c>
      <c r="R127" s="67">
        <v>0.93</v>
      </c>
      <c r="S127" s="1" t="s">
        <v>45</v>
      </c>
      <c r="T127" s="1" t="s">
        <v>7373</v>
      </c>
      <c r="U127" s="1" t="s">
        <v>7373</v>
      </c>
      <c r="V127" s="1" t="s">
        <v>7348</v>
      </c>
      <c r="W127" s="1" t="s">
        <v>46</v>
      </c>
      <c r="X127" s="1" t="s">
        <v>399</v>
      </c>
      <c r="Y127" s="1" t="s">
        <v>8145</v>
      </c>
      <c r="Z127" s="1" t="s">
        <v>7542</v>
      </c>
      <c r="AA127" s="1" t="s">
        <v>46</v>
      </c>
      <c r="AB127" s="1" t="s">
        <v>78</v>
      </c>
      <c r="AC127" s="1" t="s">
        <v>49</v>
      </c>
      <c r="AD127" s="1" t="s">
        <v>238</v>
      </c>
      <c r="AE127" s="1" t="s">
        <v>6668</v>
      </c>
      <c r="AF127" s="1" t="s">
        <v>6815</v>
      </c>
      <c r="AG127" s="1" t="s">
        <v>654</v>
      </c>
      <c r="AH127" s="1" t="s">
        <v>46</v>
      </c>
      <c r="AI127" s="1" t="s">
        <v>46</v>
      </c>
      <c r="AJ127" s="1" t="s">
        <v>218</v>
      </c>
      <c r="AK127" s="1" t="s">
        <v>6442</v>
      </c>
      <c r="AL127" s="133">
        <f t="shared" si="1"/>
        <v>294</v>
      </c>
    </row>
    <row r="128" spans="1:38" x14ac:dyDescent="0.3">
      <c r="A128" s="2">
        <v>304</v>
      </c>
      <c r="B128" s="68">
        <v>287</v>
      </c>
      <c r="C128" s="1" t="s">
        <v>167</v>
      </c>
      <c r="D128" s="1" t="s">
        <v>33</v>
      </c>
      <c r="E128" s="1" t="s">
        <v>34</v>
      </c>
      <c r="F128" s="1" t="s">
        <v>99</v>
      </c>
      <c r="G128" s="1" t="s">
        <v>120</v>
      </c>
      <c r="H128" s="1" t="s">
        <v>401</v>
      </c>
      <c r="I128" s="1" t="s">
        <v>122</v>
      </c>
      <c r="J128" s="1" t="s">
        <v>123</v>
      </c>
      <c r="K128" s="1" t="s">
        <v>122</v>
      </c>
      <c r="L128" s="1" t="s">
        <v>125</v>
      </c>
      <c r="M128" s="1" t="s">
        <v>126</v>
      </c>
      <c r="N128" s="1" t="s">
        <v>46</v>
      </c>
      <c r="O128" s="1" t="s">
        <v>402</v>
      </c>
      <c r="P128" s="66">
        <v>54670.95</v>
      </c>
      <c r="Q128" s="2">
        <v>0.26</v>
      </c>
      <c r="R128" s="67">
        <v>0.25</v>
      </c>
      <c r="S128" s="1" t="s">
        <v>45</v>
      </c>
      <c r="T128" s="1" t="s">
        <v>7553</v>
      </c>
      <c r="U128" s="1" t="s">
        <v>7553</v>
      </c>
      <c r="V128" s="1" t="s">
        <v>7554</v>
      </c>
      <c r="W128" s="1" t="s">
        <v>46</v>
      </c>
      <c r="X128" s="1" t="s">
        <v>403</v>
      </c>
      <c r="Y128" s="1" t="s">
        <v>404</v>
      </c>
      <c r="Z128" s="1" t="s">
        <v>7488</v>
      </c>
      <c r="AA128" s="1" t="s">
        <v>46</v>
      </c>
      <c r="AB128" s="1" t="s">
        <v>48</v>
      </c>
      <c r="AC128" s="1" t="s">
        <v>49</v>
      </c>
      <c r="AD128" s="1" t="s">
        <v>128</v>
      </c>
      <c r="AE128" s="1" t="s">
        <v>6668</v>
      </c>
      <c r="AF128" s="1" t="s">
        <v>6817</v>
      </c>
      <c r="AG128" s="1" t="s">
        <v>654</v>
      </c>
      <c r="AH128" s="1" t="s">
        <v>46</v>
      </c>
      <c r="AI128" s="1" t="s">
        <v>46</v>
      </c>
      <c r="AJ128" s="1" t="s">
        <v>218</v>
      </c>
      <c r="AK128" s="1" t="s">
        <v>6442</v>
      </c>
      <c r="AL128" s="133">
        <f t="shared" si="1"/>
        <v>304</v>
      </c>
    </row>
    <row r="129" spans="1:38" x14ac:dyDescent="0.3">
      <c r="A129" s="2">
        <v>326</v>
      </c>
      <c r="B129" s="68">
        <v>980</v>
      </c>
      <c r="C129" s="1" t="s">
        <v>167</v>
      </c>
      <c r="D129" s="1" t="s">
        <v>33</v>
      </c>
      <c r="E129" s="1" t="s">
        <v>4464</v>
      </c>
      <c r="F129" s="1" t="s">
        <v>35</v>
      </c>
      <c r="G129" s="1" t="s">
        <v>405</v>
      </c>
      <c r="H129" s="1" t="s">
        <v>406</v>
      </c>
      <c r="I129" s="1" t="s">
        <v>296</v>
      </c>
      <c r="J129" s="1" t="s">
        <v>125</v>
      </c>
      <c r="K129" s="1" t="s">
        <v>296</v>
      </c>
      <c r="L129" s="1" t="s">
        <v>125</v>
      </c>
      <c r="M129" s="1" t="s">
        <v>297</v>
      </c>
      <c r="N129" s="1" t="s">
        <v>7356</v>
      </c>
      <c r="O129" s="1" t="s">
        <v>107</v>
      </c>
      <c r="P129" s="66">
        <v>685754.69</v>
      </c>
      <c r="Q129" s="2">
        <v>1</v>
      </c>
      <c r="R129" s="67">
        <v>1</v>
      </c>
      <c r="S129" s="1" t="s">
        <v>45</v>
      </c>
      <c r="T129" s="1" t="s">
        <v>7099</v>
      </c>
      <c r="U129" s="1" t="s">
        <v>7099</v>
      </c>
      <c r="V129" s="1" t="s">
        <v>7560</v>
      </c>
      <c r="W129" s="1" t="s">
        <v>7560</v>
      </c>
      <c r="X129" s="1" t="s">
        <v>407</v>
      </c>
      <c r="Y129" s="1" t="s">
        <v>408</v>
      </c>
      <c r="Z129" s="1" t="s">
        <v>7213</v>
      </c>
      <c r="AA129" s="1" t="s">
        <v>46</v>
      </c>
      <c r="AB129" s="1" t="s">
        <v>139</v>
      </c>
      <c r="AC129" s="1" t="s">
        <v>49</v>
      </c>
      <c r="AD129" s="1" t="s">
        <v>329</v>
      </c>
      <c r="AE129" s="1" t="s">
        <v>4680</v>
      </c>
      <c r="AF129" s="1" t="s">
        <v>6812</v>
      </c>
      <c r="AG129" s="1" t="s">
        <v>654</v>
      </c>
      <c r="AH129" s="1" t="s">
        <v>46</v>
      </c>
      <c r="AI129" s="1" t="s">
        <v>46</v>
      </c>
      <c r="AJ129" s="1" t="s">
        <v>6367</v>
      </c>
      <c r="AK129" s="1" t="s">
        <v>6442</v>
      </c>
      <c r="AL129" s="133">
        <f t="shared" si="1"/>
        <v>326</v>
      </c>
    </row>
    <row r="130" spans="1:38" x14ac:dyDescent="0.3">
      <c r="A130" s="2">
        <v>327</v>
      </c>
      <c r="B130" s="68">
        <v>0</v>
      </c>
      <c r="C130" s="1" t="s">
        <v>218</v>
      </c>
      <c r="D130" s="1" t="s">
        <v>33</v>
      </c>
      <c r="E130" s="1" t="s">
        <v>34</v>
      </c>
      <c r="F130" s="1" t="s">
        <v>35</v>
      </c>
      <c r="G130" s="1" t="s">
        <v>294</v>
      </c>
      <c r="H130" s="1" t="s">
        <v>1002</v>
      </c>
      <c r="I130" s="1" t="s">
        <v>280</v>
      </c>
      <c r="J130" s="1" t="s">
        <v>123</v>
      </c>
      <c r="K130" s="1" t="s">
        <v>4476</v>
      </c>
      <c r="L130" s="1" t="s">
        <v>125</v>
      </c>
      <c r="M130" s="1" t="s">
        <v>297</v>
      </c>
      <c r="N130" s="1" t="s">
        <v>7356</v>
      </c>
      <c r="O130" s="1" t="s">
        <v>107</v>
      </c>
      <c r="P130" s="66" t="s">
        <v>46</v>
      </c>
      <c r="Q130" s="2">
        <v>0</v>
      </c>
      <c r="R130" s="67">
        <v>0</v>
      </c>
      <c r="S130" s="1" t="s">
        <v>89</v>
      </c>
      <c r="T130" s="1" t="s">
        <v>7350</v>
      </c>
      <c r="U130" s="1" t="s">
        <v>46</v>
      </c>
      <c r="V130" s="1" t="s">
        <v>7350</v>
      </c>
      <c r="W130" s="1" t="s">
        <v>46</v>
      </c>
      <c r="X130" s="1" t="s">
        <v>59</v>
      </c>
      <c r="Y130" s="1" t="s">
        <v>60</v>
      </c>
      <c r="Z130" s="1" t="s">
        <v>7451</v>
      </c>
      <c r="AA130" s="1" t="s">
        <v>6959</v>
      </c>
      <c r="AB130" s="1" t="s">
        <v>48</v>
      </c>
      <c r="AC130" s="1" t="s">
        <v>49</v>
      </c>
      <c r="AD130" s="1" t="s">
        <v>329</v>
      </c>
      <c r="AE130" s="1" t="s">
        <v>7947</v>
      </c>
      <c r="AF130" s="1" t="s">
        <v>6812</v>
      </c>
      <c r="AG130" s="1" t="s">
        <v>6668</v>
      </c>
      <c r="AH130" s="1" t="s">
        <v>6700</v>
      </c>
      <c r="AI130" s="1" t="s">
        <v>48</v>
      </c>
      <c r="AJ130" s="1" t="s">
        <v>218</v>
      </c>
      <c r="AK130" s="1" t="s">
        <v>6668</v>
      </c>
      <c r="AL130" s="133">
        <f t="shared" ref="AL130:AL193" si="2">VLOOKUP(A130,ds,1,FALSE)</f>
        <v>327</v>
      </c>
    </row>
    <row r="131" spans="1:38" x14ac:dyDescent="0.3">
      <c r="A131" s="2">
        <v>339</v>
      </c>
      <c r="B131" s="68">
        <v>709</v>
      </c>
      <c r="C131" s="1" t="s">
        <v>32</v>
      </c>
      <c r="D131" s="1" t="s">
        <v>33</v>
      </c>
      <c r="E131" s="1" t="s">
        <v>81</v>
      </c>
      <c r="F131" s="1" t="s">
        <v>35</v>
      </c>
      <c r="G131" s="1" t="s">
        <v>412</v>
      </c>
      <c r="H131" s="1" t="s">
        <v>413</v>
      </c>
      <c r="I131" s="1" t="s">
        <v>280</v>
      </c>
      <c r="J131" s="1" t="s">
        <v>123</v>
      </c>
      <c r="K131" s="1" t="s">
        <v>4476</v>
      </c>
      <c r="L131" s="1" t="s">
        <v>125</v>
      </c>
      <c r="M131" s="1" t="s">
        <v>414</v>
      </c>
      <c r="N131" s="1" t="s">
        <v>298</v>
      </c>
      <c r="O131" s="1" t="s">
        <v>107</v>
      </c>
      <c r="P131" s="66">
        <v>888433.37</v>
      </c>
      <c r="Q131" s="2">
        <v>0.46</v>
      </c>
      <c r="R131" s="67">
        <v>0.71</v>
      </c>
      <c r="S131" s="1" t="s">
        <v>89</v>
      </c>
      <c r="T131" s="1" t="s">
        <v>7569</v>
      </c>
      <c r="U131" s="1" t="s">
        <v>7569</v>
      </c>
      <c r="V131" s="1" t="s">
        <v>7353</v>
      </c>
      <c r="W131" s="1" t="s">
        <v>46</v>
      </c>
      <c r="X131" s="1" t="s">
        <v>4494</v>
      </c>
      <c r="Y131" s="1" t="s">
        <v>4495</v>
      </c>
      <c r="Z131" s="1" t="s">
        <v>7148</v>
      </c>
      <c r="AA131" s="1" t="s">
        <v>46</v>
      </c>
      <c r="AB131" s="1" t="s">
        <v>48</v>
      </c>
      <c r="AC131" s="1" t="s">
        <v>49</v>
      </c>
      <c r="AD131" s="1" t="s">
        <v>50</v>
      </c>
      <c r="AE131" s="1" t="s">
        <v>6668</v>
      </c>
      <c r="AF131" s="1" t="s">
        <v>6815</v>
      </c>
      <c r="AG131" s="1" t="s">
        <v>654</v>
      </c>
      <c r="AH131" s="1" t="s">
        <v>46</v>
      </c>
      <c r="AI131" s="1" t="s">
        <v>46</v>
      </c>
      <c r="AJ131" s="1" t="s">
        <v>218</v>
      </c>
      <c r="AK131" s="1" t="s">
        <v>6442</v>
      </c>
      <c r="AL131" s="133">
        <f t="shared" si="2"/>
        <v>339</v>
      </c>
    </row>
    <row r="132" spans="1:38" x14ac:dyDescent="0.3">
      <c r="A132" s="2">
        <v>343</v>
      </c>
      <c r="B132" s="68">
        <v>1143</v>
      </c>
      <c r="C132" s="1" t="s">
        <v>32</v>
      </c>
      <c r="D132" s="1" t="s">
        <v>33</v>
      </c>
      <c r="E132" s="1" t="s">
        <v>171</v>
      </c>
      <c r="F132" s="1" t="s">
        <v>35</v>
      </c>
      <c r="G132" s="1" t="s">
        <v>415</v>
      </c>
      <c r="H132" s="1" t="s">
        <v>416</v>
      </c>
      <c r="I132" s="1" t="s">
        <v>38</v>
      </c>
      <c r="J132" s="1" t="s">
        <v>427</v>
      </c>
      <c r="K132" s="1" t="s">
        <v>4474</v>
      </c>
      <c r="L132" s="1" t="s">
        <v>41</v>
      </c>
      <c r="M132" s="1" t="s">
        <v>391</v>
      </c>
      <c r="N132" s="1" t="s">
        <v>43</v>
      </c>
      <c r="O132" s="1" t="s">
        <v>44</v>
      </c>
      <c r="P132" s="66">
        <v>1041943.71</v>
      </c>
      <c r="Q132" s="2">
        <v>0.59</v>
      </c>
      <c r="R132" s="67">
        <v>0.44</v>
      </c>
      <c r="S132" s="1" t="s">
        <v>45</v>
      </c>
      <c r="T132" s="1" t="s">
        <v>7447</v>
      </c>
      <c r="U132" s="1" t="s">
        <v>7447</v>
      </c>
      <c r="V132" s="1" t="s">
        <v>7992</v>
      </c>
      <c r="W132" s="1" t="s">
        <v>46</v>
      </c>
      <c r="X132" s="1" t="s">
        <v>8110</v>
      </c>
      <c r="Y132" s="1" t="s">
        <v>7993</v>
      </c>
      <c r="Z132" s="1" t="s">
        <v>7896</v>
      </c>
      <c r="AA132" s="1" t="s">
        <v>46</v>
      </c>
      <c r="AB132" s="1" t="s">
        <v>78</v>
      </c>
      <c r="AC132" s="1" t="s">
        <v>49</v>
      </c>
      <c r="AD132" s="1" t="s">
        <v>238</v>
      </c>
      <c r="AE132" s="1" t="s">
        <v>6668</v>
      </c>
      <c r="AF132" s="1" t="s">
        <v>6816</v>
      </c>
      <c r="AG132" s="1" t="s">
        <v>6669</v>
      </c>
      <c r="AH132" s="1" t="s">
        <v>46</v>
      </c>
      <c r="AI132" s="1" t="s">
        <v>46</v>
      </c>
      <c r="AJ132" s="1" t="s">
        <v>218</v>
      </c>
      <c r="AK132" s="1" t="s">
        <v>6670</v>
      </c>
      <c r="AL132" s="133">
        <f t="shared" si="2"/>
        <v>343</v>
      </c>
    </row>
    <row r="133" spans="1:38" x14ac:dyDescent="0.3">
      <c r="A133" s="2">
        <v>355</v>
      </c>
      <c r="B133" s="68">
        <v>1011</v>
      </c>
      <c r="C133" s="1" t="s">
        <v>32</v>
      </c>
      <c r="D133" s="1" t="s">
        <v>33</v>
      </c>
      <c r="E133" s="1" t="s">
        <v>81</v>
      </c>
      <c r="F133" s="1" t="s">
        <v>35</v>
      </c>
      <c r="G133" s="1" t="s">
        <v>420</v>
      </c>
      <c r="H133" s="1" t="s">
        <v>421</v>
      </c>
      <c r="I133" s="1" t="s">
        <v>155</v>
      </c>
      <c r="J133" s="1" t="s">
        <v>85</v>
      </c>
      <c r="K133" s="1" t="s">
        <v>156</v>
      </c>
      <c r="L133" s="1" t="s">
        <v>266</v>
      </c>
      <c r="M133" s="1" t="s">
        <v>310</v>
      </c>
      <c r="N133" s="1" t="s">
        <v>268</v>
      </c>
      <c r="O133" s="1" t="s">
        <v>269</v>
      </c>
      <c r="P133" s="66">
        <v>1421038.94</v>
      </c>
      <c r="Q133" s="2">
        <v>0</v>
      </c>
      <c r="R133" s="67">
        <v>0.84</v>
      </c>
      <c r="S133" s="1" t="s">
        <v>45</v>
      </c>
      <c r="T133" s="1" t="s">
        <v>7584</v>
      </c>
      <c r="U133" s="1" t="s">
        <v>7584</v>
      </c>
      <c r="V133" s="1" t="s">
        <v>7360</v>
      </c>
      <c r="W133" s="1" t="s">
        <v>46</v>
      </c>
      <c r="X133" s="1" t="s">
        <v>6226</v>
      </c>
      <c r="Y133" s="1" t="s">
        <v>6227</v>
      </c>
      <c r="Z133" s="1" t="s">
        <v>7416</v>
      </c>
      <c r="AA133" s="1" t="s">
        <v>46</v>
      </c>
      <c r="AB133" s="1" t="s">
        <v>159</v>
      </c>
      <c r="AC133" s="1" t="s">
        <v>49</v>
      </c>
      <c r="AD133" s="1" t="s">
        <v>160</v>
      </c>
      <c r="AE133" s="1" t="s">
        <v>8045</v>
      </c>
      <c r="AF133" s="1" t="s">
        <v>6812</v>
      </c>
      <c r="AG133" s="1" t="s">
        <v>654</v>
      </c>
      <c r="AH133" s="1" t="s">
        <v>6699</v>
      </c>
      <c r="AI133" s="1" t="s">
        <v>90</v>
      </c>
      <c r="AJ133" s="1" t="s">
        <v>218</v>
      </c>
      <c r="AK133" s="1" t="s">
        <v>6442</v>
      </c>
      <c r="AL133" s="133">
        <f t="shared" si="2"/>
        <v>355</v>
      </c>
    </row>
    <row r="134" spans="1:38" x14ac:dyDescent="0.3">
      <c r="A134" s="2">
        <v>357</v>
      </c>
      <c r="B134" s="2">
        <v>565</v>
      </c>
      <c r="C134" s="1" t="s">
        <v>32</v>
      </c>
      <c r="D134" s="1" t="s">
        <v>33</v>
      </c>
      <c r="E134" s="1" t="s">
        <v>81</v>
      </c>
      <c r="F134" s="1" t="s">
        <v>35</v>
      </c>
      <c r="G134" s="1" t="s">
        <v>429</v>
      </c>
      <c r="H134" s="1" t="s">
        <v>425</v>
      </c>
      <c r="I134" s="1" t="s">
        <v>426</v>
      </c>
      <c r="J134" s="1" t="s">
        <v>427</v>
      </c>
      <c r="K134" s="1" t="s">
        <v>4496</v>
      </c>
      <c r="L134" s="1" t="s">
        <v>410</v>
      </c>
      <c r="M134" s="1" t="s">
        <v>428</v>
      </c>
      <c r="N134" s="1" t="s">
        <v>118</v>
      </c>
      <c r="O134" s="1" t="s">
        <v>119</v>
      </c>
      <c r="P134" s="66">
        <v>243459.29</v>
      </c>
      <c r="Q134" s="2">
        <v>0.09</v>
      </c>
      <c r="R134" s="67">
        <v>0.99</v>
      </c>
      <c r="S134" s="1" t="s">
        <v>210</v>
      </c>
      <c r="T134" s="1" t="s">
        <v>7588</v>
      </c>
      <c r="U134" s="1" t="s">
        <v>7588</v>
      </c>
      <c r="V134" s="1" t="s">
        <v>7181</v>
      </c>
      <c r="W134" s="1" t="s">
        <v>46</v>
      </c>
      <c r="X134" s="1" t="s">
        <v>7030</v>
      </c>
      <c r="Y134" s="1" t="s">
        <v>7031</v>
      </c>
      <c r="Z134" s="1" t="s">
        <v>7422</v>
      </c>
      <c r="AA134" s="1" t="s">
        <v>46</v>
      </c>
      <c r="AB134" s="1" t="s">
        <v>78</v>
      </c>
      <c r="AC134" s="1" t="s">
        <v>49</v>
      </c>
      <c r="AD134" s="1" t="s">
        <v>304</v>
      </c>
      <c r="AE134" s="1" t="s">
        <v>6668</v>
      </c>
      <c r="AF134" s="1" t="s">
        <v>6815</v>
      </c>
      <c r="AG134" s="1" t="s">
        <v>654</v>
      </c>
      <c r="AH134" s="1" t="s">
        <v>46</v>
      </c>
      <c r="AI134" s="1" t="s">
        <v>46</v>
      </c>
      <c r="AJ134" s="1" t="s">
        <v>218</v>
      </c>
      <c r="AK134" s="1" t="s">
        <v>6442</v>
      </c>
      <c r="AL134" s="133">
        <f t="shared" si="2"/>
        <v>357</v>
      </c>
    </row>
    <row r="135" spans="1:38" x14ac:dyDescent="0.3">
      <c r="A135" s="2">
        <v>360</v>
      </c>
      <c r="B135" s="2">
        <v>671</v>
      </c>
      <c r="C135" s="1" t="s">
        <v>32</v>
      </c>
      <c r="D135" s="1" t="s">
        <v>33</v>
      </c>
      <c r="E135" s="1" t="s">
        <v>152</v>
      </c>
      <c r="F135" s="1" t="s">
        <v>35</v>
      </c>
      <c r="G135" s="1" t="s">
        <v>429</v>
      </c>
      <c r="H135" s="1" t="s">
        <v>430</v>
      </c>
      <c r="I135" s="1" t="s">
        <v>426</v>
      </c>
      <c r="J135" s="1" t="s">
        <v>427</v>
      </c>
      <c r="K135" s="1" t="s">
        <v>4496</v>
      </c>
      <c r="L135" s="1" t="s">
        <v>410</v>
      </c>
      <c r="M135" s="1" t="s">
        <v>428</v>
      </c>
      <c r="N135" s="1" t="s">
        <v>118</v>
      </c>
      <c r="O135" s="1" t="s">
        <v>119</v>
      </c>
      <c r="P135" s="66">
        <v>269638.11</v>
      </c>
      <c r="Q135" s="2">
        <v>0.56000000000000005</v>
      </c>
      <c r="R135" s="67">
        <v>0.88</v>
      </c>
      <c r="S135" s="1" t="s">
        <v>210</v>
      </c>
      <c r="T135" s="1" t="s">
        <v>7505</v>
      </c>
      <c r="U135" s="1" t="s">
        <v>7505</v>
      </c>
      <c r="V135" s="1" t="s">
        <v>7251</v>
      </c>
      <c r="W135" s="1" t="s">
        <v>46</v>
      </c>
      <c r="X135" s="1" t="s">
        <v>431</v>
      </c>
      <c r="Y135" s="1" t="s">
        <v>432</v>
      </c>
      <c r="Z135" s="1" t="s">
        <v>7198</v>
      </c>
      <c r="AA135" s="1" t="s">
        <v>46</v>
      </c>
      <c r="AB135" s="1" t="s">
        <v>78</v>
      </c>
      <c r="AC135" s="1" t="s">
        <v>49</v>
      </c>
      <c r="AD135" s="1" t="s">
        <v>304</v>
      </c>
      <c r="AE135" s="1" t="s">
        <v>6668</v>
      </c>
      <c r="AF135" s="1" t="s">
        <v>6815</v>
      </c>
      <c r="AG135" s="1" t="s">
        <v>654</v>
      </c>
      <c r="AH135" s="1" t="s">
        <v>46</v>
      </c>
      <c r="AI135" s="1" t="s">
        <v>46</v>
      </c>
      <c r="AJ135" s="1" t="s">
        <v>218</v>
      </c>
      <c r="AK135" s="1" t="s">
        <v>6442</v>
      </c>
      <c r="AL135" s="133">
        <f t="shared" si="2"/>
        <v>360</v>
      </c>
    </row>
    <row r="136" spans="1:38" x14ac:dyDescent="0.3">
      <c r="A136" s="2">
        <v>363</v>
      </c>
      <c r="B136" s="68">
        <v>611</v>
      </c>
      <c r="C136" s="1" t="s">
        <v>32</v>
      </c>
      <c r="D136" s="1" t="s">
        <v>33</v>
      </c>
      <c r="E136" s="1" t="s">
        <v>152</v>
      </c>
      <c r="F136" s="1" t="s">
        <v>35</v>
      </c>
      <c r="G136" s="1" t="s">
        <v>433</v>
      </c>
      <c r="H136" s="1" t="s">
        <v>434</v>
      </c>
      <c r="I136" s="1" t="s">
        <v>84</v>
      </c>
      <c r="J136" s="1" t="s">
        <v>85</v>
      </c>
      <c r="K136" s="1" t="s">
        <v>4468</v>
      </c>
      <c r="L136" s="1" t="s">
        <v>86</v>
      </c>
      <c r="M136" s="1" t="s">
        <v>87</v>
      </c>
      <c r="N136" s="1" t="s">
        <v>435</v>
      </c>
      <c r="O136" s="1" t="s">
        <v>96</v>
      </c>
      <c r="P136" s="66">
        <v>575253.72</v>
      </c>
      <c r="Q136" s="2">
        <v>0.86</v>
      </c>
      <c r="R136" s="67">
        <v>0.84</v>
      </c>
      <c r="S136" s="1" t="s">
        <v>89</v>
      </c>
      <c r="T136" s="1" t="s">
        <v>7491</v>
      </c>
      <c r="U136" s="1" t="s">
        <v>7491</v>
      </c>
      <c r="V136" s="1" t="s">
        <v>7890</v>
      </c>
      <c r="W136" s="1" t="s">
        <v>46</v>
      </c>
      <c r="X136" s="1" t="s">
        <v>7891</v>
      </c>
      <c r="Y136" s="1" t="s">
        <v>7892</v>
      </c>
      <c r="Z136" s="1" t="s">
        <v>7542</v>
      </c>
      <c r="AA136" s="1" t="s">
        <v>46</v>
      </c>
      <c r="AB136" s="1" t="s">
        <v>90</v>
      </c>
      <c r="AC136" s="1" t="s">
        <v>49</v>
      </c>
      <c r="AD136" s="1" t="s">
        <v>98</v>
      </c>
      <c r="AE136" s="1" t="s">
        <v>6668</v>
      </c>
      <c r="AF136" s="1" t="s">
        <v>6815</v>
      </c>
      <c r="AG136" s="1" t="s">
        <v>654</v>
      </c>
      <c r="AH136" s="1" t="s">
        <v>46</v>
      </c>
      <c r="AI136" s="1" t="s">
        <v>46</v>
      </c>
      <c r="AJ136" s="1" t="s">
        <v>218</v>
      </c>
      <c r="AK136" s="1" t="s">
        <v>6442</v>
      </c>
      <c r="AL136" s="133">
        <f t="shared" si="2"/>
        <v>363</v>
      </c>
    </row>
    <row r="137" spans="1:38" x14ac:dyDescent="0.3">
      <c r="A137" s="2">
        <v>368</v>
      </c>
      <c r="B137" s="68">
        <v>763</v>
      </c>
      <c r="C137" s="1" t="s">
        <v>32</v>
      </c>
      <c r="D137" s="1" t="s">
        <v>33</v>
      </c>
      <c r="E137" s="1" t="s">
        <v>274</v>
      </c>
      <c r="F137" s="1" t="s">
        <v>35</v>
      </c>
      <c r="G137" s="1" t="s">
        <v>301</v>
      </c>
      <c r="H137" s="1" t="s">
        <v>438</v>
      </c>
      <c r="I137" s="1" t="s">
        <v>66</v>
      </c>
      <c r="J137" s="1" t="s">
        <v>55</v>
      </c>
      <c r="K137" s="1" t="s">
        <v>6756</v>
      </c>
      <c r="L137" s="1" t="s">
        <v>56</v>
      </c>
      <c r="M137" s="1" t="s">
        <v>199</v>
      </c>
      <c r="N137" s="1" t="s">
        <v>145</v>
      </c>
      <c r="O137" s="1" t="s">
        <v>146</v>
      </c>
      <c r="P137" s="66">
        <v>474132.59</v>
      </c>
      <c r="Q137" s="2">
        <v>0.09</v>
      </c>
      <c r="R137" s="67">
        <v>0.99</v>
      </c>
      <c r="S137" s="1" t="s">
        <v>45</v>
      </c>
      <c r="T137" s="1" t="s">
        <v>7109</v>
      </c>
      <c r="U137" s="1" t="s">
        <v>7109</v>
      </c>
      <c r="V137" s="1" t="s">
        <v>7313</v>
      </c>
      <c r="W137" s="1" t="s">
        <v>46</v>
      </c>
      <c r="X137" s="1" t="s">
        <v>7032</v>
      </c>
      <c r="Y137" s="1" t="s">
        <v>7033</v>
      </c>
      <c r="Z137" s="1" t="s">
        <v>7345</v>
      </c>
      <c r="AA137" s="1" t="s">
        <v>46</v>
      </c>
      <c r="AB137" s="1" t="s">
        <v>455</v>
      </c>
      <c r="AC137" s="1" t="s">
        <v>49</v>
      </c>
      <c r="AD137" s="1" t="s">
        <v>70</v>
      </c>
      <c r="AE137" s="1" t="s">
        <v>6714</v>
      </c>
      <c r="AF137" s="1" t="s">
        <v>6812</v>
      </c>
      <c r="AG137" s="1" t="s">
        <v>654</v>
      </c>
      <c r="AH137" s="1" t="s">
        <v>6714</v>
      </c>
      <c r="AI137" s="1" t="s">
        <v>303</v>
      </c>
      <c r="AJ137" s="1" t="s">
        <v>6366</v>
      </c>
      <c r="AK137" s="1" t="s">
        <v>6442</v>
      </c>
      <c r="AL137" s="133">
        <f t="shared" si="2"/>
        <v>368</v>
      </c>
    </row>
    <row r="138" spans="1:38" x14ac:dyDescent="0.3">
      <c r="A138" s="2">
        <v>37</v>
      </c>
      <c r="B138" s="68">
        <v>83</v>
      </c>
      <c r="C138" s="1" t="s">
        <v>167</v>
      </c>
      <c r="D138" s="1" t="s">
        <v>33</v>
      </c>
      <c r="E138" s="1" t="s">
        <v>81</v>
      </c>
      <c r="F138" s="1" t="s">
        <v>35</v>
      </c>
      <c r="G138" s="1" t="s">
        <v>133</v>
      </c>
      <c r="H138" s="1" t="s">
        <v>440</v>
      </c>
      <c r="I138" s="1" t="s">
        <v>280</v>
      </c>
      <c r="J138" s="1" t="s">
        <v>123</v>
      </c>
      <c r="K138" s="1" t="s">
        <v>222</v>
      </c>
      <c r="L138" s="1" t="s">
        <v>125</v>
      </c>
      <c r="M138" s="1" t="s">
        <v>414</v>
      </c>
      <c r="N138" s="1" t="s">
        <v>298</v>
      </c>
      <c r="O138" s="1" t="s">
        <v>107</v>
      </c>
      <c r="P138" s="66">
        <v>530745.81000000006</v>
      </c>
      <c r="Q138" s="2">
        <v>0</v>
      </c>
      <c r="R138" s="67">
        <v>0.96</v>
      </c>
      <c r="S138" s="1" t="s">
        <v>89</v>
      </c>
      <c r="T138" s="1" t="s">
        <v>7604</v>
      </c>
      <c r="U138" s="1" t="s">
        <v>7604</v>
      </c>
      <c r="V138" s="1" t="s">
        <v>8046</v>
      </c>
      <c r="W138" s="1" t="s">
        <v>46</v>
      </c>
      <c r="X138" s="1" t="s">
        <v>7794</v>
      </c>
      <c r="Y138" s="1" t="s">
        <v>8047</v>
      </c>
      <c r="Z138" s="1" t="s">
        <v>7319</v>
      </c>
      <c r="AA138" s="1" t="s">
        <v>46</v>
      </c>
      <c r="AB138" s="1" t="s">
        <v>48</v>
      </c>
      <c r="AC138" s="1" t="s">
        <v>49</v>
      </c>
      <c r="AD138" s="1" t="s">
        <v>441</v>
      </c>
      <c r="AE138" s="1" t="s">
        <v>6668</v>
      </c>
      <c r="AF138" s="1" t="s">
        <v>6815</v>
      </c>
      <c r="AG138" s="1" t="s">
        <v>654</v>
      </c>
      <c r="AH138" s="1" t="s">
        <v>46</v>
      </c>
      <c r="AI138" s="1" t="s">
        <v>46</v>
      </c>
      <c r="AJ138" s="1" t="s">
        <v>218</v>
      </c>
      <c r="AK138" s="1" t="s">
        <v>6670</v>
      </c>
      <c r="AL138" s="133">
        <f t="shared" si="2"/>
        <v>37</v>
      </c>
    </row>
    <row r="139" spans="1:38" x14ac:dyDescent="0.3">
      <c r="A139" s="2">
        <v>381</v>
      </c>
      <c r="B139" s="68">
        <v>886</v>
      </c>
      <c r="C139" s="1" t="s">
        <v>32</v>
      </c>
      <c r="D139" s="1" t="s">
        <v>33</v>
      </c>
      <c r="E139" s="1" t="s">
        <v>34</v>
      </c>
      <c r="F139" s="1" t="s">
        <v>35</v>
      </c>
      <c r="G139" s="1" t="s">
        <v>442</v>
      </c>
      <c r="H139" s="1" t="s">
        <v>443</v>
      </c>
      <c r="I139" s="1" t="s">
        <v>38</v>
      </c>
      <c r="J139" s="1" t="s">
        <v>427</v>
      </c>
      <c r="K139" s="1" t="s">
        <v>4474</v>
      </c>
      <c r="L139" s="1" t="s">
        <v>41</v>
      </c>
      <c r="M139" s="1" t="s">
        <v>287</v>
      </c>
      <c r="N139" s="1" t="s">
        <v>43</v>
      </c>
      <c r="O139" s="1" t="s">
        <v>44</v>
      </c>
      <c r="P139" s="66">
        <v>613127.21</v>
      </c>
      <c r="Q139" s="2">
        <v>0.37</v>
      </c>
      <c r="R139" s="67">
        <v>0.32</v>
      </c>
      <c r="S139" s="1" t="s">
        <v>45</v>
      </c>
      <c r="T139" s="1" t="s">
        <v>7260</v>
      </c>
      <c r="U139" s="1" t="s">
        <v>7260</v>
      </c>
      <c r="V139" s="1" t="s">
        <v>7612</v>
      </c>
      <c r="W139" s="1" t="s">
        <v>46</v>
      </c>
      <c r="X139" s="1" t="s">
        <v>444</v>
      </c>
      <c r="Y139" s="1" t="s">
        <v>445</v>
      </c>
      <c r="Z139" s="1" t="s">
        <v>7159</v>
      </c>
      <c r="AA139" s="1" t="s">
        <v>46</v>
      </c>
      <c r="AB139" s="1" t="s">
        <v>78</v>
      </c>
      <c r="AC139" s="1" t="s">
        <v>49</v>
      </c>
      <c r="AD139" s="1" t="s">
        <v>238</v>
      </c>
      <c r="AE139" s="1" t="s">
        <v>6668</v>
      </c>
      <c r="AF139" s="1" t="s">
        <v>6815</v>
      </c>
      <c r="AG139" s="1" t="s">
        <v>654</v>
      </c>
      <c r="AH139" s="1" t="s">
        <v>46</v>
      </c>
      <c r="AI139" s="1" t="s">
        <v>46</v>
      </c>
      <c r="AJ139" s="1" t="s">
        <v>218</v>
      </c>
      <c r="AK139" s="1" t="s">
        <v>6442</v>
      </c>
      <c r="AL139" s="133">
        <f t="shared" si="2"/>
        <v>381</v>
      </c>
    </row>
    <row r="140" spans="1:38" x14ac:dyDescent="0.3">
      <c r="A140" s="2">
        <v>382</v>
      </c>
      <c r="B140" s="2">
        <v>629</v>
      </c>
      <c r="C140" s="1" t="s">
        <v>167</v>
      </c>
      <c r="D140" s="1" t="s">
        <v>33</v>
      </c>
      <c r="E140" s="1" t="s">
        <v>4464</v>
      </c>
      <c r="F140" s="1" t="s">
        <v>35</v>
      </c>
      <c r="G140" s="1" t="s">
        <v>352</v>
      </c>
      <c r="H140" s="1" t="s">
        <v>7614</v>
      </c>
      <c r="I140" s="1" t="s">
        <v>115</v>
      </c>
      <c r="J140" s="1" t="s">
        <v>85</v>
      </c>
      <c r="K140" s="1" t="s">
        <v>4510</v>
      </c>
      <c r="L140" s="1" t="s">
        <v>86</v>
      </c>
      <c r="M140" s="1" t="s">
        <v>131</v>
      </c>
      <c r="N140" s="1" t="s">
        <v>435</v>
      </c>
      <c r="O140" s="1" t="s">
        <v>262</v>
      </c>
      <c r="P140" s="66">
        <v>86440</v>
      </c>
      <c r="Q140" s="2">
        <v>0.62</v>
      </c>
      <c r="R140" s="67">
        <v>0.85</v>
      </c>
      <c r="S140" s="1" t="s">
        <v>45</v>
      </c>
      <c r="T140" s="1" t="s">
        <v>7422</v>
      </c>
      <c r="U140" s="1" t="s">
        <v>7422</v>
      </c>
      <c r="V140" s="1" t="s">
        <v>7363</v>
      </c>
      <c r="W140" s="1" t="s">
        <v>46</v>
      </c>
      <c r="X140" s="1" t="s">
        <v>7981</v>
      </c>
      <c r="Y140" s="1" t="s">
        <v>8111</v>
      </c>
      <c r="Z140" s="1" t="s">
        <v>7319</v>
      </c>
      <c r="AA140" s="1" t="s">
        <v>6959</v>
      </c>
      <c r="AB140" s="1" t="s">
        <v>354</v>
      </c>
      <c r="AC140" s="1" t="s">
        <v>49</v>
      </c>
      <c r="AD140" s="1" t="s">
        <v>355</v>
      </c>
      <c r="AE140" s="1" t="s">
        <v>46</v>
      </c>
      <c r="AF140" s="1" t="s">
        <v>6815</v>
      </c>
      <c r="AG140" s="1" t="s">
        <v>654</v>
      </c>
      <c r="AH140" s="1" t="s">
        <v>46</v>
      </c>
      <c r="AI140" s="1" t="s">
        <v>46</v>
      </c>
      <c r="AJ140" s="1" t="s">
        <v>46</v>
      </c>
      <c r="AK140" s="1" t="s">
        <v>46</v>
      </c>
      <c r="AL140" s="133">
        <f t="shared" si="2"/>
        <v>382</v>
      </c>
    </row>
    <row r="141" spans="1:38" x14ac:dyDescent="0.3">
      <c r="A141" s="2">
        <v>384</v>
      </c>
      <c r="B141" s="68">
        <v>1066</v>
      </c>
      <c r="C141" s="1" t="s">
        <v>167</v>
      </c>
      <c r="D141" s="1" t="s">
        <v>33</v>
      </c>
      <c r="E141" s="1" t="s">
        <v>4463</v>
      </c>
      <c r="F141" s="1" t="s">
        <v>35</v>
      </c>
      <c r="G141" s="1" t="s">
        <v>120</v>
      </c>
      <c r="H141" s="1" t="s">
        <v>446</v>
      </c>
      <c r="I141" s="1" t="s">
        <v>122</v>
      </c>
      <c r="J141" s="1" t="s">
        <v>123</v>
      </c>
      <c r="K141" s="1" t="s">
        <v>122</v>
      </c>
      <c r="L141" s="1" t="s">
        <v>41</v>
      </c>
      <c r="M141" s="1" t="s">
        <v>391</v>
      </c>
      <c r="N141" s="1" t="s">
        <v>7406</v>
      </c>
      <c r="O141" s="1" t="s">
        <v>44</v>
      </c>
      <c r="P141" s="66">
        <v>94877</v>
      </c>
      <c r="Q141" s="2">
        <v>0.62</v>
      </c>
      <c r="R141" s="67">
        <v>1</v>
      </c>
      <c r="S141" s="1" t="s">
        <v>45</v>
      </c>
      <c r="T141" s="1" t="s">
        <v>7358</v>
      </c>
      <c r="U141" s="1" t="s">
        <v>7358</v>
      </c>
      <c r="V141" s="1" t="s">
        <v>7378</v>
      </c>
      <c r="W141" s="1" t="s">
        <v>7378</v>
      </c>
      <c r="X141" s="1" t="s">
        <v>6228</v>
      </c>
      <c r="Y141" s="1" t="s">
        <v>3436</v>
      </c>
      <c r="Z141" s="1" t="s">
        <v>7542</v>
      </c>
      <c r="AA141" s="1" t="s">
        <v>46</v>
      </c>
      <c r="AB141" s="1" t="s">
        <v>48</v>
      </c>
      <c r="AC141" s="1" t="s">
        <v>49</v>
      </c>
      <c r="AD141" s="1" t="s">
        <v>50</v>
      </c>
      <c r="AE141" s="1" t="s">
        <v>6668</v>
      </c>
      <c r="AF141" s="1" t="s">
        <v>6817</v>
      </c>
      <c r="AG141" s="1" t="s">
        <v>654</v>
      </c>
      <c r="AH141" s="1" t="s">
        <v>46</v>
      </c>
      <c r="AI141" s="1" t="s">
        <v>46</v>
      </c>
      <c r="AJ141" s="1" t="s">
        <v>218</v>
      </c>
      <c r="AK141" s="1" t="s">
        <v>6442</v>
      </c>
      <c r="AL141" s="133">
        <f t="shared" si="2"/>
        <v>384</v>
      </c>
    </row>
    <row r="142" spans="1:38" x14ac:dyDescent="0.3">
      <c r="A142" s="2">
        <v>39</v>
      </c>
      <c r="B142" s="2">
        <v>193</v>
      </c>
      <c r="C142" s="1" t="s">
        <v>32</v>
      </c>
      <c r="D142" s="1" t="s">
        <v>33</v>
      </c>
      <c r="E142" s="1" t="s">
        <v>34</v>
      </c>
      <c r="F142" s="1" t="s">
        <v>99</v>
      </c>
      <c r="G142" s="1" t="s">
        <v>447</v>
      </c>
      <c r="H142" s="1" t="s">
        <v>448</v>
      </c>
      <c r="I142" s="1" t="s">
        <v>214</v>
      </c>
      <c r="J142" s="1" t="s">
        <v>39</v>
      </c>
      <c r="K142" s="1" t="s">
        <v>4480</v>
      </c>
      <c r="L142" s="1" t="s">
        <v>266</v>
      </c>
      <c r="M142" s="1" t="s">
        <v>267</v>
      </c>
      <c r="N142" s="1" t="s">
        <v>384</v>
      </c>
      <c r="O142" s="1" t="s">
        <v>269</v>
      </c>
      <c r="P142" s="66">
        <v>1701336.73</v>
      </c>
      <c r="Q142" s="2">
        <v>0.35</v>
      </c>
      <c r="R142" s="67">
        <v>0.4</v>
      </c>
      <c r="S142" s="1" t="s">
        <v>210</v>
      </c>
      <c r="T142" s="1" t="s">
        <v>7427</v>
      </c>
      <c r="U142" s="1" t="s">
        <v>7427</v>
      </c>
      <c r="V142" s="1" t="s">
        <v>7314</v>
      </c>
      <c r="W142" s="1" t="s">
        <v>46</v>
      </c>
      <c r="X142" s="1" t="s">
        <v>449</v>
      </c>
      <c r="Y142" s="1" t="s">
        <v>450</v>
      </c>
      <c r="Z142" s="1" t="s">
        <v>7266</v>
      </c>
      <c r="AA142" s="1" t="s">
        <v>46</v>
      </c>
      <c r="AB142" s="1" t="s">
        <v>159</v>
      </c>
      <c r="AC142" s="1" t="s">
        <v>49</v>
      </c>
      <c r="AD142" s="1" t="s">
        <v>210</v>
      </c>
      <c r="AE142" s="1" t="s">
        <v>6668</v>
      </c>
      <c r="AF142" s="1" t="s">
        <v>6815</v>
      </c>
      <c r="AG142" s="1" t="s">
        <v>654</v>
      </c>
      <c r="AH142" s="1" t="s">
        <v>46</v>
      </c>
      <c r="AI142" s="1" t="s">
        <v>46</v>
      </c>
      <c r="AJ142" s="1" t="s">
        <v>218</v>
      </c>
      <c r="AK142" s="1" t="s">
        <v>6442</v>
      </c>
      <c r="AL142" s="133">
        <f t="shared" si="2"/>
        <v>39</v>
      </c>
    </row>
    <row r="143" spans="1:38" x14ac:dyDescent="0.3">
      <c r="A143" s="2">
        <v>42</v>
      </c>
      <c r="B143" s="68">
        <v>304</v>
      </c>
      <c r="C143" s="1" t="s">
        <v>167</v>
      </c>
      <c r="D143" s="1" t="s">
        <v>33</v>
      </c>
      <c r="E143" s="1" t="s">
        <v>4464</v>
      </c>
      <c r="F143" s="1" t="s">
        <v>35</v>
      </c>
      <c r="G143" s="1" t="s">
        <v>452</v>
      </c>
      <c r="H143" s="1" t="s">
        <v>453</v>
      </c>
      <c r="I143" s="1" t="s">
        <v>66</v>
      </c>
      <c r="J143" s="1" t="s">
        <v>55</v>
      </c>
      <c r="K143" s="1" t="s">
        <v>6756</v>
      </c>
      <c r="L143" s="1" t="s">
        <v>56</v>
      </c>
      <c r="M143" s="1" t="s">
        <v>365</v>
      </c>
      <c r="N143" s="1" t="s">
        <v>454</v>
      </c>
      <c r="O143" s="1" t="s">
        <v>146</v>
      </c>
      <c r="P143" s="66">
        <v>385193.59</v>
      </c>
      <c r="Q143" s="2">
        <v>0.39</v>
      </c>
      <c r="R143" s="67">
        <v>0.68</v>
      </c>
      <c r="S143" s="1" t="s">
        <v>45</v>
      </c>
      <c r="T143" s="1" t="s">
        <v>7609</v>
      </c>
      <c r="U143" s="1" t="s">
        <v>7609</v>
      </c>
      <c r="V143" s="1" t="s">
        <v>7324</v>
      </c>
      <c r="W143" s="1" t="s">
        <v>46</v>
      </c>
      <c r="X143" s="1" t="s">
        <v>4697</v>
      </c>
      <c r="Y143" s="1" t="s">
        <v>4698</v>
      </c>
      <c r="Z143" s="1" t="s">
        <v>7435</v>
      </c>
      <c r="AA143" s="1" t="s">
        <v>46</v>
      </c>
      <c r="AB143" s="1" t="s">
        <v>455</v>
      </c>
      <c r="AC143" s="1" t="s">
        <v>49</v>
      </c>
      <c r="AD143" s="1" t="s">
        <v>367</v>
      </c>
      <c r="AE143" s="1" t="s">
        <v>6673</v>
      </c>
      <c r="AF143" s="1" t="s">
        <v>6817</v>
      </c>
      <c r="AG143" s="1" t="s">
        <v>6669</v>
      </c>
      <c r="AH143" s="1" t="s">
        <v>46</v>
      </c>
      <c r="AI143" s="1" t="s">
        <v>46</v>
      </c>
      <c r="AJ143" s="1" t="s">
        <v>6369</v>
      </c>
      <c r="AK143" s="1" t="s">
        <v>6670</v>
      </c>
      <c r="AL143" s="133">
        <f t="shared" si="2"/>
        <v>42</v>
      </c>
    </row>
    <row r="144" spans="1:38" x14ac:dyDescent="0.3">
      <c r="A144" s="2">
        <v>435</v>
      </c>
      <c r="B144" s="2">
        <v>473</v>
      </c>
      <c r="C144" s="1" t="s">
        <v>167</v>
      </c>
      <c r="D144" s="1" t="s">
        <v>33</v>
      </c>
      <c r="E144" s="1" t="s">
        <v>4464</v>
      </c>
      <c r="F144" s="1" t="s">
        <v>35</v>
      </c>
      <c r="G144" s="1" t="s">
        <v>457</v>
      </c>
      <c r="H144" s="1" t="s">
        <v>458</v>
      </c>
      <c r="I144" s="1" t="s">
        <v>66</v>
      </c>
      <c r="J144" s="1" t="s">
        <v>55</v>
      </c>
      <c r="K144" s="1" t="s">
        <v>6756</v>
      </c>
      <c r="L144" s="1" t="s">
        <v>56</v>
      </c>
      <c r="M144" s="1" t="s">
        <v>365</v>
      </c>
      <c r="N144" s="1" t="s">
        <v>454</v>
      </c>
      <c r="O144" s="1" t="s">
        <v>146</v>
      </c>
      <c r="P144" s="66">
        <v>368912.36</v>
      </c>
      <c r="Q144" s="2">
        <v>0.32</v>
      </c>
      <c r="R144" s="67">
        <v>0.81</v>
      </c>
      <c r="S144" s="1" t="s">
        <v>45</v>
      </c>
      <c r="T144" s="1" t="s">
        <v>7642</v>
      </c>
      <c r="U144" s="1" t="s">
        <v>7642</v>
      </c>
      <c r="V144" s="1" t="s">
        <v>7283</v>
      </c>
      <c r="W144" s="1" t="s">
        <v>46</v>
      </c>
      <c r="X144" s="1" t="s">
        <v>459</v>
      </c>
      <c r="Y144" s="1" t="s">
        <v>460</v>
      </c>
      <c r="Z144" s="1" t="s">
        <v>7643</v>
      </c>
      <c r="AA144" s="1" t="s">
        <v>46</v>
      </c>
      <c r="AB144" s="1" t="s">
        <v>455</v>
      </c>
      <c r="AC144" s="1" t="s">
        <v>49</v>
      </c>
      <c r="AD144" s="1" t="s">
        <v>367</v>
      </c>
      <c r="AE144" s="1" t="s">
        <v>6673</v>
      </c>
      <c r="AF144" s="1" t="s">
        <v>6817</v>
      </c>
      <c r="AG144" s="1" t="s">
        <v>654</v>
      </c>
      <c r="AH144" s="1" t="s">
        <v>46</v>
      </c>
      <c r="AI144" s="1" t="s">
        <v>46</v>
      </c>
      <c r="AJ144" s="1" t="s">
        <v>6369</v>
      </c>
      <c r="AK144" s="1" t="s">
        <v>6442</v>
      </c>
      <c r="AL144" s="133">
        <f t="shared" si="2"/>
        <v>435</v>
      </c>
    </row>
    <row r="145" spans="1:38" x14ac:dyDescent="0.3">
      <c r="A145" s="2">
        <v>436</v>
      </c>
      <c r="B145" s="68">
        <v>1221</v>
      </c>
      <c r="C145" s="1" t="s">
        <v>167</v>
      </c>
      <c r="D145" s="1" t="s">
        <v>33</v>
      </c>
      <c r="E145" s="1" t="s">
        <v>4464</v>
      </c>
      <c r="F145" s="1" t="s">
        <v>35</v>
      </c>
      <c r="G145" s="1" t="s">
        <v>461</v>
      </c>
      <c r="H145" s="1" t="s">
        <v>462</v>
      </c>
      <c r="I145" s="1" t="s">
        <v>66</v>
      </c>
      <c r="J145" s="1" t="s">
        <v>55</v>
      </c>
      <c r="K145" s="1" t="s">
        <v>6756</v>
      </c>
      <c r="L145" s="1" t="s">
        <v>56</v>
      </c>
      <c r="M145" s="1" t="s">
        <v>365</v>
      </c>
      <c r="N145" s="1" t="s">
        <v>454</v>
      </c>
      <c r="O145" s="1" t="s">
        <v>146</v>
      </c>
      <c r="P145" s="66">
        <v>986364.37</v>
      </c>
      <c r="Q145" s="2">
        <v>0</v>
      </c>
      <c r="R145" s="67">
        <v>0</v>
      </c>
      <c r="S145" s="1" t="s">
        <v>45</v>
      </c>
      <c r="T145" s="1" t="s">
        <v>7644</v>
      </c>
      <c r="U145" s="1" t="s">
        <v>46</v>
      </c>
      <c r="V145" s="1" t="s">
        <v>7252</v>
      </c>
      <c r="W145" s="1" t="s">
        <v>46</v>
      </c>
      <c r="X145" s="1" t="s">
        <v>7645</v>
      </c>
      <c r="Y145" s="1" t="s">
        <v>7034</v>
      </c>
      <c r="Z145" s="1" t="s">
        <v>7160</v>
      </c>
      <c r="AA145" s="1" t="s">
        <v>46</v>
      </c>
      <c r="AB145" s="1" t="s">
        <v>455</v>
      </c>
      <c r="AC145" s="1" t="s">
        <v>49</v>
      </c>
      <c r="AD145" s="1" t="s">
        <v>367</v>
      </c>
      <c r="AE145" s="1" t="s">
        <v>6673</v>
      </c>
      <c r="AF145" s="1" t="s">
        <v>6817</v>
      </c>
      <c r="AG145" s="1" t="s">
        <v>6669</v>
      </c>
      <c r="AH145" s="1" t="s">
        <v>46</v>
      </c>
      <c r="AI145" s="1" t="s">
        <v>46</v>
      </c>
      <c r="AJ145" s="1" t="s">
        <v>6369</v>
      </c>
      <c r="AK145" s="1" t="s">
        <v>6670</v>
      </c>
      <c r="AL145" s="133">
        <f t="shared" si="2"/>
        <v>436</v>
      </c>
    </row>
    <row r="146" spans="1:38" x14ac:dyDescent="0.3">
      <c r="A146" s="2">
        <v>437</v>
      </c>
      <c r="B146" s="68">
        <v>1222</v>
      </c>
      <c r="C146" s="1" t="s">
        <v>167</v>
      </c>
      <c r="D146" s="1" t="s">
        <v>33</v>
      </c>
      <c r="E146" s="1" t="s">
        <v>4464</v>
      </c>
      <c r="F146" s="1" t="s">
        <v>35</v>
      </c>
      <c r="G146" s="1" t="s">
        <v>463</v>
      </c>
      <c r="H146" s="1" t="s">
        <v>464</v>
      </c>
      <c r="I146" s="1" t="s">
        <v>7994</v>
      </c>
      <c r="J146" s="1" t="s">
        <v>55</v>
      </c>
      <c r="K146" s="1" t="s">
        <v>6756</v>
      </c>
      <c r="L146" s="1" t="s">
        <v>56</v>
      </c>
      <c r="M146" s="1" t="s">
        <v>365</v>
      </c>
      <c r="N146" s="1" t="s">
        <v>454</v>
      </c>
      <c r="O146" s="1" t="s">
        <v>146</v>
      </c>
      <c r="P146" s="66">
        <v>657447.69999999995</v>
      </c>
      <c r="Q146" s="2">
        <v>0</v>
      </c>
      <c r="R146" s="67">
        <v>0</v>
      </c>
      <c r="S146" s="1" t="s">
        <v>45</v>
      </c>
      <c r="T146" s="1" t="s">
        <v>7472</v>
      </c>
      <c r="U146" s="1" t="s">
        <v>46</v>
      </c>
      <c r="V146" s="1" t="s">
        <v>7274</v>
      </c>
      <c r="W146" s="1" t="s">
        <v>46</v>
      </c>
      <c r="X146" s="1" t="s">
        <v>7995</v>
      </c>
      <c r="Y146" s="1" t="s">
        <v>7996</v>
      </c>
      <c r="Z146" s="1" t="s">
        <v>7360</v>
      </c>
      <c r="AA146" s="1" t="s">
        <v>46</v>
      </c>
      <c r="AB146" s="1" t="s">
        <v>455</v>
      </c>
      <c r="AC146" s="1" t="s">
        <v>49</v>
      </c>
      <c r="AD146" s="1" t="s">
        <v>367</v>
      </c>
      <c r="AE146" s="1" t="s">
        <v>6673</v>
      </c>
      <c r="AF146" s="1" t="s">
        <v>6817</v>
      </c>
      <c r="AG146" s="1" t="s">
        <v>654</v>
      </c>
      <c r="AH146" s="1" t="s">
        <v>46</v>
      </c>
      <c r="AI146" s="1" t="s">
        <v>46</v>
      </c>
      <c r="AJ146" s="1" t="s">
        <v>6369</v>
      </c>
      <c r="AK146" s="1" t="s">
        <v>6670</v>
      </c>
      <c r="AL146" s="133">
        <f t="shared" si="2"/>
        <v>437</v>
      </c>
    </row>
    <row r="147" spans="1:38" x14ac:dyDescent="0.3">
      <c r="A147" s="2">
        <v>50</v>
      </c>
      <c r="B147" s="68">
        <v>729</v>
      </c>
      <c r="C147" s="1" t="s">
        <v>32</v>
      </c>
      <c r="D147" s="1" t="s">
        <v>33</v>
      </c>
      <c r="E147" s="1" t="s">
        <v>81</v>
      </c>
      <c r="F147" s="1" t="s">
        <v>35</v>
      </c>
      <c r="G147" s="1" t="s">
        <v>420</v>
      </c>
      <c r="H147" s="1" t="s">
        <v>467</v>
      </c>
      <c r="I147" s="1" t="s">
        <v>155</v>
      </c>
      <c r="J147" s="1" t="s">
        <v>85</v>
      </c>
      <c r="K147" s="1" t="s">
        <v>332</v>
      </c>
      <c r="L147" s="1" t="s">
        <v>266</v>
      </c>
      <c r="M147" s="1" t="s">
        <v>310</v>
      </c>
      <c r="N147" s="1" t="s">
        <v>358</v>
      </c>
      <c r="O147" s="1" t="s">
        <v>269</v>
      </c>
      <c r="P147" s="66">
        <v>3081475.78</v>
      </c>
      <c r="Q147" s="2">
        <v>0</v>
      </c>
      <c r="R147" s="67">
        <v>0</v>
      </c>
      <c r="S147" s="1" t="s">
        <v>210</v>
      </c>
      <c r="T147" s="1" t="s">
        <v>7440</v>
      </c>
      <c r="U147" s="1" t="s">
        <v>7440</v>
      </c>
      <c r="V147" s="1" t="s">
        <v>7873</v>
      </c>
      <c r="W147" s="1" t="s">
        <v>46</v>
      </c>
      <c r="X147" s="1" t="s">
        <v>8112</v>
      </c>
      <c r="Y147" s="1" t="s">
        <v>8113</v>
      </c>
      <c r="Z147" s="1" t="s">
        <v>7376</v>
      </c>
      <c r="AA147" s="1" t="s">
        <v>46</v>
      </c>
      <c r="AB147" s="1" t="s">
        <v>159</v>
      </c>
      <c r="AC147" s="1" t="s">
        <v>49</v>
      </c>
      <c r="AD147" s="1" t="s">
        <v>160</v>
      </c>
      <c r="AE147" s="1" t="s">
        <v>6668</v>
      </c>
      <c r="AF147" s="1" t="s">
        <v>6815</v>
      </c>
      <c r="AG147" s="1" t="s">
        <v>654</v>
      </c>
      <c r="AH147" s="1" t="s">
        <v>46</v>
      </c>
      <c r="AI147" s="1" t="s">
        <v>46</v>
      </c>
      <c r="AJ147" s="1" t="s">
        <v>218</v>
      </c>
      <c r="AK147" s="1" t="s">
        <v>6442</v>
      </c>
      <c r="AL147" s="133">
        <f t="shared" si="2"/>
        <v>50</v>
      </c>
    </row>
    <row r="148" spans="1:38" x14ac:dyDescent="0.3">
      <c r="A148" s="2">
        <v>509</v>
      </c>
      <c r="B148" s="68">
        <v>641</v>
      </c>
      <c r="C148" s="1" t="s">
        <v>32</v>
      </c>
      <c r="D148" s="1" t="s">
        <v>33</v>
      </c>
      <c r="E148" s="1" t="s">
        <v>171</v>
      </c>
      <c r="F148" s="1" t="s">
        <v>35</v>
      </c>
      <c r="G148" s="1" t="s">
        <v>470</v>
      </c>
      <c r="H148" s="1" t="s">
        <v>471</v>
      </c>
      <c r="I148" s="1" t="s">
        <v>376</v>
      </c>
      <c r="J148" s="1" t="s">
        <v>39</v>
      </c>
      <c r="K148" s="1" t="s">
        <v>376</v>
      </c>
      <c r="L148" s="1" t="s">
        <v>41</v>
      </c>
      <c r="M148" s="1" t="s">
        <v>391</v>
      </c>
      <c r="N148" s="1" t="s">
        <v>43</v>
      </c>
      <c r="O148" s="1" t="s">
        <v>44</v>
      </c>
      <c r="P148" s="66">
        <v>9687930.3200000003</v>
      </c>
      <c r="Q148" s="2">
        <v>0.26</v>
      </c>
      <c r="R148" s="67">
        <v>0.08</v>
      </c>
      <c r="S148" s="1" t="s">
        <v>45</v>
      </c>
      <c r="T148" s="1" t="s">
        <v>7472</v>
      </c>
      <c r="U148" s="1" t="s">
        <v>7472</v>
      </c>
      <c r="V148" s="1" t="s">
        <v>7286</v>
      </c>
      <c r="W148" s="1" t="s">
        <v>46</v>
      </c>
      <c r="X148" s="1" t="s">
        <v>8146</v>
      </c>
      <c r="Y148" s="1" t="s">
        <v>6591</v>
      </c>
      <c r="Z148" s="1" t="s">
        <v>7542</v>
      </c>
      <c r="AA148" s="1" t="s">
        <v>46</v>
      </c>
      <c r="AB148" s="1" t="s">
        <v>78</v>
      </c>
      <c r="AC148" s="1" t="s">
        <v>49</v>
      </c>
      <c r="AD148" s="1" t="s">
        <v>238</v>
      </c>
      <c r="AE148" s="1" t="s">
        <v>6668</v>
      </c>
      <c r="AF148" s="1" t="s">
        <v>6816</v>
      </c>
      <c r="AG148" s="1" t="s">
        <v>6669</v>
      </c>
      <c r="AH148" s="1" t="s">
        <v>46</v>
      </c>
      <c r="AI148" s="1" t="s">
        <v>46</v>
      </c>
      <c r="AJ148" s="1" t="s">
        <v>218</v>
      </c>
      <c r="AK148" s="1" t="s">
        <v>6442</v>
      </c>
      <c r="AL148" s="133">
        <f t="shared" si="2"/>
        <v>509</v>
      </c>
    </row>
    <row r="149" spans="1:38" x14ac:dyDescent="0.3">
      <c r="A149" s="2">
        <v>515</v>
      </c>
      <c r="B149" s="68">
        <v>1158</v>
      </c>
      <c r="C149" s="1" t="s">
        <v>32</v>
      </c>
      <c r="D149" s="1" t="s">
        <v>33</v>
      </c>
      <c r="E149" s="1" t="s">
        <v>152</v>
      </c>
      <c r="F149" s="1" t="s">
        <v>35</v>
      </c>
      <c r="G149" s="1" t="s">
        <v>420</v>
      </c>
      <c r="H149" s="1" t="s">
        <v>473</v>
      </c>
      <c r="I149" s="1" t="s">
        <v>155</v>
      </c>
      <c r="J149" s="1" t="s">
        <v>85</v>
      </c>
      <c r="K149" s="1" t="s">
        <v>156</v>
      </c>
      <c r="L149" s="1" t="s">
        <v>266</v>
      </c>
      <c r="M149" s="1" t="s">
        <v>310</v>
      </c>
      <c r="N149" s="1" t="s">
        <v>358</v>
      </c>
      <c r="O149" s="1" t="s">
        <v>269</v>
      </c>
      <c r="P149" s="66">
        <v>3319107.11</v>
      </c>
      <c r="Q149" s="2">
        <v>1</v>
      </c>
      <c r="R149" s="67">
        <v>0.92</v>
      </c>
      <c r="S149" s="1" t="s">
        <v>45</v>
      </c>
      <c r="T149" s="1" t="s">
        <v>7239</v>
      </c>
      <c r="U149" s="1" t="s">
        <v>7239</v>
      </c>
      <c r="V149" s="1" t="s">
        <v>7193</v>
      </c>
      <c r="W149" s="1" t="s">
        <v>46</v>
      </c>
      <c r="X149" s="1" t="s">
        <v>6592</v>
      </c>
      <c r="Y149" s="1" t="s">
        <v>4699</v>
      </c>
      <c r="Z149" s="1" t="s">
        <v>7542</v>
      </c>
      <c r="AA149" s="1" t="s">
        <v>46</v>
      </c>
      <c r="AB149" s="1" t="s">
        <v>159</v>
      </c>
      <c r="AC149" s="1" t="s">
        <v>49</v>
      </c>
      <c r="AD149" s="1" t="s">
        <v>160</v>
      </c>
      <c r="AE149" s="1" t="s">
        <v>6668</v>
      </c>
      <c r="AF149" s="1" t="s">
        <v>6815</v>
      </c>
      <c r="AG149" s="1" t="s">
        <v>654</v>
      </c>
      <c r="AH149" s="1" t="s">
        <v>46</v>
      </c>
      <c r="AI149" s="1" t="s">
        <v>46</v>
      </c>
      <c r="AJ149" s="1" t="s">
        <v>218</v>
      </c>
      <c r="AK149" s="1" t="s">
        <v>6670</v>
      </c>
      <c r="AL149" s="133">
        <f t="shared" si="2"/>
        <v>515</v>
      </c>
    </row>
    <row r="150" spans="1:38" x14ac:dyDescent="0.3">
      <c r="A150" s="2">
        <v>516</v>
      </c>
      <c r="B150" s="68">
        <v>651</v>
      </c>
      <c r="C150" s="1" t="s">
        <v>32</v>
      </c>
      <c r="D150" s="1" t="s">
        <v>33</v>
      </c>
      <c r="E150" s="1" t="s">
        <v>152</v>
      </c>
      <c r="F150" s="1" t="s">
        <v>35</v>
      </c>
      <c r="G150" s="1" t="s">
        <v>474</v>
      </c>
      <c r="H150" s="1" t="s">
        <v>475</v>
      </c>
      <c r="I150" s="1" t="s">
        <v>214</v>
      </c>
      <c r="J150" s="1" t="s">
        <v>39</v>
      </c>
      <c r="K150" s="1" t="s">
        <v>4480</v>
      </c>
      <c r="L150" s="1" t="s">
        <v>266</v>
      </c>
      <c r="M150" s="1" t="s">
        <v>267</v>
      </c>
      <c r="N150" s="1" t="s">
        <v>268</v>
      </c>
      <c r="O150" s="1" t="s">
        <v>269</v>
      </c>
      <c r="P150" s="66">
        <v>1940783.25</v>
      </c>
      <c r="Q150" s="2">
        <v>0.51</v>
      </c>
      <c r="R150" s="67">
        <v>0.9</v>
      </c>
      <c r="S150" s="1" t="s">
        <v>210</v>
      </c>
      <c r="T150" s="1" t="s">
        <v>7491</v>
      </c>
      <c r="U150" s="1" t="s">
        <v>7491</v>
      </c>
      <c r="V150" s="1" t="s">
        <v>7452</v>
      </c>
      <c r="W150" s="1" t="s">
        <v>46</v>
      </c>
      <c r="X150" s="1" t="s">
        <v>7997</v>
      </c>
      <c r="Y150" s="1" t="s">
        <v>7895</v>
      </c>
      <c r="Z150" s="1" t="s">
        <v>7205</v>
      </c>
      <c r="AA150" s="1" t="s">
        <v>46</v>
      </c>
      <c r="AB150" s="1" t="s">
        <v>159</v>
      </c>
      <c r="AC150" s="1" t="s">
        <v>49</v>
      </c>
      <c r="AD150" s="1" t="s">
        <v>160</v>
      </c>
      <c r="AE150" s="1" t="s">
        <v>6668</v>
      </c>
      <c r="AF150" s="1" t="s">
        <v>6815</v>
      </c>
      <c r="AG150" s="1" t="s">
        <v>6669</v>
      </c>
      <c r="AH150" s="1" t="s">
        <v>46</v>
      </c>
      <c r="AI150" s="1" t="s">
        <v>46</v>
      </c>
      <c r="AJ150" s="1" t="s">
        <v>218</v>
      </c>
      <c r="AK150" s="1" t="s">
        <v>6442</v>
      </c>
      <c r="AL150" s="133">
        <f t="shared" si="2"/>
        <v>516</v>
      </c>
    </row>
    <row r="151" spans="1:38" x14ac:dyDescent="0.3">
      <c r="A151" s="2">
        <v>52</v>
      </c>
      <c r="B151" s="68">
        <v>0</v>
      </c>
      <c r="C151" s="1" t="s">
        <v>218</v>
      </c>
      <c r="D151" s="1" t="s">
        <v>218</v>
      </c>
      <c r="E151" s="1" t="s">
        <v>179</v>
      </c>
      <c r="F151" s="1" t="s">
        <v>35</v>
      </c>
      <c r="G151" s="1" t="s">
        <v>218</v>
      </c>
      <c r="H151" s="1" t="s">
        <v>476</v>
      </c>
      <c r="I151" s="1" t="s">
        <v>477</v>
      </c>
      <c r="J151" s="1" t="s">
        <v>477</v>
      </c>
      <c r="K151" s="1" t="s">
        <v>477</v>
      </c>
      <c r="L151" s="1" t="s">
        <v>46</v>
      </c>
      <c r="M151" s="1" t="s">
        <v>46</v>
      </c>
      <c r="N151" s="1" t="s">
        <v>46</v>
      </c>
      <c r="O151" s="1" t="s">
        <v>46</v>
      </c>
      <c r="P151" s="66">
        <v>899440</v>
      </c>
      <c r="Q151" s="2">
        <v>0.92</v>
      </c>
      <c r="R151" s="67">
        <v>0.91</v>
      </c>
      <c r="S151" s="1" t="s">
        <v>177</v>
      </c>
      <c r="T151" s="1" t="s">
        <v>7670</v>
      </c>
      <c r="U151" s="1" t="s">
        <v>7670</v>
      </c>
      <c r="V151" s="1" t="s">
        <v>7105</v>
      </c>
      <c r="W151" s="1" t="s">
        <v>46</v>
      </c>
      <c r="X151" s="1" t="s">
        <v>478</v>
      </c>
      <c r="Y151" s="1" t="s">
        <v>479</v>
      </c>
      <c r="Z151" s="1" t="s">
        <v>7135</v>
      </c>
      <c r="AA151" s="1" t="s">
        <v>46</v>
      </c>
      <c r="AB151" s="1" t="s">
        <v>139</v>
      </c>
      <c r="AC151" s="1" t="s">
        <v>182</v>
      </c>
      <c r="AD151" s="1" t="s">
        <v>277</v>
      </c>
      <c r="AE151" s="1" t="s">
        <v>6365</v>
      </c>
      <c r="AF151" s="1" t="s">
        <v>6817</v>
      </c>
      <c r="AG151" s="1" t="s">
        <v>6669</v>
      </c>
      <c r="AH151" s="1" t="s">
        <v>46</v>
      </c>
      <c r="AI151" s="1" t="s">
        <v>46</v>
      </c>
      <c r="AJ151" s="1" t="s">
        <v>6367</v>
      </c>
      <c r="AK151" s="1" t="s">
        <v>6442</v>
      </c>
      <c r="AL151" s="133">
        <f t="shared" si="2"/>
        <v>52</v>
      </c>
    </row>
    <row r="152" spans="1:38" x14ac:dyDescent="0.3">
      <c r="A152" s="2">
        <v>520</v>
      </c>
      <c r="B152" s="68">
        <v>626</v>
      </c>
      <c r="C152" s="1" t="s">
        <v>32</v>
      </c>
      <c r="D152" s="1" t="s">
        <v>33</v>
      </c>
      <c r="E152" s="1" t="s">
        <v>161</v>
      </c>
      <c r="F152" s="1" t="s">
        <v>35</v>
      </c>
      <c r="G152" s="1" t="s">
        <v>480</v>
      </c>
      <c r="H152" s="1" t="s">
        <v>481</v>
      </c>
      <c r="I152" s="1" t="s">
        <v>376</v>
      </c>
      <c r="J152" s="1" t="s">
        <v>39</v>
      </c>
      <c r="K152" s="1" t="s">
        <v>215</v>
      </c>
      <c r="L152" s="1" t="s">
        <v>266</v>
      </c>
      <c r="M152" s="1" t="s">
        <v>267</v>
      </c>
      <c r="N152" s="1" t="s">
        <v>256</v>
      </c>
      <c r="O152" s="1" t="s">
        <v>269</v>
      </c>
      <c r="P152" s="66">
        <v>119697</v>
      </c>
      <c r="Q152" s="2">
        <v>0.35</v>
      </c>
      <c r="R152" s="67">
        <v>0.99</v>
      </c>
      <c r="S152" s="1" t="s">
        <v>210</v>
      </c>
      <c r="T152" s="1" t="s">
        <v>7342</v>
      </c>
      <c r="U152" s="1" t="s">
        <v>7342</v>
      </c>
      <c r="V152" s="1" t="s">
        <v>7175</v>
      </c>
      <c r="W152" s="1" t="s">
        <v>46</v>
      </c>
      <c r="X152" s="1" t="s">
        <v>7672</v>
      </c>
      <c r="Y152" s="1" t="s">
        <v>8147</v>
      </c>
      <c r="Z152" s="1" t="s">
        <v>7542</v>
      </c>
      <c r="AA152" s="1" t="s">
        <v>46</v>
      </c>
      <c r="AB152" s="1" t="s">
        <v>159</v>
      </c>
      <c r="AC152" s="1" t="s">
        <v>49</v>
      </c>
      <c r="AD152" s="1" t="s">
        <v>210</v>
      </c>
      <c r="AE152" s="1" t="s">
        <v>6668</v>
      </c>
      <c r="AF152" s="1" t="s">
        <v>6819</v>
      </c>
      <c r="AG152" s="1" t="s">
        <v>654</v>
      </c>
      <c r="AH152" s="1" t="s">
        <v>46</v>
      </c>
      <c r="AI152" s="1" t="s">
        <v>46</v>
      </c>
      <c r="AJ152" s="1" t="s">
        <v>218</v>
      </c>
      <c r="AK152" s="1" t="s">
        <v>6442</v>
      </c>
      <c r="AL152" s="133">
        <f t="shared" si="2"/>
        <v>520</v>
      </c>
    </row>
    <row r="153" spans="1:38" x14ac:dyDescent="0.3">
      <c r="A153" s="2">
        <v>537</v>
      </c>
      <c r="B153" s="68">
        <v>1015</v>
      </c>
      <c r="C153" s="1" t="s">
        <v>32</v>
      </c>
      <c r="D153" s="1" t="s">
        <v>33</v>
      </c>
      <c r="E153" s="1" t="s">
        <v>81</v>
      </c>
      <c r="F153" s="1" t="s">
        <v>35</v>
      </c>
      <c r="G153" s="1" t="s">
        <v>420</v>
      </c>
      <c r="H153" s="1" t="s">
        <v>485</v>
      </c>
      <c r="I153" s="1" t="s">
        <v>155</v>
      </c>
      <c r="J153" s="1" t="s">
        <v>85</v>
      </c>
      <c r="K153" s="1" t="s">
        <v>156</v>
      </c>
      <c r="L153" s="1" t="s">
        <v>266</v>
      </c>
      <c r="M153" s="1" t="s">
        <v>486</v>
      </c>
      <c r="N153" s="1" t="s">
        <v>384</v>
      </c>
      <c r="O153" s="1" t="s">
        <v>269</v>
      </c>
      <c r="P153" s="66">
        <v>2221080.9900000002</v>
      </c>
      <c r="Q153" s="2">
        <v>0</v>
      </c>
      <c r="R153" s="67">
        <v>0.36</v>
      </c>
      <c r="S153" s="1" t="s">
        <v>210</v>
      </c>
      <c r="T153" s="1" t="s">
        <v>7119</v>
      </c>
      <c r="U153" s="1" t="s">
        <v>7119</v>
      </c>
      <c r="V153" s="1" t="s">
        <v>7208</v>
      </c>
      <c r="W153" s="1" t="s">
        <v>46</v>
      </c>
      <c r="X153" s="1" t="s">
        <v>8148</v>
      </c>
      <c r="Y153" s="1" t="s">
        <v>8149</v>
      </c>
      <c r="Z153" s="1" t="s">
        <v>7542</v>
      </c>
      <c r="AA153" s="1" t="s">
        <v>46</v>
      </c>
      <c r="AB153" s="1" t="s">
        <v>159</v>
      </c>
      <c r="AC153" s="1" t="s">
        <v>49</v>
      </c>
      <c r="AD153" s="1" t="s">
        <v>160</v>
      </c>
      <c r="AE153" s="1" t="s">
        <v>6668</v>
      </c>
      <c r="AF153" s="1" t="s">
        <v>6815</v>
      </c>
      <c r="AG153" s="1" t="s">
        <v>654</v>
      </c>
      <c r="AH153" s="1" t="s">
        <v>46</v>
      </c>
      <c r="AI153" s="1" t="s">
        <v>46</v>
      </c>
      <c r="AJ153" s="1" t="s">
        <v>218</v>
      </c>
      <c r="AK153" s="1" t="s">
        <v>6442</v>
      </c>
      <c r="AL153" s="133">
        <f t="shared" si="2"/>
        <v>537</v>
      </c>
    </row>
    <row r="154" spans="1:38" x14ac:dyDescent="0.3">
      <c r="A154" s="2">
        <v>559</v>
      </c>
      <c r="B154" s="68">
        <v>624</v>
      </c>
      <c r="C154" s="1" t="s">
        <v>32</v>
      </c>
      <c r="D154" s="1" t="s">
        <v>33</v>
      </c>
      <c r="E154" s="1" t="s">
        <v>81</v>
      </c>
      <c r="F154" s="1" t="s">
        <v>35</v>
      </c>
      <c r="G154" s="1" t="s">
        <v>232</v>
      </c>
      <c r="H154" s="1" t="s">
        <v>487</v>
      </c>
      <c r="I154" s="1" t="s">
        <v>73</v>
      </c>
      <c r="J154" s="1" t="s">
        <v>39</v>
      </c>
      <c r="K154" s="1" t="s">
        <v>73</v>
      </c>
      <c r="L154" s="1" t="s">
        <v>41</v>
      </c>
      <c r="M154" s="1" t="s">
        <v>234</v>
      </c>
      <c r="N154" s="1" t="s">
        <v>76</v>
      </c>
      <c r="O154" s="1" t="s">
        <v>44</v>
      </c>
      <c r="P154" s="66">
        <v>484145.11</v>
      </c>
      <c r="Q154" s="2">
        <v>0.85</v>
      </c>
      <c r="R154" s="67">
        <v>0.81</v>
      </c>
      <c r="S154" s="1" t="s">
        <v>45</v>
      </c>
      <c r="T154" s="1" t="s">
        <v>7461</v>
      </c>
      <c r="U154" s="1" t="s">
        <v>7461</v>
      </c>
      <c r="V154" s="1" t="s">
        <v>7275</v>
      </c>
      <c r="W154" s="1" t="s">
        <v>46</v>
      </c>
      <c r="X154" s="1" t="s">
        <v>489</v>
      </c>
      <c r="Y154" s="1" t="s">
        <v>7897</v>
      </c>
      <c r="Z154" s="1" t="s">
        <v>7376</v>
      </c>
      <c r="AA154" s="1" t="s">
        <v>46</v>
      </c>
      <c r="AB154" s="1" t="s">
        <v>78</v>
      </c>
      <c r="AC154" s="1" t="s">
        <v>49</v>
      </c>
      <c r="AD154" s="1" t="s">
        <v>79</v>
      </c>
      <c r="AE154" s="1" t="s">
        <v>6668</v>
      </c>
      <c r="AF154" s="1" t="s">
        <v>6815</v>
      </c>
      <c r="AG154" s="1" t="s">
        <v>654</v>
      </c>
      <c r="AH154" s="1" t="s">
        <v>46</v>
      </c>
      <c r="AI154" s="1" t="s">
        <v>46</v>
      </c>
      <c r="AJ154" s="1" t="s">
        <v>218</v>
      </c>
      <c r="AK154" s="1" t="s">
        <v>6442</v>
      </c>
      <c r="AL154" s="133">
        <f t="shared" si="2"/>
        <v>559</v>
      </c>
    </row>
    <row r="155" spans="1:38" x14ac:dyDescent="0.3">
      <c r="A155" s="2">
        <v>562</v>
      </c>
      <c r="B155" s="68">
        <v>599</v>
      </c>
      <c r="C155" s="1" t="s">
        <v>167</v>
      </c>
      <c r="D155" s="1" t="s">
        <v>33</v>
      </c>
      <c r="E155" s="1" t="s">
        <v>4463</v>
      </c>
      <c r="F155" s="1" t="s">
        <v>35</v>
      </c>
      <c r="G155" s="1" t="s">
        <v>483</v>
      </c>
      <c r="H155" s="1" t="s">
        <v>490</v>
      </c>
      <c r="I155" s="1" t="s">
        <v>340</v>
      </c>
      <c r="J155" s="1" t="s">
        <v>477</v>
      </c>
      <c r="K155" s="1" t="s">
        <v>222</v>
      </c>
      <c r="L155" s="1" t="s">
        <v>266</v>
      </c>
      <c r="M155" s="1" t="s">
        <v>267</v>
      </c>
      <c r="N155" s="1" t="s">
        <v>358</v>
      </c>
      <c r="O155" s="1" t="s">
        <v>269</v>
      </c>
      <c r="P155" s="66">
        <v>1223997.04</v>
      </c>
      <c r="Q155" s="2">
        <v>0.1</v>
      </c>
      <c r="R155" s="67">
        <v>1</v>
      </c>
      <c r="S155" s="1" t="s">
        <v>45</v>
      </c>
      <c r="T155" s="1" t="s">
        <v>7660</v>
      </c>
      <c r="U155" s="1" t="s">
        <v>7660</v>
      </c>
      <c r="V155" s="1" t="s">
        <v>7205</v>
      </c>
      <c r="W155" s="1" t="s">
        <v>7205</v>
      </c>
      <c r="X155" s="1" t="s">
        <v>7898</v>
      </c>
      <c r="Y155" s="1" t="s">
        <v>7998</v>
      </c>
      <c r="Z155" s="1" t="s">
        <v>7205</v>
      </c>
      <c r="AA155" s="1" t="s">
        <v>7029</v>
      </c>
      <c r="AB155" s="1" t="s">
        <v>90</v>
      </c>
      <c r="AC155" s="1" t="s">
        <v>49</v>
      </c>
      <c r="AD155" s="1" t="s">
        <v>50</v>
      </c>
      <c r="AE155" s="1" t="s">
        <v>747</v>
      </c>
      <c r="AF155" s="1" t="s">
        <v>6812</v>
      </c>
      <c r="AG155" s="1" t="s">
        <v>654</v>
      </c>
      <c r="AH155" s="1" t="s">
        <v>6340</v>
      </c>
      <c r="AI155" s="1" t="s">
        <v>8044</v>
      </c>
      <c r="AJ155" s="1" t="s">
        <v>218</v>
      </c>
      <c r="AK155" s="1" t="s">
        <v>6442</v>
      </c>
      <c r="AL155" s="133">
        <f t="shared" si="2"/>
        <v>562</v>
      </c>
    </row>
    <row r="156" spans="1:38" x14ac:dyDescent="0.3">
      <c r="A156" s="2">
        <v>563</v>
      </c>
      <c r="B156" s="68">
        <v>847</v>
      </c>
      <c r="C156" s="1" t="s">
        <v>32</v>
      </c>
      <c r="D156" s="1" t="s">
        <v>33</v>
      </c>
      <c r="E156" s="1" t="s">
        <v>34</v>
      </c>
      <c r="F156" s="1" t="s">
        <v>35</v>
      </c>
      <c r="G156" s="1" t="s">
        <v>491</v>
      </c>
      <c r="H156" s="1" t="s">
        <v>492</v>
      </c>
      <c r="I156" s="1" t="s">
        <v>38</v>
      </c>
      <c r="J156" s="1" t="s">
        <v>427</v>
      </c>
      <c r="K156" s="1" t="s">
        <v>4480</v>
      </c>
      <c r="L156" s="1" t="s">
        <v>41</v>
      </c>
      <c r="M156" s="1" t="s">
        <v>7781</v>
      </c>
      <c r="N156" s="1" t="s">
        <v>384</v>
      </c>
      <c r="O156" s="1" t="s">
        <v>44</v>
      </c>
      <c r="P156" s="66">
        <v>2776585.99</v>
      </c>
      <c r="Q156" s="2">
        <v>0</v>
      </c>
      <c r="R156" s="67">
        <v>0.66</v>
      </c>
      <c r="S156" s="1" t="s">
        <v>45</v>
      </c>
      <c r="T156" s="1" t="s">
        <v>7568</v>
      </c>
      <c r="U156" s="1" t="s">
        <v>7568</v>
      </c>
      <c r="V156" s="1" t="s">
        <v>8150</v>
      </c>
      <c r="W156" s="1" t="s">
        <v>46</v>
      </c>
      <c r="X156" s="1" t="s">
        <v>8151</v>
      </c>
      <c r="Y156" s="1" t="s">
        <v>8152</v>
      </c>
      <c r="Z156" s="1" t="s">
        <v>7320</v>
      </c>
      <c r="AA156" s="1" t="s">
        <v>46</v>
      </c>
      <c r="AB156" s="1" t="s">
        <v>78</v>
      </c>
      <c r="AC156" s="1" t="s">
        <v>49</v>
      </c>
      <c r="AD156" s="1" t="s">
        <v>238</v>
      </c>
      <c r="AE156" s="1" t="s">
        <v>6668</v>
      </c>
      <c r="AF156" s="1" t="s">
        <v>6815</v>
      </c>
      <c r="AG156" s="1" t="s">
        <v>6669</v>
      </c>
      <c r="AH156" s="1" t="s">
        <v>46</v>
      </c>
      <c r="AI156" s="1" t="s">
        <v>46</v>
      </c>
      <c r="AJ156" s="1" t="s">
        <v>218</v>
      </c>
      <c r="AK156" s="1" t="s">
        <v>6442</v>
      </c>
      <c r="AL156" s="133">
        <f t="shared" si="2"/>
        <v>563</v>
      </c>
    </row>
    <row r="157" spans="1:38" x14ac:dyDescent="0.3">
      <c r="A157" s="2">
        <v>583</v>
      </c>
      <c r="B157" s="68">
        <v>1060</v>
      </c>
      <c r="C157" s="1" t="s">
        <v>32</v>
      </c>
      <c r="D157" s="1" t="s">
        <v>33</v>
      </c>
      <c r="E157" s="1" t="s">
        <v>34</v>
      </c>
      <c r="F157" s="1" t="s">
        <v>35</v>
      </c>
      <c r="G157" s="1" t="s">
        <v>232</v>
      </c>
      <c r="H157" s="1" t="s">
        <v>500</v>
      </c>
      <c r="I157" s="1" t="s">
        <v>73</v>
      </c>
      <c r="J157" s="1" t="s">
        <v>39</v>
      </c>
      <c r="K157" s="1" t="s">
        <v>73</v>
      </c>
      <c r="L157" s="1" t="s">
        <v>41</v>
      </c>
      <c r="M157" s="1" t="s">
        <v>234</v>
      </c>
      <c r="N157" s="1" t="s">
        <v>76</v>
      </c>
      <c r="O157" s="1" t="s">
        <v>44</v>
      </c>
      <c r="P157" s="66">
        <v>1542050.43</v>
      </c>
      <c r="Q157" s="2">
        <v>0.97</v>
      </c>
      <c r="R157" s="67">
        <v>0.61</v>
      </c>
      <c r="S157" s="1" t="s">
        <v>45</v>
      </c>
      <c r="T157" s="1" t="s">
        <v>7535</v>
      </c>
      <c r="U157" s="1" t="s">
        <v>7535</v>
      </c>
      <c r="V157" s="1" t="s">
        <v>7299</v>
      </c>
      <c r="W157" s="1" t="s">
        <v>46</v>
      </c>
      <c r="X157" s="1" t="s">
        <v>6595</v>
      </c>
      <c r="Y157" s="1" t="s">
        <v>4701</v>
      </c>
      <c r="Z157" s="1" t="s">
        <v>7376</v>
      </c>
      <c r="AA157" s="1" t="s">
        <v>46</v>
      </c>
      <c r="AB157" s="1" t="s">
        <v>78</v>
      </c>
      <c r="AC157" s="1" t="s">
        <v>49</v>
      </c>
      <c r="AD157" s="1" t="s">
        <v>79</v>
      </c>
      <c r="AE157" s="1" t="s">
        <v>6668</v>
      </c>
      <c r="AF157" s="1" t="s">
        <v>6815</v>
      </c>
      <c r="AG157" s="1" t="s">
        <v>654</v>
      </c>
      <c r="AH157" s="1" t="s">
        <v>46</v>
      </c>
      <c r="AI157" s="1" t="s">
        <v>46</v>
      </c>
      <c r="AJ157" s="1" t="s">
        <v>218</v>
      </c>
      <c r="AK157" s="1" t="s">
        <v>6442</v>
      </c>
      <c r="AL157" s="133">
        <f t="shared" si="2"/>
        <v>583</v>
      </c>
    </row>
    <row r="158" spans="1:38" x14ac:dyDescent="0.3">
      <c r="A158" s="2">
        <v>586</v>
      </c>
      <c r="B158" s="68">
        <v>867</v>
      </c>
      <c r="C158" s="1" t="s">
        <v>32</v>
      </c>
      <c r="D158" s="1" t="s">
        <v>33</v>
      </c>
      <c r="E158" s="1" t="s">
        <v>34</v>
      </c>
      <c r="F158" s="1" t="s">
        <v>35</v>
      </c>
      <c r="G158" s="1" t="s">
        <v>501</v>
      </c>
      <c r="H158" s="1" t="s">
        <v>502</v>
      </c>
      <c r="I158" s="1" t="s">
        <v>73</v>
      </c>
      <c r="J158" s="1" t="s">
        <v>39</v>
      </c>
      <c r="K158" s="1" t="s">
        <v>4460</v>
      </c>
      <c r="L158" s="1" t="s">
        <v>41</v>
      </c>
      <c r="M158" s="1" t="s">
        <v>225</v>
      </c>
      <c r="N158" s="1" t="s">
        <v>76</v>
      </c>
      <c r="O158" s="1" t="s">
        <v>44</v>
      </c>
      <c r="P158" s="66">
        <v>1128902.3999999999</v>
      </c>
      <c r="Q158" s="2">
        <v>0</v>
      </c>
      <c r="R158" s="67">
        <v>0.64</v>
      </c>
      <c r="S158" s="1" t="s">
        <v>45</v>
      </c>
      <c r="T158" s="1" t="s">
        <v>7233</v>
      </c>
      <c r="U158" s="1" t="s">
        <v>7233</v>
      </c>
      <c r="V158" s="1" t="s">
        <v>7690</v>
      </c>
      <c r="W158" s="1" t="s">
        <v>46</v>
      </c>
      <c r="X158" s="1" t="s">
        <v>503</v>
      </c>
      <c r="Y158" s="1" t="s">
        <v>7035</v>
      </c>
      <c r="Z158" s="1" t="s">
        <v>7142</v>
      </c>
      <c r="AA158" s="1" t="s">
        <v>46</v>
      </c>
      <c r="AB158" s="1" t="s">
        <v>78</v>
      </c>
      <c r="AC158" s="1" t="s">
        <v>49</v>
      </c>
      <c r="AD158" s="1" t="s">
        <v>79</v>
      </c>
      <c r="AE158" s="1" t="s">
        <v>6668</v>
      </c>
      <c r="AF158" s="1" t="s">
        <v>6817</v>
      </c>
      <c r="AG158" s="1" t="s">
        <v>654</v>
      </c>
      <c r="AH158" s="1" t="s">
        <v>46</v>
      </c>
      <c r="AI158" s="1" t="s">
        <v>46</v>
      </c>
      <c r="AJ158" s="1" t="s">
        <v>218</v>
      </c>
      <c r="AK158" s="1" t="s">
        <v>6442</v>
      </c>
      <c r="AL158" s="133">
        <f t="shared" si="2"/>
        <v>586</v>
      </c>
    </row>
    <row r="159" spans="1:38" x14ac:dyDescent="0.3">
      <c r="A159" s="2">
        <v>587</v>
      </c>
      <c r="B159" s="68">
        <v>801</v>
      </c>
      <c r="C159" s="1" t="s">
        <v>32</v>
      </c>
      <c r="D159" s="1" t="s">
        <v>33</v>
      </c>
      <c r="E159" s="1" t="s">
        <v>152</v>
      </c>
      <c r="F159" s="1" t="s">
        <v>35</v>
      </c>
      <c r="G159" s="1" t="s">
        <v>232</v>
      </c>
      <c r="H159" s="1" t="s">
        <v>504</v>
      </c>
      <c r="I159" s="1" t="s">
        <v>73</v>
      </c>
      <c r="J159" s="1" t="s">
        <v>39</v>
      </c>
      <c r="K159" s="1" t="s">
        <v>73</v>
      </c>
      <c r="L159" s="1" t="s">
        <v>41</v>
      </c>
      <c r="M159" s="1" t="s">
        <v>234</v>
      </c>
      <c r="N159" s="1" t="s">
        <v>76</v>
      </c>
      <c r="O159" s="1" t="s">
        <v>44</v>
      </c>
      <c r="P159" s="66">
        <v>2917695.53</v>
      </c>
      <c r="Q159" s="2">
        <v>1</v>
      </c>
      <c r="R159" s="67">
        <v>0.98</v>
      </c>
      <c r="S159" s="1" t="s">
        <v>45</v>
      </c>
      <c r="T159" s="1" t="s">
        <v>7327</v>
      </c>
      <c r="U159" s="1" t="s">
        <v>7327</v>
      </c>
      <c r="V159" s="1" t="s">
        <v>7456</v>
      </c>
      <c r="W159" s="1" t="s">
        <v>46</v>
      </c>
      <c r="X159" s="1" t="s">
        <v>7795</v>
      </c>
      <c r="Y159" s="1" t="s">
        <v>7796</v>
      </c>
      <c r="Z159" s="1" t="s">
        <v>7376</v>
      </c>
      <c r="AA159" s="1" t="s">
        <v>46</v>
      </c>
      <c r="AB159" s="1" t="s">
        <v>78</v>
      </c>
      <c r="AC159" s="1" t="s">
        <v>49</v>
      </c>
      <c r="AD159" s="1" t="s">
        <v>79</v>
      </c>
      <c r="AE159" s="1" t="s">
        <v>6668</v>
      </c>
      <c r="AF159" s="1" t="s">
        <v>6815</v>
      </c>
      <c r="AG159" s="1" t="s">
        <v>654</v>
      </c>
      <c r="AH159" s="1" t="s">
        <v>46</v>
      </c>
      <c r="AI159" s="1" t="s">
        <v>46</v>
      </c>
      <c r="AJ159" s="1" t="s">
        <v>218</v>
      </c>
      <c r="AK159" s="1" t="s">
        <v>6442</v>
      </c>
      <c r="AL159" s="133">
        <f t="shared" si="2"/>
        <v>587</v>
      </c>
    </row>
    <row r="160" spans="1:38" x14ac:dyDescent="0.3">
      <c r="A160" s="2">
        <v>590</v>
      </c>
      <c r="B160" s="68">
        <v>749</v>
      </c>
      <c r="C160" s="1" t="s">
        <v>32</v>
      </c>
      <c r="D160" s="1" t="s">
        <v>33</v>
      </c>
      <c r="E160" s="1" t="s">
        <v>81</v>
      </c>
      <c r="F160" s="1" t="s">
        <v>99</v>
      </c>
      <c r="G160" s="1" t="s">
        <v>100</v>
      </c>
      <c r="H160" s="1" t="s">
        <v>505</v>
      </c>
      <c r="I160" s="1" t="s">
        <v>102</v>
      </c>
      <c r="J160" s="1" t="s">
        <v>85</v>
      </c>
      <c r="K160" s="1" t="s">
        <v>102</v>
      </c>
      <c r="L160" s="1" t="s">
        <v>104</v>
      </c>
      <c r="M160" s="1" t="s">
        <v>105</v>
      </c>
      <c r="N160" s="1" t="s">
        <v>106</v>
      </c>
      <c r="O160" s="1" t="s">
        <v>107</v>
      </c>
      <c r="P160" s="66">
        <v>232994.8</v>
      </c>
      <c r="Q160" s="2">
        <v>0.66</v>
      </c>
      <c r="R160" s="67">
        <v>0.48</v>
      </c>
      <c r="S160" s="1" t="s">
        <v>45</v>
      </c>
      <c r="T160" s="1" t="s">
        <v>7691</v>
      </c>
      <c r="U160" s="1" t="s">
        <v>7691</v>
      </c>
      <c r="V160" s="1" t="s">
        <v>7692</v>
      </c>
      <c r="W160" s="1" t="s">
        <v>46</v>
      </c>
      <c r="X160" s="1" t="s">
        <v>506</v>
      </c>
      <c r="Y160" s="1" t="s">
        <v>507</v>
      </c>
      <c r="Z160" s="1" t="s">
        <v>7693</v>
      </c>
      <c r="AA160" s="1" t="s">
        <v>6959</v>
      </c>
      <c r="AB160" s="1" t="s">
        <v>90</v>
      </c>
      <c r="AC160" s="1" t="s">
        <v>49</v>
      </c>
      <c r="AD160" s="1" t="s">
        <v>109</v>
      </c>
      <c r="AE160" s="1" t="s">
        <v>109</v>
      </c>
      <c r="AF160" s="1" t="s">
        <v>6812</v>
      </c>
      <c r="AG160" s="1" t="s">
        <v>654</v>
      </c>
      <c r="AH160" s="1" t="s">
        <v>8048</v>
      </c>
      <c r="AI160" s="1" t="s">
        <v>90</v>
      </c>
      <c r="AJ160" s="1" t="s">
        <v>218</v>
      </c>
      <c r="AK160" s="1" t="s">
        <v>6442</v>
      </c>
      <c r="AL160" s="133">
        <f t="shared" si="2"/>
        <v>590</v>
      </c>
    </row>
    <row r="161" spans="1:38" x14ac:dyDescent="0.3">
      <c r="A161" s="2">
        <v>603</v>
      </c>
      <c r="B161" s="68">
        <v>1073</v>
      </c>
      <c r="C161" s="1" t="s">
        <v>167</v>
      </c>
      <c r="D161" s="1" t="s">
        <v>33</v>
      </c>
      <c r="E161" s="1" t="s">
        <v>4463</v>
      </c>
      <c r="F161" s="1" t="s">
        <v>4497</v>
      </c>
      <c r="G161" s="1" t="s">
        <v>512</v>
      </c>
      <c r="H161" s="1" t="s">
        <v>513</v>
      </c>
      <c r="I161" s="1" t="s">
        <v>181</v>
      </c>
      <c r="J161" s="1" t="s">
        <v>55</v>
      </c>
      <c r="K161" s="1" t="s">
        <v>4469</v>
      </c>
      <c r="L161" s="1" t="s">
        <v>125</v>
      </c>
      <c r="M161" s="1" t="s">
        <v>414</v>
      </c>
      <c r="N161" s="1" t="s">
        <v>298</v>
      </c>
      <c r="O161" s="1" t="s">
        <v>107</v>
      </c>
      <c r="P161" s="66">
        <v>525596.48</v>
      </c>
      <c r="Q161" s="2">
        <v>0.92</v>
      </c>
      <c r="R161" s="67">
        <v>0.62</v>
      </c>
      <c r="S161" s="1" t="s">
        <v>89</v>
      </c>
      <c r="T161" s="1" t="s">
        <v>7192</v>
      </c>
      <c r="U161" s="1" t="s">
        <v>7192</v>
      </c>
      <c r="V161" s="1" t="s">
        <v>7696</v>
      </c>
      <c r="W161" s="1" t="s">
        <v>46</v>
      </c>
      <c r="X161" s="1" t="s">
        <v>7697</v>
      </c>
      <c r="Y161" s="1" t="s">
        <v>7698</v>
      </c>
      <c r="Z161" s="1" t="s">
        <v>7181</v>
      </c>
      <c r="AA161" s="1" t="s">
        <v>2396</v>
      </c>
      <c r="AB161" s="1" t="s">
        <v>48</v>
      </c>
      <c r="AC161" s="1" t="s">
        <v>49</v>
      </c>
      <c r="AD161" s="1" t="s">
        <v>50</v>
      </c>
      <c r="AE161" s="1" t="s">
        <v>6701</v>
      </c>
      <c r="AF161" s="1" t="s">
        <v>6812</v>
      </c>
      <c r="AG161" s="1" t="s">
        <v>6669</v>
      </c>
      <c r="AH161" s="1" t="s">
        <v>6701</v>
      </c>
      <c r="AI161" s="1" t="s">
        <v>48</v>
      </c>
      <c r="AJ161" s="1" t="s">
        <v>218</v>
      </c>
      <c r="AK161" s="1" t="s">
        <v>6442</v>
      </c>
      <c r="AL161" s="133">
        <f t="shared" si="2"/>
        <v>603</v>
      </c>
    </row>
    <row r="162" spans="1:38" x14ac:dyDescent="0.3">
      <c r="A162" s="2">
        <v>606</v>
      </c>
      <c r="B162" s="68">
        <v>810</v>
      </c>
      <c r="C162" s="1" t="s">
        <v>167</v>
      </c>
      <c r="D162" s="1" t="s">
        <v>33</v>
      </c>
      <c r="E162" s="1" t="s">
        <v>4464</v>
      </c>
      <c r="F162" s="1" t="s">
        <v>4497</v>
      </c>
      <c r="G162" s="1" t="s">
        <v>514</v>
      </c>
      <c r="H162" s="1" t="s">
        <v>515</v>
      </c>
      <c r="I162" s="1" t="s">
        <v>214</v>
      </c>
      <c r="J162" s="1" t="s">
        <v>39</v>
      </c>
      <c r="K162" s="1" t="s">
        <v>4480</v>
      </c>
      <c r="L162" s="1" t="s">
        <v>266</v>
      </c>
      <c r="M162" s="1" t="s">
        <v>267</v>
      </c>
      <c r="N162" s="1" t="s">
        <v>358</v>
      </c>
      <c r="O162" s="1" t="s">
        <v>269</v>
      </c>
      <c r="P162" s="66">
        <v>421235.38</v>
      </c>
      <c r="Q162" s="2">
        <v>1</v>
      </c>
      <c r="R162" s="67">
        <v>0.41</v>
      </c>
      <c r="S162" s="1" t="s">
        <v>45</v>
      </c>
      <c r="T162" s="1" t="s">
        <v>7374</v>
      </c>
      <c r="U162" s="1" t="s">
        <v>7374</v>
      </c>
      <c r="V162" s="1" t="s">
        <v>7699</v>
      </c>
      <c r="W162" s="1" t="s">
        <v>46</v>
      </c>
      <c r="X162" s="1" t="s">
        <v>516</v>
      </c>
      <c r="Y162" s="1" t="s">
        <v>517</v>
      </c>
      <c r="Z162" s="1" t="s">
        <v>7278</v>
      </c>
      <c r="AA162" s="1" t="s">
        <v>46</v>
      </c>
      <c r="AB162" s="1" t="s">
        <v>216</v>
      </c>
      <c r="AC162" s="1" t="s">
        <v>49</v>
      </c>
      <c r="AD162" s="1" t="s">
        <v>210</v>
      </c>
      <c r="AE162" s="1" t="s">
        <v>6354</v>
      </c>
      <c r="AF162" s="1" t="s">
        <v>6816</v>
      </c>
      <c r="AG162" s="1" t="s">
        <v>6669</v>
      </c>
      <c r="AH162" s="1" t="s">
        <v>46</v>
      </c>
      <c r="AI162" s="1" t="s">
        <v>46</v>
      </c>
      <c r="AJ162" s="1" t="s">
        <v>6367</v>
      </c>
      <c r="AK162" s="1" t="s">
        <v>6670</v>
      </c>
      <c r="AL162" s="133">
        <f t="shared" si="2"/>
        <v>606</v>
      </c>
    </row>
    <row r="163" spans="1:38" x14ac:dyDescent="0.3">
      <c r="A163" s="2">
        <v>607</v>
      </c>
      <c r="B163" s="68">
        <v>619</v>
      </c>
      <c r="C163" s="1" t="s">
        <v>4498</v>
      </c>
      <c r="D163" s="1" t="s">
        <v>518</v>
      </c>
      <c r="E163" s="1" t="s">
        <v>4464</v>
      </c>
      <c r="F163" s="1" t="s">
        <v>35</v>
      </c>
      <c r="G163" s="1" t="s">
        <v>519</v>
      </c>
      <c r="H163" s="1" t="s">
        <v>520</v>
      </c>
      <c r="I163" s="1" t="s">
        <v>426</v>
      </c>
      <c r="J163" s="1" t="s">
        <v>427</v>
      </c>
      <c r="K163" s="1" t="s">
        <v>4496</v>
      </c>
      <c r="L163" s="1" t="s">
        <v>410</v>
      </c>
      <c r="M163" s="1" t="s">
        <v>428</v>
      </c>
      <c r="N163" s="1" t="s">
        <v>46</v>
      </c>
      <c r="O163" s="1" t="s">
        <v>428</v>
      </c>
      <c r="P163" s="66">
        <v>395220</v>
      </c>
      <c r="Q163" s="2">
        <v>0</v>
      </c>
      <c r="R163" s="67">
        <v>0.56999999999999995</v>
      </c>
      <c r="S163" s="1" t="s">
        <v>210</v>
      </c>
      <c r="T163" s="1" t="s">
        <v>7678</v>
      </c>
      <c r="U163" s="1" t="s">
        <v>7678</v>
      </c>
      <c r="V163" s="1" t="s">
        <v>7693</v>
      </c>
      <c r="W163" s="1" t="s">
        <v>46</v>
      </c>
      <c r="X163" s="1" t="s">
        <v>6598</v>
      </c>
      <c r="Y163" s="1" t="s">
        <v>521</v>
      </c>
      <c r="Z163" s="1" t="s">
        <v>7319</v>
      </c>
      <c r="AA163" s="1" t="s">
        <v>46</v>
      </c>
      <c r="AB163" s="1" t="s">
        <v>522</v>
      </c>
      <c r="AC163" s="1" t="s">
        <v>523</v>
      </c>
      <c r="AD163" s="1" t="s">
        <v>304</v>
      </c>
      <c r="AE163" s="1" t="s">
        <v>6668</v>
      </c>
      <c r="AF163" s="1" t="s">
        <v>6815</v>
      </c>
      <c r="AG163" s="1" t="s">
        <v>654</v>
      </c>
      <c r="AH163" s="1" t="s">
        <v>46</v>
      </c>
      <c r="AI163" s="1" t="s">
        <v>46</v>
      </c>
      <c r="AJ163" s="1" t="s">
        <v>218</v>
      </c>
      <c r="AK163" s="1" t="s">
        <v>6442</v>
      </c>
      <c r="AL163" s="133">
        <f t="shared" si="2"/>
        <v>607</v>
      </c>
    </row>
    <row r="164" spans="1:38" x14ac:dyDescent="0.3">
      <c r="A164" s="2">
        <v>62</v>
      </c>
      <c r="B164" s="68">
        <v>740</v>
      </c>
      <c r="C164" s="1" t="s">
        <v>32</v>
      </c>
      <c r="D164" s="1" t="s">
        <v>33</v>
      </c>
      <c r="E164" s="1" t="s">
        <v>152</v>
      </c>
      <c r="F164" s="1" t="s">
        <v>35</v>
      </c>
      <c r="G164" s="1" t="s">
        <v>524</v>
      </c>
      <c r="H164" s="1" t="s">
        <v>525</v>
      </c>
      <c r="I164" s="1" t="s">
        <v>66</v>
      </c>
      <c r="J164" s="1" t="s">
        <v>55</v>
      </c>
      <c r="K164" s="1" t="s">
        <v>6756</v>
      </c>
      <c r="L164" s="1" t="s">
        <v>56</v>
      </c>
      <c r="M164" s="1" t="s">
        <v>365</v>
      </c>
      <c r="N164" s="1" t="s">
        <v>256</v>
      </c>
      <c r="O164" s="1" t="s">
        <v>146</v>
      </c>
      <c r="P164" s="66">
        <v>303640.84000000003</v>
      </c>
      <c r="Q164" s="2">
        <v>0</v>
      </c>
      <c r="R164" s="67">
        <v>0</v>
      </c>
      <c r="S164" s="1" t="s">
        <v>45</v>
      </c>
      <c r="T164" s="1" t="s">
        <v>7701</v>
      </c>
      <c r="U164" s="1" t="s">
        <v>46</v>
      </c>
      <c r="V164" s="1" t="s">
        <v>7360</v>
      </c>
      <c r="W164" s="1" t="s">
        <v>46</v>
      </c>
      <c r="X164" s="1" t="s">
        <v>7797</v>
      </c>
      <c r="Y164" s="1" t="s">
        <v>7798</v>
      </c>
      <c r="Z164" s="1" t="s">
        <v>7381</v>
      </c>
      <c r="AA164" s="1" t="s">
        <v>46</v>
      </c>
      <c r="AB164" s="1" t="s">
        <v>455</v>
      </c>
      <c r="AC164" s="1" t="s">
        <v>49</v>
      </c>
      <c r="AD164" s="1" t="s">
        <v>367</v>
      </c>
      <c r="AE164" s="1" t="s">
        <v>6668</v>
      </c>
      <c r="AF164" s="1" t="s">
        <v>6815</v>
      </c>
      <c r="AG164" s="1" t="s">
        <v>654</v>
      </c>
      <c r="AH164" s="1" t="s">
        <v>46</v>
      </c>
      <c r="AI164" s="1" t="s">
        <v>46</v>
      </c>
      <c r="AJ164" s="1" t="s">
        <v>218</v>
      </c>
      <c r="AK164" s="1" t="s">
        <v>6442</v>
      </c>
      <c r="AL164" s="133">
        <f t="shared" si="2"/>
        <v>62</v>
      </c>
    </row>
    <row r="165" spans="1:38" x14ac:dyDescent="0.3">
      <c r="A165" s="2">
        <v>621</v>
      </c>
      <c r="B165" s="2">
        <v>836</v>
      </c>
      <c r="C165" s="1" t="s">
        <v>32</v>
      </c>
      <c r="D165" s="1" t="s">
        <v>33</v>
      </c>
      <c r="E165" s="1" t="s">
        <v>81</v>
      </c>
      <c r="F165" s="1" t="s">
        <v>35</v>
      </c>
      <c r="G165" s="1" t="s">
        <v>294</v>
      </c>
      <c r="H165" s="1" t="s">
        <v>526</v>
      </c>
      <c r="I165" s="1" t="s">
        <v>280</v>
      </c>
      <c r="J165" s="1" t="s">
        <v>123</v>
      </c>
      <c r="K165" s="1" t="s">
        <v>4476</v>
      </c>
      <c r="L165" s="1" t="s">
        <v>125</v>
      </c>
      <c r="M165" s="1" t="s">
        <v>126</v>
      </c>
      <c r="N165" s="1" t="s">
        <v>298</v>
      </c>
      <c r="O165" s="1" t="s">
        <v>107</v>
      </c>
      <c r="P165" s="66">
        <v>300075.73</v>
      </c>
      <c r="Q165" s="2">
        <v>0.5</v>
      </c>
      <c r="R165" s="67">
        <v>0.95</v>
      </c>
      <c r="S165" s="1" t="s">
        <v>270</v>
      </c>
      <c r="T165" s="1" t="s">
        <v>7599</v>
      </c>
      <c r="U165" s="1" t="s">
        <v>7599</v>
      </c>
      <c r="V165" s="1" t="s">
        <v>7322</v>
      </c>
      <c r="W165" s="1" t="s">
        <v>46</v>
      </c>
      <c r="X165" s="1" t="s">
        <v>6770</v>
      </c>
      <c r="Y165" s="1" t="s">
        <v>6771</v>
      </c>
      <c r="Z165" s="1" t="s">
        <v>7346</v>
      </c>
      <c r="AA165" s="1" t="s">
        <v>6959</v>
      </c>
      <c r="AB165" s="1" t="s">
        <v>48</v>
      </c>
      <c r="AC165" s="1" t="s">
        <v>49</v>
      </c>
      <c r="AD165" s="1" t="s">
        <v>329</v>
      </c>
      <c r="AE165" s="1" t="s">
        <v>7947</v>
      </c>
      <c r="AF165" s="1" t="s">
        <v>6812</v>
      </c>
      <c r="AG165" s="1" t="s">
        <v>654</v>
      </c>
      <c r="AH165" s="1" t="s">
        <v>6700</v>
      </c>
      <c r="AI165" s="1" t="s">
        <v>48</v>
      </c>
      <c r="AJ165" s="1" t="s">
        <v>218</v>
      </c>
      <c r="AK165" s="1" t="s">
        <v>6442</v>
      </c>
      <c r="AL165" s="133">
        <f t="shared" si="2"/>
        <v>621</v>
      </c>
    </row>
    <row r="166" spans="1:38" x14ac:dyDescent="0.3">
      <c r="A166" s="2">
        <v>630</v>
      </c>
      <c r="B166" s="68">
        <v>827</v>
      </c>
      <c r="C166" s="1" t="s">
        <v>32</v>
      </c>
      <c r="D166" s="1" t="s">
        <v>33</v>
      </c>
      <c r="E166" s="1" t="s">
        <v>152</v>
      </c>
      <c r="F166" s="1" t="s">
        <v>35</v>
      </c>
      <c r="G166" s="1" t="s">
        <v>527</v>
      </c>
      <c r="H166" s="1" t="s">
        <v>528</v>
      </c>
      <c r="I166" s="1" t="s">
        <v>376</v>
      </c>
      <c r="J166" s="1" t="s">
        <v>39</v>
      </c>
      <c r="K166" s="1" t="s">
        <v>215</v>
      </c>
      <c r="L166" s="1" t="s">
        <v>266</v>
      </c>
      <c r="M166" s="1" t="s">
        <v>267</v>
      </c>
      <c r="N166" s="1" t="s">
        <v>268</v>
      </c>
      <c r="O166" s="1" t="s">
        <v>269</v>
      </c>
      <c r="P166" s="66">
        <v>1320098.8999999999</v>
      </c>
      <c r="Q166" s="2">
        <v>0.83</v>
      </c>
      <c r="R166" s="67">
        <v>0.94</v>
      </c>
      <c r="S166" s="1" t="s">
        <v>210</v>
      </c>
      <c r="T166" s="1" t="s">
        <v>7702</v>
      </c>
      <c r="U166" s="1" t="s">
        <v>7702</v>
      </c>
      <c r="V166" s="1" t="s">
        <v>7340</v>
      </c>
      <c r="W166" s="1" t="s">
        <v>46</v>
      </c>
      <c r="X166" s="1" t="s">
        <v>7999</v>
      </c>
      <c r="Y166" s="1" t="s">
        <v>8153</v>
      </c>
      <c r="Z166" s="1" t="s">
        <v>7542</v>
      </c>
      <c r="AA166" s="1" t="s">
        <v>46</v>
      </c>
      <c r="AB166" s="1" t="s">
        <v>159</v>
      </c>
      <c r="AC166" s="1" t="s">
        <v>49</v>
      </c>
      <c r="AD166" s="1" t="s">
        <v>210</v>
      </c>
      <c r="AE166" s="1" t="s">
        <v>6668</v>
      </c>
      <c r="AF166" s="1" t="s">
        <v>6815</v>
      </c>
      <c r="AG166" s="1" t="s">
        <v>654</v>
      </c>
      <c r="AH166" s="1" t="s">
        <v>46</v>
      </c>
      <c r="AI166" s="1" t="s">
        <v>46</v>
      </c>
      <c r="AJ166" s="1" t="s">
        <v>218</v>
      </c>
      <c r="AK166" s="1" t="s">
        <v>6442</v>
      </c>
      <c r="AL166" s="133">
        <f t="shared" si="2"/>
        <v>630</v>
      </c>
    </row>
    <row r="167" spans="1:38" x14ac:dyDescent="0.3">
      <c r="A167" s="2">
        <v>652</v>
      </c>
      <c r="B167" s="68">
        <v>1042</v>
      </c>
      <c r="C167" s="1" t="s">
        <v>32</v>
      </c>
      <c r="D167" s="1" t="s">
        <v>33</v>
      </c>
      <c r="E167" s="1" t="s">
        <v>34</v>
      </c>
      <c r="F167" s="1" t="s">
        <v>35</v>
      </c>
      <c r="G167" s="1" t="s">
        <v>412</v>
      </c>
      <c r="H167" s="1" t="s">
        <v>529</v>
      </c>
      <c r="I167" s="1" t="s">
        <v>1107</v>
      </c>
      <c r="J167" s="1" t="s">
        <v>123</v>
      </c>
      <c r="K167" s="1" t="s">
        <v>4476</v>
      </c>
      <c r="L167" s="1" t="s">
        <v>125</v>
      </c>
      <c r="M167" s="1" t="s">
        <v>414</v>
      </c>
      <c r="N167" s="1" t="s">
        <v>298</v>
      </c>
      <c r="O167" s="1" t="s">
        <v>107</v>
      </c>
      <c r="P167" s="66">
        <v>349747.38</v>
      </c>
      <c r="Q167" s="2">
        <v>0.04</v>
      </c>
      <c r="R167" s="67">
        <v>0.54</v>
      </c>
      <c r="S167" s="1" t="s">
        <v>45</v>
      </c>
      <c r="T167" s="1" t="s">
        <v>7628</v>
      </c>
      <c r="U167" s="1" t="s">
        <v>7628</v>
      </c>
      <c r="V167" s="1" t="s">
        <v>7190</v>
      </c>
      <c r="W167" s="1" t="s">
        <v>46</v>
      </c>
      <c r="X167" s="1" t="s">
        <v>530</v>
      </c>
      <c r="Y167" s="1" t="s">
        <v>531</v>
      </c>
      <c r="Z167" s="1" t="s">
        <v>7278</v>
      </c>
      <c r="AA167" s="1" t="s">
        <v>46</v>
      </c>
      <c r="AB167" s="1" t="s">
        <v>48</v>
      </c>
      <c r="AC167" s="1" t="s">
        <v>49</v>
      </c>
      <c r="AD167" s="1" t="s">
        <v>50</v>
      </c>
      <c r="AE167" s="1" t="s">
        <v>6668</v>
      </c>
      <c r="AF167" s="1" t="s">
        <v>6815</v>
      </c>
      <c r="AG167" s="1" t="s">
        <v>654</v>
      </c>
      <c r="AH167" s="1" t="s">
        <v>46</v>
      </c>
      <c r="AI167" s="1" t="s">
        <v>46</v>
      </c>
      <c r="AJ167" s="1" t="s">
        <v>218</v>
      </c>
      <c r="AK167" s="1" t="s">
        <v>6442</v>
      </c>
      <c r="AL167" s="133">
        <f t="shared" si="2"/>
        <v>652</v>
      </c>
    </row>
    <row r="168" spans="1:38" x14ac:dyDescent="0.3">
      <c r="A168" s="2">
        <v>667</v>
      </c>
      <c r="B168" s="68">
        <v>812</v>
      </c>
      <c r="C168" s="1" t="s">
        <v>32</v>
      </c>
      <c r="D168" s="1" t="s">
        <v>33</v>
      </c>
      <c r="E168" s="1" t="s">
        <v>81</v>
      </c>
      <c r="F168" s="1" t="s">
        <v>35</v>
      </c>
      <c r="G168" s="1" t="s">
        <v>532</v>
      </c>
      <c r="H168" s="1" t="s">
        <v>533</v>
      </c>
      <c r="I168" s="1" t="s">
        <v>376</v>
      </c>
      <c r="J168" s="1" t="s">
        <v>39</v>
      </c>
      <c r="K168" s="1" t="s">
        <v>215</v>
      </c>
      <c r="L168" s="1" t="s">
        <v>116</v>
      </c>
      <c r="M168" s="1" t="s">
        <v>209</v>
      </c>
      <c r="N168" s="1" t="s">
        <v>118</v>
      </c>
      <c r="O168" s="1" t="s">
        <v>119</v>
      </c>
      <c r="P168" s="66">
        <v>975973.7</v>
      </c>
      <c r="Q168" s="2">
        <v>0.64</v>
      </c>
      <c r="R168" s="67">
        <v>0.74</v>
      </c>
      <c r="S168" s="1" t="s">
        <v>45</v>
      </c>
      <c r="T168" s="1" t="s">
        <v>7619</v>
      </c>
      <c r="U168" s="1" t="s">
        <v>7619</v>
      </c>
      <c r="V168" s="1" t="s">
        <v>8154</v>
      </c>
      <c r="W168" s="1" t="s">
        <v>46</v>
      </c>
      <c r="X168" s="1" t="s">
        <v>8155</v>
      </c>
      <c r="Y168" s="1" t="s">
        <v>8156</v>
      </c>
      <c r="Z168" s="1" t="s">
        <v>7542</v>
      </c>
      <c r="AA168" s="1" t="s">
        <v>46</v>
      </c>
      <c r="AB168" s="1" t="s">
        <v>216</v>
      </c>
      <c r="AC168" s="1" t="s">
        <v>49</v>
      </c>
      <c r="AD168" s="1" t="s">
        <v>210</v>
      </c>
      <c r="AE168" s="1" t="s">
        <v>6668</v>
      </c>
      <c r="AF168" s="1" t="s">
        <v>6815</v>
      </c>
      <c r="AG168" s="1" t="s">
        <v>6669</v>
      </c>
      <c r="AH168" s="1" t="s">
        <v>46</v>
      </c>
      <c r="AI168" s="1" t="s">
        <v>46</v>
      </c>
      <c r="AJ168" s="1" t="s">
        <v>218</v>
      </c>
      <c r="AK168" s="1" t="s">
        <v>6442</v>
      </c>
      <c r="AL168" s="133">
        <f t="shared" si="2"/>
        <v>667</v>
      </c>
    </row>
    <row r="169" spans="1:38" x14ac:dyDescent="0.3">
      <c r="A169" s="2">
        <v>674</v>
      </c>
      <c r="B169" s="68">
        <v>819</v>
      </c>
      <c r="C169" s="1" t="s">
        <v>167</v>
      </c>
      <c r="D169" s="1" t="s">
        <v>33</v>
      </c>
      <c r="E169" s="1" t="s">
        <v>4463</v>
      </c>
      <c r="F169" s="1" t="s">
        <v>35</v>
      </c>
      <c r="G169" s="1" t="s">
        <v>534</v>
      </c>
      <c r="H169" s="1" t="s">
        <v>535</v>
      </c>
      <c r="I169" s="1" t="s">
        <v>155</v>
      </c>
      <c r="J169" s="1" t="s">
        <v>85</v>
      </c>
      <c r="K169" s="1" t="s">
        <v>332</v>
      </c>
      <c r="L169" s="1" t="s">
        <v>266</v>
      </c>
      <c r="M169" s="1" t="s">
        <v>310</v>
      </c>
      <c r="N169" s="1" t="s">
        <v>358</v>
      </c>
      <c r="O169" s="1" t="s">
        <v>269</v>
      </c>
      <c r="P169" s="66">
        <v>2255275.8199999998</v>
      </c>
      <c r="Q169" s="2">
        <v>0</v>
      </c>
      <c r="R169" s="67">
        <v>0.83</v>
      </c>
      <c r="S169" s="1" t="s">
        <v>177</v>
      </c>
      <c r="T169" s="1" t="s">
        <v>7705</v>
      </c>
      <c r="U169" s="1" t="s">
        <v>7705</v>
      </c>
      <c r="V169" s="1" t="s">
        <v>7711</v>
      </c>
      <c r="W169" s="1" t="s">
        <v>46</v>
      </c>
      <c r="X169" s="1" t="s">
        <v>6599</v>
      </c>
      <c r="Y169" s="1" t="s">
        <v>6600</v>
      </c>
      <c r="Z169" s="1" t="s">
        <v>7156</v>
      </c>
      <c r="AA169" s="1" t="s">
        <v>2396</v>
      </c>
      <c r="AB169" s="1" t="s">
        <v>90</v>
      </c>
      <c r="AC169" s="1" t="s">
        <v>49</v>
      </c>
      <c r="AD169" s="1" t="s">
        <v>536</v>
      </c>
      <c r="AE169" s="1" t="s">
        <v>8045</v>
      </c>
      <c r="AF169" s="1" t="s">
        <v>6812</v>
      </c>
      <c r="AG169" s="1" t="s">
        <v>6669</v>
      </c>
      <c r="AH169" s="1" t="s">
        <v>7950</v>
      </c>
      <c r="AI169" s="1" t="s">
        <v>90</v>
      </c>
      <c r="AJ169" s="1" t="s">
        <v>218</v>
      </c>
      <c r="AK169" s="1" t="s">
        <v>6442</v>
      </c>
      <c r="AL169" s="133">
        <f t="shared" si="2"/>
        <v>674</v>
      </c>
    </row>
    <row r="170" spans="1:38" x14ac:dyDescent="0.3">
      <c r="A170" s="2">
        <v>675</v>
      </c>
      <c r="B170" s="68">
        <v>705</v>
      </c>
      <c r="C170" s="1" t="s">
        <v>167</v>
      </c>
      <c r="D170" s="1" t="s">
        <v>33</v>
      </c>
      <c r="E170" s="1" t="s">
        <v>152</v>
      </c>
      <c r="F170" s="1" t="s">
        <v>35</v>
      </c>
      <c r="G170" s="1" t="s">
        <v>524</v>
      </c>
      <c r="H170" s="1" t="s">
        <v>537</v>
      </c>
      <c r="I170" s="1" t="s">
        <v>66</v>
      </c>
      <c r="J170" s="1" t="s">
        <v>55</v>
      </c>
      <c r="K170" s="1" t="s">
        <v>6756</v>
      </c>
      <c r="L170" s="1" t="s">
        <v>56</v>
      </c>
      <c r="M170" s="1" t="s">
        <v>365</v>
      </c>
      <c r="N170" s="1" t="s">
        <v>256</v>
      </c>
      <c r="O170" s="1" t="s">
        <v>146</v>
      </c>
      <c r="P170" s="66">
        <v>3893064.01</v>
      </c>
      <c r="Q170" s="2">
        <v>0.67</v>
      </c>
      <c r="R170" s="67">
        <v>0.88</v>
      </c>
      <c r="S170" s="1" t="s">
        <v>45</v>
      </c>
      <c r="T170" s="1" t="s">
        <v>7469</v>
      </c>
      <c r="U170" s="1" t="s">
        <v>7469</v>
      </c>
      <c r="V170" s="1" t="s">
        <v>7358</v>
      </c>
      <c r="W170" s="1" t="s">
        <v>46</v>
      </c>
      <c r="X170" s="1" t="s">
        <v>538</v>
      </c>
      <c r="Y170" s="1" t="s">
        <v>539</v>
      </c>
      <c r="Z170" s="1" t="s">
        <v>7280</v>
      </c>
      <c r="AA170" s="1" t="s">
        <v>46</v>
      </c>
      <c r="AB170" s="1" t="s">
        <v>455</v>
      </c>
      <c r="AC170" s="1" t="s">
        <v>49</v>
      </c>
      <c r="AD170" s="1" t="s">
        <v>367</v>
      </c>
      <c r="AE170" s="1" t="s">
        <v>6668</v>
      </c>
      <c r="AF170" s="1" t="s">
        <v>6815</v>
      </c>
      <c r="AG170" s="1" t="s">
        <v>654</v>
      </c>
      <c r="AH170" s="1" t="s">
        <v>46</v>
      </c>
      <c r="AI170" s="1" t="s">
        <v>46</v>
      </c>
      <c r="AJ170" s="1" t="s">
        <v>218</v>
      </c>
      <c r="AK170" s="1" t="s">
        <v>6442</v>
      </c>
      <c r="AL170" s="133">
        <f t="shared" si="2"/>
        <v>675</v>
      </c>
    </row>
    <row r="171" spans="1:38" x14ac:dyDescent="0.3">
      <c r="A171" s="2">
        <v>686</v>
      </c>
      <c r="B171" s="68">
        <v>1207</v>
      </c>
      <c r="C171" s="1" t="s">
        <v>32</v>
      </c>
      <c r="D171" s="1" t="s">
        <v>33</v>
      </c>
      <c r="E171" s="1" t="s">
        <v>171</v>
      </c>
      <c r="F171" s="1" t="s">
        <v>35</v>
      </c>
      <c r="G171" s="1" t="s">
        <v>420</v>
      </c>
      <c r="H171" s="1" t="s">
        <v>540</v>
      </c>
      <c r="I171" s="1" t="s">
        <v>155</v>
      </c>
      <c r="J171" s="1" t="s">
        <v>85</v>
      </c>
      <c r="K171" s="1" t="s">
        <v>332</v>
      </c>
      <c r="L171" s="1" t="s">
        <v>266</v>
      </c>
      <c r="M171" s="1" t="s">
        <v>310</v>
      </c>
      <c r="N171" s="1" t="s">
        <v>268</v>
      </c>
      <c r="O171" s="1" t="s">
        <v>269</v>
      </c>
      <c r="P171" s="66">
        <v>1777570.08</v>
      </c>
      <c r="Q171" s="2">
        <v>0</v>
      </c>
      <c r="R171" s="67">
        <v>0</v>
      </c>
      <c r="S171" s="1" t="s">
        <v>45</v>
      </c>
      <c r="T171" s="1" t="s">
        <v>7134</v>
      </c>
      <c r="U171" s="1" t="s">
        <v>46</v>
      </c>
      <c r="V171" s="1" t="s">
        <v>7348</v>
      </c>
      <c r="W171" s="1" t="s">
        <v>46</v>
      </c>
      <c r="X171" s="1" t="s">
        <v>7799</v>
      </c>
      <c r="Y171" s="1" t="s">
        <v>7800</v>
      </c>
      <c r="Z171" s="1" t="s">
        <v>7671</v>
      </c>
      <c r="AA171" s="1" t="s">
        <v>46</v>
      </c>
      <c r="AB171" s="1" t="s">
        <v>159</v>
      </c>
      <c r="AC171" s="1" t="s">
        <v>49</v>
      </c>
      <c r="AD171" s="1" t="s">
        <v>160</v>
      </c>
      <c r="AE171" s="1" t="s">
        <v>6668</v>
      </c>
      <c r="AF171" s="1" t="s">
        <v>6815</v>
      </c>
      <c r="AG171" s="1" t="s">
        <v>654</v>
      </c>
      <c r="AH171" s="1" t="s">
        <v>46</v>
      </c>
      <c r="AI171" s="1" t="s">
        <v>46</v>
      </c>
      <c r="AJ171" s="1" t="s">
        <v>218</v>
      </c>
      <c r="AK171" s="1" t="s">
        <v>6442</v>
      </c>
      <c r="AL171" s="133">
        <f t="shared" si="2"/>
        <v>686</v>
      </c>
    </row>
    <row r="172" spans="1:38" x14ac:dyDescent="0.3">
      <c r="A172" s="2">
        <v>695</v>
      </c>
      <c r="B172" s="68">
        <v>1132</v>
      </c>
      <c r="C172" s="1" t="s">
        <v>63</v>
      </c>
      <c r="D172" s="1" t="s">
        <v>183</v>
      </c>
      <c r="E172" s="1" t="s">
        <v>34</v>
      </c>
      <c r="F172" s="1" t="s">
        <v>35</v>
      </c>
      <c r="G172" s="1" t="s">
        <v>184</v>
      </c>
      <c r="H172" s="1" t="s">
        <v>1389</v>
      </c>
      <c r="I172" s="1" t="s">
        <v>186</v>
      </c>
      <c r="J172" s="1" t="s">
        <v>427</v>
      </c>
      <c r="K172" s="1" t="s">
        <v>186</v>
      </c>
      <c r="L172" s="1" t="s">
        <v>188</v>
      </c>
      <c r="M172" s="1" t="s">
        <v>187</v>
      </c>
      <c r="N172" s="1" t="s">
        <v>46</v>
      </c>
      <c r="O172" s="1" t="s">
        <v>188</v>
      </c>
      <c r="P172" s="66">
        <v>128000</v>
      </c>
      <c r="Q172" s="2">
        <v>1</v>
      </c>
      <c r="R172" s="67">
        <v>0.83</v>
      </c>
      <c r="S172" s="1" t="s">
        <v>218</v>
      </c>
      <c r="T172" s="1" t="s">
        <v>7366</v>
      </c>
      <c r="U172" s="1" t="s">
        <v>7366</v>
      </c>
      <c r="V172" s="1" t="s">
        <v>7448</v>
      </c>
      <c r="W172" s="1" t="s">
        <v>46</v>
      </c>
      <c r="X172" s="1" t="s">
        <v>4500</v>
      </c>
      <c r="Y172" s="1" t="s">
        <v>4501</v>
      </c>
      <c r="Z172" s="1" t="s">
        <v>7713</v>
      </c>
      <c r="AA172" s="1" t="s">
        <v>46</v>
      </c>
      <c r="AB172" s="1" t="s">
        <v>78</v>
      </c>
      <c r="AC172" s="1" t="s">
        <v>49</v>
      </c>
      <c r="AD172" s="1" t="s">
        <v>189</v>
      </c>
      <c r="AE172" s="1" t="s">
        <v>6668</v>
      </c>
      <c r="AF172" s="1" t="s">
        <v>6815</v>
      </c>
      <c r="AG172" s="1" t="s">
        <v>654</v>
      </c>
      <c r="AH172" s="1" t="s">
        <v>46</v>
      </c>
      <c r="AI172" s="1" t="s">
        <v>46</v>
      </c>
      <c r="AJ172" s="1" t="s">
        <v>218</v>
      </c>
      <c r="AK172" s="1" t="s">
        <v>6442</v>
      </c>
      <c r="AL172" s="133">
        <f t="shared" si="2"/>
        <v>695</v>
      </c>
    </row>
    <row r="173" spans="1:38" x14ac:dyDescent="0.3">
      <c r="A173" s="2">
        <v>728</v>
      </c>
      <c r="B173" s="68">
        <v>911</v>
      </c>
      <c r="C173" s="1" t="s">
        <v>63</v>
      </c>
      <c r="D173" s="1" t="s">
        <v>183</v>
      </c>
      <c r="E173" s="1" t="s">
        <v>34</v>
      </c>
      <c r="F173" s="1" t="s">
        <v>35</v>
      </c>
      <c r="G173" s="1" t="s">
        <v>184</v>
      </c>
      <c r="H173" s="1" t="s">
        <v>543</v>
      </c>
      <c r="I173" s="1" t="s">
        <v>186</v>
      </c>
      <c r="J173" s="1" t="s">
        <v>427</v>
      </c>
      <c r="K173" s="1" t="s">
        <v>186</v>
      </c>
      <c r="L173" s="1" t="s">
        <v>544</v>
      </c>
      <c r="M173" s="1" t="s">
        <v>187</v>
      </c>
      <c r="N173" s="1" t="s">
        <v>46</v>
      </c>
      <c r="O173" s="1" t="s">
        <v>188</v>
      </c>
      <c r="P173" s="66" t="s">
        <v>46</v>
      </c>
      <c r="Q173" s="2">
        <v>0</v>
      </c>
      <c r="R173" s="67">
        <v>0.69</v>
      </c>
      <c r="S173" s="1" t="s">
        <v>45</v>
      </c>
      <c r="T173" s="1" t="s">
        <v>7088</v>
      </c>
      <c r="U173" s="1" t="s">
        <v>7088</v>
      </c>
      <c r="V173" s="1" t="s">
        <v>7312</v>
      </c>
      <c r="W173" s="1" t="s">
        <v>46</v>
      </c>
      <c r="X173" s="1" t="s">
        <v>545</v>
      </c>
      <c r="Y173" s="1" t="s">
        <v>546</v>
      </c>
      <c r="Z173" s="1" t="s">
        <v>7311</v>
      </c>
      <c r="AA173" s="1" t="s">
        <v>46</v>
      </c>
      <c r="AB173" s="1" t="s">
        <v>78</v>
      </c>
      <c r="AC173" s="1" t="s">
        <v>49</v>
      </c>
      <c r="AD173" s="1" t="s">
        <v>189</v>
      </c>
      <c r="AE173" s="1" t="s">
        <v>6668</v>
      </c>
      <c r="AF173" s="1" t="s">
        <v>6816</v>
      </c>
      <c r="AG173" s="1" t="s">
        <v>654</v>
      </c>
      <c r="AH173" s="1" t="s">
        <v>46</v>
      </c>
      <c r="AI173" s="1" t="s">
        <v>46</v>
      </c>
      <c r="AJ173" s="1" t="s">
        <v>218</v>
      </c>
      <c r="AK173" s="1" t="s">
        <v>6442</v>
      </c>
      <c r="AL173" s="133">
        <f t="shared" si="2"/>
        <v>728</v>
      </c>
    </row>
    <row r="174" spans="1:38" x14ac:dyDescent="0.3">
      <c r="A174" s="2">
        <v>733</v>
      </c>
      <c r="B174" s="68">
        <v>0</v>
      </c>
      <c r="C174" s="1" t="s">
        <v>218</v>
      </c>
      <c r="D174" s="1" t="s">
        <v>218</v>
      </c>
      <c r="E174" s="1" t="s">
        <v>179</v>
      </c>
      <c r="F174" s="1" t="s">
        <v>35</v>
      </c>
      <c r="G174" s="1" t="s">
        <v>218</v>
      </c>
      <c r="H174" s="1" t="s">
        <v>547</v>
      </c>
      <c r="I174" s="1" t="s">
        <v>208</v>
      </c>
      <c r="J174" s="1" t="s">
        <v>548</v>
      </c>
      <c r="K174" s="1" t="s">
        <v>4470</v>
      </c>
      <c r="L174" s="1" t="s">
        <v>116</v>
      </c>
      <c r="M174" s="1" t="s">
        <v>549</v>
      </c>
      <c r="N174" s="1" t="s">
        <v>46</v>
      </c>
      <c r="O174" s="1" t="s">
        <v>46</v>
      </c>
      <c r="P174" s="66">
        <v>285295.74</v>
      </c>
      <c r="Q174" s="2">
        <v>0.94</v>
      </c>
      <c r="R174" s="67">
        <v>0.88</v>
      </c>
      <c r="S174" s="1" t="s">
        <v>97</v>
      </c>
      <c r="T174" s="1" t="s">
        <v>7723</v>
      </c>
      <c r="U174" s="1" t="s">
        <v>7723</v>
      </c>
      <c r="V174" s="1" t="s">
        <v>7724</v>
      </c>
      <c r="W174" s="1" t="s">
        <v>46</v>
      </c>
      <c r="X174" s="1" t="s">
        <v>550</v>
      </c>
      <c r="Y174" s="1" t="s">
        <v>7725</v>
      </c>
      <c r="Z174" s="1" t="s">
        <v>7542</v>
      </c>
      <c r="AA174" s="1" t="s">
        <v>46</v>
      </c>
      <c r="AB174" s="1" t="s">
        <v>354</v>
      </c>
      <c r="AC174" s="1" t="s">
        <v>182</v>
      </c>
      <c r="AD174" s="1" t="s">
        <v>140</v>
      </c>
      <c r="AE174" s="1" t="s">
        <v>6668</v>
      </c>
      <c r="AF174" s="1" t="s">
        <v>6815</v>
      </c>
      <c r="AG174" s="1" t="s">
        <v>6669</v>
      </c>
      <c r="AH174" s="1" t="s">
        <v>46</v>
      </c>
      <c r="AI174" s="1" t="s">
        <v>46</v>
      </c>
      <c r="AJ174" s="1" t="s">
        <v>218</v>
      </c>
      <c r="AK174" s="1" t="s">
        <v>6670</v>
      </c>
      <c r="AL174" s="133">
        <f t="shared" si="2"/>
        <v>733</v>
      </c>
    </row>
    <row r="175" spans="1:38" x14ac:dyDescent="0.3">
      <c r="A175" s="2">
        <v>740</v>
      </c>
      <c r="B175" s="68">
        <v>659</v>
      </c>
      <c r="C175" s="1" t="s">
        <v>167</v>
      </c>
      <c r="D175" s="1" t="s">
        <v>33</v>
      </c>
      <c r="E175" s="1" t="s">
        <v>161</v>
      </c>
      <c r="F175" s="1" t="s">
        <v>35</v>
      </c>
      <c r="G175" s="1" t="s">
        <v>100</v>
      </c>
      <c r="H175" s="1" t="s">
        <v>551</v>
      </c>
      <c r="I175" s="1" t="s">
        <v>102</v>
      </c>
      <c r="J175" s="1" t="s">
        <v>85</v>
      </c>
      <c r="K175" s="1" t="s">
        <v>102</v>
      </c>
      <c r="L175" s="1" t="s">
        <v>104</v>
      </c>
      <c r="M175" s="1" t="s">
        <v>105</v>
      </c>
      <c r="N175" s="1" t="s">
        <v>106</v>
      </c>
      <c r="O175" s="1" t="s">
        <v>107</v>
      </c>
      <c r="P175" s="66">
        <v>126469.99</v>
      </c>
      <c r="Q175" s="2">
        <v>0.82</v>
      </c>
      <c r="R175" s="67">
        <v>0.9</v>
      </c>
      <c r="S175" s="1" t="s">
        <v>45</v>
      </c>
      <c r="T175" s="1" t="s">
        <v>7664</v>
      </c>
      <c r="U175" s="1" t="s">
        <v>7664</v>
      </c>
      <c r="V175" s="1" t="s">
        <v>7175</v>
      </c>
      <c r="W175" s="1" t="s">
        <v>46</v>
      </c>
      <c r="X175" s="1" t="s">
        <v>8157</v>
      </c>
      <c r="Y175" s="1" t="s">
        <v>8158</v>
      </c>
      <c r="Z175" s="1" t="s">
        <v>7542</v>
      </c>
      <c r="AA175" s="1" t="s">
        <v>6959</v>
      </c>
      <c r="AB175" s="1" t="s">
        <v>90</v>
      </c>
      <c r="AC175" s="1" t="s">
        <v>49</v>
      </c>
      <c r="AD175" s="1" t="s">
        <v>109</v>
      </c>
      <c r="AE175" s="1" t="s">
        <v>109</v>
      </c>
      <c r="AF175" s="1" t="s">
        <v>6812</v>
      </c>
      <c r="AG175" s="1" t="s">
        <v>654</v>
      </c>
      <c r="AH175" s="1" t="s">
        <v>8048</v>
      </c>
      <c r="AI175" s="1" t="s">
        <v>90</v>
      </c>
      <c r="AJ175" s="1" t="s">
        <v>218</v>
      </c>
      <c r="AK175" s="1" t="s">
        <v>6442</v>
      </c>
      <c r="AL175" s="133">
        <f t="shared" si="2"/>
        <v>740</v>
      </c>
    </row>
    <row r="176" spans="1:38" x14ac:dyDescent="0.3">
      <c r="A176" s="2">
        <v>755</v>
      </c>
      <c r="B176" s="68">
        <v>652</v>
      </c>
      <c r="C176" s="1" t="s">
        <v>167</v>
      </c>
      <c r="D176" s="1" t="s">
        <v>33</v>
      </c>
      <c r="E176" s="1" t="s">
        <v>161</v>
      </c>
      <c r="F176" s="1" t="s">
        <v>35</v>
      </c>
      <c r="G176" s="1" t="s">
        <v>552</v>
      </c>
      <c r="H176" s="1" t="s">
        <v>553</v>
      </c>
      <c r="I176" s="1" t="s">
        <v>376</v>
      </c>
      <c r="J176" s="1" t="s">
        <v>39</v>
      </c>
      <c r="K176" s="1" t="s">
        <v>4460</v>
      </c>
      <c r="L176" s="1" t="s">
        <v>41</v>
      </c>
      <c r="M176" s="1" t="s">
        <v>225</v>
      </c>
      <c r="N176" s="1" t="s">
        <v>43</v>
      </c>
      <c r="O176" s="1" t="s">
        <v>44</v>
      </c>
      <c r="P176" s="66">
        <v>2012583</v>
      </c>
      <c r="Q176" s="2">
        <v>0.71</v>
      </c>
      <c r="R176" s="67">
        <v>0.95</v>
      </c>
      <c r="S176" s="1" t="s">
        <v>45</v>
      </c>
      <c r="T176" s="1" t="s">
        <v>7441</v>
      </c>
      <c r="U176" s="1" t="s">
        <v>7441</v>
      </c>
      <c r="V176" s="1" t="s">
        <v>7728</v>
      </c>
      <c r="W176" s="1" t="s">
        <v>46</v>
      </c>
      <c r="X176" s="1" t="s">
        <v>7901</v>
      </c>
      <c r="Y176" s="1" t="s">
        <v>7729</v>
      </c>
      <c r="Z176" s="1" t="s">
        <v>7423</v>
      </c>
      <c r="AA176" s="1" t="s">
        <v>46</v>
      </c>
      <c r="AB176" s="1" t="s">
        <v>139</v>
      </c>
      <c r="AC176" s="1" t="s">
        <v>166</v>
      </c>
      <c r="AD176" s="1" t="s">
        <v>238</v>
      </c>
      <c r="AE176" s="1" t="s">
        <v>6365</v>
      </c>
      <c r="AF176" s="1" t="s">
        <v>6815</v>
      </c>
      <c r="AG176" s="1" t="s">
        <v>6669</v>
      </c>
      <c r="AH176" s="1" t="s">
        <v>46</v>
      </c>
      <c r="AI176" s="1" t="s">
        <v>46</v>
      </c>
      <c r="AJ176" s="1" t="s">
        <v>6367</v>
      </c>
      <c r="AK176" s="1" t="s">
        <v>6442</v>
      </c>
      <c r="AL176" s="133">
        <f t="shared" si="2"/>
        <v>755</v>
      </c>
    </row>
    <row r="177" spans="1:38" x14ac:dyDescent="0.3">
      <c r="A177" s="2">
        <v>766</v>
      </c>
      <c r="B177" s="68">
        <v>689</v>
      </c>
      <c r="C177" s="1" t="s">
        <v>167</v>
      </c>
      <c r="D177" s="1" t="s">
        <v>33</v>
      </c>
      <c r="E177" s="1" t="s">
        <v>81</v>
      </c>
      <c r="F177" s="1" t="s">
        <v>35</v>
      </c>
      <c r="G177" s="1" t="s">
        <v>294</v>
      </c>
      <c r="H177" s="1" t="s">
        <v>554</v>
      </c>
      <c r="I177" s="1" t="s">
        <v>280</v>
      </c>
      <c r="J177" s="1" t="s">
        <v>123</v>
      </c>
      <c r="K177" s="1" t="s">
        <v>4476</v>
      </c>
      <c r="L177" s="1" t="s">
        <v>125</v>
      </c>
      <c r="M177" s="1" t="s">
        <v>297</v>
      </c>
      <c r="N177" s="1" t="s">
        <v>298</v>
      </c>
      <c r="O177" s="1" t="s">
        <v>107</v>
      </c>
      <c r="P177" s="66">
        <v>1123655</v>
      </c>
      <c r="Q177" s="2">
        <v>0.88</v>
      </c>
      <c r="R177" s="67">
        <v>0.82</v>
      </c>
      <c r="S177" s="1" t="s">
        <v>45</v>
      </c>
      <c r="T177" s="1" t="s">
        <v>7664</v>
      </c>
      <c r="U177" s="1" t="s">
        <v>7664</v>
      </c>
      <c r="V177" s="1" t="s">
        <v>7237</v>
      </c>
      <c r="W177" s="1" t="s">
        <v>46</v>
      </c>
      <c r="X177" s="1" t="s">
        <v>4502</v>
      </c>
      <c r="Y177" s="1" t="s">
        <v>4503</v>
      </c>
      <c r="Z177" s="1" t="s">
        <v>7148</v>
      </c>
      <c r="AA177" s="1" t="s">
        <v>46</v>
      </c>
      <c r="AB177" s="1" t="s">
        <v>48</v>
      </c>
      <c r="AC177" s="1" t="s">
        <v>49</v>
      </c>
      <c r="AD177" s="1" t="s">
        <v>329</v>
      </c>
      <c r="AE177" s="1" t="s">
        <v>6668</v>
      </c>
      <c r="AF177" s="1" t="s">
        <v>6815</v>
      </c>
      <c r="AG177" s="1" t="s">
        <v>654</v>
      </c>
      <c r="AH177" s="1" t="s">
        <v>46</v>
      </c>
      <c r="AI177" s="1" t="s">
        <v>46</v>
      </c>
      <c r="AJ177" s="1" t="s">
        <v>218</v>
      </c>
      <c r="AK177" s="1" t="s">
        <v>6442</v>
      </c>
      <c r="AL177" s="133">
        <f t="shared" si="2"/>
        <v>766</v>
      </c>
    </row>
    <row r="178" spans="1:38" x14ac:dyDescent="0.3">
      <c r="A178" s="2">
        <v>768</v>
      </c>
      <c r="B178" s="2">
        <v>0</v>
      </c>
      <c r="C178" s="1" t="s">
        <v>218</v>
      </c>
      <c r="D178" s="1" t="s">
        <v>6519</v>
      </c>
      <c r="E178" s="1" t="s">
        <v>555</v>
      </c>
      <c r="F178" s="1" t="s">
        <v>35</v>
      </c>
      <c r="G178" s="1" t="s">
        <v>133</v>
      </c>
      <c r="H178" s="1" t="s">
        <v>556</v>
      </c>
      <c r="I178" s="1" t="s">
        <v>54</v>
      </c>
      <c r="J178" s="1" t="s">
        <v>55</v>
      </c>
      <c r="K178" s="1" t="s">
        <v>54</v>
      </c>
      <c r="L178" s="1" t="s">
        <v>557</v>
      </c>
      <c r="M178" s="1" t="s">
        <v>46</v>
      </c>
      <c r="N178" s="1" t="s">
        <v>46</v>
      </c>
      <c r="O178" s="1" t="s">
        <v>46</v>
      </c>
      <c r="P178" s="66" t="s">
        <v>46</v>
      </c>
      <c r="Q178" s="2">
        <v>0</v>
      </c>
      <c r="R178" s="67">
        <v>0</v>
      </c>
      <c r="S178" s="1" t="s">
        <v>177</v>
      </c>
      <c r="T178" s="1" t="s">
        <v>7138</v>
      </c>
      <c r="U178" s="1" t="s">
        <v>46</v>
      </c>
      <c r="V178" s="1" t="s">
        <v>7138</v>
      </c>
      <c r="W178" s="1" t="s">
        <v>46</v>
      </c>
      <c r="X178" s="1" t="s">
        <v>59</v>
      </c>
      <c r="Y178" s="1" t="s">
        <v>60</v>
      </c>
      <c r="Z178" s="1" t="s">
        <v>7138</v>
      </c>
      <c r="AA178" s="1" t="s">
        <v>46</v>
      </c>
      <c r="AB178" s="1" t="s">
        <v>61</v>
      </c>
      <c r="AC178" s="1" t="s">
        <v>182</v>
      </c>
      <c r="AD178" s="1" t="s">
        <v>62</v>
      </c>
      <c r="AE178" s="1" t="s">
        <v>6668</v>
      </c>
      <c r="AF178" s="1" t="s">
        <v>6818</v>
      </c>
      <c r="AG178" s="1" t="s">
        <v>6497</v>
      </c>
      <c r="AH178" s="1" t="s">
        <v>46</v>
      </c>
      <c r="AI178" s="1" t="s">
        <v>46</v>
      </c>
      <c r="AJ178" s="1" t="s">
        <v>218</v>
      </c>
      <c r="AK178" s="1" t="s">
        <v>6442</v>
      </c>
      <c r="AL178" s="133">
        <f t="shared" si="2"/>
        <v>768</v>
      </c>
    </row>
    <row r="179" spans="1:38" x14ac:dyDescent="0.3">
      <c r="A179" s="2">
        <v>770</v>
      </c>
      <c r="B179" s="68">
        <v>846</v>
      </c>
      <c r="C179" s="1" t="s">
        <v>32</v>
      </c>
      <c r="D179" s="1" t="s">
        <v>33</v>
      </c>
      <c r="E179" s="1" t="s">
        <v>81</v>
      </c>
      <c r="F179" s="1" t="s">
        <v>35</v>
      </c>
      <c r="G179" s="1" t="s">
        <v>110</v>
      </c>
      <c r="H179" s="1" t="s">
        <v>558</v>
      </c>
      <c r="I179" s="1" t="s">
        <v>102</v>
      </c>
      <c r="J179" s="1" t="s">
        <v>85</v>
      </c>
      <c r="K179" s="1" t="s">
        <v>112</v>
      </c>
      <c r="L179" s="1" t="s">
        <v>104</v>
      </c>
      <c r="M179" s="1" t="s">
        <v>105</v>
      </c>
      <c r="N179" s="1" t="s">
        <v>106</v>
      </c>
      <c r="O179" s="1" t="s">
        <v>107</v>
      </c>
      <c r="P179" s="66">
        <v>1285819.53</v>
      </c>
      <c r="Q179" s="2">
        <v>0.74</v>
      </c>
      <c r="R179" s="67">
        <v>0.75</v>
      </c>
      <c r="S179" s="1" t="s">
        <v>45</v>
      </c>
      <c r="T179" s="1" t="s">
        <v>7624</v>
      </c>
      <c r="U179" s="1" t="s">
        <v>7624</v>
      </c>
      <c r="V179" s="1" t="s">
        <v>8114</v>
      </c>
      <c r="W179" s="1" t="s">
        <v>46</v>
      </c>
      <c r="X179" s="1" t="s">
        <v>7802</v>
      </c>
      <c r="Y179" s="1" t="s">
        <v>8115</v>
      </c>
      <c r="Z179" s="1" t="s">
        <v>7376</v>
      </c>
      <c r="AA179" s="1" t="s">
        <v>6974</v>
      </c>
      <c r="AB179" s="1" t="s">
        <v>90</v>
      </c>
      <c r="AC179" s="1" t="s">
        <v>49</v>
      </c>
      <c r="AD179" s="1" t="s">
        <v>109</v>
      </c>
      <c r="AE179" s="1" t="s">
        <v>6479</v>
      </c>
      <c r="AF179" s="1" t="s">
        <v>6812</v>
      </c>
      <c r="AG179" s="1" t="s">
        <v>654</v>
      </c>
      <c r="AH179" s="1" t="s">
        <v>6479</v>
      </c>
      <c r="AI179" s="1" t="s">
        <v>90</v>
      </c>
      <c r="AJ179" s="1" t="s">
        <v>218</v>
      </c>
      <c r="AK179" s="1" t="s">
        <v>6442</v>
      </c>
      <c r="AL179" s="133">
        <f t="shared" si="2"/>
        <v>770</v>
      </c>
    </row>
    <row r="180" spans="1:38" x14ac:dyDescent="0.3">
      <c r="A180" s="2">
        <v>771</v>
      </c>
      <c r="B180" s="68">
        <v>727</v>
      </c>
      <c r="C180" s="1" t="s">
        <v>63</v>
      </c>
      <c r="D180" s="1" t="s">
        <v>183</v>
      </c>
      <c r="E180" s="1" t="s">
        <v>81</v>
      </c>
      <c r="F180" s="1" t="s">
        <v>35</v>
      </c>
      <c r="G180" s="1" t="s">
        <v>559</v>
      </c>
      <c r="H180" s="1" t="s">
        <v>560</v>
      </c>
      <c r="I180" s="1" t="s">
        <v>73</v>
      </c>
      <c r="J180" s="1" t="s">
        <v>39</v>
      </c>
      <c r="K180" s="1" t="s">
        <v>73</v>
      </c>
      <c r="L180" s="1" t="s">
        <v>41</v>
      </c>
      <c r="M180" s="1" t="s">
        <v>234</v>
      </c>
      <c r="N180" s="1" t="s">
        <v>46</v>
      </c>
      <c r="O180" s="1" t="s">
        <v>44</v>
      </c>
      <c r="P180" s="66">
        <v>595388.13</v>
      </c>
      <c r="Q180" s="2">
        <v>0.85</v>
      </c>
      <c r="R180" s="67">
        <v>0.97</v>
      </c>
      <c r="S180" s="1" t="s">
        <v>45</v>
      </c>
      <c r="T180" s="1" t="s">
        <v>7586</v>
      </c>
      <c r="U180" s="1" t="s">
        <v>7586</v>
      </c>
      <c r="V180" s="1" t="s">
        <v>7140</v>
      </c>
      <c r="W180" s="1" t="s">
        <v>46</v>
      </c>
      <c r="X180" s="1" t="s">
        <v>6234</v>
      </c>
      <c r="Y180" s="1" t="s">
        <v>6606</v>
      </c>
      <c r="Z180" s="1" t="s">
        <v>7376</v>
      </c>
      <c r="AA180" s="1" t="s">
        <v>46</v>
      </c>
      <c r="AB180" s="1" t="s">
        <v>78</v>
      </c>
      <c r="AC180" s="1" t="s">
        <v>49</v>
      </c>
      <c r="AD180" s="1" t="s">
        <v>79</v>
      </c>
      <c r="AE180" s="1" t="s">
        <v>6668</v>
      </c>
      <c r="AF180" s="1" t="s">
        <v>6815</v>
      </c>
      <c r="AG180" s="1" t="s">
        <v>654</v>
      </c>
      <c r="AH180" s="1" t="s">
        <v>46</v>
      </c>
      <c r="AI180" s="1" t="s">
        <v>46</v>
      </c>
      <c r="AJ180" s="1" t="s">
        <v>218</v>
      </c>
      <c r="AK180" s="1" t="s">
        <v>6442</v>
      </c>
      <c r="AL180" s="133">
        <f t="shared" si="2"/>
        <v>771</v>
      </c>
    </row>
    <row r="181" spans="1:38" x14ac:dyDescent="0.3">
      <c r="A181" s="2">
        <v>777</v>
      </c>
      <c r="B181" s="68">
        <v>971</v>
      </c>
      <c r="C181" s="1" t="s">
        <v>32</v>
      </c>
      <c r="D181" s="1" t="s">
        <v>33</v>
      </c>
      <c r="E181" s="1" t="s">
        <v>274</v>
      </c>
      <c r="F181" s="1" t="s">
        <v>35</v>
      </c>
      <c r="G181" s="1" t="s">
        <v>561</v>
      </c>
      <c r="H181" s="1" t="s">
        <v>562</v>
      </c>
      <c r="I181" s="1" t="s">
        <v>38</v>
      </c>
      <c r="J181" s="1" t="s">
        <v>427</v>
      </c>
      <c r="K181" s="1" t="s">
        <v>4474</v>
      </c>
      <c r="L181" s="1" t="s">
        <v>410</v>
      </c>
      <c r="M181" s="1" t="s">
        <v>563</v>
      </c>
      <c r="N181" s="1" t="s">
        <v>118</v>
      </c>
      <c r="O181" s="1" t="s">
        <v>119</v>
      </c>
      <c r="P181" s="66">
        <v>2124500.87</v>
      </c>
      <c r="Q181" s="2">
        <v>0.93</v>
      </c>
      <c r="R181" s="67">
        <v>0.99</v>
      </c>
      <c r="S181" s="1" t="s">
        <v>45</v>
      </c>
      <c r="T181" s="1" t="s">
        <v>7731</v>
      </c>
      <c r="U181" s="1" t="s">
        <v>7731</v>
      </c>
      <c r="V181" s="1" t="s">
        <v>7376</v>
      </c>
      <c r="W181" s="1" t="s">
        <v>46</v>
      </c>
      <c r="X181" s="1" t="s">
        <v>8000</v>
      </c>
      <c r="Y181" s="1" t="s">
        <v>8001</v>
      </c>
      <c r="Z181" s="1" t="s">
        <v>7376</v>
      </c>
      <c r="AA181" s="1" t="s">
        <v>46</v>
      </c>
      <c r="AB181" s="1" t="s">
        <v>78</v>
      </c>
      <c r="AC181" s="1" t="s">
        <v>49</v>
      </c>
      <c r="AD181" s="1" t="s">
        <v>238</v>
      </c>
      <c r="AE181" s="1" t="s">
        <v>6668</v>
      </c>
      <c r="AF181" s="1" t="s">
        <v>6815</v>
      </c>
      <c r="AG181" s="1" t="s">
        <v>654</v>
      </c>
      <c r="AH181" s="1" t="s">
        <v>46</v>
      </c>
      <c r="AI181" s="1" t="s">
        <v>46</v>
      </c>
      <c r="AJ181" s="1" t="s">
        <v>218</v>
      </c>
      <c r="AK181" s="1" t="s">
        <v>6442</v>
      </c>
      <c r="AL181" s="133">
        <f t="shared" si="2"/>
        <v>777</v>
      </c>
    </row>
    <row r="182" spans="1:38" x14ac:dyDescent="0.3">
      <c r="A182" s="2">
        <v>784</v>
      </c>
      <c r="B182" s="68">
        <v>1133</v>
      </c>
      <c r="C182" s="1" t="s">
        <v>32</v>
      </c>
      <c r="D182" s="1" t="s">
        <v>33</v>
      </c>
      <c r="E182" s="1" t="s">
        <v>34</v>
      </c>
      <c r="F182" s="1" t="s">
        <v>35</v>
      </c>
      <c r="G182" s="1" t="s">
        <v>141</v>
      </c>
      <c r="H182" s="1" t="s">
        <v>566</v>
      </c>
      <c r="I182" s="1" t="s">
        <v>54</v>
      </c>
      <c r="J182" s="1" t="s">
        <v>55</v>
      </c>
      <c r="K182" s="1" t="s">
        <v>54</v>
      </c>
      <c r="L182" s="1" t="s">
        <v>56</v>
      </c>
      <c r="M182" s="1" t="s">
        <v>144</v>
      </c>
      <c r="N182" s="1" t="s">
        <v>7321</v>
      </c>
      <c r="O182" s="1" t="s">
        <v>145</v>
      </c>
      <c r="P182" s="66">
        <v>2471419.4700000002</v>
      </c>
      <c r="Q182" s="2">
        <v>0.68</v>
      </c>
      <c r="R182" s="67">
        <v>0.56000000000000005</v>
      </c>
      <c r="S182" s="1" t="s">
        <v>45</v>
      </c>
      <c r="T182" s="1" t="s">
        <v>7289</v>
      </c>
      <c r="U182" s="1" t="s">
        <v>7289</v>
      </c>
      <c r="V182" s="1" t="s">
        <v>7301</v>
      </c>
      <c r="W182" s="1" t="s">
        <v>46</v>
      </c>
      <c r="X182" s="1" t="s">
        <v>4703</v>
      </c>
      <c r="Y182" s="1" t="s">
        <v>4704</v>
      </c>
      <c r="Z182" s="1" t="s">
        <v>7190</v>
      </c>
      <c r="AA182" s="1" t="s">
        <v>46</v>
      </c>
      <c r="AB182" s="1" t="s">
        <v>61</v>
      </c>
      <c r="AC182" s="1" t="s">
        <v>49</v>
      </c>
      <c r="AD182" s="1" t="s">
        <v>62</v>
      </c>
      <c r="AE182" s="1" t="s">
        <v>6668</v>
      </c>
      <c r="AF182" s="1" t="s">
        <v>6817</v>
      </c>
      <c r="AG182" s="1" t="s">
        <v>654</v>
      </c>
      <c r="AH182" s="1" t="s">
        <v>46</v>
      </c>
      <c r="AI182" s="1" t="s">
        <v>46</v>
      </c>
      <c r="AJ182" s="1" t="s">
        <v>218</v>
      </c>
      <c r="AK182" s="1" t="s">
        <v>6442</v>
      </c>
      <c r="AL182" s="133">
        <f t="shared" si="2"/>
        <v>784</v>
      </c>
    </row>
    <row r="183" spans="1:38" x14ac:dyDescent="0.3">
      <c r="A183" s="2">
        <v>792</v>
      </c>
      <c r="B183" s="68">
        <v>0</v>
      </c>
      <c r="C183" s="1" t="s">
        <v>218</v>
      </c>
      <c r="D183" s="1" t="s">
        <v>218</v>
      </c>
      <c r="E183" s="1" t="s">
        <v>179</v>
      </c>
      <c r="F183" s="1" t="s">
        <v>35</v>
      </c>
      <c r="G183" s="1" t="s">
        <v>218</v>
      </c>
      <c r="H183" s="1" t="s">
        <v>568</v>
      </c>
      <c r="I183" s="1" t="s">
        <v>426</v>
      </c>
      <c r="J183" s="1" t="s">
        <v>427</v>
      </c>
      <c r="K183" s="1" t="s">
        <v>4504</v>
      </c>
      <c r="L183" s="1" t="s">
        <v>46</v>
      </c>
      <c r="M183" s="1" t="s">
        <v>46</v>
      </c>
      <c r="N183" s="1" t="s">
        <v>46</v>
      </c>
      <c r="O183" s="1" t="s">
        <v>46</v>
      </c>
      <c r="P183" s="66">
        <v>5800</v>
      </c>
      <c r="Q183" s="2">
        <v>0.48</v>
      </c>
      <c r="R183" s="67">
        <v>0.84</v>
      </c>
      <c r="S183" s="1" t="s">
        <v>177</v>
      </c>
      <c r="T183" s="1" t="s">
        <v>7119</v>
      </c>
      <c r="U183" s="1" t="s">
        <v>7119</v>
      </c>
      <c r="V183" s="1" t="s">
        <v>7325</v>
      </c>
      <c r="W183" s="1" t="s">
        <v>46</v>
      </c>
      <c r="X183" s="1" t="s">
        <v>4505</v>
      </c>
      <c r="Y183" s="1" t="s">
        <v>4506</v>
      </c>
      <c r="Z183" s="1" t="s">
        <v>7211</v>
      </c>
      <c r="AA183" s="1" t="s">
        <v>46</v>
      </c>
      <c r="AB183" s="1" t="s">
        <v>139</v>
      </c>
      <c r="AC183" s="1" t="s">
        <v>182</v>
      </c>
      <c r="AD183" s="1" t="s">
        <v>140</v>
      </c>
      <c r="AE183" s="1" t="s">
        <v>6365</v>
      </c>
      <c r="AF183" s="1" t="s">
        <v>6815</v>
      </c>
      <c r="AG183" s="1" t="s">
        <v>6671</v>
      </c>
      <c r="AH183" s="1" t="s">
        <v>46</v>
      </c>
      <c r="AI183" s="1" t="s">
        <v>46</v>
      </c>
      <c r="AJ183" s="1" t="s">
        <v>6368</v>
      </c>
      <c r="AK183" s="1" t="s">
        <v>6670</v>
      </c>
      <c r="AL183" s="133">
        <f t="shared" si="2"/>
        <v>792</v>
      </c>
    </row>
    <row r="184" spans="1:38" x14ac:dyDescent="0.3">
      <c r="A184" s="2">
        <v>800</v>
      </c>
      <c r="B184" s="68">
        <v>1086</v>
      </c>
      <c r="C184" s="1" t="s">
        <v>167</v>
      </c>
      <c r="D184" s="1" t="s">
        <v>33</v>
      </c>
      <c r="E184" s="1" t="s">
        <v>152</v>
      </c>
      <c r="F184" s="1" t="s">
        <v>35</v>
      </c>
      <c r="G184" s="1" t="s">
        <v>100</v>
      </c>
      <c r="H184" s="1" t="s">
        <v>569</v>
      </c>
      <c r="I184" s="1" t="s">
        <v>112</v>
      </c>
      <c r="J184" s="1" t="s">
        <v>165</v>
      </c>
      <c r="K184" s="1" t="s">
        <v>112</v>
      </c>
      <c r="L184" s="1" t="s">
        <v>104</v>
      </c>
      <c r="M184" s="1" t="s">
        <v>105</v>
      </c>
      <c r="N184" s="1" t="s">
        <v>106</v>
      </c>
      <c r="O184" s="1" t="s">
        <v>107</v>
      </c>
      <c r="P184" s="66">
        <v>2177113.87</v>
      </c>
      <c r="Q184" s="2">
        <v>0.89</v>
      </c>
      <c r="R184" s="67">
        <v>0.94</v>
      </c>
      <c r="S184" s="1" t="s">
        <v>45</v>
      </c>
      <c r="T184" s="1" t="s">
        <v>7731</v>
      </c>
      <c r="U184" s="1" t="s">
        <v>7731</v>
      </c>
      <c r="V184" s="1" t="s">
        <v>7310</v>
      </c>
      <c r="W184" s="1" t="s">
        <v>46</v>
      </c>
      <c r="X184" s="1" t="s">
        <v>6607</v>
      </c>
      <c r="Y184" s="1" t="s">
        <v>8116</v>
      </c>
      <c r="Z184" s="1" t="s">
        <v>7376</v>
      </c>
      <c r="AA184" s="1" t="s">
        <v>46</v>
      </c>
      <c r="AB184" s="1" t="s">
        <v>139</v>
      </c>
      <c r="AC184" s="1" t="s">
        <v>166</v>
      </c>
      <c r="AD184" s="1" t="s">
        <v>109</v>
      </c>
      <c r="AE184" s="1" t="s">
        <v>6365</v>
      </c>
      <c r="AF184" s="1" t="s">
        <v>6815</v>
      </c>
      <c r="AG184" s="1" t="s">
        <v>654</v>
      </c>
      <c r="AH184" s="1" t="s">
        <v>46</v>
      </c>
      <c r="AI184" s="1" t="s">
        <v>46</v>
      </c>
      <c r="AJ184" s="1" t="s">
        <v>6367</v>
      </c>
      <c r="AK184" s="1" t="s">
        <v>6442</v>
      </c>
      <c r="AL184" s="133">
        <f t="shared" si="2"/>
        <v>800</v>
      </c>
    </row>
    <row r="185" spans="1:38" x14ac:dyDescent="0.3">
      <c r="A185" s="2">
        <v>807</v>
      </c>
      <c r="B185" s="68">
        <v>1040</v>
      </c>
      <c r="C185" s="1" t="s">
        <v>32</v>
      </c>
      <c r="D185" s="1" t="s">
        <v>33</v>
      </c>
      <c r="E185" s="1" t="s">
        <v>152</v>
      </c>
      <c r="F185" s="1" t="s">
        <v>35</v>
      </c>
      <c r="G185" s="1" t="s">
        <v>570</v>
      </c>
      <c r="H185" s="1" t="s">
        <v>571</v>
      </c>
      <c r="I185" s="1" t="s">
        <v>102</v>
      </c>
      <c r="J185" s="1" t="s">
        <v>85</v>
      </c>
      <c r="K185" s="1" t="s">
        <v>102</v>
      </c>
      <c r="L185" s="1" t="s">
        <v>104</v>
      </c>
      <c r="M185" s="1" t="s">
        <v>105</v>
      </c>
      <c r="N185" s="1" t="s">
        <v>106</v>
      </c>
      <c r="O185" s="1" t="s">
        <v>107</v>
      </c>
      <c r="P185" s="66">
        <v>1198151.9099999999</v>
      </c>
      <c r="Q185" s="2">
        <v>0.42</v>
      </c>
      <c r="R185" s="67">
        <v>0.92</v>
      </c>
      <c r="S185" s="1" t="s">
        <v>210</v>
      </c>
      <c r="T185" s="1" t="s">
        <v>7113</v>
      </c>
      <c r="U185" s="1" t="s">
        <v>7113</v>
      </c>
      <c r="V185" s="1" t="s">
        <v>7348</v>
      </c>
      <c r="W185" s="1" t="s">
        <v>46</v>
      </c>
      <c r="X185" s="1" t="s">
        <v>7738</v>
      </c>
      <c r="Y185" s="1" t="s">
        <v>7902</v>
      </c>
      <c r="Z185" s="1" t="s">
        <v>7319</v>
      </c>
      <c r="AA185" s="1" t="s">
        <v>6959</v>
      </c>
      <c r="AB185" s="1" t="s">
        <v>90</v>
      </c>
      <c r="AC185" s="1" t="s">
        <v>49</v>
      </c>
      <c r="AD185" s="1" t="s">
        <v>109</v>
      </c>
      <c r="AE185" s="1" t="s">
        <v>8049</v>
      </c>
      <c r="AF185" s="1" t="s">
        <v>6812</v>
      </c>
      <c r="AG185" s="1" t="s">
        <v>654</v>
      </c>
      <c r="AH185" s="1" t="s">
        <v>7951</v>
      </c>
      <c r="AI185" s="1" t="s">
        <v>90</v>
      </c>
      <c r="AJ185" s="1" t="s">
        <v>218</v>
      </c>
      <c r="AK185" s="1" t="s">
        <v>6442</v>
      </c>
      <c r="AL185" s="133">
        <f t="shared" si="2"/>
        <v>807</v>
      </c>
    </row>
    <row r="186" spans="1:38" x14ac:dyDescent="0.3">
      <c r="A186" s="2">
        <v>815</v>
      </c>
      <c r="B186" s="68">
        <v>699</v>
      </c>
      <c r="C186" s="1" t="s">
        <v>167</v>
      </c>
      <c r="D186" s="1" t="s">
        <v>33</v>
      </c>
      <c r="E186" s="1" t="s">
        <v>81</v>
      </c>
      <c r="F186" s="1" t="s">
        <v>35</v>
      </c>
      <c r="G186" s="1" t="s">
        <v>572</v>
      </c>
      <c r="H186" s="1" t="s">
        <v>573</v>
      </c>
      <c r="I186" s="1" t="s">
        <v>102</v>
      </c>
      <c r="J186" s="1" t="s">
        <v>85</v>
      </c>
      <c r="K186" s="1" t="s">
        <v>102</v>
      </c>
      <c r="L186" s="1" t="s">
        <v>104</v>
      </c>
      <c r="M186" s="1" t="s">
        <v>105</v>
      </c>
      <c r="N186" s="1" t="s">
        <v>106</v>
      </c>
      <c r="O186" s="1" t="s">
        <v>107</v>
      </c>
      <c r="P186" s="66">
        <v>117075.56</v>
      </c>
      <c r="Q186" s="2">
        <v>0.14000000000000001</v>
      </c>
      <c r="R186" s="67">
        <v>0.59</v>
      </c>
      <c r="S186" s="1" t="s">
        <v>45</v>
      </c>
      <c r="T186" s="1" t="s">
        <v>7575</v>
      </c>
      <c r="U186" s="1" t="s">
        <v>7575</v>
      </c>
      <c r="V186" s="1" t="s">
        <v>7219</v>
      </c>
      <c r="W186" s="1" t="s">
        <v>46</v>
      </c>
      <c r="X186" s="1" t="s">
        <v>4507</v>
      </c>
      <c r="Y186" s="1" t="s">
        <v>4508</v>
      </c>
      <c r="Z186" s="1" t="s">
        <v>7407</v>
      </c>
      <c r="AA186" s="1" t="s">
        <v>46</v>
      </c>
      <c r="AB186" s="1" t="s">
        <v>90</v>
      </c>
      <c r="AC186" s="1" t="s">
        <v>49</v>
      </c>
      <c r="AD186" s="1" t="s">
        <v>109</v>
      </c>
      <c r="AE186" s="1" t="s">
        <v>6365</v>
      </c>
      <c r="AF186" s="1" t="s">
        <v>6815</v>
      </c>
      <c r="AG186" s="1" t="s">
        <v>654</v>
      </c>
      <c r="AH186" s="1" t="s">
        <v>46</v>
      </c>
      <c r="AI186" s="1" t="s">
        <v>46</v>
      </c>
      <c r="AJ186" s="1" t="s">
        <v>218</v>
      </c>
      <c r="AK186" s="1" t="s">
        <v>6442</v>
      </c>
      <c r="AL186" s="133">
        <f t="shared" si="2"/>
        <v>815</v>
      </c>
    </row>
    <row r="187" spans="1:38" x14ac:dyDescent="0.3">
      <c r="A187" s="2">
        <v>829</v>
      </c>
      <c r="B187" s="2">
        <v>756</v>
      </c>
      <c r="C187" s="1" t="s">
        <v>63</v>
      </c>
      <c r="D187" s="1" t="s">
        <v>183</v>
      </c>
      <c r="E187" s="1" t="s">
        <v>34</v>
      </c>
      <c r="F187" s="1" t="s">
        <v>35</v>
      </c>
      <c r="G187" s="1" t="s">
        <v>574</v>
      </c>
      <c r="H187" s="1" t="s">
        <v>575</v>
      </c>
      <c r="I187" s="1" t="s">
        <v>73</v>
      </c>
      <c r="J187" s="1" t="s">
        <v>39</v>
      </c>
      <c r="K187" s="1" t="s">
        <v>73</v>
      </c>
      <c r="L187" s="1" t="s">
        <v>544</v>
      </c>
      <c r="M187" s="1" t="s">
        <v>576</v>
      </c>
      <c r="N187" s="1" t="s">
        <v>46</v>
      </c>
      <c r="O187" s="1" t="s">
        <v>576</v>
      </c>
      <c r="P187" s="66">
        <v>66400</v>
      </c>
      <c r="Q187" s="2">
        <v>0.32</v>
      </c>
      <c r="R187" s="67">
        <v>0.73</v>
      </c>
      <c r="S187" s="1" t="s">
        <v>45</v>
      </c>
      <c r="T187" s="1" t="s">
        <v>7425</v>
      </c>
      <c r="U187" s="1" t="s">
        <v>7425</v>
      </c>
      <c r="V187" s="1" t="s">
        <v>7903</v>
      </c>
      <c r="W187" s="1" t="s">
        <v>46</v>
      </c>
      <c r="X187" s="1" t="s">
        <v>8002</v>
      </c>
      <c r="Y187" s="1" t="s">
        <v>7904</v>
      </c>
      <c r="Z187" s="1" t="s">
        <v>7376</v>
      </c>
      <c r="AA187" s="1" t="s">
        <v>46</v>
      </c>
      <c r="AB187" s="1" t="s">
        <v>78</v>
      </c>
      <c r="AC187" s="1" t="s">
        <v>49</v>
      </c>
      <c r="AD187" s="1" t="s">
        <v>394</v>
      </c>
      <c r="AE187" s="1" t="s">
        <v>6668</v>
      </c>
      <c r="AF187" s="1" t="s">
        <v>6816</v>
      </c>
      <c r="AG187" s="1" t="s">
        <v>654</v>
      </c>
      <c r="AH187" s="1" t="s">
        <v>46</v>
      </c>
      <c r="AI187" s="1" t="s">
        <v>46</v>
      </c>
      <c r="AJ187" s="1" t="s">
        <v>218</v>
      </c>
      <c r="AK187" s="1" t="s">
        <v>6442</v>
      </c>
      <c r="AL187" s="133">
        <f t="shared" si="2"/>
        <v>829</v>
      </c>
    </row>
    <row r="188" spans="1:38" x14ac:dyDescent="0.3">
      <c r="A188" s="2">
        <v>851</v>
      </c>
      <c r="B188" s="2">
        <v>921</v>
      </c>
      <c r="C188" s="1" t="s">
        <v>167</v>
      </c>
      <c r="D188" s="1" t="s">
        <v>33</v>
      </c>
      <c r="E188" s="1" t="s">
        <v>4464</v>
      </c>
      <c r="F188" s="1" t="s">
        <v>35</v>
      </c>
      <c r="G188" s="1" t="s">
        <v>120</v>
      </c>
      <c r="H188" s="1" t="s">
        <v>579</v>
      </c>
      <c r="I188" s="1" t="s">
        <v>122</v>
      </c>
      <c r="J188" s="1" t="s">
        <v>123</v>
      </c>
      <c r="K188" s="1" t="s">
        <v>122</v>
      </c>
      <c r="L188" s="1" t="s">
        <v>125</v>
      </c>
      <c r="M188" s="1" t="s">
        <v>126</v>
      </c>
      <c r="N188" s="1" t="s">
        <v>7230</v>
      </c>
      <c r="O188" s="1" t="s">
        <v>119</v>
      </c>
      <c r="P188" s="66">
        <v>102473</v>
      </c>
      <c r="Q188" s="2">
        <v>0.53</v>
      </c>
      <c r="R188" s="67">
        <v>0.45</v>
      </c>
      <c r="S188" s="1" t="s">
        <v>89</v>
      </c>
      <c r="T188" s="1" t="s">
        <v>7228</v>
      </c>
      <c r="U188" s="1" t="s">
        <v>7228</v>
      </c>
      <c r="V188" s="1" t="s">
        <v>7099</v>
      </c>
      <c r="W188" s="1" t="s">
        <v>46</v>
      </c>
      <c r="X188" s="1" t="s">
        <v>580</v>
      </c>
      <c r="Y188" s="1" t="s">
        <v>328</v>
      </c>
      <c r="Z188" s="1" t="s">
        <v>7272</v>
      </c>
      <c r="AA188" s="1" t="s">
        <v>46</v>
      </c>
      <c r="AB188" s="1" t="s">
        <v>48</v>
      </c>
      <c r="AC188" s="1" t="s">
        <v>49</v>
      </c>
      <c r="AD188" s="1" t="s">
        <v>128</v>
      </c>
      <c r="AE188" s="1" t="s">
        <v>6668</v>
      </c>
      <c r="AF188" s="1" t="s">
        <v>6817</v>
      </c>
      <c r="AG188" s="1" t="s">
        <v>654</v>
      </c>
      <c r="AH188" s="1" t="s">
        <v>46</v>
      </c>
      <c r="AI188" s="1" t="s">
        <v>46</v>
      </c>
      <c r="AJ188" s="1" t="s">
        <v>218</v>
      </c>
      <c r="AK188" s="1" t="s">
        <v>6442</v>
      </c>
      <c r="AL188" s="133">
        <f t="shared" si="2"/>
        <v>851</v>
      </c>
    </row>
    <row r="189" spans="1:38" x14ac:dyDescent="0.3">
      <c r="A189" s="2">
        <v>862</v>
      </c>
      <c r="B189" s="2">
        <v>900</v>
      </c>
      <c r="C189" s="1" t="s">
        <v>32</v>
      </c>
      <c r="D189" s="1" t="s">
        <v>33</v>
      </c>
      <c r="E189" s="1" t="s">
        <v>34</v>
      </c>
      <c r="F189" s="1" t="s">
        <v>99</v>
      </c>
      <c r="G189" s="1" t="s">
        <v>168</v>
      </c>
      <c r="H189" s="1" t="s">
        <v>582</v>
      </c>
      <c r="I189" s="1" t="s">
        <v>84</v>
      </c>
      <c r="J189" s="1" t="s">
        <v>85</v>
      </c>
      <c r="K189" s="1" t="s">
        <v>4468</v>
      </c>
      <c r="L189" s="1" t="s">
        <v>86</v>
      </c>
      <c r="M189" s="1" t="s">
        <v>87</v>
      </c>
      <c r="N189" s="1" t="s">
        <v>369</v>
      </c>
      <c r="O189" s="1" t="s">
        <v>96</v>
      </c>
      <c r="P189" s="66">
        <v>1406302.33</v>
      </c>
      <c r="Q189" s="2">
        <v>0.57999999999999996</v>
      </c>
      <c r="R189" s="67">
        <v>0.5</v>
      </c>
      <c r="S189" s="1" t="s">
        <v>45</v>
      </c>
      <c r="T189" s="1" t="s">
        <v>7113</v>
      </c>
      <c r="U189" s="1" t="s">
        <v>7113</v>
      </c>
      <c r="V189" s="1" t="s">
        <v>7252</v>
      </c>
      <c r="W189" s="1" t="s">
        <v>46</v>
      </c>
      <c r="X189" s="1" t="s">
        <v>6773</v>
      </c>
      <c r="Y189" s="1" t="s">
        <v>583</v>
      </c>
      <c r="Z189" s="1" t="s">
        <v>7172</v>
      </c>
      <c r="AA189" s="1" t="s">
        <v>46</v>
      </c>
      <c r="AB189" s="1" t="s">
        <v>139</v>
      </c>
      <c r="AC189" s="1" t="s">
        <v>49</v>
      </c>
      <c r="AD189" s="1" t="s">
        <v>98</v>
      </c>
      <c r="AE189" s="1" t="s">
        <v>6365</v>
      </c>
      <c r="AF189" s="1" t="s">
        <v>6815</v>
      </c>
      <c r="AG189" s="1" t="s">
        <v>654</v>
      </c>
      <c r="AH189" s="1" t="s">
        <v>46</v>
      </c>
      <c r="AI189" s="1" t="s">
        <v>46</v>
      </c>
      <c r="AJ189" s="1" t="s">
        <v>6367</v>
      </c>
      <c r="AK189" s="1" t="s">
        <v>6442</v>
      </c>
      <c r="AL189" s="133">
        <f t="shared" si="2"/>
        <v>862</v>
      </c>
    </row>
    <row r="190" spans="1:38" x14ac:dyDescent="0.3">
      <c r="A190" s="2">
        <v>868</v>
      </c>
      <c r="B190" s="2">
        <v>1115</v>
      </c>
      <c r="C190" s="1" t="s">
        <v>32</v>
      </c>
      <c r="D190" s="1" t="s">
        <v>33</v>
      </c>
      <c r="E190" s="1" t="s">
        <v>4463</v>
      </c>
      <c r="F190" s="1" t="s">
        <v>35</v>
      </c>
      <c r="G190" s="1" t="s">
        <v>584</v>
      </c>
      <c r="H190" s="1" t="s">
        <v>585</v>
      </c>
      <c r="I190" s="1" t="s">
        <v>84</v>
      </c>
      <c r="J190" s="1" t="s">
        <v>85</v>
      </c>
      <c r="K190" s="1" t="s">
        <v>4468</v>
      </c>
      <c r="L190" s="1" t="s">
        <v>116</v>
      </c>
      <c r="M190" s="1" t="s">
        <v>117</v>
      </c>
      <c r="N190" s="1" t="s">
        <v>118</v>
      </c>
      <c r="O190" s="1" t="s">
        <v>119</v>
      </c>
      <c r="P190" s="66">
        <v>2639534.15</v>
      </c>
      <c r="Q190" s="2">
        <v>0</v>
      </c>
      <c r="R190" s="67">
        <v>0.77</v>
      </c>
      <c r="S190" s="1" t="s">
        <v>45</v>
      </c>
      <c r="T190" s="1" t="s">
        <v>7267</v>
      </c>
      <c r="U190" s="1" t="s">
        <v>7267</v>
      </c>
      <c r="V190" s="1" t="s">
        <v>7208</v>
      </c>
      <c r="W190" s="1" t="s">
        <v>46</v>
      </c>
      <c r="X190" s="1" t="s">
        <v>6774</v>
      </c>
      <c r="Y190" s="1" t="s">
        <v>6775</v>
      </c>
      <c r="Z190" s="1" t="s">
        <v>7402</v>
      </c>
      <c r="AA190" s="1" t="s">
        <v>46</v>
      </c>
      <c r="AB190" s="1" t="s">
        <v>90</v>
      </c>
      <c r="AC190" s="1" t="s">
        <v>49</v>
      </c>
      <c r="AD190" s="1" t="s">
        <v>98</v>
      </c>
      <c r="AE190" s="1" t="s">
        <v>6668</v>
      </c>
      <c r="AF190" s="1" t="s">
        <v>6815</v>
      </c>
      <c r="AG190" s="1" t="s">
        <v>654</v>
      </c>
      <c r="AH190" s="1" t="s">
        <v>46</v>
      </c>
      <c r="AI190" s="1" t="s">
        <v>46</v>
      </c>
      <c r="AJ190" s="1" t="s">
        <v>218</v>
      </c>
      <c r="AK190" s="1" t="s">
        <v>6442</v>
      </c>
      <c r="AL190" s="133">
        <f t="shared" si="2"/>
        <v>868</v>
      </c>
    </row>
    <row r="191" spans="1:38" x14ac:dyDescent="0.3">
      <c r="A191" s="2">
        <v>874</v>
      </c>
      <c r="B191" s="68">
        <v>762</v>
      </c>
      <c r="C191" s="1" t="s">
        <v>63</v>
      </c>
      <c r="D191" s="1" t="s">
        <v>183</v>
      </c>
      <c r="E191" s="1" t="s">
        <v>498</v>
      </c>
      <c r="F191" s="1" t="s">
        <v>35</v>
      </c>
      <c r="G191" s="1" t="s">
        <v>586</v>
      </c>
      <c r="H191" s="1" t="s">
        <v>587</v>
      </c>
      <c r="I191" s="1" t="s">
        <v>510</v>
      </c>
      <c r="J191" s="1" t="s">
        <v>427</v>
      </c>
      <c r="K191" s="1" t="s">
        <v>7036</v>
      </c>
      <c r="L191" s="1" t="s">
        <v>56</v>
      </c>
      <c r="M191" s="1" t="s">
        <v>2513</v>
      </c>
      <c r="N191" s="1" t="s">
        <v>46</v>
      </c>
      <c r="O191" s="1" t="s">
        <v>576</v>
      </c>
      <c r="P191" s="66">
        <v>111800</v>
      </c>
      <c r="Q191" s="2">
        <v>0.2</v>
      </c>
      <c r="R191" s="67">
        <v>0.98</v>
      </c>
      <c r="S191" s="1" t="s">
        <v>45</v>
      </c>
      <c r="T191" s="1" t="s">
        <v>7694</v>
      </c>
      <c r="U191" s="1" t="s">
        <v>7694</v>
      </c>
      <c r="V191" s="1" t="s">
        <v>7412</v>
      </c>
      <c r="W191" s="1" t="s">
        <v>46</v>
      </c>
      <c r="X191" s="1" t="s">
        <v>4509</v>
      </c>
      <c r="Y191" s="1" t="s">
        <v>3699</v>
      </c>
      <c r="Z191" s="1" t="s">
        <v>7581</v>
      </c>
      <c r="AA191" s="1" t="s">
        <v>46</v>
      </c>
      <c r="AB191" s="1" t="s">
        <v>159</v>
      </c>
      <c r="AC191" s="1" t="s">
        <v>49</v>
      </c>
      <c r="AD191" s="1" t="s">
        <v>140</v>
      </c>
      <c r="AE191" s="1" t="s">
        <v>6668</v>
      </c>
      <c r="AF191" s="1" t="s">
        <v>6819</v>
      </c>
      <c r="AG191" s="1" t="s">
        <v>6669</v>
      </c>
      <c r="AH191" s="1" t="s">
        <v>46</v>
      </c>
      <c r="AI191" s="1" t="s">
        <v>46</v>
      </c>
      <c r="AJ191" s="1" t="s">
        <v>218</v>
      </c>
      <c r="AK191" s="1" t="s">
        <v>6442</v>
      </c>
      <c r="AL191" s="133">
        <f t="shared" si="2"/>
        <v>874</v>
      </c>
    </row>
    <row r="192" spans="1:38" x14ac:dyDescent="0.3">
      <c r="A192" s="2">
        <v>884</v>
      </c>
      <c r="B192" s="68">
        <v>932</v>
      </c>
      <c r="C192" s="1" t="s">
        <v>32</v>
      </c>
      <c r="D192" s="1" t="s">
        <v>33</v>
      </c>
      <c r="E192" s="1" t="s">
        <v>34</v>
      </c>
      <c r="F192" s="1" t="s">
        <v>35</v>
      </c>
      <c r="G192" s="1" t="s">
        <v>447</v>
      </c>
      <c r="H192" s="1" t="s">
        <v>590</v>
      </c>
      <c r="I192" s="1" t="s">
        <v>214</v>
      </c>
      <c r="J192" s="1" t="s">
        <v>39</v>
      </c>
      <c r="K192" s="1" t="s">
        <v>4480</v>
      </c>
      <c r="L192" s="1" t="s">
        <v>266</v>
      </c>
      <c r="M192" s="1" t="s">
        <v>267</v>
      </c>
      <c r="N192" s="1" t="s">
        <v>358</v>
      </c>
      <c r="O192" s="1" t="s">
        <v>269</v>
      </c>
      <c r="P192" s="66">
        <v>7514262.1600000001</v>
      </c>
      <c r="Q192" s="2">
        <v>0.61</v>
      </c>
      <c r="R192" s="67">
        <v>0.53</v>
      </c>
      <c r="S192" s="1" t="s">
        <v>210</v>
      </c>
      <c r="T192" s="1" t="s">
        <v>7342</v>
      </c>
      <c r="U192" s="1" t="s">
        <v>7342</v>
      </c>
      <c r="V192" s="1" t="s">
        <v>8003</v>
      </c>
      <c r="W192" s="1" t="s">
        <v>46</v>
      </c>
      <c r="X192" s="1" t="s">
        <v>8004</v>
      </c>
      <c r="Y192" s="1" t="s">
        <v>8005</v>
      </c>
      <c r="Z192" s="1" t="s">
        <v>7205</v>
      </c>
      <c r="AA192" s="1" t="s">
        <v>46</v>
      </c>
      <c r="AB192" s="1" t="s">
        <v>159</v>
      </c>
      <c r="AC192" s="1" t="s">
        <v>49</v>
      </c>
      <c r="AD192" s="1" t="s">
        <v>210</v>
      </c>
      <c r="AE192" s="1" t="s">
        <v>590</v>
      </c>
      <c r="AF192" s="1" t="s">
        <v>6815</v>
      </c>
      <c r="AG192" s="1" t="s">
        <v>654</v>
      </c>
      <c r="AH192" s="1" t="s">
        <v>46</v>
      </c>
      <c r="AI192" s="1" t="s">
        <v>46</v>
      </c>
      <c r="AJ192" s="1" t="s">
        <v>6367</v>
      </c>
      <c r="AK192" s="1" t="s">
        <v>6442</v>
      </c>
      <c r="AL192" s="133">
        <f t="shared" si="2"/>
        <v>884</v>
      </c>
    </row>
    <row r="193" spans="1:38" x14ac:dyDescent="0.3">
      <c r="A193" s="2">
        <v>905</v>
      </c>
      <c r="B193" s="2">
        <v>1152</v>
      </c>
      <c r="C193" s="1" t="s">
        <v>32</v>
      </c>
      <c r="D193" s="1" t="s">
        <v>33</v>
      </c>
      <c r="E193" s="1" t="s">
        <v>152</v>
      </c>
      <c r="F193" s="1" t="s">
        <v>35</v>
      </c>
      <c r="G193" s="1" t="s">
        <v>593</v>
      </c>
      <c r="H193" s="1" t="s">
        <v>594</v>
      </c>
      <c r="I193" s="1" t="s">
        <v>155</v>
      </c>
      <c r="J193" s="1" t="s">
        <v>85</v>
      </c>
      <c r="K193" s="1" t="s">
        <v>332</v>
      </c>
      <c r="L193" s="1" t="s">
        <v>149</v>
      </c>
      <c r="M193" s="1" t="s">
        <v>157</v>
      </c>
      <c r="N193" s="1" t="s">
        <v>118</v>
      </c>
      <c r="O193" s="1" t="s">
        <v>119</v>
      </c>
      <c r="P193" s="66">
        <v>957621.04</v>
      </c>
      <c r="Q193" s="2">
        <v>0.95</v>
      </c>
      <c r="R193" s="67">
        <v>0.68</v>
      </c>
      <c r="S193" s="1" t="s">
        <v>210</v>
      </c>
      <c r="T193" s="1" t="s">
        <v>7563</v>
      </c>
      <c r="U193" s="1" t="s">
        <v>7563</v>
      </c>
      <c r="V193" s="1" t="s">
        <v>7288</v>
      </c>
      <c r="W193" s="1" t="s">
        <v>46</v>
      </c>
      <c r="X193" s="1" t="s">
        <v>7806</v>
      </c>
      <c r="Y193" s="1" t="s">
        <v>7037</v>
      </c>
      <c r="Z193" s="1" t="s">
        <v>7807</v>
      </c>
      <c r="AA193" s="1" t="s">
        <v>46</v>
      </c>
      <c r="AB193" s="1" t="s">
        <v>159</v>
      </c>
      <c r="AC193" s="1" t="s">
        <v>49</v>
      </c>
      <c r="AD193" s="1" t="s">
        <v>160</v>
      </c>
      <c r="AE193" s="1" t="s">
        <v>6668</v>
      </c>
      <c r="AF193" s="1" t="s">
        <v>6815</v>
      </c>
      <c r="AG193" s="1" t="s">
        <v>654</v>
      </c>
      <c r="AH193" s="1" t="s">
        <v>46</v>
      </c>
      <c r="AI193" s="1" t="s">
        <v>46</v>
      </c>
      <c r="AJ193" s="1" t="s">
        <v>218</v>
      </c>
      <c r="AK193" s="1" t="s">
        <v>6442</v>
      </c>
      <c r="AL193" s="133">
        <f t="shared" si="2"/>
        <v>905</v>
      </c>
    </row>
    <row r="194" spans="1:38" x14ac:dyDescent="0.3">
      <c r="A194" s="2">
        <v>917</v>
      </c>
      <c r="B194" s="2">
        <v>0</v>
      </c>
      <c r="C194" s="1" t="s">
        <v>218</v>
      </c>
      <c r="D194" s="1" t="s">
        <v>218</v>
      </c>
      <c r="E194" s="1" t="s">
        <v>179</v>
      </c>
      <c r="F194" s="1" t="s">
        <v>35</v>
      </c>
      <c r="G194" s="1" t="s">
        <v>218</v>
      </c>
      <c r="H194" s="1" t="s">
        <v>595</v>
      </c>
      <c r="I194" s="1" t="s">
        <v>115</v>
      </c>
      <c r="J194" s="1" t="s">
        <v>85</v>
      </c>
      <c r="K194" s="1" t="s">
        <v>4510</v>
      </c>
      <c r="L194" s="1" t="s">
        <v>46</v>
      </c>
      <c r="M194" s="1" t="s">
        <v>46</v>
      </c>
      <c r="N194" s="1" t="s">
        <v>46</v>
      </c>
      <c r="O194" s="1" t="s">
        <v>46</v>
      </c>
      <c r="P194" s="66">
        <v>153440</v>
      </c>
      <c r="Q194" s="2">
        <v>0.4</v>
      </c>
      <c r="R194" s="67">
        <v>0.99</v>
      </c>
      <c r="S194" s="1" t="s">
        <v>137</v>
      </c>
      <c r="T194" s="1" t="s">
        <v>7694</v>
      </c>
      <c r="U194" s="1" t="s">
        <v>7694</v>
      </c>
      <c r="V194" s="1" t="s">
        <v>7261</v>
      </c>
      <c r="W194" s="1" t="s">
        <v>46</v>
      </c>
      <c r="X194" s="1" t="s">
        <v>597</v>
      </c>
      <c r="Y194" s="1" t="s">
        <v>598</v>
      </c>
      <c r="Z194" s="1" t="s">
        <v>7261</v>
      </c>
      <c r="AA194" s="1" t="s">
        <v>46</v>
      </c>
      <c r="AB194" s="1" t="s">
        <v>139</v>
      </c>
      <c r="AC194" s="1" t="s">
        <v>182</v>
      </c>
      <c r="AD194" s="1" t="s">
        <v>140</v>
      </c>
      <c r="AE194" s="1" t="s">
        <v>6365</v>
      </c>
      <c r="AF194" s="1" t="s">
        <v>6819</v>
      </c>
      <c r="AG194" s="1" t="s">
        <v>6671</v>
      </c>
      <c r="AH194" s="1" t="s">
        <v>46</v>
      </c>
      <c r="AI194" s="1" t="s">
        <v>46</v>
      </c>
      <c r="AJ194" s="1" t="s">
        <v>6368</v>
      </c>
      <c r="AK194" s="1" t="s">
        <v>6670</v>
      </c>
      <c r="AL194" s="133">
        <f t="shared" ref="AL194:AL207" si="3">VLOOKUP(A194,ds,1,FALSE)</f>
        <v>917</v>
      </c>
    </row>
    <row r="195" spans="1:38" x14ac:dyDescent="0.3">
      <c r="A195" s="2">
        <v>919</v>
      </c>
      <c r="B195" s="68">
        <v>818</v>
      </c>
      <c r="C195" s="1" t="s">
        <v>167</v>
      </c>
      <c r="D195" s="1" t="s">
        <v>33</v>
      </c>
      <c r="E195" s="1" t="s">
        <v>4463</v>
      </c>
      <c r="F195" s="1" t="s">
        <v>4497</v>
      </c>
      <c r="G195" s="1" t="s">
        <v>599</v>
      </c>
      <c r="H195" s="1" t="s">
        <v>600</v>
      </c>
      <c r="I195" s="1" t="s">
        <v>84</v>
      </c>
      <c r="J195" s="1" t="s">
        <v>85</v>
      </c>
      <c r="K195" s="1" t="s">
        <v>4462</v>
      </c>
      <c r="L195" s="1" t="s">
        <v>86</v>
      </c>
      <c r="M195" s="1" t="s">
        <v>255</v>
      </c>
      <c r="N195" s="1" t="s">
        <v>3105</v>
      </c>
      <c r="O195" s="1" t="s">
        <v>96</v>
      </c>
      <c r="P195" s="66">
        <v>416199.98</v>
      </c>
      <c r="Q195" s="2">
        <v>1</v>
      </c>
      <c r="R195" s="67">
        <v>1</v>
      </c>
      <c r="S195" s="1" t="s">
        <v>89</v>
      </c>
      <c r="T195" s="1" t="s">
        <v>7170</v>
      </c>
      <c r="U195" s="1" t="s">
        <v>7170</v>
      </c>
      <c r="V195" s="1" t="s">
        <v>7273</v>
      </c>
      <c r="W195" s="1" t="s">
        <v>7273</v>
      </c>
      <c r="X195" s="1" t="s">
        <v>601</v>
      </c>
      <c r="Y195" s="1" t="s">
        <v>602</v>
      </c>
      <c r="Z195" s="1" t="s">
        <v>7172</v>
      </c>
      <c r="AA195" s="1" t="s">
        <v>46</v>
      </c>
      <c r="AB195" s="1" t="s">
        <v>90</v>
      </c>
      <c r="AC195" s="1" t="s">
        <v>49</v>
      </c>
      <c r="AD195" s="1" t="s">
        <v>217</v>
      </c>
      <c r="AE195" s="1" t="s">
        <v>6668</v>
      </c>
      <c r="AF195" s="1" t="s">
        <v>6819</v>
      </c>
      <c r="AG195" s="1" t="s">
        <v>654</v>
      </c>
      <c r="AH195" s="1" t="s">
        <v>46</v>
      </c>
      <c r="AI195" s="1" t="s">
        <v>46</v>
      </c>
      <c r="AJ195" s="1" t="s">
        <v>218</v>
      </c>
      <c r="AK195" s="1" t="s">
        <v>6442</v>
      </c>
      <c r="AL195" s="133">
        <f t="shared" si="3"/>
        <v>919</v>
      </c>
    </row>
    <row r="196" spans="1:38" x14ac:dyDescent="0.3">
      <c r="A196" s="2">
        <v>923</v>
      </c>
      <c r="B196" s="68">
        <v>840</v>
      </c>
      <c r="C196" s="1" t="s">
        <v>167</v>
      </c>
      <c r="D196" s="1" t="s">
        <v>33</v>
      </c>
      <c r="E196" s="1" t="s">
        <v>4464</v>
      </c>
      <c r="F196" s="1" t="s">
        <v>4497</v>
      </c>
      <c r="G196" s="1" t="s">
        <v>429</v>
      </c>
      <c r="H196" s="1" t="s">
        <v>603</v>
      </c>
      <c r="I196" s="1" t="s">
        <v>426</v>
      </c>
      <c r="J196" s="1" t="s">
        <v>427</v>
      </c>
      <c r="K196" s="1" t="s">
        <v>4496</v>
      </c>
      <c r="L196" s="1" t="s">
        <v>410</v>
      </c>
      <c r="M196" s="1" t="s">
        <v>428</v>
      </c>
      <c r="N196" s="1" t="s">
        <v>118</v>
      </c>
      <c r="O196" s="1" t="s">
        <v>119</v>
      </c>
      <c r="P196" s="66">
        <v>330691.43</v>
      </c>
      <c r="Q196" s="2">
        <v>0.12</v>
      </c>
      <c r="R196" s="67">
        <v>0.4</v>
      </c>
      <c r="S196" s="1" t="s">
        <v>210</v>
      </c>
      <c r="T196" s="1" t="s">
        <v>7242</v>
      </c>
      <c r="U196" s="1" t="s">
        <v>7242</v>
      </c>
      <c r="V196" s="1" t="s">
        <v>7295</v>
      </c>
      <c r="W196" s="1" t="s">
        <v>46</v>
      </c>
      <c r="X196" s="1" t="s">
        <v>6776</v>
      </c>
      <c r="Y196" s="1" t="s">
        <v>6777</v>
      </c>
      <c r="Z196" s="1" t="s">
        <v>7368</v>
      </c>
      <c r="AA196" s="1" t="s">
        <v>46</v>
      </c>
      <c r="AB196" s="1" t="s">
        <v>78</v>
      </c>
      <c r="AC196" s="1" t="s">
        <v>49</v>
      </c>
      <c r="AD196" s="1" t="s">
        <v>304</v>
      </c>
      <c r="AE196" s="1" t="s">
        <v>6668</v>
      </c>
      <c r="AF196" s="1" t="s">
        <v>6816</v>
      </c>
      <c r="AG196" s="1" t="s">
        <v>654</v>
      </c>
      <c r="AH196" s="1" t="s">
        <v>46</v>
      </c>
      <c r="AI196" s="1" t="s">
        <v>46</v>
      </c>
      <c r="AJ196" s="1" t="s">
        <v>218</v>
      </c>
      <c r="AK196" s="1" t="s">
        <v>6442</v>
      </c>
      <c r="AL196" s="133">
        <f t="shared" si="3"/>
        <v>923</v>
      </c>
    </row>
    <row r="197" spans="1:38" x14ac:dyDescent="0.3">
      <c r="A197" s="2">
        <v>932</v>
      </c>
      <c r="B197" s="68">
        <v>0</v>
      </c>
      <c r="C197" s="1" t="s">
        <v>218</v>
      </c>
      <c r="D197" s="1" t="s">
        <v>218</v>
      </c>
      <c r="E197" s="1" t="s">
        <v>179</v>
      </c>
      <c r="F197" s="1" t="s">
        <v>99</v>
      </c>
      <c r="G197" s="1" t="s">
        <v>218</v>
      </c>
      <c r="H197" s="1" t="s">
        <v>605</v>
      </c>
      <c r="I197" s="1" t="s">
        <v>148</v>
      </c>
      <c r="J197" s="1" t="s">
        <v>165</v>
      </c>
      <c r="K197" s="1" t="s">
        <v>165</v>
      </c>
      <c r="L197" s="1" t="s">
        <v>46</v>
      </c>
      <c r="M197" s="1" t="s">
        <v>46</v>
      </c>
      <c r="N197" s="1" t="s">
        <v>46</v>
      </c>
      <c r="O197" s="1" t="s">
        <v>46</v>
      </c>
      <c r="P197" s="66" t="s">
        <v>46</v>
      </c>
      <c r="Q197" s="2">
        <v>0</v>
      </c>
      <c r="R197" s="67">
        <v>0.03</v>
      </c>
      <c r="S197" s="1" t="s">
        <v>177</v>
      </c>
      <c r="T197" s="1" t="s">
        <v>7706</v>
      </c>
      <c r="U197" s="1" t="s">
        <v>7706</v>
      </c>
      <c r="V197" s="1" t="s">
        <v>7171</v>
      </c>
      <c r="W197" s="1" t="s">
        <v>46</v>
      </c>
      <c r="X197" s="1" t="s">
        <v>606</v>
      </c>
      <c r="Y197" s="1" t="s">
        <v>607</v>
      </c>
      <c r="Z197" s="1" t="s">
        <v>7305</v>
      </c>
      <c r="AA197" s="1" t="s">
        <v>46</v>
      </c>
      <c r="AB197" s="1" t="s">
        <v>139</v>
      </c>
      <c r="AC197" s="1" t="s">
        <v>182</v>
      </c>
      <c r="AD197" s="1" t="s">
        <v>140</v>
      </c>
      <c r="AE197" s="1" t="s">
        <v>6365</v>
      </c>
      <c r="AF197" s="1" t="s">
        <v>6816</v>
      </c>
      <c r="AG197" s="1" t="s">
        <v>6504</v>
      </c>
      <c r="AH197" s="1" t="s">
        <v>46</v>
      </c>
      <c r="AI197" s="1" t="s">
        <v>46</v>
      </c>
      <c r="AJ197" s="1" t="s">
        <v>6372</v>
      </c>
      <c r="AK197" s="1" t="s">
        <v>6442</v>
      </c>
      <c r="AL197" s="133">
        <f t="shared" si="3"/>
        <v>932</v>
      </c>
    </row>
    <row r="198" spans="1:38" x14ac:dyDescent="0.3">
      <c r="A198" s="2">
        <v>934</v>
      </c>
      <c r="B198" s="68">
        <v>1082</v>
      </c>
      <c r="C198" s="1" t="s">
        <v>32</v>
      </c>
      <c r="D198" s="1" t="s">
        <v>33</v>
      </c>
      <c r="E198" s="1" t="s">
        <v>152</v>
      </c>
      <c r="F198" s="1" t="s">
        <v>35</v>
      </c>
      <c r="G198" s="1" t="s">
        <v>608</v>
      </c>
      <c r="H198" s="1" t="s">
        <v>609</v>
      </c>
      <c r="I198" s="1" t="s">
        <v>115</v>
      </c>
      <c r="J198" s="1" t="s">
        <v>85</v>
      </c>
      <c r="K198" s="1" t="s">
        <v>4462</v>
      </c>
      <c r="L198" s="1" t="s">
        <v>86</v>
      </c>
      <c r="M198" s="1" t="s">
        <v>87</v>
      </c>
      <c r="N198" s="1" t="s">
        <v>256</v>
      </c>
      <c r="O198" s="1" t="s">
        <v>96</v>
      </c>
      <c r="P198" s="66">
        <v>1099401.0900000001</v>
      </c>
      <c r="Q198" s="2">
        <v>0.85</v>
      </c>
      <c r="R198" s="67">
        <v>0.95</v>
      </c>
      <c r="S198" s="1" t="s">
        <v>270</v>
      </c>
      <c r="T198" s="1" t="s">
        <v>7202</v>
      </c>
      <c r="U198" s="1" t="s">
        <v>7202</v>
      </c>
      <c r="V198" s="1" t="s">
        <v>7340</v>
      </c>
      <c r="W198" s="1" t="s">
        <v>46</v>
      </c>
      <c r="X198" s="1" t="s">
        <v>8006</v>
      </c>
      <c r="Y198" s="1" t="s">
        <v>8159</v>
      </c>
      <c r="Z198" s="1" t="s">
        <v>7542</v>
      </c>
      <c r="AA198" s="1" t="s">
        <v>46</v>
      </c>
      <c r="AB198" s="1" t="s">
        <v>90</v>
      </c>
      <c r="AC198" s="1" t="s">
        <v>49</v>
      </c>
      <c r="AD198" s="1" t="s">
        <v>217</v>
      </c>
      <c r="AE198" s="1" t="s">
        <v>6668</v>
      </c>
      <c r="AF198" s="1" t="s">
        <v>6815</v>
      </c>
      <c r="AG198" s="1" t="s">
        <v>654</v>
      </c>
      <c r="AH198" s="1" t="s">
        <v>46</v>
      </c>
      <c r="AI198" s="1" t="s">
        <v>46</v>
      </c>
      <c r="AJ198" s="1" t="s">
        <v>218</v>
      </c>
      <c r="AK198" s="1" t="s">
        <v>6442</v>
      </c>
      <c r="AL198" s="133">
        <f t="shared" si="3"/>
        <v>934</v>
      </c>
    </row>
    <row r="199" spans="1:38" x14ac:dyDescent="0.3">
      <c r="A199" s="2">
        <v>935</v>
      </c>
      <c r="B199" s="2">
        <v>0</v>
      </c>
      <c r="C199" s="1" t="s">
        <v>218</v>
      </c>
      <c r="D199" s="1" t="s">
        <v>218</v>
      </c>
      <c r="E199" s="1" t="s">
        <v>555</v>
      </c>
      <c r="F199" s="1" t="s">
        <v>35</v>
      </c>
      <c r="G199" s="1" t="s">
        <v>8007</v>
      </c>
      <c r="H199" s="1" t="s">
        <v>610</v>
      </c>
      <c r="I199" s="1" t="s">
        <v>334</v>
      </c>
      <c r="J199" s="1" t="s">
        <v>165</v>
      </c>
      <c r="K199" s="1" t="s">
        <v>4481</v>
      </c>
      <c r="L199" s="1" t="s">
        <v>410</v>
      </c>
      <c r="M199" s="1" t="s">
        <v>410</v>
      </c>
      <c r="N199" s="1" t="s">
        <v>46</v>
      </c>
      <c r="O199" s="1" t="s">
        <v>410</v>
      </c>
      <c r="P199" s="66" t="s">
        <v>46</v>
      </c>
      <c r="Q199" s="2">
        <v>0</v>
      </c>
      <c r="R199" s="67">
        <v>0.74</v>
      </c>
      <c r="S199" s="1" t="s">
        <v>177</v>
      </c>
      <c r="T199" s="1" t="s">
        <v>7315</v>
      </c>
      <c r="U199" s="1" t="s">
        <v>7315</v>
      </c>
      <c r="V199" s="1" t="s">
        <v>7297</v>
      </c>
      <c r="W199" s="1" t="s">
        <v>46</v>
      </c>
      <c r="X199" s="1" t="s">
        <v>59</v>
      </c>
      <c r="Y199" s="1" t="s">
        <v>8160</v>
      </c>
      <c r="Z199" s="1" t="s">
        <v>7542</v>
      </c>
      <c r="AA199" s="1" t="s">
        <v>46</v>
      </c>
      <c r="AB199" s="1" t="s">
        <v>139</v>
      </c>
      <c r="AC199" s="1" t="s">
        <v>182</v>
      </c>
      <c r="AD199" s="1" t="s">
        <v>140</v>
      </c>
      <c r="AE199" s="1" t="s">
        <v>6672</v>
      </c>
      <c r="AF199" s="1" t="s">
        <v>6816</v>
      </c>
      <c r="AG199" s="1" t="s">
        <v>6504</v>
      </c>
      <c r="AH199" s="1" t="s">
        <v>46</v>
      </c>
      <c r="AI199" s="1" t="s">
        <v>46</v>
      </c>
      <c r="AJ199" s="1" t="s">
        <v>6367</v>
      </c>
      <c r="AK199" s="1" t="s">
        <v>6442</v>
      </c>
      <c r="AL199" s="133">
        <f t="shared" si="3"/>
        <v>935</v>
      </c>
    </row>
    <row r="200" spans="1:38" x14ac:dyDescent="0.3">
      <c r="A200" s="2">
        <v>936</v>
      </c>
      <c r="B200" s="68">
        <v>0</v>
      </c>
      <c r="C200" s="1" t="s">
        <v>218</v>
      </c>
      <c r="D200" s="1" t="s">
        <v>218</v>
      </c>
      <c r="E200" s="1" t="s">
        <v>179</v>
      </c>
      <c r="F200" s="1" t="s">
        <v>99</v>
      </c>
      <c r="G200" s="1" t="s">
        <v>218</v>
      </c>
      <c r="H200" s="1" t="s">
        <v>612</v>
      </c>
      <c r="I200" s="1" t="s">
        <v>148</v>
      </c>
      <c r="J200" s="1" t="s">
        <v>165</v>
      </c>
      <c r="K200" s="1" t="s">
        <v>165</v>
      </c>
      <c r="L200" s="1" t="s">
        <v>46</v>
      </c>
      <c r="M200" s="1" t="s">
        <v>46</v>
      </c>
      <c r="N200" s="1" t="s">
        <v>46</v>
      </c>
      <c r="O200" s="1" t="s">
        <v>46</v>
      </c>
      <c r="P200" s="66" t="s">
        <v>46</v>
      </c>
      <c r="Q200" s="2">
        <v>0</v>
      </c>
      <c r="R200" s="67">
        <v>0.04</v>
      </c>
      <c r="S200" s="1" t="s">
        <v>177</v>
      </c>
      <c r="T200" s="1" t="s">
        <v>7706</v>
      </c>
      <c r="U200" s="1" t="s">
        <v>7706</v>
      </c>
      <c r="V200" s="1" t="s">
        <v>7167</v>
      </c>
      <c r="W200" s="1" t="s">
        <v>46</v>
      </c>
      <c r="X200" s="1" t="s">
        <v>613</v>
      </c>
      <c r="Y200" s="1" t="s">
        <v>614</v>
      </c>
      <c r="Z200" s="1" t="s">
        <v>7305</v>
      </c>
      <c r="AA200" s="1" t="s">
        <v>46</v>
      </c>
      <c r="AB200" s="1" t="s">
        <v>139</v>
      </c>
      <c r="AC200" s="1" t="s">
        <v>182</v>
      </c>
      <c r="AD200" s="1" t="s">
        <v>140</v>
      </c>
      <c r="AE200" s="1" t="s">
        <v>6365</v>
      </c>
      <c r="AF200" s="1" t="s">
        <v>6816</v>
      </c>
      <c r="AG200" s="1" t="s">
        <v>6504</v>
      </c>
      <c r="AH200" s="1" t="s">
        <v>46</v>
      </c>
      <c r="AI200" s="1" t="s">
        <v>46</v>
      </c>
      <c r="AJ200" s="1" t="s">
        <v>6372</v>
      </c>
      <c r="AK200" s="1" t="s">
        <v>6442</v>
      </c>
      <c r="AL200" s="133">
        <f t="shared" si="3"/>
        <v>936</v>
      </c>
    </row>
    <row r="201" spans="1:38" x14ac:dyDescent="0.3">
      <c r="A201" s="2">
        <v>942</v>
      </c>
      <c r="B201" s="68">
        <v>1107</v>
      </c>
      <c r="C201" s="1" t="s">
        <v>32</v>
      </c>
      <c r="D201" s="1" t="s">
        <v>33</v>
      </c>
      <c r="E201" s="1" t="s">
        <v>245</v>
      </c>
      <c r="F201" s="1" t="s">
        <v>35</v>
      </c>
      <c r="G201" s="1" t="s">
        <v>377</v>
      </c>
      <c r="H201" s="1" t="s">
        <v>615</v>
      </c>
      <c r="I201" s="1" t="s">
        <v>54</v>
      </c>
      <c r="J201" s="1" t="s">
        <v>55</v>
      </c>
      <c r="K201" s="1" t="s">
        <v>54</v>
      </c>
      <c r="L201" s="1" t="s">
        <v>56</v>
      </c>
      <c r="M201" s="1" t="s">
        <v>57</v>
      </c>
      <c r="N201" s="1" t="s">
        <v>145</v>
      </c>
      <c r="O201" s="1" t="s">
        <v>146</v>
      </c>
      <c r="P201" s="66">
        <v>2107017.59</v>
      </c>
      <c r="Q201" s="2">
        <v>0.98</v>
      </c>
      <c r="R201" s="67">
        <v>0.65</v>
      </c>
      <c r="S201" s="1" t="s">
        <v>45</v>
      </c>
      <c r="T201" s="1" t="s">
        <v>7574</v>
      </c>
      <c r="U201" s="1" t="s">
        <v>7574</v>
      </c>
      <c r="V201" s="1" t="s">
        <v>7439</v>
      </c>
      <c r="W201" s="1" t="s">
        <v>46</v>
      </c>
      <c r="X201" s="1" t="s">
        <v>6608</v>
      </c>
      <c r="Y201" s="1" t="s">
        <v>6609</v>
      </c>
      <c r="Z201" s="1" t="s">
        <v>7319</v>
      </c>
      <c r="AA201" s="1" t="s">
        <v>46</v>
      </c>
      <c r="AB201" s="1" t="s">
        <v>61</v>
      </c>
      <c r="AC201" s="1" t="s">
        <v>49</v>
      </c>
      <c r="AD201" s="1" t="s">
        <v>62</v>
      </c>
      <c r="AE201" s="1" t="s">
        <v>6668</v>
      </c>
      <c r="AF201" s="1" t="s">
        <v>6817</v>
      </c>
      <c r="AG201" s="1" t="s">
        <v>654</v>
      </c>
      <c r="AH201" s="1" t="s">
        <v>46</v>
      </c>
      <c r="AI201" s="1" t="s">
        <v>46</v>
      </c>
      <c r="AJ201" s="1" t="s">
        <v>218</v>
      </c>
      <c r="AK201" s="1" t="s">
        <v>6442</v>
      </c>
      <c r="AL201" s="133">
        <f t="shared" si="3"/>
        <v>942</v>
      </c>
    </row>
    <row r="202" spans="1:38" x14ac:dyDescent="0.3">
      <c r="A202" s="2">
        <v>951</v>
      </c>
      <c r="B202" s="68">
        <v>807</v>
      </c>
      <c r="C202" s="1" t="s">
        <v>167</v>
      </c>
      <c r="D202" s="1" t="s">
        <v>33</v>
      </c>
      <c r="E202" s="1" t="s">
        <v>4464</v>
      </c>
      <c r="F202" s="1" t="s">
        <v>35</v>
      </c>
      <c r="G202" s="1" t="s">
        <v>480</v>
      </c>
      <c r="H202" s="1" t="s">
        <v>616</v>
      </c>
      <c r="I202" s="1" t="s">
        <v>214</v>
      </c>
      <c r="J202" s="1" t="s">
        <v>39</v>
      </c>
      <c r="K202" s="1" t="s">
        <v>4480</v>
      </c>
      <c r="L202" s="1" t="s">
        <v>266</v>
      </c>
      <c r="M202" s="1" t="s">
        <v>267</v>
      </c>
      <c r="N202" s="1" t="s">
        <v>384</v>
      </c>
      <c r="O202" s="1" t="s">
        <v>269</v>
      </c>
      <c r="P202" s="66">
        <v>260568</v>
      </c>
      <c r="Q202" s="2">
        <v>0.83</v>
      </c>
      <c r="R202" s="67">
        <v>0.99</v>
      </c>
      <c r="S202" s="1" t="s">
        <v>210</v>
      </c>
      <c r="T202" s="1" t="s">
        <v>7198</v>
      </c>
      <c r="U202" s="1" t="s">
        <v>7198</v>
      </c>
      <c r="V202" s="1" t="s">
        <v>7280</v>
      </c>
      <c r="W202" s="1" t="s">
        <v>46</v>
      </c>
      <c r="X202" s="1" t="s">
        <v>617</v>
      </c>
      <c r="Y202" s="1" t="s">
        <v>618</v>
      </c>
      <c r="Z202" s="1" t="s">
        <v>7138</v>
      </c>
      <c r="AA202" s="1" t="s">
        <v>46</v>
      </c>
      <c r="AB202" s="1" t="s">
        <v>159</v>
      </c>
      <c r="AC202" s="1" t="s">
        <v>49</v>
      </c>
      <c r="AD202" s="1" t="s">
        <v>210</v>
      </c>
      <c r="AE202" s="1" t="s">
        <v>6365</v>
      </c>
      <c r="AF202" s="1" t="s">
        <v>6816</v>
      </c>
      <c r="AG202" s="1" t="s">
        <v>654</v>
      </c>
      <c r="AH202" s="1" t="s">
        <v>46</v>
      </c>
      <c r="AI202" s="1" t="s">
        <v>46</v>
      </c>
      <c r="AJ202" s="1" t="s">
        <v>6367</v>
      </c>
      <c r="AK202" s="1" t="s">
        <v>6442</v>
      </c>
      <c r="AL202" s="133">
        <f t="shared" si="3"/>
        <v>951</v>
      </c>
    </row>
    <row r="203" spans="1:38" x14ac:dyDescent="0.3">
      <c r="A203" s="2">
        <v>965</v>
      </c>
      <c r="B203" s="2">
        <v>795</v>
      </c>
      <c r="C203" s="1" t="s">
        <v>32</v>
      </c>
      <c r="D203" s="1" t="s">
        <v>33</v>
      </c>
      <c r="E203" s="1" t="s">
        <v>34</v>
      </c>
      <c r="F203" s="1" t="s">
        <v>35</v>
      </c>
      <c r="G203" s="1" t="s">
        <v>397</v>
      </c>
      <c r="H203" s="1" t="s">
        <v>621</v>
      </c>
      <c r="I203" s="1" t="s">
        <v>376</v>
      </c>
      <c r="J203" s="1" t="s">
        <v>39</v>
      </c>
      <c r="K203" s="1" t="s">
        <v>376</v>
      </c>
      <c r="L203" s="1" t="s">
        <v>41</v>
      </c>
      <c r="M203" s="1" t="s">
        <v>287</v>
      </c>
      <c r="N203" s="1" t="s">
        <v>43</v>
      </c>
      <c r="O203" s="1" t="s">
        <v>44</v>
      </c>
      <c r="P203" s="66">
        <v>164409.21</v>
      </c>
      <c r="Q203" s="2">
        <v>0.22</v>
      </c>
      <c r="R203" s="67">
        <v>0.15</v>
      </c>
      <c r="S203" s="1" t="s">
        <v>45</v>
      </c>
      <c r="T203" s="1" t="s">
        <v>7574</v>
      </c>
      <c r="U203" s="1" t="s">
        <v>7574</v>
      </c>
      <c r="V203" s="1" t="s">
        <v>7158</v>
      </c>
      <c r="W203" s="1" t="s">
        <v>46</v>
      </c>
      <c r="X203" s="1" t="s">
        <v>7905</v>
      </c>
      <c r="Y203" s="1" t="s">
        <v>7906</v>
      </c>
      <c r="Z203" s="1" t="s">
        <v>7423</v>
      </c>
      <c r="AA203" s="1" t="s">
        <v>46</v>
      </c>
      <c r="AB203" s="1" t="s">
        <v>139</v>
      </c>
      <c r="AC203" s="1" t="s">
        <v>49</v>
      </c>
      <c r="AD203" s="1" t="s">
        <v>238</v>
      </c>
      <c r="AE203" s="1" t="s">
        <v>6365</v>
      </c>
      <c r="AF203" s="1" t="s">
        <v>6815</v>
      </c>
      <c r="AG203" s="1" t="s">
        <v>654</v>
      </c>
      <c r="AH203" s="1" t="s">
        <v>46</v>
      </c>
      <c r="AI203" s="1" t="s">
        <v>46</v>
      </c>
      <c r="AJ203" s="1" t="s">
        <v>218</v>
      </c>
      <c r="AK203" s="1" t="s">
        <v>6442</v>
      </c>
      <c r="AL203" s="133">
        <f t="shared" si="3"/>
        <v>965</v>
      </c>
    </row>
    <row r="204" spans="1:38" x14ac:dyDescent="0.3">
      <c r="A204" s="2">
        <v>972</v>
      </c>
      <c r="B204" s="2">
        <v>0</v>
      </c>
      <c r="C204" s="1" t="s">
        <v>218</v>
      </c>
      <c r="D204" s="1" t="s">
        <v>218</v>
      </c>
      <c r="E204" s="1" t="s">
        <v>179</v>
      </c>
      <c r="F204" s="1" t="s">
        <v>35</v>
      </c>
      <c r="G204" s="1" t="s">
        <v>218</v>
      </c>
      <c r="H204" s="1" t="s">
        <v>622</v>
      </c>
      <c r="I204" s="1" t="s">
        <v>334</v>
      </c>
      <c r="J204" s="1" t="s">
        <v>165</v>
      </c>
      <c r="K204" s="1" t="s">
        <v>4481</v>
      </c>
      <c r="L204" s="1" t="s">
        <v>46</v>
      </c>
      <c r="M204" s="1" t="s">
        <v>46</v>
      </c>
      <c r="N204" s="1" t="s">
        <v>46</v>
      </c>
      <c r="O204" s="1" t="s">
        <v>46</v>
      </c>
      <c r="P204" s="66">
        <v>138100</v>
      </c>
      <c r="Q204" s="2">
        <v>0.62</v>
      </c>
      <c r="R204" s="67">
        <v>0.99</v>
      </c>
      <c r="S204" s="1" t="s">
        <v>45</v>
      </c>
      <c r="T204" s="1" t="s">
        <v>7143</v>
      </c>
      <c r="U204" s="1" t="s">
        <v>7143</v>
      </c>
      <c r="V204" s="1" t="s">
        <v>7542</v>
      </c>
      <c r="W204" s="1" t="s">
        <v>46</v>
      </c>
      <c r="X204" s="1" t="s">
        <v>8161</v>
      </c>
      <c r="Y204" s="1" t="s">
        <v>8162</v>
      </c>
      <c r="Z204" s="1" t="s">
        <v>7542</v>
      </c>
      <c r="AA204" s="1" t="s">
        <v>46</v>
      </c>
      <c r="AB204" s="1" t="s">
        <v>139</v>
      </c>
      <c r="AC204" s="1" t="s">
        <v>182</v>
      </c>
      <c r="AD204" s="1" t="s">
        <v>140</v>
      </c>
      <c r="AE204" s="1" t="s">
        <v>6365</v>
      </c>
      <c r="AF204" s="1" t="s">
        <v>6816</v>
      </c>
      <c r="AG204" s="1" t="s">
        <v>6671</v>
      </c>
      <c r="AH204" s="1" t="s">
        <v>46</v>
      </c>
      <c r="AI204" s="1" t="s">
        <v>46</v>
      </c>
      <c r="AJ204" s="1" t="s">
        <v>6368</v>
      </c>
      <c r="AK204" s="1" t="s">
        <v>6670</v>
      </c>
      <c r="AL204" s="133">
        <f t="shared" si="3"/>
        <v>972</v>
      </c>
    </row>
    <row r="205" spans="1:38" x14ac:dyDescent="0.3">
      <c r="A205" s="2">
        <v>981</v>
      </c>
      <c r="B205" s="68">
        <v>1142</v>
      </c>
      <c r="C205" s="1" t="s">
        <v>32</v>
      </c>
      <c r="D205" s="1" t="s">
        <v>33</v>
      </c>
      <c r="E205" s="1" t="s">
        <v>152</v>
      </c>
      <c r="F205" s="1" t="s">
        <v>35</v>
      </c>
      <c r="G205" s="1" t="s">
        <v>308</v>
      </c>
      <c r="H205" s="1" t="s">
        <v>624</v>
      </c>
      <c r="I205" s="1" t="s">
        <v>155</v>
      </c>
      <c r="J205" s="1" t="s">
        <v>85</v>
      </c>
      <c r="K205" s="1" t="s">
        <v>156</v>
      </c>
      <c r="L205" s="1" t="s">
        <v>266</v>
      </c>
      <c r="M205" s="1" t="s">
        <v>310</v>
      </c>
      <c r="N205" s="1" t="s">
        <v>268</v>
      </c>
      <c r="O205" s="1" t="s">
        <v>269</v>
      </c>
      <c r="P205" s="66">
        <v>4003978.03</v>
      </c>
      <c r="Q205" s="2">
        <v>0.92</v>
      </c>
      <c r="R205" s="67">
        <v>0.95</v>
      </c>
      <c r="S205" s="1" t="s">
        <v>89</v>
      </c>
      <c r="T205" s="1" t="s">
        <v>7235</v>
      </c>
      <c r="U205" s="1" t="s">
        <v>7235</v>
      </c>
      <c r="V205" s="1" t="s">
        <v>7360</v>
      </c>
      <c r="W205" s="1" t="s">
        <v>46</v>
      </c>
      <c r="X205" s="1" t="s">
        <v>6235</v>
      </c>
      <c r="Y205" s="1" t="s">
        <v>4705</v>
      </c>
      <c r="Z205" s="1" t="s">
        <v>7402</v>
      </c>
      <c r="AA205" s="1" t="s">
        <v>46</v>
      </c>
      <c r="AB205" s="1" t="s">
        <v>159</v>
      </c>
      <c r="AC205" s="1" t="s">
        <v>49</v>
      </c>
      <c r="AD205" s="1" t="s">
        <v>160</v>
      </c>
      <c r="AE205" s="1" t="s">
        <v>6668</v>
      </c>
      <c r="AF205" s="1" t="s">
        <v>6815</v>
      </c>
      <c r="AG205" s="1" t="s">
        <v>654</v>
      </c>
      <c r="AH205" s="1" t="s">
        <v>46</v>
      </c>
      <c r="AI205" s="1" t="s">
        <v>46</v>
      </c>
      <c r="AJ205" s="1" t="s">
        <v>218</v>
      </c>
      <c r="AK205" s="1" t="s">
        <v>6442</v>
      </c>
      <c r="AL205" s="133">
        <f t="shared" si="3"/>
        <v>981</v>
      </c>
    </row>
    <row r="206" spans="1:38" x14ac:dyDescent="0.3">
      <c r="A206" s="2">
        <v>99</v>
      </c>
      <c r="B206" s="2">
        <v>343</v>
      </c>
      <c r="C206" s="1" t="s">
        <v>32</v>
      </c>
      <c r="D206" s="1" t="s">
        <v>33</v>
      </c>
      <c r="E206" s="1" t="s">
        <v>34</v>
      </c>
      <c r="F206" s="1" t="s">
        <v>35</v>
      </c>
      <c r="G206" s="1" t="s">
        <v>100</v>
      </c>
      <c r="H206" s="1" t="s">
        <v>625</v>
      </c>
      <c r="I206" s="1" t="s">
        <v>102</v>
      </c>
      <c r="J206" s="1" t="s">
        <v>85</v>
      </c>
      <c r="K206" s="1" t="s">
        <v>102</v>
      </c>
      <c r="L206" s="1" t="s">
        <v>104</v>
      </c>
      <c r="M206" s="1" t="s">
        <v>105</v>
      </c>
      <c r="N206" s="1" t="s">
        <v>106</v>
      </c>
      <c r="O206" s="1" t="s">
        <v>107</v>
      </c>
      <c r="P206" s="66">
        <v>836139.04</v>
      </c>
      <c r="Q206" s="2">
        <v>0.56000000000000005</v>
      </c>
      <c r="R206" s="67">
        <v>0.59</v>
      </c>
      <c r="S206" s="1" t="s">
        <v>210</v>
      </c>
      <c r="T206" s="1" t="s">
        <v>7528</v>
      </c>
      <c r="U206" s="1" t="s">
        <v>7528</v>
      </c>
      <c r="V206" s="1" t="s">
        <v>7752</v>
      </c>
      <c r="W206" s="1" t="s">
        <v>46</v>
      </c>
      <c r="X206" s="1" t="s">
        <v>626</v>
      </c>
      <c r="Y206" s="1" t="s">
        <v>6612</v>
      </c>
      <c r="Z206" s="1" t="s">
        <v>7671</v>
      </c>
      <c r="AA206" s="1" t="s">
        <v>6959</v>
      </c>
      <c r="AB206" s="1" t="s">
        <v>90</v>
      </c>
      <c r="AC206" s="1" t="s">
        <v>49</v>
      </c>
      <c r="AD206" s="1" t="s">
        <v>109</v>
      </c>
      <c r="AE206" s="1" t="s">
        <v>8049</v>
      </c>
      <c r="AF206" s="1" t="s">
        <v>6812</v>
      </c>
      <c r="AG206" s="1" t="s">
        <v>654</v>
      </c>
      <c r="AH206" s="1" t="s">
        <v>8050</v>
      </c>
      <c r="AI206" s="1" t="s">
        <v>90</v>
      </c>
      <c r="AJ206" s="1" t="s">
        <v>218</v>
      </c>
      <c r="AK206" s="1" t="s">
        <v>6442</v>
      </c>
      <c r="AL206" s="133">
        <f t="shared" si="3"/>
        <v>99</v>
      </c>
    </row>
    <row r="207" spans="1:38" x14ac:dyDescent="0.3">
      <c r="A207" s="1">
        <v>992</v>
      </c>
      <c r="B207" s="1">
        <v>1047</v>
      </c>
      <c r="C207" s="1" t="s">
        <v>4461</v>
      </c>
      <c r="D207" s="1" t="s">
        <v>80</v>
      </c>
      <c r="E207" s="1" t="s">
        <v>274</v>
      </c>
      <c r="F207" s="1" t="s">
        <v>35</v>
      </c>
      <c r="G207" s="1" t="s">
        <v>162</v>
      </c>
      <c r="H207" s="1" t="s">
        <v>627</v>
      </c>
      <c r="I207" s="1" t="s">
        <v>84</v>
      </c>
      <c r="J207" s="1" t="s">
        <v>85</v>
      </c>
      <c r="K207" s="1" t="s">
        <v>4462</v>
      </c>
      <c r="L207" s="1" t="s">
        <v>86</v>
      </c>
      <c r="M207" s="1" t="s">
        <v>87</v>
      </c>
      <c r="N207" s="1" t="s">
        <v>46</v>
      </c>
      <c r="O207" s="1" t="s">
        <v>88</v>
      </c>
      <c r="P207" s="66">
        <v>923731.01</v>
      </c>
      <c r="Q207" s="2">
        <v>0.92</v>
      </c>
      <c r="R207" s="67">
        <v>0.99</v>
      </c>
      <c r="S207" s="1" t="s">
        <v>97</v>
      </c>
      <c r="T207" s="5" t="s">
        <v>7555</v>
      </c>
      <c r="U207" s="5" t="s">
        <v>7555</v>
      </c>
      <c r="V207" s="5" t="s">
        <v>7331</v>
      </c>
      <c r="W207" s="5" t="s">
        <v>46</v>
      </c>
      <c r="X207" s="1" t="s">
        <v>8163</v>
      </c>
      <c r="Y207" s="1" t="s">
        <v>8164</v>
      </c>
      <c r="Z207" s="1" t="s">
        <v>7542</v>
      </c>
      <c r="AA207" s="1" t="s">
        <v>46</v>
      </c>
      <c r="AB207" s="1" t="s">
        <v>90</v>
      </c>
      <c r="AC207" s="1" t="s">
        <v>49</v>
      </c>
      <c r="AD207" s="1" t="s">
        <v>91</v>
      </c>
      <c r="AE207" s="1" t="s">
        <v>6668</v>
      </c>
      <c r="AF207" s="1" t="s">
        <v>6819</v>
      </c>
      <c r="AG207" s="1" t="s">
        <v>654</v>
      </c>
      <c r="AH207" s="1" t="s">
        <v>46</v>
      </c>
      <c r="AI207" s="1" t="s">
        <v>46</v>
      </c>
      <c r="AJ207" s="1" t="s">
        <v>218</v>
      </c>
      <c r="AK207" s="1" t="s">
        <v>6442</v>
      </c>
      <c r="AL207" s="133">
        <f t="shared" si="3"/>
        <v>992</v>
      </c>
    </row>
  </sheetData>
  <autoFilter ref="A1:AL205" xr:uid="{078FE681-B412-4390-B860-1E94FA6854B8}">
    <sortState xmlns:xlrd2="http://schemas.microsoft.com/office/spreadsheetml/2017/richdata2" ref="A2:AL206">
      <sortCondition ref="AL1:AL205"/>
    </sortState>
  </autoFilter>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73E4-36EF-4415-8F86-D3B53041151D}">
  <dimension ref="A1:X63"/>
  <sheetViews>
    <sheetView workbookViewId="0">
      <pane xSplit="1" ySplit="1" topLeftCell="L43" activePane="bottomRight" state="frozen"/>
      <selection pane="topRight" activeCell="B1" sqref="B1"/>
      <selection pane="bottomLeft" activeCell="A2" sqref="A2"/>
      <selection pane="bottomRight" activeCell="W55" sqref="W55"/>
    </sheetView>
  </sheetViews>
  <sheetFormatPr baseColWidth="10" defaultRowHeight="14.4" x14ac:dyDescent="0.3"/>
  <cols>
    <col min="23" max="23" width="30.109375" bestFit="1" customWidth="1"/>
  </cols>
  <sheetData>
    <row r="1" spans="1:24" x14ac:dyDescent="0.3">
      <c r="A1" s="3" t="s">
        <v>630</v>
      </c>
      <c r="B1" s="3" t="s">
        <v>631</v>
      </c>
      <c r="C1" s="6" t="s">
        <v>632</v>
      </c>
      <c r="D1" s="3" t="s">
        <v>633</v>
      </c>
      <c r="E1" s="3" t="s">
        <v>634</v>
      </c>
      <c r="F1" s="3" t="s">
        <v>635</v>
      </c>
      <c r="G1" s="3" t="s">
        <v>636</v>
      </c>
      <c r="H1" s="3" t="s">
        <v>637</v>
      </c>
      <c r="I1" s="3" t="s">
        <v>638</v>
      </c>
      <c r="J1" s="3" t="s">
        <v>29</v>
      </c>
      <c r="K1" s="3" t="s">
        <v>639</v>
      </c>
      <c r="L1" s="3" t="s">
        <v>640</v>
      </c>
      <c r="M1" s="3" t="s">
        <v>641</v>
      </c>
      <c r="N1" s="3" t="s">
        <v>642</v>
      </c>
      <c r="O1" s="3" t="s">
        <v>30</v>
      </c>
      <c r="P1" s="3" t="s">
        <v>646</v>
      </c>
      <c r="Q1" s="3" t="s">
        <v>18</v>
      </c>
      <c r="R1" s="3" t="s">
        <v>647</v>
      </c>
      <c r="S1" s="3" t="s">
        <v>648</v>
      </c>
      <c r="T1" s="3" t="s">
        <v>649</v>
      </c>
      <c r="U1" s="3" t="s">
        <v>643</v>
      </c>
      <c r="V1" s="3" t="s">
        <v>644</v>
      </c>
      <c r="W1" s="3" t="s">
        <v>645</v>
      </c>
      <c r="X1" s="7" t="s">
        <v>4447</v>
      </c>
    </row>
    <row r="2" spans="1:24" x14ac:dyDescent="0.3">
      <c r="A2" s="1">
        <v>152</v>
      </c>
      <c r="B2" s="1" t="s">
        <v>790</v>
      </c>
      <c r="C2" s="5">
        <v>43243.780381944445</v>
      </c>
      <c r="D2" s="1" t="s">
        <v>804</v>
      </c>
      <c r="E2" s="1" t="s">
        <v>354</v>
      </c>
      <c r="F2" s="1" t="s">
        <v>792</v>
      </c>
      <c r="G2" s="1" t="s">
        <v>653</v>
      </c>
      <c r="H2" s="1" t="s">
        <v>663</v>
      </c>
      <c r="I2" s="1" t="s">
        <v>85</v>
      </c>
      <c r="J2" s="1" t="s">
        <v>355</v>
      </c>
      <c r="K2" s="1" t="s">
        <v>596</v>
      </c>
      <c r="L2" s="2">
        <v>986</v>
      </c>
      <c r="M2" s="1" t="s">
        <v>805</v>
      </c>
      <c r="N2" s="1" t="s">
        <v>887</v>
      </c>
      <c r="O2" s="1"/>
      <c r="P2" s="1"/>
      <c r="Q2" s="1"/>
      <c r="R2" s="1" t="s">
        <v>218</v>
      </c>
      <c r="S2" s="1" t="s">
        <v>759</v>
      </c>
      <c r="T2" s="1"/>
      <c r="U2" s="1" t="s">
        <v>994</v>
      </c>
      <c r="V2" s="1"/>
      <c r="W2" s="1" t="s">
        <v>995</v>
      </c>
      <c r="X2" s="133">
        <f t="shared" ref="X2:X33" si="0">VLOOKUP(A2,ds,1,FALSE)</f>
        <v>152</v>
      </c>
    </row>
    <row r="3" spans="1:24" x14ac:dyDescent="0.3">
      <c r="A3" s="1">
        <v>323</v>
      </c>
      <c r="B3" s="1" t="s">
        <v>678</v>
      </c>
      <c r="C3" s="5">
        <v>43326.695509259262</v>
      </c>
      <c r="D3" s="1" t="s">
        <v>993</v>
      </c>
      <c r="E3" s="1" t="s">
        <v>48</v>
      </c>
      <c r="F3" s="1" t="s">
        <v>652</v>
      </c>
      <c r="G3" s="1" t="s">
        <v>653</v>
      </c>
      <c r="H3" s="1" t="s">
        <v>654</v>
      </c>
      <c r="I3" s="1" t="s">
        <v>123</v>
      </c>
      <c r="J3" s="1" t="s">
        <v>128</v>
      </c>
      <c r="K3" s="1" t="s">
        <v>122</v>
      </c>
      <c r="L3" s="2">
        <v>700</v>
      </c>
      <c r="M3" s="1" t="s">
        <v>680</v>
      </c>
      <c r="N3" s="1" t="s">
        <v>887</v>
      </c>
      <c r="O3" s="1"/>
      <c r="P3" s="1"/>
      <c r="Q3" s="1"/>
      <c r="R3" s="1"/>
      <c r="S3" s="1"/>
      <c r="T3" s="1"/>
      <c r="U3" s="1" t="s">
        <v>994</v>
      </c>
      <c r="V3" s="1" t="s">
        <v>667</v>
      </c>
      <c r="W3" s="1" t="s">
        <v>995</v>
      </c>
      <c r="X3" s="133">
        <f t="shared" si="0"/>
        <v>323</v>
      </c>
    </row>
    <row r="4" spans="1:24" x14ac:dyDescent="0.3">
      <c r="A4" s="1">
        <v>324</v>
      </c>
      <c r="B4" s="1" t="s">
        <v>678</v>
      </c>
      <c r="C4" s="5">
        <v>43326.698576388888</v>
      </c>
      <c r="D4" s="1" t="s">
        <v>996</v>
      </c>
      <c r="E4" s="1" t="s">
        <v>48</v>
      </c>
      <c r="F4" s="1" t="s">
        <v>652</v>
      </c>
      <c r="G4" s="1" t="s">
        <v>653</v>
      </c>
      <c r="H4" s="1" t="s">
        <v>756</v>
      </c>
      <c r="I4" s="1" t="s">
        <v>123</v>
      </c>
      <c r="J4" s="1" t="s">
        <v>128</v>
      </c>
      <c r="K4" s="1" t="s">
        <v>122</v>
      </c>
      <c r="L4" s="2">
        <v>700</v>
      </c>
      <c r="M4" s="1" t="s">
        <v>680</v>
      </c>
      <c r="N4" s="1" t="s">
        <v>887</v>
      </c>
      <c r="O4" s="1" t="s">
        <v>170</v>
      </c>
      <c r="P4" s="1" t="s">
        <v>1080</v>
      </c>
      <c r="Q4" s="1" t="s">
        <v>1486</v>
      </c>
      <c r="R4" s="1" t="s">
        <v>218</v>
      </c>
      <c r="S4" s="1" t="s">
        <v>853</v>
      </c>
      <c r="T4" s="1"/>
      <c r="U4" s="1" t="s">
        <v>994</v>
      </c>
      <c r="V4" s="1" t="s">
        <v>6614</v>
      </c>
      <c r="W4" s="1" t="s">
        <v>995</v>
      </c>
      <c r="X4" s="133">
        <f t="shared" si="0"/>
        <v>324</v>
      </c>
    </row>
    <row r="5" spans="1:24" x14ac:dyDescent="0.3">
      <c r="A5" s="1">
        <v>337</v>
      </c>
      <c r="B5" s="1" t="s">
        <v>730</v>
      </c>
      <c r="C5" s="5">
        <v>43332.44358796296</v>
      </c>
      <c r="D5" s="1" t="s">
        <v>1017</v>
      </c>
      <c r="E5" s="1" t="s">
        <v>78</v>
      </c>
      <c r="F5" s="1" t="s">
        <v>662</v>
      </c>
      <c r="G5" s="1" t="s">
        <v>653</v>
      </c>
      <c r="H5" s="1" t="s">
        <v>714</v>
      </c>
      <c r="I5" s="1" t="s">
        <v>123</v>
      </c>
      <c r="J5" s="1" t="s">
        <v>128</v>
      </c>
      <c r="K5" s="1" t="s">
        <v>122</v>
      </c>
      <c r="L5" s="2">
        <v>700</v>
      </c>
      <c r="M5" s="1" t="s">
        <v>680</v>
      </c>
      <c r="N5" s="1" t="s">
        <v>887</v>
      </c>
      <c r="O5" s="1"/>
      <c r="P5" s="1"/>
      <c r="Q5" s="1"/>
      <c r="R5" s="1"/>
      <c r="S5" s="1"/>
      <c r="T5" s="1"/>
      <c r="U5" s="1" t="s">
        <v>815</v>
      </c>
      <c r="V5" s="1" t="s">
        <v>985</v>
      </c>
      <c r="W5" s="1" t="s">
        <v>817</v>
      </c>
      <c r="X5" s="133">
        <f t="shared" si="0"/>
        <v>337</v>
      </c>
    </row>
    <row r="6" spans="1:24" x14ac:dyDescent="0.3">
      <c r="A6" s="1">
        <v>376</v>
      </c>
      <c r="B6" s="1" t="s">
        <v>855</v>
      </c>
      <c r="C6" s="5">
        <v>43361.682685185187</v>
      </c>
      <c r="D6" s="1" t="s">
        <v>1059</v>
      </c>
      <c r="E6" s="1" t="s">
        <v>90</v>
      </c>
      <c r="F6" s="1" t="s">
        <v>700</v>
      </c>
      <c r="G6" s="1" t="s">
        <v>653</v>
      </c>
      <c r="H6" s="1" t="s">
        <v>654</v>
      </c>
      <c r="I6" s="1" t="s">
        <v>85</v>
      </c>
      <c r="J6" s="1" t="s">
        <v>109</v>
      </c>
      <c r="K6" s="1" t="s">
        <v>103</v>
      </c>
      <c r="L6" s="2">
        <v>666</v>
      </c>
      <c r="M6" s="1" t="s">
        <v>733</v>
      </c>
      <c r="N6" s="1" t="s">
        <v>887</v>
      </c>
      <c r="O6" s="1" t="s">
        <v>109</v>
      </c>
      <c r="P6" s="1"/>
      <c r="Q6" s="1"/>
      <c r="R6" s="1" t="s">
        <v>218</v>
      </c>
      <c r="S6" s="1" t="s">
        <v>1046</v>
      </c>
      <c r="T6" s="1"/>
      <c r="U6" s="1" t="s">
        <v>994</v>
      </c>
      <c r="V6" s="1" t="s">
        <v>816</v>
      </c>
      <c r="W6" s="1" t="s">
        <v>995</v>
      </c>
      <c r="X6" s="133">
        <f t="shared" si="0"/>
        <v>376</v>
      </c>
    </row>
    <row r="7" spans="1:24" x14ac:dyDescent="0.3">
      <c r="A7" s="1">
        <v>385</v>
      </c>
      <c r="B7" s="1" t="s">
        <v>678</v>
      </c>
      <c r="C7" s="5">
        <v>43363.480115740742</v>
      </c>
      <c r="D7" s="1" t="s">
        <v>1071</v>
      </c>
      <c r="E7" s="1" t="s">
        <v>48</v>
      </c>
      <c r="F7" s="1" t="s">
        <v>652</v>
      </c>
      <c r="G7" s="1" t="s">
        <v>653</v>
      </c>
      <c r="H7" s="1" t="s">
        <v>663</v>
      </c>
      <c r="I7" s="1" t="s">
        <v>123</v>
      </c>
      <c r="J7" s="1" t="s">
        <v>50</v>
      </c>
      <c r="K7" s="1" t="s">
        <v>122</v>
      </c>
      <c r="L7" s="2">
        <v>700</v>
      </c>
      <c r="M7" s="1" t="s">
        <v>680</v>
      </c>
      <c r="N7" s="1" t="s">
        <v>887</v>
      </c>
      <c r="O7" s="1" t="s">
        <v>1079</v>
      </c>
      <c r="P7" s="1"/>
      <c r="Q7" s="1"/>
      <c r="R7" s="1"/>
      <c r="S7" s="1"/>
      <c r="T7" s="1"/>
      <c r="U7" s="1" t="s">
        <v>994</v>
      </c>
      <c r="V7" s="1" t="s">
        <v>1072</v>
      </c>
      <c r="W7" s="1" t="s">
        <v>995</v>
      </c>
      <c r="X7" s="133">
        <f t="shared" si="0"/>
        <v>385</v>
      </c>
    </row>
    <row r="8" spans="1:24" x14ac:dyDescent="0.3">
      <c r="A8" s="1">
        <v>414</v>
      </c>
      <c r="B8" s="1" t="s">
        <v>730</v>
      </c>
      <c r="C8" s="5">
        <v>43395.776736111111</v>
      </c>
      <c r="D8" s="1" t="s">
        <v>1114</v>
      </c>
      <c r="E8" s="1" t="s">
        <v>48</v>
      </c>
      <c r="F8" s="1" t="s">
        <v>652</v>
      </c>
      <c r="G8" s="1" t="s">
        <v>653</v>
      </c>
      <c r="H8" s="1" t="s">
        <v>756</v>
      </c>
      <c r="I8" s="1" t="s">
        <v>123</v>
      </c>
      <c r="J8" s="1" t="s">
        <v>50</v>
      </c>
      <c r="K8" s="1" t="s">
        <v>122</v>
      </c>
      <c r="L8" s="2">
        <v>700</v>
      </c>
      <c r="M8" s="1" t="s">
        <v>680</v>
      </c>
      <c r="N8" s="1" t="s">
        <v>887</v>
      </c>
      <c r="O8" s="1"/>
      <c r="P8" s="1" t="s">
        <v>758</v>
      </c>
      <c r="Q8" s="1" t="s">
        <v>1486</v>
      </c>
      <c r="R8" s="1" t="s">
        <v>218</v>
      </c>
      <c r="S8" s="1" t="s">
        <v>1115</v>
      </c>
      <c r="T8" s="1"/>
      <c r="U8" s="1" t="s">
        <v>994</v>
      </c>
      <c r="V8" s="1" t="s">
        <v>816</v>
      </c>
      <c r="W8" s="1" t="s">
        <v>995</v>
      </c>
      <c r="X8" s="133">
        <f t="shared" si="0"/>
        <v>414</v>
      </c>
    </row>
    <row r="9" spans="1:24" x14ac:dyDescent="0.3">
      <c r="A9" s="1">
        <v>424</v>
      </c>
      <c r="B9" s="1" t="s">
        <v>855</v>
      </c>
      <c r="C9" s="5">
        <v>43399.601701388892</v>
      </c>
      <c r="D9" s="1" t="s">
        <v>1123</v>
      </c>
      <c r="E9" s="1" t="s">
        <v>90</v>
      </c>
      <c r="F9" s="1" t="s">
        <v>700</v>
      </c>
      <c r="G9" s="1" t="s">
        <v>653</v>
      </c>
      <c r="H9" s="1" t="s">
        <v>663</v>
      </c>
      <c r="I9" s="1" t="s">
        <v>85</v>
      </c>
      <c r="J9" s="1" t="s">
        <v>109</v>
      </c>
      <c r="K9" s="1" t="s">
        <v>103</v>
      </c>
      <c r="L9" s="2">
        <v>666</v>
      </c>
      <c r="M9" s="1" t="s">
        <v>733</v>
      </c>
      <c r="N9" s="1" t="s">
        <v>887</v>
      </c>
      <c r="O9" s="1"/>
      <c r="P9" s="1"/>
      <c r="Q9" s="1"/>
      <c r="R9" s="1" t="s">
        <v>218</v>
      </c>
      <c r="S9" s="1" t="s">
        <v>1046</v>
      </c>
      <c r="T9" s="1"/>
      <c r="U9" s="1" t="s">
        <v>994</v>
      </c>
      <c r="V9" s="1" t="s">
        <v>816</v>
      </c>
      <c r="W9" s="1" t="s">
        <v>995</v>
      </c>
      <c r="X9" s="133">
        <f t="shared" si="0"/>
        <v>424</v>
      </c>
    </row>
    <row r="10" spans="1:24" x14ac:dyDescent="0.3">
      <c r="A10" s="1">
        <v>427</v>
      </c>
      <c r="B10" s="1" t="s">
        <v>902</v>
      </c>
      <c r="C10" s="5">
        <v>43399.615057870367</v>
      </c>
      <c r="D10" s="1" t="s">
        <v>1124</v>
      </c>
      <c r="E10" s="1" t="s">
        <v>90</v>
      </c>
      <c r="F10" s="1" t="s">
        <v>700</v>
      </c>
      <c r="G10" s="1" t="s">
        <v>653</v>
      </c>
      <c r="H10" s="1" t="s">
        <v>654</v>
      </c>
      <c r="I10" s="1" t="s">
        <v>85</v>
      </c>
      <c r="J10" s="1" t="s">
        <v>109</v>
      </c>
      <c r="K10" s="1" t="s">
        <v>103</v>
      </c>
      <c r="L10" s="2">
        <v>666</v>
      </c>
      <c r="M10" s="1" t="s">
        <v>733</v>
      </c>
      <c r="N10" s="1" t="s">
        <v>887</v>
      </c>
      <c r="O10" s="1"/>
      <c r="P10" s="1"/>
      <c r="Q10" s="1"/>
      <c r="R10" s="1"/>
      <c r="S10" s="1"/>
      <c r="T10" s="1"/>
      <c r="U10" s="1" t="s">
        <v>994</v>
      </c>
      <c r="V10" s="1" t="s">
        <v>816</v>
      </c>
      <c r="W10" s="1" t="s">
        <v>995</v>
      </c>
      <c r="X10" s="133">
        <f t="shared" si="0"/>
        <v>427</v>
      </c>
    </row>
    <row r="11" spans="1:24" x14ac:dyDescent="0.3">
      <c r="A11" s="1">
        <v>495</v>
      </c>
      <c r="B11" s="1" t="s">
        <v>73</v>
      </c>
      <c r="C11" s="5">
        <v>43461.531539351854</v>
      </c>
      <c r="D11" s="1" t="s">
        <v>1212</v>
      </c>
      <c r="E11" s="1" t="s">
        <v>78</v>
      </c>
      <c r="F11" s="1" t="s">
        <v>662</v>
      </c>
      <c r="G11" s="1" t="s">
        <v>653</v>
      </c>
      <c r="H11" s="1" t="s">
        <v>654</v>
      </c>
      <c r="I11" s="1" t="s">
        <v>39</v>
      </c>
      <c r="J11" s="1" t="s">
        <v>79</v>
      </c>
      <c r="K11" s="1" t="s">
        <v>73</v>
      </c>
      <c r="L11" s="2">
        <v>621</v>
      </c>
      <c r="M11" s="1" t="s">
        <v>675</v>
      </c>
      <c r="N11" s="1" t="s">
        <v>887</v>
      </c>
      <c r="O11" s="1"/>
      <c r="P11" s="1"/>
      <c r="Q11" s="1"/>
      <c r="R11" s="1"/>
      <c r="S11" s="1"/>
      <c r="T11" s="1"/>
      <c r="U11" s="1" t="s">
        <v>994</v>
      </c>
      <c r="V11" s="1" t="s">
        <v>667</v>
      </c>
      <c r="W11" s="1" t="s">
        <v>995</v>
      </c>
      <c r="X11" s="133">
        <f t="shared" si="0"/>
        <v>495</v>
      </c>
    </row>
    <row r="12" spans="1:24" x14ac:dyDescent="0.3">
      <c r="A12" s="1">
        <v>539</v>
      </c>
      <c r="B12" s="1" t="s">
        <v>927</v>
      </c>
      <c r="C12" s="5">
        <v>43495.538321759261</v>
      </c>
      <c r="D12" s="1" t="s">
        <v>1253</v>
      </c>
      <c r="E12" s="1" t="s">
        <v>61</v>
      </c>
      <c r="F12" s="1" t="s">
        <v>719</v>
      </c>
      <c r="G12" s="1" t="s">
        <v>653</v>
      </c>
      <c r="H12" s="1" t="s">
        <v>654</v>
      </c>
      <c r="I12" s="1" t="s">
        <v>55</v>
      </c>
      <c r="J12" s="1" t="s">
        <v>62</v>
      </c>
      <c r="K12" s="1" t="s">
        <v>54</v>
      </c>
      <c r="L12" s="2">
        <v>297</v>
      </c>
      <c r="M12" s="1" t="s">
        <v>1023</v>
      </c>
      <c r="N12" s="1" t="s">
        <v>6618</v>
      </c>
      <c r="O12" s="1"/>
      <c r="P12" s="1"/>
      <c r="Q12" s="1"/>
      <c r="R12" s="1"/>
      <c r="S12" s="1"/>
      <c r="T12" s="1"/>
      <c r="U12" s="1" t="s">
        <v>994</v>
      </c>
      <c r="V12" s="1" t="s">
        <v>816</v>
      </c>
      <c r="W12" s="1" t="s">
        <v>995</v>
      </c>
      <c r="X12" s="133">
        <f t="shared" si="0"/>
        <v>539</v>
      </c>
    </row>
    <row r="13" spans="1:24" x14ac:dyDescent="0.3">
      <c r="A13" s="1">
        <v>541</v>
      </c>
      <c r="B13" s="1" t="s">
        <v>927</v>
      </c>
      <c r="C13" s="5">
        <v>43495.550543981481</v>
      </c>
      <c r="D13" s="1" t="s">
        <v>1255</v>
      </c>
      <c r="E13" s="1" t="s">
        <v>61</v>
      </c>
      <c r="F13" s="1" t="s">
        <v>719</v>
      </c>
      <c r="G13" s="1" t="s">
        <v>653</v>
      </c>
      <c r="H13" s="1" t="s">
        <v>654</v>
      </c>
      <c r="I13" s="1" t="s">
        <v>55</v>
      </c>
      <c r="J13" s="1" t="s">
        <v>62</v>
      </c>
      <c r="K13" s="1" t="s">
        <v>54</v>
      </c>
      <c r="L13" s="2">
        <v>297</v>
      </c>
      <c r="M13" s="1" t="s">
        <v>1023</v>
      </c>
      <c r="N13" s="1" t="s">
        <v>6618</v>
      </c>
      <c r="O13" s="1"/>
      <c r="P13" s="1"/>
      <c r="Q13" s="1"/>
      <c r="R13" s="1"/>
      <c r="S13" s="1"/>
      <c r="T13" s="1"/>
      <c r="U13" s="1" t="s">
        <v>994</v>
      </c>
      <c r="V13" s="1" t="s">
        <v>816</v>
      </c>
      <c r="W13" s="1" t="s">
        <v>995</v>
      </c>
      <c r="X13" s="133">
        <f t="shared" si="0"/>
        <v>541</v>
      </c>
    </row>
    <row r="14" spans="1:24" x14ac:dyDescent="0.3">
      <c r="A14" s="1">
        <v>542</v>
      </c>
      <c r="B14" s="1" t="s">
        <v>927</v>
      </c>
      <c r="C14" s="5">
        <v>43495.571689814817</v>
      </c>
      <c r="D14" s="1" t="s">
        <v>1256</v>
      </c>
      <c r="E14" s="1" t="s">
        <v>61</v>
      </c>
      <c r="F14" s="1" t="s">
        <v>719</v>
      </c>
      <c r="G14" s="1" t="s">
        <v>653</v>
      </c>
      <c r="H14" s="1" t="s">
        <v>654</v>
      </c>
      <c r="I14" s="1" t="s">
        <v>55</v>
      </c>
      <c r="J14" s="1" t="s">
        <v>62</v>
      </c>
      <c r="K14" s="1" t="s">
        <v>54</v>
      </c>
      <c r="L14" s="2">
        <v>297</v>
      </c>
      <c r="M14" s="1" t="s">
        <v>1023</v>
      </c>
      <c r="N14" s="1" t="s">
        <v>6618</v>
      </c>
      <c r="O14" s="1"/>
      <c r="P14" s="1"/>
      <c r="Q14" s="1"/>
      <c r="R14" s="1"/>
      <c r="S14" s="1"/>
      <c r="T14" s="1"/>
      <c r="U14" s="1" t="s">
        <v>994</v>
      </c>
      <c r="V14" s="1" t="s">
        <v>816</v>
      </c>
      <c r="W14" s="1" t="s">
        <v>995</v>
      </c>
      <c r="X14" s="133">
        <f t="shared" si="0"/>
        <v>542</v>
      </c>
    </row>
    <row r="15" spans="1:24" x14ac:dyDescent="0.3">
      <c r="A15" s="1">
        <v>670</v>
      </c>
      <c r="B15" s="1" t="s">
        <v>902</v>
      </c>
      <c r="C15" s="5">
        <v>43553.759432870371</v>
      </c>
      <c r="D15" s="1" t="s">
        <v>1367</v>
      </c>
      <c r="E15" s="1" t="s">
        <v>90</v>
      </c>
      <c r="F15" s="1" t="s">
        <v>700</v>
      </c>
      <c r="G15" s="1" t="s">
        <v>653</v>
      </c>
      <c r="H15" s="1" t="s">
        <v>654</v>
      </c>
      <c r="I15" s="1" t="s">
        <v>85</v>
      </c>
      <c r="J15" s="1" t="s">
        <v>109</v>
      </c>
      <c r="K15" s="1" t="s">
        <v>103</v>
      </c>
      <c r="L15" s="2">
        <v>666</v>
      </c>
      <c r="M15" s="1" t="s">
        <v>733</v>
      </c>
      <c r="N15" s="1" t="s">
        <v>887</v>
      </c>
      <c r="O15" s="1"/>
      <c r="P15" s="1"/>
      <c r="Q15" s="1"/>
      <c r="R15" s="1"/>
      <c r="S15" s="1"/>
      <c r="T15" s="1"/>
      <c r="U15" s="1" t="s">
        <v>994</v>
      </c>
      <c r="V15" s="1" t="s">
        <v>816</v>
      </c>
      <c r="W15" s="1" t="s">
        <v>995</v>
      </c>
      <c r="X15" s="133">
        <f t="shared" si="0"/>
        <v>670</v>
      </c>
    </row>
    <row r="16" spans="1:24" x14ac:dyDescent="0.3">
      <c r="A16" s="1">
        <v>671</v>
      </c>
      <c r="B16" s="1" t="s">
        <v>902</v>
      </c>
      <c r="C16" s="5">
        <v>43553.7734375</v>
      </c>
      <c r="D16" s="1" t="s">
        <v>1368</v>
      </c>
      <c r="E16" s="1" t="s">
        <v>90</v>
      </c>
      <c r="F16" s="1" t="s">
        <v>700</v>
      </c>
      <c r="G16" s="1" t="s">
        <v>653</v>
      </c>
      <c r="H16" s="1" t="s">
        <v>654</v>
      </c>
      <c r="I16" s="1" t="s">
        <v>85</v>
      </c>
      <c r="J16" s="1" t="s">
        <v>109</v>
      </c>
      <c r="K16" s="1" t="s">
        <v>103</v>
      </c>
      <c r="L16" s="2">
        <v>666</v>
      </c>
      <c r="M16" s="1" t="s">
        <v>733</v>
      </c>
      <c r="N16" s="1" t="s">
        <v>887</v>
      </c>
      <c r="O16" s="1"/>
      <c r="P16" s="1"/>
      <c r="Q16" s="1"/>
      <c r="R16" s="1"/>
      <c r="S16" s="1"/>
      <c r="T16" s="1"/>
      <c r="U16" s="1" t="s">
        <v>994</v>
      </c>
      <c r="V16" s="1" t="s">
        <v>816</v>
      </c>
      <c r="W16" s="1" t="s">
        <v>995</v>
      </c>
      <c r="X16" s="133">
        <f t="shared" si="0"/>
        <v>671</v>
      </c>
    </row>
    <row r="17" spans="1:24" x14ac:dyDescent="0.3">
      <c r="A17" s="1">
        <v>672</v>
      </c>
      <c r="B17" s="1" t="s">
        <v>902</v>
      </c>
      <c r="C17" s="5">
        <v>43553.780648148146</v>
      </c>
      <c r="D17" s="1" t="s">
        <v>1369</v>
      </c>
      <c r="E17" s="1" t="s">
        <v>90</v>
      </c>
      <c r="F17" s="1" t="s">
        <v>700</v>
      </c>
      <c r="G17" s="1" t="s">
        <v>653</v>
      </c>
      <c r="H17" s="1" t="s">
        <v>654</v>
      </c>
      <c r="I17" s="1" t="s">
        <v>85</v>
      </c>
      <c r="J17" s="1" t="s">
        <v>109</v>
      </c>
      <c r="K17" s="1" t="s">
        <v>103</v>
      </c>
      <c r="L17" s="2">
        <v>666</v>
      </c>
      <c r="M17" s="1" t="s">
        <v>733</v>
      </c>
      <c r="N17" s="1" t="s">
        <v>887</v>
      </c>
      <c r="O17" s="1"/>
      <c r="P17" s="1"/>
      <c r="Q17" s="1"/>
      <c r="R17" s="1"/>
      <c r="S17" s="1"/>
      <c r="T17" s="1"/>
      <c r="U17" s="1" t="s">
        <v>994</v>
      </c>
      <c r="V17" s="1" t="s">
        <v>816</v>
      </c>
      <c r="W17" s="1" t="s">
        <v>995</v>
      </c>
      <c r="X17" s="133">
        <f t="shared" si="0"/>
        <v>672</v>
      </c>
    </row>
    <row r="18" spans="1:24" x14ac:dyDescent="0.3">
      <c r="A18" s="1">
        <v>685</v>
      </c>
      <c r="B18" s="1" t="s">
        <v>902</v>
      </c>
      <c r="C18" s="5">
        <v>43557.739861111113</v>
      </c>
      <c r="D18" s="1" t="s">
        <v>1380</v>
      </c>
      <c r="E18" s="1" t="s">
        <v>90</v>
      </c>
      <c r="F18" s="1" t="s">
        <v>700</v>
      </c>
      <c r="G18" s="1" t="s">
        <v>653</v>
      </c>
      <c r="H18" s="1" t="s">
        <v>654</v>
      </c>
      <c r="I18" s="1" t="s">
        <v>85</v>
      </c>
      <c r="J18" s="1" t="s">
        <v>109</v>
      </c>
      <c r="K18" s="1" t="s">
        <v>103</v>
      </c>
      <c r="L18" s="2">
        <v>666</v>
      </c>
      <c r="M18" s="1" t="s">
        <v>733</v>
      </c>
      <c r="N18" s="1" t="s">
        <v>887</v>
      </c>
      <c r="O18" s="1"/>
      <c r="P18" s="1"/>
      <c r="Q18" s="1"/>
      <c r="R18" s="1" t="s">
        <v>218</v>
      </c>
      <c r="S18" s="1" t="s">
        <v>1381</v>
      </c>
      <c r="T18" s="1"/>
      <c r="U18" s="1" t="s">
        <v>994</v>
      </c>
      <c r="V18" s="1" t="s">
        <v>816</v>
      </c>
      <c r="W18" s="1" t="s">
        <v>995</v>
      </c>
      <c r="X18" s="133">
        <f t="shared" si="0"/>
        <v>685</v>
      </c>
    </row>
    <row r="19" spans="1:24" x14ac:dyDescent="0.3">
      <c r="A19" s="1">
        <v>746</v>
      </c>
      <c r="B19" s="1" t="s">
        <v>1376</v>
      </c>
      <c r="C19" s="5">
        <v>43580.576388888891</v>
      </c>
      <c r="D19" s="1" t="s">
        <v>1437</v>
      </c>
      <c r="E19" s="1" t="s">
        <v>78</v>
      </c>
      <c r="F19" s="1" t="s">
        <v>662</v>
      </c>
      <c r="G19" s="1" t="s">
        <v>653</v>
      </c>
      <c r="H19" s="1" t="s">
        <v>654</v>
      </c>
      <c r="I19" s="1" t="s">
        <v>427</v>
      </c>
      <c r="J19" s="1" t="s">
        <v>1378</v>
      </c>
      <c r="K19" s="1" t="s">
        <v>186</v>
      </c>
      <c r="L19" s="2">
        <v>217</v>
      </c>
      <c r="M19" s="1" t="s">
        <v>1379</v>
      </c>
      <c r="N19" s="1" t="s">
        <v>6616</v>
      </c>
      <c r="O19" s="1"/>
      <c r="P19" s="1"/>
      <c r="Q19" s="1"/>
      <c r="R19" s="1"/>
      <c r="S19" s="1"/>
      <c r="T19" s="1"/>
      <c r="U19" s="1" t="s">
        <v>815</v>
      </c>
      <c r="V19" s="1" t="s">
        <v>816</v>
      </c>
      <c r="W19" s="1" t="s">
        <v>817</v>
      </c>
      <c r="X19" s="133">
        <f t="shared" si="0"/>
        <v>746</v>
      </c>
    </row>
    <row r="20" spans="1:24" x14ac:dyDescent="0.3">
      <c r="A20" s="1">
        <v>806</v>
      </c>
      <c r="B20" s="1" t="s">
        <v>760</v>
      </c>
      <c r="C20" s="5">
        <v>43601.74894675926</v>
      </c>
      <c r="D20" s="1" t="s">
        <v>1510</v>
      </c>
      <c r="E20" s="1" t="s">
        <v>48</v>
      </c>
      <c r="F20" s="1" t="s">
        <v>652</v>
      </c>
      <c r="G20" s="1" t="s">
        <v>653</v>
      </c>
      <c r="H20" s="1" t="s">
        <v>654</v>
      </c>
      <c r="I20" s="1" t="s">
        <v>123</v>
      </c>
      <c r="J20" s="1" t="s">
        <v>128</v>
      </c>
      <c r="K20" s="1" t="s">
        <v>122</v>
      </c>
      <c r="L20" s="2">
        <v>700</v>
      </c>
      <c r="M20" s="1" t="s">
        <v>680</v>
      </c>
      <c r="N20" s="1" t="s">
        <v>887</v>
      </c>
      <c r="O20" s="1" t="s">
        <v>1079</v>
      </c>
      <c r="P20" s="1"/>
      <c r="Q20" s="1"/>
      <c r="R20" s="1" t="s">
        <v>218</v>
      </c>
      <c r="S20" s="1" t="s">
        <v>1046</v>
      </c>
      <c r="T20" s="1"/>
      <c r="U20" s="1" t="s">
        <v>994</v>
      </c>
      <c r="V20" s="1" t="s">
        <v>667</v>
      </c>
      <c r="W20" s="1" t="s">
        <v>995</v>
      </c>
      <c r="X20" s="133">
        <f t="shared" si="0"/>
        <v>806</v>
      </c>
    </row>
    <row r="21" spans="1:24" x14ac:dyDescent="0.3">
      <c r="A21" s="1">
        <v>811</v>
      </c>
      <c r="B21" s="1" t="s">
        <v>1407</v>
      </c>
      <c r="C21" s="5">
        <v>43606.722488425927</v>
      </c>
      <c r="D21" s="1" t="s">
        <v>1517</v>
      </c>
      <c r="E21" s="1" t="s">
        <v>78</v>
      </c>
      <c r="F21" s="1" t="s">
        <v>662</v>
      </c>
      <c r="G21" s="1" t="s">
        <v>653</v>
      </c>
      <c r="H21" s="1" t="s">
        <v>756</v>
      </c>
      <c r="I21" s="1" t="s">
        <v>427</v>
      </c>
      <c r="J21" s="1" t="s">
        <v>1378</v>
      </c>
      <c r="K21" s="1" t="s">
        <v>186</v>
      </c>
      <c r="L21" s="2">
        <v>217</v>
      </c>
      <c r="M21" s="1" t="s">
        <v>1379</v>
      </c>
      <c r="N21" s="1" t="s">
        <v>6616</v>
      </c>
      <c r="O21" s="1" t="s">
        <v>170</v>
      </c>
      <c r="P21" s="1" t="s">
        <v>758</v>
      </c>
      <c r="Q21" s="1" t="s">
        <v>1486</v>
      </c>
      <c r="R21" s="1" t="s">
        <v>218</v>
      </c>
      <c r="S21" s="1" t="s">
        <v>1141</v>
      </c>
      <c r="T21" s="1"/>
      <c r="U21" s="1" t="s">
        <v>994</v>
      </c>
      <c r="V21" s="1" t="s">
        <v>816</v>
      </c>
      <c r="W21" s="1" t="s">
        <v>995</v>
      </c>
      <c r="X21" s="133">
        <f t="shared" si="0"/>
        <v>811</v>
      </c>
    </row>
    <row r="22" spans="1:24" x14ac:dyDescent="0.3">
      <c r="A22" s="1">
        <v>892</v>
      </c>
      <c r="B22" s="1" t="s">
        <v>1376</v>
      </c>
      <c r="C22" s="5">
        <v>43640.47111111111</v>
      </c>
      <c r="D22" s="1" t="s">
        <v>1592</v>
      </c>
      <c r="E22" s="1" t="s">
        <v>78</v>
      </c>
      <c r="F22" s="1" t="s">
        <v>662</v>
      </c>
      <c r="G22" s="1" t="s">
        <v>653</v>
      </c>
      <c r="H22" s="1" t="s">
        <v>654</v>
      </c>
      <c r="I22" s="1" t="s">
        <v>427</v>
      </c>
      <c r="J22" s="1" t="s">
        <v>1378</v>
      </c>
      <c r="K22" s="1" t="s">
        <v>186</v>
      </c>
      <c r="L22" s="2">
        <v>217</v>
      </c>
      <c r="M22" s="1" t="s">
        <v>1379</v>
      </c>
      <c r="N22" s="1" t="s">
        <v>6616</v>
      </c>
      <c r="O22" s="1"/>
      <c r="P22" s="1"/>
      <c r="Q22" s="1"/>
      <c r="R22" s="1"/>
      <c r="S22" s="1"/>
      <c r="T22" s="1"/>
      <c r="U22" s="1" t="s">
        <v>994</v>
      </c>
      <c r="V22" s="1" t="s">
        <v>816</v>
      </c>
      <c r="W22" s="1" t="s">
        <v>995</v>
      </c>
      <c r="X22" s="133">
        <f t="shared" si="0"/>
        <v>892</v>
      </c>
    </row>
    <row r="23" spans="1:24" x14ac:dyDescent="0.3">
      <c r="A23" s="1">
        <v>1056</v>
      </c>
      <c r="B23" s="1" t="s">
        <v>1376</v>
      </c>
      <c r="C23" s="1">
        <v>43705.490451388891</v>
      </c>
      <c r="D23" s="1" t="s">
        <v>1740</v>
      </c>
      <c r="E23" s="1" t="s">
        <v>78</v>
      </c>
      <c r="F23" s="1" t="s">
        <v>662</v>
      </c>
      <c r="G23" s="1" t="s">
        <v>653</v>
      </c>
      <c r="H23" s="1" t="s">
        <v>654</v>
      </c>
      <c r="I23" s="1" t="s">
        <v>427</v>
      </c>
      <c r="J23" s="1" t="s">
        <v>1378</v>
      </c>
      <c r="K23" s="1" t="s">
        <v>186</v>
      </c>
      <c r="L23" s="2">
        <v>217</v>
      </c>
      <c r="M23" s="1" t="s">
        <v>1379</v>
      </c>
      <c r="N23" s="1" t="s">
        <v>6616</v>
      </c>
      <c r="O23" s="1"/>
      <c r="P23" s="1"/>
      <c r="Q23" s="1"/>
      <c r="R23" s="1"/>
      <c r="S23" s="1"/>
      <c r="T23" s="1"/>
      <c r="U23" s="1" t="s">
        <v>815</v>
      </c>
      <c r="V23" s="1"/>
      <c r="W23" s="1" t="s">
        <v>817</v>
      </c>
      <c r="X23" s="133">
        <f t="shared" si="0"/>
        <v>1056</v>
      </c>
    </row>
    <row r="24" spans="1:24" x14ac:dyDescent="0.3">
      <c r="A24" s="1">
        <v>1057</v>
      </c>
      <c r="B24" s="1" t="s">
        <v>1376</v>
      </c>
      <c r="C24" s="1">
        <v>43705.49795138889</v>
      </c>
      <c r="D24" s="1" t="s">
        <v>1741</v>
      </c>
      <c r="E24" s="1" t="s">
        <v>78</v>
      </c>
      <c r="F24" s="1" t="s">
        <v>662</v>
      </c>
      <c r="G24" s="1" t="s">
        <v>653</v>
      </c>
      <c r="H24" s="1" t="s">
        <v>654</v>
      </c>
      <c r="I24" s="1" t="s">
        <v>427</v>
      </c>
      <c r="J24" s="1" t="s">
        <v>1378</v>
      </c>
      <c r="K24" s="1" t="s">
        <v>186</v>
      </c>
      <c r="L24" s="2">
        <v>217</v>
      </c>
      <c r="M24" s="1" t="s">
        <v>1379</v>
      </c>
      <c r="N24" s="1" t="s">
        <v>6616</v>
      </c>
      <c r="O24" s="1"/>
      <c r="P24" s="1"/>
      <c r="Q24" s="1"/>
      <c r="R24" s="1"/>
      <c r="S24" s="1"/>
      <c r="T24" s="1"/>
      <c r="U24" s="1" t="s">
        <v>815</v>
      </c>
      <c r="V24" s="1"/>
      <c r="W24" s="1" t="s">
        <v>817</v>
      </c>
      <c r="X24" s="133">
        <f t="shared" si="0"/>
        <v>1057</v>
      </c>
    </row>
    <row r="25" spans="1:24" x14ac:dyDescent="0.3">
      <c r="A25" s="1">
        <v>1074</v>
      </c>
      <c r="B25" s="1" t="s">
        <v>40</v>
      </c>
      <c r="C25" s="5">
        <v>43713.60460648148</v>
      </c>
      <c r="D25" s="1" t="s">
        <v>1757</v>
      </c>
      <c r="E25" s="1" t="s">
        <v>78</v>
      </c>
      <c r="F25" s="1" t="s">
        <v>662</v>
      </c>
      <c r="G25" s="1" t="s">
        <v>653</v>
      </c>
      <c r="H25" s="1" t="s">
        <v>663</v>
      </c>
      <c r="I25" s="1" t="s">
        <v>427</v>
      </c>
      <c r="J25" s="1" t="s">
        <v>682</v>
      </c>
      <c r="K25" s="1" t="s">
        <v>40</v>
      </c>
      <c r="L25" s="2">
        <v>175</v>
      </c>
      <c r="M25" s="1" t="s">
        <v>1540</v>
      </c>
      <c r="N25" s="1" t="s">
        <v>887</v>
      </c>
      <c r="O25" s="1"/>
      <c r="P25" s="1"/>
      <c r="Q25" s="1"/>
      <c r="R25" s="1" t="s">
        <v>218</v>
      </c>
      <c r="S25" s="1" t="s">
        <v>1004</v>
      </c>
      <c r="T25" s="1"/>
      <c r="U25" s="1" t="s">
        <v>994</v>
      </c>
      <c r="V25" s="1"/>
      <c r="W25" s="1" t="s">
        <v>995</v>
      </c>
      <c r="X25" s="133">
        <f t="shared" si="0"/>
        <v>1074</v>
      </c>
    </row>
    <row r="26" spans="1:24" x14ac:dyDescent="0.3">
      <c r="A26" s="1">
        <v>1125</v>
      </c>
      <c r="B26" s="1" t="s">
        <v>40</v>
      </c>
      <c r="C26" s="5">
        <v>43733.531851851854</v>
      </c>
      <c r="D26" s="1" t="s">
        <v>1805</v>
      </c>
      <c r="E26" s="1" t="s">
        <v>48</v>
      </c>
      <c r="F26" s="1" t="s">
        <v>652</v>
      </c>
      <c r="G26" s="1" t="s">
        <v>653</v>
      </c>
      <c r="H26" s="1" t="s">
        <v>756</v>
      </c>
      <c r="I26" s="1" t="s">
        <v>123</v>
      </c>
      <c r="J26" s="1" t="s">
        <v>50</v>
      </c>
      <c r="K26" s="1" t="s">
        <v>122</v>
      </c>
      <c r="L26" s="2">
        <v>700</v>
      </c>
      <c r="M26" s="1" t="s">
        <v>680</v>
      </c>
      <c r="N26" s="1" t="s">
        <v>887</v>
      </c>
      <c r="O26" s="1"/>
      <c r="P26" s="1" t="s">
        <v>758</v>
      </c>
      <c r="Q26" s="1" t="s">
        <v>1486</v>
      </c>
      <c r="R26" s="1" t="s">
        <v>218</v>
      </c>
      <c r="S26" s="1" t="s">
        <v>1141</v>
      </c>
      <c r="T26" s="1"/>
      <c r="U26" s="1" t="s">
        <v>994</v>
      </c>
      <c r="V26" s="1"/>
      <c r="W26" s="1" t="s">
        <v>995</v>
      </c>
      <c r="X26" s="133">
        <f t="shared" si="0"/>
        <v>1125</v>
      </c>
    </row>
    <row r="27" spans="1:24" x14ac:dyDescent="0.3">
      <c r="A27" s="1">
        <v>1144</v>
      </c>
      <c r="B27" s="1" t="s">
        <v>1407</v>
      </c>
      <c r="C27" s="5">
        <v>43741.573252314818</v>
      </c>
      <c r="D27" s="1" t="s">
        <v>1831</v>
      </c>
      <c r="E27" s="1" t="s">
        <v>78</v>
      </c>
      <c r="F27" s="1" t="s">
        <v>662</v>
      </c>
      <c r="G27" s="1" t="s">
        <v>653</v>
      </c>
      <c r="H27" s="1" t="s">
        <v>654</v>
      </c>
      <c r="I27" s="1" t="s">
        <v>427</v>
      </c>
      <c r="J27" s="1" t="s">
        <v>1378</v>
      </c>
      <c r="K27" s="1" t="s">
        <v>186</v>
      </c>
      <c r="L27" s="2">
        <v>217</v>
      </c>
      <c r="M27" s="1" t="s">
        <v>1379</v>
      </c>
      <c r="N27" s="1" t="s">
        <v>6616</v>
      </c>
      <c r="O27" s="1"/>
      <c r="P27" s="1"/>
      <c r="Q27" s="1"/>
      <c r="R27" s="1" t="s">
        <v>218</v>
      </c>
      <c r="S27" s="1" t="s">
        <v>759</v>
      </c>
      <c r="T27" s="1"/>
      <c r="U27" s="1" t="s">
        <v>815</v>
      </c>
      <c r="V27" s="1"/>
      <c r="W27" s="1" t="s">
        <v>817</v>
      </c>
      <c r="X27" s="133">
        <f t="shared" si="0"/>
        <v>1144</v>
      </c>
    </row>
    <row r="28" spans="1:24" x14ac:dyDescent="0.3">
      <c r="A28" s="1">
        <v>1184</v>
      </c>
      <c r="B28" s="1" t="s">
        <v>826</v>
      </c>
      <c r="C28" s="5">
        <v>43766.670057870368</v>
      </c>
      <c r="D28" s="1" t="s">
        <v>1866</v>
      </c>
      <c r="E28" s="1" t="s">
        <v>90</v>
      </c>
      <c r="F28" s="1" t="s">
        <v>700</v>
      </c>
      <c r="G28" s="1" t="s">
        <v>722</v>
      </c>
      <c r="H28" s="1" t="s">
        <v>654</v>
      </c>
      <c r="I28" s="1" t="s">
        <v>85</v>
      </c>
      <c r="J28" s="1" t="s">
        <v>98</v>
      </c>
      <c r="K28" s="1" t="s">
        <v>596</v>
      </c>
      <c r="L28" s="2">
        <v>2280</v>
      </c>
      <c r="M28" s="1" t="s">
        <v>1492</v>
      </c>
      <c r="N28" s="1" t="s">
        <v>80</v>
      </c>
      <c r="O28" s="1"/>
      <c r="P28" s="1"/>
      <c r="Q28" s="1"/>
      <c r="R28" s="1"/>
      <c r="S28" s="1"/>
      <c r="T28" s="1"/>
      <c r="U28" s="1" t="s">
        <v>994</v>
      </c>
      <c r="V28" s="1"/>
      <c r="W28" s="1" t="s">
        <v>995</v>
      </c>
      <c r="X28" s="133">
        <f t="shared" si="0"/>
        <v>1184</v>
      </c>
    </row>
    <row r="29" spans="1:24" x14ac:dyDescent="0.3">
      <c r="A29" s="1">
        <v>1204</v>
      </c>
      <c r="B29" s="1" t="s">
        <v>935</v>
      </c>
      <c r="C29" s="5">
        <v>43776.562488425923</v>
      </c>
      <c r="D29" s="1" t="s">
        <v>1889</v>
      </c>
      <c r="E29" s="1" t="s">
        <v>48</v>
      </c>
      <c r="F29" s="1" t="s">
        <v>652</v>
      </c>
      <c r="G29" s="1" t="s">
        <v>653</v>
      </c>
      <c r="H29" s="1" t="s">
        <v>756</v>
      </c>
      <c r="I29" s="1" t="s">
        <v>123</v>
      </c>
      <c r="J29" s="1" t="s">
        <v>50</v>
      </c>
      <c r="K29" s="1" t="s">
        <v>207</v>
      </c>
      <c r="L29" s="2">
        <v>194</v>
      </c>
      <c r="M29" s="1" t="s">
        <v>1129</v>
      </c>
      <c r="N29" s="1" t="s">
        <v>887</v>
      </c>
      <c r="O29" s="1" t="s">
        <v>170</v>
      </c>
      <c r="P29" s="1" t="s">
        <v>1915</v>
      </c>
      <c r="Q29" s="1" t="s">
        <v>89</v>
      </c>
      <c r="R29" s="1" t="s">
        <v>218</v>
      </c>
      <c r="S29" s="1" t="s">
        <v>1004</v>
      </c>
      <c r="T29" s="1"/>
      <c r="U29" s="1" t="s">
        <v>815</v>
      </c>
      <c r="V29" s="1"/>
      <c r="W29" s="1" t="s">
        <v>817</v>
      </c>
      <c r="X29" s="133">
        <f t="shared" si="0"/>
        <v>1204</v>
      </c>
    </row>
    <row r="30" spans="1:24" x14ac:dyDescent="0.3">
      <c r="A30" s="1">
        <v>1288</v>
      </c>
      <c r="B30" s="1" t="s">
        <v>54</v>
      </c>
      <c r="C30" s="5">
        <v>43817.516180555554</v>
      </c>
      <c r="D30" s="1" t="s">
        <v>1990</v>
      </c>
      <c r="E30" s="1" t="s">
        <v>61</v>
      </c>
      <c r="F30" s="1" t="s">
        <v>719</v>
      </c>
      <c r="G30" s="1" t="s">
        <v>653</v>
      </c>
      <c r="H30" s="1" t="s">
        <v>756</v>
      </c>
      <c r="I30" s="1" t="s">
        <v>55</v>
      </c>
      <c r="J30" s="1" t="s">
        <v>62</v>
      </c>
      <c r="K30" s="1" t="s">
        <v>54</v>
      </c>
      <c r="L30" s="2">
        <v>299</v>
      </c>
      <c r="M30" s="1" t="s">
        <v>757</v>
      </c>
      <c r="N30" s="1" t="s">
        <v>887</v>
      </c>
      <c r="O30" s="1" t="s">
        <v>170</v>
      </c>
      <c r="P30" s="1" t="s">
        <v>1080</v>
      </c>
      <c r="Q30" s="1" t="s">
        <v>177</v>
      </c>
      <c r="R30" s="1" t="s">
        <v>218</v>
      </c>
      <c r="S30" s="1" t="s">
        <v>759</v>
      </c>
      <c r="T30" s="1"/>
      <c r="U30" s="1" t="s">
        <v>815</v>
      </c>
      <c r="V30" s="1"/>
      <c r="W30" s="1" t="s">
        <v>817</v>
      </c>
      <c r="X30" s="133">
        <f t="shared" si="0"/>
        <v>1288</v>
      </c>
    </row>
    <row r="31" spans="1:24" x14ac:dyDescent="0.3">
      <c r="A31" s="1">
        <v>1290</v>
      </c>
      <c r="B31" s="1" t="s">
        <v>1326</v>
      </c>
      <c r="C31" s="5">
        <v>43818.586111111108</v>
      </c>
      <c r="D31" s="1" t="s">
        <v>1992</v>
      </c>
      <c r="E31" s="1" t="s">
        <v>48</v>
      </c>
      <c r="F31" s="1" t="s">
        <v>652</v>
      </c>
      <c r="G31" s="1" t="s">
        <v>653</v>
      </c>
      <c r="H31" s="1" t="s">
        <v>182</v>
      </c>
      <c r="I31" s="1" t="s">
        <v>123</v>
      </c>
      <c r="J31" s="1" t="s">
        <v>50</v>
      </c>
      <c r="K31" s="1" t="s">
        <v>281</v>
      </c>
      <c r="L31" s="2">
        <v>0</v>
      </c>
      <c r="M31" s="1" t="s">
        <v>218</v>
      </c>
      <c r="N31" s="1" t="s">
        <v>218</v>
      </c>
      <c r="O31" s="1" t="s">
        <v>1952</v>
      </c>
      <c r="P31" s="1"/>
      <c r="Q31" s="1"/>
      <c r="R31" s="1" t="s">
        <v>218</v>
      </c>
      <c r="S31" s="1" t="s">
        <v>1993</v>
      </c>
      <c r="T31" s="1"/>
      <c r="U31" s="1" t="s">
        <v>815</v>
      </c>
      <c r="V31" s="1"/>
      <c r="W31" s="1" t="s">
        <v>817</v>
      </c>
      <c r="X31" s="133">
        <f t="shared" si="0"/>
        <v>1290</v>
      </c>
    </row>
    <row r="32" spans="1:24" x14ac:dyDescent="0.3">
      <c r="A32" s="1">
        <v>1294</v>
      </c>
      <c r="B32" s="1" t="s">
        <v>922</v>
      </c>
      <c r="C32" s="5">
        <v>43819.522986111115</v>
      </c>
      <c r="D32" s="1" t="s">
        <v>1997</v>
      </c>
      <c r="E32" s="1" t="s">
        <v>61</v>
      </c>
      <c r="F32" s="1" t="s">
        <v>719</v>
      </c>
      <c r="G32" s="1" t="s">
        <v>653</v>
      </c>
      <c r="H32" s="1" t="s">
        <v>1439</v>
      </c>
      <c r="I32" s="1" t="s">
        <v>55</v>
      </c>
      <c r="J32" s="1" t="s">
        <v>62</v>
      </c>
      <c r="K32" s="1" t="s">
        <v>54</v>
      </c>
      <c r="L32" s="2">
        <v>0</v>
      </c>
      <c r="M32" s="1" t="s">
        <v>218</v>
      </c>
      <c r="N32" s="1" t="s">
        <v>218</v>
      </c>
      <c r="O32" s="1" t="s">
        <v>1952</v>
      </c>
      <c r="P32" s="1"/>
      <c r="Q32" s="1"/>
      <c r="R32" s="1" t="s">
        <v>218</v>
      </c>
      <c r="S32" s="1" t="s">
        <v>1004</v>
      </c>
      <c r="T32" s="1"/>
      <c r="U32" s="1" t="s">
        <v>815</v>
      </c>
      <c r="V32" s="1"/>
      <c r="W32" s="1" t="s">
        <v>817</v>
      </c>
      <c r="X32" s="133">
        <f t="shared" si="0"/>
        <v>1294</v>
      </c>
    </row>
    <row r="33" spans="1:24" x14ac:dyDescent="0.3">
      <c r="A33" s="1">
        <v>1295</v>
      </c>
      <c r="B33" s="1" t="s">
        <v>802</v>
      </c>
      <c r="C33" s="5">
        <v>43819.592152777775</v>
      </c>
      <c r="D33" s="1" t="s">
        <v>1998</v>
      </c>
      <c r="E33" s="1" t="s">
        <v>139</v>
      </c>
      <c r="F33" s="1" t="s">
        <v>713</v>
      </c>
      <c r="G33" s="1" t="s">
        <v>722</v>
      </c>
      <c r="H33" s="1" t="s">
        <v>1439</v>
      </c>
      <c r="I33" s="1" t="s">
        <v>116</v>
      </c>
      <c r="J33" s="1" t="s">
        <v>98</v>
      </c>
      <c r="K33" s="1" t="s">
        <v>117</v>
      </c>
      <c r="L33" s="2">
        <v>467.1</v>
      </c>
      <c r="M33" s="1" t="s">
        <v>1825</v>
      </c>
      <c r="N33" s="1" t="s">
        <v>80</v>
      </c>
      <c r="O33" s="1" t="s">
        <v>170</v>
      </c>
      <c r="P33" s="1" t="s">
        <v>1080</v>
      </c>
      <c r="Q33" s="1" t="s">
        <v>177</v>
      </c>
      <c r="R33" s="1" t="s">
        <v>218</v>
      </c>
      <c r="S33" s="1" t="s">
        <v>1999</v>
      </c>
      <c r="T33" s="1"/>
      <c r="U33" s="1" t="s">
        <v>815</v>
      </c>
      <c r="V33" s="1"/>
      <c r="W33" s="1" t="s">
        <v>817</v>
      </c>
      <c r="X33" s="133">
        <f t="shared" si="0"/>
        <v>1295</v>
      </c>
    </row>
    <row r="34" spans="1:24" x14ac:dyDescent="0.3">
      <c r="A34" s="1">
        <v>1308</v>
      </c>
      <c r="B34" s="1" t="s">
        <v>1222</v>
      </c>
      <c r="C34" s="5">
        <v>43836.517916666664</v>
      </c>
      <c r="D34" s="1" t="s">
        <v>2011</v>
      </c>
      <c r="E34" s="1" t="s">
        <v>48</v>
      </c>
      <c r="F34" s="1" t="s">
        <v>652</v>
      </c>
      <c r="G34" s="1" t="s">
        <v>653</v>
      </c>
      <c r="H34" s="1" t="s">
        <v>756</v>
      </c>
      <c r="I34" s="1" t="s">
        <v>55</v>
      </c>
      <c r="J34" s="1" t="s">
        <v>210</v>
      </c>
      <c r="K34" s="1" t="s">
        <v>650</v>
      </c>
      <c r="L34" s="2">
        <v>637</v>
      </c>
      <c r="M34" s="1" t="s">
        <v>1680</v>
      </c>
      <c r="N34" s="1" t="s">
        <v>80</v>
      </c>
      <c r="O34" s="1" t="s">
        <v>6701</v>
      </c>
      <c r="P34" s="1" t="s">
        <v>758</v>
      </c>
      <c r="Q34" s="1" t="s">
        <v>1486</v>
      </c>
      <c r="R34" s="1" t="s">
        <v>218</v>
      </c>
      <c r="S34" s="1" t="s">
        <v>2012</v>
      </c>
      <c r="T34" s="1"/>
      <c r="U34" s="1" t="s">
        <v>815</v>
      </c>
      <c r="V34" s="1"/>
      <c r="W34" s="1" t="s">
        <v>817</v>
      </c>
      <c r="X34" s="133">
        <f t="shared" ref="X34:X63" si="1">VLOOKUP(A34,ds,1,FALSE)</f>
        <v>1308</v>
      </c>
    </row>
    <row r="35" spans="1:24" x14ac:dyDescent="0.3">
      <c r="A35" s="1">
        <v>1320</v>
      </c>
      <c r="B35" s="1" t="s">
        <v>1190</v>
      </c>
      <c r="C35" s="5">
        <v>43840.622789351852</v>
      </c>
      <c r="D35" s="1" t="s">
        <v>2024</v>
      </c>
      <c r="E35" s="1" t="s">
        <v>48</v>
      </c>
      <c r="F35" s="1" t="s">
        <v>652</v>
      </c>
      <c r="G35" s="1" t="s">
        <v>653</v>
      </c>
      <c r="H35" s="1" t="s">
        <v>654</v>
      </c>
      <c r="I35" s="1" t="s">
        <v>55</v>
      </c>
      <c r="J35" s="1" t="s">
        <v>277</v>
      </c>
      <c r="K35" s="1" t="s">
        <v>650</v>
      </c>
      <c r="L35" s="2">
        <v>612</v>
      </c>
      <c r="M35" s="1" t="s">
        <v>1037</v>
      </c>
      <c r="N35" s="1" t="s">
        <v>705</v>
      </c>
      <c r="O35" s="1" t="s">
        <v>6701</v>
      </c>
      <c r="P35" s="1"/>
      <c r="Q35" s="1"/>
      <c r="R35" s="1" t="s">
        <v>218</v>
      </c>
      <c r="S35" s="1" t="s">
        <v>2264</v>
      </c>
      <c r="T35" s="1"/>
      <c r="U35" s="1" t="s">
        <v>815</v>
      </c>
      <c r="V35" s="1"/>
      <c r="W35" s="1" t="s">
        <v>817</v>
      </c>
      <c r="X35" s="133">
        <f t="shared" si="1"/>
        <v>1320</v>
      </c>
    </row>
    <row r="36" spans="1:24" x14ac:dyDescent="0.3">
      <c r="A36" s="1">
        <v>1344</v>
      </c>
      <c r="B36" s="1" t="s">
        <v>802</v>
      </c>
      <c r="C36" s="1">
        <v>43853.681458333333</v>
      </c>
      <c r="D36" s="1" t="s">
        <v>2052</v>
      </c>
      <c r="E36" s="1" t="s">
        <v>139</v>
      </c>
      <c r="F36" s="1" t="s">
        <v>713</v>
      </c>
      <c r="G36" s="1" t="s">
        <v>653</v>
      </c>
      <c r="H36" s="1" t="s">
        <v>1439</v>
      </c>
      <c r="I36" s="1" t="s">
        <v>116</v>
      </c>
      <c r="J36" s="1" t="s">
        <v>98</v>
      </c>
      <c r="K36" s="1" t="s">
        <v>117</v>
      </c>
      <c r="L36" s="1">
        <v>467</v>
      </c>
      <c r="M36" s="1" t="s">
        <v>1825</v>
      </c>
      <c r="N36" s="1" t="s">
        <v>887</v>
      </c>
      <c r="O36" s="1" t="s">
        <v>170</v>
      </c>
      <c r="P36" s="1" t="s">
        <v>1080</v>
      </c>
      <c r="Q36" s="1" t="s">
        <v>177</v>
      </c>
      <c r="R36" s="1" t="s">
        <v>218</v>
      </c>
      <c r="S36" s="1" t="s">
        <v>759</v>
      </c>
      <c r="T36" s="1"/>
      <c r="U36" s="1" t="s">
        <v>815</v>
      </c>
      <c r="V36" s="1"/>
      <c r="W36" s="1" t="s">
        <v>817</v>
      </c>
      <c r="X36" s="133">
        <f t="shared" si="1"/>
        <v>1344</v>
      </c>
    </row>
    <row r="37" spans="1:24" x14ac:dyDescent="0.3">
      <c r="A37" s="1">
        <v>1359</v>
      </c>
      <c r="B37" s="1" t="s">
        <v>902</v>
      </c>
      <c r="C37" s="5">
        <v>43860.44803240741</v>
      </c>
      <c r="D37" s="1" t="s">
        <v>2071</v>
      </c>
      <c r="E37" s="1" t="s">
        <v>90</v>
      </c>
      <c r="F37" s="1" t="s">
        <v>700</v>
      </c>
      <c r="G37" s="1" t="s">
        <v>653</v>
      </c>
      <c r="H37" s="1" t="s">
        <v>654</v>
      </c>
      <c r="I37" s="1" t="s">
        <v>85</v>
      </c>
      <c r="J37" s="1" t="s">
        <v>109</v>
      </c>
      <c r="K37" s="1" t="s">
        <v>103</v>
      </c>
      <c r="L37" s="2">
        <v>3008</v>
      </c>
      <c r="M37" s="1" t="s">
        <v>2072</v>
      </c>
      <c r="N37" s="1" t="s">
        <v>2073</v>
      </c>
      <c r="O37" s="1" t="s">
        <v>170</v>
      </c>
      <c r="P37" s="1"/>
      <c r="Q37" s="1"/>
      <c r="R37" s="1" t="s">
        <v>218</v>
      </c>
      <c r="S37" s="1" t="s">
        <v>1004</v>
      </c>
      <c r="T37" s="1"/>
      <c r="U37" s="1" t="s">
        <v>994</v>
      </c>
      <c r="V37" s="1"/>
      <c r="W37" s="1" t="s">
        <v>995</v>
      </c>
      <c r="X37" s="133">
        <f t="shared" si="1"/>
        <v>1359</v>
      </c>
    </row>
    <row r="38" spans="1:24" x14ac:dyDescent="0.3">
      <c r="A38" s="1">
        <v>1382</v>
      </c>
      <c r="B38" s="1" t="s">
        <v>207</v>
      </c>
      <c r="C38" s="5">
        <v>43873.70753472222</v>
      </c>
      <c r="D38" s="1" t="s">
        <v>2100</v>
      </c>
      <c r="E38" s="1" t="s">
        <v>90</v>
      </c>
      <c r="F38" s="1" t="s">
        <v>700</v>
      </c>
      <c r="G38" s="1" t="s">
        <v>653</v>
      </c>
      <c r="H38" s="1" t="s">
        <v>654</v>
      </c>
      <c r="I38" s="1" t="s">
        <v>477</v>
      </c>
      <c r="J38" s="1" t="s">
        <v>211</v>
      </c>
      <c r="K38" s="1" t="s">
        <v>6733</v>
      </c>
      <c r="L38" s="2">
        <v>698</v>
      </c>
      <c r="M38" s="1" t="s">
        <v>910</v>
      </c>
      <c r="N38" s="1" t="s">
        <v>887</v>
      </c>
      <c r="O38" s="1" t="s">
        <v>170</v>
      </c>
      <c r="P38" s="1"/>
      <c r="Q38" s="1"/>
      <c r="R38" s="1" t="s">
        <v>218</v>
      </c>
      <c r="S38" s="1" t="s">
        <v>853</v>
      </c>
      <c r="T38" s="1"/>
      <c r="U38" s="1" t="s">
        <v>815</v>
      </c>
      <c r="V38" s="1"/>
      <c r="W38" s="1" t="s">
        <v>817</v>
      </c>
      <c r="X38" s="133">
        <f t="shared" si="1"/>
        <v>1382</v>
      </c>
    </row>
    <row r="39" spans="1:24" x14ac:dyDescent="0.3">
      <c r="A39" s="1">
        <v>1488</v>
      </c>
      <c r="B39" s="1" t="s">
        <v>2198</v>
      </c>
      <c r="C39" s="5">
        <v>43917.668194444443</v>
      </c>
      <c r="D39" s="1" t="s">
        <v>2199</v>
      </c>
      <c r="E39" s="1" t="s">
        <v>90</v>
      </c>
      <c r="F39" s="1" t="s">
        <v>700</v>
      </c>
      <c r="G39" s="1" t="s">
        <v>653</v>
      </c>
      <c r="H39" s="1" t="s">
        <v>523</v>
      </c>
      <c r="I39" s="1" t="s">
        <v>2200</v>
      </c>
      <c r="J39" s="1" t="s">
        <v>109</v>
      </c>
      <c r="K39" s="1" t="s">
        <v>2201</v>
      </c>
      <c r="L39" s="2">
        <v>0</v>
      </c>
      <c r="M39" s="1" t="s">
        <v>218</v>
      </c>
      <c r="N39" s="1" t="s">
        <v>218</v>
      </c>
      <c r="O39" s="1" t="s">
        <v>170</v>
      </c>
      <c r="P39" s="1" t="s">
        <v>1080</v>
      </c>
      <c r="Q39" s="1" t="s">
        <v>97</v>
      </c>
      <c r="R39" s="1" t="s">
        <v>218</v>
      </c>
      <c r="S39" s="1" t="s">
        <v>2012</v>
      </c>
      <c r="T39" s="1" t="s">
        <v>2132</v>
      </c>
      <c r="U39" s="1" t="s">
        <v>2256</v>
      </c>
      <c r="V39" s="1"/>
      <c r="W39" s="1" t="s">
        <v>2160</v>
      </c>
      <c r="X39" s="133">
        <f t="shared" si="1"/>
        <v>1488</v>
      </c>
    </row>
    <row r="40" spans="1:24" x14ac:dyDescent="0.3">
      <c r="A40" s="1">
        <v>1500</v>
      </c>
      <c r="B40" s="1" t="s">
        <v>1038</v>
      </c>
      <c r="C40" s="1">
        <v>43924.622476851851</v>
      </c>
      <c r="D40" s="1" t="s">
        <v>6620</v>
      </c>
      <c r="E40" s="1" t="s">
        <v>78</v>
      </c>
      <c r="F40" s="1" t="s">
        <v>662</v>
      </c>
      <c r="G40" s="1" t="s">
        <v>653</v>
      </c>
      <c r="H40" s="1" t="s">
        <v>178</v>
      </c>
      <c r="I40" s="1" t="s">
        <v>427</v>
      </c>
      <c r="J40" s="1" t="s">
        <v>682</v>
      </c>
      <c r="K40" s="1" t="s">
        <v>426</v>
      </c>
      <c r="L40" s="1">
        <v>0</v>
      </c>
      <c r="M40" s="1" t="s">
        <v>218</v>
      </c>
      <c r="N40" s="1" t="s">
        <v>218</v>
      </c>
      <c r="O40" s="1" t="s">
        <v>170</v>
      </c>
      <c r="P40" s="1" t="s">
        <v>2212</v>
      </c>
      <c r="Q40" s="1" t="s">
        <v>177</v>
      </c>
      <c r="R40" s="1" t="s">
        <v>218</v>
      </c>
      <c r="S40" s="1" t="s">
        <v>1004</v>
      </c>
      <c r="T40" s="1" t="s">
        <v>2132</v>
      </c>
      <c r="U40" s="1" t="s">
        <v>2144</v>
      </c>
      <c r="V40" s="1"/>
      <c r="W40" s="1" t="s">
        <v>2145</v>
      </c>
      <c r="X40" s="133">
        <f t="shared" si="1"/>
        <v>1500</v>
      </c>
    </row>
    <row r="41" spans="1:24" x14ac:dyDescent="0.3">
      <c r="A41" s="1">
        <v>1501</v>
      </c>
      <c r="B41" s="1" t="s">
        <v>1038</v>
      </c>
      <c r="C41" s="5">
        <v>43924.636701388888</v>
      </c>
      <c r="D41" s="1" t="s">
        <v>4521</v>
      </c>
      <c r="E41" s="1" t="s">
        <v>78</v>
      </c>
      <c r="F41" s="1" t="s">
        <v>662</v>
      </c>
      <c r="G41" s="1" t="s">
        <v>653</v>
      </c>
      <c r="H41" s="1" t="s">
        <v>178</v>
      </c>
      <c r="I41" s="1" t="s">
        <v>427</v>
      </c>
      <c r="J41" s="1" t="s">
        <v>682</v>
      </c>
      <c r="K41" s="1" t="s">
        <v>426</v>
      </c>
      <c r="L41" s="2">
        <v>3049</v>
      </c>
      <c r="M41" s="1" t="s">
        <v>4521</v>
      </c>
      <c r="N41" s="1" t="s">
        <v>887</v>
      </c>
      <c r="O41" s="1" t="s">
        <v>170</v>
      </c>
      <c r="P41" s="1" t="s">
        <v>2212</v>
      </c>
      <c r="Q41" s="1" t="s">
        <v>210</v>
      </c>
      <c r="R41" s="1" t="s">
        <v>218</v>
      </c>
      <c r="S41" s="1" t="s">
        <v>1004</v>
      </c>
      <c r="T41" s="1" t="s">
        <v>2132</v>
      </c>
      <c r="U41" s="1" t="s">
        <v>2231</v>
      </c>
      <c r="V41" s="1"/>
      <c r="W41" s="1" t="s">
        <v>2232</v>
      </c>
      <c r="X41" s="133">
        <f t="shared" si="1"/>
        <v>1501</v>
      </c>
    </row>
    <row r="42" spans="1:24" x14ac:dyDescent="0.3">
      <c r="A42" s="1">
        <v>1523</v>
      </c>
      <c r="B42" s="1" t="s">
        <v>1884</v>
      </c>
      <c r="C42" s="5">
        <v>43941.444328703707</v>
      </c>
      <c r="D42" s="1" t="s">
        <v>2239</v>
      </c>
      <c r="E42" s="1" t="s">
        <v>48</v>
      </c>
      <c r="F42" s="1" t="s">
        <v>652</v>
      </c>
      <c r="G42" s="1" t="s">
        <v>653</v>
      </c>
      <c r="H42" s="1" t="s">
        <v>756</v>
      </c>
      <c r="I42" s="1" t="s">
        <v>123</v>
      </c>
      <c r="J42" s="1" t="s">
        <v>50</v>
      </c>
      <c r="K42" s="1" t="s">
        <v>122</v>
      </c>
      <c r="L42" s="2">
        <v>700</v>
      </c>
      <c r="M42" s="1" t="s">
        <v>680</v>
      </c>
      <c r="N42" s="1" t="s">
        <v>887</v>
      </c>
      <c r="O42" s="1"/>
      <c r="P42" s="1" t="s">
        <v>758</v>
      </c>
      <c r="Q42" s="1" t="s">
        <v>1486</v>
      </c>
      <c r="R42" s="1" t="s">
        <v>218</v>
      </c>
      <c r="S42" s="1" t="s">
        <v>218</v>
      </c>
      <c r="T42" s="1" t="s">
        <v>2132</v>
      </c>
      <c r="U42" s="1" t="s">
        <v>994</v>
      </c>
      <c r="V42" s="1"/>
      <c r="W42" s="1" t="s">
        <v>995</v>
      </c>
      <c r="X42" s="133">
        <f t="shared" si="1"/>
        <v>1523</v>
      </c>
    </row>
    <row r="43" spans="1:24" x14ac:dyDescent="0.3">
      <c r="A43" s="1">
        <v>1524</v>
      </c>
      <c r="B43" s="1" t="s">
        <v>1884</v>
      </c>
      <c r="C43" s="1">
        <v>43941.507685185185</v>
      </c>
      <c r="D43" s="1" t="s">
        <v>2240</v>
      </c>
      <c r="E43" s="1" t="s">
        <v>78</v>
      </c>
      <c r="F43" s="1" t="s">
        <v>662</v>
      </c>
      <c r="G43" s="1" t="s">
        <v>653</v>
      </c>
      <c r="H43" s="1" t="s">
        <v>756</v>
      </c>
      <c r="I43" s="1" t="s">
        <v>427</v>
      </c>
      <c r="J43" s="1" t="s">
        <v>682</v>
      </c>
      <c r="K43" s="1" t="s">
        <v>40</v>
      </c>
      <c r="L43" s="2">
        <v>993</v>
      </c>
      <c r="M43" s="1" t="s">
        <v>1098</v>
      </c>
      <c r="N43" s="1" t="s">
        <v>1099</v>
      </c>
      <c r="O43" s="1" t="s">
        <v>1952</v>
      </c>
      <c r="P43" s="1" t="s">
        <v>1312</v>
      </c>
      <c r="Q43" s="1" t="s">
        <v>1486</v>
      </c>
      <c r="R43" s="1" t="s">
        <v>218</v>
      </c>
      <c r="S43" s="1" t="s">
        <v>1141</v>
      </c>
      <c r="T43" s="1" t="s">
        <v>2132</v>
      </c>
      <c r="U43" s="1" t="s">
        <v>994</v>
      </c>
      <c r="V43" s="1"/>
      <c r="W43" s="1" t="s">
        <v>995</v>
      </c>
      <c r="X43" s="133">
        <f t="shared" si="1"/>
        <v>1524</v>
      </c>
    </row>
    <row r="44" spans="1:24" x14ac:dyDescent="0.3">
      <c r="A44" s="1">
        <v>1591</v>
      </c>
      <c r="B44" s="1" t="s">
        <v>846</v>
      </c>
      <c r="C44" s="5">
        <v>43973.641608796293</v>
      </c>
      <c r="D44" s="1" t="s">
        <v>4580</v>
      </c>
      <c r="E44" s="1" t="s">
        <v>455</v>
      </c>
      <c r="F44" s="1" t="s">
        <v>694</v>
      </c>
      <c r="G44" s="1" t="s">
        <v>653</v>
      </c>
      <c r="H44" s="1" t="s">
        <v>756</v>
      </c>
      <c r="I44" s="1" t="s">
        <v>55</v>
      </c>
      <c r="J44" s="1" t="s">
        <v>695</v>
      </c>
      <c r="K44" s="1" t="s">
        <v>67</v>
      </c>
      <c r="L44" s="2">
        <v>3010</v>
      </c>
      <c r="M44" s="1" t="s">
        <v>4402</v>
      </c>
      <c r="N44" s="1" t="s">
        <v>6618</v>
      </c>
      <c r="O44" s="1" t="s">
        <v>170</v>
      </c>
      <c r="P44" s="1" t="s">
        <v>1080</v>
      </c>
      <c r="Q44" s="1" t="s">
        <v>270</v>
      </c>
      <c r="R44" s="1" t="s">
        <v>218</v>
      </c>
      <c r="S44" s="1" t="s">
        <v>759</v>
      </c>
      <c r="T44" s="1" t="s">
        <v>2132</v>
      </c>
      <c r="U44" s="1" t="s">
        <v>1941</v>
      </c>
      <c r="V44" s="1"/>
      <c r="W44" s="1" t="s">
        <v>1902</v>
      </c>
      <c r="X44" s="133">
        <f t="shared" si="1"/>
        <v>1591</v>
      </c>
    </row>
    <row r="45" spans="1:24" x14ac:dyDescent="0.3">
      <c r="A45" s="1">
        <v>1783</v>
      </c>
      <c r="B45" s="1" t="s">
        <v>207</v>
      </c>
      <c r="C45" s="5">
        <v>44005.772418981483</v>
      </c>
      <c r="D45" s="1" t="s">
        <v>6325</v>
      </c>
      <c r="E45" s="1" t="s">
        <v>48</v>
      </c>
      <c r="F45" s="1" t="s">
        <v>652</v>
      </c>
      <c r="G45" s="1" t="s">
        <v>653</v>
      </c>
      <c r="H45" s="1" t="s">
        <v>756</v>
      </c>
      <c r="I45" s="1" t="s">
        <v>123</v>
      </c>
      <c r="J45" s="1" t="s">
        <v>50</v>
      </c>
      <c r="K45" s="1" t="s">
        <v>207</v>
      </c>
      <c r="L45" s="2">
        <v>0</v>
      </c>
      <c r="M45" s="1" t="s">
        <v>218</v>
      </c>
      <c r="N45" s="1" t="s">
        <v>218</v>
      </c>
      <c r="O45" s="1" t="s">
        <v>6344</v>
      </c>
      <c r="P45" s="1" t="s">
        <v>1903</v>
      </c>
      <c r="Q45" s="1" t="s">
        <v>89</v>
      </c>
      <c r="R45" s="1" t="s">
        <v>218</v>
      </c>
      <c r="S45" s="1" t="s">
        <v>1004</v>
      </c>
      <c r="T45" s="1" t="s">
        <v>2132</v>
      </c>
      <c r="U45" s="1" t="s">
        <v>1941</v>
      </c>
      <c r="V45" s="1"/>
      <c r="W45" s="1" t="s">
        <v>1942</v>
      </c>
      <c r="X45" s="133">
        <f t="shared" si="1"/>
        <v>1783</v>
      </c>
    </row>
    <row r="46" spans="1:24" x14ac:dyDescent="0.3">
      <c r="A46" s="1">
        <v>1794</v>
      </c>
      <c r="B46" s="1" t="s">
        <v>826</v>
      </c>
      <c r="C46" s="5">
        <v>44011.581990740742</v>
      </c>
      <c r="D46" s="1" t="s">
        <v>6622</v>
      </c>
      <c r="E46" s="1" t="s">
        <v>90</v>
      </c>
      <c r="F46" s="1" t="s">
        <v>700</v>
      </c>
      <c r="G46" s="1" t="s">
        <v>722</v>
      </c>
      <c r="H46" s="1" t="s">
        <v>756</v>
      </c>
      <c r="I46" s="1" t="s">
        <v>85</v>
      </c>
      <c r="J46" s="1" t="s">
        <v>98</v>
      </c>
      <c r="K46" s="1" t="s">
        <v>84</v>
      </c>
      <c r="L46" s="2">
        <v>936</v>
      </c>
      <c r="M46" s="1" t="s">
        <v>1147</v>
      </c>
      <c r="N46" s="1" t="s">
        <v>887</v>
      </c>
      <c r="O46" s="1" t="s">
        <v>314</v>
      </c>
      <c r="P46" s="1" t="s">
        <v>818</v>
      </c>
      <c r="Q46" s="1" t="s">
        <v>97</v>
      </c>
      <c r="R46" s="1" t="s">
        <v>218</v>
      </c>
      <c r="S46" s="1" t="s">
        <v>759</v>
      </c>
      <c r="T46" s="1" t="s">
        <v>2132</v>
      </c>
      <c r="U46" s="1" t="s">
        <v>1941</v>
      </c>
      <c r="V46" s="1"/>
      <c r="W46" s="1" t="s">
        <v>1942</v>
      </c>
      <c r="X46" s="133">
        <f t="shared" si="1"/>
        <v>1794</v>
      </c>
    </row>
    <row r="47" spans="1:24" x14ac:dyDescent="0.3">
      <c r="A47" s="1">
        <v>1811</v>
      </c>
      <c r="B47" s="1" t="s">
        <v>1449</v>
      </c>
      <c r="C47" s="5">
        <v>44019.632615740738</v>
      </c>
      <c r="D47" s="1" t="s">
        <v>6639</v>
      </c>
      <c r="E47" s="1" t="s">
        <v>78</v>
      </c>
      <c r="F47" s="1" t="s">
        <v>662</v>
      </c>
      <c r="G47" s="1" t="s">
        <v>653</v>
      </c>
      <c r="H47" s="1" t="s">
        <v>1463</v>
      </c>
      <c r="I47" s="1" t="s">
        <v>39</v>
      </c>
      <c r="J47" s="1" t="s">
        <v>682</v>
      </c>
      <c r="K47" s="1" t="s">
        <v>376</v>
      </c>
      <c r="L47" s="2">
        <v>0</v>
      </c>
      <c r="M47" s="1" t="s">
        <v>218</v>
      </c>
      <c r="N47" s="1" t="s">
        <v>218</v>
      </c>
      <c r="O47" s="1" t="s">
        <v>170</v>
      </c>
      <c r="P47" s="1" t="s">
        <v>758</v>
      </c>
      <c r="Q47" s="1" t="s">
        <v>1486</v>
      </c>
      <c r="R47" s="1" t="s">
        <v>218</v>
      </c>
      <c r="S47" s="1" t="s">
        <v>6640</v>
      </c>
      <c r="T47" s="1" t="s">
        <v>2132</v>
      </c>
      <c r="U47" s="1" t="s">
        <v>815</v>
      </c>
      <c r="V47" s="1"/>
      <c r="W47" s="1" t="s">
        <v>817</v>
      </c>
      <c r="X47" s="133">
        <f t="shared" si="1"/>
        <v>1811</v>
      </c>
    </row>
    <row r="48" spans="1:24" x14ac:dyDescent="0.3">
      <c r="A48" s="1">
        <v>1824</v>
      </c>
      <c r="B48" s="1" t="s">
        <v>730</v>
      </c>
      <c r="C48" s="5">
        <v>44026.891053240739</v>
      </c>
      <c r="D48" s="1" t="s">
        <v>6653</v>
      </c>
      <c r="E48" s="1" t="s">
        <v>48</v>
      </c>
      <c r="F48" s="1" t="s">
        <v>652</v>
      </c>
      <c r="G48" s="1" t="s">
        <v>653</v>
      </c>
      <c r="H48" s="1" t="s">
        <v>756</v>
      </c>
      <c r="I48" s="1" t="s">
        <v>123</v>
      </c>
      <c r="J48" s="1" t="s">
        <v>128</v>
      </c>
      <c r="K48" s="1" t="s">
        <v>122</v>
      </c>
      <c r="L48" s="2">
        <v>700</v>
      </c>
      <c r="M48" s="1" t="s">
        <v>680</v>
      </c>
      <c r="N48" s="1" t="s">
        <v>887</v>
      </c>
      <c r="O48" s="1" t="s">
        <v>170</v>
      </c>
      <c r="P48" s="1" t="s">
        <v>818</v>
      </c>
      <c r="Q48" s="1" t="s">
        <v>1486</v>
      </c>
      <c r="R48" s="1" t="s">
        <v>218</v>
      </c>
      <c r="S48" s="1" t="s">
        <v>759</v>
      </c>
      <c r="T48" s="1" t="s">
        <v>2132</v>
      </c>
      <c r="U48" s="1" t="s">
        <v>815</v>
      </c>
      <c r="V48" s="1"/>
      <c r="W48" s="1" t="s">
        <v>817</v>
      </c>
      <c r="X48" s="133">
        <f t="shared" si="1"/>
        <v>1824</v>
      </c>
    </row>
    <row r="49" spans="1:24" x14ac:dyDescent="0.3">
      <c r="A49" s="1">
        <v>1852</v>
      </c>
      <c r="B49" s="1" t="s">
        <v>54</v>
      </c>
      <c r="C49" s="5">
        <v>44050.515023148146</v>
      </c>
      <c r="D49" s="1" t="s">
        <v>6802</v>
      </c>
      <c r="E49" s="1" t="s">
        <v>61</v>
      </c>
      <c r="F49" s="1" t="s">
        <v>719</v>
      </c>
      <c r="G49" s="1" t="s">
        <v>653</v>
      </c>
      <c r="H49" s="1" t="s">
        <v>756</v>
      </c>
      <c r="I49" s="1" t="s">
        <v>55</v>
      </c>
      <c r="J49" s="1" t="s">
        <v>62</v>
      </c>
      <c r="K49" s="1" t="s">
        <v>54</v>
      </c>
      <c r="L49" s="2">
        <v>0</v>
      </c>
      <c r="M49" s="1" t="s">
        <v>218</v>
      </c>
      <c r="N49" s="1" t="s">
        <v>218</v>
      </c>
      <c r="O49" s="1" t="s">
        <v>6360</v>
      </c>
      <c r="P49" s="1" t="s">
        <v>1464</v>
      </c>
      <c r="Q49" s="1" t="s">
        <v>1967</v>
      </c>
      <c r="R49" s="1" t="s">
        <v>218</v>
      </c>
      <c r="S49" s="1" t="s">
        <v>759</v>
      </c>
      <c r="T49" s="1" t="s">
        <v>2132</v>
      </c>
      <c r="U49" s="1" t="s">
        <v>1941</v>
      </c>
      <c r="V49" s="1"/>
      <c r="W49" s="1" t="s">
        <v>1942</v>
      </c>
      <c r="X49" s="133">
        <f t="shared" si="1"/>
        <v>1852</v>
      </c>
    </row>
    <row r="50" spans="1:24" x14ac:dyDescent="0.3">
      <c r="A50" s="1">
        <v>1883</v>
      </c>
      <c r="B50" s="1" t="s">
        <v>1019</v>
      </c>
      <c r="C50" s="5">
        <v>44074.483055555553</v>
      </c>
      <c r="D50" s="1" t="s">
        <v>7909</v>
      </c>
      <c r="E50" s="1" t="s">
        <v>48</v>
      </c>
      <c r="F50" s="1" t="s">
        <v>652</v>
      </c>
      <c r="G50" s="1" t="s">
        <v>653</v>
      </c>
      <c r="H50" s="1" t="s">
        <v>756</v>
      </c>
      <c r="I50" s="1" t="s">
        <v>123</v>
      </c>
      <c r="J50" s="1" t="s">
        <v>50</v>
      </c>
      <c r="K50" s="1" t="s">
        <v>281</v>
      </c>
      <c r="L50" s="2">
        <v>685.1</v>
      </c>
      <c r="M50" s="1" t="s">
        <v>1186</v>
      </c>
      <c r="N50" s="1" t="s">
        <v>887</v>
      </c>
      <c r="O50" s="1" t="s">
        <v>170</v>
      </c>
      <c r="P50" s="1" t="s">
        <v>1903</v>
      </c>
      <c r="Q50" s="1" t="s">
        <v>1486</v>
      </c>
      <c r="R50" s="1" t="s">
        <v>218</v>
      </c>
      <c r="S50" s="1" t="s">
        <v>7910</v>
      </c>
      <c r="T50" s="1" t="s">
        <v>2132</v>
      </c>
      <c r="U50" s="1" t="s">
        <v>1941</v>
      </c>
      <c r="V50" s="1"/>
      <c r="W50" s="1" t="s">
        <v>1942</v>
      </c>
      <c r="X50" s="133">
        <f t="shared" si="1"/>
        <v>1883</v>
      </c>
    </row>
    <row r="51" spans="1:24" x14ac:dyDescent="0.3">
      <c r="A51" s="1">
        <v>1884</v>
      </c>
      <c r="B51" s="1" t="s">
        <v>835</v>
      </c>
      <c r="C51" s="5">
        <v>44074.519814814812</v>
      </c>
      <c r="D51" s="1" t="s">
        <v>7911</v>
      </c>
      <c r="E51" s="1" t="s">
        <v>48</v>
      </c>
      <c r="F51" s="1" t="s">
        <v>652</v>
      </c>
      <c r="G51" s="1" t="s">
        <v>653</v>
      </c>
      <c r="H51" s="1" t="s">
        <v>756</v>
      </c>
      <c r="I51" s="1" t="s">
        <v>123</v>
      </c>
      <c r="J51" s="1" t="s">
        <v>50</v>
      </c>
      <c r="K51" s="1" t="s">
        <v>207</v>
      </c>
      <c r="L51" s="2">
        <v>734</v>
      </c>
      <c r="M51" s="1" t="s">
        <v>1045</v>
      </c>
      <c r="N51" s="1" t="s">
        <v>6618</v>
      </c>
      <c r="O51" s="1" t="s">
        <v>6350</v>
      </c>
      <c r="P51" s="1" t="s">
        <v>1312</v>
      </c>
      <c r="Q51" s="1" t="s">
        <v>58</v>
      </c>
      <c r="R51" s="1" t="s">
        <v>218</v>
      </c>
      <c r="S51" s="1" t="s">
        <v>1004</v>
      </c>
      <c r="T51" s="1" t="s">
        <v>2132</v>
      </c>
      <c r="U51" s="1" t="s">
        <v>815</v>
      </c>
      <c r="V51" s="1"/>
      <c r="W51" s="1" t="s">
        <v>817</v>
      </c>
      <c r="X51" s="133">
        <f t="shared" si="1"/>
        <v>1884</v>
      </c>
    </row>
    <row r="52" spans="1:24" x14ac:dyDescent="0.3">
      <c r="A52" s="1">
        <v>1890</v>
      </c>
      <c r="B52" s="1" t="s">
        <v>835</v>
      </c>
      <c r="C52" s="1">
        <v>44077.598344907405</v>
      </c>
      <c r="D52" s="1" t="s">
        <v>7917</v>
      </c>
      <c r="E52" s="1" t="s">
        <v>48</v>
      </c>
      <c r="F52" s="1" t="s">
        <v>652</v>
      </c>
      <c r="G52" s="1" t="s">
        <v>653</v>
      </c>
      <c r="H52" s="1" t="s">
        <v>756</v>
      </c>
      <c r="I52" s="1" t="s">
        <v>123</v>
      </c>
      <c r="J52" s="1" t="s">
        <v>50</v>
      </c>
      <c r="K52" s="1" t="s">
        <v>207</v>
      </c>
      <c r="L52" s="1">
        <v>869</v>
      </c>
      <c r="M52" s="1" t="s">
        <v>4241</v>
      </c>
      <c r="N52" s="1" t="s">
        <v>183</v>
      </c>
      <c r="O52" s="1" t="s">
        <v>170</v>
      </c>
      <c r="P52" s="1" t="s">
        <v>758</v>
      </c>
      <c r="Q52" s="1" t="s">
        <v>1486</v>
      </c>
      <c r="R52" s="1" t="s">
        <v>218</v>
      </c>
      <c r="S52" s="1" t="s">
        <v>1004</v>
      </c>
      <c r="T52" s="1" t="s">
        <v>2132</v>
      </c>
      <c r="U52" s="1" t="s">
        <v>815</v>
      </c>
      <c r="V52" s="1"/>
      <c r="W52" s="1" t="s">
        <v>817</v>
      </c>
      <c r="X52" s="133">
        <f t="shared" si="1"/>
        <v>1890</v>
      </c>
    </row>
    <row r="53" spans="1:24" x14ac:dyDescent="0.3">
      <c r="A53" s="1">
        <v>1899</v>
      </c>
      <c r="B53" s="1" t="s">
        <v>1084</v>
      </c>
      <c r="C53" s="5">
        <v>44082.543900462966</v>
      </c>
      <c r="D53" s="1" t="s">
        <v>8017</v>
      </c>
      <c r="E53" s="1" t="s">
        <v>303</v>
      </c>
      <c r="F53" s="1" t="s">
        <v>724</v>
      </c>
      <c r="G53" s="1" t="s">
        <v>653</v>
      </c>
      <c r="H53" s="1" t="s">
        <v>756</v>
      </c>
      <c r="I53" s="1" t="s">
        <v>55</v>
      </c>
      <c r="J53" s="1" t="s">
        <v>725</v>
      </c>
      <c r="K53" s="1" t="s">
        <v>67</v>
      </c>
      <c r="L53" s="2">
        <v>439</v>
      </c>
      <c r="M53" s="1" t="s">
        <v>726</v>
      </c>
      <c r="N53" s="1" t="s">
        <v>887</v>
      </c>
      <c r="O53" s="1" t="s">
        <v>814</v>
      </c>
      <c r="P53" s="1" t="s">
        <v>2152</v>
      </c>
      <c r="Q53" s="1" t="s">
        <v>1486</v>
      </c>
      <c r="R53" s="1" t="s">
        <v>218</v>
      </c>
      <c r="S53" s="1" t="s">
        <v>759</v>
      </c>
      <c r="T53" s="1" t="s">
        <v>2132</v>
      </c>
      <c r="U53" s="1" t="s">
        <v>1941</v>
      </c>
      <c r="V53" s="1"/>
      <c r="W53" s="1" t="s">
        <v>1942</v>
      </c>
      <c r="X53" s="133">
        <f t="shared" si="1"/>
        <v>1899</v>
      </c>
    </row>
    <row r="54" spans="1:24" x14ac:dyDescent="0.3">
      <c r="A54" s="1">
        <v>1906</v>
      </c>
      <c r="B54" s="1" t="s">
        <v>122</v>
      </c>
      <c r="C54" s="5">
        <v>44084.51835648148</v>
      </c>
      <c r="D54" s="1" t="s">
        <v>8024</v>
      </c>
      <c r="E54" s="1" t="s">
        <v>48</v>
      </c>
      <c r="F54" s="1" t="s">
        <v>652</v>
      </c>
      <c r="G54" s="1" t="s">
        <v>653</v>
      </c>
      <c r="H54" s="1" t="s">
        <v>1463</v>
      </c>
      <c r="I54" s="1" t="s">
        <v>123</v>
      </c>
      <c r="J54" s="1" t="s">
        <v>50</v>
      </c>
      <c r="K54" s="1" t="s">
        <v>122</v>
      </c>
      <c r="L54" s="2">
        <v>0</v>
      </c>
      <c r="M54" s="1" t="s">
        <v>218</v>
      </c>
      <c r="N54" s="1" t="s">
        <v>218</v>
      </c>
      <c r="O54" s="1" t="s">
        <v>170</v>
      </c>
      <c r="P54" s="1" t="s">
        <v>758</v>
      </c>
      <c r="Q54" s="1" t="s">
        <v>1486</v>
      </c>
      <c r="R54" s="1" t="s">
        <v>218</v>
      </c>
      <c r="S54" s="1" t="s">
        <v>8025</v>
      </c>
      <c r="T54" s="1" t="s">
        <v>2132</v>
      </c>
      <c r="U54" s="1" t="s">
        <v>1941</v>
      </c>
      <c r="V54" s="1"/>
      <c r="W54" s="1" t="s">
        <v>1942</v>
      </c>
      <c r="X54" s="133">
        <f t="shared" si="1"/>
        <v>1906</v>
      </c>
    </row>
    <row r="55" spans="1:24" x14ac:dyDescent="0.3">
      <c r="A55" s="1">
        <v>1907</v>
      </c>
      <c r="B55" s="1" t="s">
        <v>1407</v>
      </c>
      <c r="C55" s="1">
        <v>44084.59097222222</v>
      </c>
      <c r="D55" s="1" t="s">
        <v>8026</v>
      </c>
      <c r="E55" s="1" t="s">
        <v>78</v>
      </c>
      <c r="F55" s="1" t="s">
        <v>662</v>
      </c>
      <c r="G55" s="1" t="s">
        <v>653</v>
      </c>
      <c r="H55" s="1" t="s">
        <v>756</v>
      </c>
      <c r="I55" s="1" t="s">
        <v>427</v>
      </c>
      <c r="J55" s="1" t="s">
        <v>1378</v>
      </c>
      <c r="K55" s="1" t="s">
        <v>186</v>
      </c>
      <c r="L55" s="2">
        <v>217</v>
      </c>
      <c r="M55" s="1" t="s">
        <v>1379</v>
      </c>
      <c r="N55" s="1" t="s">
        <v>6616</v>
      </c>
      <c r="O55" s="1" t="s">
        <v>170</v>
      </c>
      <c r="P55" s="1" t="s">
        <v>1903</v>
      </c>
      <c r="Q55" s="1" t="s">
        <v>89</v>
      </c>
      <c r="R55" s="1" t="s">
        <v>218</v>
      </c>
      <c r="S55" s="1" t="s">
        <v>8027</v>
      </c>
      <c r="T55" s="1" t="s">
        <v>2132</v>
      </c>
      <c r="U55" s="1" t="s">
        <v>815</v>
      </c>
      <c r="V55" s="1"/>
      <c r="W55" s="1" t="s">
        <v>817</v>
      </c>
      <c r="X55" s="133">
        <f t="shared" si="1"/>
        <v>1907</v>
      </c>
    </row>
    <row r="56" spans="1:24" x14ac:dyDescent="0.3">
      <c r="A56" s="1">
        <v>1910</v>
      </c>
      <c r="B56" s="1" t="s">
        <v>760</v>
      </c>
      <c r="C56" s="5">
        <v>44084.654907407406</v>
      </c>
      <c r="D56" s="1" t="s">
        <v>8029</v>
      </c>
      <c r="E56" s="1" t="s">
        <v>48</v>
      </c>
      <c r="F56" s="1" t="s">
        <v>652</v>
      </c>
      <c r="G56" s="1" t="s">
        <v>653</v>
      </c>
      <c r="H56" s="1" t="s">
        <v>756</v>
      </c>
      <c r="I56" s="1" t="s">
        <v>123</v>
      </c>
      <c r="J56" s="1" t="s">
        <v>128</v>
      </c>
      <c r="K56" s="1" t="s">
        <v>122</v>
      </c>
      <c r="L56" s="2">
        <v>700</v>
      </c>
      <c r="M56" s="1" t="s">
        <v>680</v>
      </c>
      <c r="N56" s="1" t="s">
        <v>887</v>
      </c>
      <c r="O56" s="1" t="s">
        <v>170</v>
      </c>
      <c r="P56" s="1" t="s">
        <v>818</v>
      </c>
      <c r="Q56" s="1" t="s">
        <v>1486</v>
      </c>
      <c r="R56" s="1" t="s">
        <v>1828</v>
      </c>
      <c r="S56" s="1" t="s">
        <v>8030</v>
      </c>
      <c r="T56" s="1" t="s">
        <v>2132</v>
      </c>
      <c r="U56" s="1" t="s">
        <v>815</v>
      </c>
      <c r="V56" s="1"/>
      <c r="W56" s="1" t="s">
        <v>817</v>
      </c>
      <c r="X56" s="133">
        <f t="shared" si="1"/>
        <v>1910</v>
      </c>
    </row>
    <row r="57" spans="1:24" x14ac:dyDescent="0.3">
      <c r="A57" s="1">
        <v>1911</v>
      </c>
      <c r="B57" s="1" t="s">
        <v>1222</v>
      </c>
      <c r="C57" s="5">
        <v>44084.748344907406</v>
      </c>
      <c r="D57" s="1" t="s">
        <v>8031</v>
      </c>
      <c r="E57" s="1" t="s">
        <v>48</v>
      </c>
      <c r="F57" s="1" t="s">
        <v>652</v>
      </c>
      <c r="G57" s="1" t="s">
        <v>653</v>
      </c>
      <c r="H57" s="1" t="s">
        <v>756</v>
      </c>
      <c r="I57" s="1" t="s">
        <v>55</v>
      </c>
      <c r="J57" s="1" t="s">
        <v>277</v>
      </c>
      <c r="K57" s="1" t="s">
        <v>650</v>
      </c>
      <c r="L57" s="2">
        <v>3014</v>
      </c>
      <c r="M57" s="1" t="s">
        <v>1975</v>
      </c>
      <c r="N57" s="1" t="s">
        <v>887</v>
      </c>
      <c r="O57" s="1" t="s">
        <v>6701</v>
      </c>
      <c r="P57" s="1" t="s">
        <v>1915</v>
      </c>
      <c r="Q57" s="1" t="s">
        <v>97</v>
      </c>
      <c r="R57" s="1" t="s">
        <v>218</v>
      </c>
      <c r="S57" s="1" t="s">
        <v>853</v>
      </c>
      <c r="T57" s="1" t="s">
        <v>2132</v>
      </c>
      <c r="U57" s="1" t="s">
        <v>815</v>
      </c>
      <c r="V57" s="1"/>
      <c r="W57" s="1" t="s">
        <v>817</v>
      </c>
      <c r="X57" s="133">
        <f t="shared" si="1"/>
        <v>1911</v>
      </c>
    </row>
    <row r="58" spans="1:24" x14ac:dyDescent="0.3">
      <c r="A58" s="1">
        <v>1912</v>
      </c>
      <c r="B58" s="1" t="s">
        <v>1376</v>
      </c>
      <c r="C58" s="1">
        <v>44085.392141203702</v>
      </c>
      <c r="D58" s="1" t="s">
        <v>8172</v>
      </c>
      <c r="E58" s="1" t="s">
        <v>78</v>
      </c>
      <c r="F58" s="1" t="s">
        <v>662</v>
      </c>
      <c r="G58" s="1" t="s">
        <v>653</v>
      </c>
      <c r="H58" s="1" t="s">
        <v>756</v>
      </c>
      <c r="I58" s="1" t="s">
        <v>427</v>
      </c>
      <c r="J58" s="1" t="s">
        <v>1378</v>
      </c>
      <c r="K58" s="1" t="s">
        <v>186</v>
      </c>
      <c r="L58" s="2">
        <v>217</v>
      </c>
      <c r="M58" s="1" t="s">
        <v>1379</v>
      </c>
      <c r="N58" s="1" t="s">
        <v>6616</v>
      </c>
      <c r="O58" s="1" t="s">
        <v>170</v>
      </c>
      <c r="P58" s="1" t="s">
        <v>758</v>
      </c>
      <c r="Q58" s="1" t="s">
        <v>1486</v>
      </c>
      <c r="R58" s="1" t="s">
        <v>218</v>
      </c>
      <c r="S58" s="1" t="s">
        <v>8032</v>
      </c>
      <c r="T58" s="1" t="s">
        <v>2132</v>
      </c>
      <c r="U58" s="1" t="s">
        <v>815</v>
      </c>
      <c r="V58" s="1"/>
      <c r="W58" s="1" t="s">
        <v>817</v>
      </c>
      <c r="X58" s="133">
        <f t="shared" si="1"/>
        <v>1912</v>
      </c>
    </row>
    <row r="59" spans="1:24" x14ac:dyDescent="0.3">
      <c r="A59" s="1">
        <v>1914</v>
      </c>
      <c r="B59" s="1" t="s">
        <v>787</v>
      </c>
      <c r="C59" s="5">
        <v>44085.747569444444</v>
      </c>
      <c r="D59" s="1" t="s">
        <v>8034</v>
      </c>
      <c r="E59" s="1" t="s">
        <v>90</v>
      </c>
      <c r="F59" s="1" t="s">
        <v>700</v>
      </c>
      <c r="G59" s="1" t="s">
        <v>653</v>
      </c>
      <c r="H59" s="1" t="s">
        <v>756</v>
      </c>
      <c r="I59" s="1" t="s">
        <v>85</v>
      </c>
      <c r="J59" s="1" t="s">
        <v>91</v>
      </c>
      <c r="K59" s="1" t="s">
        <v>84</v>
      </c>
      <c r="L59" s="2">
        <v>881.2</v>
      </c>
      <c r="M59" s="1" t="s">
        <v>1673</v>
      </c>
      <c r="N59" s="1" t="s">
        <v>80</v>
      </c>
      <c r="O59" s="1" t="s">
        <v>1914</v>
      </c>
      <c r="P59" s="1" t="s">
        <v>818</v>
      </c>
      <c r="Q59" s="1" t="s">
        <v>97</v>
      </c>
      <c r="R59" s="1" t="s">
        <v>218</v>
      </c>
      <c r="S59" s="1" t="s">
        <v>759</v>
      </c>
      <c r="T59" s="1" t="s">
        <v>1189</v>
      </c>
      <c r="U59" s="1" t="s">
        <v>8173</v>
      </c>
      <c r="V59" s="1"/>
      <c r="W59" s="1" t="s">
        <v>8174</v>
      </c>
      <c r="X59" s="133">
        <f t="shared" si="1"/>
        <v>1914</v>
      </c>
    </row>
    <row r="60" spans="1:24" x14ac:dyDescent="0.3">
      <c r="A60" s="1">
        <v>1915</v>
      </c>
      <c r="B60" s="1" t="s">
        <v>787</v>
      </c>
      <c r="C60" s="5">
        <v>44085.768611111111</v>
      </c>
      <c r="D60" s="1" t="s">
        <v>8035</v>
      </c>
      <c r="E60" s="1" t="s">
        <v>90</v>
      </c>
      <c r="F60" s="1" t="s">
        <v>700</v>
      </c>
      <c r="G60" s="1" t="s">
        <v>653</v>
      </c>
      <c r="H60" s="1" t="s">
        <v>756</v>
      </c>
      <c r="I60" s="1" t="s">
        <v>85</v>
      </c>
      <c r="J60" s="1" t="s">
        <v>91</v>
      </c>
      <c r="K60" s="1" t="s">
        <v>84</v>
      </c>
      <c r="L60" s="2">
        <v>881.2</v>
      </c>
      <c r="M60" s="1" t="s">
        <v>1673</v>
      </c>
      <c r="N60" s="1" t="s">
        <v>80</v>
      </c>
      <c r="O60" s="1" t="s">
        <v>1914</v>
      </c>
      <c r="P60" s="1" t="s">
        <v>818</v>
      </c>
      <c r="Q60" s="1" t="s">
        <v>97</v>
      </c>
      <c r="R60" s="1" t="s">
        <v>218</v>
      </c>
      <c r="S60" s="1" t="s">
        <v>759</v>
      </c>
      <c r="T60" s="1" t="s">
        <v>2132</v>
      </c>
      <c r="U60" s="1" t="s">
        <v>8173</v>
      </c>
      <c r="V60" s="1"/>
      <c r="W60" s="1" t="s">
        <v>8174</v>
      </c>
      <c r="X60" s="133">
        <f t="shared" si="1"/>
        <v>1915</v>
      </c>
    </row>
    <row r="61" spans="1:24" x14ac:dyDescent="0.3">
      <c r="A61" s="1">
        <v>1917</v>
      </c>
      <c r="B61" s="1" t="s">
        <v>376</v>
      </c>
      <c r="C61" s="1">
        <v>44088.67527777778</v>
      </c>
      <c r="D61" s="1" t="s">
        <v>8175</v>
      </c>
      <c r="E61" s="1" t="s">
        <v>216</v>
      </c>
      <c r="F61" s="1" t="s">
        <v>691</v>
      </c>
      <c r="G61" s="1" t="s">
        <v>653</v>
      </c>
      <c r="H61" s="1" t="s">
        <v>756</v>
      </c>
      <c r="I61" s="1" t="s">
        <v>39</v>
      </c>
      <c r="J61" s="1" t="s">
        <v>98</v>
      </c>
      <c r="K61" s="1" t="s">
        <v>376</v>
      </c>
      <c r="L61" s="2">
        <v>0</v>
      </c>
      <c r="M61" s="1" t="s">
        <v>218</v>
      </c>
      <c r="N61" s="1" t="s">
        <v>218</v>
      </c>
      <c r="O61" s="1" t="s">
        <v>170</v>
      </c>
      <c r="P61" s="1" t="s">
        <v>1312</v>
      </c>
      <c r="Q61" s="1" t="s">
        <v>210</v>
      </c>
      <c r="R61" s="1" t="s">
        <v>218</v>
      </c>
      <c r="S61" s="1" t="s">
        <v>8176</v>
      </c>
      <c r="T61" s="1" t="s">
        <v>2132</v>
      </c>
      <c r="U61" s="1" t="s">
        <v>815</v>
      </c>
      <c r="V61" s="1"/>
      <c r="W61" s="1" t="s">
        <v>817</v>
      </c>
      <c r="X61" s="133">
        <f t="shared" si="1"/>
        <v>1917</v>
      </c>
    </row>
    <row r="62" spans="1:24" x14ac:dyDescent="0.3">
      <c r="A62" s="1">
        <v>1918</v>
      </c>
      <c r="B62" s="1" t="s">
        <v>376</v>
      </c>
      <c r="C62" s="5">
        <v>44088.680694444447</v>
      </c>
      <c r="D62" s="1" t="s">
        <v>8177</v>
      </c>
      <c r="E62" s="1" t="s">
        <v>216</v>
      </c>
      <c r="F62" s="1" t="s">
        <v>691</v>
      </c>
      <c r="G62" s="1" t="s">
        <v>653</v>
      </c>
      <c r="H62" s="1" t="s">
        <v>756</v>
      </c>
      <c r="I62" s="1" t="s">
        <v>39</v>
      </c>
      <c r="J62" s="1" t="s">
        <v>210</v>
      </c>
      <c r="K62" s="1" t="s">
        <v>376</v>
      </c>
      <c r="L62" s="2">
        <v>0</v>
      </c>
      <c r="M62" s="1" t="s">
        <v>218</v>
      </c>
      <c r="N62" s="1" t="s">
        <v>218</v>
      </c>
      <c r="O62" s="1" t="s">
        <v>170</v>
      </c>
      <c r="P62" s="1" t="s">
        <v>1312</v>
      </c>
      <c r="Q62" s="1" t="s">
        <v>210</v>
      </c>
      <c r="R62" s="1" t="s">
        <v>218</v>
      </c>
      <c r="S62" s="1" t="s">
        <v>8176</v>
      </c>
      <c r="T62" s="1" t="s">
        <v>2132</v>
      </c>
      <c r="U62" s="1" t="s">
        <v>815</v>
      </c>
      <c r="V62" s="1"/>
      <c r="W62" s="1" t="s">
        <v>817</v>
      </c>
      <c r="X62" s="133">
        <f t="shared" si="1"/>
        <v>1918</v>
      </c>
    </row>
    <row r="63" spans="1:24" x14ac:dyDescent="0.3">
      <c r="A63" s="1">
        <v>1919</v>
      </c>
      <c r="B63" s="1" t="s">
        <v>376</v>
      </c>
      <c r="C63" s="5">
        <v>44088.686724537038</v>
      </c>
      <c r="D63" s="1" t="s">
        <v>8178</v>
      </c>
      <c r="E63" s="1" t="s">
        <v>216</v>
      </c>
      <c r="F63" s="1" t="s">
        <v>691</v>
      </c>
      <c r="G63" s="1" t="s">
        <v>653</v>
      </c>
      <c r="H63" s="1" t="s">
        <v>756</v>
      </c>
      <c r="I63" s="1" t="s">
        <v>39</v>
      </c>
      <c r="J63" s="1" t="s">
        <v>98</v>
      </c>
      <c r="K63" s="1" t="s">
        <v>376</v>
      </c>
      <c r="L63" s="2">
        <v>0</v>
      </c>
      <c r="M63" s="1" t="s">
        <v>218</v>
      </c>
      <c r="N63" s="1" t="s">
        <v>218</v>
      </c>
      <c r="O63" s="1" t="s">
        <v>170</v>
      </c>
      <c r="P63" s="1" t="s">
        <v>1312</v>
      </c>
      <c r="Q63" s="1" t="s">
        <v>210</v>
      </c>
      <c r="R63" s="1" t="s">
        <v>218</v>
      </c>
      <c r="S63" s="1" t="s">
        <v>8176</v>
      </c>
      <c r="T63" s="1" t="s">
        <v>2132</v>
      </c>
      <c r="U63" s="1" t="s">
        <v>815</v>
      </c>
      <c r="V63" s="1"/>
      <c r="W63" s="1" t="s">
        <v>817</v>
      </c>
      <c r="X63" s="133">
        <f t="shared" si="1"/>
        <v>1919</v>
      </c>
    </row>
  </sheetData>
  <autoFilter ref="A1:X57" xr:uid="{D5AF8A02-9164-4CAA-960E-6F57DDAAA6AE}">
    <sortState xmlns:xlrd2="http://schemas.microsoft.com/office/spreadsheetml/2017/richdata2" ref="A2:X63">
      <sortCondition ref="X1:X57"/>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C52C-F907-4FE8-90B1-B92C24A9676D}">
  <dimension ref="A1:AV571"/>
  <sheetViews>
    <sheetView workbookViewId="0">
      <pane ySplit="1" topLeftCell="A2" activePane="bottomLeft" state="frozen"/>
      <selection pane="bottomLeft"/>
    </sheetView>
  </sheetViews>
  <sheetFormatPr baseColWidth="10" defaultRowHeight="14.4" x14ac:dyDescent="0.3"/>
  <cols>
    <col min="46" max="46" width="14.109375" bestFit="1" customWidth="1"/>
    <col min="47" max="47" width="14.33203125" bestFit="1" customWidth="1"/>
    <col min="48" max="48" width="14.44140625" bestFit="1" customWidth="1"/>
  </cols>
  <sheetData>
    <row r="1" spans="1:48" x14ac:dyDescent="0.3">
      <c r="A1" s="37" t="s">
        <v>16</v>
      </c>
      <c r="B1" s="37" t="s">
        <v>29</v>
      </c>
      <c r="C1" s="37" t="s">
        <v>0</v>
      </c>
      <c r="D1" s="37" t="s">
        <v>3</v>
      </c>
      <c r="E1" s="37" t="s">
        <v>18</v>
      </c>
      <c r="F1" s="37" t="s">
        <v>4</v>
      </c>
      <c r="G1" s="37" t="s">
        <v>5</v>
      </c>
      <c r="H1" s="37" t="s">
        <v>6</v>
      </c>
      <c r="I1" s="37" t="s">
        <v>2625</v>
      </c>
      <c r="J1" s="37" t="s">
        <v>7</v>
      </c>
      <c r="K1" s="37" t="s">
        <v>8</v>
      </c>
      <c r="L1" s="37" t="s">
        <v>9</v>
      </c>
      <c r="M1" s="37" t="s">
        <v>10</v>
      </c>
      <c r="N1" s="37" t="s">
        <v>11</v>
      </c>
      <c r="O1" s="37" t="s">
        <v>12</v>
      </c>
      <c r="P1" s="37" t="s">
        <v>14</v>
      </c>
      <c r="Q1" s="37" t="s">
        <v>15</v>
      </c>
      <c r="R1" s="37" t="s">
        <v>17</v>
      </c>
      <c r="S1" s="37" t="s">
        <v>2626</v>
      </c>
      <c r="T1" s="37" t="s">
        <v>2627</v>
      </c>
      <c r="U1" s="37" t="s">
        <v>19</v>
      </c>
      <c r="V1" s="37" t="s">
        <v>20</v>
      </c>
      <c r="W1" s="37" t="s">
        <v>21</v>
      </c>
      <c r="X1" s="37" t="s">
        <v>22</v>
      </c>
      <c r="Y1" s="37" t="s">
        <v>23</v>
      </c>
      <c r="Z1" s="37" t="s">
        <v>24</v>
      </c>
      <c r="AA1" s="37" t="s">
        <v>25</v>
      </c>
      <c r="AB1" s="37" t="s">
        <v>26</v>
      </c>
      <c r="AC1" s="37" t="s">
        <v>27</v>
      </c>
      <c r="AD1" s="37" t="s">
        <v>28</v>
      </c>
      <c r="AE1" s="37" t="s">
        <v>2628</v>
      </c>
      <c r="AF1" s="37" t="s">
        <v>2629</v>
      </c>
      <c r="AG1" s="37" t="s">
        <v>2630</v>
      </c>
      <c r="AH1" s="37" t="s">
        <v>2631</v>
      </c>
      <c r="AI1" s="37" t="s">
        <v>2632</v>
      </c>
      <c r="AJ1" s="37" t="s">
        <v>2633</v>
      </c>
      <c r="AK1" s="37" t="s">
        <v>2634</v>
      </c>
      <c r="AL1" s="37" t="s">
        <v>2635</v>
      </c>
      <c r="AM1" s="37" t="s">
        <v>2636</v>
      </c>
      <c r="AN1" s="37" t="s">
        <v>2637</v>
      </c>
      <c r="AO1" s="37" t="s">
        <v>632</v>
      </c>
      <c r="AP1" s="37" t="s">
        <v>2</v>
      </c>
      <c r="AQ1" s="37" t="s">
        <v>13</v>
      </c>
      <c r="AR1" s="37" t="s">
        <v>2638</v>
      </c>
      <c r="AS1" s="37" t="s">
        <v>2639</v>
      </c>
      <c r="AT1" s="7" t="s">
        <v>7083</v>
      </c>
      <c r="AU1" s="7" t="s">
        <v>7084</v>
      </c>
      <c r="AV1" s="7" t="s">
        <v>7085</v>
      </c>
    </row>
    <row r="2" spans="1:48" x14ac:dyDescent="0.3">
      <c r="A2" s="2">
        <v>1</v>
      </c>
      <c r="B2" s="1" t="s">
        <v>46</v>
      </c>
      <c r="C2" s="2" t="s">
        <v>46</v>
      </c>
      <c r="D2" s="2">
        <v>0</v>
      </c>
      <c r="E2" s="1" t="s">
        <v>46</v>
      </c>
      <c r="F2" s="1" t="s">
        <v>2640</v>
      </c>
      <c r="G2" s="1" t="s">
        <v>2641</v>
      </c>
      <c r="H2" s="1" t="s">
        <v>46</v>
      </c>
      <c r="I2" s="1" t="s">
        <v>6513</v>
      </c>
      <c r="J2" s="1" t="s">
        <v>2642</v>
      </c>
      <c r="K2" s="1" t="s">
        <v>557</v>
      </c>
      <c r="L2" s="1" t="s">
        <v>557</v>
      </c>
      <c r="M2" s="1" t="s">
        <v>46</v>
      </c>
      <c r="N2" s="1" t="s">
        <v>46</v>
      </c>
      <c r="O2" s="1" t="s">
        <v>46</v>
      </c>
      <c r="P2" s="1" t="s">
        <v>46</v>
      </c>
      <c r="Q2" s="66">
        <v>48000</v>
      </c>
      <c r="R2" s="67">
        <v>0.93</v>
      </c>
      <c r="S2" s="1" t="s">
        <v>7087</v>
      </c>
      <c r="T2" s="1" t="s">
        <v>7088</v>
      </c>
      <c r="U2" s="1" t="s">
        <v>7087</v>
      </c>
      <c r="V2" s="1" t="s">
        <v>7087</v>
      </c>
      <c r="W2" s="1" t="s">
        <v>7089</v>
      </c>
      <c r="X2" s="1" t="s">
        <v>46</v>
      </c>
      <c r="Y2" s="1" t="s">
        <v>2643</v>
      </c>
      <c r="Z2" s="1" t="s">
        <v>251</v>
      </c>
      <c r="AA2" s="1" t="s">
        <v>7090</v>
      </c>
      <c r="AB2" s="1" t="s">
        <v>46</v>
      </c>
      <c r="AC2" s="1" t="s">
        <v>139</v>
      </c>
      <c r="AD2" s="1" t="s">
        <v>182</v>
      </c>
      <c r="AE2" s="66" t="s">
        <v>46</v>
      </c>
      <c r="AF2" s="66" t="s">
        <v>46</v>
      </c>
      <c r="AG2" s="66" t="s">
        <v>46</v>
      </c>
      <c r="AH2" s="2" t="s">
        <v>46</v>
      </c>
      <c r="AI2" s="104" t="s">
        <v>46</v>
      </c>
      <c r="AJ2" s="2" t="s">
        <v>46</v>
      </c>
      <c r="AK2" s="1" t="s">
        <v>46</v>
      </c>
      <c r="AL2" s="1" t="s">
        <v>46</v>
      </c>
      <c r="AM2" s="1" t="s">
        <v>46</v>
      </c>
      <c r="AN2" s="1" t="s">
        <v>46</v>
      </c>
      <c r="AO2" s="1" t="s">
        <v>7091</v>
      </c>
      <c r="AP2" s="1" t="s">
        <v>218</v>
      </c>
      <c r="AQ2" s="1" t="s">
        <v>46</v>
      </c>
      <c r="AR2" s="1" t="s">
        <v>46</v>
      </c>
      <c r="AS2" s="1" t="s">
        <v>2644</v>
      </c>
      <c r="AT2" s="133">
        <f t="shared" ref="AT2:AT65" si="0">YEAR(AA2)</f>
        <v>2018</v>
      </c>
      <c r="AU2" s="1">
        <f t="shared" ref="AU2:AU65" si="1">MONTH(AA2)</f>
        <v>11</v>
      </c>
      <c r="AV2" s="1">
        <f t="shared" ref="AV2:AV65" si="2">WEEKNUM(AA2)</f>
        <v>45</v>
      </c>
    </row>
    <row r="3" spans="1:48" x14ac:dyDescent="0.3">
      <c r="A3" s="2">
        <v>1.04</v>
      </c>
      <c r="B3" s="1" t="s">
        <v>46</v>
      </c>
      <c r="C3" s="2" t="s">
        <v>46</v>
      </c>
      <c r="D3" s="2">
        <v>0</v>
      </c>
      <c r="E3" s="1" t="s">
        <v>46</v>
      </c>
      <c r="F3" s="1" t="s">
        <v>2640</v>
      </c>
      <c r="G3" s="1" t="s">
        <v>2641</v>
      </c>
      <c r="H3" s="1" t="s">
        <v>46</v>
      </c>
      <c r="I3" s="1" t="s">
        <v>6514</v>
      </c>
      <c r="J3" s="1" t="s">
        <v>689</v>
      </c>
      <c r="K3" s="1" t="s">
        <v>2645</v>
      </c>
      <c r="L3" s="1" t="s">
        <v>116</v>
      </c>
      <c r="M3" s="1" t="s">
        <v>46</v>
      </c>
      <c r="N3" s="1" t="s">
        <v>46</v>
      </c>
      <c r="O3" s="1" t="s">
        <v>46</v>
      </c>
      <c r="P3" s="1" t="s">
        <v>46</v>
      </c>
      <c r="Q3" s="66">
        <v>148800</v>
      </c>
      <c r="R3" s="67">
        <v>0.98</v>
      </c>
      <c r="S3" s="1" t="s">
        <v>7092</v>
      </c>
      <c r="T3" s="1" t="s">
        <v>7093</v>
      </c>
      <c r="U3" s="1" t="s">
        <v>7092</v>
      </c>
      <c r="V3" s="1" t="s">
        <v>7092</v>
      </c>
      <c r="W3" s="1" t="s">
        <v>7094</v>
      </c>
      <c r="X3" s="1" t="s">
        <v>46</v>
      </c>
      <c r="Y3" s="1" t="s">
        <v>2646</v>
      </c>
      <c r="Z3" s="1" t="s">
        <v>2647</v>
      </c>
      <c r="AA3" s="1" t="s">
        <v>7095</v>
      </c>
      <c r="AB3" s="1" t="s">
        <v>46</v>
      </c>
      <c r="AC3" s="1" t="s">
        <v>139</v>
      </c>
      <c r="AD3" s="1" t="s">
        <v>182</v>
      </c>
      <c r="AE3" s="66" t="s">
        <v>46</v>
      </c>
      <c r="AF3" s="66" t="s">
        <v>46</v>
      </c>
      <c r="AG3" s="66" t="s">
        <v>46</v>
      </c>
      <c r="AH3" s="2" t="s">
        <v>46</v>
      </c>
      <c r="AI3" s="104" t="s">
        <v>46</v>
      </c>
      <c r="AJ3" s="2" t="s">
        <v>46</v>
      </c>
      <c r="AK3" s="1" t="s">
        <v>46</v>
      </c>
      <c r="AL3" s="104" t="s">
        <v>46</v>
      </c>
      <c r="AM3" s="104" t="s">
        <v>46</v>
      </c>
      <c r="AN3" s="66" t="s">
        <v>46</v>
      </c>
      <c r="AO3" s="1" t="s">
        <v>7096</v>
      </c>
      <c r="AP3" s="1" t="s">
        <v>218</v>
      </c>
      <c r="AQ3" s="1" t="s">
        <v>46</v>
      </c>
      <c r="AR3" s="1" t="s">
        <v>46</v>
      </c>
      <c r="AS3" s="1" t="s">
        <v>2648</v>
      </c>
      <c r="AT3" s="133">
        <f t="shared" si="0"/>
        <v>2018</v>
      </c>
      <c r="AU3" s="1">
        <f t="shared" si="1"/>
        <v>10</v>
      </c>
      <c r="AV3" s="1">
        <f t="shared" si="2"/>
        <v>40</v>
      </c>
    </row>
    <row r="4" spans="1:48" x14ac:dyDescent="0.3">
      <c r="A4" s="2">
        <v>0</v>
      </c>
      <c r="B4" s="1" t="s">
        <v>46</v>
      </c>
      <c r="C4" s="2" t="s">
        <v>46</v>
      </c>
      <c r="D4" s="2">
        <v>0</v>
      </c>
      <c r="E4" s="1" t="s">
        <v>46</v>
      </c>
      <c r="F4" s="1" t="s">
        <v>2649</v>
      </c>
      <c r="G4" s="1" t="s">
        <v>46</v>
      </c>
      <c r="H4" s="1" t="s">
        <v>46</v>
      </c>
      <c r="I4" s="1" t="s">
        <v>6510</v>
      </c>
      <c r="J4" s="1" t="s">
        <v>2650</v>
      </c>
      <c r="K4" s="1" t="s">
        <v>884</v>
      </c>
      <c r="L4" s="1" t="s">
        <v>46</v>
      </c>
      <c r="M4" s="1" t="s">
        <v>46</v>
      </c>
      <c r="N4" s="1" t="s">
        <v>46</v>
      </c>
      <c r="O4" s="1" t="s">
        <v>46</v>
      </c>
      <c r="P4" s="1" t="s">
        <v>46</v>
      </c>
      <c r="Q4" s="66" t="s">
        <v>46</v>
      </c>
      <c r="R4" s="67">
        <v>0</v>
      </c>
      <c r="S4" s="1" t="s">
        <v>46</v>
      </c>
      <c r="T4" s="1" t="s">
        <v>46</v>
      </c>
      <c r="U4" s="1" t="s">
        <v>7097</v>
      </c>
      <c r="V4" s="1" t="s">
        <v>46</v>
      </c>
      <c r="W4" s="1" t="s">
        <v>7098</v>
      </c>
      <c r="X4" s="1" t="s">
        <v>46</v>
      </c>
      <c r="Y4" s="1" t="s">
        <v>59</v>
      </c>
      <c r="Z4" s="1" t="s">
        <v>2652</v>
      </c>
      <c r="AA4" s="1" t="s">
        <v>7099</v>
      </c>
      <c r="AB4" s="1" t="s">
        <v>46</v>
      </c>
      <c r="AC4" s="1" t="s">
        <v>46</v>
      </c>
      <c r="AD4" s="1" t="s">
        <v>49</v>
      </c>
      <c r="AE4" s="66" t="s">
        <v>46</v>
      </c>
      <c r="AF4" s="66" t="s">
        <v>46</v>
      </c>
      <c r="AG4" s="66" t="s">
        <v>46</v>
      </c>
      <c r="AH4" s="104" t="s">
        <v>46</v>
      </c>
      <c r="AI4" s="2" t="s">
        <v>46</v>
      </c>
      <c r="AJ4" s="2" t="s">
        <v>46</v>
      </c>
      <c r="AK4" s="1" t="s">
        <v>46</v>
      </c>
      <c r="AL4" s="1" t="s">
        <v>46</v>
      </c>
      <c r="AM4" s="1" t="s">
        <v>46</v>
      </c>
      <c r="AN4" s="1" t="s">
        <v>46</v>
      </c>
      <c r="AO4" s="1" t="s">
        <v>7097</v>
      </c>
      <c r="AP4" s="1" t="s">
        <v>46</v>
      </c>
      <c r="AQ4" s="1" t="s">
        <v>46</v>
      </c>
      <c r="AR4" s="1" t="s">
        <v>46</v>
      </c>
      <c r="AS4" s="1" t="s">
        <v>2653</v>
      </c>
      <c r="AT4" s="133">
        <f t="shared" si="0"/>
        <v>2020</v>
      </c>
      <c r="AU4" s="1">
        <f t="shared" si="1"/>
        <v>3</v>
      </c>
      <c r="AV4" s="1">
        <f t="shared" si="2"/>
        <v>11</v>
      </c>
    </row>
    <row r="5" spans="1:48" x14ac:dyDescent="0.3">
      <c r="A5" s="2">
        <v>0</v>
      </c>
      <c r="B5" s="1" t="s">
        <v>46</v>
      </c>
      <c r="C5" s="2" t="s">
        <v>46</v>
      </c>
      <c r="D5" s="2">
        <v>0</v>
      </c>
      <c r="E5" s="1" t="s">
        <v>46</v>
      </c>
      <c r="F5" s="1" t="s">
        <v>2640</v>
      </c>
      <c r="G5" s="1" t="s">
        <v>2641</v>
      </c>
      <c r="H5" s="1" t="s">
        <v>46</v>
      </c>
      <c r="I5" s="1" t="s">
        <v>6510</v>
      </c>
      <c r="J5" s="1" t="s">
        <v>2658</v>
      </c>
      <c r="K5" s="1" t="s">
        <v>2659</v>
      </c>
      <c r="L5" s="1" t="s">
        <v>2659</v>
      </c>
      <c r="M5" s="1" t="s">
        <v>46</v>
      </c>
      <c r="N5" s="1" t="s">
        <v>46</v>
      </c>
      <c r="O5" s="1" t="s">
        <v>46</v>
      </c>
      <c r="P5" s="1" t="s">
        <v>46</v>
      </c>
      <c r="Q5" s="66" t="s">
        <v>46</v>
      </c>
      <c r="R5" s="67">
        <v>0</v>
      </c>
      <c r="S5" s="1" t="s">
        <v>46</v>
      </c>
      <c r="T5" s="1" t="s">
        <v>46</v>
      </c>
      <c r="U5" s="1" t="s">
        <v>7104</v>
      </c>
      <c r="V5" s="1" t="s">
        <v>46</v>
      </c>
      <c r="W5" s="1" t="s">
        <v>7104</v>
      </c>
      <c r="X5" s="1" t="s">
        <v>46</v>
      </c>
      <c r="Y5" s="1" t="s">
        <v>59</v>
      </c>
      <c r="Z5" s="1" t="s">
        <v>60</v>
      </c>
      <c r="AA5" s="1" t="s">
        <v>7105</v>
      </c>
      <c r="AB5" s="1" t="s">
        <v>46</v>
      </c>
      <c r="AC5" s="1" t="s">
        <v>139</v>
      </c>
      <c r="AD5" s="1" t="s">
        <v>182</v>
      </c>
      <c r="AE5" s="66" t="s">
        <v>46</v>
      </c>
      <c r="AF5" s="66" t="s">
        <v>46</v>
      </c>
      <c r="AG5" s="66" t="s">
        <v>46</v>
      </c>
      <c r="AH5" s="2" t="s">
        <v>46</v>
      </c>
      <c r="AI5" s="104" t="s">
        <v>46</v>
      </c>
      <c r="AJ5" s="1" t="s">
        <v>46</v>
      </c>
      <c r="AK5" s="1" t="s">
        <v>46</v>
      </c>
      <c r="AL5" s="104" t="s">
        <v>46</v>
      </c>
      <c r="AM5" s="104" t="s">
        <v>46</v>
      </c>
      <c r="AN5" s="66" t="s">
        <v>46</v>
      </c>
      <c r="AO5" s="1" t="s">
        <v>7105</v>
      </c>
      <c r="AP5" s="1" t="s">
        <v>218</v>
      </c>
      <c r="AQ5" s="1" t="s">
        <v>46</v>
      </c>
      <c r="AR5" s="1" t="s">
        <v>46</v>
      </c>
      <c r="AS5" s="1" t="s">
        <v>2660</v>
      </c>
      <c r="AT5" s="133">
        <f t="shared" si="0"/>
        <v>2018</v>
      </c>
      <c r="AU5" s="1">
        <f t="shared" si="1"/>
        <v>11</v>
      </c>
      <c r="AV5" s="1">
        <f t="shared" si="2"/>
        <v>46</v>
      </c>
    </row>
    <row r="6" spans="1:48" x14ac:dyDescent="0.3">
      <c r="A6" s="2">
        <v>0.59</v>
      </c>
      <c r="B6" s="1" t="s">
        <v>46</v>
      </c>
      <c r="C6" s="2" t="s">
        <v>46</v>
      </c>
      <c r="D6" s="2">
        <v>0</v>
      </c>
      <c r="E6" s="1" t="s">
        <v>46</v>
      </c>
      <c r="F6" s="1" t="s">
        <v>2640</v>
      </c>
      <c r="G6" s="1" t="s">
        <v>2641</v>
      </c>
      <c r="H6" s="1" t="s">
        <v>46</v>
      </c>
      <c r="I6" s="1" t="s">
        <v>6515</v>
      </c>
      <c r="J6" s="1" t="s">
        <v>2661</v>
      </c>
      <c r="K6" s="1" t="s">
        <v>2484</v>
      </c>
      <c r="L6" s="1" t="s">
        <v>2662</v>
      </c>
      <c r="M6" s="1" t="s">
        <v>46</v>
      </c>
      <c r="N6" s="1" t="s">
        <v>46</v>
      </c>
      <c r="O6" s="1" t="s">
        <v>46</v>
      </c>
      <c r="P6" s="1" t="s">
        <v>46</v>
      </c>
      <c r="Q6" s="66">
        <v>567200</v>
      </c>
      <c r="R6" s="67">
        <v>0.96</v>
      </c>
      <c r="S6" s="1" t="s">
        <v>7106</v>
      </c>
      <c r="T6" s="1" t="s">
        <v>7107</v>
      </c>
      <c r="U6" s="1" t="s">
        <v>7108</v>
      </c>
      <c r="V6" s="1" t="s">
        <v>7108</v>
      </c>
      <c r="W6" s="1" t="s">
        <v>7109</v>
      </c>
      <c r="X6" s="1" t="s">
        <v>46</v>
      </c>
      <c r="Y6" s="1" t="s">
        <v>2663</v>
      </c>
      <c r="Z6" s="1" t="s">
        <v>2664</v>
      </c>
      <c r="AA6" s="1" t="s">
        <v>7110</v>
      </c>
      <c r="AB6" s="1" t="s">
        <v>46</v>
      </c>
      <c r="AC6" s="1" t="s">
        <v>139</v>
      </c>
      <c r="AD6" s="1" t="s">
        <v>182</v>
      </c>
      <c r="AE6" s="66" t="s">
        <v>46</v>
      </c>
      <c r="AF6" s="1" t="s">
        <v>46</v>
      </c>
      <c r="AG6" s="66" t="s">
        <v>46</v>
      </c>
      <c r="AH6" s="2" t="s">
        <v>46</v>
      </c>
      <c r="AI6" s="68" t="s">
        <v>46</v>
      </c>
      <c r="AJ6" s="1" t="s">
        <v>46</v>
      </c>
      <c r="AK6" s="1" t="s">
        <v>46</v>
      </c>
      <c r="AL6" s="104" t="s">
        <v>46</v>
      </c>
      <c r="AM6" s="68" t="s">
        <v>46</v>
      </c>
      <c r="AN6" s="66" t="s">
        <v>46</v>
      </c>
      <c r="AO6" s="1" t="s">
        <v>7111</v>
      </c>
      <c r="AP6" s="1" t="s">
        <v>218</v>
      </c>
      <c r="AQ6" s="1" t="s">
        <v>46</v>
      </c>
      <c r="AR6" s="1" t="s">
        <v>46</v>
      </c>
      <c r="AS6" s="1" t="s">
        <v>2665</v>
      </c>
      <c r="AT6" s="133">
        <f t="shared" si="0"/>
        <v>2018</v>
      </c>
      <c r="AU6" s="1">
        <f t="shared" si="1"/>
        <v>12</v>
      </c>
      <c r="AV6" s="1">
        <f t="shared" si="2"/>
        <v>50</v>
      </c>
    </row>
    <row r="7" spans="1:48" x14ac:dyDescent="0.3">
      <c r="A7" s="2">
        <v>1.18</v>
      </c>
      <c r="B7" s="1" t="s">
        <v>46</v>
      </c>
      <c r="C7" s="2" t="s">
        <v>46</v>
      </c>
      <c r="D7" s="2">
        <v>0</v>
      </c>
      <c r="E7" s="1" t="s">
        <v>46</v>
      </c>
      <c r="F7" s="1" t="s">
        <v>2640</v>
      </c>
      <c r="G7" s="1" t="s">
        <v>2641</v>
      </c>
      <c r="H7" s="1" t="s">
        <v>46</v>
      </c>
      <c r="I7" s="1" t="s">
        <v>6515</v>
      </c>
      <c r="J7" s="1" t="s">
        <v>2666</v>
      </c>
      <c r="K7" s="1" t="s">
        <v>2484</v>
      </c>
      <c r="L7" s="1" t="s">
        <v>2662</v>
      </c>
      <c r="M7" s="1" t="s">
        <v>46</v>
      </c>
      <c r="N7" s="1" t="s">
        <v>46</v>
      </c>
      <c r="O7" s="1" t="s">
        <v>46</v>
      </c>
      <c r="P7" s="1" t="s">
        <v>46</v>
      </c>
      <c r="Q7" s="66">
        <v>293600</v>
      </c>
      <c r="R7" s="67">
        <v>0.39</v>
      </c>
      <c r="S7" s="1" t="s">
        <v>7112</v>
      </c>
      <c r="T7" s="1" t="s">
        <v>7113</v>
      </c>
      <c r="U7" s="1" t="s">
        <v>7112</v>
      </c>
      <c r="V7" s="1" t="s">
        <v>7112</v>
      </c>
      <c r="W7" s="1" t="s">
        <v>7109</v>
      </c>
      <c r="X7" s="1" t="s">
        <v>46</v>
      </c>
      <c r="Y7" s="1" t="s">
        <v>2667</v>
      </c>
      <c r="Z7" s="1" t="s">
        <v>2668</v>
      </c>
      <c r="AA7" s="1" t="s">
        <v>7114</v>
      </c>
      <c r="AB7" s="1" t="s">
        <v>46</v>
      </c>
      <c r="AC7" s="1" t="s">
        <v>139</v>
      </c>
      <c r="AD7" s="1" t="s">
        <v>182</v>
      </c>
      <c r="AE7" s="66" t="s">
        <v>46</v>
      </c>
      <c r="AF7" s="1" t="s">
        <v>46</v>
      </c>
      <c r="AG7" s="66" t="s">
        <v>46</v>
      </c>
      <c r="AH7" s="2" t="s">
        <v>46</v>
      </c>
      <c r="AI7" s="68" t="s">
        <v>46</v>
      </c>
      <c r="AJ7" s="1" t="s">
        <v>46</v>
      </c>
      <c r="AK7" s="1" t="s">
        <v>46</v>
      </c>
      <c r="AL7" s="104" t="s">
        <v>46</v>
      </c>
      <c r="AM7" s="68" t="s">
        <v>46</v>
      </c>
      <c r="AN7" s="66" t="s">
        <v>46</v>
      </c>
      <c r="AO7" s="1" t="s">
        <v>7096</v>
      </c>
      <c r="AP7" s="1" t="s">
        <v>218</v>
      </c>
      <c r="AQ7" s="1" t="s">
        <v>46</v>
      </c>
      <c r="AR7" s="1" t="s">
        <v>46</v>
      </c>
      <c r="AS7" s="1" t="s">
        <v>2669</v>
      </c>
      <c r="AT7" s="133">
        <f t="shared" si="0"/>
        <v>2018</v>
      </c>
      <c r="AU7" s="1">
        <f t="shared" si="1"/>
        <v>10</v>
      </c>
      <c r="AV7" s="1">
        <f t="shared" si="2"/>
        <v>40</v>
      </c>
    </row>
    <row r="8" spans="1:48" x14ac:dyDescent="0.3">
      <c r="A8" s="2">
        <v>0.73</v>
      </c>
      <c r="B8" s="1" t="s">
        <v>46</v>
      </c>
      <c r="C8" s="2" t="s">
        <v>46</v>
      </c>
      <c r="D8" s="2">
        <v>0</v>
      </c>
      <c r="E8" s="1" t="s">
        <v>46</v>
      </c>
      <c r="F8" s="1" t="s">
        <v>2640</v>
      </c>
      <c r="G8" s="1" t="s">
        <v>2641</v>
      </c>
      <c r="H8" s="1" t="s">
        <v>46</v>
      </c>
      <c r="I8" s="1" t="s">
        <v>6510</v>
      </c>
      <c r="J8" s="1" t="s">
        <v>2670</v>
      </c>
      <c r="K8" s="1" t="s">
        <v>2484</v>
      </c>
      <c r="L8" s="1" t="s">
        <v>2662</v>
      </c>
      <c r="M8" s="1" t="s">
        <v>46</v>
      </c>
      <c r="N8" s="1" t="s">
        <v>46</v>
      </c>
      <c r="O8" s="1" t="s">
        <v>46</v>
      </c>
      <c r="P8" s="1" t="s">
        <v>46</v>
      </c>
      <c r="Q8" s="66">
        <v>145000</v>
      </c>
      <c r="R8" s="67">
        <v>0.64</v>
      </c>
      <c r="S8" s="1" t="s">
        <v>7115</v>
      </c>
      <c r="T8" s="1" t="s">
        <v>7116</v>
      </c>
      <c r="U8" s="1" t="s">
        <v>7117</v>
      </c>
      <c r="V8" s="1" t="s">
        <v>7117</v>
      </c>
      <c r="W8" s="1" t="s">
        <v>7116</v>
      </c>
      <c r="X8" s="1" t="s">
        <v>46</v>
      </c>
      <c r="Y8" s="1" t="s">
        <v>2671</v>
      </c>
      <c r="Z8" s="1" t="s">
        <v>2672</v>
      </c>
      <c r="AA8" s="1" t="s">
        <v>7114</v>
      </c>
      <c r="AB8" s="1" t="s">
        <v>46</v>
      </c>
      <c r="AC8" s="1" t="s">
        <v>139</v>
      </c>
      <c r="AD8" s="1" t="s">
        <v>182</v>
      </c>
      <c r="AE8" s="66" t="s">
        <v>46</v>
      </c>
      <c r="AF8" s="66" t="s">
        <v>46</v>
      </c>
      <c r="AG8" s="66" t="s">
        <v>46</v>
      </c>
      <c r="AH8" s="2" t="s">
        <v>46</v>
      </c>
      <c r="AI8" s="68" t="s">
        <v>46</v>
      </c>
      <c r="AJ8" s="2" t="s">
        <v>46</v>
      </c>
      <c r="AK8" s="1" t="s">
        <v>46</v>
      </c>
      <c r="AL8" s="68" t="s">
        <v>46</v>
      </c>
      <c r="AM8" s="68" t="s">
        <v>46</v>
      </c>
      <c r="AN8" s="66" t="s">
        <v>46</v>
      </c>
      <c r="AO8" s="1" t="s">
        <v>7118</v>
      </c>
      <c r="AP8" s="1" t="s">
        <v>218</v>
      </c>
      <c r="AQ8" s="1" t="s">
        <v>46</v>
      </c>
      <c r="AR8" s="1" t="s">
        <v>46</v>
      </c>
      <c r="AS8" s="1" t="s">
        <v>2673</v>
      </c>
      <c r="AT8" s="133">
        <f t="shared" si="0"/>
        <v>2018</v>
      </c>
      <c r="AU8" s="1">
        <f t="shared" si="1"/>
        <v>10</v>
      </c>
      <c r="AV8" s="1">
        <f t="shared" si="2"/>
        <v>40</v>
      </c>
    </row>
    <row r="9" spans="1:48" x14ac:dyDescent="0.3">
      <c r="A9" s="2">
        <v>0</v>
      </c>
      <c r="B9" s="1" t="s">
        <v>46</v>
      </c>
      <c r="C9" s="2">
        <v>0</v>
      </c>
      <c r="D9" s="2">
        <v>0</v>
      </c>
      <c r="E9" s="1" t="s">
        <v>46</v>
      </c>
      <c r="F9" s="1" t="s">
        <v>555</v>
      </c>
      <c r="G9" s="1" t="s">
        <v>2641</v>
      </c>
      <c r="H9" s="1" t="s">
        <v>46</v>
      </c>
      <c r="I9" s="1" t="s">
        <v>6510</v>
      </c>
      <c r="J9" s="1" t="s">
        <v>2654</v>
      </c>
      <c r="K9" s="1" t="s">
        <v>148</v>
      </c>
      <c r="L9" s="1" t="s">
        <v>46</v>
      </c>
      <c r="M9" s="1" t="s">
        <v>46</v>
      </c>
      <c r="N9" s="1" t="s">
        <v>46</v>
      </c>
      <c r="O9" s="1" t="s">
        <v>46</v>
      </c>
      <c r="P9" s="1" t="s">
        <v>46</v>
      </c>
      <c r="Q9" s="66" t="s">
        <v>46</v>
      </c>
      <c r="R9" s="67">
        <v>1</v>
      </c>
      <c r="S9" s="1" t="s">
        <v>46</v>
      </c>
      <c r="T9" s="1" t="s">
        <v>46</v>
      </c>
      <c r="U9" s="1" t="s">
        <v>7100</v>
      </c>
      <c r="V9" s="1" t="s">
        <v>7100</v>
      </c>
      <c r="W9" s="1" t="s">
        <v>7101</v>
      </c>
      <c r="X9" s="1" t="s">
        <v>7101</v>
      </c>
      <c r="Y9" s="1" t="s">
        <v>2655</v>
      </c>
      <c r="Z9" s="1" t="s">
        <v>2656</v>
      </c>
      <c r="AA9" s="1" t="s">
        <v>7102</v>
      </c>
      <c r="AB9" s="1" t="s">
        <v>47</v>
      </c>
      <c r="AC9" s="1" t="s">
        <v>139</v>
      </c>
      <c r="AD9" s="1" t="s">
        <v>182</v>
      </c>
      <c r="AE9" s="66" t="s">
        <v>46</v>
      </c>
      <c r="AF9" s="66" t="s">
        <v>46</v>
      </c>
      <c r="AG9" s="66" t="s">
        <v>46</v>
      </c>
      <c r="AH9" s="68" t="s">
        <v>46</v>
      </c>
      <c r="AI9" s="68" t="s">
        <v>46</v>
      </c>
      <c r="AJ9" s="2" t="s">
        <v>46</v>
      </c>
      <c r="AK9" s="1" t="s">
        <v>46</v>
      </c>
      <c r="AL9" s="2" t="s">
        <v>46</v>
      </c>
      <c r="AM9" s="68" t="s">
        <v>46</v>
      </c>
      <c r="AN9" s="66" t="s">
        <v>46</v>
      </c>
      <c r="AO9" s="1" t="s">
        <v>7103</v>
      </c>
      <c r="AP9" s="1" t="s">
        <v>218</v>
      </c>
      <c r="AQ9" s="1" t="s">
        <v>46</v>
      </c>
      <c r="AR9" s="1" t="s">
        <v>46</v>
      </c>
      <c r="AS9" s="1" t="s">
        <v>2657</v>
      </c>
      <c r="AT9" s="133">
        <f t="shared" si="0"/>
        <v>2020</v>
      </c>
      <c r="AU9" s="1">
        <f t="shared" si="1"/>
        <v>1</v>
      </c>
      <c r="AV9" s="1">
        <f t="shared" si="2"/>
        <v>2</v>
      </c>
    </row>
    <row r="10" spans="1:48" x14ac:dyDescent="0.3">
      <c r="A10" s="2">
        <v>0</v>
      </c>
      <c r="B10" s="1" t="s">
        <v>140</v>
      </c>
      <c r="C10" s="2">
        <v>0</v>
      </c>
      <c r="D10" s="2">
        <v>0</v>
      </c>
      <c r="E10" s="1" t="s">
        <v>46</v>
      </c>
      <c r="F10" s="1" t="s">
        <v>2649</v>
      </c>
      <c r="G10" s="1" t="s">
        <v>2641</v>
      </c>
      <c r="H10" s="1" t="s">
        <v>46</v>
      </c>
      <c r="I10" s="1" t="s">
        <v>6510</v>
      </c>
      <c r="J10" s="1" t="s">
        <v>2674</v>
      </c>
      <c r="K10" s="1" t="s">
        <v>148</v>
      </c>
      <c r="L10" s="1" t="s">
        <v>2662</v>
      </c>
      <c r="M10" s="1" t="s">
        <v>46</v>
      </c>
      <c r="N10" s="1" t="s">
        <v>46</v>
      </c>
      <c r="O10" s="1" t="s">
        <v>46</v>
      </c>
      <c r="P10" s="1" t="s">
        <v>46</v>
      </c>
      <c r="Q10" s="66" t="s">
        <v>46</v>
      </c>
      <c r="R10" s="67">
        <v>0.62</v>
      </c>
      <c r="S10" s="1" t="s">
        <v>46</v>
      </c>
      <c r="T10" s="1" t="s">
        <v>46</v>
      </c>
      <c r="U10" s="1" t="s">
        <v>7119</v>
      </c>
      <c r="V10" s="1" t="s">
        <v>7119</v>
      </c>
      <c r="W10" s="1" t="s">
        <v>7120</v>
      </c>
      <c r="X10" s="1" t="s">
        <v>46</v>
      </c>
      <c r="Y10" s="1" t="s">
        <v>2675</v>
      </c>
      <c r="Z10" s="1" t="s">
        <v>2676</v>
      </c>
      <c r="AA10" s="1" t="s">
        <v>7121</v>
      </c>
      <c r="AB10" s="1" t="s">
        <v>47</v>
      </c>
      <c r="AC10" s="1" t="s">
        <v>139</v>
      </c>
      <c r="AD10" s="1" t="s">
        <v>49</v>
      </c>
      <c r="AE10" s="66" t="s">
        <v>46</v>
      </c>
      <c r="AF10" s="66" t="s">
        <v>46</v>
      </c>
      <c r="AG10" s="66" t="s">
        <v>46</v>
      </c>
      <c r="AH10" s="2" t="s">
        <v>46</v>
      </c>
      <c r="AI10" s="104" t="s">
        <v>46</v>
      </c>
      <c r="AJ10" s="2" t="s">
        <v>46</v>
      </c>
      <c r="AK10" s="1" t="s">
        <v>46</v>
      </c>
      <c r="AL10" s="104" t="s">
        <v>46</v>
      </c>
      <c r="AM10" s="104" t="s">
        <v>46</v>
      </c>
      <c r="AN10" s="66" t="s">
        <v>46</v>
      </c>
      <c r="AO10" s="1" t="s">
        <v>7097</v>
      </c>
      <c r="AP10" s="1" t="s">
        <v>46</v>
      </c>
      <c r="AQ10" s="1" t="s">
        <v>46</v>
      </c>
      <c r="AR10" s="1" t="s">
        <v>46</v>
      </c>
      <c r="AS10" s="1" t="s">
        <v>2677</v>
      </c>
      <c r="AT10" s="133">
        <f t="shared" si="0"/>
        <v>2020</v>
      </c>
      <c r="AU10" s="1">
        <f t="shared" si="1"/>
        <v>2</v>
      </c>
      <c r="AV10" s="1">
        <f t="shared" si="2"/>
        <v>7</v>
      </c>
    </row>
    <row r="11" spans="1:48" x14ac:dyDescent="0.3">
      <c r="A11" s="2">
        <v>1.1399999999999999</v>
      </c>
      <c r="B11" s="1" t="s">
        <v>394</v>
      </c>
      <c r="C11" s="2">
        <v>263</v>
      </c>
      <c r="D11" s="2">
        <v>22</v>
      </c>
      <c r="E11" s="1" t="s">
        <v>46</v>
      </c>
      <c r="F11" s="1" t="s">
        <v>274</v>
      </c>
      <c r="G11" s="1" t="s">
        <v>2641</v>
      </c>
      <c r="H11" s="1" t="s">
        <v>71</v>
      </c>
      <c r="I11" s="1" t="s">
        <v>6515</v>
      </c>
      <c r="J11" s="1" t="s">
        <v>3012</v>
      </c>
      <c r="K11" s="1" t="s">
        <v>73</v>
      </c>
      <c r="L11" s="1" t="s">
        <v>674</v>
      </c>
      <c r="M11" s="1" t="s">
        <v>46</v>
      </c>
      <c r="N11" s="1" t="s">
        <v>2894</v>
      </c>
      <c r="O11" s="1" t="s">
        <v>75</v>
      </c>
      <c r="P11" s="1" t="s">
        <v>3013</v>
      </c>
      <c r="Q11" s="66">
        <v>505793.1</v>
      </c>
      <c r="R11" s="67">
        <v>1</v>
      </c>
      <c r="S11" s="1" t="s">
        <v>7485</v>
      </c>
      <c r="T11" s="1" t="s">
        <v>7438</v>
      </c>
      <c r="U11" s="1" t="s">
        <v>7485</v>
      </c>
      <c r="V11" s="1" t="s">
        <v>7485</v>
      </c>
      <c r="W11" s="1" t="s">
        <v>7464</v>
      </c>
      <c r="X11" s="1" t="s">
        <v>7464</v>
      </c>
      <c r="Y11" s="1" t="s">
        <v>3014</v>
      </c>
      <c r="Z11" s="1" t="s">
        <v>3015</v>
      </c>
      <c r="AA11" s="1" t="s">
        <v>7465</v>
      </c>
      <c r="AB11" s="1" t="s">
        <v>47</v>
      </c>
      <c r="AC11" s="1" t="s">
        <v>7039</v>
      </c>
      <c r="AD11" s="1" t="s">
        <v>49</v>
      </c>
      <c r="AE11" s="66">
        <v>481793.1</v>
      </c>
      <c r="AF11" s="66" t="s">
        <v>46</v>
      </c>
      <c r="AG11" s="66">
        <v>24000</v>
      </c>
      <c r="AH11" s="2">
        <v>240</v>
      </c>
      <c r="AI11" s="104">
        <v>2103.9</v>
      </c>
      <c r="AJ11" s="2" t="s">
        <v>46</v>
      </c>
      <c r="AK11" s="1" t="s">
        <v>2682</v>
      </c>
      <c r="AL11" s="68">
        <v>5764</v>
      </c>
      <c r="AM11" s="68">
        <v>5764</v>
      </c>
      <c r="AN11" s="66">
        <v>1319864</v>
      </c>
      <c r="AO11" s="1" t="s">
        <v>7486</v>
      </c>
      <c r="AP11" s="1" t="s">
        <v>33</v>
      </c>
      <c r="AQ11" s="1" t="s">
        <v>46</v>
      </c>
      <c r="AR11" s="1" t="s">
        <v>46</v>
      </c>
      <c r="AS11" s="1" t="s">
        <v>3016</v>
      </c>
      <c r="AT11" s="133">
        <f t="shared" si="0"/>
        <v>2019</v>
      </c>
      <c r="AU11" s="1">
        <f t="shared" si="1"/>
        <v>2</v>
      </c>
      <c r="AV11" s="1">
        <f t="shared" si="2"/>
        <v>7</v>
      </c>
    </row>
    <row r="12" spans="1:48" x14ac:dyDescent="0.3">
      <c r="A12" s="2">
        <v>0.38</v>
      </c>
      <c r="B12" s="1" t="s">
        <v>367</v>
      </c>
      <c r="C12" s="68">
        <v>1199</v>
      </c>
      <c r="D12" s="2">
        <v>23</v>
      </c>
      <c r="E12" s="1" t="s">
        <v>45</v>
      </c>
      <c r="F12" s="1" t="s">
        <v>34</v>
      </c>
      <c r="G12" s="1" t="s">
        <v>35</v>
      </c>
      <c r="H12" s="1" t="s">
        <v>363</v>
      </c>
      <c r="I12" s="1" t="s">
        <v>6523</v>
      </c>
      <c r="J12" s="1" t="s">
        <v>364</v>
      </c>
      <c r="K12" s="1" t="s">
        <v>66</v>
      </c>
      <c r="L12" s="1" t="s">
        <v>55</v>
      </c>
      <c r="M12" s="1" t="s">
        <v>6756</v>
      </c>
      <c r="N12" s="1" t="s">
        <v>56</v>
      </c>
      <c r="O12" s="1" t="s">
        <v>365</v>
      </c>
      <c r="P12" s="1" t="s">
        <v>146</v>
      </c>
      <c r="Q12" s="66">
        <v>3580268.88</v>
      </c>
      <c r="R12" s="67">
        <v>0.45</v>
      </c>
      <c r="S12" s="1" t="s">
        <v>7491</v>
      </c>
      <c r="T12" s="1" t="s">
        <v>7172</v>
      </c>
      <c r="U12" s="1" t="s">
        <v>7491</v>
      </c>
      <c r="V12" s="1" t="s">
        <v>7491</v>
      </c>
      <c r="W12" s="1" t="s">
        <v>7172</v>
      </c>
      <c r="X12" s="1" t="s">
        <v>46</v>
      </c>
      <c r="Y12" s="1" t="s">
        <v>7884</v>
      </c>
      <c r="Z12" s="1" t="s">
        <v>7027</v>
      </c>
      <c r="AA12" s="1" t="s">
        <v>7840</v>
      </c>
      <c r="AB12" s="1" t="s">
        <v>47</v>
      </c>
      <c r="AC12" s="1" t="s">
        <v>455</v>
      </c>
      <c r="AD12" s="1" t="s">
        <v>49</v>
      </c>
      <c r="AE12" s="66">
        <v>3397336</v>
      </c>
      <c r="AF12" s="66">
        <v>81067</v>
      </c>
      <c r="AG12" s="66">
        <v>101867</v>
      </c>
      <c r="AH12" s="104">
        <v>1018.67</v>
      </c>
      <c r="AI12" s="104">
        <v>14835.53</v>
      </c>
      <c r="AJ12" s="2">
        <v>810.67</v>
      </c>
      <c r="AK12" s="1" t="s">
        <v>2682</v>
      </c>
      <c r="AL12" s="68">
        <v>44758</v>
      </c>
      <c r="AM12" s="68">
        <v>14673</v>
      </c>
      <c r="AN12" s="66">
        <v>10249620.93</v>
      </c>
      <c r="AO12" s="1" t="s">
        <v>7421</v>
      </c>
      <c r="AP12" s="1" t="s">
        <v>33</v>
      </c>
      <c r="AQ12" s="1" t="s">
        <v>366</v>
      </c>
      <c r="AR12" s="1" t="s">
        <v>663</v>
      </c>
      <c r="AS12" s="1" t="s">
        <v>3026</v>
      </c>
      <c r="AT12" s="133">
        <f t="shared" si="0"/>
        <v>2020</v>
      </c>
      <c r="AU12" s="1">
        <f t="shared" si="1"/>
        <v>9</v>
      </c>
      <c r="AV12" s="1">
        <f t="shared" si="2"/>
        <v>36</v>
      </c>
    </row>
    <row r="13" spans="1:48" x14ac:dyDescent="0.3">
      <c r="A13" s="2">
        <v>1.05</v>
      </c>
      <c r="B13" s="1" t="s">
        <v>79</v>
      </c>
      <c r="C13" s="2">
        <v>17</v>
      </c>
      <c r="D13" s="2">
        <v>24</v>
      </c>
      <c r="E13" s="1" t="s">
        <v>46</v>
      </c>
      <c r="F13" s="1" t="s">
        <v>2694</v>
      </c>
      <c r="G13" s="1" t="s">
        <v>2695</v>
      </c>
      <c r="H13" s="1" t="s">
        <v>232</v>
      </c>
      <c r="I13" s="1" t="s">
        <v>6515</v>
      </c>
      <c r="J13" s="1" t="s">
        <v>673</v>
      </c>
      <c r="K13" s="1" t="s">
        <v>73</v>
      </c>
      <c r="L13" s="1" t="s">
        <v>674</v>
      </c>
      <c r="M13" s="1" t="s">
        <v>46</v>
      </c>
      <c r="N13" s="1" t="s">
        <v>2894</v>
      </c>
      <c r="O13" s="1" t="s">
        <v>75</v>
      </c>
      <c r="P13" s="1" t="s">
        <v>3013</v>
      </c>
      <c r="Q13" s="66">
        <v>28137.34</v>
      </c>
      <c r="R13" s="67">
        <v>1</v>
      </c>
      <c r="S13" s="1" t="s">
        <v>7117</v>
      </c>
      <c r="T13" s="1" t="s">
        <v>7499</v>
      </c>
      <c r="U13" s="1" t="s">
        <v>7117</v>
      </c>
      <c r="V13" s="1" t="s">
        <v>7117</v>
      </c>
      <c r="W13" s="1" t="s">
        <v>7500</v>
      </c>
      <c r="X13" s="1" t="s">
        <v>7500</v>
      </c>
      <c r="Y13" s="1" t="s">
        <v>3036</v>
      </c>
      <c r="Z13" s="1" t="s">
        <v>3037</v>
      </c>
      <c r="AA13" s="1" t="s">
        <v>7500</v>
      </c>
      <c r="AB13" s="1" t="s">
        <v>47</v>
      </c>
      <c r="AC13" s="1" t="s">
        <v>7039</v>
      </c>
      <c r="AD13" s="1" t="s">
        <v>49</v>
      </c>
      <c r="AE13" s="66">
        <v>26564</v>
      </c>
      <c r="AF13" s="66" t="s">
        <v>46</v>
      </c>
      <c r="AG13" s="66">
        <v>1573.34</v>
      </c>
      <c r="AH13" s="2">
        <v>15.73</v>
      </c>
      <c r="AI13" s="2">
        <v>116</v>
      </c>
      <c r="AJ13" s="2" t="s">
        <v>46</v>
      </c>
      <c r="AK13" s="1" t="s">
        <v>2682</v>
      </c>
      <c r="AL13" s="2">
        <v>579</v>
      </c>
      <c r="AM13" s="2" t="s">
        <v>46</v>
      </c>
      <c r="AN13" s="66">
        <v>165796</v>
      </c>
      <c r="AO13" s="1" t="s">
        <v>7486</v>
      </c>
      <c r="AP13" s="1" t="s">
        <v>218</v>
      </c>
      <c r="AQ13" s="1" t="s">
        <v>46</v>
      </c>
      <c r="AR13" s="1" t="s">
        <v>46</v>
      </c>
      <c r="AS13" s="1" t="s">
        <v>3038</v>
      </c>
      <c r="AT13" s="133">
        <f t="shared" si="0"/>
        <v>2019</v>
      </c>
      <c r="AU13" s="1">
        <f t="shared" si="1"/>
        <v>2</v>
      </c>
      <c r="AV13" s="1">
        <f t="shared" si="2"/>
        <v>7</v>
      </c>
    </row>
    <row r="14" spans="1:48" x14ac:dyDescent="0.3">
      <c r="A14" s="2">
        <v>1.19</v>
      </c>
      <c r="B14" s="1" t="s">
        <v>79</v>
      </c>
      <c r="C14" s="2">
        <v>16</v>
      </c>
      <c r="D14" s="2">
        <v>25</v>
      </c>
      <c r="E14" s="1" t="s">
        <v>46</v>
      </c>
      <c r="F14" s="1" t="s">
        <v>274</v>
      </c>
      <c r="G14" s="1" t="s">
        <v>2641</v>
      </c>
      <c r="H14" s="1" t="s">
        <v>71</v>
      </c>
      <c r="I14" s="1" t="s">
        <v>6515</v>
      </c>
      <c r="J14" s="1" t="s">
        <v>676</v>
      </c>
      <c r="K14" s="1" t="s">
        <v>73</v>
      </c>
      <c r="L14" s="1" t="s">
        <v>39</v>
      </c>
      <c r="M14" s="1" t="s">
        <v>46</v>
      </c>
      <c r="N14" s="1" t="s">
        <v>2894</v>
      </c>
      <c r="O14" s="1" t="s">
        <v>75</v>
      </c>
      <c r="P14" s="1" t="s">
        <v>269</v>
      </c>
      <c r="Q14" s="66">
        <v>149279</v>
      </c>
      <c r="R14" s="67">
        <v>1</v>
      </c>
      <c r="S14" s="1" t="s">
        <v>7117</v>
      </c>
      <c r="T14" s="1" t="s">
        <v>7467</v>
      </c>
      <c r="U14" s="1" t="s">
        <v>7117</v>
      </c>
      <c r="V14" s="1" t="s">
        <v>7117</v>
      </c>
      <c r="W14" s="1" t="s">
        <v>7374</v>
      </c>
      <c r="X14" s="1" t="s">
        <v>7374</v>
      </c>
      <c r="Y14" s="1" t="s">
        <v>3057</v>
      </c>
      <c r="Z14" s="1" t="s">
        <v>3058</v>
      </c>
      <c r="AA14" s="1" t="s">
        <v>7374</v>
      </c>
      <c r="AB14" s="1" t="s">
        <v>47</v>
      </c>
      <c r="AC14" s="1" t="s">
        <v>7039</v>
      </c>
      <c r="AD14" s="1" t="s">
        <v>49</v>
      </c>
      <c r="AE14" s="66">
        <v>149079</v>
      </c>
      <c r="AF14" s="1" t="s">
        <v>46</v>
      </c>
      <c r="AG14" s="66">
        <v>200</v>
      </c>
      <c r="AH14" s="2">
        <v>2</v>
      </c>
      <c r="AI14" s="2">
        <v>651</v>
      </c>
      <c r="AJ14" s="1" t="s">
        <v>46</v>
      </c>
      <c r="AK14" s="1" t="s">
        <v>2682</v>
      </c>
      <c r="AL14" s="2">
        <v>574</v>
      </c>
      <c r="AM14" s="2">
        <v>717</v>
      </c>
      <c r="AN14" s="66">
        <v>131354</v>
      </c>
      <c r="AO14" s="1" t="s">
        <v>7508</v>
      </c>
      <c r="AP14" s="1" t="s">
        <v>33</v>
      </c>
      <c r="AQ14" s="1" t="s">
        <v>46</v>
      </c>
      <c r="AR14" s="1" t="s">
        <v>663</v>
      </c>
      <c r="AS14" s="1" t="s">
        <v>3059</v>
      </c>
      <c r="AT14" s="133">
        <f t="shared" si="0"/>
        <v>2019</v>
      </c>
      <c r="AU14" s="1">
        <f t="shared" si="1"/>
        <v>4</v>
      </c>
      <c r="AV14" s="1">
        <f t="shared" si="2"/>
        <v>15</v>
      </c>
    </row>
    <row r="15" spans="1:48" x14ac:dyDescent="0.3">
      <c r="A15" s="2">
        <v>0.42</v>
      </c>
      <c r="B15" s="1" t="s">
        <v>128</v>
      </c>
      <c r="C15" s="2">
        <v>225</v>
      </c>
      <c r="D15" s="2">
        <v>27</v>
      </c>
      <c r="E15" s="1" t="s">
        <v>210</v>
      </c>
      <c r="F15" s="1" t="s">
        <v>34</v>
      </c>
      <c r="G15" s="1" t="s">
        <v>4497</v>
      </c>
      <c r="H15" s="1" t="s">
        <v>120</v>
      </c>
      <c r="I15" s="1" t="s">
        <v>6515</v>
      </c>
      <c r="J15" s="1" t="s">
        <v>386</v>
      </c>
      <c r="K15" s="1" t="s">
        <v>122</v>
      </c>
      <c r="L15" s="1" t="s">
        <v>123</v>
      </c>
      <c r="M15" s="1" t="s">
        <v>122</v>
      </c>
      <c r="N15" s="1" t="s">
        <v>125</v>
      </c>
      <c r="O15" s="1" t="s">
        <v>126</v>
      </c>
      <c r="P15" s="1" t="s">
        <v>107</v>
      </c>
      <c r="Q15" s="66">
        <v>251717.1</v>
      </c>
      <c r="R15" s="67">
        <v>0.43</v>
      </c>
      <c r="S15" s="1" t="s">
        <v>7526</v>
      </c>
      <c r="T15" s="1" t="s">
        <v>7472</v>
      </c>
      <c r="U15" s="1" t="s">
        <v>7526</v>
      </c>
      <c r="V15" s="1" t="s">
        <v>7526</v>
      </c>
      <c r="W15" s="1" t="s">
        <v>7472</v>
      </c>
      <c r="X15" s="1" t="s">
        <v>46</v>
      </c>
      <c r="Y15" s="1" t="s">
        <v>387</v>
      </c>
      <c r="Z15" s="1" t="s">
        <v>388</v>
      </c>
      <c r="AA15" s="1" t="s">
        <v>7527</v>
      </c>
      <c r="AB15" s="1" t="s">
        <v>47</v>
      </c>
      <c r="AC15" s="1" t="s">
        <v>48</v>
      </c>
      <c r="AD15" s="1" t="s">
        <v>49</v>
      </c>
      <c r="AE15" s="66">
        <v>219817</v>
      </c>
      <c r="AF15" s="66">
        <v>3200</v>
      </c>
      <c r="AG15" s="66">
        <v>28700</v>
      </c>
      <c r="AH15" s="2">
        <v>287</v>
      </c>
      <c r="AI15" s="2">
        <v>959.9</v>
      </c>
      <c r="AJ15" s="2">
        <v>32</v>
      </c>
      <c r="AK15" s="1" t="s">
        <v>2682</v>
      </c>
      <c r="AL15" s="2">
        <v>881</v>
      </c>
      <c r="AM15" s="68">
        <v>1101</v>
      </c>
      <c r="AN15" s="66">
        <v>201772</v>
      </c>
      <c r="AO15" s="1" t="s">
        <v>7093</v>
      </c>
      <c r="AP15" s="1" t="s">
        <v>33</v>
      </c>
      <c r="AQ15" s="1" t="s">
        <v>127</v>
      </c>
      <c r="AR15" s="1" t="s">
        <v>663</v>
      </c>
      <c r="AS15" s="1" t="s">
        <v>3099</v>
      </c>
      <c r="AT15" s="133">
        <f t="shared" si="0"/>
        <v>2020</v>
      </c>
      <c r="AU15" s="1">
        <f t="shared" si="1"/>
        <v>5</v>
      </c>
      <c r="AV15" s="1">
        <f t="shared" si="2"/>
        <v>19</v>
      </c>
    </row>
    <row r="16" spans="1:48" x14ac:dyDescent="0.3">
      <c r="A16" s="2">
        <v>0.02</v>
      </c>
      <c r="B16" s="1" t="s">
        <v>238</v>
      </c>
      <c r="C16" s="2">
        <v>526</v>
      </c>
      <c r="D16" s="2">
        <v>30</v>
      </c>
      <c r="E16" s="1" t="s">
        <v>137</v>
      </c>
      <c r="F16" s="1" t="s">
        <v>274</v>
      </c>
      <c r="G16" s="1" t="s">
        <v>2641</v>
      </c>
      <c r="H16" s="1" t="s">
        <v>374</v>
      </c>
      <c r="I16" s="1" t="s">
        <v>6523</v>
      </c>
      <c r="J16" s="1" t="s">
        <v>3146</v>
      </c>
      <c r="K16" s="1" t="s">
        <v>74</v>
      </c>
      <c r="L16" s="1" t="s">
        <v>39</v>
      </c>
      <c r="M16" s="1" t="s">
        <v>46</v>
      </c>
      <c r="N16" s="1" t="s">
        <v>266</v>
      </c>
      <c r="O16" s="1" t="s">
        <v>42</v>
      </c>
      <c r="P16" s="1" t="s">
        <v>44</v>
      </c>
      <c r="Q16" s="66">
        <v>886231.9</v>
      </c>
      <c r="R16" s="67">
        <v>1</v>
      </c>
      <c r="S16" s="1" t="s">
        <v>7371</v>
      </c>
      <c r="T16" s="1" t="s">
        <v>7105</v>
      </c>
      <c r="U16" s="1" t="s">
        <v>7371</v>
      </c>
      <c r="V16" s="1" t="s">
        <v>7371</v>
      </c>
      <c r="W16" s="1" t="s">
        <v>7261</v>
      </c>
      <c r="X16" s="1" t="s">
        <v>7261</v>
      </c>
      <c r="Y16" s="1" t="s">
        <v>3147</v>
      </c>
      <c r="Z16" s="1" t="s">
        <v>3148</v>
      </c>
      <c r="AA16" s="1" t="s">
        <v>7261</v>
      </c>
      <c r="AB16" s="1" t="s">
        <v>47</v>
      </c>
      <c r="AC16" s="1" t="s">
        <v>7039</v>
      </c>
      <c r="AD16" s="1" t="s">
        <v>49</v>
      </c>
      <c r="AE16" s="66">
        <v>621505.24</v>
      </c>
      <c r="AF16" s="66">
        <v>46390</v>
      </c>
      <c r="AG16" s="66">
        <v>211936.67</v>
      </c>
      <c r="AH16" s="104">
        <v>2119.37</v>
      </c>
      <c r="AI16" s="68">
        <v>2714</v>
      </c>
      <c r="AJ16" s="2">
        <v>463.9</v>
      </c>
      <c r="AK16" s="1" t="s">
        <v>2682</v>
      </c>
      <c r="AL16" s="104">
        <v>6468.55</v>
      </c>
      <c r="AM16" s="104">
        <v>6468.55</v>
      </c>
      <c r="AN16" s="66">
        <v>1481297.95</v>
      </c>
      <c r="AO16" s="1" t="s">
        <v>7550</v>
      </c>
      <c r="AP16" s="1" t="s">
        <v>33</v>
      </c>
      <c r="AQ16" s="1" t="s">
        <v>43</v>
      </c>
      <c r="AR16" s="1" t="s">
        <v>663</v>
      </c>
      <c r="AS16" s="1" t="s">
        <v>3149</v>
      </c>
      <c r="AT16" s="133">
        <f t="shared" si="0"/>
        <v>2019</v>
      </c>
      <c r="AU16" s="1">
        <f t="shared" si="1"/>
        <v>11</v>
      </c>
      <c r="AV16" s="1">
        <f t="shared" si="2"/>
        <v>48</v>
      </c>
    </row>
    <row r="17" spans="1:48" x14ac:dyDescent="0.3">
      <c r="A17" s="2">
        <v>0.7</v>
      </c>
      <c r="B17" s="1" t="s">
        <v>128</v>
      </c>
      <c r="C17" s="2">
        <v>96</v>
      </c>
      <c r="D17" s="2">
        <v>31</v>
      </c>
      <c r="E17" s="1" t="s">
        <v>46</v>
      </c>
      <c r="F17" s="1" t="s">
        <v>274</v>
      </c>
      <c r="G17" s="1" t="s">
        <v>2641</v>
      </c>
      <c r="H17" s="1" t="s">
        <v>120</v>
      </c>
      <c r="I17" s="1" t="s">
        <v>6515</v>
      </c>
      <c r="J17" s="1" t="s">
        <v>3161</v>
      </c>
      <c r="K17" s="1" t="s">
        <v>684</v>
      </c>
      <c r="L17" s="1" t="s">
        <v>123</v>
      </c>
      <c r="M17" s="1" t="s">
        <v>46</v>
      </c>
      <c r="N17" s="1" t="s">
        <v>2735</v>
      </c>
      <c r="O17" s="1" t="s">
        <v>126</v>
      </c>
      <c r="P17" s="1" t="s">
        <v>402</v>
      </c>
      <c r="Q17" s="66">
        <v>123222.85</v>
      </c>
      <c r="R17" s="67">
        <v>1</v>
      </c>
      <c r="S17" s="1" t="s">
        <v>7487</v>
      </c>
      <c r="T17" s="1" t="s">
        <v>7510</v>
      </c>
      <c r="U17" s="1" t="s">
        <v>7487</v>
      </c>
      <c r="V17" s="1" t="s">
        <v>7487</v>
      </c>
      <c r="W17" s="1" t="s">
        <v>7541</v>
      </c>
      <c r="X17" s="1" t="s">
        <v>7541</v>
      </c>
      <c r="Y17" s="1" t="s">
        <v>3162</v>
      </c>
      <c r="Z17" s="1" t="s">
        <v>3163</v>
      </c>
      <c r="AA17" s="1" t="s">
        <v>7541</v>
      </c>
      <c r="AB17" s="1" t="s">
        <v>47</v>
      </c>
      <c r="AC17" s="1" t="s">
        <v>48</v>
      </c>
      <c r="AD17" s="1" t="s">
        <v>49</v>
      </c>
      <c r="AE17" s="66" t="s">
        <v>46</v>
      </c>
      <c r="AF17" s="1" t="s">
        <v>46</v>
      </c>
      <c r="AG17" s="66" t="s">
        <v>46</v>
      </c>
      <c r="AH17" s="2" t="s">
        <v>46</v>
      </c>
      <c r="AI17" s="2" t="s">
        <v>46</v>
      </c>
      <c r="AJ17" s="1" t="s">
        <v>46</v>
      </c>
      <c r="AK17" s="1" t="s">
        <v>46</v>
      </c>
      <c r="AL17" s="2" t="s">
        <v>46</v>
      </c>
      <c r="AM17" s="2">
        <v>543</v>
      </c>
      <c r="AN17" s="66">
        <v>124346</v>
      </c>
      <c r="AO17" s="1" t="s">
        <v>7553</v>
      </c>
      <c r="AP17" s="1" t="s">
        <v>33</v>
      </c>
      <c r="AQ17" s="1" t="s">
        <v>46</v>
      </c>
      <c r="AR17" s="1" t="s">
        <v>46</v>
      </c>
      <c r="AS17" s="1" t="s">
        <v>3164</v>
      </c>
      <c r="AT17" s="133">
        <f t="shared" si="0"/>
        <v>2019</v>
      </c>
      <c r="AU17" s="1">
        <f t="shared" si="1"/>
        <v>2</v>
      </c>
      <c r="AV17" s="1">
        <f t="shared" si="2"/>
        <v>6</v>
      </c>
    </row>
    <row r="18" spans="1:48" x14ac:dyDescent="0.3">
      <c r="A18" s="2">
        <v>0</v>
      </c>
      <c r="B18" s="1" t="s">
        <v>210</v>
      </c>
      <c r="C18" s="2">
        <v>94</v>
      </c>
      <c r="D18" s="2">
        <v>33</v>
      </c>
      <c r="E18" s="1" t="s">
        <v>137</v>
      </c>
      <c r="F18" s="1" t="s">
        <v>274</v>
      </c>
      <c r="G18" s="1" t="s">
        <v>2641</v>
      </c>
      <c r="H18" s="1" t="s">
        <v>3178</v>
      </c>
      <c r="I18" s="1" t="s">
        <v>6514</v>
      </c>
      <c r="J18" s="1" t="s">
        <v>687</v>
      </c>
      <c r="K18" s="1" t="s">
        <v>214</v>
      </c>
      <c r="L18" s="1" t="s">
        <v>39</v>
      </c>
      <c r="M18" s="1" t="s">
        <v>46</v>
      </c>
      <c r="N18" s="1" t="s">
        <v>86</v>
      </c>
      <c r="O18" s="1" t="s">
        <v>267</v>
      </c>
      <c r="P18" s="1" t="s">
        <v>2312</v>
      </c>
      <c r="Q18" s="66">
        <v>449515.9</v>
      </c>
      <c r="R18" s="67">
        <v>1</v>
      </c>
      <c r="S18" s="1" t="s">
        <v>7561</v>
      </c>
      <c r="T18" s="1" t="s">
        <v>7562</v>
      </c>
      <c r="U18" s="1" t="s">
        <v>7561</v>
      </c>
      <c r="V18" s="1" t="s">
        <v>7561</v>
      </c>
      <c r="W18" s="1" t="s">
        <v>7563</v>
      </c>
      <c r="X18" s="1" t="s">
        <v>7563</v>
      </c>
      <c r="Y18" s="1" t="s">
        <v>2817</v>
      </c>
      <c r="Z18" s="1" t="s">
        <v>3179</v>
      </c>
      <c r="AA18" s="1" t="s">
        <v>7270</v>
      </c>
      <c r="AB18" s="1" t="s">
        <v>47</v>
      </c>
      <c r="AC18" s="1" t="s">
        <v>159</v>
      </c>
      <c r="AD18" s="1" t="s">
        <v>49</v>
      </c>
      <c r="AE18" s="66">
        <v>290616</v>
      </c>
      <c r="AF18" s="66">
        <v>28000</v>
      </c>
      <c r="AG18" s="66">
        <v>130900</v>
      </c>
      <c r="AH18" s="68">
        <v>1309</v>
      </c>
      <c r="AI18" s="68">
        <v>1269</v>
      </c>
      <c r="AJ18" s="2">
        <v>280</v>
      </c>
      <c r="AK18" s="1" t="s">
        <v>2682</v>
      </c>
      <c r="AL18" s="68">
        <v>2628</v>
      </c>
      <c r="AM18" s="68">
        <v>1235</v>
      </c>
      <c r="AN18" s="66">
        <v>226321</v>
      </c>
      <c r="AO18" s="1" t="s">
        <v>7564</v>
      </c>
      <c r="AP18" s="1" t="s">
        <v>33</v>
      </c>
      <c r="AQ18" s="1" t="s">
        <v>488</v>
      </c>
      <c r="AR18" s="1" t="s">
        <v>663</v>
      </c>
      <c r="AS18" s="1" t="s">
        <v>3180</v>
      </c>
      <c r="AT18" s="133">
        <f t="shared" si="0"/>
        <v>2019</v>
      </c>
      <c r="AU18" s="1">
        <f t="shared" si="1"/>
        <v>10</v>
      </c>
      <c r="AV18" s="1">
        <f t="shared" si="2"/>
        <v>40</v>
      </c>
    </row>
    <row r="19" spans="1:48" x14ac:dyDescent="0.3">
      <c r="A19" s="2">
        <v>1</v>
      </c>
      <c r="B19" s="1" t="s">
        <v>217</v>
      </c>
      <c r="C19" s="2">
        <v>145</v>
      </c>
      <c r="D19" s="2">
        <v>34</v>
      </c>
      <c r="E19" s="1" t="s">
        <v>46</v>
      </c>
      <c r="F19" s="1" t="s">
        <v>274</v>
      </c>
      <c r="G19" s="1" t="s">
        <v>2641</v>
      </c>
      <c r="H19" s="1" t="s">
        <v>422</v>
      </c>
      <c r="I19" s="1" t="s">
        <v>6515</v>
      </c>
      <c r="J19" s="1" t="s">
        <v>2309</v>
      </c>
      <c r="K19" s="1" t="s">
        <v>214</v>
      </c>
      <c r="L19" s="1" t="s">
        <v>39</v>
      </c>
      <c r="M19" s="1" t="s">
        <v>46</v>
      </c>
      <c r="N19" s="1" t="s">
        <v>2906</v>
      </c>
      <c r="O19" s="1" t="s">
        <v>3196</v>
      </c>
      <c r="P19" s="1" t="s">
        <v>2908</v>
      </c>
      <c r="Q19" s="66">
        <v>1410594</v>
      </c>
      <c r="R19" s="67">
        <v>1</v>
      </c>
      <c r="S19" s="1" t="s">
        <v>7571</v>
      </c>
      <c r="T19" s="1" t="s">
        <v>7528</v>
      </c>
      <c r="U19" s="1" t="s">
        <v>7571</v>
      </c>
      <c r="V19" s="1" t="s">
        <v>7571</v>
      </c>
      <c r="W19" s="1" t="s">
        <v>7572</v>
      </c>
      <c r="X19" s="1" t="s">
        <v>7572</v>
      </c>
      <c r="Y19" s="1" t="s">
        <v>3197</v>
      </c>
      <c r="Z19" s="1" t="s">
        <v>3198</v>
      </c>
      <c r="AA19" s="1" t="s">
        <v>7572</v>
      </c>
      <c r="AB19" s="1" t="s">
        <v>47</v>
      </c>
      <c r="AC19" s="1" t="s">
        <v>216</v>
      </c>
      <c r="AD19" s="1" t="s">
        <v>49</v>
      </c>
      <c r="AE19" s="66" t="s">
        <v>46</v>
      </c>
      <c r="AF19" s="66" t="s">
        <v>46</v>
      </c>
      <c r="AG19" s="66" t="s">
        <v>46</v>
      </c>
      <c r="AH19" s="2" t="s">
        <v>46</v>
      </c>
      <c r="AI19" s="2" t="s">
        <v>46</v>
      </c>
      <c r="AJ19" s="2" t="s">
        <v>46</v>
      </c>
      <c r="AK19" s="1" t="s">
        <v>2682</v>
      </c>
      <c r="AL19" s="2">
        <v>400</v>
      </c>
      <c r="AM19" s="2">
        <v>400</v>
      </c>
      <c r="AN19" s="66">
        <v>91600</v>
      </c>
      <c r="AO19" s="1" t="s">
        <v>7573</v>
      </c>
      <c r="AP19" s="1" t="s">
        <v>33</v>
      </c>
      <c r="AQ19" s="1" t="s">
        <v>46</v>
      </c>
      <c r="AR19" s="1" t="s">
        <v>654</v>
      </c>
      <c r="AS19" s="1" t="s">
        <v>3199</v>
      </c>
      <c r="AT19" s="133">
        <f t="shared" si="0"/>
        <v>2019</v>
      </c>
      <c r="AU19" s="1">
        <f t="shared" si="1"/>
        <v>3</v>
      </c>
      <c r="AV19" s="1">
        <f t="shared" si="2"/>
        <v>13</v>
      </c>
    </row>
    <row r="20" spans="1:48" x14ac:dyDescent="0.3">
      <c r="A20" s="2">
        <v>0</v>
      </c>
      <c r="B20" s="1" t="s">
        <v>441</v>
      </c>
      <c r="C20" s="2">
        <v>83</v>
      </c>
      <c r="D20" s="2">
        <v>37</v>
      </c>
      <c r="E20" s="1" t="s">
        <v>89</v>
      </c>
      <c r="F20" s="1" t="s">
        <v>81</v>
      </c>
      <c r="G20" s="1" t="s">
        <v>35</v>
      </c>
      <c r="H20" s="1" t="s">
        <v>133</v>
      </c>
      <c r="I20" s="1" t="s">
        <v>6523</v>
      </c>
      <c r="J20" s="1" t="s">
        <v>440</v>
      </c>
      <c r="K20" s="1" t="s">
        <v>280</v>
      </c>
      <c r="L20" s="1" t="s">
        <v>123</v>
      </c>
      <c r="M20" s="1" t="s">
        <v>222</v>
      </c>
      <c r="N20" s="1" t="s">
        <v>125</v>
      </c>
      <c r="O20" s="1" t="s">
        <v>414</v>
      </c>
      <c r="P20" s="1" t="s">
        <v>107</v>
      </c>
      <c r="Q20" s="66">
        <v>530745.81000000006</v>
      </c>
      <c r="R20" s="67">
        <v>0.96</v>
      </c>
      <c r="S20" s="1" t="s">
        <v>7440</v>
      </c>
      <c r="T20" s="1" t="s">
        <v>7603</v>
      </c>
      <c r="U20" s="1" t="s">
        <v>7604</v>
      </c>
      <c r="V20" s="1" t="s">
        <v>7604</v>
      </c>
      <c r="W20" s="1" t="s">
        <v>8046</v>
      </c>
      <c r="X20" s="1" t="s">
        <v>46</v>
      </c>
      <c r="Y20" s="1" t="s">
        <v>7794</v>
      </c>
      <c r="Z20" s="1" t="s">
        <v>8047</v>
      </c>
      <c r="AA20" s="1" t="s">
        <v>7319</v>
      </c>
      <c r="AB20" s="1" t="s">
        <v>47</v>
      </c>
      <c r="AC20" s="1" t="s">
        <v>48</v>
      </c>
      <c r="AD20" s="1" t="s">
        <v>49</v>
      </c>
      <c r="AE20" s="66">
        <v>409946</v>
      </c>
      <c r="AF20" s="66">
        <v>10400</v>
      </c>
      <c r="AG20" s="66">
        <v>110400</v>
      </c>
      <c r="AH20" s="68">
        <v>1104</v>
      </c>
      <c r="AI20" s="104">
        <v>1790.13</v>
      </c>
      <c r="AJ20" s="2">
        <v>104</v>
      </c>
      <c r="AK20" s="1" t="s">
        <v>2682</v>
      </c>
      <c r="AL20" s="68">
        <v>2062</v>
      </c>
      <c r="AM20" s="68">
        <v>2291</v>
      </c>
      <c r="AN20" s="66">
        <v>472185</v>
      </c>
      <c r="AO20" s="1" t="s">
        <v>7432</v>
      </c>
      <c r="AP20" s="1" t="s">
        <v>33</v>
      </c>
      <c r="AQ20" s="1" t="s">
        <v>298</v>
      </c>
      <c r="AR20" s="1" t="s">
        <v>663</v>
      </c>
      <c r="AS20" s="1" t="s">
        <v>3257</v>
      </c>
      <c r="AT20" s="133">
        <f t="shared" si="0"/>
        <v>2020</v>
      </c>
      <c r="AU20" s="1">
        <f t="shared" si="1"/>
        <v>9</v>
      </c>
      <c r="AV20" s="1">
        <f t="shared" si="2"/>
        <v>38</v>
      </c>
    </row>
    <row r="21" spans="1:48" x14ac:dyDescent="0.3">
      <c r="A21" s="2">
        <v>0.35</v>
      </c>
      <c r="B21" s="1" t="s">
        <v>210</v>
      </c>
      <c r="C21" s="2">
        <v>193</v>
      </c>
      <c r="D21" s="2">
        <v>39</v>
      </c>
      <c r="E21" s="1" t="s">
        <v>210</v>
      </c>
      <c r="F21" s="1" t="s">
        <v>34</v>
      </c>
      <c r="G21" s="1" t="s">
        <v>99</v>
      </c>
      <c r="H21" s="1" t="s">
        <v>447</v>
      </c>
      <c r="I21" s="1" t="s">
        <v>6523</v>
      </c>
      <c r="J21" s="1" t="s">
        <v>448</v>
      </c>
      <c r="K21" s="1" t="s">
        <v>214</v>
      </c>
      <c r="L21" s="1" t="s">
        <v>39</v>
      </c>
      <c r="M21" s="1" t="s">
        <v>4480</v>
      </c>
      <c r="N21" s="1" t="s">
        <v>266</v>
      </c>
      <c r="O21" s="1" t="s">
        <v>267</v>
      </c>
      <c r="P21" s="1" t="s">
        <v>269</v>
      </c>
      <c r="Q21" s="66">
        <v>1701336.73</v>
      </c>
      <c r="R21" s="67">
        <v>0.4</v>
      </c>
      <c r="S21" s="1" t="s">
        <v>7427</v>
      </c>
      <c r="T21" s="1" t="s">
        <v>7521</v>
      </c>
      <c r="U21" s="1" t="s">
        <v>7427</v>
      </c>
      <c r="V21" s="1" t="s">
        <v>7427</v>
      </c>
      <c r="W21" s="1" t="s">
        <v>7314</v>
      </c>
      <c r="X21" s="1" t="s">
        <v>46</v>
      </c>
      <c r="Y21" s="1" t="s">
        <v>449</v>
      </c>
      <c r="Z21" s="1" t="s">
        <v>450</v>
      </c>
      <c r="AA21" s="1" t="s">
        <v>7266</v>
      </c>
      <c r="AB21" s="1" t="s">
        <v>47</v>
      </c>
      <c r="AC21" s="1" t="s">
        <v>159</v>
      </c>
      <c r="AD21" s="1" t="s">
        <v>49</v>
      </c>
      <c r="AE21" s="1" t="s">
        <v>46</v>
      </c>
      <c r="AF21" s="1" t="s">
        <v>46</v>
      </c>
      <c r="AG21" s="1" t="s">
        <v>46</v>
      </c>
      <c r="AH21" s="1" t="s">
        <v>46</v>
      </c>
      <c r="AI21" s="1" t="s">
        <v>46</v>
      </c>
      <c r="AJ21" s="1" t="s">
        <v>46</v>
      </c>
      <c r="AK21" s="1" t="s">
        <v>2682</v>
      </c>
      <c r="AL21" s="104">
        <v>4972.97</v>
      </c>
      <c r="AM21" s="104">
        <v>4972.97</v>
      </c>
      <c r="AN21" s="66">
        <v>1138810</v>
      </c>
      <c r="AO21" s="1" t="s">
        <v>7621</v>
      </c>
      <c r="AP21" s="1" t="s">
        <v>33</v>
      </c>
      <c r="AQ21" s="1" t="s">
        <v>384</v>
      </c>
      <c r="AR21" s="1" t="s">
        <v>663</v>
      </c>
      <c r="AS21" s="1" t="s">
        <v>3288</v>
      </c>
      <c r="AT21" s="133">
        <f t="shared" si="0"/>
        <v>2020</v>
      </c>
      <c r="AU21" s="1">
        <f t="shared" si="1"/>
        <v>1</v>
      </c>
      <c r="AV21" s="1">
        <f t="shared" si="2"/>
        <v>2</v>
      </c>
    </row>
    <row r="22" spans="1:48" x14ac:dyDescent="0.3">
      <c r="A22" s="2">
        <v>1.02</v>
      </c>
      <c r="B22" s="1" t="s">
        <v>211</v>
      </c>
      <c r="C22" s="2">
        <v>80</v>
      </c>
      <c r="D22" s="2">
        <v>41</v>
      </c>
      <c r="E22" s="1" t="s">
        <v>46</v>
      </c>
      <c r="F22" s="1" t="s">
        <v>274</v>
      </c>
      <c r="G22" s="1" t="s">
        <v>2641</v>
      </c>
      <c r="H22" s="1" t="s">
        <v>191</v>
      </c>
      <c r="I22" s="1" t="s">
        <v>6515</v>
      </c>
      <c r="J22" s="1" t="s">
        <v>3337</v>
      </c>
      <c r="K22" s="1" t="s">
        <v>207</v>
      </c>
      <c r="L22" s="1" t="s">
        <v>85</v>
      </c>
      <c r="M22" s="1" t="s">
        <v>46</v>
      </c>
      <c r="N22" s="1" t="s">
        <v>116</v>
      </c>
      <c r="O22" s="1" t="s">
        <v>3044</v>
      </c>
      <c r="P22" s="1" t="s">
        <v>46</v>
      </c>
      <c r="Q22" s="66">
        <v>264945.14</v>
      </c>
      <c r="R22" s="67">
        <v>1</v>
      </c>
      <c r="S22" s="1" t="s">
        <v>7502</v>
      </c>
      <c r="T22" s="1" t="s">
        <v>7096</v>
      </c>
      <c r="U22" s="1" t="s">
        <v>7502</v>
      </c>
      <c r="V22" s="1" t="s">
        <v>7502</v>
      </c>
      <c r="W22" s="1" t="s">
        <v>7603</v>
      </c>
      <c r="X22" s="1" t="s">
        <v>7603</v>
      </c>
      <c r="Y22" s="1" t="s">
        <v>3338</v>
      </c>
      <c r="Z22" s="1" t="s">
        <v>3339</v>
      </c>
      <c r="AA22" s="1" t="s">
        <v>7105</v>
      </c>
      <c r="AB22" s="1" t="s">
        <v>47</v>
      </c>
      <c r="AC22" s="1" t="s">
        <v>90</v>
      </c>
      <c r="AD22" s="1" t="s">
        <v>49</v>
      </c>
      <c r="AE22" s="66">
        <v>238945</v>
      </c>
      <c r="AF22" s="1" t="s">
        <v>46</v>
      </c>
      <c r="AG22" s="66">
        <v>26000</v>
      </c>
      <c r="AH22" s="2">
        <v>260</v>
      </c>
      <c r="AI22" s="104">
        <v>1043.42</v>
      </c>
      <c r="AJ22" s="1" t="s">
        <v>46</v>
      </c>
      <c r="AK22" s="1" t="s">
        <v>2682</v>
      </c>
      <c r="AL22" s="2">
        <v>889</v>
      </c>
      <c r="AM22" s="68">
        <v>1112</v>
      </c>
      <c r="AN22" s="66">
        <v>203627</v>
      </c>
      <c r="AO22" s="1" t="s">
        <v>7621</v>
      </c>
      <c r="AP22" s="1" t="s">
        <v>33</v>
      </c>
      <c r="AQ22" s="1" t="s">
        <v>46</v>
      </c>
      <c r="AR22" s="1" t="s">
        <v>663</v>
      </c>
      <c r="AS22" s="1" t="s">
        <v>3340</v>
      </c>
      <c r="AT22" s="133">
        <f t="shared" si="0"/>
        <v>2018</v>
      </c>
      <c r="AU22" s="1">
        <f t="shared" si="1"/>
        <v>11</v>
      </c>
      <c r="AV22" s="1">
        <f t="shared" si="2"/>
        <v>46</v>
      </c>
    </row>
    <row r="23" spans="1:48" x14ac:dyDescent="0.3">
      <c r="A23" s="2">
        <v>0.39</v>
      </c>
      <c r="B23" s="1" t="s">
        <v>367</v>
      </c>
      <c r="C23" s="2">
        <v>304</v>
      </c>
      <c r="D23" s="2">
        <v>42</v>
      </c>
      <c r="E23" s="1" t="s">
        <v>45</v>
      </c>
      <c r="F23" s="1" t="s">
        <v>4464</v>
      </c>
      <c r="G23" s="1" t="s">
        <v>35</v>
      </c>
      <c r="H23" s="1" t="s">
        <v>452</v>
      </c>
      <c r="I23" s="1" t="s">
        <v>6513</v>
      </c>
      <c r="J23" s="1" t="s">
        <v>453</v>
      </c>
      <c r="K23" s="1" t="s">
        <v>66</v>
      </c>
      <c r="L23" s="1" t="s">
        <v>55</v>
      </c>
      <c r="M23" s="1" t="s">
        <v>6756</v>
      </c>
      <c r="N23" s="1" t="s">
        <v>56</v>
      </c>
      <c r="O23" s="1" t="s">
        <v>365</v>
      </c>
      <c r="P23" s="1" t="s">
        <v>146</v>
      </c>
      <c r="Q23" s="66">
        <v>385193.59</v>
      </c>
      <c r="R23" s="67">
        <v>0.68</v>
      </c>
      <c r="S23" s="1" t="s">
        <v>7609</v>
      </c>
      <c r="T23" s="1" t="s">
        <v>7272</v>
      </c>
      <c r="U23" s="1" t="s">
        <v>7609</v>
      </c>
      <c r="V23" s="1" t="s">
        <v>7609</v>
      </c>
      <c r="W23" s="1" t="s">
        <v>7324</v>
      </c>
      <c r="X23" s="1" t="s">
        <v>46</v>
      </c>
      <c r="Y23" s="1" t="s">
        <v>4697</v>
      </c>
      <c r="Z23" s="1" t="s">
        <v>4698</v>
      </c>
      <c r="AA23" s="1" t="s">
        <v>7435</v>
      </c>
      <c r="AB23" s="1" t="s">
        <v>6518</v>
      </c>
      <c r="AC23" s="1" t="s">
        <v>455</v>
      </c>
      <c r="AD23" s="1" t="s">
        <v>49</v>
      </c>
      <c r="AE23" s="66">
        <v>313951</v>
      </c>
      <c r="AF23" s="66">
        <v>39082</v>
      </c>
      <c r="AG23" s="66">
        <v>32161</v>
      </c>
      <c r="AH23" s="2">
        <v>321.62</v>
      </c>
      <c r="AI23" s="104">
        <v>1370.97</v>
      </c>
      <c r="AJ23" s="2">
        <v>390.82</v>
      </c>
      <c r="AK23" s="1" t="s">
        <v>2682</v>
      </c>
      <c r="AL23" s="68">
        <v>20704</v>
      </c>
      <c r="AM23" s="68">
        <v>20704</v>
      </c>
      <c r="AN23" s="66">
        <v>4741216</v>
      </c>
      <c r="AO23" s="1" t="s">
        <v>7392</v>
      </c>
      <c r="AP23" s="1" t="s">
        <v>33</v>
      </c>
      <c r="AQ23" s="1" t="s">
        <v>454</v>
      </c>
      <c r="AR23" s="1" t="s">
        <v>663</v>
      </c>
      <c r="AS23" s="1" t="s">
        <v>3359</v>
      </c>
      <c r="AT23" s="133">
        <f t="shared" si="0"/>
        <v>2020</v>
      </c>
      <c r="AU23" s="1">
        <f t="shared" si="1"/>
        <v>6</v>
      </c>
      <c r="AV23" s="1">
        <f t="shared" si="2"/>
        <v>23</v>
      </c>
    </row>
    <row r="24" spans="1:48" x14ac:dyDescent="0.3">
      <c r="A24" s="2">
        <v>0</v>
      </c>
      <c r="B24" s="1" t="s">
        <v>160</v>
      </c>
      <c r="C24" s="2">
        <v>729</v>
      </c>
      <c r="D24" s="2">
        <v>50</v>
      </c>
      <c r="E24" s="1" t="s">
        <v>210</v>
      </c>
      <c r="F24" s="1" t="s">
        <v>81</v>
      </c>
      <c r="G24" s="1" t="s">
        <v>35</v>
      </c>
      <c r="H24" s="1" t="s">
        <v>420</v>
      </c>
      <c r="I24" s="1" t="s">
        <v>6523</v>
      </c>
      <c r="J24" s="1" t="s">
        <v>467</v>
      </c>
      <c r="K24" s="1" t="s">
        <v>155</v>
      </c>
      <c r="L24" s="1" t="s">
        <v>85</v>
      </c>
      <c r="M24" s="1" t="s">
        <v>332</v>
      </c>
      <c r="N24" s="1" t="s">
        <v>266</v>
      </c>
      <c r="O24" s="1" t="s">
        <v>310</v>
      </c>
      <c r="P24" s="1" t="s">
        <v>269</v>
      </c>
      <c r="Q24" s="66">
        <v>3081475.78</v>
      </c>
      <c r="R24" s="67">
        <v>0</v>
      </c>
      <c r="S24" s="1" t="s">
        <v>7370</v>
      </c>
      <c r="T24" s="1" t="s">
        <v>7665</v>
      </c>
      <c r="U24" s="1" t="s">
        <v>7440</v>
      </c>
      <c r="V24" s="1" t="s">
        <v>7440</v>
      </c>
      <c r="W24" s="1" t="s">
        <v>7873</v>
      </c>
      <c r="X24" s="1" t="s">
        <v>46</v>
      </c>
      <c r="Y24" s="1" t="s">
        <v>8112</v>
      </c>
      <c r="Z24" s="1" t="s">
        <v>8113</v>
      </c>
      <c r="AA24" s="1" t="s">
        <v>7376</v>
      </c>
      <c r="AB24" s="1" t="s">
        <v>47</v>
      </c>
      <c r="AC24" s="1" t="s">
        <v>159</v>
      </c>
      <c r="AD24" s="1" t="s">
        <v>49</v>
      </c>
      <c r="AE24" s="66">
        <v>3071376</v>
      </c>
      <c r="AF24" s="66">
        <v>8300</v>
      </c>
      <c r="AG24" s="66">
        <v>1800</v>
      </c>
      <c r="AH24" s="2">
        <v>18</v>
      </c>
      <c r="AI24" s="104">
        <v>13412.12</v>
      </c>
      <c r="AJ24" s="2">
        <v>83</v>
      </c>
      <c r="AK24" s="1" t="s">
        <v>2682</v>
      </c>
      <c r="AL24" s="68">
        <v>13412</v>
      </c>
      <c r="AM24" s="104">
        <v>13412.1</v>
      </c>
      <c r="AN24" s="66">
        <v>3072370.9</v>
      </c>
      <c r="AO24" s="1" t="s">
        <v>7432</v>
      </c>
      <c r="AP24" s="1" t="s">
        <v>33</v>
      </c>
      <c r="AQ24" s="1" t="s">
        <v>358</v>
      </c>
      <c r="AR24" s="1" t="s">
        <v>663</v>
      </c>
      <c r="AS24" s="1" t="s">
        <v>3502</v>
      </c>
      <c r="AT24" s="133">
        <f t="shared" si="0"/>
        <v>2020</v>
      </c>
      <c r="AU24" s="1">
        <f t="shared" si="1"/>
        <v>9</v>
      </c>
      <c r="AV24" s="1">
        <f t="shared" si="2"/>
        <v>38</v>
      </c>
    </row>
    <row r="25" spans="1:48" x14ac:dyDescent="0.3">
      <c r="A25" s="2">
        <v>0.94</v>
      </c>
      <c r="B25" s="1" t="s">
        <v>217</v>
      </c>
      <c r="C25" s="2">
        <v>640</v>
      </c>
      <c r="D25" s="2">
        <v>51</v>
      </c>
      <c r="E25" s="1" t="s">
        <v>46</v>
      </c>
      <c r="F25" s="1" t="s">
        <v>274</v>
      </c>
      <c r="G25" s="1" t="s">
        <v>2641</v>
      </c>
      <c r="H25" s="1" t="s">
        <v>349</v>
      </c>
      <c r="I25" s="1" t="s">
        <v>6515</v>
      </c>
      <c r="J25" s="1" t="s">
        <v>710</v>
      </c>
      <c r="K25" s="1" t="s">
        <v>214</v>
      </c>
      <c r="L25" s="1" t="s">
        <v>39</v>
      </c>
      <c r="M25" s="1" t="s">
        <v>46</v>
      </c>
      <c r="N25" s="1" t="s">
        <v>2906</v>
      </c>
      <c r="O25" s="1" t="s">
        <v>3196</v>
      </c>
      <c r="P25" s="1" t="s">
        <v>96</v>
      </c>
      <c r="Q25" s="66">
        <v>562590.24</v>
      </c>
      <c r="R25" s="67">
        <v>1</v>
      </c>
      <c r="S25" s="1" t="s">
        <v>7667</v>
      </c>
      <c r="T25" s="1" t="s">
        <v>7668</v>
      </c>
      <c r="U25" s="1" t="s">
        <v>7667</v>
      </c>
      <c r="V25" s="1" t="s">
        <v>7667</v>
      </c>
      <c r="W25" s="1" t="s">
        <v>7139</v>
      </c>
      <c r="X25" s="1" t="s">
        <v>7139</v>
      </c>
      <c r="Y25" s="1" t="s">
        <v>3523</v>
      </c>
      <c r="Z25" s="1" t="s">
        <v>3524</v>
      </c>
      <c r="AA25" s="1" t="s">
        <v>7139</v>
      </c>
      <c r="AB25" s="1" t="s">
        <v>47</v>
      </c>
      <c r="AC25" s="1" t="s">
        <v>216</v>
      </c>
      <c r="AD25" s="1" t="s">
        <v>49</v>
      </c>
      <c r="AE25" s="66">
        <v>414490</v>
      </c>
      <c r="AF25" s="66">
        <v>10800</v>
      </c>
      <c r="AG25" s="66">
        <v>137300</v>
      </c>
      <c r="AH25" s="68">
        <v>1373</v>
      </c>
      <c r="AI25" s="68">
        <v>1810</v>
      </c>
      <c r="AJ25" s="2">
        <v>108</v>
      </c>
      <c r="AK25" s="1" t="s">
        <v>2682</v>
      </c>
      <c r="AL25" s="68">
        <v>1620</v>
      </c>
      <c r="AM25" s="68">
        <v>1800</v>
      </c>
      <c r="AN25" s="66">
        <v>370980</v>
      </c>
      <c r="AO25" s="1" t="s">
        <v>7547</v>
      </c>
      <c r="AP25" s="1" t="s">
        <v>33</v>
      </c>
      <c r="AQ25" s="1" t="s">
        <v>3105</v>
      </c>
      <c r="AR25" s="1" t="s">
        <v>663</v>
      </c>
      <c r="AS25" s="1" t="s">
        <v>3525</v>
      </c>
      <c r="AT25" s="133">
        <f t="shared" si="0"/>
        <v>2019</v>
      </c>
      <c r="AU25" s="1">
        <f t="shared" si="1"/>
        <v>8</v>
      </c>
      <c r="AV25" s="1">
        <f t="shared" si="2"/>
        <v>33</v>
      </c>
    </row>
    <row r="26" spans="1:48" x14ac:dyDescent="0.3">
      <c r="A26" s="2">
        <v>0.92</v>
      </c>
      <c r="B26" s="1" t="s">
        <v>277</v>
      </c>
      <c r="C26" s="2">
        <v>0</v>
      </c>
      <c r="D26" s="2">
        <v>52</v>
      </c>
      <c r="E26" s="1" t="s">
        <v>177</v>
      </c>
      <c r="F26" s="1" t="s">
        <v>179</v>
      </c>
      <c r="G26" s="1" t="s">
        <v>35</v>
      </c>
      <c r="H26" s="1" t="s">
        <v>218</v>
      </c>
      <c r="I26" s="1" t="s">
        <v>6510</v>
      </c>
      <c r="J26" s="1" t="s">
        <v>476</v>
      </c>
      <c r="K26" s="1" t="s">
        <v>477</v>
      </c>
      <c r="L26" s="1" t="s">
        <v>477</v>
      </c>
      <c r="M26" s="1" t="s">
        <v>477</v>
      </c>
      <c r="N26" s="1" t="s">
        <v>46</v>
      </c>
      <c r="O26" s="1" t="s">
        <v>46</v>
      </c>
      <c r="P26" s="1" t="s">
        <v>46</v>
      </c>
      <c r="Q26" s="66">
        <v>899440</v>
      </c>
      <c r="R26" s="67">
        <v>0.91</v>
      </c>
      <c r="S26" s="1" t="s">
        <v>7670</v>
      </c>
      <c r="T26" s="1" t="s">
        <v>7641</v>
      </c>
      <c r="U26" s="1" t="s">
        <v>7670</v>
      </c>
      <c r="V26" s="1" t="s">
        <v>7670</v>
      </c>
      <c r="W26" s="1" t="s">
        <v>7105</v>
      </c>
      <c r="X26" s="1" t="s">
        <v>46</v>
      </c>
      <c r="Y26" s="1" t="s">
        <v>478</v>
      </c>
      <c r="Z26" s="1" t="s">
        <v>479</v>
      </c>
      <c r="AA26" s="1" t="s">
        <v>7135</v>
      </c>
      <c r="AB26" s="1" t="s">
        <v>47</v>
      </c>
      <c r="AC26" s="1" t="s">
        <v>139</v>
      </c>
      <c r="AD26" s="1" t="s">
        <v>182</v>
      </c>
      <c r="AE26" s="66">
        <v>677840</v>
      </c>
      <c r="AF26" s="66" t="s">
        <v>46</v>
      </c>
      <c r="AG26" s="66">
        <v>221600</v>
      </c>
      <c r="AH26" s="68">
        <v>2216</v>
      </c>
      <c r="AI26" s="68">
        <v>2960</v>
      </c>
      <c r="AJ26" s="2" t="s">
        <v>46</v>
      </c>
      <c r="AK26" s="1" t="s">
        <v>46</v>
      </c>
      <c r="AL26" s="2" t="s">
        <v>46</v>
      </c>
      <c r="AM26" s="2" t="s">
        <v>46</v>
      </c>
      <c r="AN26" s="66" t="s">
        <v>46</v>
      </c>
      <c r="AO26" s="1" t="s">
        <v>7104</v>
      </c>
      <c r="AP26" s="1" t="s">
        <v>218</v>
      </c>
      <c r="AQ26" s="1" t="s">
        <v>46</v>
      </c>
      <c r="AR26" s="1" t="s">
        <v>46</v>
      </c>
      <c r="AS26" s="1" t="s">
        <v>3547</v>
      </c>
      <c r="AT26" s="133">
        <f t="shared" si="0"/>
        <v>2019</v>
      </c>
      <c r="AU26" s="1">
        <f t="shared" si="1"/>
        <v>10</v>
      </c>
      <c r="AV26" s="1">
        <f t="shared" si="2"/>
        <v>43</v>
      </c>
    </row>
    <row r="27" spans="1:48" x14ac:dyDescent="0.3">
      <c r="A27" s="2">
        <v>1.06</v>
      </c>
      <c r="B27" s="1" t="s">
        <v>210</v>
      </c>
      <c r="C27" s="2">
        <v>273</v>
      </c>
      <c r="D27" s="2">
        <v>55</v>
      </c>
      <c r="E27" s="1" t="s">
        <v>46</v>
      </c>
      <c r="F27" s="1" t="s">
        <v>274</v>
      </c>
      <c r="G27" s="1" t="s">
        <v>2641</v>
      </c>
      <c r="H27" s="1" t="s">
        <v>264</v>
      </c>
      <c r="I27" s="1" t="s">
        <v>6515</v>
      </c>
      <c r="J27" s="1" t="s">
        <v>3599</v>
      </c>
      <c r="K27" s="1" t="s">
        <v>214</v>
      </c>
      <c r="L27" s="1" t="s">
        <v>39</v>
      </c>
      <c r="M27" s="1" t="s">
        <v>46</v>
      </c>
      <c r="N27" s="1" t="s">
        <v>116</v>
      </c>
      <c r="O27" s="1" t="s">
        <v>209</v>
      </c>
      <c r="P27" s="1" t="s">
        <v>2371</v>
      </c>
      <c r="Q27" s="66">
        <v>869371.2</v>
      </c>
      <c r="R27" s="67">
        <v>1</v>
      </c>
      <c r="S27" s="1" t="s">
        <v>7104</v>
      </c>
      <c r="T27" s="1" t="s">
        <v>7464</v>
      </c>
      <c r="U27" s="1" t="s">
        <v>7104</v>
      </c>
      <c r="V27" s="1" t="s">
        <v>7104</v>
      </c>
      <c r="W27" s="1" t="s">
        <v>7669</v>
      </c>
      <c r="X27" s="1" t="s">
        <v>7669</v>
      </c>
      <c r="Y27" s="1" t="s">
        <v>3600</v>
      </c>
      <c r="Z27" s="1" t="s">
        <v>3601</v>
      </c>
      <c r="AA27" s="1" t="s">
        <v>7375</v>
      </c>
      <c r="AB27" s="1" t="s">
        <v>47</v>
      </c>
      <c r="AC27" s="1" t="s">
        <v>216</v>
      </c>
      <c r="AD27" s="1" t="s">
        <v>49</v>
      </c>
      <c r="AE27" s="66">
        <v>818171</v>
      </c>
      <c r="AF27" s="66">
        <v>11200</v>
      </c>
      <c r="AG27" s="66">
        <v>40000</v>
      </c>
      <c r="AH27" s="2">
        <v>400</v>
      </c>
      <c r="AI27" s="104">
        <v>3572.78</v>
      </c>
      <c r="AJ27" s="2">
        <v>112</v>
      </c>
      <c r="AK27" s="1" t="s">
        <v>2682</v>
      </c>
      <c r="AL27" s="68">
        <v>3201</v>
      </c>
      <c r="AM27" s="68">
        <v>3557</v>
      </c>
      <c r="AN27" s="66">
        <v>733056</v>
      </c>
      <c r="AO27" s="1" t="s">
        <v>7621</v>
      </c>
      <c r="AP27" s="1" t="s">
        <v>33</v>
      </c>
      <c r="AQ27" s="1" t="s">
        <v>46</v>
      </c>
      <c r="AR27" s="1" t="s">
        <v>46</v>
      </c>
      <c r="AS27" s="1" t="s">
        <v>3602</v>
      </c>
      <c r="AT27" s="133">
        <f t="shared" si="0"/>
        <v>2019</v>
      </c>
      <c r="AU27" s="1">
        <f t="shared" si="1"/>
        <v>5</v>
      </c>
      <c r="AV27" s="1">
        <f t="shared" si="2"/>
        <v>21</v>
      </c>
    </row>
    <row r="28" spans="1:48" x14ac:dyDescent="0.3">
      <c r="A28" s="2">
        <v>0</v>
      </c>
      <c r="B28" s="1" t="s">
        <v>367</v>
      </c>
      <c r="C28" s="2">
        <v>740</v>
      </c>
      <c r="D28" s="2">
        <v>62</v>
      </c>
      <c r="E28" s="1" t="s">
        <v>45</v>
      </c>
      <c r="F28" s="1" t="s">
        <v>152</v>
      </c>
      <c r="G28" s="1" t="s">
        <v>35</v>
      </c>
      <c r="H28" s="1" t="s">
        <v>524</v>
      </c>
      <c r="I28" s="1" t="s">
        <v>6523</v>
      </c>
      <c r="J28" s="1" t="s">
        <v>525</v>
      </c>
      <c r="K28" s="1" t="s">
        <v>66</v>
      </c>
      <c r="L28" s="1" t="s">
        <v>55</v>
      </c>
      <c r="M28" s="1" t="s">
        <v>6756</v>
      </c>
      <c r="N28" s="1" t="s">
        <v>56</v>
      </c>
      <c r="O28" s="1" t="s">
        <v>365</v>
      </c>
      <c r="P28" s="1" t="s">
        <v>146</v>
      </c>
      <c r="Q28" s="66">
        <v>303640.84000000003</v>
      </c>
      <c r="R28" s="67">
        <v>0</v>
      </c>
      <c r="S28" s="1" t="s">
        <v>7701</v>
      </c>
      <c r="T28" s="1" t="s">
        <v>7130</v>
      </c>
      <c r="U28" s="1" t="s">
        <v>7701</v>
      </c>
      <c r="V28" s="1" t="s">
        <v>46</v>
      </c>
      <c r="W28" s="1" t="s">
        <v>7360</v>
      </c>
      <c r="X28" s="1" t="s">
        <v>46</v>
      </c>
      <c r="Y28" s="1" t="s">
        <v>7797</v>
      </c>
      <c r="Z28" s="1" t="s">
        <v>7798</v>
      </c>
      <c r="AA28" s="1" t="s">
        <v>7381</v>
      </c>
      <c r="AB28" s="1" t="s">
        <v>47</v>
      </c>
      <c r="AC28" s="1" t="s">
        <v>455</v>
      </c>
      <c r="AD28" s="1" t="s">
        <v>49</v>
      </c>
      <c r="AE28" s="66">
        <v>287441</v>
      </c>
      <c r="AF28" s="66">
        <v>4000</v>
      </c>
      <c r="AG28" s="66">
        <v>12200</v>
      </c>
      <c r="AH28" s="2">
        <v>122</v>
      </c>
      <c r="AI28" s="104">
        <v>1261.97</v>
      </c>
      <c r="AJ28" s="2">
        <v>40</v>
      </c>
      <c r="AK28" s="1" t="s">
        <v>2682</v>
      </c>
      <c r="AL28" s="104">
        <v>1003.08</v>
      </c>
      <c r="AM28" s="104">
        <v>1253.8499999999999</v>
      </c>
      <c r="AN28" s="66">
        <v>229705.32</v>
      </c>
      <c r="AO28" s="1" t="s">
        <v>7118</v>
      </c>
      <c r="AP28" s="1" t="s">
        <v>33</v>
      </c>
      <c r="AQ28" s="1" t="s">
        <v>256</v>
      </c>
      <c r="AR28" s="1" t="s">
        <v>663</v>
      </c>
      <c r="AS28" s="1" t="s">
        <v>3681</v>
      </c>
      <c r="AT28" s="133">
        <f t="shared" si="0"/>
        <v>2020</v>
      </c>
      <c r="AU28" s="1">
        <f t="shared" si="1"/>
        <v>8</v>
      </c>
      <c r="AV28" s="1">
        <f t="shared" si="2"/>
        <v>35</v>
      </c>
    </row>
    <row r="29" spans="1:48" x14ac:dyDescent="0.3">
      <c r="A29" s="2">
        <v>1.01</v>
      </c>
      <c r="B29" s="1" t="s">
        <v>70</v>
      </c>
      <c r="C29" s="2">
        <v>132</v>
      </c>
      <c r="D29" s="2">
        <v>65</v>
      </c>
      <c r="E29" s="1" t="s">
        <v>46</v>
      </c>
      <c r="F29" s="1" t="s">
        <v>274</v>
      </c>
      <c r="G29" s="1" t="s">
        <v>2641</v>
      </c>
      <c r="H29" s="1" t="s">
        <v>301</v>
      </c>
      <c r="I29" s="1" t="s">
        <v>6515</v>
      </c>
      <c r="J29" s="1" t="s">
        <v>723</v>
      </c>
      <c r="K29" s="1" t="s">
        <v>66</v>
      </c>
      <c r="L29" s="1" t="s">
        <v>55</v>
      </c>
      <c r="M29" s="1" t="s">
        <v>46</v>
      </c>
      <c r="N29" s="1" t="s">
        <v>56</v>
      </c>
      <c r="O29" s="1" t="s">
        <v>199</v>
      </c>
      <c r="P29" s="1" t="s">
        <v>2972</v>
      </c>
      <c r="Q29" s="66">
        <v>220039.1</v>
      </c>
      <c r="R29" s="67">
        <v>1</v>
      </c>
      <c r="S29" s="1" t="s">
        <v>7341</v>
      </c>
      <c r="T29" s="1" t="s">
        <v>7532</v>
      </c>
      <c r="U29" s="1" t="s">
        <v>7341</v>
      </c>
      <c r="V29" s="1" t="s">
        <v>7341</v>
      </c>
      <c r="W29" s="1" t="s">
        <v>7424</v>
      </c>
      <c r="X29" s="1" t="s">
        <v>7424</v>
      </c>
      <c r="Y29" s="1" t="s">
        <v>3693</v>
      </c>
      <c r="Z29" s="1" t="s">
        <v>3694</v>
      </c>
      <c r="AA29" s="1" t="s">
        <v>7669</v>
      </c>
      <c r="AB29" s="1" t="s">
        <v>47</v>
      </c>
      <c r="AC29" s="1" t="s">
        <v>303</v>
      </c>
      <c r="AD29" s="1" t="s">
        <v>49</v>
      </c>
      <c r="AE29" s="66">
        <v>155239</v>
      </c>
      <c r="AF29" s="66">
        <v>15200</v>
      </c>
      <c r="AG29" s="66">
        <v>49600</v>
      </c>
      <c r="AH29" s="2">
        <v>496</v>
      </c>
      <c r="AI29" s="2">
        <v>677.9</v>
      </c>
      <c r="AJ29" s="2">
        <v>152</v>
      </c>
      <c r="AK29" s="1" t="s">
        <v>2682</v>
      </c>
      <c r="AL29" s="2">
        <v>534</v>
      </c>
      <c r="AM29" s="2">
        <v>667</v>
      </c>
      <c r="AN29" s="66">
        <v>122176</v>
      </c>
      <c r="AO29" s="1" t="s">
        <v>7438</v>
      </c>
      <c r="AP29" s="1" t="s">
        <v>33</v>
      </c>
      <c r="AQ29" s="1" t="s">
        <v>46</v>
      </c>
      <c r="AR29" s="1" t="s">
        <v>663</v>
      </c>
      <c r="AS29" s="1" t="s">
        <v>3695</v>
      </c>
      <c r="AT29" s="133">
        <f t="shared" si="0"/>
        <v>2019</v>
      </c>
      <c r="AU29" s="1">
        <f t="shared" si="1"/>
        <v>3</v>
      </c>
      <c r="AV29" s="1">
        <f t="shared" si="2"/>
        <v>11</v>
      </c>
    </row>
    <row r="30" spans="1:48" x14ac:dyDescent="0.3">
      <c r="A30" s="2">
        <v>0.33</v>
      </c>
      <c r="B30" s="1" t="s">
        <v>210</v>
      </c>
      <c r="C30" s="2">
        <v>210</v>
      </c>
      <c r="D30" s="2">
        <v>67</v>
      </c>
      <c r="E30" s="1" t="s">
        <v>46</v>
      </c>
      <c r="F30" s="1" t="s">
        <v>274</v>
      </c>
      <c r="G30" s="1" t="s">
        <v>2641</v>
      </c>
      <c r="H30" s="1" t="s">
        <v>527</v>
      </c>
      <c r="I30" s="1" t="s">
        <v>6515</v>
      </c>
      <c r="J30" s="1" t="s">
        <v>727</v>
      </c>
      <c r="K30" s="1" t="s">
        <v>214</v>
      </c>
      <c r="L30" s="1" t="s">
        <v>660</v>
      </c>
      <c r="M30" s="1" t="s">
        <v>46</v>
      </c>
      <c r="N30" s="1" t="s">
        <v>116</v>
      </c>
      <c r="O30" s="1" t="s">
        <v>209</v>
      </c>
      <c r="P30" s="1" t="s">
        <v>2371</v>
      </c>
      <c r="Q30" s="66">
        <v>109227.2</v>
      </c>
      <c r="R30" s="67">
        <v>1</v>
      </c>
      <c r="S30" s="1" t="s">
        <v>7546</v>
      </c>
      <c r="T30" s="1" t="s">
        <v>7569</v>
      </c>
      <c r="U30" s="1" t="s">
        <v>7701</v>
      </c>
      <c r="V30" s="1" t="s">
        <v>7701</v>
      </c>
      <c r="W30" s="1" t="s">
        <v>7177</v>
      </c>
      <c r="X30" s="1" t="s">
        <v>7177</v>
      </c>
      <c r="Y30" s="1" t="s">
        <v>3721</v>
      </c>
      <c r="Z30" s="1" t="s">
        <v>3116</v>
      </c>
      <c r="AA30" s="1" t="s">
        <v>7177</v>
      </c>
      <c r="AB30" s="1" t="s">
        <v>47</v>
      </c>
      <c r="AC30" s="1" t="s">
        <v>159</v>
      </c>
      <c r="AD30" s="1" t="s">
        <v>49</v>
      </c>
      <c r="AE30" s="66">
        <v>170147</v>
      </c>
      <c r="AF30" s="66">
        <v>12800</v>
      </c>
      <c r="AG30" s="66">
        <v>26400</v>
      </c>
      <c r="AH30" s="2">
        <v>264</v>
      </c>
      <c r="AI30" s="2">
        <v>743</v>
      </c>
      <c r="AJ30" s="2">
        <v>128</v>
      </c>
      <c r="AK30" s="1" t="s">
        <v>2682</v>
      </c>
      <c r="AL30" s="2">
        <v>948</v>
      </c>
      <c r="AM30" s="68">
        <v>1186</v>
      </c>
      <c r="AN30" s="66">
        <v>217202</v>
      </c>
      <c r="AO30" s="1" t="s">
        <v>7621</v>
      </c>
      <c r="AP30" s="1" t="s">
        <v>33</v>
      </c>
      <c r="AQ30" s="1" t="s">
        <v>46</v>
      </c>
      <c r="AR30" s="1" t="s">
        <v>663</v>
      </c>
      <c r="AS30" s="1" t="s">
        <v>3723</v>
      </c>
      <c r="AT30" s="133">
        <f t="shared" si="0"/>
        <v>2019</v>
      </c>
      <c r="AU30" s="1">
        <f t="shared" si="1"/>
        <v>1</v>
      </c>
      <c r="AV30" s="1">
        <f t="shared" si="2"/>
        <v>2</v>
      </c>
    </row>
    <row r="31" spans="1:48" x14ac:dyDescent="0.3">
      <c r="A31" s="2">
        <v>0.82</v>
      </c>
      <c r="B31" s="1" t="s">
        <v>217</v>
      </c>
      <c r="C31" s="2">
        <v>183</v>
      </c>
      <c r="D31" s="2">
        <v>68</v>
      </c>
      <c r="E31" s="1" t="s">
        <v>46</v>
      </c>
      <c r="F31" s="1" t="s">
        <v>274</v>
      </c>
      <c r="G31" s="1" t="s">
        <v>2641</v>
      </c>
      <c r="H31" s="1" t="s">
        <v>349</v>
      </c>
      <c r="I31" s="1" t="s">
        <v>6515</v>
      </c>
      <c r="J31" s="1" t="s">
        <v>729</v>
      </c>
      <c r="K31" s="1" t="s">
        <v>214</v>
      </c>
      <c r="L31" s="1" t="s">
        <v>39</v>
      </c>
      <c r="M31" s="1" t="s">
        <v>46</v>
      </c>
      <c r="N31" s="1" t="s">
        <v>2906</v>
      </c>
      <c r="O31" s="1" t="s">
        <v>3196</v>
      </c>
      <c r="P31" s="1" t="s">
        <v>96</v>
      </c>
      <c r="Q31" s="66">
        <v>225636</v>
      </c>
      <c r="R31" s="67">
        <v>1</v>
      </c>
      <c r="S31" s="1" t="s">
        <v>7712</v>
      </c>
      <c r="T31" s="1" t="s">
        <v>7569</v>
      </c>
      <c r="U31" s="1" t="s">
        <v>7712</v>
      </c>
      <c r="V31" s="1" t="s">
        <v>7712</v>
      </c>
      <c r="W31" s="1" t="s">
        <v>7113</v>
      </c>
      <c r="X31" s="1" t="s">
        <v>7113</v>
      </c>
      <c r="Y31" s="1" t="s">
        <v>3726</v>
      </c>
      <c r="Z31" s="1" t="s">
        <v>3727</v>
      </c>
      <c r="AA31" s="1" t="s">
        <v>7139</v>
      </c>
      <c r="AB31" s="1" t="s">
        <v>47</v>
      </c>
      <c r="AC31" s="1" t="s">
        <v>216</v>
      </c>
      <c r="AD31" s="1" t="s">
        <v>49</v>
      </c>
      <c r="AE31" s="66">
        <v>179536</v>
      </c>
      <c r="AF31" s="66">
        <v>11200</v>
      </c>
      <c r="AG31" s="66">
        <v>34900</v>
      </c>
      <c r="AH31" s="2">
        <v>349</v>
      </c>
      <c r="AI31" s="2">
        <v>784</v>
      </c>
      <c r="AJ31" s="2">
        <v>112</v>
      </c>
      <c r="AK31" s="1" t="s">
        <v>2682</v>
      </c>
      <c r="AL31" s="2">
        <v>622</v>
      </c>
      <c r="AM31" s="2">
        <v>778</v>
      </c>
      <c r="AN31" s="66">
        <v>142530</v>
      </c>
      <c r="AO31" s="1" t="s">
        <v>7547</v>
      </c>
      <c r="AP31" s="1" t="s">
        <v>33</v>
      </c>
      <c r="AQ31" s="1" t="s">
        <v>3105</v>
      </c>
      <c r="AR31" s="1" t="s">
        <v>663</v>
      </c>
      <c r="AS31" s="1" t="s">
        <v>3728</v>
      </c>
      <c r="AT31" s="133">
        <f t="shared" si="0"/>
        <v>2019</v>
      </c>
      <c r="AU31" s="1">
        <f t="shared" si="1"/>
        <v>8</v>
      </c>
      <c r="AV31" s="1">
        <f t="shared" si="2"/>
        <v>33</v>
      </c>
    </row>
    <row r="32" spans="1:48" x14ac:dyDescent="0.3">
      <c r="A32" s="2">
        <v>0.93</v>
      </c>
      <c r="B32" s="1" t="s">
        <v>128</v>
      </c>
      <c r="C32" s="2">
        <v>195</v>
      </c>
      <c r="D32" s="2">
        <v>79</v>
      </c>
      <c r="E32" s="1" t="s">
        <v>46</v>
      </c>
      <c r="F32" s="1" t="s">
        <v>274</v>
      </c>
      <c r="G32" s="1" t="s">
        <v>2641</v>
      </c>
      <c r="H32" s="1" t="s">
        <v>120</v>
      </c>
      <c r="I32" s="1" t="s">
        <v>6510</v>
      </c>
      <c r="J32" s="1" t="s">
        <v>731</v>
      </c>
      <c r="K32" s="1" t="s">
        <v>122</v>
      </c>
      <c r="L32" s="1" t="s">
        <v>123</v>
      </c>
      <c r="M32" s="1" t="s">
        <v>46</v>
      </c>
      <c r="N32" s="1" t="s">
        <v>125</v>
      </c>
      <c r="O32" s="1" t="s">
        <v>126</v>
      </c>
      <c r="P32" s="1" t="s">
        <v>44</v>
      </c>
      <c r="Q32" s="66">
        <v>1318111.67</v>
      </c>
      <c r="R32" s="67">
        <v>1</v>
      </c>
      <c r="S32" s="1" t="s">
        <v>7734</v>
      </c>
      <c r="T32" s="1" t="s">
        <v>7700</v>
      </c>
      <c r="U32" s="1" t="s">
        <v>7734</v>
      </c>
      <c r="V32" s="1" t="s">
        <v>7734</v>
      </c>
      <c r="W32" s="1" t="s">
        <v>7535</v>
      </c>
      <c r="X32" s="1" t="s">
        <v>7535</v>
      </c>
      <c r="Y32" s="1" t="s">
        <v>3797</v>
      </c>
      <c r="Z32" s="1" t="s">
        <v>3798</v>
      </c>
      <c r="AA32" s="1" t="s">
        <v>7535</v>
      </c>
      <c r="AB32" s="1" t="s">
        <v>47</v>
      </c>
      <c r="AC32" s="1" t="s">
        <v>48</v>
      </c>
      <c r="AD32" s="1" t="s">
        <v>49</v>
      </c>
      <c r="AE32" s="66">
        <v>1198028</v>
      </c>
      <c r="AF32" s="66">
        <v>18400</v>
      </c>
      <c r="AG32" s="66">
        <v>101684</v>
      </c>
      <c r="AH32" s="104">
        <v>1016.83</v>
      </c>
      <c r="AI32" s="104">
        <v>5231.58</v>
      </c>
      <c r="AJ32" s="2">
        <v>184</v>
      </c>
      <c r="AK32" s="1" t="s">
        <v>2682</v>
      </c>
      <c r="AL32" s="68">
        <v>6860</v>
      </c>
      <c r="AM32" s="68">
        <v>6860</v>
      </c>
      <c r="AN32" s="66">
        <v>1571050</v>
      </c>
      <c r="AO32" s="1" t="s">
        <v>7735</v>
      </c>
      <c r="AP32" s="1" t="s">
        <v>33</v>
      </c>
      <c r="AQ32" s="1" t="s">
        <v>43</v>
      </c>
      <c r="AR32" s="1" t="s">
        <v>663</v>
      </c>
      <c r="AS32" s="1" t="s">
        <v>3799</v>
      </c>
      <c r="AT32" s="133">
        <f t="shared" si="0"/>
        <v>2019</v>
      </c>
      <c r="AU32" s="1">
        <f t="shared" si="1"/>
        <v>7</v>
      </c>
      <c r="AV32" s="1">
        <f t="shared" si="2"/>
        <v>31</v>
      </c>
    </row>
    <row r="33" spans="1:48" x14ac:dyDescent="0.3">
      <c r="A33" s="2">
        <v>0</v>
      </c>
      <c r="B33" s="1" t="s">
        <v>109</v>
      </c>
      <c r="C33" s="2">
        <v>95</v>
      </c>
      <c r="D33" s="2">
        <v>80</v>
      </c>
      <c r="E33" s="1" t="s">
        <v>45</v>
      </c>
      <c r="F33" s="1" t="s">
        <v>274</v>
      </c>
      <c r="G33" s="1" t="s">
        <v>2641</v>
      </c>
      <c r="H33" s="1" t="s">
        <v>100</v>
      </c>
      <c r="I33" s="1" t="s">
        <v>6514</v>
      </c>
      <c r="J33" s="1" t="s">
        <v>3810</v>
      </c>
      <c r="K33" s="1" t="s">
        <v>102</v>
      </c>
      <c r="L33" s="1" t="s">
        <v>85</v>
      </c>
      <c r="M33" s="1" t="s">
        <v>46</v>
      </c>
      <c r="N33" s="1" t="s">
        <v>104</v>
      </c>
      <c r="O33" s="1" t="s">
        <v>2337</v>
      </c>
      <c r="P33" s="1" t="s">
        <v>402</v>
      </c>
      <c r="Q33" s="66">
        <v>1636272.35</v>
      </c>
      <c r="R33" s="67">
        <v>1</v>
      </c>
      <c r="S33" s="1" t="s">
        <v>7676</v>
      </c>
      <c r="T33" s="1" t="s">
        <v>7437</v>
      </c>
      <c r="U33" s="1" t="s">
        <v>7720</v>
      </c>
      <c r="V33" s="1" t="s">
        <v>7720</v>
      </c>
      <c r="W33" s="1" t="s">
        <v>7425</v>
      </c>
      <c r="X33" s="1" t="s">
        <v>7425</v>
      </c>
      <c r="Y33" s="1" t="s">
        <v>3811</v>
      </c>
      <c r="Z33" s="1" t="s">
        <v>3058</v>
      </c>
      <c r="AA33" s="1" t="s">
        <v>7445</v>
      </c>
      <c r="AB33" s="1" t="s">
        <v>47</v>
      </c>
      <c r="AC33" s="1" t="s">
        <v>90</v>
      </c>
      <c r="AD33" s="1" t="s">
        <v>49</v>
      </c>
      <c r="AE33" s="66">
        <v>779471</v>
      </c>
      <c r="AF33" s="66">
        <v>75600</v>
      </c>
      <c r="AG33" s="66">
        <v>279772</v>
      </c>
      <c r="AH33" s="104">
        <v>2797.72</v>
      </c>
      <c r="AI33" s="104">
        <v>3709.3</v>
      </c>
      <c r="AJ33" s="2">
        <v>756</v>
      </c>
      <c r="AK33" s="1" t="s">
        <v>2682</v>
      </c>
      <c r="AL33" s="68">
        <v>4436</v>
      </c>
      <c r="AM33" s="68">
        <v>4436</v>
      </c>
      <c r="AN33" s="66">
        <v>1015775</v>
      </c>
      <c r="AO33" s="1" t="s">
        <v>7372</v>
      </c>
      <c r="AP33" s="1" t="s">
        <v>33</v>
      </c>
      <c r="AQ33" s="1" t="s">
        <v>106</v>
      </c>
      <c r="AR33" s="1" t="s">
        <v>663</v>
      </c>
      <c r="AS33" s="1" t="s">
        <v>3812</v>
      </c>
      <c r="AT33" s="133">
        <f t="shared" si="0"/>
        <v>2019</v>
      </c>
      <c r="AU33" s="1">
        <f t="shared" si="1"/>
        <v>7</v>
      </c>
      <c r="AV33" s="1">
        <f t="shared" si="2"/>
        <v>27</v>
      </c>
    </row>
    <row r="34" spans="1:48" x14ac:dyDescent="0.3">
      <c r="A34" s="2">
        <v>1</v>
      </c>
      <c r="B34" s="1" t="s">
        <v>70</v>
      </c>
      <c r="C34" s="2">
        <v>266</v>
      </c>
      <c r="D34" s="2">
        <v>81</v>
      </c>
      <c r="E34" s="1" t="s">
        <v>46</v>
      </c>
      <c r="F34" s="1" t="s">
        <v>274</v>
      </c>
      <c r="G34" s="1" t="s">
        <v>2641</v>
      </c>
      <c r="H34" s="1" t="s">
        <v>301</v>
      </c>
      <c r="I34" s="1" t="s">
        <v>6515</v>
      </c>
      <c r="J34" s="1" t="s">
        <v>734</v>
      </c>
      <c r="K34" s="1" t="s">
        <v>66</v>
      </c>
      <c r="L34" s="1" t="s">
        <v>55</v>
      </c>
      <c r="M34" s="1" t="s">
        <v>46</v>
      </c>
      <c r="N34" s="1" t="s">
        <v>56</v>
      </c>
      <c r="O34" s="1" t="s">
        <v>199</v>
      </c>
      <c r="P34" s="1" t="s">
        <v>44</v>
      </c>
      <c r="Q34" s="66">
        <v>500707.36</v>
      </c>
      <c r="R34" s="67">
        <v>1</v>
      </c>
      <c r="S34" s="1" t="s">
        <v>7104</v>
      </c>
      <c r="T34" s="1" t="s">
        <v>7110</v>
      </c>
      <c r="U34" s="1" t="s">
        <v>7104</v>
      </c>
      <c r="V34" s="1" t="s">
        <v>7104</v>
      </c>
      <c r="W34" s="1" t="s">
        <v>7524</v>
      </c>
      <c r="X34" s="1" t="s">
        <v>7524</v>
      </c>
      <c r="Y34" s="1" t="s">
        <v>3823</v>
      </c>
      <c r="Z34" s="1" t="s">
        <v>3824</v>
      </c>
      <c r="AA34" s="1" t="s">
        <v>7524</v>
      </c>
      <c r="AB34" s="1" t="s">
        <v>47</v>
      </c>
      <c r="AC34" s="1" t="s">
        <v>303</v>
      </c>
      <c r="AD34" s="1" t="s">
        <v>49</v>
      </c>
      <c r="AE34" s="66">
        <v>489107</v>
      </c>
      <c r="AF34" s="66" t="s">
        <v>46</v>
      </c>
      <c r="AG34" s="66">
        <v>11600</v>
      </c>
      <c r="AH34" s="2">
        <v>116</v>
      </c>
      <c r="AI34" s="104">
        <v>2135.85</v>
      </c>
      <c r="AJ34" s="2" t="s">
        <v>46</v>
      </c>
      <c r="AK34" s="1" t="s">
        <v>2682</v>
      </c>
      <c r="AL34" s="68">
        <v>2423</v>
      </c>
      <c r="AM34" s="68">
        <v>2692</v>
      </c>
      <c r="AN34" s="66">
        <v>554889</v>
      </c>
      <c r="AO34" s="1" t="s">
        <v>7415</v>
      </c>
      <c r="AP34" s="1" t="s">
        <v>33</v>
      </c>
      <c r="AQ34" s="1" t="s">
        <v>3825</v>
      </c>
      <c r="AR34" s="1" t="s">
        <v>663</v>
      </c>
      <c r="AS34" s="1" t="s">
        <v>3826</v>
      </c>
      <c r="AT34" s="133">
        <f t="shared" si="0"/>
        <v>2019</v>
      </c>
      <c r="AU34" s="1">
        <f t="shared" si="1"/>
        <v>4</v>
      </c>
      <c r="AV34" s="1">
        <f t="shared" si="2"/>
        <v>17</v>
      </c>
    </row>
    <row r="35" spans="1:48" x14ac:dyDescent="0.3">
      <c r="A35" s="2">
        <v>0.18</v>
      </c>
      <c r="B35" s="1" t="s">
        <v>394</v>
      </c>
      <c r="C35" s="2">
        <v>98</v>
      </c>
      <c r="D35" s="2">
        <v>82</v>
      </c>
      <c r="E35" s="1" t="s">
        <v>46</v>
      </c>
      <c r="F35" s="1" t="s">
        <v>2694</v>
      </c>
      <c r="G35" s="1" t="s">
        <v>2695</v>
      </c>
      <c r="H35" s="1" t="s">
        <v>71</v>
      </c>
      <c r="I35" s="1" t="s">
        <v>6515</v>
      </c>
      <c r="J35" s="1" t="s">
        <v>735</v>
      </c>
      <c r="K35" s="1" t="s">
        <v>73</v>
      </c>
      <c r="L35" s="1" t="s">
        <v>674</v>
      </c>
      <c r="M35" s="1" t="s">
        <v>46</v>
      </c>
      <c r="N35" s="1" t="s">
        <v>2894</v>
      </c>
      <c r="O35" s="1" t="s">
        <v>75</v>
      </c>
      <c r="P35" s="1" t="s">
        <v>3013</v>
      </c>
      <c r="Q35" s="66">
        <v>509125.18</v>
      </c>
      <c r="R35" s="67">
        <v>0.99</v>
      </c>
      <c r="S35" s="1" t="s">
        <v>7372</v>
      </c>
      <c r="T35" s="1" t="s">
        <v>7532</v>
      </c>
      <c r="U35" s="1" t="s">
        <v>7372</v>
      </c>
      <c r="V35" s="1" t="s">
        <v>7372</v>
      </c>
      <c r="W35" s="1" t="s">
        <v>7500</v>
      </c>
      <c r="X35" s="1" t="s">
        <v>46</v>
      </c>
      <c r="Y35" s="1" t="s">
        <v>3836</v>
      </c>
      <c r="Z35" s="1" t="s">
        <v>3837</v>
      </c>
      <c r="AA35" s="1" t="s">
        <v>7669</v>
      </c>
      <c r="AB35" s="1" t="s">
        <v>47</v>
      </c>
      <c r="AC35" s="1" t="s">
        <v>7039</v>
      </c>
      <c r="AD35" s="1" t="s">
        <v>49</v>
      </c>
      <c r="AE35" s="66">
        <v>489907</v>
      </c>
      <c r="AF35" s="1" t="s">
        <v>46</v>
      </c>
      <c r="AG35" s="66">
        <v>9600</v>
      </c>
      <c r="AH35" s="2">
        <v>208.67</v>
      </c>
      <c r="AI35" s="104">
        <v>2139.35</v>
      </c>
      <c r="AJ35" s="1" t="s">
        <v>46</v>
      </c>
      <c r="AK35" s="1" t="s">
        <v>2682</v>
      </c>
      <c r="AL35" s="68">
        <v>2122</v>
      </c>
      <c r="AM35" s="2" t="s">
        <v>46</v>
      </c>
      <c r="AN35" s="66">
        <v>485984</v>
      </c>
      <c r="AO35" s="1" t="s">
        <v>7740</v>
      </c>
      <c r="AP35" s="1" t="s">
        <v>33</v>
      </c>
      <c r="AQ35" s="1" t="s">
        <v>46</v>
      </c>
      <c r="AR35" s="1" t="s">
        <v>46</v>
      </c>
      <c r="AS35" s="1" t="s">
        <v>3838</v>
      </c>
      <c r="AT35" s="133">
        <f t="shared" si="0"/>
        <v>2019</v>
      </c>
      <c r="AU35" s="1">
        <f t="shared" si="1"/>
        <v>3</v>
      </c>
      <c r="AV35" s="1">
        <f t="shared" si="2"/>
        <v>11</v>
      </c>
    </row>
    <row r="36" spans="1:48" x14ac:dyDescent="0.3">
      <c r="A36" s="2">
        <v>0</v>
      </c>
      <c r="B36" s="1" t="s">
        <v>217</v>
      </c>
      <c r="C36" s="2">
        <v>93</v>
      </c>
      <c r="D36" s="2">
        <v>83</v>
      </c>
      <c r="E36" s="1" t="s">
        <v>46</v>
      </c>
      <c r="F36" s="1" t="s">
        <v>274</v>
      </c>
      <c r="G36" s="1" t="s">
        <v>2641</v>
      </c>
      <c r="H36" s="1" t="s">
        <v>349</v>
      </c>
      <c r="I36" s="1" t="s">
        <v>6515</v>
      </c>
      <c r="J36" s="1" t="s">
        <v>3853</v>
      </c>
      <c r="K36" s="1" t="s">
        <v>214</v>
      </c>
      <c r="L36" s="1" t="s">
        <v>39</v>
      </c>
      <c r="M36" s="1" t="s">
        <v>46</v>
      </c>
      <c r="N36" s="1" t="s">
        <v>2906</v>
      </c>
      <c r="O36" s="1" t="s">
        <v>365</v>
      </c>
      <c r="P36" s="1" t="s">
        <v>2908</v>
      </c>
      <c r="Q36" s="66">
        <v>90726</v>
      </c>
      <c r="R36" s="67">
        <v>1</v>
      </c>
      <c r="S36" s="1" t="s">
        <v>7222</v>
      </c>
      <c r="T36" s="1" t="s">
        <v>7223</v>
      </c>
      <c r="U36" s="1" t="s">
        <v>7734</v>
      </c>
      <c r="V36" s="1" t="s">
        <v>7734</v>
      </c>
      <c r="W36" s="1" t="s">
        <v>7703</v>
      </c>
      <c r="X36" s="1" t="s">
        <v>7703</v>
      </c>
      <c r="Y36" s="1" t="s">
        <v>3854</v>
      </c>
      <c r="Z36" s="1" t="s">
        <v>3855</v>
      </c>
      <c r="AA36" s="1" t="s">
        <v>7703</v>
      </c>
      <c r="AB36" s="1" t="s">
        <v>47</v>
      </c>
      <c r="AC36" s="1" t="s">
        <v>216</v>
      </c>
      <c r="AD36" s="1" t="s">
        <v>49</v>
      </c>
      <c r="AE36" s="66">
        <v>67326</v>
      </c>
      <c r="AF36" s="66">
        <v>6800</v>
      </c>
      <c r="AG36" s="66">
        <v>15000</v>
      </c>
      <c r="AH36" s="2">
        <v>150</v>
      </c>
      <c r="AI36" s="2">
        <v>294</v>
      </c>
      <c r="AJ36" s="2">
        <v>68</v>
      </c>
      <c r="AK36" s="1" t="s">
        <v>2701</v>
      </c>
      <c r="AL36" s="2">
        <v>0</v>
      </c>
      <c r="AM36" s="2">
        <v>262</v>
      </c>
      <c r="AN36" s="66">
        <v>59998</v>
      </c>
      <c r="AO36" s="1" t="s">
        <v>7621</v>
      </c>
      <c r="AP36" s="1" t="s">
        <v>33</v>
      </c>
      <c r="AQ36" s="1" t="s">
        <v>3105</v>
      </c>
      <c r="AR36" s="1" t="s">
        <v>654</v>
      </c>
      <c r="AS36" s="1" t="s">
        <v>3856</v>
      </c>
      <c r="AT36" s="133">
        <f t="shared" si="0"/>
        <v>2019</v>
      </c>
      <c r="AU36" s="1">
        <f t="shared" si="1"/>
        <v>6</v>
      </c>
      <c r="AV36" s="1">
        <f t="shared" si="2"/>
        <v>26</v>
      </c>
    </row>
    <row r="37" spans="1:48" x14ac:dyDescent="0.3">
      <c r="A37" s="2">
        <v>0.7</v>
      </c>
      <c r="B37" s="1" t="s">
        <v>394</v>
      </c>
      <c r="C37" s="2">
        <v>309</v>
      </c>
      <c r="D37" s="2">
        <v>84</v>
      </c>
      <c r="E37" s="1" t="s">
        <v>46</v>
      </c>
      <c r="F37" s="1" t="s">
        <v>274</v>
      </c>
      <c r="G37" s="1" t="s">
        <v>2641</v>
      </c>
      <c r="H37" s="1" t="s">
        <v>3489</v>
      </c>
      <c r="I37" s="1" t="s">
        <v>6515</v>
      </c>
      <c r="J37" s="1" t="s">
        <v>737</v>
      </c>
      <c r="K37" s="1" t="s">
        <v>73</v>
      </c>
      <c r="L37" s="1" t="s">
        <v>39</v>
      </c>
      <c r="M37" s="1" t="s">
        <v>46</v>
      </c>
      <c r="N37" s="1" t="s">
        <v>86</v>
      </c>
      <c r="O37" s="1" t="s">
        <v>341</v>
      </c>
      <c r="P37" s="1" t="s">
        <v>2972</v>
      </c>
      <c r="Q37" s="66">
        <v>64650.14</v>
      </c>
      <c r="R37" s="67">
        <v>1</v>
      </c>
      <c r="S37" s="1" t="s">
        <v>7100</v>
      </c>
      <c r="T37" s="1" t="s">
        <v>7589</v>
      </c>
      <c r="U37" s="1" t="s">
        <v>7100</v>
      </c>
      <c r="V37" s="1" t="s">
        <v>7100</v>
      </c>
      <c r="W37" s="1" t="s">
        <v>7501</v>
      </c>
      <c r="X37" s="1" t="s">
        <v>7501</v>
      </c>
      <c r="Y37" s="1" t="s">
        <v>3863</v>
      </c>
      <c r="Z37" s="1" t="s">
        <v>3864</v>
      </c>
      <c r="AA37" s="1" t="s">
        <v>7501</v>
      </c>
      <c r="AB37" s="1" t="s">
        <v>47</v>
      </c>
      <c r="AC37" s="1" t="s">
        <v>7039</v>
      </c>
      <c r="AD37" s="1" t="s">
        <v>49</v>
      </c>
      <c r="AE37" s="66">
        <v>53435</v>
      </c>
      <c r="AF37" s="1" t="s">
        <v>46</v>
      </c>
      <c r="AG37" s="66">
        <v>4300</v>
      </c>
      <c r="AH37" s="2">
        <v>43</v>
      </c>
      <c r="AI37" s="2" t="s">
        <v>46</v>
      </c>
      <c r="AJ37" s="2">
        <v>233.33</v>
      </c>
      <c r="AK37" s="1" t="s">
        <v>2701</v>
      </c>
      <c r="AL37" s="2">
        <v>0</v>
      </c>
      <c r="AM37" s="2">
        <v>222</v>
      </c>
      <c r="AN37" s="66">
        <v>50838</v>
      </c>
      <c r="AO37" s="1" t="s">
        <v>7530</v>
      </c>
      <c r="AP37" s="1" t="s">
        <v>33</v>
      </c>
      <c r="AQ37" s="1" t="s">
        <v>2937</v>
      </c>
      <c r="AR37" s="1" t="s">
        <v>654</v>
      </c>
      <c r="AS37" s="1" t="s">
        <v>3865</v>
      </c>
      <c r="AT37" s="133">
        <f t="shared" si="0"/>
        <v>2019</v>
      </c>
      <c r="AU37" s="1">
        <f t="shared" si="1"/>
        <v>9</v>
      </c>
      <c r="AV37" s="1">
        <f t="shared" si="2"/>
        <v>36</v>
      </c>
    </row>
    <row r="38" spans="1:48" x14ac:dyDescent="0.3">
      <c r="A38" s="2">
        <v>1</v>
      </c>
      <c r="B38" s="1" t="s">
        <v>70</v>
      </c>
      <c r="C38" s="2">
        <v>169</v>
      </c>
      <c r="D38" s="2">
        <v>86</v>
      </c>
      <c r="E38" s="1" t="s">
        <v>46</v>
      </c>
      <c r="F38" s="1" t="s">
        <v>274</v>
      </c>
      <c r="G38" s="1" t="s">
        <v>2641</v>
      </c>
      <c r="H38" s="1" t="s">
        <v>2849</v>
      </c>
      <c r="I38" s="1" t="s">
        <v>6515</v>
      </c>
      <c r="J38" s="1" t="s">
        <v>739</v>
      </c>
      <c r="K38" s="1" t="s">
        <v>66</v>
      </c>
      <c r="L38" s="1" t="s">
        <v>660</v>
      </c>
      <c r="M38" s="1" t="s">
        <v>46</v>
      </c>
      <c r="N38" s="1" t="s">
        <v>56</v>
      </c>
      <c r="O38" s="1" t="s">
        <v>57</v>
      </c>
      <c r="P38" s="1" t="s">
        <v>57</v>
      </c>
      <c r="Q38" s="66">
        <v>37200</v>
      </c>
      <c r="R38" s="67">
        <v>1</v>
      </c>
      <c r="S38" s="1" t="s">
        <v>7742</v>
      </c>
      <c r="T38" s="1" t="s">
        <v>7133</v>
      </c>
      <c r="U38" s="1" t="s">
        <v>7742</v>
      </c>
      <c r="V38" s="1" t="s">
        <v>7742</v>
      </c>
      <c r="W38" s="1" t="s">
        <v>7681</v>
      </c>
      <c r="X38" s="1" t="s">
        <v>7681</v>
      </c>
      <c r="Y38" s="1" t="s">
        <v>3870</v>
      </c>
      <c r="Z38" s="1" t="s">
        <v>3871</v>
      </c>
      <c r="AA38" s="1" t="s">
        <v>7681</v>
      </c>
      <c r="AB38" s="1" t="s">
        <v>47</v>
      </c>
      <c r="AC38" s="1" t="s">
        <v>303</v>
      </c>
      <c r="AD38" s="1" t="s">
        <v>49</v>
      </c>
      <c r="AE38" s="66" t="s">
        <v>46</v>
      </c>
      <c r="AF38" s="66" t="s">
        <v>46</v>
      </c>
      <c r="AG38" s="66" t="s">
        <v>46</v>
      </c>
      <c r="AH38" s="2" t="s">
        <v>46</v>
      </c>
      <c r="AI38" s="104" t="s">
        <v>46</v>
      </c>
      <c r="AJ38" s="2" t="s">
        <v>46</v>
      </c>
      <c r="AK38" s="1" t="s">
        <v>2682</v>
      </c>
      <c r="AL38" s="2">
        <v>0</v>
      </c>
      <c r="AM38" s="2">
        <v>274</v>
      </c>
      <c r="AN38" s="66">
        <v>62746</v>
      </c>
      <c r="AO38" s="1" t="s">
        <v>7125</v>
      </c>
      <c r="AP38" s="1" t="s">
        <v>218</v>
      </c>
      <c r="AQ38" s="1" t="s">
        <v>46</v>
      </c>
      <c r="AR38" s="1" t="s">
        <v>654</v>
      </c>
      <c r="AS38" s="1" t="s">
        <v>3872</v>
      </c>
      <c r="AT38" s="133">
        <f t="shared" si="0"/>
        <v>2019</v>
      </c>
      <c r="AU38" s="1">
        <f t="shared" si="1"/>
        <v>2</v>
      </c>
      <c r="AV38" s="1">
        <f t="shared" si="2"/>
        <v>9</v>
      </c>
    </row>
    <row r="39" spans="1:48" x14ac:dyDescent="0.3">
      <c r="A39" s="2">
        <v>1</v>
      </c>
      <c r="B39" s="1" t="s">
        <v>70</v>
      </c>
      <c r="C39" s="2">
        <v>170</v>
      </c>
      <c r="D39" s="2">
        <v>96</v>
      </c>
      <c r="E39" s="1" t="s">
        <v>45</v>
      </c>
      <c r="F39" s="1" t="s">
        <v>274</v>
      </c>
      <c r="G39" s="1" t="s">
        <v>2641</v>
      </c>
      <c r="H39" s="1" t="s">
        <v>2849</v>
      </c>
      <c r="I39" s="1" t="s">
        <v>6515</v>
      </c>
      <c r="J39" s="1" t="s">
        <v>3910</v>
      </c>
      <c r="K39" s="1" t="s">
        <v>66</v>
      </c>
      <c r="L39" s="1" t="s">
        <v>55</v>
      </c>
      <c r="M39" s="1" t="s">
        <v>46</v>
      </c>
      <c r="N39" s="1" t="s">
        <v>56</v>
      </c>
      <c r="O39" s="1" t="s">
        <v>57</v>
      </c>
      <c r="P39" s="1" t="s">
        <v>57</v>
      </c>
      <c r="Q39" s="66">
        <v>24400</v>
      </c>
      <c r="R39" s="67">
        <v>1</v>
      </c>
      <c r="S39" s="1" t="s">
        <v>7473</v>
      </c>
      <c r="T39" s="1" t="s">
        <v>7468</v>
      </c>
      <c r="U39" s="1" t="s">
        <v>7473</v>
      </c>
      <c r="V39" s="1" t="s">
        <v>7473</v>
      </c>
      <c r="W39" s="1" t="s">
        <v>7681</v>
      </c>
      <c r="X39" s="1" t="s">
        <v>7681</v>
      </c>
      <c r="Y39" s="1" t="s">
        <v>3911</v>
      </c>
      <c r="Z39" s="1" t="s">
        <v>3912</v>
      </c>
      <c r="AA39" s="1" t="s">
        <v>7681</v>
      </c>
      <c r="AB39" s="1" t="s">
        <v>47</v>
      </c>
      <c r="AC39" s="1" t="s">
        <v>303</v>
      </c>
      <c r="AD39" s="1" t="s">
        <v>49</v>
      </c>
      <c r="AE39" s="66" t="s">
        <v>46</v>
      </c>
      <c r="AF39" s="66" t="s">
        <v>46</v>
      </c>
      <c r="AG39" s="66" t="s">
        <v>46</v>
      </c>
      <c r="AH39" s="2" t="s">
        <v>46</v>
      </c>
      <c r="AI39" s="2" t="s">
        <v>46</v>
      </c>
      <c r="AJ39" s="2" t="s">
        <v>46</v>
      </c>
      <c r="AK39" s="1" t="s">
        <v>2682</v>
      </c>
      <c r="AL39" s="2">
        <v>0</v>
      </c>
      <c r="AM39" s="2">
        <v>192</v>
      </c>
      <c r="AN39" s="66">
        <v>43968</v>
      </c>
      <c r="AO39" s="1" t="s">
        <v>7125</v>
      </c>
      <c r="AP39" s="1" t="s">
        <v>218</v>
      </c>
      <c r="AQ39" s="1" t="s">
        <v>46</v>
      </c>
      <c r="AR39" s="1" t="s">
        <v>654</v>
      </c>
      <c r="AS39" s="1" t="s">
        <v>3913</v>
      </c>
      <c r="AT39" s="133">
        <f t="shared" si="0"/>
        <v>2019</v>
      </c>
      <c r="AU39" s="1">
        <f t="shared" si="1"/>
        <v>2</v>
      </c>
      <c r="AV39" s="1">
        <f t="shared" si="2"/>
        <v>9</v>
      </c>
    </row>
    <row r="40" spans="1:48" x14ac:dyDescent="0.3">
      <c r="A40" s="2">
        <v>0.26</v>
      </c>
      <c r="B40" s="1" t="s">
        <v>441</v>
      </c>
      <c r="C40" s="2">
        <v>101</v>
      </c>
      <c r="D40" s="2">
        <v>97</v>
      </c>
      <c r="E40" s="1" t="s">
        <v>46</v>
      </c>
      <c r="F40" s="1" t="s">
        <v>274</v>
      </c>
      <c r="G40" s="1" t="s">
        <v>2641</v>
      </c>
      <c r="H40" s="1" t="s">
        <v>483</v>
      </c>
      <c r="I40" s="1" t="s">
        <v>6515</v>
      </c>
      <c r="J40" s="1" t="s">
        <v>3916</v>
      </c>
      <c r="K40" s="1" t="s">
        <v>340</v>
      </c>
      <c r="L40" s="1" t="s">
        <v>660</v>
      </c>
      <c r="M40" s="1" t="s">
        <v>46</v>
      </c>
      <c r="N40" s="1" t="s">
        <v>86</v>
      </c>
      <c r="O40" s="1" t="s">
        <v>267</v>
      </c>
      <c r="P40" s="1" t="s">
        <v>2312</v>
      </c>
      <c r="Q40" s="66">
        <v>40879.800000000003</v>
      </c>
      <c r="R40" s="67">
        <v>1</v>
      </c>
      <c r="S40" s="1" t="s">
        <v>7370</v>
      </c>
      <c r="T40" s="1" t="s">
        <v>7408</v>
      </c>
      <c r="U40" s="1" t="s">
        <v>7370</v>
      </c>
      <c r="V40" s="1" t="s">
        <v>7370</v>
      </c>
      <c r="W40" s="1" t="s">
        <v>7391</v>
      </c>
      <c r="X40" s="1" t="s">
        <v>7391</v>
      </c>
      <c r="Y40" s="1" t="s">
        <v>3917</v>
      </c>
      <c r="Z40" s="1" t="s">
        <v>607</v>
      </c>
      <c r="AA40" s="1" t="s">
        <v>7447</v>
      </c>
      <c r="AB40" s="1" t="s">
        <v>47</v>
      </c>
      <c r="AC40" s="1" t="s">
        <v>90</v>
      </c>
      <c r="AD40" s="1" t="s">
        <v>49</v>
      </c>
      <c r="AE40" s="66">
        <v>35948</v>
      </c>
      <c r="AF40" s="66">
        <v>544</v>
      </c>
      <c r="AG40" s="66">
        <v>4388</v>
      </c>
      <c r="AH40" s="2">
        <v>43.88</v>
      </c>
      <c r="AI40" s="2">
        <v>157</v>
      </c>
      <c r="AJ40" s="2">
        <v>2.38</v>
      </c>
      <c r="AK40" s="1" t="s">
        <v>2701</v>
      </c>
      <c r="AL40" s="2">
        <v>0</v>
      </c>
      <c r="AM40" s="2">
        <v>148</v>
      </c>
      <c r="AN40" s="66">
        <v>21218</v>
      </c>
      <c r="AO40" s="1" t="s">
        <v>7104</v>
      </c>
      <c r="AP40" s="1" t="s">
        <v>33</v>
      </c>
      <c r="AQ40" s="1" t="s">
        <v>46</v>
      </c>
      <c r="AR40" s="1" t="s">
        <v>654</v>
      </c>
      <c r="AS40" s="1" t="s">
        <v>3918</v>
      </c>
      <c r="AT40" s="133">
        <f t="shared" si="0"/>
        <v>2019</v>
      </c>
      <c r="AU40" s="1">
        <f t="shared" si="1"/>
        <v>1</v>
      </c>
      <c r="AV40" s="1">
        <f t="shared" si="2"/>
        <v>4</v>
      </c>
    </row>
    <row r="41" spans="1:48" x14ac:dyDescent="0.3">
      <c r="A41" s="2">
        <v>0.56000000000000005</v>
      </c>
      <c r="B41" s="1" t="s">
        <v>109</v>
      </c>
      <c r="C41" s="2">
        <v>343</v>
      </c>
      <c r="D41" s="2">
        <v>99</v>
      </c>
      <c r="E41" s="1" t="s">
        <v>210</v>
      </c>
      <c r="F41" s="1" t="s">
        <v>34</v>
      </c>
      <c r="G41" s="1" t="s">
        <v>35</v>
      </c>
      <c r="H41" s="1" t="s">
        <v>100</v>
      </c>
      <c r="I41" s="1" t="s">
        <v>6513</v>
      </c>
      <c r="J41" s="1" t="s">
        <v>625</v>
      </c>
      <c r="K41" s="1" t="s">
        <v>102</v>
      </c>
      <c r="L41" s="1" t="s">
        <v>85</v>
      </c>
      <c r="M41" s="1" t="s">
        <v>102</v>
      </c>
      <c r="N41" s="1" t="s">
        <v>104</v>
      </c>
      <c r="O41" s="1" t="s">
        <v>105</v>
      </c>
      <c r="P41" s="1" t="s">
        <v>107</v>
      </c>
      <c r="Q41" s="66">
        <v>836139.04</v>
      </c>
      <c r="R41" s="67">
        <v>0.59</v>
      </c>
      <c r="S41" s="1" t="s">
        <v>7528</v>
      </c>
      <c r="T41" s="1" t="s">
        <v>7557</v>
      </c>
      <c r="U41" s="1" t="s">
        <v>7528</v>
      </c>
      <c r="V41" s="1" t="s">
        <v>7528</v>
      </c>
      <c r="W41" s="1" t="s">
        <v>7752</v>
      </c>
      <c r="X41" s="1" t="s">
        <v>46</v>
      </c>
      <c r="Y41" s="1" t="s">
        <v>626</v>
      </c>
      <c r="Z41" s="1" t="s">
        <v>6612</v>
      </c>
      <c r="AA41" s="1" t="s">
        <v>7671</v>
      </c>
      <c r="AB41" s="1" t="s">
        <v>6518</v>
      </c>
      <c r="AC41" s="1" t="s">
        <v>90</v>
      </c>
      <c r="AD41" s="1" t="s">
        <v>49</v>
      </c>
      <c r="AE41" s="66">
        <v>775339</v>
      </c>
      <c r="AF41" s="66">
        <v>17600</v>
      </c>
      <c r="AG41" s="66">
        <v>43200</v>
      </c>
      <c r="AH41" s="2">
        <v>432</v>
      </c>
      <c r="AI41" s="68">
        <v>338577</v>
      </c>
      <c r="AJ41" s="2">
        <v>176</v>
      </c>
      <c r="AK41" s="1" t="s">
        <v>2682</v>
      </c>
      <c r="AL41" s="104">
        <v>4026.1</v>
      </c>
      <c r="AM41" s="104">
        <v>4026.1</v>
      </c>
      <c r="AN41" s="66">
        <v>921976.9</v>
      </c>
      <c r="AO41" s="1" t="s">
        <v>7136</v>
      </c>
      <c r="AP41" s="1" t="s">
        <v>33</v>
      </c>
      <c r="AQ41" s="1" t="s">
        <v>106</v>
      </c>
      <c r="AR41" s="1" t="s">
        <v>663</v>
      </c>
      <c r="AS41" s="1" t="s">
        <v>3930</v>
      </c>
      <c r="AT41" s="133">
        <f t="shared" si="0"/>
        <v>2020</v>
      </c>
      <c r="AU41" s="1">
        <f t="shared" si="1"/>
        <v>8</v>
      </c>
      <c r="AV41" s="1">
        <f t="shared" si="2"/>
        <v>35</v>
      </c>
    </row>
    <row r="42" spans="1:48" x14ac:dyDescent="0.3">
      <c r="A42" s="2">
        <v>0</v>
      </c>
      <c r="B42" s="1" t="s">
        <v>109</v>
      </c>
      <c r="C42" s="2">
        <v>632</v>
      </c>
      <c r="D42" s="2">
        <v>100</v>
      </c>
      <c r="E42" s="1" t="s">
        <v>45</v>
      </c>
      <c r="F42" s="1" t="s">
        <v>274</v>
      </c>
      <c r="G42" s="1" t="s">
        <v>2641</v>
      </c>
      <c r="H42" s="1" t="s">
        <v>100</v>
      </c>
      <c r="I42" s="1" t="s">
        <v>6514</v>
      </c>
      <c r="J42" s="1" t="s">
        <v>2678</v>
      </c>
      <c r="K42" s="1" t="s">
        <v>102</v>
      </c>
      <c r="L42" s="1" t="s">
        <v>85</v>
      </c>
      <c r="M42" s="1" t="s">
        <v>46</v>
      </c>
      <c r="N42" s="1" t="s">
        <v>104</v>
      </c>
      <c r="O42" s="1" t="s">
        <v>2337</v>
      </c>
      <c r="P42" s="1" t="s">
        <v>2679</v>
      </c>
      <c r="Q42" s="66">
        <v>1613672.62</v>
      </c>
      <c r="R42" s="67">
        <v>1</v>
      </c>
      <c r="S42" s="1" t="s">
        <v>7122</v>
      </c>
      <c r="T42" s="1" t="s">
        <v>7123</v>
      </c>
      <c r="U42" s="1" t="s">
        <v>7122</v>
      </c>
      <c r="V42" s="1" t="s">
        <v>7122</v>
      </c>
      <c r="W42" s="1" t="s">
        <v>7124</v>
      </c>
      <c r="X42" s="1" t="s">
        <v>7124</v>
      </c>
      <c r="Y42" s="1" t="s">
        <v>2680</v>
      </c>
      <c r="Z42" s="1" t="s">
        <v>2681</v>
      </c>
      <c r="AA42" s="1" t="s">
        <v>7124</v>
      </c>
      <c r="AB42" s="1" t="s">
        <v>47</v>
      </c>
      <c r="AC42" s="1" t="s">
        <v>90</v>
      </c>
      <c r="AD42" s="1" t="s">
        <v>49</v>
      </c>
      <c r="AE42" s="66">
        <v>1577073</v>
      </c>
      <c r="AF42" s="66">
        <v>19200</v>
      </c>
      <c r="AG42" s="66">
        <v>19400</v>
      </c>
      <c r="AH42" s="2">
        <v>194</v>
      </c>
      <c r="AI42" s="104">
        <v>6886.78</v>
      </c>
      <c r="AJ42" s="2">
        <v>192</v>
      </c>
      <c r="AK42" s="1" t="s">
        <v>2682</v>
      </c>
      <c r="AL42" s="68">
        <v>6887</v>
      </c>
      <c r="AM42" s="68">
        <v>6887</v>
      </c>
      <c r="AN42" s="66">
        <v>1577073</v>
      </c>
      <c r="AO42" s="1" t="s">
        <v>7125</v>
      </c>
      <c r="AP42" s="1" t="s">
        <v>33</v>
      </c>
      <c r="AQ42" s="1" t="s">
        <v>106</v>
      </c>
      <c r="AR42" s="1" t="s">
        <v>663</v>
      </c>
      <c r="AS42" s="1" t="s">
        <v>2683</v>
      </c>
      <c r="AT42" s="133">
        <f t="shared" si="0"/>
        <v>2019</v>
      </c>
      <c r="AU42" s="1">
        <f t="shared" si="1"/>
        <v>11</v>
      </c>
      <c r="AV42" s="1">
        <f t="shared" si="2"/>
        <v>48</v>
      </c>
    </row>
    <row r="43" spans="1:48" x14ac:dyDescent="0.3">
      <c r="A43" s="2">
        <v>0</v>
      </c>
      <c r="B43" s="1" t="s">
        <v>109</v>
      </c>
      <c r="C43" s="2">
        <v>771</v>
      </c>
      <c r="D43" s="2">
        <v>101</v>
      </c>
      <c r="E43" s="1" t="s">
        <v>45</v>
      </c>
      <c r="F43" s="1" t="s">
        <v>274</v>
      </c>
      <c r="G43" s="1" t="s">
        <v>2641</v>
      </c>
      <c r="H43" s="1" t="s">
        <v>100</v>
      </c>
      <c r="I43" s="1" t="s">
        <v>6514</v>
      </c>
      <c r="J43" s="1" t="s">
        <v>2690</v>
      </c>
      <c r="K43" s="1" t="s">
        <v>102</v>
      </c>
      <c r="L43" s="1" t="s">
        <v>85</v>
      </c>
      <c r="M43" s="1" t="s">
        <v>46</v>
      </c>
      <c r="N43" s="1" t="s">
        <v>104</v>
      </c>
      <c r="O43" s="1" t="s">
        <v>2337</v>
      </c>
      <c r="P43" s="1" t="s">
        <v>402</v>
      </c>
      <c r="Q43" s="66">
        <v>1715575.17</v>
      </c>
      <c r="R43" s="67">
        <v>1</v>
      </c>
      <c r="S43" s="1" t="s">
        <v>7133</v>
      </c>
      <c r="T43" s="1" t="s">
        <v>7134</v>
      </c>
      <c r="U43" s="1" t="s">
        <v>7133</v>
      </c>
      <c r="V43" s="1" t="s">
        <v>7133</v>
      </c>
      <c r="W43" s="1" t="s">
        <v>7135</v>
      </c>
      <c r="X43" s="1" t="s">
        <v>7135</v>
      </c>
      <c r="Y43" s="1" t="s">
        <v>2691</v>
      </c>
      <c r="Z43" s="1" t="s">
        <v>2692</v>
      </c>
      <c r="AA43" s="1" t="s">
        <v>7135</v>
      </c>
      <c r="AB43" s="1" t="s">
        <v>47</v>
      </c>
      <c r="AC43" s="1" t="s">
        <v>90</v>
      </c>
      <c r="AD43" s="1" t="s">
        <v>49</v>
      </c>
      <c r="AE43" s="66">
        <v>1612975</v>
      </c>
      <c r="AF43" s="66">
        <v>24600</v>
      </c>
      <c r="AG43" s="66">
        <v>78000</v>
      </c>
      <c r="AH43" s="2">
        <v>780</v>
      </c>
      <c r="AI43" s="104">
        <v>7559.55</v>
      </c>
      <c r="AJ43" s="2">
        <v>246</v>
      </c>
      <c r="AK43" s="1" t="s">
        <v>2682</v>
      </c>
      <c r="AL43" s="104">
        <v>1500.75</v>
      </c>
      <c r="AM43" s="104">
        <v>1500.75</v>
      </c>
      <c r="AN43" s="66">
        <v>343671.75</v>
      </c>
      <c r="AO43" s="1" t="s">
        <v>7136</v>
      </c>
      <c r="AP43" s="1" t="s">
        <v>33</v>
      </c>
      <c r="AQ43" s="1" t="s">
        <v>106</v>
      </c>
      <c r="AR43" s="1" t="s">
        <v>663</v>
      </c>
      <c r="AS43" s="1" t="s">
        <v>2693</v>
      </c>
      <c r="AT43" s="133">
        <f t="shared" si="0"/>
        <v>2019</v>
      </c>
      <c r="AU43" s="1">
        <f t="shared" si="1"/>
        <v>10</v>
      </c>
      <c r="AV43" s="1">
        <f t="shared" si="2"/>
        <v>43</v>
      </c>
    </row>
    <row r="44" spans="1:48" x14ac:dyDescent="0.3">
      <c r="A44" s="2">
        <v>1.2</v>
      </c>
      <c r="B44" s="1" t="s">
        <v>441</v>
      </c>
      <c r="C44" s="2">
        <v>376</v>
      </c>
      <c r="D44" s="2">
        <v>105</v>
      </c>
      <c r="E44" s="1" t="s">
        <v>46</v>
      </c>
      <c r="F44" s="1" t="s">
        <v>274</v>
      </c>
      <c r="G44" s="1" t="s">
        <v>2641</v>
      </c>
      <c r="H44" s="1" t="s">
        <v>483</v>
      </c>
      <c r="I44" s="1" t="s">
        <v>6515</v>
      </c>
      <c r="J44" s="1" t="s">
        <v>2716</v>
      </c>
      <c r="K44" s="1" t="s">
        <v>340</v>
      </c>
      <c r="L44" s="1" t="s">
        <v>85</v>
      </c>
      <c r="M44" s="1" t="s">
        <v>46</v>
      </c>
      <c r="N44" s="1" t="s">
        <v>86</v>
      </c>
      <c r="O44" s="1" t="s">
        <v>267</v>
      </c>
      <c r="P44" s="1" t="s">
        <v>269</v>
      </c>
      <c r="Q44" s="66">
        <v>89686.65</v>
      </c>
      <c r="R44" s="67">
        <v>1</v>
      </c>
      <c r="S44" s="1" t="s">
        <v>7176</v>
      </c>
      <c r="T44" s="1" t="s">
        <v>7177</v>
      </c>
      <c r="U44" s="1" t="s">
        <v>7176</v>
      </c>
      <c r="V44" s="1" t="s">
        <v>7176</v>
      </c>
      <c r="W44" s="1" t="s">
        <v>7178</v>
      </c>
      <c r="X44" s="1" t="s">
        <v>7178</v>
      </c>
      <c r="Y44" s="1" t="s">
        <v>2717</v>
      </c>
      <c r="Z44" s="1" t="s">
        <v>2718</v>
      </c>
      <c r="AA44" s="1" t="s">
        <v>7178</v>
      </c>
      <c r="AB44" s="1" t="s">
        <v>47</v>
      </c>
      <c r="AC44" s="1" t="s">
        <v>90</v>
      </c>
      <c r="AD44" s="1" t="s">
        <v>49</v>
      </c>
      <c r="AE44" s="66">
        <v>79163</v>
      </c>
      <c r="AF44" s="66">
        <v>5496</v>
      </c>
      <c r="AG44" s="66">
        <v>5027</v>
      </c>
      <c r="AH44" s="2">
        <v>50.27</v>
      </c>
      <c r="AI44" s="2">
        <v>345.68</v>
      </c>
      <c r="AJ44" s="2">
        <v>24</v>
      </c>
      <c r="AK44" s="1" t="s">
        <v>2701</v>
      </c>
      <c r="AL44" s="2">
        <v>0</v>
      </c>
      <c r="AM44" s="2">
        <v>264</v>
      </c>
      <c r="AN44" s="66">
        <v>60634</v>
      </c>
      <c r="AO44" s="1" t="s">
        <v>7179</v>
      </c>
      <c r="AP44" s="1" t="s">
        <v>33</v>
      </c>
      <c r="AQ44" s="1" t="s">
        <v>256</v>
      </c>
      <c r="AR44" s="1" t="s">
        <v>654</v>
      </c>
      <c r="AS44" s="1" t="s">
        <v>2410</v>
      </c>
      <c r="AT44" s="133">
        <f t="shared" si="0"/>
        <v>2019</v>
      </c>
      <c r="AU44" s="1">
        <f t="shared" si="1"/>
        <v>10</v>
      </c>
      <c r="AV44" s="1">
        <f t="shared" si="2"/>
        <v>42</v>
      </c>
    </row>
    <row r="45" spans="1:48" x14ac:dyDescent="0.3">
      <c r="A45" s="2">
        <v>0.57999999999999996</v>
      </c>
      <c r="B45" s="1" t="s">
        <v>62</v>
      </c>
      <c r="C45" s="2">
        <v>595</v>
      </c>
      <c r="D45" s="2">
        <v>107</v>
      </c>
      <c r="E45" s="1" t="s">
        <v>45</v>
      </c>
      <c r="F45" s="1" t="s">
        <v>34</v>
      </c>
      <c r="G45" s="1" t="s">
        <v>35</v>
      </c>
      <c r="H45" s="1" t="s">
        <v>141</v>
      </c>
      <c r="I45" s="1" t="s">
        <v>6525</v>
      </c>
      <c r="J45" s="1" t="s">
        <v>142</v>
      </c>
      <c r="K45" s="1" t="s">
        <v>54</v>
      </c>
      <c r="L45" s="1" t="s">
        <v>55</v>
      </c>
      <c r="M45" s="1" t="s">
        <v>143</v>
      </c>
      <c r="N45" s="1" t="s">
        <v>56</v>
      </c>
      <c r="O45" s="1" t="s">
        <v>144</v>
      </c>
      <c r="P45" s="1" t="s">
        <v>146</v>
      </c>
      <c r="Q45" s="66">
        <v>4333357.95</v>
      </c>
      <c r="R45" s="67">
        <v>0.91</v>
      </c>
      <c r="S45" s="1" t="s">
        <v>7203</v>
      </c>
      <c r="T45" s="1" t="s">
        <v>7204</v>
      </c>
      <c r="U45" s="1" t="s">
        <v>7122</v>
      </c>
      <c r="V45" s="1" t="s">
        <v>7122</v>
      </c>
      <c r="W45" s="1" t="s">
        <v>7348</v>
      </c>
      <c r="X45" s="1" t="s">
        <v>46</v>
      </c>
      <c r="Y45" s="1" t="s">
        <v>7777</v>
      </c>
      <c r="Z45" s="1" t="s">
        <v>7778</v>
      </c>
      <c r="AA45" s="1" t="s">
        <v>7381</v>
      </c>
      <c r="AB45" s="1" t="s">
        <v>47</v>
      </c>
      <c r="AC45" s="1" t="s">
        <v>61</v>
      </c>
      <c r="AD45" s="1" t="s">
        <v>49</v>
      </c>
      <c r="AE45" s="66">
        <v>3669667</v>
      </c>
      <c r="AF45" s="66">
        <v>22067</v>
      </c>
      <c r="AG45" s="66">
        <v>46848</v>
      </c>
      <c r="AH45" s="2">
        <v>468.48</v>
      </c>
      <c r="AI45" s="104">
        <v>16024.75</v>
      </c>
      <c r="AJ45" s="2">
        <v>497.68</v>
      </c>
      <c r="AK45" s="1" t="s">
        <v>2682</v>
      </c>
      <c r="AL45" s="104">
        <v>18437.98</v>
      </c>
      <c r="AM45" s="104">
        <v>18437.98</v>
      </c>
      <c r="AN45" s="66">
        <v>4222297.42</v>
      </c>
      <c r="AO45" s="1" t="s">
        <v>7206</v>
      </c>
      <c r="AP45" s="1" t="s">
        <v>33</v>
      </c>
      <c r="AQ45" s="1" t="s">
        <v>145</v>
      </c>
      <c r="AR45" s="1" t="s">
        <v>663</v>
      </c>
      <c r="AS45" s="1" t="s">
        <v>2728</v>
      </c>
      <c r="AT45" s="133">
        <f t="shared" si="0"/>
        <v>2020</v>
      </c>
      <c r="AU45" s="1">
        <f t="shared" si="1"/>
        <v>8</v>
      </c>
      <c r="AV45" s="1">
        <f t="shared" si="2"/>
        <v>35</v>
      </c>
    </row>
    <row r="46" spans="1:48" x14ac:dyDescent="0.3">
      <c r="A46" s="2">
        <v>1.06</v>
      </c>
      <c r="B46" s="1" t="s">
        <v>128</v>
      </c>
      <c r="C46" s="2">
        <v>86</v>
      </c>
      <c r="D46" s="2">
        <v>108</v>
      </c>
      <c r="E46" s="1" t="s">
        <v>46</v>
      </c>
      <c r="F46" s="1" t="s">
        <v>274</v>
      </c>
      <c r="G46" s="1" t="s">
        <v>2641</v>
      </c>
      <c r="H46" s="1" t="s">
        <v>120</v>
      </c>
      <c r="I46" s="1" t="s">
        <v>6515</v>
      </c>
      <c r="J46" s="1" t="s">
        <v>2734</v>
      </c>
      <c r="K46" s="1" t="s">
        <v>122</v>
      </c>
      <c r="L46" s="1" t="s">
        <v>123</v>
      </c>
      <c r="M46" s="1" t="s">
        <v>46</v>
      </c>
      <c r="N46" s="1" t="s">
        <v>2735</v>
      </c>
      <c r="O46" s="1" t="s">
        <v>126</v>
      </c>
      <c r="P46" s="1" t="s">
        <v>402</v>
      </c>
      <c r="Q46" s="66">
        <v>50364</v>
      </c>
      <c r="R46" s="67">
        <v>1</v>
      </c>
      <c r="S46" s="1" t="s">
        <v>7222</v>
      </c>
      <c r="T46" s="1" t="s">
        <v>7223</v>
      </c>
      <c r="U46" s="1" t="s">
        <v>7222</v>
      </c>
      <c r="V46" s="1" t="s">
        <v>7222</v>
      </c>
      <c r="W46" s="1" t="s">
        <v>7224</v>
      </c>
      <c r="X46" s="1" t="s">
        <v>7224</v>
      </c>
      <c r="Y46" s="1" t="s">
        <v>2736</v>
      </c>
      <c r="Z46" s="1" t="s">
        <v>2737</v>
      </c>
      <c r="AA46" s="1" t="s">
        <v>7224</v>
      </c>
      <c r="AB46" s="1" t="s">
        <v>400</v>
      </c>
      <c r="AC46" s="1" t="s">
        <v>48</v>
      </c>
      <c r="AD46" s="1" t="s">
        <v>49</v>
      </c>
      <c r="AE46" s="66">
        <v>26564</v>
      </c>
      <c r="AF46" s="66">
        <v>2400</v>
      </c>
      <c r="AG46" s="66">
        <v>21400</v>
      </c>
      <c r="AH46" s="2">
        <v>214</v>
      </c>
      <c r="AI46" s="2">
        <v>116</v>
      </c>
      <c r="AJ46" s="2">
        <v>24</v>
      </c>
      <c r="AK46" s="1" t="s">
        <v>2701</v>
      </c>
      <c r="AL46" s="2">
        <v>0</v>
      </c>
      <c r="AM46" s="2">
        <v>122</v>
      </c>
      <c r="AN46" s="66">
        <v>27938</v>
      </c>
      <c r="AO46" s="1" t="s">
        <v>7225</v>
      </c>
      <c r="AP46" s="1" t="s">
        <v>33</v>
      </c>
      <c r="AQ46" s="1" t="s">
        <v>46</v>
      </c>
      <c r="AR46" s="1" t="s">
        <v>46</v>
      </c>
      <c r="AS46" s="1" t="s">
        <v>2738</v>
      </c>
      <c r="AT46" s="133">
        <f t="shared" si="0"/>
        <v>2019</v>
      </c>
      <c r="AU46" s="1">
        <f t="shared" si="1"/>
        <v>4</v>
      </c>
      <c r="AV46" s="1">
        <f t="shared" si="2"/>
        <v>15</v>
      </c>
    </row>
    <row r="47" spans="1:48" x14ac:dyDescent="0.3">
      <c r="A47" s="2">
        <v>0.78</v>
      </c>
      <c r="B47" s="1" t="s">
        <v>210</v>
      </c>
      <c r="C47" s="2">
        <v>568</v>
      </c>
      <c r="D47" s="2">
        <v>114</v>
      </c>
      <c r="E47" s="1" t="s">
        <v>137</v>
      </c>
      <c r="F47" s="1" t="s">
        <v>274</v>
      </c>
      <c r="G47" s="1" t="s">
        <v>2641</v>
      </c>
      <c r="H47" s="1" t="s">
        <v>2769</v>
      </c>
      <c r="I47" s="1" t="s">
        <v>6514</v>
      </c>
      <c r="J47" s="1" t="s">
        <v>767</v>
      </c>
      <c r="K47" s="1" t="s">
        <v>214</v>
      </c>
      <c r="L47" s="1" t="s">
        <v>39</v>
      </c>
      <c r="M47" s="1" t="s">
        <v>46</v>
      </c>
      <c r="N47" s="1" t="s">
        <v>86</v>
      </c>
      <c r="O47" s="1" t="s">
        <v>267</v>
      </c>
      <c r="P47" s="1" t="s">
        <v>269</v>
      </c>
      <c r="Q47" s="66">
        <v>252233.60000000001</v>
      </c>
      <c r="R47" s="67">
        <v>1</v>
      </c>
      <c r="S47" s="1" t="s">
        <v>7259</v>
      </c>
      <c r="T47" s="1" t="s">
        <v>7260</v>
      </c>
      <c r="U47" s="1" t="s">
        <v>7259</v>
      </c>
      <c r="V47" s="1" t="s">
        <v>7259</v>
      </c>
      <c r="W47" s="1" t="s">
        <v>7261</v>
      </c>
      <c r="X47" s="1" t="s">
        <v>7261</v>
      </c>
      <c r="Y47" s="1" t="s">
        <v>2770</v>
      </c>
      <c r="Z47" s="1" t="s">
        <v>2771</v>
      </c>
      <c r="AA47" s="1" t="s">
        <v>7261</v>
      </c>
      <c r="AB47" s="1" t="s">
        <v>47</v>
      </c>
      <c r="AC47" s="1" t="s">
        <v>216</v>
      </c>
      <c r="AD47" s="1" t="s">
        <v>49</v>
      </c>
      <c r="AE47" s="66">
        <v>182834</v>
      </c>
      <c r="AF47" s="66">
        <v>62800</v>
      </c>
      <c r="AG47" s="66">
        <v>56200</v>
      </c>
      <c r="AH47" s="2">
        <v>562</v>
      </c>
      <c r="AI47" s="2">
        <v>798.4</v>
      </c>
      <c r="AJ47" s="2">
        <v>132</v>
      </c>
      <c r="AK47" s="1" t="s">
        <v>2682</v>
      </c>
      <c r="AL47" s="2">
        <v>632</v>
      </c>
      <c r="AM47" s="2">
        <v>790</v>
      </c>
      <c r="AN47" s="66">
        <v>144801</v>
      </c>
      <c r="AO47" s="1" t="s">
        <v>7262</v>
      </c>
      <c r="AP47" s="1" t="s">
        <v>33</v>
      </c>
      <c r="AQ47" s="1" t="s">
        <v>2712</v>
      </c>
      <c r="AR47" s="1" t="s">
        <v>663</v>
      </c>
      <c r="AS47" s="1" t="s">
        <v>2772</v>
      </c>
      <c r="AT47" s="133">
        <f t="shared" si="0"/>
        <v>2019</v>
      </c>
      <c r="AU47" s="1">
        <f t="shared" si="1"/>
        <v>11</v>
      </c>
      <c r="AV47" s="1">
        <f t="shared" si="2"/>
        <v>48</v>
      </c>
    </row>
    <row r="48" spans="1:48" x14ac:dyDescent="0.3">
      <c r="A48" s="2">
        <v>0.96</v>
      </c>
      <c r="B48" s="1" t="s">
        <v>62</v>
      </c>
      <c r="C48" s="68">
        <v>1068</v>
      </c>
      <c r="D48" s="2">
        <v>124</v>
      </c>
      <c r="E48" s="1" t="s">
        <v>45</v>
      </c>
      <c r="F48" s="1" t="s">
        <v>171</v>
      </c>
      <c r="G48" s="1" t="s">
        <v>35</v>
      </c>
      <c r="H48" s="1" t="s">
        <v>249</v>
      </c>
      <c r="I48" s="1" t="s">
        <v>6523</v>
      </c>
      <c r="J48" s="1" t="s">
        <v>263</v>
      </c>
      <c r="K48" s="1" t="s">
        <v>54</v>
      </c>
      <c r="L48" s="1" t="s">
        <v>55</v>
      </c>
      <c r="M48" s="1" t="s">
        <v>54</v>
      </c>
      <c r="N48" s="1" t="s">
        <v>56</v>
      </c>
      <c r="O48" s="1" t="s">
        <v>57</v>
      </c>
      <c r="P48" s="1" t="s">
        <v>146</v>
      </c>
      <c r="Q48" s="66">
        <v>4869366.09</v>
      </c>
      <c r="R48" s="67">
        <v>0.54</v>
      </c>
      <c r="S48" s="1" t="s">
        <v>7133</v>
      </c>
      <c r="T48" s="1" t="s">
        <v>7328</v>
      </c>
      <c r="U48" s="1" t="s">
        <v>7133</v>
      </c>
      <c r="V48" s="1" t="s">
        <v>7133</v>
      </c>
      <c r="W48" s="1" t="s">
        <v>7328</v>
      </c>
      <c r="X48" s="1" t="s">
        <v>46</v>
      </c>
      <c r="Y48" s="1" t="s">
        <v>7857</v>
      </c>
      <c r="Z48" s="1" t="s">
        <v>6739</v>
      </c>
      <c r="AA48" s="1" t="s">
        <v>7319</v>
      </c>
      <c r="AB48" s="1" t="s">
        <v>47</v>
      </c>
      <c r="AC48" s="1" t="s">
        <v>61</v>
      </c>
      <c r="AD48" s="1" t="s">
        <v>49</v>
      </c>
      <c r="AE48" s="66">
        <v>4731766</v>
      </c>
      <c r="AF48" s="66">
        <v>39200</v>
      </c>
      <c r="AG48" s="66">
        <v>98400</v>
      </c>
      <c r="AH48" s="2">
        <v>984</v>
      </c>
      <c r="AI48" s="68">
        <v>21190</v>
      </c>
      <c r="AJ48" s="2">
        <v>392</v>
      </c>
      <c r="AK48" s="1" t="s">
        <v>2682</v>
      </c>
      <c r="AL48" s="68">
        <v>20254</v>
      </c>
      <c r="AM48" s="68">
        <v>20254</v>
      </c>
      <c r="AN48" s="66">
        <v>4638166</v>
      </c>
      <c r="AO48" s="1" t="s">
        <v>7329</v>
      </c>
      <c r="AP48" s="1" t="s">
        <v>33</v>
      </c>
      <c r="AQ48" s="1" t="s">
        <v>145</v>
      </c>
      <c r="AR48" s="1" t="s">
        <v>663</v>
      </c>
      <c r="AS48" s="1" t="s">
        <v>2843</v>
      </c>
      <c r="AT48" s="133">
        <f t="shared" si="0"/>
        <v>2020</v>
      </c>
      <c r="AU48" s="1">
        <f t="shared" si="1"/>
        <v>9</v>
      </c>
      <c r="AV48" s="1">
        <f t="shared" si="2"/>
        <v>38</v>
      </c>
    </row>
    <row r="49" spans="1:48" x14ac:dyDescent="0.3">
      <c r="A49" s="2">
        <v>0.19</v>
      </c>
      <c r="B49" s="1" t="s">
        <v>62</v>
      </c>
      <c r="C49" s="2">
        <v>274</v>
      </c>
      <c r="D49" s="2">
        <v>125</v>
      </c>
      <c r="E49" s="1" t="s">
        <v>45</v>
      </c>
      <c r="F49" s="1" t="s">
        <v>2694</v>
      </c>
      <c r="G49" s="1" t="s">
        <v>2695</v>
      </c>
      <c r="H49" s="1" t="s">
        <v>271</v>
      </c>
      <c r="I49" s="1" t="s">
        <v>6514</v>
      </c>
      <c r="J49" s="1" t="s">
        <v>272</v>
      </c>
      <c r="K49" s="1" t="s">
        <v>54</v>
      </c>
      <c r="L49" s="1" t="s">
        <v>55</v>
      </c>
      <c r="M49" s="1" t="s">
        <v>54</v>
      </c>
      <c r="N49" s="1" t="s">
        <v>56</v>
      </c>
      <c r="O49" s="1" t="s">
        <v>273</v>
      </c>
      <c r="P49" s="1" t="s">
        <v>146</v>
      </c>
      <c r="Q49" s="66">
        <v>747404.86</v>
      </c>
      <c r="R49" s="67">
        <v>1</v>
      </c>
      <c r="S49" s="1" t="s">
        <v>7333</v>
      </c>
      <c r="T49" s="1" t="s">
        <v>7334</v>
      </c>
      <c r="U49" s="1" t="s">
        <v>7335</v>
      </c>
      <c r="V49" s="1" t="s">
        <v>7335</v>
      </c>
      <c r="W49" s="1" t="s">
        <v>7264</v>
      </c>
      <c r="X49" s="1" t="s">
        <v>7264</v>
      </c>
      <c r="Y49" s="1" t="s">
        <v>4617</v>
      </c>
      <c r="Z49" s="1" t="s">
        <v>4618</v>
      </c>
      <c r="AA49" s="1" t="s">
        <v>7264</v>
      </c>
      <c r="AB49" s="1" t="s">
        <v>47</v>
      </c>
      <c r="AC49" s="1" t="s">
        <v>61</v>
      </c>
      <c r="AD49" s="1" t="s">
        <v>49</v>
      </c>
      <c r="AE49" s="66" t="s">
        <v>46</v>
      </c>
      <c r="AF49" s="1" t="s">
        <v>46</v>
      </c>
      <c r="AG49" s="66" t="s">
        <v>46</v>
      </c>
      <c r="AH49" s="2" t="s">
        <v>46</v>
      </c>
      <c r="AI49" s="2" t="s">
        <v>46</v>
      </c>
      <c r="AJ49" s="1" t="s">
        <v>46</v>
      </c>
      <c r="AK49" s="1" t="s">
        <v>2682</v>
      </c>
      <c r="AL49" s="68">
        <v>2651</v>
      </c>
      <c r="AM49" s="68">
        <v>2945</v>
      </c>
      <c r="AN49" s="66">
        <v>606965</v>
      </c>
      <c r="AO49" s="1" t="s">
        <v>7336</v>
      </c>
      <c r="AP49" s="1" t="s">
        <v>33</v>
      </c>
      <c r="AQ49" s="1" t="s">
        <v>145</v>
      </c>
      <c r="AR49" s="1" t="s">
        <v>663</v>
      </c>
      <c r="AS49" s="1" t="s">
        <v>2845</v>
      </c>
      <c r="AT49" s="133">
        <f t="shared" si="0"/>
        <v>2020</v>
      </c>
      <c r="AU49" s="1">
        <f t="shared" si="1"/>
        <v>5</v>
      </c>
      <c r="AV49" s="1">
        <f t="shared" si="2"/>
        <v>22</v>
      </c>
    </row>
    <row r="50" spans="1:48" x14ac:dyDescent="0.3">
      <c r="A50" s="2">
        <v>1.53</v>
      </c>
      <c r="B50" s="1" t="s">
        <v>140</v>
      </c>
      <c r="C50" s="2">
        <v>171</v>
      </c>
      <c r="D50" s="2">
        <v>126</v>
      </c>
      <c r="E50" s="1" t="s">
        <v>46</v>
      </c>
      <c r="F50" s="1" t="s">
        <v>274</v>
      </c>
      <c r="G50" s="1" t="s">
        <v>2641</v>
      </c>
      <c r="H50" s="1" t="s">
        <v>2849</v>
      </c>
      <c r="I50" s="1" t="s">
        <v>6515</v>
      </c>
      <c r="J50" s="1" t="s">
        <v>2850</v>
      </c>
      <c r="K50" s="1" t="s">
        <v>66</v>
      </c>
      <c r="L50" s="1" t="s">
        <v>660</v>
      </c>
      <c r="M50" s="1" t="s">
        <v>46</v>
      </c>
      <c r="N50" s="1" t="s">
        <v>56</v>
      </c>
      <c r="O50" s="1" t="s">
        <v>57</v>
      </c>
      <c r="P50" s="1" t="s">
        <v>57</v>
      </c>
      <c r="Q50" s="66">
        <v>43400</v>
      </c>
      <c r="R50" s="67">
        <v>1</v>
      </c>
      <c r="S50" s="1" t="s">
        <v>7341</v>
      </c>
      <c r="T50" s="1" t="s">
        <v>7091</v>
      </c>
      <c r="U50" s="1" t="s">
        <v>7341</v>
      </c>
      <c r="V50" s="1" t="s">
        <v>7341</v>
      </c>
      <c r="W50" s="1" t="s">
        <v>7342</v>
      </c>
      <c r="X50" s="1" t="s">
        <v>7342</v>
      </c>
      <c r="Y50" s="1" t="s">
        <v>2851</v>
      </c>
      <c r="Z50" s="1" t="s">
        <v>2852</v>
      </c>
      <c r="AA50" s="1" t="s">
        <v>7342</v>
      </c>
      <c r="AB50" s="1" t="s">
        <v>47</v>
      </c>
      <c r="AC50" s="1" t="s">
        <v>303</v>
      </c>
      <c r="AD50" s="1" t="s">
        <v>49</v>
      </c>
      <c r="AE50" s="66" t="s">
        <v>46</v>
      </c>
      <c r="AF50" s="66" t="s">
        <v>46</v>
      </c>
      <c r="AG50" s="66" t="s">
        <v>46</v>
      </c>
      <c r="AH50" s="68" t="s">
        <v>46</v>
      </c>
      <c r="AI50" s="104" t="s">
        <v>46</v>
      </c>
      <c r="AJ50" s="2" t="s">
        <v>46</v>
      </c>
      <c r="AK50" s="1" t="s">
        <v>2682</v>
      </c>
      <c r="AL50" s="2">
        <v>0</v>
      </c>
      <c r="AM50" s="2">
        <v>184</v>
      </c>
      <c r="AN50" s="66">
        <v>42136</v>
      </c>
      <c r="AO50" s="1" t="s">
        <v>7125</v>
      </c>
      <c r="AP50" s="1" t="s">
        <v>218</v>
      </c>
      <c r="AQ50" s="1" t="s">
        <v>46</v>
      </c>
      <c r="AR50" s="1" t="s">
        <v>46</v>
      </c>
      <c r="AS50" s="1" t="s">
        <v>2853</v>
      </c>
      <c r="AT50" s="133">
        <f t="shared" si="0"/>
        <v>2019</v>
      </c>
      <c r="AU50" s="1">
        <f t="shared" si="1"/>
        <v>2</v>
      </c>
      <c r="AV50" s="1">
        <f t="shared" si="2"/>
        <v>7</v>
      </c>
    </row>
    <row r="51" spans="1:48" x14ac:dyDescent="0.3">
      <c r="A51" s="2">
        <v>1</v>
      </c>
      <c r="B51" s="1" t="s">
        <v>128</v>
      </c>
      <c r="C51" s="2">
        <v>154</v>
      </c>
      <c r="D51" s="2">
        <v>132</v>
      </c>
      <c r="E51" s="1" t="s">
        <v>45</v>
      </c>
      <c r="F51" s="1" t="s">
        <v>274</v>
      </c>
      <c r="G51" s="1" t="s">
        <v>2641</v>
      </c>
      <c r="H51" s="1" t="s">
        <v>120</v>
      </c>
      <c r="I51" s="1" t="s">
        <v>6515</v>
      </c>
      <c r="J51" s="1" t="s">
        <v>2870</v>
      </c>
      <c r="K51" s="1" t="s">
        <v>122</v>
      </c>
      <c r="L51" s="1" t="s">
        <v>123</v>
      </c>
      <c r="M51" s="1" t="s">
        <v>46</v>
      </c>
      <c r="N51" s="1" t="s">
        <v>2735</v>
      </c>
      <c r="O51" s="1" t="s">
        <v>126</v>
      </c>
      <c r="P51" s="1" t="s">
        <v>402</v>
      </c>
      <c r="Q51" s="66">
        <v>97707.44</v>
      </c>
      <c r="R51" s="67">
        <v>1</v>
      </c>
      <c r="S51" s="1" t="s">
        <v>7361</v>
      </c>
      <c r="T51" s="1" t="s">
        <v>7094</v>
      </c>
      <c r="U51" s="1" t="s">
        <v>7361</v>
      </c>
      <c r="V51" s="1" t="s">
        <v>7361</v>
      </c>
      <c r="W51" s="1" t="s">
        <v>7362</v>
      </c>
      <c r="X51" s="1" t="s">
        <v>7362</v>
      </c>
      <c r="Y51" s="1" t="s">
        <v>2871</v>
      </c>
      <c r="Z51" s="1" t="s">
        <v>2872</v>
      </c>
      <c r="AA51" s="1" t="s">
        <v>7362</v>
      </c>
      <c r="AB51" s="1" t="s">
        <v>47</v>
      </c>
      <c r="AC51" s="1" t="s">
        <v>48</v>
      </c>
      <c r="AD51" s="1" t="s">
        <v>49</v>
      </c>
      <c r="AE51" s="66">
        <v>56307</v>
      </c>
      <c r="AF51" s="66">
        <v>18400</v>
      </c>
      <c r="AG51" s="66">
        <v>23000</v>
      </c>
      <c r="AH51" s="2">
        <v>230</v>
      </c>
      <c r="AI51" s="2">
        <v>245.88</v>
      </c>
      <c r="AJ51" s="2">
        <v>184</v>
      </c>
      <c r="AK51" s="1" t="s">
        <v>2701</v>
      </c>
      <c r="AL51" s="2">
        <v>0</v>
      </c>
      <c r="AM51" s="2">
        <v>346</v>
      </c>
      <c r="AN51" s="66">
        <v>79234</v>
      </c>
      <c r="AO51" s="1" t="s">
        <v>7091</v>
      </c>
      <c r="AP51" s="1" t="s">
        <v>33</v>
      </c>
      <c r="AQ51" s="1" t="s">
        <v>46</v>
      </c>
      <c r="AR51" s="1" t="s">
        <v>46</v>
      </c>
      <c r="AS51" s="1" t="s">
        <v>2873</v>
      </c>
      <c r="AT51" s="133">
        <f t="shared" si="0"/>
        <v>2019</v>
      </c>
      <c r="AU51" s="1">
        <f t="shared" si="1"/>
        <v>3</v>
      </c>
      <c r="AV51" s="1">
        <f t="shared" si="2"/>
        <v>10</v>
      </c>
    </row>
    <row r="52" spans="1:48" x14ac:dyDescent="0.3">
      <c r="A52" s="2">
        <v>0.88</v>
      </c>
      <c r="B52" s="1" t="s">
        <v>128</v>
      </c>
      <c r="C52" s="2">
        <v>303</v>
      </c>
      <c r="D52" s="2">
        <v>135</v>
      </c>
      <c r="E52" s="1" t="s">
        <v>45</v>
      </c>
      <c r="F52" s="1" t="s">
        <v>274</v>
      </c>
      <c r="G52" s="1" t="s">
        <v>2641</v>
      </c>
      <c r="H52" s="1" t="s">
        <v>120</v>
      </c>
      <c r="I52" s="1" t="s">
        <v>6515</v>
      </c>
      <c r="J52" s="1" t="s">
        <v>2878</v>
      </c>
      <c r="K52" s="1" t="s">
        <v>122</v>
      </c>
      <c r="L52" s="1" t="s">
        <v>123</v>
      </c>
      <c r="M52" s="1" t="s">
        <v>46</v>
      </c>
      <c r="N52" s="1" t="s">
        <v>2735</v>
      </c>
      <c r="O52" s="1" t="s">
        <v>126</v>
      </c>
      <c r="P52" s="1" t="s">
        <v>402</v>
      </c>
      <c r="Q52" s="66">
        <v>347234.88</v>
      </c>
      <c r="R52" s="67">
        <v>1</v>
      </c>
      <c r="S52" s="1" t="s">
        <v>7365</v>
      </c>
      <c r="T52" s="1" t="s">
        <v>7366</v>
      </c>
      <c r="U52" s="1" t="s">
        <v>7104</v>
      </c>
      <c r="V52" s="1" t="s">
        <v>7104</v>
      </c>
      <c r="W52" s="1" t="s">
        <v>7178</v>
      </c>
      <c r="X52" s="1" t="s">
        <v>7178</v>
      </c>
      <c r="Y52" s="1" t="s">
        <v>2879</v>
      </c>
      <c r="Z52" s="1" t="s">
        <v>2880</v>
      </c>
      <c r="AA52" s="1" t="s">
        <v>7178</v>
      </c>
      <c r="AB52" s="1" t="s">
        <v>47</v>
      </c>
      <c r="AC52" s="1" t="s">
        <v>48</v>
      </c>
      <c r="AD52" s="1" t="s">
        <v>49</v>
      </c>
      <c r="AE52" s="66">
        <v>278308</v>
      </c>
      <c r="AF52" s="1" t="s">
        <v>46</v>
      </c>
      <c r="AG52" s="66">
        <v>68927</v>
      </c>
      <c r="AH52" s="2">
        <v>689.27</v>
      </c>
      <c r="AI52" s="104">
        <v>1250.92</v>
      </c>
      <c r="AJ52" s="1" t="s">
        <v>46</v>
      </c>
      <c r="AK52" s="1" t="s">
        <v>2682</v>
      </c>
      <c r="AL52" s="2">
        <v>593</v>
      </c>
      <c r="AM52" s="2">
        <v>303</v>
      </c>
      <c r="AN52" s="66">
        <v>135751</v>
      </c>
      <c r="AO52" s="1" t="s">
        <v>7367</v>
      </c>
      <c r="AP52" s="1" t="s">
        <v>33</v>
      </c>
      <c r="AQ52" s="1" t="s">
        <v>2881</v>
      </c>
      <c r="AR52" s="1" t="s">
        <v>654</v>
      </c>
      <c r="AS52" s="1" t="s">
        <v>2882</v>
      </c>
      <c r="AT52" s="133">
        <f t="shared" si="0"/>
        <v>2019</v>
      </c>
      <c r="AU52" s="1">
        <f t="shared" si="1"/>
        <v>10</v>
      </c>
      <c r="AV52" s="1">
        <f t="shared" si="2"/>
        <v>42</v>
      </c>
    </row>
    <row r="53" spans="1:48" x14ac:dyDescent="0.3">
      <c r="A53" s="2">
        <v>0.11</v>
      </c>
      <c r="B53" s="1" t="s">
        <v>238</v>
      </c>
      <c r="C53" s="2">
        <v>564</v>
      </c>
      <c r="D53" s="2">
        <v>136</v>
      </c>
      <c r="E53" s="1" t="s">
        <v>137</v>
      </c>
      <c r="F53" s="1" t="s">
        <v>274</v>
      </c>
      <c r="G53" s="1" t="s">
        <v>2641</v>
      </c>
      <c r="H53" s="1" t="s">
        <v>2889</v>
      </c>
      <c r="I53" s="1" t="s">
        <v>6523</v>
      </c>
      <c r="J53" s="1" t="s">
        <v>780</v>
      </c>
      <c r="K53" s="1" t="s">
        <v>376</v>
      </c>
      <c r="L53" s="1" t="s">
        <v>39</v>
      </c>
      <c r="M53" s="1" t="s">
        <v>46</v>
      </c>
      <c r="N53" s="1" t="s">
        <v>125</v>
      </c>
      <c r="O53" s="1" t="s">
        <v>42</v>
      </c>
      <c r="P53" s="1" t="s">
        <v>44</v>
      </c>
      <c r="Q53" s="66">
        <v>50164.47</v>
      </c>
      <c r="R53" s="67">
        <v>1</v>
      </c>
      <c r="S53" s="1" t="s">
        <v>7370</v>
      </c>
      <c r="T53" s="1" t="s">
        <v>7136</v>
      </c>
      <c r="U53" s="1" t="s">
        <v>7371</v>
      </c>
      <c r="V53" s="1" t="s">
        <v>7371</v>
      </c>
      <c r="W53" s="1" t="s">
        <v>7352</v>
      </c>
      <c r="X53" s="1" t="s">
        <v>7168</v>
      </c>
      <c r="Y53" s="1" t="s">
        <v>2890</v>
      </c>
      <c r="Z53" s="1" t="s">
        <v>2891</v>
      </c>
      <c r="AA53" s="1" t="s">
        <v>7168</v>
      </c>
      <c r="AB53" s="1" t="s">
        <v>47</v>
      </c>
      <c r="AC53" s="1" t="s">
        <v>7039</v>
      </c>
      <c r="AD53" s="1" t="s">
        <v>49</v>
      </c>
      <c r="AE53" s="66">
        <v>33938</v>
      </c>
      <c r="AF53" s="66">
        <v>6400</v>
      </c>
      <c r="AG53" s="66">
        <v>9827</v>
      </c>
      <c r="AH53" s="2">
        <v>98.27</v>
      </c>
      <c r="AI53" s="2">
        <v>148.19999999999999</v>
      </c>
      <c r="AJ53" s="2">
        <v>64</v>
      </c>
      <c r="AK53" s="1" t="s">
        <v>2701</v>
      </c>
      <c r="AL53" s="2">
        <v>0</v>
      </c>
      <c r="AM53" s="2">
        <v>255</v>
      </c>
      <c r="AN53" s="66">
        <v>58395</v>
      </c>
      <c r="AO53" s="1" t="s">
        <v>7087</v>
      </c>
      <c r="AP53" s="1" t="s">
        <v>33</v>
      </c>
      <c r="AQ53" s="1" t="s">
        <v>43</v>
      </c>
      <c r="AR53" s="1" t="s">
        <v>654</v>
      </c>
      <c r="AS53" s="1" t="s">
        <v>2892</v>
      </c>
      <c r="AT53" s="133">
        <f t="shared" si="0"/>
        <v>2020</v>
      </c>
      <c r="AU53" s="1">
        <f t="shared" si="1"/>
        <v>2</v>
      </c>
      <c r="AV53" s="1">
        <f t="shared" si="2"/>
        <v>9</v>
      </c>
    </row>
    <row r="54" spans="1:48" x14ac:dyDescent="0.3">
      <c r="A54" s="2">
        <v>0.79</v>
      </c>
      <c r="B54" s="1" t="s">
        <v>394</v>
      </c>
      <c r="C54" s="2">
        <v>114</v>
      </c>
      <c r="D54" s="2">
        <v>137</v>
      </c>
      <c r="E54" s="1" t="s">
        <v>46</v>
      </c>
      <c r="F54" s="1" t="s">
        <v>274</v>
      </c>
      <c r="G54" s="1" t="s">
        <v>2641</v>
      </c>
      <c r="H54" s="1" t="s">
        <v>232</v>
      </c>
      <c r="I54" s="1" t="s">
        <v>6515</v>
      </c>
      <c r="J54" s="1" t="s">
        <v>782</v>
      </c>
      <c r="K54" s="1" t="s">
        <v>73</v>
      </c>
      <c r="L54" s="1" t="s">
        <v>39</v>
      </c>
      <c r="M54" s="1" t="s">
        <v>46</v>
      </c>
      <c r="N54" s="1" t="s">
        <v>2894</v>
      </c>
      <c r="O54" s="1" t="s">
        <v>2895</v>
      </c>
      <c r="P54" s="1" t="s">
        <v>269</v>
      </c>
      <c r="Q54" s="66">
        <v>43892</v>
      </c>
      <c r="R54" s="67">
        <v>1</v>
      </c>
      <c r="S54" s="1" t="s">
        <v>7372</v>
      </c>
      <c r="T54" s="1" t="s">
        <v>7373</v>
      </c>
      <c r="U54" s="1" t="s">
        <v>7372</v>
      </c>
      <c r="V54" s="1" t="s">
        <v>7372</v>
      </c>
      <c r="W54" s="1" t="s">
        <v>7374</v>
      </c>
      <c r="X54" s="1" t="s">
        <v>7374</v>
      </c>
      <c r="Y54" s="1" t="s">
        <v>2896</v>
      </c>
      <c r="Z54" s="1" t="s">
        <v>2897</v>
      </c>
      <c r="AA54" s="1" t="s">
        <v>7375</v>
      </c>
      <c r="AB54" s="1" t="s">
        <v>47</v>
      </c>
      <c r="AC54" s="1" t="s">
        <v>7039</v>
      </c>
      <c r="AD54" s="1" t="s">
        <v>49</v>
      </c>
      <c r="AE54" s="66">
        <v>22892</v>
      </c>
      <c r="AF54" s="66" t="s">
        <v>46</v>
      </c>
      <c r="AG54" s="66">
        <v>10000</v>
      </c>
      <c r="AH54" s="2">
        <v>100</v>
      </c>
      <c r="AI54" s="2">
        <v>148</v>
      </c>
      <c r="AJ54" s="2" t="s">
        <v>46</v>
      </c>
      <c r="AK54" s="1" t="s">
        <v>2701</v>
      </c>
      <c r="AL54" s="2">
        <v>0</v>
      </c>
      <c r="AM54" s="2">
        <v>148</v>
      </c>
      <c r="AN54" s="66">
        <v>33892</v>
      </c>
      <c r="AO54" s="1" t="s">
        <v>7372</v>
      </c>
      <c r="AP54" s="1" t="s">
        <v>33</v>
      </c>
      <c r="AQ54" s="1" t="s">
        <v>46</v>
      </c>
      <c r="AR54" s="1" t="s">
        <v>46</v>
      </c>
      <c r="AS54" s="1" t="s">
        <v>2898</v>
      </c>
      <c r="AT54" s="133">
        <f t="shared" si="0"/>
        <v>2019</v>
      </c>
      <c r="AU54" s="1">
        <f t="shared" si="1"/>
        <v>5</v>
      </c>
      <c r="AV54" s="1">
        <f t="shared" si="2"/>
        <v>21</v>
      </c>
    </row>
    <row r="55" spans="1:48" x14ac:dyDescent="0.3">
      <c r="A55" s="2">
        <v>1.02</v>
      </c>
      <c r="B55" s="1" t="s">
        <v>98</v>
      </c>
      <c r="C55" s="2">
        <v>102</v>
      </c>
      <c r="D55" s="2">
        <v>141</v>
      </c>
      <c r="E55" s="1" t="s">
        <v>46</v>
      </c>
      <c r="F55" s="1" t="s">
        <v>274</v>
      </c>
      <c r="G55" s="1" t="s">
        <v>2641</v>
      </c>
      <c r="H55" s="1" t="s">
        <v>2787</v>
      </c>
      <c r="I55" s="1" t="s">
        <v>6515</v>
      </c>
      <c r="J55" s="1" t="s">
        <v>2905</v>
      </c>
      <c r="K55" s="1" t="s">
        <v>84</v>
      </c>
      <c r="L55" s="1" t="s">
        <v>85</v>
      </c>
      <c r="M55" s="1" t="s">
        <v>46</v>
      </c>
      <c r="N55" s="1" t="s">
        <v>2906</v>
      </c>
      <c r="O55" s="1" t="s">
        <v>2907</v>
      </c>
      <c r="P55" s="1" t="s">
        <v>2908</v>
      </c>
      <c r="Q55" s="66">
        <v>11071.5</v>
      </c>
      <c r="R55" s="67">
        <v>1</v>
      </c>
      <c r="S55" s="1" t="s">
        <v>7225</v>
      </c>
      <c r="T55" s="1" t="s">
        <v>7341</v>
      </c>
      <c r="U55" s="1" t="s">
        <v>7225</v>
      </c>
      <c r="V55" s="1" t="s">
        <v>7225</v>
      </c>
      <c r="W55" s="1" t="s">
        <v>7391</v>
      </c>
      <c r="X55" s="1" t="s">
        <v>7391</v>
      </c>
      <c r="Y55" s="1" t="s">
        <v>2909</v>
      </c>
      <c r="Z55" s="1" t="s">
        <v>2910</v>
      </c>
      <c r="AA55" s="1" t="s">
        <v>7392</v>
      </c>
      <c r="AB55" s="1" t="s">
        <v>47</v>
      </c>
      <c r="AC55" s="1" t="s">
        <v>90</v>
      </c>
      <c r="AD55" s="1" t="s">
        <v>49</v>
      </c>
      <c r="AE55" s="66">
        <v>7672</v>
      </c>
      <c r="AF55" s="66" t="s">
        <v>46</v>
      </c>
      <c r="AG55" s="66">
        <v>3200</v>
      </c>
      <c r="AH55" s="2">
        <v>34</v>
      </c>
      <c r="AI55" s="2">
        <v>33.5</v>
      </c>
      <c r="AJ55" s="104" t="s">
        <v>46</v>
      </c>
      <c r="AK55" s="1" t="s">
        <v>46</v>
      </c>
      <c r="AL55" s="104" t="s">
        <v>46</v>
      </c>
      <c r="AM55" s="2">
        <v>34</v>
      </c>
      <c r="AN55" s="66">
        <v>7786</v>
      </c>
      <c r="AO55" s="1" t="s">
        <v>7225</v>
      </c>
      <c r="AP55" s="1" t="s">
        <v>33</v>
      </c>
      <c r="AQ55" s="1" t="s">
        <v>46</v>
      </c>
      <c r="AR55" s="1" t="s">
        <v>46</v>
      </c>
      <c r="AS55" s="1" t="s">
        <v>2911</v>
      </c>
      <c r="AT55" s="133">
        <f t="shared" si="0"/>
        <v>2019</v>
      </c>
      <c r="AU55" s="1">
        <f t="shared" si="1"/>
        <v>1</v>
      </c>
      <c r="AV55" s="1">
        <f t="shared" si="2"/>
        <v>4</v>
      </c>
    </row>
    <row r="56" spans="1:48" x14ac:dyDescent="0.3">
      <c r="A56" s="2">
        <v>1.08</v>
      </c>
      <c r="B56" s="1" t="s">
        <v>355</v>
      </c>
      <c r="C56" s="2">
        <v>157</v>
      </c>
      <c r="D56" s="2">
        <v>142</v>
      </c>
      <c r="E56" s="1" t="s">
        <v>46</v>
      </c>
      <c r="F56" s="1" t="s">
        <v>274</v>
      </c>
      <c r="G56" s="1" t="s">
        <v>2641</v>
      </c>
      <c r="H56" s="1" t="s">
        <v>352</v>
      </c>
      <c r="I56" s="1" t="s">
        <v>6515</v>
      </c>
      <c r="J56" s="1" t="s">
        <v>2912</v>
      </c>
      <c r="K56" s="1" t="s">
        <v>84</v>
      </c>
      <c r="L56" s="1" t="s">
        <v>85</v>
      </c>
      <c r="M56" s="1" t="s">
        <v>46</v>
      </c>
      <c r="N56" s="1" t="s">
        <v>2906</v>
      </c>
      <c r="O56" s="1" t="s">
        <v>2907</v>
      </c>
      <c r="P56" s="1" t="s">
        <v>96</v>
      </c>
      <c r="Q56" s="66">
        <v>84604</v>
      </c>
      <c r="R56" s="67">
        <v>1</v>
      </c>
      <c r="S56" s="1" t="s">
        <v>7393</v>
      </c>
      <c r="T56" s="1" t="s">
        <v>7394</v>
      </c>
      <c r="U56" s="1" t="s">
        <v>7393</v>
      </c>
      <c r="V56" s="1" t="s">
        <v>7393</v>
      </c>
      <c r="W56" s="1" t="s">
        <v>7395</v>
      </c>
      <c r="X56" s="1" t="s">
        <v>7395</v>
      </c>
      <c r="Y56" s="1" t="s">
        <v>2913</v>
      </c>
      <c r="Z56" s="1" t="s">
        <v>2914</v>
      </c>
      <c r="AA56" s="1" t="s">
        <v>7395</v>
      </c>
      <c r="AB56" s="1" t="s">
        <v>47</v>
      </c>
      <c r="AC56" s="1" t="s">
        <v>354</v>
      </c>
      <c r="AD56" s="1" t="s">
        <v>49</v>
      </c>
      <c r="AE56" s="66">
        <v>63204</v>
      </c>
      <c r="AF56" s="66">
        <v>12800</v>
      </c>
      <c r="AG56" s="66">
        <v>8600</v>
      </c>
      <c r="AH56" s="2">
        <v>86</v>
      </c>
      <c r="AI56" s="2">
        <v>276</v>
      </c>
      <c r="AJ56" s="2">
        <v>128</v>
      </c>
      <c r="AK56" s="1" t="s">
        <v>2701</v>
      </c>
      <c r="AL56" s="2">
        <v>0</v>
      </c>
      <c r="AM56" s="2">
        <v>276</v>
      </c>
      <c r="AN56" s="66">
        <v>63204</v>
      </c>
      <c r="AO56" s="1" t="s">
        <v>7396</v>
      </c>
      <c r="AP56" s="1" t="s">
        <v>33</v>
      </c>
      <c r="AQ56" s="1" t="s">
        <v>46</v>
      </c>
      <c r="AR56" s="1" t="s">
        <v>46</v>
      </c>
      <c r="AS56" s="1" t="s">
        <v>2915</v>
      </c>
      <c r="AT56" s="133">
        <f t="shared" si="0"/>
        <v>2019</v>
      </c>
      <c r="AU56" s="1">
        <f t="shared" si="1"/>
        <v>3</v>
      </c>
      <c r="AV56" s="1">
        <f t="shared" si="2"/>
        <v>12</v>
      </c>
    </row>
    <row r="57" spans="1:48" x14ac:dyDescent="0.3">
      <c r="A57" s="2">
        <v>0.63</v>
      </c>
      <c r="B57" s="1" t="s">
        <v>98</v>
      </c>
      <c r="C57" s="2">
        <v>161</v>
      </c>
      <c r="D57" s="2">
        <v>147</v>
      </c>
      <c r="E57" s="1" t="s">
        <v>46</v>
      </c>
      <c r="F57" s="1" t="s">
        <v>274</v>
      </c>
      <c r="G57" s="1" t="s">
        <v>2641</v>
      </c>
      <c r="H57" s="1" t="s">
        <v>253</v>
      </c>
      <c r="I57" s="1" t="s">
        <v>6515</v>
      </c>
      <c r="J57" s="1" t="s">
        <v>2916</v>
      </c>
      <c r="K57" s="1" t="s">
        <v>796</v>
      </c>
      <c r="L57" s="1" t="s">
        <v>85</v>
      </c>
      <c r="M57" s="1" t="s">
        <v>46</v>
      </c>
      <c r="N57" s="1" t="s">
        <v>2906</v>
      </c>
      <c r="O57" s="1" t="s">
        <v>87</v>
      </c>
      <c r="P57" s="1" t="s">
        <v>2908</v>
      </c>
      <c r="Q57" s="66">
        <v>165432.5</v>
      </c>
      <c r="R57" s="67">
        <v>1</v>
      </c>
      <c r="S57" s="1" t="s">
        <v>7403</v>
      </c>
      <c r="T57" s="1" t="s">
        <v>7367</v>
      </c>
      <c r="U57" s="1" t="s">
        <v>7403</v>
      </c>
      <c r="V57" s="1" t="s">
        <v>7403</v>
      </c>
      <c r="W57" s="1" t="s">
        <v>7177</v>
      </c>
      <c r="X57" s="1" t="s">
        <v>7177</v>
      </c>
      <c r="Y57" s="1" t="s">
        <v>2917</v>
      </c>
      <c r="Z57" s="1" t="s">
        <v>2918</v>
      </c>
      <c r="AA57" s="1" t="s">
        <v>7177</v>
      </c>
      <c r="AB57" s="1" t="s">
        <v>47</v>
      </c>
      <c r="AC57" s="1" t="s">
        <v>48</v>
      </c>
      <c r="AD57" s="1" t="s">
        <v>49</v>
      </c>
      <c r="AE57" s="66">
        <v>147133</v>
      </c>
      <c r="AF57" s="66">
        <v>5400</v>
      </c>
      <c r="AG57" s="66">
        <v>12900</v>
      </c>
      <c r="AH57" s="2">
        <v>129</v>
      </c>
      <c r="AI57" s="2">
        <v>642.5</v>
      </c>
      <c r="AJ57" s="2">
        <v>54</v>
      </c>
      <c r="AK57" s="1" t="s">
        <v>46</v>
      </c>
      <c r="AL57" s="104" t="s">
        <v>46</v>
      </c>
      <c r="AM57" s="2">
        <v>780</v>
      </c>
      <c r="AN57" s="66">
        <v>142896</v>
      </c>
      <c r="AO57" s="1" t="s">
        <v>7404</v>
      </c>
      <c r="AP57" s="1" t="s">
        <v>33</v>
      </c>
      <c r="AQ57" s="1" t="s">
        <v>46</v>
      </c>
      <c r="AR57" s="1" t="s">
        <v>46</v>
      </c>
      <c r="AS57" s="1" t="s">
        <v>2919</v>
      </c>
      <c r="AT57" s="133">
        <f t="shared" si="0"/>
        <v>2019</v>
      </c>
      <c r="AU57" s="1">
        <f t="shared" si="1"/>
        <v>1</v>
      </c>
      <c r="AV57" s="1">
        <f t="shared" si="2"/>
        <v>2</v>
      </c>
    </row>
    <row r="58" spans="1:48" x14ac:dyDescent="0.3">
      <c r="A58" s="2">
        <v>1</v>
      </c>
      <c r="B58" s="1" t="s">
        <v>109</v>
      </c>
      <c r="C58" s="2">
        <v>108</v>
      </c>
      <c r="D58" s="2">
        <v>148</v>
      </c>
      <c r="E58" s="1" t="s">
        <v>46</v>
      </c>
      <c r="F58" s="1" t="s">
        <v>274</v>
      </c>
      <c r="G58" s="1" t="s">
        <v>2641</v>
      </c>
      <c r="H58" s="1" t="s">
        <v>100</v>
      </c>
      <c r="I58" s="1" t="s">
        <v>6514</v>
      </c>
      <c r="J58" s="1" t="s">
        <v>799</v>
      </c>
      <c r="K58" s="1" t="s">
        <v>102</v>
      </c>
      <c r="L58" s="1" t="s">
        <v>85</v>
      </c>
      <c r="M58" s="1" t="s">
        <v>46</v>
      </c>
      <c r="N58" s="1" t="s">
        <v>104</v>
      </c>
      <c r="O58" s="1" t="s">
        <v>2337</v>
      </c>
      <c r="P58" s="1" t="s">
        <v>402</v>
      </c>
      <c r="Q58" s="66">
        <v>11257</v>
      </c>
      <c r="R58" s="67">
        <v>1</v>
      </c>
      <c r="S58" s="1" t="s">
        <v>7408</v>
      </c>
      <c r="T58" s="1" t="s">
        <v>7403</v>
      </c>
      <c r="U58" s="1" t="s">
        <v>7408</v>
      </c>
      <c r="V58" s="1" t="s">
        <v>7408</v>
      </c>
      <c r="W58" s="1" t="s">
        <v>7105</v>
      </c>
      <c r="X58" s="1" t="s">
        <v>7105</v>
      </c>
      <c r="Y58" s="1" t="s">
        <v>2920</v>
      </c>
      <c r="Z58" s="1" t="s">
        <v>2921</v>
      </c>
      <c r="AA58" s="1" t="s">
        <v>7105</v>
      </c>
      <c r="AB58" s="1" t="s">
        <v>47</v>
      </c>
      <c r="AC58" s="1" t="s">
        <v>90</v>
      </c>
      <c r="AD58" s="1" t="s">
        <v>49</v>
      </c>
      <c r="AE58" s="66">
        <v>7557</v>
      </c>
      <c r="AF58" s="66">
        <v>1100</v>
      </c>
      <c r="AG58" s="66">
        <v>2600</v>
      </c>
      <c r="AH58" s="2">
        <v>26</v>
      </c>
      <c r="AI58" s="2">
        <v>33</v>
      </c>
      <c r="AJ58" s="2">
        <v>11</v>
      </c>
      <c r="AK58" s="1" t="s">
        <v>2701</v>
      </c>
      <c r="AL58" s="2">
        <v>0</v>
      </c>
      <c r="AM58" s="2">
        <v>48</v>
      </c>
      <c r="AN58" s="66">
        <v>10992</v>
      </c>
      <c r="AO58" s="1" t="s">
        <v>7372</v>
      </c>
      <c r="AP58" s="1" t="s">
        <v>33</v>
      </c>
      <c r="AQ58" s="1" t="s">
        <v>46</v>
      </c>
      <c r="AR58" s="1" t="s">
        <v>46</v>
      </c>
      <c r="AS58" s="1" t="s">
        <v>2922</v>
      </c>
      <c r="AT58" s="133">
        <f t="shared" si="0"/>
        <v>2018</v>
      </c>
      <c r="AU58" s="1">
        <f t="shared" si="1"/>
        <v>11</v>
      </c>
      <c r="AV58" s="1">
        <f t="shared" si="2"/>
        <v>46</v>
      </c>
    </row>
    <row r="59" spans="1:48" x14ac:dyDescent="0.3">
      <c r="A59" s="2">
        <v>1</v>
      </c>
      <c r="B59" s="1" t="s">
        <v>160</v>
      </c>
      <c r="C59" s="2">
        <v>181</v>
      </c>
      <c r="D59" s="2">
        <v>150</v>
      </c>
      <c r="E59" s="1" t="s">
        <v>46</v>
      </c>
      <c r="F59" s="1" t="s">
        <v>274</v>
      </c>
      <c r="G59" s="1" t="s">
        <v>2641</v>
      </c>
      <c r="H59" s="1" t="s">
        <v>308</v>
      </c>
      <c r="I59" s="1" t="s">
        <v>6515</v>
      </c>
      <c r="J59" s="1" t="s">
        <v>800</v>
      </c>
      <c r="K59" s="1" t="s">
        <v>155</v>
      </c>
      <c r="L59" s="1" t="s">
        <v>85</v>
      </c>
      <c r="M59" s="1" t="s">
        <v>46</v>
      </c>
      <c r="N59" s="1" t="s">
        <v>86</v>
      </c>
      <c r="O59" s="1" t="s">
        <v>486</v>
      </c>
      <c r="P59" s="1" t="s">
        <v>2312</v>
      </c>
      <c r="Q59" s="66">
        <v>67346.399999999994</v>
      </c>
      <c r="R59" s="67">
        <v>1</v>
      </c>
      <c r="S59" s="1" t="s">
        <v>7179</v>
      </c>
      <c r="T59" s="1" t="s">
        <v>7413</v>
      </c>
      <c r="U59" s="1" t="s">
        <v>7179</v>
      </c>
      <c r="V59" s="1" t="s">
        <v>7179</v>
      </c>
      <c r="W59" s="1" t="s">
        <v>7414</v>
      </c>
      <c r="X59" s="1" t="s">
        <v>7414</v>
      </c>
      <c r="Y59" s="1" t="s">
        <v>2924</v>
      </c>
      <c r="Z59" s="1" t="s">
        <v>2925</v>
      </c>
      <c r="AA59" s="1" t="s">
        <v>7414</v>
      </c>
      <c r="AB59" s="1" t="s">
        <v>47</v>
      </c>
      <c r="AC59" s="1" t="s">
        <v>159</v>
      </c>
      <c r="AD59" s="1" t="s">
        <v>49</v>
      </c>
      <c r="AE59" s="66">
        <v>51233</v>
      </c>
      <c r="AF59" s="66">
        <v>9600</v>
      </c>
      <c r="AG59" s="66">
        <v>4800</v>
      </c>
      <c r="AH59" s="2">
        <v>48</v>
      </c>
      <c r="AI59" s="2">
        <v>223.72</v>
      </c>
      <c r="AJ59" s="2">
        <v>96</v>
      </c>
      <c r="AK59" s="1" t="s">
        <v>2701</v>
      </c>
      <c r="AL59" s="2">
        <v>0</v>
      </c>
      <c r="AM59" s="2">
        <v>222</v>
      </c>
      <c r="AN59" s="66">
        <v>50838</v>
      </c>
      <c r="AO59" s="1" t="s">
        <v>7415</v>
      </c>
      <c r="AP59" s="1" t="s">
        <v>33</v>
      </c>
      <c r="AQ59" s="1" t="s">
        <v>46</v>
      </c>
      <c r="AR59" s="1" t="s">
        <v>46</v>
      </c>
      <c r="AS59" s="1" t="s">
        <v>2926</v>
      </c>
      <c r="AT59" s="133">
        <f t="shared" si="0"/>
        <v>2019</v>
      </c>
      <c r="AU59" s="1">
        <f t="shared" si="1"/>
        <v>2</v>
      </c>
      <c r="AV59" s="1">
        <f t="shared" si="2"/>
        <v>6</v>
      </c>
    </row>
    <row r="60" spans="1:48" x14ac:dyDescent="0.3">
      <c r="A60" s="2">
        <v>0.98</v>
      </c>
      <c r="B60" s="1" t="s">
        <v>98</v>
      </c>
      <c r="C60" s="2">
        <v>324</v>
      </c>
      <c r="D60" s="2">
        <v>151</v>
      </c>
      <c r="E60" s="1" t="s">
        <v>46</v>
      </c>
      <c r="F60" s="1" t="s">
        <v>274</v>
      </c>
      <c r="G60" s="1" t="s">
        <v>2641</v>
      </c>
      <c r="H60" s="1" t="s">
        <v>253</v>
      </c>
      <c r="I60" s="1" t="s">
        <v>6515</v>
      </c>
      <c r="J60" s="1" t="s">
        <v>803</v>
      </c>
      <c r="K60" s="1" t="s">
        <v>84</v>
      </c>
      <c r="L60" s="1" t="s">
        <v>85</v>
      </c>
      <c r="M60" s="1" t="s">
        <v>46</v>
      </c>
      <c r="N60" s="1" t="s">
        <v>2906</v>
      </c>
      <c r="O60" s="1" t="s">
        <v>87</v>
      </c>
      <c r="P60" s="1" t="s">
        <v>2908</v>
      </c>
      <c r="Q60" s="66">
        <v>1072711.6000000001</v>
      </c>
      <c r="R60" s="67">
        <v>1</v>
      </c>
      <c r="S60" s="1" t="s">
        <v>7417</v>
      </c>
      <c r="T60" s="1" t="s">
        <v>7418</v>
      </c>
      <c r="U60" s="1" t="s">
        <v>7417</v>
      </c>
      <c r="V60" s="1" t="s">
        <v>7417</v>
      </c>
      <c r="W60" s="1" t="s">
        <v>7419</v>
      </c>
      <c r="X60" s="1" t="s">
        <v>7419</v>
      </c>
      <c r="Y60" s="1" t="s">
        <v>2927</v>
      </c>
      <c r="Z60" s="1" t="s">
        <v>507</v>
      </c>
      <c r="AA60" s="1" t="s">
        <v>7419</v>
      </c>
      <c r="AB60" s="1" t="s">
        <v>47</v>
      </c>
      <c r="AC60" s="1" t="s">
        <v>48</v>
      </c>
      <c r="AD60" s="1" t="s">
        <v>49</v>
      </c>
      <c r="AE60" s="66">
        <v>1042262</v>
      </c>
      <c r="AF60" s="66">
        <v>17200</v>
      </c>
      <c r="AG60" s="66">
        <v>13250</v>
      </c>
      <c r="AH60" s="2">
        <v>132.5</v>
      </c>
      <c r="AI60" s="104">
        <v>4578.3999999999996</v>
      </c>
      <c r="AJ60" s="2">
        <v>172</v>
      </c>
      <c r="AK60" s="1" t="s">
        <v>2682</v>
      </c>
      <c r="AL60" s="68">
        <v>4742</v>
      </c>
      <c r="AM60" s="68">
        <v>4742</v>
      </c>
      <c r="AN60" s="66">
        <v>1086010</v>
      </c>
      <c r="AO60" s="1" t="s">
        <v>7420</v>
      </c>
      <c r="AP60" s="1" t="s">
        <v>33</v>
      </c>
      <c r="AQ60" s="1" t="s">
        <v>46</v>
      </c>
      <c r="AR60" s="1" t="s">
        <v>46</v>
      </c>
      <c r="AS60" s="1" t="s">
        <v>2928</v>
      </c>
      <c r="AT60" s="133">
        <f t="shared" si="0"/>
        <v>2019</v>
      </c>
      <c r="AU60" s="1">
        <f t="shared" si="1"/>
        <v>4</v>
      </c>
      <c r="AV60" s="1">
        <f t="shared" si="2"/>
        <v>15</v>
      </c>
    </row>
    <row r="61" spans="1:48" x14ac:dyDescent="0.3">
      <c r="A61" s="2">
        <v>0.99</v>
      </c>
      <c r="B61" s="1" t="s">
        <v>355</v>
      </c>
      <c r="C61" s="2">
        <v>361</v>
      </c>
      <c r="D61" s="2">
        <v>153</v>
      </c>
      <c r="E61" s="1" t="s">
        <v>46</v>
      </c>
      <c r="F61" s="1" t="s">
        <v>274</v>
      </c>
      <c r="G61" s="1" t="s">
        <v>2641</v>
      </c>
      <c r="H61" s="1" t="s">
        <v>352</v>
      </c>
      <c r="I61" s="1" t="s">
        <v>6515</v>
      </c>
      <c r="J61" s="1" t="s">
        <v>806</v>
      </c>
      <c r="K61" s="1" t="s">
        <v>84</v>
      </c>
      <c r="L61" s="1" t="s">
        <v>85</v>
      </c>
      <c r="M61" s="1" t="s">
        <v>46</v>
      </c>
      <c r="N61" s="1" t="s">
        <v>2906</v>
      </c>
      <c r="O61" s="1" t="s">
        <v>2907</v>
      </c>
      <c r="P61" s="1" t="s">
        <v>2908</v>
      </c>
      <c r="Q61" s="66">
        <v>322966</v>
      </c>
      <c r="R61" s="67">
        <v>1</v>
      </c>
      <c r="S61" s="1" t="s">
        <v>7396</v>
      </c>
      <c r="T61" s="1" t="s">
        <v>7114</v>
      </c>
      <c r="U61" s="1" t="s">
        <v>7396</v>
      </c>
      <c r="V61" s="1" t="s">
        <v>7396</v>
      </c>
      <c r="W61" s="1" t="s">
        <v>7421</v>
      </c>
      <c r="X61" s="1" t="s">
        <v>7421</v>
      </c>
      <c r="Y61" s="1" t="s">
        <v>2929</v>
      </c>
      <c r="Z61" s="1" t="s">
        <v>2930</v>
      </c>
      <c r="AA61" s="1" t="s">
        <v>7421</v>
      </c>
      <c r="AB61" s="1" t="s">
        <v>47</v>
      </c>
      <c r="AC61" s="1" t="s">
        <v>354</v>
      </c>
      <c r="AD61" s="1" t="s">
        <v>49</v>
      </c>
      <c r="AE61" s="66">
        <v>241366</v>
      </c>
      <c r="AF61" s="66">
        <v>41600</v>
      </c>
      <c r="AG61" s="66">
        <v>40000</v>
      </c>
      <c r="AH61" s="2">
        <v>400</v>
      </c>
      <c r="AI61" s="68">
        <v>1054</v>
      </c>
      <c r="AJ61" s="2">
        <v>416</v>
      </c>
      <c r="AK61" s="1" t="s">
        <v>2682</v>
      </c>
      <c r="AL61" s="68">
        <v>1067</v>
      </c>
      <c r="AM61" s="68">
        <v>1334</v>
      </c>
      <c r="AN61" s="66">
        <v>244352</v>
      </c>
      <c r="AO61" s="1" t="s">
        <v>7396</v>
      </c>
      <c r="AP61" s="1" t="s">
        <v>33</v>
      </c>
      <c r="AQ61" s="1" t="s">
        <v>46</v>
      </c>
      <c r="AR61" s="1" t="s">
        <v>46</v>
      </c>
      <c r="AS61" s="1" t="s">
        <v>2931</v>
      </c>
      <c r="AT61" s="133">
        <f t="shared" si="0"/>
        <v>2019</v>
      </c>
      <c r="AU61" s="1">
        <f t="shared" si="1"/>
        <v>2</v>
      </c>
      <c r="AV61" s="1">
        <f t="shared" si="2"/>
        <v>8</v>
      </c>
    </row>
    <row r="62" spans="1:48" x14ac:dyDescent="0.3">
      <c r="A62" s="2">
        <v>0</v>
      </c>
      <c r="B62" s="1" t="s">
        <v>277</v>
      </c>
      <c r="C62" s="2">
        <v>201</v>
      </c>
      <c r="D62" s="2">
        <v>154</v>
      </c>
      <c r="E62" s="1" t="s">
        <v>46</v>
      </c>
      <c r="F62" s="1" t="s">
        <v>274</v>
      </c>
      <c r="G62" s="1" t="s">
        <v>2641</v>
      </c>
      <c r="H62" s="1" t="s">
        <v>468</v>
      </c>
      <c r="I62" s="1" t="s">
        <v>6515</v>
      </c>
      <c r="J62" s="1" t="s">
        <v>807</v>
      </c>
      <c r="K62" s="1" t="s">
        <v>181</v>
      </c>
      <c r="L62" s="1" t="s">
        <v>55</v>
      </c>
      <c r="M62" s="1" t="s">
        <v>46</v>
      </c>
      <c r="N62" s="1" t="s">
        <v>86</v>
      </c>
      <c r="O62" s="1" t="s">
        <v>267</v>
      </c>
      <c r="P62" s="1" t="s">
        <v>269</v>
      </c>
      <c r="Q62" s="66">
        <v>167610.96</v>
      </c>
      <c r="R62" s="67">
        <v>1</v>
      </c>
      <c r="S62" s="1" t="s">
        <v>7136</v>
      </c>
      <c r="T62" s="1" t="s">
        <v>7424</v>
      </c>
      <c r="U62" s="1" t="s">
        <v>7136</v>
      </c>
      <c r="V62" s="1" t="s">
        <v>7136</v>
      </c>
      <c r="W62" s="1" t="s">
        <v>7425</v>
      </c>
      <c r="X62" s="1" t="s">
        <v>7426</v>
      </c>
      <c r="Y62" s="1" t="s">
        <v>2932</v>
      </c>
      <c r="Z62" s="1" t="s">
        <v>2933</v>
      </c>
      <c r="AA62" s="1" t="s">
        <v>7426</v>
      </c>
      <c r="AB62" s="1" t="s">
        <v>47</v>
      </c>
      <c r="AC62" s="1" t="s">
        <v>48</v>
      </c>
      <c r="AD62" s="1" t="s">
        <v>49</v>
      </c>
      <c r="AE62" s="66">
        <v>141119</v>
      </c>
      <c r="AF62" s="66">
        <v>2400</v>
      </c>
      <c r="AG62" s="66">
        <v>24092</v>
      </c>
      <c r="AH62" s="2">
        <v>240.92</v>
      </c>
      <c r="AI62" s="2">
        <v>616.25</v>
      </c>
      <c r="AJ62" s="2">
        <v>24</v>
      </c>
      <c r="AK62" s="1" t="s">
        <v>2682</v>
      </c>
      <c r="AL62" s="2">
        <v>0</v>
      </c>
      <c r="AM62" s="2">
        <v>593</v>
      </c>
      <c r="AN62" s="66">
        <v>135797</v>
      </c>
      <c r="AO62" s="1" t="s">
        <v>7427</v>
      </c>
      <c r="AP62" s="1" t="s">
        <v>33</v>
      </c>
      <c r="AQ62" s="1" t="s">
        <v>118</v>
      </c>
      <c r="AR62" s="1" t="s">
        <v>654</v>
      </c>
      <c r="AS62" s="1" t="s">
        <v>2934</v>
      </c>
      <c r="AT62" s="133">
        <f t="shared" si="0"/>
        <v>2019</v>
      </c>
      <c r="AU62" s="1">
        <f t="shared" si="1"/>
        <v>7</v>
      </c>
      <c r="AV62" s="1">
        <f t="shared" si="2"/>
        <v>27</v>
      </c>
    </row>
    <row r="63" spans="1:48" x14ac:dyDescent="0.3">
      <c r="A63" s="2">
        <v>1.01</v>
      </c>
      <c r="B63" s="1" t="s">
        <v>160</v>
      </c>
      <c r="C63" s="2">
        <v>192</v>
      </c>
      <c r="D63" s="2">
        <v>161</v>
      </c>
      <c r="E63" s="1" t="s">
        <v>46</v>
      </c>
      <c r="F63" s="1" t="s">
        <v>274</v>
      </c>
      <c r="G63" s="1" t="s">
        <v>2641</v>
      </c>
      <c r="H63" s="1" t="s">
        <v>420</v>
      </c>
      <c r="I63" s="1" t="s">
        <v>6515</v>
      </c>
      <c r="J63" s="1" t="s">
        <v>820</v>
      </c>
      <c r="K63" s="1" t="s">
        <v>155</v>
      </c>
      <c r="L63" s="1" t="s">
        <v>85</v>
      </c>
      <c r="M63" s="1" t="s">
        <v>46</v>
      </c>
      <c r="N63" s="1" t="s">
        <v>86</v>
      </c>
      <c r="O63" s="1" t="s">
        <v>310</v>
      </c>
      <c r="P63" s="1" t="s">
        <v>2312</v>
      </c>
      <c r="Q63" s="66">
        <v>99704.4</v>
      </c>
      <c r="R63" s="67">
        <v>1</v>
      </c>
      <c r="S63" s="1" t="s">
        <v>7432</v>
      </c>
      <c r="T63" s="1" t="s">
        <v>7433</v>
      </c>
      <c r="U63" s="1" t="s">
        <v>7432</v>
      </c>
      <c r="V63" s="1" t="s">
        <v>7432</v>
      </c>
      <c r="W63" s="1" t="s">
        <v>7434</v>
      </c>
      <c r="X63" s="1" t="s">
        <v>7434</v>
      </c>
      <c r="Y63" s="1" t="s">
        <v>2935</v>
      </c>
      <c r="Z63" s="1" t="s">
        <v>2936</v>
      </c>
      <c r="AA63" s="1" t="s">
        <v>7434</v>
      </c>
      <c r="AB63" s="1" t="s">
        <v>47</v>
      </c>
      <c r="AC63" s="1" t="s">
        <v>159</v>
      </c>
      <c r="AD63" s="1" t="s">
        <v>49</v>
      </c>
      <c r="AE63" s="66">
        <v>78204</v>
      </c>
      <c r="AF63" s="66" t="s">
        <v>46</v>
      </c>
      <c r="AG63" s="66">
        <v>3200</v>
      </c>
      <c r="AH63" s="2">
        <v>32</v>
      </c>
      <c r="AI63" s="2">
        <v>341.5</v>
      </c>
      <c r="AJ63" s="2" t="s">
        <v>46</v>
      </c>
      <c r="AK63" s="1" t="s">
        <v>2701</v>
      </c>
      <c r="AL63" s="2">
        <v>0</v>
      </c>
      <c r="AM63" s="2">
        <v>321</v>
      </c>
      <c r="AN63" s="66">
        <v>73509</v>
      </c>
      <c r="AO63" s="1" t="s">
        <v>7404</v>
      </c>
      <c r="AP63" s="1" t="s">
        <v>33</v>
      </c>
      <c r="AQ63" s="1" t="s">
        <v>2937</v>
      </c>
      <c r="AR63" s="1" t="s">
        <v>654</v>
      </c>
      <c r="AS63" s="1" t="s">
        <v>2938</v>
      </c>
      <c r="AT63" s="133">
        <f t="shared" si="0"/>
        <v>2019</v>
      </c>
      <c r="AU63" s="1">
        <f t="shared" si="1"/>
        <v>7</v>
      </c>
      <c r="AV63" s="1">
        <f t="shared" si="2"/>
        <v>29</v>
      </c>
    </row>
    <row r="64" spans="1:48" x14ac:dyDescent="0.3">
      <c r="A64" s="2">
        <v>1.08</v>
      </c>
      <c r="B64" s="1" t="s">
        <v>70</v>
      </c>
      <c r="C64" s="2">
        <v>349</v>
      </c>
      <c r="D64" s="2">
        <v>162</v>
      </c>
      <c r="E64" s="1" t="s">
        <v>46</v>
      </c>
      <c r="F64" s="1" t="s">
        <v>274</v>
      </c>
      <c r="G64" s="1" t="s">
        <v>2641</v>
      </c>
      <c r="H64" s="1" t="s">
        <v>301</v>
      </c>
      <c r="I64" s="1" t="s">
        <v>6515</v>
      </c>
      <c r="J64" s="1" t="s">
        <v>2939</v>
      </c>
      <c r="K64" s="1" t="s">
        <v>66</v>
      </c>
      <c r="L64" s="1" t="s">
        <v>55</v>
      </c>
      <c r="M64" s="1" t="s">
        <v>46</v>
      </c>
      <c r="N64" s="1" t="s">
        <v>56</v>
      </c>
      <c r="O64" s="1" t="s">
        <v>199</v>
      </c>
      <c r="P64" s="1" t="s">
        <v>146</v>
      </c>
      <c r="Q64" s="66">
        <v>303295.98</v>
      </c>
      <c r="R64" s="67">
        <v>1</v>
      </c>
      <c r="S64" s="1" t="s">
        <v>7408</v>
      </c>
      <c r="T64" s="1" t="s">
        <v>7436</v>
      </c>
      <c r="U64" s="1" t="s">
        <v>7408</v>
      </c>
      <c r="V64" s="1" t="s">
        <v>7408</v>
      </c>
      <c r="W64" s="1" t="s">
        <v>7437</v>
      </c>
      <c r="X64" s="1" t="s">
        <v>7437</v>
      </c>
      <c r="Y64" s="1" t="s">
        <v>2940</v>
      </c>
      <c r="Z64" s="1" t="s">
        <v>2941</v>
      </c>
      <c r="AA64" s="1" t="s">
        <v>7284</v>
      </c>
      <c r="AB64" s="1" t="s">
        <v>47</v>
      </c>
      <c r="AC64" s="1" t="s">
        <v>303</v>
      </c>
      <c r="AD64" s="1" t="s">
        <v>49</v>
      </c>
      <c r="AE64" s="66">
        <v>280996</v>
      </c>
      <c r="AF64" s="66">
        <v>9867</v>
      </c>
      <c r="AG64" s="66">
        <v>12433</v>
      </c>
      <c r="AH64" s="2">
        <v>124.33</v>
      </c>
      <c r="AI64" s="104">
        <v>1227.05</v>
      </c>
      <c r="AJ64" s="2">
        <v>98.67</v>
      </c>
      <c r="AK64" s="1" t="s">
        <v>2682</v>
      </c>
      <c r="AL64" s="68">
        <v>1643</v>
      </c>
      <c r="AM64" s="68">
        <v>1826</v>
      </c>
      <c r="AN64" s="66">
        <v>418133</v>
      </c>
      <c r="AO64" s="1" t="s">
        <v>7438</v>
      </c>
      <c r="AP64" s="1" t="s">
        <v>33</v>
      </c>
      <c r="AQ64" s="1" t="s">
        <v>2942</v>
      </c>
      <c r="AR64" s="1" t="s">
        <v>663</v>
      </c>
      <c r="AS64" s="1" t="s">
        <v>2943</v>
      </c>
      <c r="AT64" s="133">
        <f t="shared" si="0"/>
        <v>2019</v>
      </c>
      <c r="AU64" s="1">
        <f t="shared" si="1"/>
        <v>11</v>
      </c>
      <c r="AV64" s="1">
        <f t="shared" si="2"/>
        <v>47</v>
      </c>
    </row>
    <row r="65" spans="1:48" x14ac:dyDescent="0.3">
      <c r="A65" s="2">
        <v>1.03</v>
      </c>
      <c r="B65" s="1" t="s">
        <v>50</v>
      </c>
      <c r="C65" s="2">
        <v>126</v>
      </c>
      <c r="D65" s="2">
        <v>163</v>
      </c>
      <c r="E65" s="1" t="s">
        <v>46</v>
      </c>
      <c r="F65" s="1" t="s">
        <v>274</v>
      </c>
      <c r="G65" s="1" t="s">
        <v>2641</v>
      </c>
      <c r="H65" s="1" t="s">
        <v>2944</v>
      </c>
      <c r="I65" s="1" t="s">
        <v>6515</v>
      </c>
      <c r="J65" s="1" t="s">
        <v>2945</v>
      </c>
      <c r="K65" s="1" t="s">
        <v>214</v>
      </c>
      <c r="L65" s="1" t="s">
        <v>660</v>
      </c>
      <c r="M65" s="1" t="s">
        <v>46</v>
      </c>
      <c r="N65" s="1" t="s">
        <v>2735</v>
      </c>
      <c r="O65" s="1" t="s">
        <v>126</v>
      </c>
      <c r="P65" s="1" t="s">
        <v>402</v>
      </c>
      <c r="Q65" s="66">
        <v>15496.88</v>
      </c>
      <c r="R65" s="67">
        <v>1</v>
      </c>
      <c r="S65" s="1" t="s">
        <v>7440</v>
      </c>
      <c r="T65" s="1" t="s">
        <v>7223</v>
      </c>
      <c r="U65" s="1" t="s">
        <v>7440</v>
      </c>
      <c r="V65" s="1" t="s">
        <v>7440</v>
      </c>
      <c r="W65" s="1" t="s">
        <v>7391</v>
      </c>
      <c r="X65" s="1" t="s">
        <v>7391</v>
      </c>
      <c r="Y65" s="1" t="s">
        <v>2946</v>
      </c>
      <c r="Z65" s="1" t="s">
        <v>2947</v>
      </c>
      <c r="AA65" s="1" t="s">
        <v>7441</v>
      </c>
      <c r="AB65" s="1" t="s">
        <v>175</v>
      </c>
      <c r="AC65" s="1" t="s">
        <v>216</v>
      </c>
      <c r="AD65" s="1" t="s">
        <v>49</v>
      </c>
      <c r="AE65" s="66">
        <v>8897</v>
      </c>
      <c r="AF65" s="66">
        <v>1400</v>
      </c>
      <c r="AG65" s="66">
        <v>5200</v>
      </c>
      <c r="AH65" s="2">
        <v>52</v>
      </c>
      <c r="AI65" s="2">
        <v>38.85</v>
      </c>
      <c r="AJ65" s="2">
        <v>14</v>
      </c>
      <c r="AK65" s="1" t="s">
        <v>2701</v>
      </c>
      <c r="AL65" s="2">
        <v>0</v>
      </c>
      <c r="AM65" s="2">
        <v>47</v>
      </c>
      <c r="AN65" s="66">
        <v>10763</v>
      </c>
      <c r="AO65" s="1" t="s">
        <v>7438</v>
      </c>
      <c r="AP65" s="1" t="s">
        <v>33</v>
      </c>
      <c r="AQ65" s="1" t="s">
        <v>46</v>
      </c>
      <c r="AR65" s="1" t="s">
        <v>46</v>
      </c>
      <c r="AS65" s="1" t="s">
        <v>2948</v>
      </c>
      <c r="AT65" s="133">
        <f t="shared" si="0"/>
        <v>2019</v>
      </c>
      <c r="AU65" s="1">
        <f t="shared" si="1"/>
        <v>3</v>
      </c>
      <c r="AV65" s="1">
        <f t="shared" si="2"/>
        <v>10</v>
      </c>
    </row>
    <row r="66" spans="1:48" x14ac:dyDescent="0.3">
      <c r="A66" s="2">
        <v>0.99</v>
      </c>
      <c r="B66" s="1" t="s">
        <v>825</v>
      </c>
      <c r="C66" s="2">
        <v>109</v>
      </c>
      <c r="D66" s="2">
        <v>164</v>
      </c>
      <c r="E66" s="1" t="s">
        <v>46</v>
      </c>
      <c r="F66" s="1" t="s">
        <v>274</v>
      </c>
      <c r="G66" s="1" t="s">
        <v>2641</v>
      </c>
      <c r="H66" s="1" t="s">
        <v>2944</v>
      </c>
      <c r="I66" s="1" t="s">
        <v>6515</v>
      </c>
      <c r="J66" s="1" t="s">
        <v>824</v>
      </c>
      <c r="K66" s="1" t="s">
        <v>73</v>
      </c>
      <c r="L66" s="1" t="s">
        <v>674</v>
      </c>
      <c r="M66" s="1" t="s">
        <v>46</v>
      </c>
      <c r="N66" s="1" t="s">
        <v>2735</v>
      </c>
      <c r="O66" s="1" t="s">
        <v>126</v>
      </c>
      <c r="P66" s="1" t="s">
        <v>46</v>
      </c>
      <c r="Q66" s="66">
        <v>14754.47</v>
      </c>
      <c r="R66" s="67">
        <v>1</v>
      </c>
      <c r="S66" s="1" t="s">
        <v>7404</v>
      </c>
      <c r="T66" s="1" t="s">
        <v>7136</v>
      </c>
      <c r="U66" s="1" t="s">
        <v>7404</v>
      </c>
      <c r="V66" s="1" t="s">
        <v>7404</v>
      </c>
      <c r="W66" s="1" t="s">
        <v>7442</v>
      </c>
      <c r="X66" s="1" t="s">
        <v>7442</v>
      </c>
      <c r="Y66" s="1" t="s">
        <v>2949</v>
      </c>
      <c r="Z66" s="1" t="s">
        <v>2950</v>
      </c>
      <c r="AA66" s="1" t="s">
        <v>7392</v>
      </c>
      <c r="AB66" s="1" t="s">
        <v>175</v>
      </c>
      <c r="AC66" s="1" t="s">
        <v>7039</v>
      </c>
      <c r="AD66" s="1" t="s">
        <v>49</v>
      </c>
      <c r="AE66" s="66">
        <v>14755</v>
      </c>
      <c r="AF66" s="66" t="s">
        <v>46</v>
      </c>
      <c r="AG66" s="66" t="s">
        <v>46</v>
      </c>
      <c r="AH66" s="2" t="s">
        <v>46</v>
      </c>
      <c r="AI66" s="2">
        <v>64.430000000000007</v>
      </c>
      <c r="AJ66" s="2" t="s">
        <v>46</v>
      </c>
      <c r="AK66" s="1" t="s">
        <v>2701</v>
      </c>
      <c r="AL66" s="2">
        <v>0</v>
      </c>
      <c r="AM66" s="2">
        <v>47</v>
      </c>
      <c r="AN66" s="66">
        <v>10763</v>
      </c>
      <c r="AO66" s="1" t="s">
        <v>7404</v>
      </c>
      <c r="AP66" s="1" t="s">
        <v>33</v>
      </c>
      <c r="AQ66" s="1" t="s">
        <v>46</v>
      </c>
      <c r="AR66" s="1" t="s">
        <v>46</v>
      </c>
      <c r="AS66" s="1" t="s">
        <v>2951</v>
      </c>
      <c r="AT66" s="133">
        <f t="shared" ref="AT66:AT129" si="3">YEAR(AA66)</f>
        <v>2019</v>
      </c>
      <c r="AU66" s="1">
        <f t="shared" ref="AU66:AU129" si="4">MONTH(AA66)</f>
        <v>1</v>
      </c>
      <c r="AV66" s="1">
        <f t="shared" ref="AV66:AV129" si="5">WEEKNUM(AA66)</f>
        <v>4</v>
      </c>
    </row>
    <row r="67" spans="1:48" x14ac:dyDescent="0.3">
      <c r="A67" s="2">
        <v>0.63</v>
      </c>
      <c r="B67" s="1" t="s">
        <v>160</v>
      </c>
      <c r="C67" s="2">
        <v>384</v>
      </c>
      <c r="D67" s="2">
        <v>168</v>
      </c>
      <c r="E67" s="1" t="s">
        <v>45</v>
      </c>
      <c r="F67" s="1" t="s">
        <v>274</v>
      </c>
      <c r="G67" s="1" t="s">
        <v>2641</v>
      </c>
      <c r="H67" s="1" t="s">
        <v>420</v>
      </c>
      <c r="I67" s="1" t="s">
        <v>6515</v>
      </c>
      <c r="J67" s="1" t="s">
        <v>831</v>
      </c>
      <c r="K67" s="1" t="s">
        <v>155</v>
      </c>
      <c r="L67" s="1" t="s">
        <v>85</v>
      </c>
      <c r="M67" s="1" t="s">
        <v>46</v>
      </c>
      <c r="N67" s="1" t="s">
        <v>86</v>
      </c>
      <c r="O67" s="1" t="s">
        <v>310</v>
      </c>
      <c r="P67" s="1" t="s">
        <v>269</v>
      </c>
      <c r="Q67" s="66">
        <v>1843213.91</v>
      </c>
      <c r="R67" s="67">
        <v>1</v>
      </c>
      <c r="S67" s="1" t="s">
        <v>7118</v>
      </c>
      <c r="T67" s="1" t="s">
        <v>7445</v>
      </c>
      <c r="U67" s="1" t="s">
        <v>7118</v>
      </c>
      <c r="V67" s="1" t="s">
        <v>7118</v>
      </c>
      <c r="W67" s="1" t="s">
        <v>7446</v>
      </c>
      <c r="X67" s="1" t="s">
        <v>7446</v>
      </c>
      <c r="Y67" s="1" t="s">
        <v>2953</v>
      </c>
      <c r="Z67" s="1" t="s">
        <v>2954</v>
      </c>
      <c r="AA67" s="1" t="s">
        <v>7446</v>
      </c>
      <c r="AB67" s="1" t="s">
        <v>47</v>
      </c>
      <c r="AC67" s="1" t="s">
        <v>159</v>
      </c>
      <c r="AD67" s="1" t="s">
        <v>49</v>
      </c>
      <c r="AE67" s="66">
        <v>1161614</v>
      </c>
      <c r="AF67" s="66">
        <v>4800</v>
      </c>
      <c r="AG67" s="66">
        <v>12800</v>
      </c>
      <c r="AH67" s="2">
        <v>128</v>
      </c>
      <c r="AI67" s="104">
        <v>7985.63</v>
      </c>
      <c r="AJ67" s="2">
        <v>48</v>
      </c>
      <c r="AK67" s="1" t="s">
        <v>2682</v>
      </c>
      <c r="AL67" s="68">
        <v>11609</v>
      </c>
      <c r="AM67" s="68">
        <v>11609</v>
      </c>
      <c r="AN67" s="66">
        <v>2658461</v>
      </c>
      <c r="AO67" s="1" t="s">
        <v>7118</v>
      </c>
      <c r="AP67" s="1" t="s">
        <v>33</v>
      </c>
      <c r="AQ67" s="1" t="s">
        <v>2712</v>
      </c>
      <c r="AR67" s="1" t="s">
        <v>663</v>
      </c>
      <c r="AS67" s="1" t="s">
        <v>2955</v>
      </c>
      <c r="AT67" s="133">
        <f t="shared" si="3"/>
        <v>2019</v>
      </c>
      <c r="AU67" s="1">
        <f t="shared" si="4"/>
        <v>10</v>
      </c>
      <c r="AV67" s="1">
        <f t="shared" si="5"/>
        <v>44</v>
      </c>
    </row>
    <row r="68" spans="1:48" x14ac:dyDescent="0.3">
      <c r="A68" s="2">
        <v>0.01</v>
      </c>
      <c r="B68" s="1" t="s">
        <v>50</v>
      </c>
      <c r="C68" s="2">
        <v>147</v>
      </c>
      <c r="D68" s="2">
        <v>169</v>
      </c>
      <c r="E68" s="1" t="s">
        <v>46</v>
      </c>
      <c r="F68" s="1" t="s">
        <v>274</v>
      </c>
      <c r="G68" s="1" t="s">
        <v>2641</v>
      </c>
      <c r="H68" s="1" t="s">
        <v>483</v>
      </c>
      <c r="I68" s="1" t="s">
        <v>6515</v>
      </c>
      <c r="J68" s="1" t="s">
        <v>2956</v>
      </c>
      <c r="K68" s="1" t="s">
        <v>340</v>
      </c>
      <c r="L68" s="1" t="s">
        <v>660</v>
      </c>
      <c r="M68" s="1" t="s">
        <v>46</v>
      </c>
      <c r="N68" s="1" t="s">
        <v>86</v>
      </c>
      <c r="O68" s="1" t="s">
        <v>267</v>
      </c>
      <c r="P68" s="1" t="s">
        <v>46</v>
      </c>
      <c r="Q68" s="66">
        <v>121.37</v>
      </c>
      <c r="R68" s="67">
        <v>1</v>
      </c>
      <c r="S68" s="1" t="s">
        <v>7415</v>
      </c>
      <c r="T68" s="1" t="s">
        <v>7415</v>
      </c>
      <c r="U68" s="1" t="s">
        <v>7225</v>
      </c>
      <c r="V68" s="1" t="s">
        <v>7225</v>
      </c>
      <c r="W68" s="1" t="s">
        <v>7391</v>
      </c>
      <c r="X68" s="1" t="s">
        <v>7391</v>
      </c>
      <c r="Y68" s="1" t="s">
        <v>2957</v>
      </c>
      <c r="Z68" s="1" t="s">
        <v>2958</v>
      </c>
      <c r="AA68" s="1" t="s">
        <v>7447</v>
      </c>
      <c r="AB68" s="1" t="s">
        <v>47</v>
      </c>
      <c r="AC68" s="1" t="s">
        <v>90</v>
      </c>
      <c r="AD68" s="1" t="s">
        <v>49</v>
      </c>
      <c r="AE68" s="66">
        <v>14338</v>
      </c>
      <c r="AF68" s="66">
        <v>577</v>
      </c>
      <c r="AG68" s="66">
        <v>1481</v>
      </c>
      <c r="AH68" s="2">
        <v>14.8</v>
      </c>
      <c r="AI68" s="2">
        <v>62.6</v>
      </c>
      <c r="AJ68" s="2">
        <v>2.52</v>
      </c>
      <c r="AK68" s="1" t="s">
        <v>2701</v>
      </c>
      <c r="AL68" s="2">
        <v>0</v>
      </c>
      <c r="AM68" s="2">
        <v>52</v>
      </c>
      <c r="AN68" s="66">
        <v>11908</v>
      </c>
      <c r="AO68" s="1" t="s">
        <v>7087</v>
      </c>
      <c r="AP68" s="1" t="s">
        <v>33</v>
      </c>
      <c r="AQ68" s="1" t="s">
        <v>46</v>
      </c>
      <c r="AR68" s="1" t="s">
        <v>46</v>
      </c>
      <c r="AS68" s="1" t="s">
        <v>2959</v>
      </c>
      <c r="AT68" s="133">
        <f t="shared" si="3"/>
        <v>2019</v>
      </c>
      <c r="AU68" s="1">
        <f t="shared" si="4"/>
        <v>1</v>
      </c>
      <c r="AV68" s="1">
        <f t="shared" si="5"/>
        <v>4</v>
      </c>
    </row>
    <row r="69" spans="1:48" x14ac:dyDescent="0.3">
      <c r="A69" s="2">
        <v>0.99</v>
      </c>
      <c r="B69" s="1" t="s">
        <v>160</v>
      </c>
      <c r="C69" s="2">
        <v>214</v>
      </c>
      <c r="D69" s="2">
        <v>172</v>
      </c>
      <c r="E69" s="1" t="s">
        <v>46</v>
      </c>
      <c r="F69" s="1" t="s">
        <v>274</v>
      </c>
      <c r="G69" s="1" t="s">
        <v>2641</v>
      </c>
      <c r="H69" s="1" t="s">
        <v>153</v>
      </c>
      <c r="I69" s="1" t="s">
        <v>6515</v>
      </c>
      <c r="J69" s="1" t="s">
        <v>833</v>
      </c>
      <c r="K69" s="1" t="s">
        <v>155</v>
      </c>
      <c r="L69" s="1" t="s">
        <v>85</v>
      </c>
      <c r="M69" s="1" t="s">
        <v>46</v>
      </c>
      <c r="N69" s="1" t="s">
        <v>2960</v>
      </c>
      <c r="O69" s="1" t="s">
        <v>157</v>
      </c>
      <c r="P69" s="1" t="s">
        <v>2345</v>
      </c>
      <c r="Q69" s="66">
        <v>203569</v>
      </c>
      <c r="R69" s="67">
        <v>1</v>
      </c>
      <c r="S69" s="1" t="s">
        <v>7438</v>
      </c>
      <c r="T69" s="1" t="s">
        <v>7259</v>
      </c>
      <c r="U69" s="1" t="s">
        <v>7438</v>
      </c>
      <c r="V69" s="1" t="s">
        <v>7438</v>
      </c>
      <c r="W69" s="1" t="s">
        <v>7107</v>
      </c>
      <c r="X69" s="1" t="s">
        <v>7107</v>
      </c>
      <c r="Y69" s="1" t="s">
        <v>2961</v>
      </c>
      <c r="Z69" s="1" t="s">
        <v>2962</v>
      </c>
      <c r="AA69" s="1" t="s">
        <v>7107</v>
      </c>
      <c r="AB69" s="1" t="s">
        <v>47</v>
      </c>
      <c r="AC69" s="1" t="s">
        <v>159</v>
      </c>
      <c r="AD69" s="1" t="s">
        <v>49</v>
      </c>
      <c r="AE69" s="66">
        <v>164704</v>
      </c>
      <c r="AF69" s="66">
        <v>800</v>
      </c>
      <c r="AG69" s="66">
        <v>2400</v>
      </c>
      <c r="AH69" s="2">
        <v>24</v>
      </c>
      <c r="AI69" s="2">
        <v>719.23</v>
      </c>
      <c r="AJ69" s="2">
        <v>8</v>
      </c>
      <c r="AK69" s="1" t="s">
        <v>2682</v>
      </c>
      <c r="AL69" s="2">
        <v>593</v>
      </c>
      <c r="AM69" s="2">
        <v>741</v>
      </c>
      <c r="AN69" s="66">
        <v>135751</v>
      </c>
      <c r="AO69" s="1" t="s">
        <v>7438</v>
      </c>
      <c r="AP69" s="1" t="s">
        <v>33</v>
      </c>
      <c r="AQ69" s="1" t="s">
        <v>46</v>
      </c>
      <c r="AR69" s="1" t="s">
        <v>46</v>
      </c>
      <c r="AS69" s="1" t="s">
        <v>2963</v>
      </c>
      <c r="AT69" s="133">
        <f t="shared" si="3"/>
        <v>2018</v>
      </c>
      <c r="AU69" s="1">
        <f t="shared" si="4"/>
        <v>12</v>
      </c>
      <c r="AV69" s="1">
        <f t="shared" si="5"/>
        <v>51</v>
      </c>
    </row>
    <row r="70" spans="1:48" x14ac:dyDescent="0.3">
      <c r="A70" s="2">
        <v>0.75</v>
      </c>
      <c r="B70" s="1" t="s">
        <v>210</v>
      </c>
      <c r="C70" s="2">
        <v>865</v>
      </c>
      <c r="D70" s="2">
        <v>175</v>
      </c>
      <c r="E70" s="1" t="s">
        <v>210</v>
      </c>
      <c r="F70" s="1" t="s">
        <v>34</v>
      </c>
      <c r="G70" s="1" t="s">
        <v>35</v>
      </c>
      <c r="H70" s="1" t="s">
        <v>356</v>
      </c>
      <c r="I70" s="1" t="s">
        <v>6523</v>
      </c>
      <c r="J70" s="1" t="s">
        <v>357</v>
      </c>
      <c r="K70" s="1" t="s">
        <v>214</v>
      </c>
      <c r="L70" s="1" t="s">
        <v>39</v>
      </c>
      <c r="M70" s="1" t="s">
        <v>215</v>
      </c>
      <c r="N70" s="1" t="s">
        <v>266</v>
      </c>
      <c r="O70" s="1" t="s">
        <v>267</v>
      </c>
      <c r="P70" s="1" t="s">
        <v>269</v>
      </c>
      <c r="Q70" s="66">
        <v>3271416.41</v>
      </c>
      <c r="R70" s="67">
        <v>0.77</v>
      </c>
      <c r="S70" s="1" t="s">
        <v>7449</v>
      </c>
      <c r="T70" s="1" t="s">
        <v>7450</v>
      </c>
      <c r="U70" s="1" t="s">
        <v>7449</v>
      </c>
      <c r="V70" s="1" t="s">
        <v>7449</v>
      </c>
      <c r="W70" s="1" t="s">
        <v>7389</v>
      </c>
      <c r="X70" s="1" t="s">
        <v>46</v>
      </c>
      <c r="Y70" s="1" t="s">
        <v>8138</v>
      </c>
      <c r="Z70" s="1" t="s">
        <v>8139</v>
      </c>
      <c r="AA70" s="1" t="s">
        <v>7320</v>
      </c>
      <c r="AB70" s="1" t="s">
        <v>47</v>
      </c>
      <c r="AC70" s="1" t="s">
        <v>159</v>
      </c>
      <c r="AD70" s="1" t="s">
        <v>49</v>
      </c>
      <c r="AE70" s="66">
        <v>2929166</v>
      </c>
      <c r="AF70" s="66">
        <v>156600</v>
      </c>
      <c r="AG70" s="66">
        <v>185650</v>
      </c>
      <c r="AH70" s="104">
        <v>1856.5</v>
      </c>
      <c r="AI70" s="104">
        <v>12791.12</v>
      </c>
      <c r="AJ70" s="68">
        <v>1566</v>
      </c>
      <c r="AK70" s="1" t="s">
        <v>2682</v>
      </c>
      <c r="AL70" s="104">
        <v>12792.09</v>
      </c>
      <c r="AM70" s="104">
        <v>12792.09</v>
      </c>
      <c r="AN70" s="66">
        <v>3512061.51</v>
      </c>
      <c r="AO70" s="1" t="s">
        <v>7111</v>
      </c>
      <c r="AP70" s="1" t="s">
        <v>33</v>
      </c>
      <c r="AQ70" s="1" t="s">
        <v>358</v>
      </c>
      <c r="AR70" s="1" t="s">
        <v>663</v>
      </c>
      <c r="AS70" s="1" t="s">
        <v>2964</v>
      </c>
      <c r="AT70" s="133">
        <f t="shared" si="3"/>
        <v>2020</v>
      </c>
      <c r="AU70" s="1">
        <f t="shared" si="4"/>
        <v>9</v>
      </c>
      <c r="AV70" s="1">
        <f t="shared" si="5"/>
        <v>39</v>
      </c>
    </row>
    <row r="71" spans="1:48" x14ac:dyDescent="0.3">
      <c r="A71" s="2">
        <v>1.02</v>
      </c>
      <c r="B71" s="1" t="s">
        <v>355</v>
      </c>
      <c r="C71" s="2">
        <v>375</v>
      </c>
      <c r="D71" s="2">
        <v>180</v>
      </c>
      <c r="E71" s="1" t="s">
        <v>45</v>
      </c>
      <c r="F71" s="1" t="s">
        <v>274</v>
      </c>
      <c r="G71" s="1" t="s">
        <v>2641</v>
      </c>
      <c r="H71" s="1" t="s">
        <v>352</v>
      </c>
      <c r="I71" s="1" t="s">
        <v>6515</v>
      </c>
      <c r="J71" s="1" t="s">
        <v>839</v>
      </c>
      <c r="K71" s="1" t="s">
        <v>84</v>
      </c>
      <c r="L71" s="1" t="s">
        <v>85</v>
      </c>
      <c r="M71" s="1" t="s">
        <v>46</v>
      </c>
      <c r="N71" s="1" t="s">
        <v>2906</v>
      </c>
      <c r="O71" s="1" t="s">
        <v>2907</v>
      </c>
      <c r="P71" s="1" t="s">
        <v>2908</v>
      </c>
      <c r="Q71" s="66">
        <v>26524</v>
      </c>
      <c r="R71" s="67">
        <v>1</v>
      </c>
      <c r="S71" s="1" t="s">
        <v>7460</v>
      </c>
      <c r="T71" s="1" t="s">
        <v>7109</v>
      </c>
      <c r="U71" s="1" t="s">
        <v>7460</v>
      </c>
      <c r="V71" s="1" t="s">
        <v>7460</v>
      </c>
      <c r="W71" s="1" t="s">
        <v>7461</v>
      </c>
      <c r="X71" s="1" t="s">
        <v>7461</v>
      </c>
      <c r="Y71" s="1" t="s">
        <v>2965</v>
      </c>
      <c r="Z71" s="1" t="s">
        <v>2966</v>
      </c>
      <c r="AA71" s="1" t="s">
        <v>7461</v>
      </c>
      <c r="AB71" s="1" t="s">
        <v>47</v>
      </c>
      <c r="AC71" s="1" t="s">
        <v>354</v>
      </c>
      <c r="AD71" s="1" t="s">
        <v>49</v>
      </c>
      <c r="AE71" s="1" t="s">
        <v>46</v>
      </c>
      <c r="AF71" s="1" t="s">
        <v>46</v>
      </c>
      <c r="AG71" s="1" t="s">
        <v>46</v>
      </c>
      <c r="AH71" s="1" t="s">
        <v>46</v>
      </c>
      <c r="AI71" s="1" t="s">
        <v>46</v>
      </c>
      <c r="AJ71" s="1" t="s">
        <v>46</v>
      </c>
      <c r="AK71" s="1" t="s">
        <v>2701</v>
      </c>
      <c r="AL71" s="2">
        <v>0</v>
      </c>
      <c r="AM71" s="2">
        <v>200</v>
      </c>
      <c r="AN71" s="66">
        <v>45800</v>
      </c>
      <c r="AO71" s="1" t="s">
        <v>7460</v>
      </c>
      <c r="AP71" s="1" t="s">
        <v>33</v>
      </c>
      <c r="AQ71" s="1" t="s">
        <v>46</v>
      </c>
      <c r="AR71" s="1" t="s">
        <v>46</v>
      </c>
      <c r="AS71" s="1" t="s">
        <v>2967</v>
      </c>
      <c r="AT71" s="133">
        <f t="shared" si="3"/>
        <v>2019</v>
      </c>
      <c r="AU71" s="1">
        <f t="shared" si="4"/>
        <v>4</v>
      </c>
      <c r="AV71" s="1">
        <f t="shared" si="5"/>
        <v>14</v>
      </c>
    </row>
    <row r="72" spans="1:48" x14ac:dyDescent="0.3">
      <c r="A72" s="2">
        <v>1.03</v>
      </c>
      <c r="B72" s="1" t="s">
        <v>50</v>
      </c>
      <c r="C72" s="2">
        <v>111</v>
      </c>
      <c r="D72" s="2">
        <v>181</v>
      </c>
      <c r="E72" s="1" t="s">
        <v>45</v>
      </c>
      <c r="F72" s="1" t="s">
        <v>274</v>
      </c>
      <c r="G72" s="1" t="s">
        <v>2641</v>
      </c>
      <c r="H72" s="1" t="s">
        <v>120</v>
      </c>
      <c r="I72" s="1" t="s">
        <v>6515</v>
      </c>
      <c r="J72" s="1" t="s">
        <v>2968</v>
      </c>
      <c r="K72" s="1" t="s">
        <v>122</v>
      </c>
      <c r="L72" s="1" t="s">
        <v>123</v>
      </c>
      <c r="M72" s="1" t="s">
        <v>46</v>
      </c>
      <c r="N72" s="1" t="s">
        <v>2735</v>
      </c>
      <c r="O72" s="1" t="s">
        <v>126</v>
      </c>
      <c r="P72" s="1" t="s">
        <v>402</v>
      </c>
      <c r="Q72" s="66">
        <v>33843.85</v>
      </c>
      <c r="R72" s="67">
        <v>1</v>
      </c>
      <c r="S72" s="1" t="s">
        <v>7372</v>
      </c>
      <c r="T72" s="1" t="s">
        <v>7463</v>
      </c>
      <c r="U72" s="1" t="s">
        <v>7372</v>
      </c>
      <c r="V72" s="1" t="s">
        <v>7372</v>
      </c>
      <c r="W72" s="1" t="s">
        <v>7436</v>
      </c>
      <c r="X72" s="1" t="s">
        <v>7436</v>
      </c>
      <c r="Y72" s="1" t="s">
        <v>2969</v>
      </c>
      <c r="Z72" s="1" t="s">
        <v>2970</v>
      </c>
      <c r="AA72" s="1" t="s">
        <v>7436</v>
      </c>
      <c r="AB72" s="1" t="s">
        <v>47</v>
      </c>
      <c r="AC72" s="1" t="s">
        <v>48</v>
      </c>
      <c r="AD72" s="1" t="s">
        <v>49</v>
      </c>
      <c r="AE72" s="66">
        <v>9996</v>
      </c>
      <c r="AF72" s="66">
        <v>2400</v>
      </c>
      <c r="AG72" s="66">
        <v>21448</v>
      </c>
      <c r="AH72" s="2">
        <v>214.48</v>
      </c>
      <c r="AI72" s="2">
        <v>43.65</v>
      </c>
      <c r="AJ72" s="2">
        <v>24</v>
      </c>
      <c r="AK72" s="1" t="s">
        <v>2701</v>
      </c>
      <c r="AL72" s="2">
        <v>0</v>
      </c>
      <c r="AM72" s="2">
        <v>45</v>
      </c>
      <c r="AN72" s="66">
        <v>10305</v>
      </c>
      <c r="AO72" s="1" t="s">
        <v>7413</v>
      </c>
      <c r="AP72" s="1" t="s">
        <v>33</v>
      </c>
      <c r="AQ72" s="1" t="s">
        <v>46</v>
      </c>
      <c r="AR72" s="1" t="s">
        <v>46</v>
      </c>
      <c r="AS72" s="1" t="s">
        <v>2971</v>
      </c>
      <c r="AT72" s="133">
        <f t="shared" si="3"/>
        <v>2019</v>
      </c>
      <c r="AU72" s="1">
        <f t="shared" si="4"/>
        <v>1</v>
      </c>
      <c r="AV72" s="1">
        <f t="shared" si="5"/>
        <v>3</v>
      </c>
    </row>
    <row r="73" spans="1:48" x14ac:dyDescent="0.3">
      <c r="A73" s="2">
        <v>0.99</v>
      </c>
      <c r="B73" s="1" t="s">
        <v>394</v>
      </c>
      <c r="C73" s="2">
        <v>113</v>
      </c>
      <c r="D73" s="2">
        <v>183</v>
      </c>
      <c r="E73" s="1" t="s">
        <v>46</v>
      </c>
      <c r="F73" s="1" t="s">
        <v>274</v>
      </c>
      <c r="G73" s="1" t="s">
        <v>2641</v>
      </c>
      <c r="H73" s="1" t="s">
        <v>203</v>
      </c>
      <c r="I73" s="1" t="s">
        <v>6515</v>
      </c>
      <c r="J73" s="1" t="s">
        <v>841</v>
      </c>
      <c r="K73" s="1" t="s">
        <v>186</v>
      </c>
      <c r="L73" s="1" t="s">
        <v>674</v>
      </c>
      <c r="M73" s="1" t="s">
        <v>46</v>
      </c>
      <c r="N73" s="1" t="s">
        <v>2894</v>
      </c>
      <c r="O73" s="1" t="s">
        <v>75</v>
      </c>
      <c r="P73" s="1" t="s">
        <v>2972</v>
      </c>
      <c r="Q73" s="66">
        <v>10662.44</v>
      </c>
      <c r="R73" s="67">
        <v>1</v>
      </c>
      <c r="S73" s="1" t="s">
        <v>7372</v>
      </c>
      <c r="T73" s="1" t="s">
        <v>7341</v>
      </c>
      <c r="U73" s="1" t="s">
        <v>7372</v>
      </c>
      <c r="V73" s="1" t="s">
        <v>7372</v>
      </c>
      <c r="W73" s="1" t="s">
        <v>7464</v>
      </c>
      <c r="X73" s="1" t="s">
        <v>7464</v>
      </c>
      <c r="Y73" s="1" t="s">
        <v>2973</v>
      </c>
      <c r="Z73" s="1" t="s">
        <v>2974</v>
      </c>
      <c r="AA73" s="1" t="s">
        <v>7465</v>
      </c>
      <c r="AB73" s="1" t="s">
        <v>47</v>
      </c>
      <c r="AC73" s="1" t="s">
        <v>7039</v>
      </c>
      <c r="AD73" s="1" t="s">
        <v>49</v>
      </c>
      <c r="AE73" s="66">
        <v>10158</v>
      </c>
      <c r="AF73" s="66" t="s">
        <v>46</v>
      </c>
      <c r="AG73" s="66">
        <v>504</v>
      </c>
      <c r="AH73" s="2">
        <v>5</v>
      </c>
      <c r="AI73" s="2">
        <v>44.35</v>
      </c>
      <c r="AJ73" s="2" t="s">
        <v>46</v>
      </c>
      <c r="AK73" s="1" t="s">
        <v>2701</v>
      </c>
      <c r="AL73" s="2">
        <v>0</v>
      </c>
      <c r="AM73" s="2">
        <v>47</v>
      </c>
      <c r="AN73" s="66">
        <v>10763</v>
      </c>
      <c r="AO73" s="1" t="s">
        <v>7466</v>
      </c>
      <c r="AP73" s="1" t="s">
        <v>33</v>
      </c>
      <c r="AQ73" s="1" t="s">
        <v>46</v>
      </c>
      <c r="AR73" s="1" t="s">
        <v>46</v>
      </c>
      <c r="AS73" s="1" t="s">
        <v>2975</v>
      </c>
      <c r="AT73" s="133">
        <f t="shared" si="3"/>
        <v>2019</v>
      </c>
      <c r="AU73" s="1">
        <f t="shared" si="4"/>
        <v>2</v>
      </c>
      <c r="AV73" s="1">
        <f t="shared" si="5"/>
        <v>7</v>
      </c>
    </row>
    <row r="74" spans="1:48" x14ac:dyDescent="0.3">
      <c r="A74" s="2">
        <v>0.96</v>
      </c>
      <c r="B74" s="1" t="s">
        <v>50</v>
      </c>
      <c r="C74" s="2">
        <v>167</v>
      </c>
      <c r="D74" s="2">
        <v>184</v>
      </c>
      <c r="E74" s="1" t="s">
        <v>45</v>
      </c>
      <c r="F74" s="1" t="s">
        <v>274</v>
      </c>
      <c r="G74" s="1" t="s">
        <v>2641</v>
      </c>
      <c r="H74" s="1" t="s">
        <v>120</v>
      </c>
      <c r="I74" s="1" t="s">
        <v>6515</v>
      </c>
      <c r="J74" s="1" t="s">
        <v>2976</v>
      </c>
      <c r="K74" s="1" t="s">
        <v>122</v>
      </c>
      <c r="L74" s="1" t="s">
        <v>123</v>
      </c>
      <c r="M74" s="1" t="s">
        <v>46</v>
      </c>
      <c r="N74" s="1" t="s">
        <v>2735</v>
      </c>
      <c r="O74" s="1" t="s">
        <v>126</v>
      </c>
      <c r="P74" s="1" t="s">
        <v>402</v>
      </c>
      <c r="Q74" s="66">
        <v>66409.17</v>
      </c>
      <c r="R74" s="67">
        <v>1</v>
      </c>
      <c r="S74" s="1" t="s">
        <v>7467</v>
      </c>
      <c r="T74" s="1" t="s">
        <v>7468</v>
      </c>
      <c r="U74" s="1" t="s">
        <v>7467</v>
      </c>
      <c r="V74" s="1" t="s">
        <v>7467</v>
      </c>
      <c r="W74" s="1" t="s">
        <v>7469</v>
      </c>
      <c r="X74" s="1" t="s">
        <v>7469</v>
      </c>
      <c r="Y74" s="1" t="s">
        <v>2977</v>
      </c>
      <c r="Z74" s="1" t="s">
        <v>2978</v>
      </c>
      <c r="AA74" s="1" t="s">
        <v>7250</v>
      </c>
      <c r="AB74" s="1" t="s">
        <v>47</v>
      </c>
      <c r="AC74" s="1" t="s">
        <v>48</v>
      </c>
      <c r="AD74" s="1" t="s">
        <v>49</v>
      </c>
      <c r="AE74" s="66">
        <v>47009</v>
      </c>
      <c r="AF74" s="66">
        <v>4400</v>
      </c>
      <c r="AG74" s="66">
        <v>15000</v>
      </c>
      <c r="AH74" s="2">
        <v>150</v>
      </c>
      <c r="AI74" s="2">
        <v>205.28</v>
      </c>
      <c r="AJ74" s="2">
        <v>44</v>
      </c>
      <c r="AK74" s="1" t="s">
        <v>2701</v>
      </c>
      <c r="AL74" s="2">
        <v>0</v>
      </c>
      <c r="AM74" s="2">
        <v>200</v>
      </c>
      <c r="AN74" s="66">
        <v>45800</v>
      </c>
      <c r="AO74" s="1" t="s">
        <v>7133</v>
      </c>
      <c r="AP74" s="1" t="s">
        <v>33</v>
      </c>
      <c r="AQ74" s="1" t="s">
        <v>2979</v>
      </c>
      <c r="AR74" s="1" t="s">
        <v>654</v>
      </c>
      <c r="AS74" s="1" t="s">
        <v>2980</v>
      </c>
      <c r="AT74" s="133">
        <f t="shared" si="3"/>
        <v>2019</v>
      </c>
      <c r="AU74" s="1">
        <f t="shared" si="4"/>
        <v>10</v>
      </c>
      <c r="AV74" s="1">
        <f t="shared" si="5"/>
        <v>42</v>
      </c>
    </row>
    <row r="75" spans="1:48" x14ac:dyDescent="0.3">
      <c r="A75" s="2">
        <v>0.04</v>
      </c>
      <c r="B75" s="1" t="s">
        <v>62</v>
      </c>
      <c r="C75" s="2">
        <v>134</v>
      </c>
      <c r="D75" s="2">
        <v>185</v>
      </c>
      <c r="E75" s="1" t="s">
        <v>45</v>
      </c>
      <c r="F75" s="1" t="s">
        <v>2694</v>
      </c>
      <c r="G75" s="1" t="s">
        <v>2695</v>
      </c>
      <c r="H75" s="1" t="s">
        <v>359</v>
      </c>
      <c r="I75" s="1" t="s">
        <v>6514</v>
      </c>
      <c r="J75" s="1" t="s">
        <v>360</v>
      </c>
      <c r="K75" s="1" t="s">
        <v>54</v>
      </c>
      <c r="L75" s="1" t="s">
        <v>55</v>
      </c>
      <c r="M75" s="1" t="s">
        <v>54</v>
      </c>
      <c r="N75" s="1" t="s">
        <v>56</v>
      </c>
      <c r="O75" s="1" t="s">
        <v>57</v>
      </c>
      <c r="P75" s="1" t="s">
        <v>146</v>
      </c>
      <c r="Q75" s="66">
        <v>19639.5</v>
      </c>
      <c r="R75" s="67">
        <v>1</v>
      </c>
      <c r="S75" s="1" t="s">
        <v>7373</v>
      </c>
      <c r="T75" s="1" t="s">
        <v>7112</v>
      </c>
      <c r="U75" s="1" t="s">
        <v>7373</v>
      </c>
      <c r="V75" s="1" t="s">
        <v>7373</v>
      </c>
      <c r="W75" s="1" t="s">
        <v>7877</v>
      </c>
      <c r="X75" s="1" t="s">
        <v>7877</v>
      </c>
      <c r="Y75" s="1" t="s">
        <v>7986</v>
      </c>
      <c r="Z75" s="1" t="s">
        <v>7987</v>
      </c>
      <c r="AA75" s="1" t="s">
        <v>7877</v>
      </c>
      <c r="AB75" s="1" t="s">
        <v>175</v>
      </c>
      <c r="AC75" s="1" t="s">
        <v>61</v>
      </c>
      <c r="AD75" s="1" t="s">
        <v>49</v>
      </c>
      <c r="AE75" s="66">
        <v>10420</v>
      </c>
      <c r="AF75" s="66">
        <v>1500</v>
      </c>
      <c r="AG75" s="66">
        <v>7720</v>
      </c>
      <c r="AH75" s="2">
        <v>77.2</v>
      </c>
      <c r="AI75" s="2">
        <v>15</v>
      </c>
      <c r="AJ75" s="2">
        <v>45.5</v>
      </c>
      <c r="AK75" s="1" t="s">
        <v>2701</v>
      </c>
      <c r="AL75" s="2">
        <v>0</v>
      </c>
      <c r="AM75" s="2">
        <v>45.5</v>
      </c>
      <c r="AN75" s="66">
        <v>10534</v>
      </c>
      <c r="AO75" s="1" t="s">
        <v>7471</v>
      </c>
      <c r="AP75" s="1" t="s">
        <v>33</v>
      </c>
      <c r="AQ75" s="1" t="s">
        <v>118</v>
      </c>
      <c r="AR75" s="1" t="s">
        <v>765</v>
      </c>
      <c r="AS75" s="1" t="s">
        <v>2981</v>
      </c>
      <c r="AT75" s="133">
        <f t="shared" si="3"/>
        <v>2020</v>
      </c>
      <c r="AU75" s="1">
        <f t="shared" si="4"/>
        <v>9</v>
      </c>
      <c r="AV75" s="1">
        <f t="shared" si="5"/>
        <v>37</v>
      </c>
    </row>
    <row r="76" spans="1:48" x14ac:dyDescent="0.3">
      <c r="A76" s="2">
        <v>0.7</v>
      </c>
      <c r="B76" s="1" t="s">
        <v>79</v>
      </c>
      <c r="C76" s="2">
        <v>607</v>
      </c>
      <c r="D76" s="2">
        <v>186</v>
      </c>
      <c r="E76" s="1" t="s">
        <v>45</v>
      </c>
      <c r="F76" s="1" t="s">
        <v>152</v>
      </c>
      <c r="G76" s="1" t="s">
        <v>35</v>
      </c>
      <c r="H76" s="1" t="s">
        <v>361</v>
      </c>
      <c r="I76" s="1" t="s">
        <v>6513</v>
      </c>
      <c r="J76" s="1" t="s">
        <v>362</v>
      </c>
      <c r="K76" s="1" t="s">
        <v>73</v>
      </c>
      <c r="L76" s="1" t="s">
        <v>39</v>
      </c>
      <c r="M76" s="1" t="s">
        <v>73</v>
      </c>
      <c r="N76" s="1" t="s">
        <v>41</v>
      </c>
      <c r="O76" s="1" t="s">
        <v>225</v>
      </c>
      <c r="P76" s="1" t="s">
        <v>44</v>
      </c>
      <c r="Q76" s="66">
        <v>1095649.7</v>
      </c>
      <c r="R76" s="67">
        <v>0.74</v>
      </c>
      <c r="S76" s="1" t="s">
        <v>7472</v>
      </c>
      <c r="T76" s="1" t="s">
        <v>7097</v>
      </c>
      <c r="U76" s="1" t="s">
        <v>7472</v>
      </c>
      <c r="V76" s="1" t="s">
        <v>7472</v>
      </c>
      <c r="W76" s="1" t="s">
        <v>7972</v>
      </c>
      <c r="X76" s="1" t="s">
        <v>46</v>
      </c>
      <c r="Y76" s="1" t="s">
        <v>7882</v>
      </c>
      <c r="Z76" s="1" t="s">
        <v>7988</v>
      </c>
      <c r="AA76" s="1" t="s">
        <v>7376</v>
      </c>
      <c r="AB76" s="1" t="s">
        <v>47</v>
      </c>
      <c r="AC76" s="1" t="s">
        <v>78</v>
      </c>
      <c r="AD76" s="1" t="s">
        <v>49</v>
      </c>
      <c r="AE76" s="66">
        <v>1094850</v>
      </c>
      <c r="AF76" s="1" t="s">
        <v>46</v>
      </c>
      <c r="AG76" s="66">
        <v>800</v>
      </c>
      <c r="AH76" s="2">
        <v>8</v>
      </c>
      <c r="AI76" s="68">
        <v>4781</v>
      </c>
      <c r="AJ76" s="1" t="s">
        <v>46</v>
      </c>
      <c r="AK76" s="1" t="s">
        <v>2682</v>
      </c>
      <c r="AL76" s="68">
        <v>4781</v>
      </c>
      <c r="AM76" s="68">
        <v>4781</v>
      </c>
      <c r="AN76" s="66">
        <v>1094849</v>
      </c>
      <c r="AO76" s="1" t="s">
        <v>7472</v>
      </c>
      <c r="AP76" s="1" t="s">
        <v>33</v>
      </c>
      <c r="AQ76" s="1" t="s">
        <v>76</v>
      </c>
      <c r="AR76" s="1" t="s">
        <v>663</v>
      </c>
      <c r="AS76" s="1" t="s">
        <v>2982</v>
      </c>
      <c r="AT76" s="133">
        <f t="shared" si="3"/>
        <v>2020</v>
      </c>
      <c r="AU76" s="1">
        <f t="shared" si="4"/>
        <v>9</v>
      </c>
      <c r="AV76" s="1">
        <f t="shared" si="5"/>
        <v>38</v>
      </c>
    </row>
    <row r="77" spans="1:48" x14ac:dyDescent="0.3">
      <c r="A77" s="2">
        <v>1.06</v>
      </c>
      <c r="B77" s="1" t="s">
        <v>210</v>
      </c>
      <c r="C77" s="2">
        <v>112</v>
      </c>
      <c r="D77" s="2">
        <v>188</v>
      </c>
      <c r="E77" s="1" t="s">
        <v>46</v>
      </c>
      <c r="F77" s="1" t="s">
        <v>274</v>
      </c>
      <c r="G77" s="1" t="s">
        <v>2641</v>
      </c>
      <c r="H77" s="1" t="s">
        <v>2685</v>
      </c>
      <c r="I77" s="1" t="s">
        <v>6515</v>
      </c>
      <c r="J77" s="1" t="s">
        <v>2983</v>
      </c>
      <c r="K77" s="1" t="s">
        <v>55</v>
      </c>
      <c r="L77" s="1" t="s">
        <v>55</v>
      </c>
      <c r="M77" s="1" t="s">
        <v>46</v>
      </c>
      <c r="N77" s="1" t="s">
        <v>2735</v>
      </c>
      <c r="O77" s="1" t="s">
        <v>126</v>
      </c>
      <c r="P77" s="1" t="s">
        <v>402</v>
      </c>
      <c r="Q77" s="66">
        <v>15254.91</v>
      </c>
      <c r="R77" s="67">
        <v>1</v>
      </c>
      <c r="S77" s="1" t="s">
        <v>7440</v>
      </c>
      <c r="T77" s="1" t="s">
        <v>7133</v>
      </c>
      <c r="U77" s="1" t="s">
        <v>7179</v>
      </c>
      <c r="V77" s="1" t="s">
        <v>7179</v>
      </c>
      <c r="W77" s="1" t="s">
        <v>7391</v>
      </c>
      <c r="X77" s="1" t="s">
        <v>7391</v>
      </c>
      <c r="Y77" s="1" t="s">
        <v>2984</v>
      </c>
      <c r="Z77" s="1" t="s">
        <v>2985</v>
      </c>
      <c r="AA77" s="1" t="s">
        <v>7447</v>
      </c>
      <c r="AB77" s="1" t="s">
        <v>175</v>
      </c>
      <c r="AC77" s="1" t="s">
        <v>159</v>
      </c>
      <c r="AD77" s="1" t="s">
        <v>49</v>
      </c>
      <c r="AE77" s="66">
        <v>12955</v>
      </c>
      <c r="AF77" s="1" t="s">
        <v>46</v>
      </c>
      <c r="AG77" s="66">
        <v>2300</v>
      </c>
      <c r="AH77" s="2">
        <v>23</v>
      </c>
      <c r="AI77" s="2">
        <v>56.57</v>
      </c>
      <c r="AJ77" s="1" t="s">
        <v>46</v>
      </c>
      <c r="AK77" s="1" t="s">
        <v>2701</v>
      </c>
      <c r="AL77" s="2">
        <v>0</v>
      </c>
      <c r="AM77" s="2">
        <v>42</v>
      </c>
      <c r="AN77" s="66">
        <v>9618</v>
      </c>
      <c r="AO77" s="1" t="s">
        <v>7112</v>
      </c>
      <c r="AP77" s="1" t="s">
        <v>33</v>
      </c>
      <c r="AQ77" s="1" t="s">
        <v>46</v>
      </c>
      <c r="AR77" s="1" t="s">
        <v>46</v>
      </c>
      <c r="AS77" s="1" t="s">
        <v>2986</v>
      </c>
      <c r="AT77" s="133">
        <f t="shared" si="3"/>
        <v>2019</v>
      </c>
      <c r="AU77" s="1">
        <f t="shared" si="4"/>
        <v>1</v>
      </c>
      <c r="AV77" s="1">
        <f t="shared" si="5"/>
        <v>4</v>
      </c>
    </row>
    <row r="78" spans="1:48" x14ac:dyDescent="0.3">
      <c r="A78" s="2">
        <v>7.0000000000000007E-2</v>
      </c>
      <c r="B78" s="1" t="s">
        <v>50</v>
      </c>
      <c r="C78" s="2">
        <v>135</v>
      </c>
      <c r="D78" s="2">
        <v>190</v>
      </c>
      <c r="E78" s="1" t="s">
        <v>46</v>
      </c>
      <c r="F78" s="1" t="s">
        <v>274</v>
      </c>
      <c r="G78" s="1" t="s">
        <v>2641</v>
      </c>
      <c r="H78" s="1" t="s">
        <v>483</v>
      </c>
      <c r="I78" s="1" t="s">
        <v>6515</v>
      </c>
      <c r="J78" s="1" t="s">
        <v>854</v>
      </c>
      <c r="K78" s="1" t="s">
        <v>340</v>
      </c>
      <c r="L78" s="1" t="s">
        <v>660</v>
      </c>
      <c r="M78" s="1" t="s">
        <v>46</v>
      </c>
      <c r="N78" s="1" t="s">
        <v>86</v>
      </c>
      <c r="O78" s="1" t="s">
        <v>267</v>
      </c>
      <c r="P78" s="1" t="s">
        <v>46</v>
      </c>
      <c r="Q78" s="66">
        <v>13729.18</v>
      </c>
      <c r="R78" s="67">
        <v>1</v>
      </c>
      <c r="S78" s="1" t="s">
        <v>7438</v>
      </c>
      <c r="T78" s="1" t="s">
        <v>7473</v>
      </c>
      <c r="U78" s="1" t="s">
        <v>7438</v>
      </c>
      <c r="V78" s="1" t="s">
        <v>7438</v>
      </c>
      <c r="W78" s="1" t="s">
        <v>7474</v>
      </c>
      <c r="X78" s="1" t="s">
        <v>7474</v>
      </c>
      <c r="Y78" s="1" t="s">
        <v>2987</v>
      </c>
      <c r="Z78" s="1" t="s">
        <v>2988</v>
      </c>
      <c r="AA78" s="1" t="s">
        <v>7447</v>
      </c>
      <c r="AB78" s="1" t="s">
        <v>47</v>
      </c>
      <c r="AC78" s="1" t="s">
        <v>90</v>
      </c>
      <c r="AD78" s="1" t="s">
        <v>49</v>
      </c>
      <c r="AE78" s="66">
        <v>8226</v>
      </c>
      <c r="AF78" s="66">
        <v>802</v>
      </c>
      <c r="AG78" s="66">
        <v>4702</v>
      </c>
      <c r="AH78" s="2">
        <v>47.03</v>
      </c>
      <c r="AI78" s="2">
        <v>35.92</v>
      </c>
      <c r="AJ78" s="2">
        <v>3.5</v>
      </c>
      <c r="AK78" s="1" t="s">
        <v>2701</v>
      </c>
      <c r="AL78" s="2">
        <v>0</v>
      </c>
      <c r="AM78" s="2">
        <v>38</v>
      </c>
      <c r="AN78" s="66">
        <v>8702</v>
      </c>
      <c r="AO78" s="1" t="s">
        <v>7438</v>
      </c>
      <c r="AP78" s="1" t="s">
        <v>33</v>
      </c>
      <c r="AQ78" s="1" t="s">
        <v>46</v>
      </c>
      <c r="AR78" s="1" t="s">
        <v>46</v>
      </c>
      <c r="AS78" s="1" t="s">
        <v>2989</v>
      </c>
      <c r="AT78" s="133">
        <f t="shared" si="3"/>
        <v>2019</v>
      </c>
      <c r="AU78" s="1">
        <f t="shared" si="4"/>
        <v>1</v>
      </c>
      <c r="AV78" s="1">
        <f t="shared" si="5"/>
        <v>4</v>
      </c>
    </row>
    <row r="79" spans="1:48" x14ac:dyDescent="0.3">
      <c r="A79" s="2">
        <v>0</v>
      </c>
      <c r="B79" s="1" t="s">
        <v>160</v>
      </c>
      <c r="C79" s="2">
        <v>189</v>
      </c>
      <c r="D79" s="2">
        <v>201</v>
      </c>
      <c r="E79" s="1" t="s">
        <v>46</v>
      </c>
      <c r="F79" s="1" t="s">
        <v>274</v>
      </c>
      <c r="G79" s="1" t="s">
        <v>2641</v>
      </c>
      <c r="H79" s="1" t="s">
        <v>308</v>
      </c>
      <c r="I79" s="1" t="s">
        <v>6515</v>
      </c>
      <c r="J79" s="1" t="s">
        <v>864</v>
      </c>
      <c r="K79" s="1" t="s">
        <v>155</v>
      </c>
      <c r="L79" s="1" t="s">
        <v>85</v>
      </c>
      <c r="M79" s="1" t="s">
        <v>46</v>
      </c>
      <c r="N79" s="1" t="s">
        <v>86</v>
      </c>
      <c r="O79" s="1" t="s">
        <v>310</v>
      </c>
      <c r="P79" s="1" t="s">
        <v>2312</v>
      </c>
      <c r="Q79" s="66">
        <v>41057.31</v>
      </c>
      <c r="R79" s="67">
        <v>1</v>
      </c>
      <c r="S79" s="1" t="s">
        <v>7370</v>
      </c>
      <c r="T79" s="1" t="s">
        <v>7475</v>
      </c>
      <c r="U79" s="1" t="s">
        <v>7370</v>
      </c>
      <c r="V79" s="1" t="s">
        <v>7370</v>
      </c>
      <c r="W79" s="1" t="s">
        <v>7434</v>
      </c>
      <c r="X79" s="1" t="s">
        <v>7434</v>
      </c>
      <c r="Y79" s="1" t="s">
        <v>2990</v>
      </c>
      <c r="Z79" s="1" t="s">
        <v>2991</v>
      </c>
      <c r="AA79" s="1" t="s">
        <v>7434</v>
      </c>
      <c r="AB79" s="1" t="s">
        <v>47</v>
      </c>
      <c r="AC79" s="1" t="s">
        <v>159</v>
      </c>
      <c r="AD79" s="1" t="s">
        <v>49</v>
      </c>
      <c r="AE79" s="66">
        <v>37487</v>
      </c>
      <c r="AF79" s="66">
        <v>650</v>
      </c>
      <c r="AG79" s="66">
        <v>2270</v>
      </c>
      <c r="AH79" s="2">
        <v>22.7</v>
      </c>
      <c r="AI79" s="2">
        <v>163.69999999999999</v>
      </c>
      <c r="AJ79" s="2">
        <v>6.5</v>
      </c>
      <c r="AK79" s="1" t="s">
        <v>2701</v>
      </c>
      <c r="AL79" s="2">
        <v>0</v>
      </c>
      <c r="AM79" s="2">
        <v>166</v>
      </c>
      <c r="AN79" s="66">
        <v>38014</v>
      </c>
      <c r="AO79" s="1" t="s">
        <v>7087</v>
      </c>
      <c r="AP79" s="1" t="s">
        <v>33</v>
      </c>
      <c r="AQ79" s="1" t="s">
        <v>2992</v>
      </c>
      <c r="AR79" s="1" t="s">
        <v>654</v>
      </c>
      <c r="AS79" s="1" t="s">
        <v>2993</v>
      </c>
      <c r="AT79" s="133">
        <f t="shared" si="3"/>
        <v>2019</v>
      </c>
      <c r="AU79" s="1">
        <f t="shared" si="4"/>
        <v>7</v>
      </c>
      <c r="AV79" s="1">
        <f t="shared" si="5"/>
        <v>29</v>
      </c>
    </row>
    <row r="80" spans="1:48" x14ac:dyDescent="0.3">
      <c r="A80" s="2">
        <v>1.04</v>
      </c>
      <c r="B80" s="1" t="s">
        <v>140</v>
      </c>
      <c r="C80" s="2">
        <v>128</v>
      </c>
      <c r="D80" s="2">
        <v>203</v>
      </c>
      <c r="E80" s="1" t="s">
        <v>46</v>
      </c>
      <c r="F80" s="1" t="s">
        <v>274</v>
      </c>
      <c r="G80" s="1" t="s">
        <v>2641</v>
      </c>
      <c r="H80" s="1" t="s">
        <v>2994</v>
      </c>
      <c r="I80" s="1" t="s">
        <v>6515</v>
      </c>
      <c r="J80" s="1" t="s">
        <v>866</v>
      </c>
      <c r="K80" s="1" t="s">
        <v>181</v>
      </c>
      <c r="L80" s="1" t="s">
        <v>660</v>
      </c>
      <c r="M80" s="1" t="s">
        <v>46</v>
      </c>
      <c r="N80" s="1" t="s">
        <v>2659</v>
      </c>
      <c r="O80" s="1" t="s">
        <v>282</v>
      </c>
      <c r="P80" s="1" t="s">
        <v>46</v>
      </c>
      <c r="Q80" s="66">
        <v>5393</v>
      </c>
      <c r="R80" s="67">
        <v>1</v>
      </c>
      <c r="S80" s="1" t="s">
        <v>7438</v>
      </c>
      <c r="T80" s="1" t="s">
        <v>7404</v>
      </c>
      <c r="U80" s="1" t="s">
        <v>7438</v>
      </c>
      <c r="V80" s="1" t="s">
        <v>7438</v>
      </c>
      <c r="W80" s="1" t="s">
        <v>7474</v>
      </c>
      <c r="X80" s="1" t="s">
        <v>7474</v>
      </c>
      <c r="Y80" s="1" t="s">
        <v>2995</v>
      </c>
      <c r="Z80" s="1" t="s">
        <v>2996</v>
      </c>
      <c r="AA80" s="1" t="s">
        <v>7447</v>
      </c>
      <c r="AB80" s="1" t="s">
        <v>108</v>
      </c>
      <c r="AC80" s="1" t="s">
        <v>48</v>
      </c>
      <c r="AD80" s="1" t="s">
        <v>49</v>
      </c>
      <c r="AE80" s="66">
        <v>3893</v>
      </c>
      <c r="AF80" s="66" t="s">
        <v>46</v>
      </c>
      <c r="AG80" s="66">
        <v>700</v>
      </c>
      <c r="AH80" s="2">
        <v>7</v>
      </c>
      <c r="AI80" s="2">
        <v>17</v>
      </c>
      <c r="AJ80" s="2" t="s">
        <v>46</v>
      </c>
      <c r="AK80" s="1" t="s">
        <v>2701</v>
      </c>
      <c r="AL80" s="2">
        <v>0</v>
      </c>
      <c r="AM80" s="2">
        <v>24</v>
      </c>
      <c r="AN80" s="66">
        <v>5496</v>
      </c>
      <c r="AO80" s="1" t="s">
        <v>7361</v>
      </c>
      <c r="AP80" s="1" t="s">
        <v>33</v>
      </c>
      <c r="AQ80" s="1" t="s">
        <v>46</v>
      </c>
      <c r="AR80" s="1" t="s">
        <v>46</v>
      </c>
      <c r="AS80" s="1" t="s">
        <v>2997</v>
      </c>
      <c r="AT80" s="133">
        <f t="shared" si="3"/>
        <v>2019</v>
      </c>
      <c r="AU80" s="1">
        <f t="shared" si="4"/>
        <v>1</v>
      </c>
      <c r="AV80" s="1">
        <f t="shared" si="5"/>
        <v>4</v>
      </c>
    </row>
    <row r="81" spans="1:48" x14ac:dyDescent="0.3">
      <c r="A81" s="2">
        <v>1</v>
      </c>
      <c r="B81" s="1" t="s">
        <v>160</v>
      </c>
      <c r="C81" s="2">
        <v>279</v>
      </c>
      <c r="D81" s="2">
        <v>208</v>
      </c>
      <c r="E81" s="1" t="s">
        <v>46</v>
      </c>
      <c r="F81" s="1" t="s">
        <v>274</v>
      </c>
      <c r="G81" s="1" t="s">
        <v>2641</v>
      </c>
      <c r="H81" s="1" t="s">
        <v>420</v>
      </c>
      <c r="I81" s="1" t="s">
        <v>6515</v>
      </c>
      <c r="J81" s="1" t="s">
        <v>872</v>
      </c>
      <c r="K81" s="1" t="s">
        <v>155</v>
      </c>
      <c r="L81" s="1" t="s">
        <v>85</v>
      </c>
      <c r="M81" s="1" t="s">
        <v>46</v>
      </c>
      <c r="N81" s="1" t="s">
        <v>86</v>
      </c>
      <c r="O81" s="1" t="s">
        <v>486</v>
      </c>
      <c r="P81" s="1" t="s">
        <v>2972</v>
      </c>
      <c r="Q81" s="66">
        <v>288238.5</v>
      </c>
      <c r="R81" s="67">
        <v>1</v>
      </c>
      <c r="S81" s="1" t="s">
        <v>7476</v>
      </c>
      <c r="T81" s="1" t="s">
        <v>7477</v>
      </c>
      <c r="U81" s="1" t="s">
        <v>7476</v>
      </c>
      <c r="V81" s="1" t="s">
        <v>7476</v>
      </c>
      <c r="W81" s="1" t="s">
        <v>7478</v>
      </c>
      <c r="X81" s="1" t="s">
        <v>7478</v>
      </c>
      <c r="Y81" s="1" t="s">
        <v>2998</v>
      </c>
      <c r="Z81" s="1" t="s">
        <v>2999</v>
      </c>
      <c r="AA81" s="1" t="s">
        <v>7478</v>
      </c>
      <c r="AB81" s="1" t="s">
        <v>47</v>
      </c>
      <c r="AC81" s="1" t="s">
        <v>159</v>
      </c>
      <c r="AD81" s="1" t="s">
        <v>49</v>
      </c>
      <c r="AE81" s="66">
        <v>264739</v>
      </c>
      <c r="AF81" s="66">
        <v>5050</v>
      </c>
      <c r="AG81" s="66">
        <v>18450</v>
      </c>
      <c r="AH81" s="2">
        <v>184.5</v>
      </c>
      <c r="AI81" s="104">
        <v>1156.05</v>
      </c>
      <c r="AJ81" s="2">
        <v>50.5</v>
      </c>
      <c r="AK81" s="1" t="s">
        <v>2682</v>
      </c>
      <c r="AL81" s="68">
        <v>1047</v>
      </c>
      <c r="AM81" s="68">
        <v>1309</v>
      </c>
      <c r="AN81" s="66">
        <v>239827</v>
      </c>
      <c r="AO81" s="1" t="s">
        <v>7476</v>
      </c>
      <c r="AP81" s="1" t="s">
        <v>33</v>
      </c>
      <c r="AQ81" s="1" t="s">
        <v>46</v>
      </c>
      <c r="AR81" s="1" t="s">
        <v>46</v>
      </c>
      <c r="AS81" s="1" t="s">
        <v>3000</v>
      </c>
      <c r="AT81" s="133">
        <f t="shared" si="3"/>
        <v>2019</v>
      </c>
      <c r="AU81" s="1">
        <f t="shared" si="4"/>
        <v>2</v>
      </c>
      <c r="AV81" s="1">
        <f t="shared" si="5"/>
        <v>6</v>
      </c>
    </row>
    <row r="82" spans="1:48" x14ac:dyDescent="0.3">
      <c r="A82" s="2">
        <v>0</v>
      </c>
      <c r="B82" s="1" t="s">
        <v>98</v>
      </c>
      <c r="C82" s="2">
        <v>295</v>
      </c>
      <c r="D82" s="2">
        <v>209</v>
      </c>
      <c r="E82" s="1" t="s">
        <v>46</v>
      </c>
      <c r="F82" s="1" t="s">
        <v>274</v>
      </c>
      <c r="G82" s="1" t="s">
        <v>2641</v>
      </c>
      <c r="H82" s="1" t="s">
        <v>3001</v>
      </c>
      <c r="I82" s="1" t="s">
        <v>6514</v>
      </c>
      <c r="J82" s="1" t="s">
        <v>873</v>
      </c>
      <c r="K82" s="1" t="s">
        <v>2860</v>
      </c>
      <c r="L82" s="1" t="s">
        <v>85</v>
      </c>
      <c r="M82" s="1" t="s">
        <v>46</v>
      </c>
      <c r="N82" s="1" t="s">
        <v>116</v>
      </c>
      <c r="O82" s="1" t="s">
        <v>117</v>
      </c>
      <c r="P82" s="1" t="s">
        <v>2760</v>
      </c>
      <c r="Q82" s="66">
        <v>989852.5</v>
      </c>
      <c r="R82" s="67">
        <v>1</v>
      </c>
      <c r="S82" s="1" t="s">
        <v>7179</v>
      </c>
      <c r="T82" s="1" t="s">
        <v>7479</v>
      </c>
      <c r="U82" s="1" t="s">
        <v>7365</v>
      </c>
      <c r="V82" s="1" t="s">
        <v>7365</v>
      </c>
      <c r="W82" s="1" t="s">
        <v>7163</v>
      </c>
      <c r="X82" s="1" t="s">
        <v>7163</v>
      </c>
      <c r="Y82" s="1" t="s">
        <v>3002</v>
      </c>
      <c r="Z82" s="1" t="s">
        <v>3003</v>
      </c>
      <c r="AA82" s="1" t="s">
        <v>7163</v>
      </c>
      <c r="AB82" s="1" t="s">
        <v>47</v>
      </c>
      <c r="AC82" s="1" t="s">
        <v>90</v>
      </c>
      <c r="AD82" s="1" t="s">
        <v>49</v>
      </c>
      <c r="AE82" s="66">
        <v>989853</v>
      </c>
      <c r="AF82" s="66" t="s">
        <v>46</v>
      </c>
      <c r="AG82" s="66" t="s">
        <v>46</v>
      </c>
      <c r="AH82" s="2" t="s">
        <v>46</v>
      </c>
      <c r="AI82" s="104">
        <v>4322.5</v>
      </c>
      <c r="AJ82" s="2" t="s">
        <v>46</v>
      </c>
      <c r="AK82" s="1" t="s">
        <v>2682</v>
      </c>
      <c r="AL82" s="68">
        <v>4323</v>
      </c>
      <c r="AM82" s="68">
        <v>4323</v>
      </c>
      <c r="AN82" s="66">
        <v>989853</v>
      </c>
      <c r="AO82" s="1" t="s">
        <v>7333</v>
      </c>
      <c r="AP82" s="1" t="s">
        <v>33</v>
      </c>
      <c r="AQ82" s="1" t="s">
        <v>118</v>
      </c>
      <c r="AR82" s="1" t="s">
        <v>663</v>
      </c>
      <c r="AS82" s="1" t="s">
        <v>3004</v>
      </c>
      <c r="AT82" s="133">
        <f t="shared" si="3"/>
        <v>2020</v>
      </c>
      <c r="AU82" s="1">
        <f t="shared" si="4"/>
        <v>1</v>
      </c>
      <c r="AV82" s="1">
        <f t="shared" si="5"/>
        <v>5</v>
      </c>
    </row>
    <row r="83" spans="1:48" x14ac:dyDescent="0.3">
      <c r="A83" s="2">
        <v>1</v>
      </c>
      <c r="B83" s="1" t="s">
        <v>79</v>
      </c>
      <c r="C83" s="2">
        <v>452</v>
      </c>
      <c r="D83" s="2">
        <v>211</v>
      </c>
      <c r="E83" s="1" t="s">
        <v>46</v>
      </c>
      <c r="F83" s="1" t="s">
        <v>274</v>
      </c>
      <c r="G83" s="1" t="s">
        <v>2641</v>
      </c>
      <c r="H83" s="1" t="s">
        <v>3005</v>
      </c>
      <c r="I83" s="1" t="s">
        <v>6515</v>
      </c>
      <c r="J83" s="1" t="s">
        <v>877</v>
      </c>
      <c r="K83" s="1" t="s">
        <v>186</v>
      </c>
      <c r="L83" s="1" t="s">
        <v>39</v>
      </c>
      <c r="M83" s="1" t="s">
        <v>46</v>
      </c>
      <c r="N83" s="1" t="s">
        <v>2894</v>
      </c>
      <c r="O83" s="1" t="s">
        <v>75</v>
      </c>
      <c r="P83" s="1" t="s">
        <v>269</v>
      </c>
      <c r="Q83" s="66">
        <v>311425</v>
      </c>
      <c r="R83" s="67">
        <v>1</v>
      </c>
      <c r="S83" s="1" t="s">
        <v>7361</v>
      </c>
      <c r="T83" s="1" t="s">
        <v>7465</v>
      </c>
      <c r="U83" s="1" t="s">
        <v>7361</v>
      </c>
      <c r="V83" s="1" t="s">
        <v>7361</v>
      </c>
      <c r="W83" s="1" t="s">
        <v>7480</v>
      </c>
      <c r="X83" s="1" t="s">
        <v>7480</v>
      </c>
      <c r="Y83" s="1" t="s">
        <v>3006</v>
      </c>
      <c r="Z83" s="1" t="s">
        <v>3007</v>
      </c>
      <c r="AA83" s="1" t="s">
        <v>7480</v>
      </c>
      <c r="AB83" s="1" t="s">
        <v>47</v>
      </c>
      <c r="AC83" s="1" t="s">
        <v>7039</v>
      </c>
      <c r="AD83" s="1" t="s">
        <v>49</v>
      </c>
      <c r="AE83" s="66">
        <v>303425</v>
      </c>
      <c r="AF83" s="66" t="s">
        <v>46</v>
      </c>
      <c r="AG83" s="66">
        <v>8000</v>
      </c>
      <c r="AH83" s="2">
        <v>80</v>
      </c>
      <c r="AI83" s="68">
        <v>1325</v>
      </c>
      <c r="AJ83" s="2" t="s">
        <v>46</v>
      </c>
      <c r="AK83" s="1" t="s">
        <v>2682</v>
      </c>
      <c r="AL83" s="68">
        <v>1060</v>
      </c>
      <c r="AM83" s="68">
        <v>1325</v>
      </c>
      <c r="AN83" s="66">
        <v>242740</v>
      </c>
      <c r="AO83" s="1" t="s">
        <v>7361</v>
      </c>
      <c r="AP83" s="1" t="s">
        <v>33</v>
      </c>
      <c r="AQ83" s="1" t="s">
        <v>46</v>
      </c>
      <c r="AR83" s="1" t="s">
        <v>46</v>
      </c>
      <c r="AS83" s="1" t="s">
        <v>3008</v>
      </c>
      <c r="AT83" s="133">
        <f t="shared" si="3"/>
        <v>2019</v>
      </c>
      <c r="AU83" s="1">
        <f t="shared" si="4"/>
        <v>4</v>
      </c>
      <c r="AV83" s="1">
        <f t="shared" si="5"/>
        <v>16</v>
      </c>
    </row>
    <row r="84" spans="1:48" x14ac:dyDescent="0.3">
      <c r="A84" s="2">
        <v>0.94</v>
      </c>
      <c r="B84" s="1" t="s">
        <v>210</v>
      </c>
      <c r="C84" s="2">
        <v>325</v>
      </c>
      <c r="D84" s="2">
        <v>215</v>
      </c>
      <c r="E84" s="1" t="s">
        <v>46</v>
      </c>
      <c r="F84" s="1" t="s">
        <v>274</v>
      </c>
      <c r="G84" s="1" t="s">
        <v>2641</v>
      </c>
      <c r="H84" s="1" t="s">
        <v>3009</v>
      </c>
      <c r="I84" s="1" t="s">
        <v>6515</v>
      </c>
      <c r="J84" s="1" t="s">
        <v>880</v>
      </c>
      <c r="K84" s="1" t="s">
        <v>214</v>
      </c>
      <c r="L84" s="1" t="s">
        <v>39</v>
      </c>
      <c r="M84" s="1" t="s">
        <v>46</v>
      </c>
      <c r="N84" s="1" t="s">
        <v>86</v>
      </c>
      <c r="O84" s="1" t="s">
        <v>267</v>
      </c>
      <c r="P84" s="1" t="s">
        <v>2312</v>
      </c>
      <c r="Q84" s="66">
        <v>378443.37</v>
      </c>
      <c r="R84" s="67">
        <v>1</v>
      </c>
      <c r="S84" s="1" t="s">
        <v>7481</v>
      </c>
      <c r="T84" s="1" t="s">
        <v>7465</v>
      </c>
      <c r="U84" s="1" t="s">
        <v>7481</v>
      </c>
      <c r="V84" s="1" t="s">
        <v>7481</v>
      </c>
      <c r="W84" s="1" t="s">
        <v>7482</v>
      </c>
      <c r="X84" s="1" t="s">
        <v>7482</v>
      </c>
      <c r="Y84" s="1" t="s">
        <v>3010</v>
      </c>
      <c r="Z84" s="1" t="s">
        <v>2930</v>
      </c>
      <c r="AA84" s="1" t="s">
        <v>7483</v>
      </c>
      <c r="AB84" s="1" t="s">
        <v>47</v>
      </c>
      <c r="AC84" s="1" t="s">
        <v>159</v>
      </c>
      <c r="AD84" s="1" t="s">
        <v>49</v>
      </c>
      <c r="AE84" s="66">
        <v>323943</v>
      </c>
      <c r="AF84" s="66">
        <v>8850</v>
      </c>
      <c r="AG84" s="66">
        <v>45650</v>
      </c>
      <c r="AH84" s="2">
        <v>456.5</v>
      </c>
      <c r="AI84" s="104">
        <v>1414.6</v>
      </c>
      <c r="AJ84" s="2">
        <v>88.5</v>
      </c>
      <c r="AK84" s="1" t="s">
        <v>2682</v>
      </c>
      <c r="AL84" s="68">
        <v>1146</v>
      </c>
      <c r="AM84" s="68">
        <v>1433</v>
      </c>
      <c r="AN84" s="66">
        <v>262452</v>
      </c>
      <c r="AO84" s="1" t="s">
        <v>7484</v>
      </c>
      <c r="AP84" s="1" t="s">
        <v>33</v>
      </c>
      <c r="AQ84" s="1" t="s">
        <v>46</v>
      </c>
      <c r="AR84" s="1" t="s">
        <v>46</v>
      </c>
      <c r="AS84" s="1" t="s">
        <v>3011</v>
      </c>
      <c r="AT84" s="133">
        <f t="shared" si="3"/>
        <v>2019</v>
      </c>
      <c r="AU84" s="1">
        <f t="shared" si="4"/>
        <v>4</v>
      </c>
      <c r="AV84" s="1">
        <f t="shared" si="5"/>
        <v>14</v>
      </c>
    </row>
    <row r="85" spans="1:48" x14ac:dyDescent="0.3">
      <c r="A85" s="2">
        <v>1.0900000000000001</v>
      </c>
      <c r="B85" s="1" t="s">
        <v>98</v>
      </c>
      <c r="C85" s="2">
        <v>152</v>
      </c>
      <c r="D85" s="2">
        <v>221</v>
      </c>
      <c r="E85" s="1" t="s">
        <v>46</v>
      </c>
      <c r="F85" s="1" t="s">
        <v>274</v>
      </c>
      <c r="G85" s="1" t="s">
        <v>2641</v>
      </c>
      <c r="H85" s="1" t="s">
        <v>2787</v>
      </c>
      <c r="I85" s="1" t="s">
        <v>6515</v>
      </c>
      <c r="J85" s="1" t="s">
        <v>3017</v>
      </c>
      <c r="K85" s="1" t="s">
        <v>84</v>
      </c>
      <c r="L85" s="1" t="s">
        <v>85</v>
      </c>
      <c r="M85" s="1" t="s">
        <v>46</v>
      </c>
      <c r="N85" s="1" t="s">
        <v>2906</v>
      </c>
      <c r="O85" s="1" t="s">
        <v>2907</v>
      </c>
      <c r="P85" s="1" t="s">
        <v>46</v>
      </c>
      <c r="Q85" s="66">
        <v>12786</v>
      </c>
      <c r="R85" s="67">
        <v>1</v>
      </c>
      <c r="S85" s="1" t="s">
        <v>7487</v>
      </c>
      <c r="T85" s="1" t="s">
        <v>7467</v>
      </c>
      <c r="U85" s="1" t="s">
        <v>7487</v>
      </c>
      <c r="V85" s="1" t="s">
        <v>7487</v>
      </c>
      <c r="W85" s="1" t="s">
        <v>7474</v>
      </c>
      <c r="X85" s="1" t="s">
        <v>7474</v>
      </c>
      <c r="Y85" s="1" t="s">
        <v>3018</v>
      </c>
      <c r="Z85" s="1" t="s">
        <v>3019</v>
      </c>
      <c r="AA85" s="1" t="s">
        <v>7488</v>
      </c>
      <c r="AB85" s="1" t="s">
        <v>108</v>
      </c>
      <c r="AC85" s="1" t="s">
        <v>90</v>
      </c>
      <c r="AD85" s="1" t="s">
        <v>49</v>
      </c>
      <c r="AE85" s="66">
        <v>7786</v>
      </c>
      <c r="AF85" s="66">
        <v>1200</v>
      </c>
      <c r="AG85" s="66">
        <v>3800</v>
      </c>
      <c r="AH85" s="2">
        <v>38</v>
      </c>
      <c r="AI85" s="2">
        <v>34</v>
      </c>
      <c r="AJ85" s="2">
        <v>12</v>
      </c>
      <c r="AK85" s="1" t="s">
        <v>2701</v>
      </c>
      <c r="AL85" s="2">
        <v>0</v>
      </c>
      <c r="AM85" s="2">
        <v>34</v>
      </c>
      <c r="AN85" s="66">
        <v>7786</v>
      </c>
      <c r="AO85" s="1" t="s">
        <v>7489</v>
      </c>
      <c r="AP85" s="1" t="s">
        <v>33</v>
      </c>
      <c r="AQ85" s="1" t="s">
        <v>46</v>
      </c>
      <c r="AR85" s="1" t="s">
        <v>46</v>
      </c>
      <c r="AS85" s="1" t="s">
        <v>3020</v>
      </c>
      <c r="AT85" s="133">
        <f t="shared" si="3"/>
        <v>2018</v>
      </c>
      <c r="AU85" s="1">
        <f t="shared" si="4"/>
        <v>11</v>
      </c>
      <c r="AV85" s="1">
        <f t="shared" si="5"/>
        <v>48</v>
      </c>
    </row>
    <row r="86" spans="1:48" x14ac:dyDescent="0.3">
      <c r="A86" s="2">
        <v>0</v>
      </c>
      <c r="B86" s="1" t="s">
        <v>217</v>
      </c>
      <c r="C86" s="2">
        <v>794</v>
      </c>
      <c r="D86" s="2">
        <v>227</v>
      </c>
      <c r="E86" s="1" t="s">
        <v>137</v>
      </c>
      <c r="F86" s="1" t="s">
        <v>274</v>
      </c>
      <c r="G86" s="1" t="s">
        <v>2641</v>
      </c>
      <c r="H86" s="1" t="s">
        <v>3021</v>
      </c>
      <c r="I86" s="1" t="s">
        <v>6515</v>
      </c>
      <c r="J86" s="1" t="s">
        <v>3022</v>
      </c>
      <c r="K86" s="1" t="s">
        <v>115</v>
      </c>
      <c r="L86" s="1" t="s">
        <v>85</v>
      </c>
      <c r="M86" s="1" t="s">
        <v>46</v>
      </c>
      <c r="N86" s="1" t="s">
        <v>117</v>
      </c>
      <c r="O86" s="1" t="s">
        <v>2759</v>
      </c>
      <c r="P86" s="1" t="s">
        <v>119</v>
      </c>
      <c r="Q86" s="66">
        <v>730489.43</v>
      </c>
      <c r="R86" s="67">
        <v>1</v>
      </c>
      <c r="S86" s="1" t="s">
        <v>7490</v>
      </c>
      <c r="T86" s="1" t="s">
        <v>7150</v>
      </c>
      <c r="U86" s="1" t="s">
        <v>7490</v>
      </c>
      <c r="V86" s="1" t="s">
        <v>7490</v>
      </c>
      <c r="W86" s="1" t="s">
        <v>7167</v>
      </c>
      <c r="X86" s="1" t="s">
        <v>7167</v>
      </c>
      <c r="Y86" s="1" t="s">
        <v>3023</v>
      </c>
      <c r="Z86" s="1" t="s">
        <v>3024</v>
      </c>
      <c r="AA86" s="1" t="s">
        <v>7167</v>
      </c>
      <c r="AB86" s="1" t="s">
        <v>47</v>
      </c>
      <c r="AC86" s="1" t="s">
        <v>90</v>
      </c>
      <c r="AD86" s="1" t="s">
        <v>49</v>
      </c>
      <c r="AE86" s="66">
        <v>717889.43</v>
      </c>
      <c r="AF86" s="66">
        <v>1600</v>
      </c>
      <c r="AG86" s="66">
        <v>11000</v>
      </c>
      <c r="AH86" s="2">
        <v>110</v>
      </c>
      <c r="AI86" s="104">
        <v>3134.88</v>
      </c>
      <c r="AJ86" s="2">
        <v>16</v>
      </c>
      <c r="AK86" s="1" t="s">
        <v>2682</v>
      </c>
      <c r="AL86" s="104">
        <v>2821.5</v>
      </c>
      <c r="AM86" s="68">
        <v>3135</v>
      </c>
      <c r="AN86" s="66">
        <v>646123.5</v>
      </c>
      <c r="AO86" s="1" t="s">
        <v>7490</v>
      </c>
      <c r="AP86" s="1" t="s">
        <v>33</v>
      </c>
      <c r="AQ86" s="1" t="s">
        <v>118</v>
      </c>
      <c r="AR86" s="1" t="s">
        <v>663</v>
      </c>
      <c r="AS86" s="1" t="s">
        <v>3025</v>
      </c>
      <c r="AT86" s="133">
        <f t="shared" si="3"/>
        <v>2019</v>
      </c>
      <c r="AU86" s="1">
        <f t="shared" si="4"/>
        <v>12</v>
      </c>
      <c r="AV86" s="1">
        <f t="shared" si="5"/>
        <v>52</v>
      </c>
    </row>
    <row r="87" spans="1:48" x14ac:dyDescent="0.3">
      <c r="A87" s="2">
        <v>0.16</v>
      </c>
      <c r="B87" s="1" t="s">
        <v>394</v>
      </c>
      <c r="C87" s="2">
        <v>213</v>
      </c>
      <c r="D87" s="2">
        <v>234</v>
      </c>
      <c r="E87" s="1" t="s">
        <v>46</v>
      </c>
      <c r="F87" s="1" t="s">
        <v>274</v>
      </c>
      <c r="G87" s="1" t="s">
        <v>2641</v>
      </c>
      <c r="H87" s="1" t="s">
        <v>3027</v>
      </c>
      <c r="I87" s="1" t="s">
        <v>6514</v>
      </c>
      <c r="J87" s="1" t="s">
        <v>898</v>
      </c>
      <c r="K87" s="1" t="s">
        <v>376</v>
      </c>
      <c r="L87" s="1" t="s">
        <v>39</v>
      </c>
      <c r="M87" s="1" t="s">
        <v>46</v>
      </c>
      <c r="N87" s="1" t="s">
        <v>125</v>
      </c>
      <c r="O87" s="1" t="s">
        <v>381</v>
      </c>
      <c r="P87" s="1" t="s">
        <v>2679</v>
      </c>
      <c r="Q87" s="66">
        <v>260162.69</v>
      </c>
      <c r="R87" s="67">
        <v>1</v>
      </c>
      <c r="S87" s="1" t="s">
        <v>7492</v>
      </c>
      <c r="T87" s="1" t="s">
        <v>7493</v>
      </c>
      <c r="U87" s="1" t="s">
        <v>7492</v>
      </c>
      <c r="V87" s="1" t="s">
        <v>7492</v>
      </c>
      <c r="W87" s="1" t="s">
        <v>7446</v>
      </c>
      <c r="X87" s="1" t="s">
        <v>7446</v>
      </c>
      <c r="Y87" s="1" t="s">
        <v>3028</v>
      </c>
      <c r="Z87" s="1" t="s">
        <v>3029</v>
      </c>
      <c r="AA87" s="1" t="s">
        <v>7446</v>
      </c>
      <c r="AB87" s="1" t="s">
        <v>47</v>
      </c>
      <c r="AC87" s="1" t="s">
        <v>7039</v>
      </c>
      <c r="AD87" s="1" t="s">
        <v>49</v>
      </c>
      <c r="AE87" s="66">
        <v>226163</v>
      </c>
      <c r="AF87" s="66">
        <v>6000</v>
      </c>
      <c r="AG87" s="66">
        <v>28000</v>
      </c>
      <c r="AH87" s="2">
        <v>276</v>
      </c>
      <c r="AI87" s="2">
        <v>987.63</v>
      </c>
      <c r="AJ87" s="2">
        <v>60</v>
      </c>
      <c r="AK87" s="1" t="s">
        <v>2682</v>
      </c>
      <c r="AL87" s="2">
        <v>790</v>
      </c>
      <c r="AM87" s="2">
        <v>988</v>
      </c>
      <c r="AN87" s="66">
        <v>180932</v>
      </c>
      <c r="AO87" s="1" t="s">
        <v>7111</v>
      </c>
      <c r="AP87" s="1" t="s">
        <v>33</v>
      </c>
      <c r="AQ87" s="1" t="s">
        <v>46</v>
      </c>
      <c r="AR87" s="1" t="s">
        <v>663</v>
      </c>
      <c r="AS87" s="1" t="s">
        <v>3030</v>
      </c>
      <c r="AT87" s="133">
        <f t="shared" si="3"/>
        <v>2019</v>
      </c>
      <c r="AU87" s="1">
        <f t="shared" si="4"/>
        <v>10</v>
      </c>
      <c r="AV87" s="1">
        <f t="shared" si="5"/>
        <v>44</v>
      </c>
    </row>
    <row r="88" spans="1:48" x14ac:dyDescent="0.3">
      <c r="A88" s="2">
        <v>1</v>
      </c>
      <c r="B88" s="1" t="s">
        <v>109</v>
      </c>
      <c r="C88" s="2">
        <v>636</v>
      </c>
      <c r="D88" s="2">
        <v>236</v>
      </c>
      <c r="E88" s="1" t="s">
        <v>45</v>
      </c>
      <c r="F88" s="1" t="s">
        <v>274</v>
      </c>
      <c r="G88" s="1" t="s">
        <v>2641</v>
      </c>
      <c r="H88" s="1" t="s">
        <v>100</v>
      </c>
      <c r="I88" s="1" t="s">
        <v>6515</v>
      </c>
      <c r="J88" s="1" t="s">
        <v>3031</v>
      </c>
      <c r="K88" s="1" t="s">
        <v>102</v>
      </c>
      <c r="L88" s="1" t="s">
        <v>85</v>
      </c>
      <c r="M88" s="1" t="s">
        <v>46</v>
      </c>
      <c r="N88" s="1" t="s">
        <v>104</v>
      </c>
      <c r="O88" s="1" t="s">
        <v>2337</v>
      </c>
      <c r="P88" s="1" t="s">
        <v>402</v>
      </c>
      <c r="Q88" s="66">
        <v>1019196.13</v>
      </c>
      <c r="R88" s="67">
        <v>1</v>
      </c>
      <c r="S88" s="1" t="s">
        <v>7391</v>
      </c>
      <c r="T88" s="1" t="s">
        <v>7494</v>
      </c>
      <c r="U88" s="1" t="s">
        <v>7391</v>
      </c>
      <c r="V88" s="1" t="s">
        <v>7391</v>
      </c>
      <c r="W88" s="1" t="s">
        <v>7495</v>
      </c>
      <c r="X88" s="1" t="s">
        <v>7495</v>
      </c>
      <c r="Y88" s="1" t="s">
        <v>3032</v>
      </c>
      <c r="Z88" s="1" t="s">
        <v>3033</v>
      </c>
      <c r="AA88" s="1" t="s">
        <v>7495</v>
      </c>
      <c r="AB88" s="1" t="s">
        <v>47</v>
      </c>
      <c r="AC88" s="1" t="s">
        <v>90</v>
      </c>
      <c r="AD88" s="1" t="s">
        <v>49</v>
      </c>
      <c r="AE88" s="66">
        <v>1019196</v>
      </c>
      <c r="AF88" s="66">
        <v>0</v>
      </c>
      <c r="AG88" s="66">
        <v>0</v>
      </c>
      <c r="AH88" s="2">
        <v>0</v>
      </c>
      <c r="AI88" s="104">
        <v>4507.97</v>
      </c>
      <c r="AJ88" s="2">
        <v>0</v>
      </c>
      <c r="AK88" s="1" t="s">
        <v>2682</v>
      </c>
      <c r="AL88" s="68">
        <v>4507</v>
      </c>
      <c r="AM88" s="68">
        <v>4507</v>
      </c>
      <c r="AN88" s="66">
        <v>1032092</v>
      </c>
      <c r="AO88" s="1" t="s">
        <v>7496</v>
      </c>
      <c r="AP88" s="1" t="s">
        <v>33</v>
      </c>
      <c r="AQ88" s="1" t="s">
        <v>106</v>
      </c>
      <c r="AR88" s="1" t="s">
        <v>663</v>
      </c>
      <c r="AS88" s="1" t="s">
        <v>3034</v>
      </c>
      <c r="AT88" s="133">
        <f t="shared" si="3"/>
        <v>2019</v>
      </c>
      <c r="AU88" s="1">
        <f t="shared" si="4"/>
        <v>6</v>
      </c>
      <c r="AV88" s="1">
        <f t="shared" si="5"/>
        <v>26</v>
      </c>
    </row>
    <row r="89" spans="1:48" x14ac:dyDescent="0.3">
      <c r="A89" s="2">
        <v>0.92</v>
      </c>
      <c r="B89" s="1" t="s">
        <v>342</v>
      </c>
      <c r="C89" s="2">
        <v>781</v>
      </c>
      <c r="D89" s="2">
        <v>238</v>
      </c>
      <c r="E89" s="1" t="s">
        <v>270</v>
      </c>
      <c r="F89" s="1" t="s">
        <v>34</v>
      </c>
      <c r="G89" s="1" t="s">
        <v>99</v>
      </c>
      <c r="H89" s="1" t="s">
        <v>343</v>
      </c>
      <c r="I89" s="1" t="s">
        <v>6523</v>
      </c>
      <c r="J89" s="1" t="s">
        <v>368</v>
      </c>
      <c r="K89" s="1" t="s">
        <v>340</v>
      </c>
      <c r="L89" s="1" t="s">
        <v>477</v>
      </c>
      <c r="M89" s="1" t="s">
        <v>222</v>
      </c>
      <c r="N89" s="1" t="s">
        <v>86</v>
      </c>
      <c r="O89" s="1" t="s">
        <v>341</v>
      </c>
      <c r="P89" s="1" t="s">
        <v>96</v>
      </c>
      <c r="Q89" s="66">
        <v>948254</v>
      </c>
      <c r="R89" s="67">
        <v>0.66</v>
      </c>
      <c r="S89" s="1" t="s">
        <v>7497</v>
      </c>
      <c r="T89" s="1" t="s">
        <v>7147</v>
      </c>
      <c r="U89" s="1" t="s">
        <v>7497</v>
      </c>
      <c r="V89" s="1" t="s">
        <v>7497</v>
      </c>
      <c r="W89" s="1" t="s">
        <v>7147</v>
      </c>
      <c r="X89" s="1" t="s">
        <v>46</v>
      </c>
      <c r="Y89" s="1" t="s">
        <v>370</v>
      </c>
      <c r="Z89" s="1" t="s">
        <v>371</v>
      </c>
      <c r="AA89" s="1" t="s">
        <v>7431</v>
      </c>
      <c r="AB89" s="1" t="s">
        <v>6518</v>
      </c>
      <c r="AC89" s="1" t="s">
        <v>90</v>
      </c>
      <c r="AD89" s="1" t="s">
        <v>49</v>
      </c>
      <c r="AE89" s="66">
        <v>899054</v>
      </c>
      <c r="AF89" s="1" t="s">
        <v>46</v>
      </c>
      <c r="AG89" s="66">
        <v>49200</v>
      </c>
      <c r="AH89" s="2">
        <v>492</v>
      </c>
      <c r="AI89" s="68">
        <v>3943</v>
      </c>
      <c r="AJ89" s="1" t="s">
        <v>46</v>
      </c>
      <c r="AK89" s="1" t="s">
        <v>2682</v>
      </c>
      <c r="AL89" s="104">
        <v>4322.5</v>
      </c>
      <c r="AM89" s="104">
        <v>4322.5</v>
      </c>
      <c r="AN89" s="66">
        <v>989852.5</v>
      </c>
      <c r="AO89" s="1" t="s">
        <v>7498</v>
      </c>
      <c r="AP89" s="1" t="s">
        <v>33</v>
      </c>
      <c r="AQ89" s="1" t="s">
        <v>369</v>
      </c>
      <c r="AR89" s="1" t="s">
        <v>663</v>
      </c>
      <c r="AS89" s="1" t="s">
        <v>3035</v>
      </c>
      <c r="AT89" s="133">
        <f t="shared" si="3"/>
        <v>2020</v>
      </c>
      <c r="AU89" s="1">
        <f t="shared" si="4"/>
        <v>8</v>
      </c>
      <c r="AV89" s="1">
        <f t="shared" si="5"/>
        <v>35</v>
      </c>
    </row>
    <row r="90" spans="1:48" x14ac:dyDescent="0.3">
      <c r="A90" s="2">
        <v>0.43</v>
      </c>
      <c r="B90" s="1" t="s">
        <v>211</v>
      </c>
      <c r="C90" s="2">
        <v>686</v>
      </c>
      <c r="D90" s="2">
        <v>240</v>
      </c>
      <c r="E90" s="1" t="s">
        <v>210</v>
      </c>
      <c r="F90" s="1" t="s">
        <v>152</v>
      </c>
      <c r="G90" s="1" t="s">
        <v>35</v>
      </c>
      <c r="H90" s="1" t="s">
        <v>372</v>
      </c>
      <c r="I90" s="1" t="s">
        <v>6523</v>
      </c>
      <c r="J90" s="1" t="s">
        <v>373</v>
      </c>
      <c r="K90" s="1" t="s">
        <v>6733</v>
      </c>
      <c r="L90" s="1" t="s">
        <v>477</v>
      </c>
      <c r="M90" s="1" t="s">
        <v>4470</v>
      </c>
      <c r="N90" s="1" t="s">
        <v>86</v>
      </c>
      <c r="O90" s="1" t="s">
        <v>341</v>
      </c>
      <c r="P90" s="1" t="s">
        <v>96</v>
      </c>
      <c r="Q90" s="66">
        <v>711139.79</v>
      </c>
      <c r="R90" s="67">
        <v>0.93</v>
      </c>
      <c r="S90" s="1" t="s">
        <v>7091</v>
      </c>
      <c r="T90" s="1" t="s">
        <v>7501</v>
      </c>
      <c r="U90" s="1" t="s">
        <v>7091</v>
      </c>
      <c r="V90" s="1" t="s">
        <v>7091</v>
      </c>
      <c r="W90" s="1" t="s">
        <v>7310</v>
      </c>
      <c r="X90" s="1" t="s">
        <v>46</v>
      </c>
      <c r="Y90" s="1" t="s">
        <v>6577</v>
      </c>
      <c r="Z90" s="1" t="s">
        <v>7885</v>
      </c>
      <c r="AA90" s="1" t="s">
        <v>7542</v>
      </c>
      <c r="AB90" s="1" t="s">
        <v>47</v>
      </c>
      <c r="AC90" s="1" t="s">
        <v>90</v>
      </c>
      <c r="AD90" s="1" t="s">
        <v>49</v>
      </c>
      <c r="AE90" s="66">
        <v>659140</v>
      </c>
      <c r="AF90" s="66">
        <v>8800</v>
      </c>
      <c r="AG90" s="66">
        <v>43200</v>
      </c>
      <c r="AH90" s="2">
        <v>432</v>
      </c>
      <c r="AI90" s="104">
        <v>2878.33</v>
      </c>
      <c r="AJ90" s="2">
        <v>88</v>
      </c>
      <c r="AK90" s="1" t="s">
        <v>2682</v>
      </c>
      <c r="AL90" s="104">
        <v>3023.28</v>
      </c>
      <c r="AM90" s="104">
        <v>3359.2</v>
      </c>
      <c r="AN90" s="66">
        <v>692331.12</v>
      </c>
      <c r="AO90" s="1" t="s">
        <v>7118</v>
      </c>
      <c r="AP90" s="1" t="s">
        <v>33</v>
      </c>
      <c r="AQ90" s="1" t="s">
        <v>369</v>
      </c>
      <c r="AR90" s="1" t="s">
        <v>663</v>
      </c>
      <c r="AS90" s="1" t="s">
        <v>3039</v>
      </c>
      <c r="AT90" s="133">
        <f t="shared" si="3"/>
        <v>2020</v>
      </c>
      <c r="AU90" s="1">
        <f t="shared" si="4"/>
        <v>9</v>
      </c>
      <c r="AV90" s="1">
        <f t="shared" si="5"/>
        <v>38</v>
      </c>
    </row>
    <row r="91" spans="1:48" x14ac:dyDescent="0.3">
      <c r="A91" s="2">
        <v>0</v>
      </c>
      <c r="B91" s="1" t="s">
        <v>79</v>
      </c>
      <c r="C91" s="2">
        <v>166</v>
      </c>
      <c r="D91" s="2">
        <v>241</v>
      </c>
      <c r="E91" s="1" t="s">
        <v>46</v>
      </c>
      <c r="F91" s="1" t="s">
        <v>274</v>
      </c>
      <c r="G91" s="1" t="s">
        <v>2641</v>
      </c>
      <c r="H91" s="1" t="s">
        <v>203</v>
      </c>
      <c r="I91" s="1" t="s">
        <v>6523</v>
      </c>
      <c r="J91" s="1" t="s">
        <v>3040</v>
      </c>
      <c r="K91" s="1" t="s">
        <v>74</v>
      </c>
      <c r="L91" s="1" t="s">
        <v>39</v>
      </c>
      <c r="M91" s="1" t="s">
        <v>46</v>
      </c>
      <c r="N91" s="1" t="s">
        <v>41</v>
      </c>
      <c r="O91" s="1" t="s">
        <v>75</v>
      </c>
      <c r="P91" s="1" t="s">
        <v>44</v>
      </c>
      <c r="Q91" s="66">
        <v>3162343.43</v>
      </c>
      <c r="R91" s="67">
        <v>1</v>
      </c>
      <c r="S91" s="1" t="s">
        <v>7502</v>
      </c>
      <c r="T91" s="1" t="s">
        <v>7242</v>
      </c>
      <c r="U91" s="1" t="s">
        <v>7112</v>
      </c>
      <c r="V91" s="1" t="s">
        <v>7112</v>
      </c>
      <c r="W91" s="1" t="s">
        <v>7503</v>
      </c>
      <c r="X91" s="1" t="s">
        <v>7503</v>
      </c>
      <c r="Y91" s="1" t="s">
        <v>3041</v>
      </c>
      <c r="Z91" s="1" t="s">
        <v>3042</v>
      </c>
      <c r="AA91" s="1" t="s">
        <v>7253</v>
      </c>
      <c r="AB91" s="1" t="s">
        <v>47</v>
      </c>
      <c r="AC91" s="1" t="s">
        <v>7039</v>
      </c>
      <c r="AD91" s="1" t="s">
        <v>49</v>
      </c>
      <c r="AE91" s="66">
        <v>529906</v>
      </c>
      <c r="AF91" s="66" t="s">
        <v>46</v>
      </c>
      <c r="AG91" s="66">
        <v>12350</v>
      </c>
      <c r="AH91" s="2">
        <v>123.5</v>
      </c>
      <c r="AI91" s="68">
        <v>2314</v>
      </c>
      <c r="AJ91" s="2" t="s">
        <v>46</v>
      </c>
      <c r="AK91" s="1" t="s">
        <v>2682</v>
      </c>
      <c r="AL91" s="68">
        <v>2083</v>
      </c>
      <c r="AM91" s="68">
        <v>2314</v>
      </c>
      <c r="AN91" s="66">
        <v>476915</v>
      </c>
      <c r="AO91" s="1" t="s">
        <v>7474</v>
      </c>
      <c r="AP91" s="1" t="s">
        <v>33</v>
      </c>
      <c r="AQ91" s="1" t="s">
        <v>488</v>
      </c>
      <c r="AR91" s="1" t="s">
        <v>663</v>
      </c>
      <c r="AS91" s="1" t="s">
        <v>3043</v>
      </c>
      <c r="AT91" s="133">
        <f t="shared" si="3"/>
        <v>2020</v>
      </c>
      <c r="AU91" s="1">
        <f t="shared" si="4"/>
        <v>2</v>
      </c>
      <c r="AV91" s="1">
        <f t="shared" si="5"/>
        <v>9</v>
      </c>
    </row>
    <row r="92" spans="1:48" x14ac:dyDescent="0.3">
      <c r="A92" s="2">
        <v>0.97</v>
      </c>
      <c r="B92" s="1" t="s">
        <v>211</v>
      </c>
      <c r="C92" s="2">
        <v>228</v>
      </c>
      <c r="D92" s="2">
        <v>247</v>
      </c>
      <c r="E92" s="1" t="s">
        <v>46</v>
      </c>
      <c r="F92" s="1" t="s">
        <v>274</v>
      </c>
      <c r="G92" s="1" t="s">
        <v>2641</v>
      </c>
      <c r="H92" s="1" t="s">
        <v>191</v>
      </c>
      <c r="I92" s="1" t="s">
        <v>6515</v>
      </c>
      <c r="J92" s="1" t="s">
        <v>917</v>
      </c>
      <c r="K92" s="1" t="s">
        <v>207</v>
      </c>
      <c r="L92" s="1" t="s">
        <v>85</v>
      </c>
      <c r="M92" s="1" t="s">
        <v>46</v>
      </c>
      <c r="N92" s="1" t="s">
        <v>116</v>
      </c>
      <c r="O92" s="1" t="s">
        <v>3044</v>
      </c>
      <c r="P92" s="1" t="s">
        <v>119</v>
      </c>
      <c r="Q92" s="66">
        <v>424407.18</v>
      </c>
      <c r="R92" s="67">
        <v>1</v>
      </c>
      <c r="S92" s="1" t="s">
        <v>7203</v>
      </c>
      <c r="T92" s="1" t="s">
        <v>7477</v>
      </c>
      <c r="U92" s="1" t="s">
        <v>7203</v>
      </c>
      <c r="V92" s="1" t="s">
        <v>7203</v>
      </c>
      <c r="W92" s="1" t="s">
        <v>7504</v>
      </c>
      <c r="X92" s="1" t="s">
        <v>7504</v>
      </c>
      <c r="Y92" s="1" t="s">
        <v>3045</v>
      </c>
      <c r="Z92" s="1" t="s">
        <v>3046</v>
      </c>
      <c r="AA92" s="1" t="s">
        <v>7505</v>
      </c>
      <c r="AB92" s="1" t="s">
        <v>47</v>
      </c>
      <c r="AC92" s="1" t="s">
        <v>90</v>
      </c>
      <c r="AD92" s="1" t="s">
        <v>49</v>
      </c>
      <c r="AE92" s="66">
        <v>339261</v>
      </c>
      <c r="AF92" s="66" t="s">
        <v>46</v>
      </c>
      <c r="AG92" s="66">
        <v>2500</v>
      </c>
      <c r="AH92" s="2">
        <v>25</v>
      </c>
      <c r="AI92" s="104">
        <v>1481.48</v>
      </c>
      <c r="AJ92" s="2" t="s">
        <v>46</v>
      </c>
      <c r="AK92" s="1" t="s">
        <v>2682</v>
      </c>
      <c r="AL92" s="68">
        <v>1441</v>
      </c>
      <c r="AM92" s="68">
        <v>1602</v>
      </c>
      <c r="AN92" s="66">
        <v>330090</v>
      </c>
      <c r="AO92" s="1" t="s">
        <v>7133</v>
      </c>
      <c r="AP92" s="1" t="s">
        <v>33</v>
      </c>
      <c r="AQ92" s="1" t="s">
        <v>46</v>
      </c>
      <c r="AR92" s="1" t="s">
        <v>46</v>
      </c>
      <c r="AS92" s="1" t="s">
        <v>3047</v>
      </c>
      <c r="AT92" s="133">
        <f t="shared" si="3"/>
        <v>2019</v>
      </c>
      <c r="AU92" s="1">
        <f t="shared" si="4"/>
        <v>4</v>
      </c>
      <c r="AV92" s="1">
        <f t="shared" si="5"/>
        <v>17</v>
      </c>
    </row>
    <row r="93" spans="1:48" x14ac:dyDescent="0.3">
      <c r="A93" s="2">
        <v>0.93</v>
      </c>
      <c r="B93" s="1" t="s">
        <v>211</v>
      </c>
      <c r="C93" s="2">
        <v>229</v>
      </c>
      <c r="D93" s="2">
        <v>248</v>
      </c>
      <c r="E93" s="1" t="s">
        <v>46</v>
      </c>
      <c r="F93" s="1" t="s">
        <v>274</v>
      </c>
      <c r="G93" s="1" t="s">
        <v>2641</v>
      </c>
      <c r="H93" s="1" t="s">
        <v>191</v>
      </c>
      <c r="I93" s="1" t="s">
        <v>6515</v>
      </c>
      <c r="J93" s="1" t="s">
        <v>3048</v>
      </c>
      <c r="K93" s="1" t="s">
        <v>207</v>
      </c>
      <c r="L93" s="1" t="s">
        <v>85</v>
      </c>
      <c r="M93" s="1" t="s">
        <v>46</v>
      </c>
      <c r="N93" s="1" t="s">
        <v>116</v>
      </c>
      <c r="O93" s="1" t="s">
        <v>3044</v>
      </c>
      <c r="P93" s="1" t="s">
        <v>2760</v>
      </c>
      <c r="Q93" s="66">
        <v>394886.3</v>
      </c>
      <c r="R93" s="67">
        <v>1</v>
      </c>
      <c r="S93" s="1" t="s">
        <v>7203</v>
      </c>
      <c r="T93" s="1" t="s">
        <v>7488</v>
      </c>
      <c r="U93" s="1" t="s">
        <v>7203</v>
      </c>
      <c r="V93" s="1" t="s">
        <v>7203</v>
      </c>
      <c r="W93" s="1" t="s">
        <v>7505</v>
      </c>
      <c r="X93" s="1" t="s">
        <v>7505</v>
      </c>
      <c r="Y93" s="1" t="s">
        <v>3049</v>
      </c>
      <c r="Z93" s="1" t="s">
        <v>3050</v>
      </c>
      <c r="AA93" s="1" t="s">
        <v>7505</v>
      </c>
      <c r="AB93" s="1" t="s">
        <v>47</v>
      </c>
      <c r="AC93" s="1" t="s">
        <v>90</v>
      </c>
      <c r="AD93" s="1" t="s">
        <v>49</v>
      </c>
      <c r="AE93" s="66">
        <v>188773</v>
      </c>
      <c r="AF93" s="66" t="s">
        <v>46</v>
      </c>
      <c r="AG93" s="66">
        <v>2300</v>
      </c>
      <c r="AH93" s="2">
        <v>23</v>
      </c>
      <c r="AI93" s="2">
        <v>824.33</v>
      </c>
      <c r="AJ93" s="2" t="s">
        <v>46</v>
      </c>
      <c r="AK93" s="1" t="s">
        <v>2682</v>
      </c>
      <c r="AL93" s="68">
        <v>1532</v>
      </c>
      <c r="AM93" s="68">
        <v>1702</v>
      </c>
      <c r="AN93" s="66">
        <v>350720</v>
      </c>
      <c r="AO93" s="1" t="s">
        <v>7133</v>
      </c>
      <c r="AP93" s="1" t="s">
        <v>33</v>
      </c>
      <c r="AQ93" s="1" t="s">
        <v>46</v>
      </c>
      <c r="AR93" s="1" t="s">
        <v>46</v>
      </c>
      <c r="AS93" s="1" t="s">
        <v>3051</v>
      </c>
      <c r="AT93" s="133">
        <f t="shared" si="3"/>
        <v>2019</v>
      </c>
      <c r="AU93" s="1">
        <f t="shared" si="4"/>
        <v>4</v>
      </c>
      <c r="AV93" s="1">
        <f t="shared" si="5"/>
        <v>17</v>
      </c>
    </row>
    <row r="94" spans="1:48" x14ac:dyDescent="0.3">
      <c r="A94" s="2">
        <v>0.65</v>
      </c>
      <c r="B94" s="1" t="s">
        <v>211</v>
      </c>
      <c r="C94" s="2">
        <v>338</v>
      </c>
      <c r="D94" s="2">
        <v>249</v>
      </c>
      <c r="E94" s="1" t="s">
        <v>46</v>
      </c>
      <c r="F94" s="1" t="s">
        <v>274</v>
      </c>
      <c r="G94" s="1" t="s">
        <v>2641</v>
      </c>
      <c r="H94" s="1" t="s">
        <v>3052</v>
      </c>
      <c r="I94" s="1" t="s">
        <v>6514</v>
      </c>
      <c r="J94" s="1" t="s">
        <v>3053</v>
      </c>
      <c r="K94" s="1" t="s">
        <v>207</v>
      </c>
      <c r="L94" s="1" t="s">
        <v>85</v>
      </c>
      <c r="M94" s="1" t="s">
        <v>46</v>
      </c>
      <c r="N94" s="1" t="s">
        <v>2659</v>
      </c>
      <c r="O94" s="1" t="s">
        <v>282</v>
      </c>
      <c r="P94" s="1" t="s">
        <v>145</v>
      </c>
      <c r="Q94" s="66">
        <v>23276.32</v>
      </c>
      <c r="R94" s="67">
        <v>1</v>
      </c>
      <c r="S94" s="1" t="s">
        <v>7417</v>
      </c>
      <c r="T94" s="1" t="s">
        <v>7479</v>
      </c>
      <c r="U94" s="1" t="s">
        <v>7417</v>
      </c>
      <c r="V94" s="1" t="s">
        <v>7417</v>
      </c>
      <c r="W94" s="1" t="s">
        <v>7506</v>
      </c>
      <c r="X94" s="1" t="s">
        <v>7506</v>
      </c>
      <c r="Y94" s="1" t="s">
        <v>3054</v>
      </c>
      <c r="Z94" s="1" t="s">
        <v>3055</v>
      </c>
      <c r="AA94" s="1" t="s">
        <v>7506</v>
      </c>
      <c r="AB94" s="1" t="s">
        <v>47</v>
      </c>
      <c r="AC94" s="1" t="s">
        <v>90</v>
      </c>
      <c r="AD94" s="1" t="s">
        <v>49</v>
      </c>
      <c r="AE94" s="66">
        <v>29846</v>
      </c>
      <c r="AF94" s="66">
        <v>300</v>
      </c>
      <c r="AG94" s="66">
        <v>10900</v>
      </c>
      <c r="AH94" s="2">
        <v>109</v>
      </c>
      <c r="AI94" s="2">
        <v>130.33000000000001</v>
      </c>
      <c r="AJ94" s="2">
        <v>25</v>
      </c>
      <c r="AK94" s="1" t="s">
        <v>2701</v>
      </c>
      <c r="AL94" s="2">
        <v>0</v>
      </c>
      <c r="AM94" s="2">
        <v>125</v>
      </c>
      <c r="AN94" s="66">
        <v>28625</v>
      </c>
      <c r="AO94" s="1" t="s">
        <v>7507</v>
      </c>
      <c r="AP94" s="1" t="s">
        <v>33</v>
      </c>
      <c r="AQ94" s="1" t="s">
        <v>46</v>
      </c>
      <c r="AR94" s="1" t="s">
        <v>654</v>
      </c>
      <c r="AS94" s="1" t="s">
        <v>3056</v>
      </c>
      <c r="AT94" s="133">
        <f t="shared" si="3"/>
        <v>2019</v>
      </c>
      <c r="AU94" s="1">
        <f t="shared" si="4"/>
        <v>5</v>
      </c>
      <c r="AV94" s="1">
        <f t="shared" si="5"/>
        <v>20</v>
      </c>
    </row>
    <row r="95" spans="1:48" x14ac:dyDescent="0.3">
      <c r="A95" s="2">
        <v>0.74</v>
      </c>
      <c r="B95" s="1" t="s">
        <v>238</v>
      </c>
      <c r="C95" s="2">
        <v>328</v>
      </c>
      <c r="D95" s="2">
        <v>250</v>
      </c>
      <c r="E95" s="1" t="s">
        <v>45</v>
      </c>
      <c r="F95" s="1" t="s">
        <v>171</v>
      </c>
      <c r="G95" s="1" t="s">
        <v>35</v>
      </c>
      <c r="H95" s="1" t="s">
        <v>374</v>
      </c>
      <c r="I95" s="1" t="s">
        <v>6523</v>
      </c>
      <c r="J95" s="1" t="s">
        <v>375</v>
      </c>
      <c r="K95" s="1" t="s">
        <v>376</v>
      </c>
      <c r="L95" s="1" t="s">
        <v>39</v>
      </c>
      <c r="M95" s="1" t="s">
        <v>4460</v>
      </c>
      <c r="N95" s="1" t="s">
        <v>41</v>
      </c>
      <c r="O95" s="1" t="s">
        <v>42</v>
      </c>
      <c r="P95" s="1" t="s">
        <v>44</v>
      </c>
      <c r="Q95" s="66">
        <v>3618857.86</v>
      </c>
      <c r="R95" s="67">
        <v>0.48</v>
      </c>
      <c r="S95" s="1" t="s">
        <v>7091</v>
      </c>
      <c r="T95" s="1" t="s">
        <v>7509</v>
      </c>
      <c r="U95" s="1" t="s">
        <v>7091</v>
      </c>
      <c r="V95" s="1" t="s">
        <v>7091</v>
      </c>
      <c r="W95" s="1" t="s">
        <v>7989</v>
      </c>
      <c r="X95" s="1" t="s">
        <v>46</v>
      </c>
      <c r="Y95" s="1" t="s">
        <v>7990</v>
      </c>
      <c r="Z95" s="1" t="s">
        <v>7991</v>
      </c>
      <c r="AA95" s="1" t="s">
        <v>7542</v>
      </c>
      <c r="AB95" s="1" t="s">
        <v>47</v>
      </c>
      <c r="AC95" s="1" t="s">
        <v>78</v>
      </c>
      <c r="AD95" s="1" t="s">
        <v>49</v>
      </c>
      <c r="AE95" s="66">
        <v>3522058</v>
      </c>
      <c r="AF95" s="66">
        <v>0</v>
      </c>
      <c r="AG95" s="66">
        <v>96800</v>
      </c>
      <c r="AH95" s="2">
        <v>968</v>
      </c>
      <c r="AI95" s="104">
        <v>15393.68</v>
      </c>
      <c r="AJ95" s="2">
        <v>0</v>
      </c>
      <c r="AK95" s="1" t="s">
        <v>2682</v>
      </c>
      <c r="AL95" s="104">
        <v>15009.85</v>
      </c>
      <c r="AM95" s="104">
        <v>15009.85</v>
      </c>
      <c r="AN95" s="66">
        <v>3437255.65</v>
      </c>
      <c r="AO95" s="1" t="s">
        <v>7100</v>
      </c>
      <c r="AP95" s="1" t="s">
        <v>33</v>
      </c>
      <c r="AQ95" s="1" t="s">
        <v>43</v>
      </c>
      <c r="AR95" s="1" t="s">
        <v>663</v>
      </c>
      <c r="AS95" s="1" t="s">
        <v>3060</v>
      </c>
      <c r="AT95" s="133">
        <f t="shared" si="3"/>
        <v>2020</v>
      </c>
      <c r="AU95" s="1">
        <f t="shared" si="4"/>
        <v>9</v>
      </c>
      <c r="AV95" s="1">
        <f t="shared" si="5"/>
        <v>38</v>
      </c>
    </row>
    <row r="96" spans="1:48" x14ac:dyDescent="0.3">
      <c r="A96" s="2">
        <v>0.7</v>
      </c>
      <c r="B96" s="1" t="s">
        <v>62</v>
      </c>
      <c r="C96" s="2">
        <v>248</v>
      </c>
      <c r="D96" s="2">
        <v>251</v>
      </c>
      <c r="E96" s="1" t="s">
        <v>46</v>
      </c>
      <c r="F96" s="1" t="s">
        <v>274</v>
      </c>
      <c r="G96" s="1" t="s">
        <v>2641</v>
      </c>
      <c r="H96" s="1" t="s">
        <v>141</v>
      </c>
      <c r="I96" s="1" t="s">
        <v>6515</v>
      </c>
      <c r="J96" s="1" t="s">
        <v>3061</v>
      </c>
      <c r="K96" s="1" t="s">
        <v>54</v>
      </c>
      <c r="L96" s="1" t="s">
        <v>55</v>
      </c>
      <c r="M96" s="1" t="s">
        <v>46</v>
      </c>
      <c r="N96" s="1" t="s">
        <v>56</v>
      </c>
      <c r="O96" s="1" t="s">
        <v>144</v>
      </c>
      <c r="P96" s="1" t="s">
        <v>146</v>
      </c>
      <c r="Q96" s="66">
        <v>2895912.71</v>
      </c>
      <c r="R96" s="67">
        <v>1</v>
      </c>
      <c r="S96" s="1" t="s">
        <v>7176</v>
      </c>
      <c r="T96" s="1" t="s">
        <v>7437</v>
      </c>
      <c r="U96" s="1" t="s">
        <v>7176</v>
      </c>
      <c r="V96" s="1" t="s">
        <v>7176</v>
      </c>
      <c r="W96" s="1" t="s">
        <v>7253</v>
      </c>
      <c r="X96" s="1" t="s">
        <v>7253</v>
      </c>
      <c r="Y96" s="1" t="s">
        <v>3062</v>
      </c>
      <c r="Z96" s="1" t="s">
        <v>3063</v>
      </c>
      <c r="AA96" s="1" t="s">
        <v>7253</v>
      </c>
      <c r="AB96" s="1" t="s">
        <v>47</v>
      </c>
      <c r="AC96" s="1" t="s">
        <v>61</v>
      </c>
      <c r="AD96" s="1" t="s">
        <v>49</v>
      </c>
      <c r="AE96" s="66">
        <v>2823256</v>
      </c>
      <c r="AF96" s="66">
        <v>22400</v>
      </c>
      <c r="AG96" s="66">
        <v>50257</v>
      </c>
      <c r="AH96" s="2">
        <v>502.57</v>
      </c>
      <c r="AI96" s="104">
        <v>12328.63</v>
      </c>
      <c r="AJ96" s="2">
        <v>224</v>
      </c>
      <c r="AK96" s="1" t="s">
        <v>2682</v>
      </c>
      <c r="AL96" s="68">
        <v>5202</v>
      </c>
      <c r="AM96" s="68">
        <v>5202</v>
      </c>
      <c r="AN96" s="66">
        <v>1191233</v>
      </c>
      <c r="AO96" s="1" t="s">
        <v>7442</v>
      </c>
      <c r="AP96" s="1" t="s">
        <v>33</v>
      </c>
      <c r="AQ96" s="1" t="s">
        <v>145</v>
      </c>
      <c r="AR96" s="1" t="s">
        <v>663</v>
      </c>
      <c r="AS96" s="1" t="s">
        <v>3064</v>
      </c>
      <c r="AT96" s="133">
        <f t="shared" si="3"/>
        <v>2020</v>
      </c>
      <c r="AU96" s="1">
        <f t="shared" si="4"/>
        <v>2</v>
      </c>
      <c r="AV96" s="1">
        <f t="shared" si="5"/>
        <v>9</v>
      </c>
    </row>
    <row r="97" spans="1:48" x14ac:dyDescent="0.3">
      <c r="A97" s="2">
        <v>0.98</v>
      </c>
      <c r="B97" s="1" t="s">
        <v>62</v>
      </c>
      <c r="C97" s="2">
        <v>966</v>
      </c>
      <c r="D97" s="2">
        <v>252</v>
      </c>
      <c r="E97" s="1" t="s">
        <v>45</v>
      </c>
      <c r="F97" s="1" t="s">
        <v>81</v>
      </c>
      <c r="G97" s="1" t="s">
        <v>35</v>
      </c>
      <c r="H97" s="1" t="s">
        <v>377</v>
      </c>
      <c r="I97" s="1" t="s">
        <v>6523</v>
      </c>
      <c r="J97" s="1" t="s">
        <v>378</v>
      </c>
      <c r="K97" s="1" t="s">
        <v>54</v>
      </c>
      <c r="L97" s="1" t="s">
        <v>55</v>
      </c>
      <c r="M97" s="1" t="s">
        <v>143</v>
      </c>
      <c r="N97" s="1" t="s">
        <v>56</v>
      </c>
      <c r="O97" s="1" t="s">
        <v>57</v>
      </c>
      <c r="P97" s="1" t="s">
        <v>146</v>
      </c>
      <c r="Q97" s="66">
        <v>1164666.18</v>
      </c>
      <c r="R97" s="67">
        <v>0.63</v>
      </c>
      <c r="S97" s="1" t="s">
        <v>7474</v>
      </c>
      <c r="T97" s="1" t="s">
        <v>7313</v>
      </c>
      <c r="U97" s="1" t="s">
        <v>7474</v>
      </c>
      <c r="V97" s="1" t="s">
        <v>7474</v>
      </c>
      <c r="W97" s="1" t="s">
        <v>7400</v>
      </c>
      <c r="X97" s="1" t="s">
        <v>46</v>
      </c>
      <c r="Y97" s="1" t="s">
        <v>6578</v>
      </c>
      <c r="Z97" s="1" t="s">
        <v>6579</v>
      </c>
      <c r="AA97" s="1" t="s">
        <v>7160</v>
      </c>
      <c r="AB97" s="1" t="s">
        <v>47</v>
      </c>
      <c r="AC97" s="1" t="s">
        <v>61</v>
      </c>
      <c r="AD97" s="1" t="s">
        <v>49</v>
      </c>
      <c r="AE97" s="66">
        <v>1072306</v>
      </c>
      <c r="AF97" s="66">
        <v>19200</v>
      </c>
      <c r="AG97" s="66">
        <v>73160</v>
      </c>
      <c r="AH97" s="2">
        <v>731.6</v>
      </c>
      <c r="AI97" s="104">
        <v>4971.7299999999996</v>
      </c>
      <c r="AJ97" s="2">
        <v>192</v>
      </c>
      <c r="AK97" s="1" t="s">
        <v>2682</v>
      </c>
      <c r="AL97" s="104">
        <v>4574.0600000000004</v>
      </c>
      <c r="AM97" s="104">
        <v>4971.74</v>
      </c>
      <c r="AN97" s="66">
        <v>1047459.74</v>
      </c>
      <c r="AO97" s="1" t="s">
        <v>7474</v>
      </c>
      <c r="AP97" s="1" t="s">
        <v>33</v>
      </c>
      <c r="AQ97" s="1" t="s">
        <v>145</v>
      </c>
      <c r="AR97" s="1" t="s">
        <v>663</v>
      </c>
      <c r="AS97" s="1" t="s">
        <v>3065</v>
      </c>
      <c r="AT97" s="133">
        <f t="shared" si="3"/>
        <v>2020</v>
      </c>
      <c r="AU97" s="1">
        <f t="shared" si="4"/>
        <v>8</v>
      </c>
      <c r="AV97" s="1">
        <f t="shared" si="5"/>
        <v>36</v>
      </c>
    </row>
    <row r="98" spans="1:48" x14ac:dyDescent="0.3">
      <c r="A98" s="2">
        <v>1.01</v>
      </c>
      <c r="B98" s="1" t="s">
        <v>62</v>
      </c>
      <c r="C98" s="2">
        <v>484</v>
      </c>
      <c r="D98" s="2">
        <v>253</v>
      </c>
      <c r="E98" s="1" t="s">
        <v>45</v>
      </c>
      <c r="F98" s="1" t="s">
        <v>274</v>
      </c>
      <c r="G98" s="1" t="s">
        <v>2641</v>
      </c>
      <c r="H98" s="1" t="s">
        <v>141</v>
      </c>
      <c r="I98" s="1" t="s">
        <v>6515</v>
      </c>
      <c r="J98" s="1" t="s">
        <v>3066</v>
      </c>
      <c r="K98" s="1" t="s">
        <v>54</v>
      </c>
      <c r="L98" s="1" t="s">
        <v>55</v>
      </c>
      <c r="M98" s="1" t="s">
        <v>46</v>
      </c>
      <c r="N98" s="1" t="s">
        <v>56</v>
      </c>
      <c r="O98" s="1" t="s">
        <v>144</v>
      </c>
      <c r="P98" s="1" t="s">
        <v>44</v>
      </c>
      <c r="Q98" s="66">
        <v>111200</v>
      </c>
      <c r="R98" s="67">
        <v>1</v>
      </c>
      <c r="S98" s="1" t="s">
        <v>7510</v>
      </c>
      <c r="T98" s="1" t="s">
        <v>7511</v>
      </c>
      <c r="U98" s="1" t="s">
        <v>7510</v>
      </c>
      <c r="V98" s="1" t="s">
        <v>7510</v>
      </c>
      <c r="W98" s="1" t="s">
        <v>7512</v>
      </c>
      <c r="X98" s="1" t="s">
        <v>7512</v>
      </c>
      <c r="Y98" s="1" t="s">
        <v>3067</v>
      </c>
      <c r="Z98" s="1" t="s">
        <v>3068</v>
      </c>
      <c r="AA98" s="1" t="s">
        <v>7512</v>
      </c>
      <c r="AB98" s="1" t="s">
        <v>47</v>
      </c>
      <c r="AC98" s="1" t="s">
        <v>61</v>
      </c>
      <c r="AD98" s="1" t="s">
        <v>49</v>
      </c>
      <c r="AE98" s="66" t="s">
        <v>46</v>
      </c>
      <c r="AF98" s="66" t="s">
        <v>46</v>
      </c>
      <c r="AG98" s="66" t="s">
        <v>46</v>
      </c>
      <c r="AH98" s="2" t="s">
        <v>46</v>
      </c>
      <c r="AI98" s="104" t="s">
        <v>46</v>
      </c>
      <c r="AJ98" s="2" t="s">
        <v>46</v>
      </c>
      <c r="AK98" s="1" t="s">
        <v>46</v>
      </c>
      <c r="AL98" s="68" t="s">
        <v>46</v>
      </c>
      <c r="AM98" s="68" t="s">
        <v>46</v>
      </c>
      <c r="AN98" s="66" t="s">
        <v>46</v>
      </c>
      <c r="AO98" s="1" t="s">
        <v>7503</v>
      </c>
      <c r="AP98" s="1" t="s">
        <v>183</v>
      </c>
      <c r="AQ98" s="1" t="s">
        <v>46</v>
      </c>
      <c r="AR98" s="1" t="s">
        <v>46</v>
      </c>
      <c r="AS98" s="1" t="s">
        <v>3069</v>
      </c>
      <c r="AT98" s="133">
        <f t="shared" si="3"/>
        <v>2019</v>
      </c>
      <c r="AU98" s="1">
        <f t="shared" si="4"/>
        <v>5</v>
      </c>
      <c r="AV98" s="1">
        <f t="shared" si="5"/>
        <v>20</v>
      </c>
    </row>
    <row r="99" spans="1:48" x14ac:dyDescent="0.3">
      <c r="A99" s="2">
        <v>0</v>
      </c>
      <c r="B99" s="1" t="s">
        <v>50</v>
      </c>
      <c r="C99" s="2">
        <v>885</v>
      </c>
      <c r="D99" s="2">
        <v>254</v>
      </c>
      <c r="E99" s="1" t="s">
        <v>210</v>
      </c>
      <c r="F99" s="1" t="s">
        <v>34</v>
      </c>
      <c r="G99" s="1" t="s">
        <v>35</v>
      </c>
      <c r="H99" s="1" t="s">
        <v>379</v>
      </c>
      <c r="I99" s="1" t="s">
        <v>6514</v>
      </c>
      <c r="J99" s="1" t="s">
        <v>380</v>
      </c>
      <c r="K99" s="1" t="s">
        <v>1107</v>
      </c>
      <c r="L99" s="1" t="s">
        <v>123</v>
      </c>
      <c r="M99" s="1" t="s">
        <v>4476</v>
      </c>
      <c r="N99" s="1" t="s">
        <v>125</v>
      </c>
      <c r="O99" s="1" t="s">
        <v>282</v>
      </c>
      <c r="P99" s="1" t="s">
        <v>107</v>
      </c>
      <c r="Q99" s="66">
        <v>549394.17000000004</v>
      </c>
      <c r="R99" s="67">
        <v>0.71</v>
      </c>
      <c r="S99" s="1" t="s">
        <v>7259</v>
      </c>
      <c r="T99" s="1" t="s">
        <v>7513</v>
      </c>
      <c r="U99" s="1" t="s">
        <v>7259</v>
      </c>
      <c r="V99" s="1" t="s">
        <v>7259</v>
      </c>
      <c r="W99" s="1" t="s">
        <v>7376</v>
      </c>
      <c r="X99" s="1" t="s">
        <v>46</v>
      </c>
      <c r="Y99" s="1" t="s">
        <v>6582</v>
      </c>
      <c r="Z99" s="1" t="s">
        <v>6583</v>
      </c>
      <c r="AA99" s="1" t="s">
        <v>7462</v>
      </c>
      <c r="AB99" s="1" t="s">
        <v>47</v>
      </c>
      <c r="AC99" s="1" t="s">
        <v>48</v>
      </c>
      <c r="AD99" s="1" t="s">
        <v>49</v>
      </c>
      <c r="AE99" s="66">
        <v>472758</v>
      </c>
      <c r="AF99" s="66">
        <v>3200</v>
      </c>
      <c r="AG99" s="66">
        <v>73436</v>
      </c>
      <c r="AH99" s="2">
        <v>733.37</v>
      </c>
      <c r="AI99" s="104">
        <v>2213.5</v>
      </c>
      <c r="AJ99" s="2">
        <v>32</v>
      </c>
      <c r="AK99" s="1" t="s">
        <v>2682</v>
      </c>
      <c r="AL99" s="104">
        <v>1992.15</v>
      </c>
      <c r="AM99" s="104">
        <v>2213.5</v>
      </c>
      <c r="AN99" s="66">
        <v>456202.35</v>
      </c>
      <c r="AO99" s="1" t="s">
        <v>7514</v>
      </c>
      <c r="AP99" s="1" t="s">
        <v>33</v>
      </c>
      <c r="AQ99" s="1" t="s">
        <v>298</v>
      </c>
      <c r="AR99" s="1" t="s">
        <v>663</v>
      </c>
      <c r="AS99" s="1" t="s">
        <v>3070</v>
      </c>
      <c r="AT99" s="133">
        <f t="shared" si="3"/>
        <v>2020</v>
      </c>
      <c r="AU99" s="1">
        <f t="shared" si="4"/>
        <v>7</v>
      </c>
      <c r="AV99" s="1">
        <f t="shared" si="5"/>
        <v>28</v>
      </c>
    </row>
    <row r="100" spans="1:48" x14ac:dyDescent="0.3">
      <c r="A100" s="2">
        <v>0.12</v>
      </c>
      <c r="B100" s="1" t="s">
        <v>50</v>
      </c>
      <c r="C100" s="2">
        <v>186</v>
      </c>
      <c r="D100" s="2">
        <v>255</v>
      </c>
      <c r="E100" s="1" t="s">
        <v>46</v>
      </c>
      <c r="F100" s="1" t="s">
        <v>274</v>
      </c>
      <c r="G100" s="1" t="s">
        <v>2641</v>
      </c>
      <c r="H100" s="1" t="s">
        <v>483</v>
      </c>
      <c r="I100" s="1" t="s">
        <v>6515</v>
      </c>
      <c r="J100" s="1" t="s">
        <v>3071</v>
      </c>
      <c r="K100" s="1" t="s">
        <v>340</v>
      </c>
      <c r="L100" s="1" t="s">
        <v>85</v>
      </c>
      <c r="M100" s="1" t="s">
        <v>46</v>
      </c>
      <c r="N100" s="1" t="s">
        <v>86</v>
      </c>
      <c r="O100" s="1" t="s">
        <v>267</v>
      </c>
      <c r="P100" s="1" t="s">
        <v>46</v>
      </c>
      <c r="Q100" s="66">
        <v>10244.5</v>
      </c>
      <c r="R100" s="67">
        <v>1</v>
      </c>
      <c r="S100" s="1" t="s">
        <v>7393</v>
      </c>
      <c r="T100" s="1" t="s">
        <v>7449</v>
      </c>
      <c r="U100" s="1" t="s">
        <v>7393</v>
      </c>
      <c r="V100" s="1" t="s">
        <v>7393</v>
      </c>
      <c r="W100" s="1" t="s">
        <v>7442</v>
      </c>
      <c r="X100" s="1" t="s">
        <v>7442</v>
      </c>
      <c r="Y100" s="1" t="s">
        <v>3072</v>
      </c>
      <c r="Z100" s="1" t="s">
        <v>158</v>
      </c>
      <c r="AA100" s="1" t="s">
        <v>7447</v>
      </c>
      <c r="AB100" s="1" t="s">
        <v>175</v>
      </c>
      <c r="AC100" s="1" t="s">
        <v>90</v>
      </c>
      <c r="AD100" s="1" t="s">
        <v>49</v>
      </c>
      <c r="AE100" s="66">
        <v>6753</v>
      </c>
      <c r="AF100" s="66">
        <v>1266</v>
      </c>
      <c r="AG100" s="66">
        <v>2226</v>
      </c>
      <c r="AH100" s="2">
        <v>22.27</v>
      </c>
      <c r="AI100" s="2">
        <v>29.48</v>
      </c>
      <c r="AJ100" s="2">
        <v>5.53</v>
      </c>
      <c r="AK100" s="1" t="s">
        <v>2701</v>
      </c>
      <c r="AL100" s="2">
        <v>0</v>
      </c>
      <c r="AM100" s="2">
        <v>39</v>
      </c>
      <c r="AN100" s="66">
        <v>8931</v>
      </c>
      <c r="AO100" s="1" t="s">
        <v>7449</v>
      </c>
      <c r="AP100" s="1" t="s">
        <v>33</v>
      </c>
      <c r="AQ100" s="1" t="s">
        <v>46</v>
      </c>
      <c r="AR100" s="1" t="s">
        <v>46</v>
      </c>
      <c r="AS100" s="1" t="s">
        <v>3073</v>
      </c>
      <c r="AT100" s="133">
        <f t="shared" si="3"/>
        <v>2019</v>
      </c>
      <c r="AU100" s="1">
        <f t="shared" si="4"/>
        <v>1</v>
      </c>
      <c r="AV100" s="1">
        <f t="shared" si="5"/>
        <v>4</v>
      </c>
    </row>
    <row r="101" spans="1:48" x14ac:dyDescent="0.3">
      <c r="A101" s="2">
        <v>0.98</v>
      </c>
      <c r="B101" s="1" t="s">
        <v>238</v>
      </c>
      <c r="C101" s="68">
        <v>1079</v>
      </c>
      <c r="D101" s="2">
        <v>256</v>
      </c>
      <c r="E101" s="1" t="s">
        <v>45</v>
      </c>
      <c r="F101" s="1" t="s">
        <v>171</v>
      </c>
      <c r="G101" s="1" t="s">
        <v>35</v>
      </c>
      <c r="H101" s="1" t="s">
        <v>382</v>
      </c>
      <c r="I101" s="1" t="s">
        <v>6514</v>
      </c>
      <c r="J101" s="1" t="s">
        <v>383</v>
      </c>
      <c r="K101" s="1" t="s">
        <v>38</v>
      </c>
      <c r="L101" s="1" t="s">
        <v>427</v>
      </c>
      <c r="M101" s="1" t="s">
        <v>4474</v>
      </c>
      <c r="N101" s="1" t="s">
        <v>41</v>
      </c>
      <c r="O101" s="1" t="s">
        <v>287</v>
      </c>
      <c r="P101" s="1" t="s">
        <v>44</v>
      </c>
      <c r="Q101" s="66">
        <v>3489683.37</v>
      </c>
      <c r="R101" s="67">
        <v>0.39</v>
      </c>
      <c r="S101" s="1" t="s">
        <v>7507</v>
      </c>
      <c r="T101" s="1" t="s">
        <v>7515</v>
      </c>
      <c r="U101" s="1" t="s">
        <v>7507</v>
      </c>
      <c r="V101" s="1" t="s">
        <v>7507</v>
      </c>
      <c r="W101" s="1" t="s">
        <v>7516</v>
      </c>
      <c r="X101" s="1" t="s">
        <v>46</v>
      </c>
      <c r="Y101" s="1" t="s">
        <v>8109</v>
      </c>
      <c r="Z101" s="1" t="s">
        <v>6584</v>
      </c>
      <c r="AA101" s="1" t="s">
        <v>7376</v>
      </c>
      <c r="AB101" s="1" t="s">
        <v>47</v>
      </c>
      <c r="AC101" s="1" t="s">
        <v>78</v>
      </c>
      <c r="AD101" s="1" t="s">
        <v>49</v>
      </c>
      <c r="AE101" s="66">
        <v>3328883</v>
      </c>
      <c r="AF101" s="66">
        <v>24800</v>
      </c>
      <c r="AG101" s="66">
        <v>136000</v>
      </c>
      <c r="AH101" s="68">
        <v>1488</v>
      </c>
      <c r="AI101" s="104">
        <v>14536.62</v>
      </c>
      <c r="AJ101" s="2">
        <v>248</v>
      </c>
      <c r="AK101" s="1" t="s">
        <v>2682</v>
      </c>
      <c r="AL101" s="104">
        <v>14536.6</v>
      </c>
      <c r="AM101" s="104">
        <v>14536.6</v>
      </c>
      <c r="AN101" s="66">
        <v>3328881.4</v>
      </c>
      <c r="AO101" s="1" t="s">
        <v>7367</v>
      </c>
      <c r="AP101" s="1" t="s">
        <v>33</v>
      </c>
      <c r="AQ101" s="1" t="s">
        <v>384</v>
      </c>
      <c r="AR101" s="1" t="s">
        <v>663</v>
      </c>
      <c r="AS101" s="1" t="s">
        <v>3074</v>
      </c>
      <c r="AT101" s="133">
        <f t="shared" si="3"/>
        <v>2020</v>
      </c>
      <c r="AU101" s="1">
        <f t="shared" si="4"/>
        <v>9</v>
      </c>
      <c r="AV101" s="1">
        <f t="shared" si="5"/>
        <v>38</v>
      </c>
    </row>
    <row r="102" spans="1:48" x14ac:dyDescent="0.3">
      <c r="A102" s="2">
        <v>0.28000000000000003</v>
      </c>
      <c r="B102" s="1" t="s">
        <v>211</v>
      </c>
      <c r="C102" s="2">
        <v>173</v>
      </c>
      <c r="D102" s="2">
        <v>257</v>
      </c>
      <c r="E102" s="1" t="s">
        <v>46</v>
      </c>
      <c r="F102" s="1" t="s">
        <v>274</v>
      </c>
      <c r="G102" s="1" t="s">
        <v>2641</v>
      </c>
      <c r="H102" s="1" t="s">
        <v>372</v>
      </c>
      <c r="I102" s="1" t="s">
        <v>6515</v>
      </c>
      <c r="J102" s="1" t="s">
        <v>934</v>
      </c>
      <c r="K102" s="1" t="s">
        <v>207</v>
      </c>
      <c r="L102" s="1" t="s">
        <v>85</v>
      </c>
      <c r="M102" s="1" t="s">
        <v>46</v>
      </c>
      <c r="N102" s="1" t="s">
        <v>86</v>
      </c>
      <c r="O102" s="1" t="s">
        <v>341</v>
      </c>
      <c r="P102" s="1" t="s">
        <v>2972</v>
      </c>
      <c r="Q102" s="66">
        <v>59319.94</v>
      </c>
      <c r="R102" s="67">
        <v>1</v>
      </c>
      <c r="S102" s="1" t="s">
        <v>7179</v>
      </c>
      <c r="T102" s="1" t="s">
        <v>7427</v>
      </c>
      <c r="U102" s="1" t="s">
        <v>7179</v>
      </c>
      <c r="V102" s="1" t="s">
        <v>7179</v>
      </c>
      <c r="W102" s="1" t="s">
        <v>7391</v>
      </c>
      <c r="X102" s="1" t="s">
        <v>7391</v>
      </c>
      <c r="Y102" s="1" t="s">
        <v>3075</v>
      </c>
      <c r="Z102" s="1" t="s">
        <v>3076</v>
      </c>
      <c r="AA102" s="1" t="s">
        <v>7488</v>
      </c>
      <c r="AB102" s="1" t="s">
        <v>47</v>
      </c>
      <c r="AC102" s="1" t="s">
        <v>90</v>
      </c>
      <c r="AD102" s="1" t="s">
        <v>49</v>
      </c>
      <c r="AE102" s="66">
        <v>20120</v>
      </c>
      <c r="AF102" s="1" t="s">
        <v>46</v>
      </c>
      <c r="AG102" s="66">
        <v>39200</v>
      </c>
      <c r="AH102" s="2">
        <v>392</v>
      </c>
      <c r="AI102" s="2">
        <v>87.87</v>
      </c>
      <c r="AJ102" s="1" t="s">
        <v>46</v>
      </c>
      <c r="AK102" s="1" t="s">
        <v>2701</v>
      </c>
      <c r="AL102" s="2">
        <v>0</v>
      </c>
      <c r="AM102" s="2">
        <v>62</v>
      </c>
      <c r="AN102" s="66">
        <v>14198</v>
      </c>
      <c r="AO102" s="1" t="s">
        <v>7393</v>
      </c>
      <c r="AP102" s="1" t="s">
        <v>33</v>
      </c>
      <c r="AQ102" s="1" t="s">
        <v>46</v>
      </c>
      <c r="AR102" s="1" t="s">
        <v>46</v>
      </c>
      <c r="AS102" s="1" t="s">
        <v>3077</v>
      </c>
      <c r="AT102" s="133">
        <f t="shared" si="3"/>
        <v>2018</v>
      </c>
      <c r="AU102" s="1">
        <f t="shared" si="4"/>
        <v>11</v>
      </c>
      <c r="AV102" s="1">
        <f t="shared" si="5"/>
        <v>48</v>
      </c>
    </row>
    <row r="103" spans="1:48" x14ac:dyDescent="0.3">
      <c r="A103" s="2">
        <v>0.97</v>
      </c>
      <c r="B103" s="1" t="s">
        <v>211</v>
      </c>
      <c r="C103" s="68">
        <v>1228</v>
      </c>
      <c r="D103" s="2">
        <v>258</v>
      </c>
      <c r="E103" s="1" t="s">
        <v>210</v>
      </c>
      <c r="F103" s="1" t="s">
        <v>34</v>
      </c>
      <c r="G103" s="1" t="s">
        <v>35</v>
      </c>
      <c r="H103" s="1" t="s">
        <v>372</v>
      </c>
      <c r="I103" s="1" t="s">
        <v>6514</v>
      </c>
      <c r="J103" s="1" t="s">
        <v>385</v>
      </c>
      <c r="K103" s="1" t="s">
        <v>6733</v>
      </c>
      <c r="L103" s="1" t="s">
        <v>477</v>
      </c>
      <c r="M103" s="1" t="s">
        <v>4470</v>
      </c>
      <c r="N103" s="1" t="s">
        <v>86</v>
      </c>
      <c r="O103" s="1" t="s">
        <v>341</v>
      </c>
      <c r="P103" s="1" t="s">
        <v>96</v>
      </c>
      <c r="Q103" s="66">
        <v>967016.09</v>
      </c>
      <c r="R103" s="67">
        <v>0.87</v>
      </c>
      <c r="S103" s="1" t="s">
        <v>7517</v>
      </c>
      <c r="T103" s="1" t="s">
        <v>7160</v>
      </c>
      <c r="U103" s="1" t="s">
        <v>7517</v>
      </c>
      <c r="V103" s="1" t="s">
        <v>7517</v>
      </c>
      <c r="W103" s="1" t="s">
        <v>7301</v>
      </c>
      <c r="X103" s="1" t="s">
        <v>46</v>
      </c>
      <c r="Y103" s="1" t="s">
        <v>7028</v>
      </c>
      <c r="Z103" s="1" t="s">
        <v>7886</v>
      </c>
      <c r="AA103" s="1" t="s">
        <v>7542</v>
      </c>
      <c r="AB103" s="1" t="s">
        <v>47</v>
      </c>
      <c r="AC103" s="1" t="s">
        <v>90</v>
      </c>
      <c r="AD103" s="1" t="s">
        <v>49</v>
      </c>
      <c r="AE103" s="66">
        <v>895692</v>
      </c>
      <c r="AF103" s="66">
        <v>26320</v>
      </c>
      <c r="AG103" s="66">
        <v>45004</v>
      </c>
      <c r="AH103" s="2">
        <v>622.33000000000004</v>
      </c>
      <c r="AI103" s="104">
        <v>3978.23</v>
      </c>
      <c r="AJ103" s="2">
        <v>263.2</v>
      </c>
      <c r="AK103" s="1" t="s">
        <v>2682</v>
      </c>
      <c r="AL103" s="104">
        <v>3532.22</v>
      </c>
      <c r="AM103" s="104">
        <v>3900.25</v>
      </c>
      <c r="AN103" s="66">
        <v>808878.38</v>
      </c>
      <c r="AO103" s="1" t="s">
        <v>7518</v>
      </c>
      <c r="AP103" s="1" t="s">
        <v>33</v>
      </c>
      <c r="AQ103" s="1" t="s">
        <v>369</v>
      </c>
      <c r="AR103" s="1" t="s">
        <v>663</v>
      </c>
      <c r="AS103" s="1" t="s">
        <v>3078</v>
      </c>
      <c r="AT103" s="133">
        <f t="shared" si="3"/>
        <v>2020</v>
      </c>
      <c r="AU103" s="1">
        <f t="shared" si="4"/>
        <v>9</v>
      </c>
      <c r="AV103" s="1">
        <f t="shared" si="5"/>
        <v>38</v>
      </c>
    </row>
    <row r="104" spans="1:48" x14ac:dyDescent="0.3">
      <c r="A104" s="2">
        <v>1.1299999999999999</v>
      </c>
      <c r="B104" s="1" t="s">
        <v>98</v>
      </c>
      <c r="C104" s="2">
        <v>184</v>
      </c>
      <c r="D104" s="2">
        <v>259</v>
      </c>
      <c r="E104" s="1" t="s">
        <v>46</v>
      </c>
      <c r="F104" s="1" t="s">
        <v>274</v>
      </c>
      <c r="G104" s="1" t="s">
        <v>2641</v>
      </c>
      <c r="H104" s="1" t="s">
        <v>2787</v>
      </c>
      <c r="I104" s="1" t="s">
        <v>6515</v>
      </c>
      <c r="J104" s="1" t="s">
        <v>936</v>
      </c>
      <c r="K104" s="1" t="s">
        <v>84</v>
      </c>
      <c r="L104" s="1" t="s">
        <v>85</v>
      </c>
      <c r="M104" s="1" t="s">
        <v>46</v>
      </c>
      <c r="N104" s="1" t="s">
        <v>2906</v>
      </c>
      <c r="O104" s="1" t="s">
        <v>2907</v>
      </c>
      <c r="P104" s="1" t="s">
        <v>46</v>
      </c>
      <c r="Q104" s="66">
        <v>8596</v>
      </c>
      <c r="R104" s="67">
        <v>1</v>
      </c>
      <c r="S104" s="1" t="s">
        <v>7519</v>
      </c>
      <c r="T104" s="1" t="s">
        <v>7520</v>
      </c>
      <c r="U104" s="1" t="s">
        <v>7519</v>
      </c>
      <c r="V104" s="1" t="s">
        <v>7519</v>
      </c>
      <c r="W104" s="1" t="s">
        <v>7474</v>
      </c>
      <c r="X104" s="1" t="s">
        <v>7474</v>
      </c>
      <c r="Y104" s="1" t="s">
        <v>3079</v>
      </c>
      <c r="Z104" s="1" t="s">
        <v>3080</v>
      </c>
      <c r="AA104" s="1" t="s">
        <v>7488</v>
      </c>
      <c r="AB104" s="1" t="s">
        <v>108</v>
      </c>
      <c r="AC104" s="1" t="s">
        <v>90</v>
      </c>
      <c r="AD104" s="1" t="s">
        <v>49</v>
      </c>
      <c r="AE104" s="66">
        <v>5496</v>
      </c>
      <c r="AF104" s="66">
        <v>400</v>
      </c>
      <c r="AG104" s="66">
        <v>2700</v>
      </c>
      <c r="AH104" s="2">
        <v>27</v>
      </c>
      <c r="AI104" s="2">
        <v>24</v>
      </c>
      <c r="AJ104" s="2">
        <v>4</v>
      </c>
      <c r="AK104" s="1" t="s">
        <v>2701</v>
      </c>
      <c r="AL104" s="2">
        <v>0</v>
      </c>
      <c r="AM104" s="2">
        <v>24</v>
      </c>
      <c r="AN104" s="66">
        <v>5496</v>
      </c>
      <c r="AO104" s="1" t="s">
        <v>7112</v>
      </c>
      <c r="AP104" s="1" t="s">
        <v>33</v>
      </c>
      <c r="AQ104" s="1" t="s">
        <v>46</v>
      </c>
      <c r="AR104" s="1" t="s">
        <v>46</v>
      </c>
      <c r="AS104" s="1" t="s">
        <v>3081</v>
      </c>
      <c r="AT104" s="133">
        <f t="shared" si="3"/>
        <v>2018</v>
      </c>
      <c r="AU104" s="1">
        <f t="shared" si="4"/>
        <v>11</v>
      </c>
      <c r="AV104" s="1">
        <f t="shared" si="5"/>
        <v>48</v>
      </c>
    </row>
    <row r="105" spans="1:48" x14ac:dyDescent="0.3">
      <c r="A105" s="2">
        <v>1</v>
      </c>
      <c r="B105" s="1" t="s">
        <v>160</v>
      </c>
      <c r="C105" s="2">
        <v>275</v>
      </c>
      <c r="D105" s="2">
        <v>260</v>
      </c>
      <c r="E105" s="1" t="s">
        <v>46</v>
      </c>
      <c r="F105" s="1" t="s">
        <v>274</v>
      </c>
      <c r="G105" s="1" t="s">
        <v>2641</v>
      </c>
      <c r="H105" s="1" t="s">
        <v>153</v>
      </c>
      <c r="I105" s="1" t="s">
        <v>6515</v>
      </c>
      <c r="J105" s="1" t="s">
        <v>938</v>
      </c>
      <c r="K105" s="1" t="s">
        <v>155</v>
      </c>
      <c r="L105" s="1" t="s">
        <v>85</v>
      </c>
      <c r="M105" s="1" t="s">
        <v>46</v>
      </c>
      <c r="N105" s="1" t="s">
        <v>2960</v>
      </c>
      <c r="O105" s="1" t="s">
        <v>157</v>
      </c>
      <c r="P105" s="1" t="s">
        <v>2371</v>
      </c>
      <c r="Q105" s="66">
        <v>2264838.5499999998</v>
      </c>
      <c r="R105" s="67">
        <v>1</v>
      </c>
      <c r="S105" s="1" t="s">
        <v>7329</v>
      </c>
      <c r="T105" s="1" t="s">
        <v>7521</v>
      </c>
      <c r="U105" s="1" t="s">
        <v>7329</v>
      </c>
      <c r="V105" s="1" t="s">
        <v>7329</v>
      </c>
      <c r="W105" s="1" t="s">
        <v>7482</v>
      </c>
      <c r="X105" s="1" t="s">
        <v>7482</v>
      </c>
      <c r="Y105" s="1" t="s">
        <v>3082</v>
      </c>
      <c r="Z105" s="1" t="s">
        <v>3083</v>
      </c>
      <c r="AA105" s="1" t="s">
        <v>7522</v>
      </c>
      <c r="AB105" s="1" t="s">
        <v>108</v>
      </c>
      <c r="AC105" s="1" t="s">
        <v>159</v>
      </c>
      <c r="AD105" s="1" t="s">
        <v>49</v>
      </c>
      <c r="AE105" s="66">
        <v>2117939</v>
      </c>
      <c r="AF105" s="66">
        <v>90700</v>
      </c>
      <c r="AG105" s="66">
        <v>56200</v>
      </c>
      <c r="AH105" s="2">
        <v>907</v>
      </c>
      <c r="AI105" s="104">
        <v>9248.6299999999992</v>
      </c>
      <c r="AJ105" s="2">
        <v>562</v>
      </c>
      <c r="AK105" s="1" t="s">
        <v>2682</v>
      </c>
      <c r="AL105" s="68">
        <v>4397</v>
      </c>
      <c r="AM105" s="68">
        <v>4397</v>
      </c>
      <c r="AN105" s="66">
        <v>1006821</v>
      </c>
      <c r="AO105" s="1" t="s">
        <v>7335</v>
      </c>
      <c r="AP105" s="1" t="s">
        <v>33</v>
      </c>
      <c r="AQ105" s="1" t="s">
        <v>46</v>
      </c>
      <c r="AR105" s="1" t="s">
        <v>46</v>
      </c>
      <c r="AS105" s="1" t="s">
        <v>3084</v>
      </c>
      <c r="AT105" s="133">
        <f t="shared" si="3"/>
        <v>2019</v>
      </c>
      <c r="AU105" s="1">
        <f t="shared" si="4"/>
        <v>3</v>
      </c>
      <c r="AV105" s="1">
        <f t="shared" si="5"/>
        <v>12</v>
      </c>
    </row>
    <row r="106" spans="1:48" x14ac:dyDescent="0.3">
      <c r="A106" s="2">
        <v>0</v>
      </c>
      <c r="B106" s="1" t="s">
        <v>210</v>
      </c>
      <c r="C106" s="2">
        <v>380</v>
      </c>
      <c r="D106" s="2">
        <v>262</v>
      </c>
      <c r="E106" s="1" t="s">
        <v>46</v>
      </c>
      <c r="F106" s="1" t="s">
        <v>274</v>
      </c>
      <c r="G106" s="1" t="s">
        <v>2641</v>
      </c>
      <c r="H106" s="1" t="s">
        <v>264</v>
      </c>
      <c r="I106" s="1" t="s">
        <v>6515</v>
      </c>
      <c r="J106" s="1" t="s">
        <v>3085</v>
      </c>
      <c r="K106" s="1" t="s">
        <v>214</v>
      </c>
      <c r="L106" s="1" t="s">
        <v>39</v>
      </c>
      <c r="M106" s="1" t="s">
        <v>46</v>
      </c>
      <c r="N106" s="1" t="s">
        <v>86</v>
      </c>
      <c r="O106" s="1" t="s">
        <v>267</v>
      </c>
      <c r="P106" s="1" t="s">
        <v>2972</v>
      </c>
      <c r="Q106" s="66">
        <v>432526.61</v>
      </c>
      <c r="R106" s="67">
        <v>1</v>
      </c>
      <c r="S106" s="1" t="s">
        <v>7510</v>
      </c>
      <c r="T106" s="1" t="s">
        <v>7523</v>
      </c>
      <c r="U106" s="1" t="s">
        <v>7510</v>
      </c>
      <c r="V106" s="1" t="s">
        <v>7510</v>
      </c>
      <c r="W106" s="1" t="s">
        <v>7524</v>
      </c>
      <c r="X106" s="1" t="s">
        <v>7524</v>
      </c>
      <c r="Y106" s="1" t="s">
        <v>3086</v>
      </c>
      <c r="Z106" s="1" t="s">
        <v>3087</v>
      </c>
      <c r="AA106" s="1" t="s">
        <v>7524</v>
      </c>
      <c r="AB106" s="1" t="s">
        <v>400</v>
      </c>
      <c r="AC106" s="1" t="s">
        <v>216</v>
      </c>
      <c r="AD106" s="1" t="s">
        <v>49</v>
      </c>
      <c r="AE106" s="66">
        <v>392827</v>
      </c>
      <c r="AF106" s="66">
        <v>4000</v>
      </c>
      <c r="AG106" s="66">
        <v>35700</v>
      </c>
      <c r="AH106" s="2">
        <v>357</v>
      </c>
      <c r="AI106" s="104">
        <v>1715.43</v>
      </c>
      <c r="AJ106" s="2">
        <v>40</v>
      </c>
      <c r="AK106" s="1" t="s">
        <v>2682</v>
      </c>
      <c r="AL106" s="68">
        <v>1512</v>
      </c>
      <c r="AM106" s="68">
        <v>1680</v>
      </c>
      <c r="AN106" s="66">
        <v>346166</v>
      </c>
      <c r="AO106" s="1" t="s">
        <v>7474</v>
      </c>
      <c r="AP106" s="1" t="s">
        <v>33</v>
      </c>
      <c r="AQ106" s="1" t="s">
        <v>46</v>
      </c>
      <c r="AR106" s="1" t="s">
        <v>46</v>
      </c>
      <c r="AS106" s="1" t="s">
        <v>3088</v>
      </c>
      <c r="AT106" s="133">
        <f t="shared" si="3"/>
        <v>2019</v>
      </c>
      <c r="AU106" s="1">
        <f t="shared" si="4"/>
        <v>4</v>
      </c>
      <c r="AV106" s="1">
        <f t="shared" si="5"/>
        <v>17</v>
      </c>
    </row>
    <row r="107" spans="1:48" x14ac:dyDescent="0.3">
      <c r="A107" s="2">
        <v>1.02</v>
      </c>
      <c r="B107" s="1" t="s">
        <v>109</v>
      </c>
      <c r="C107" s="2">
        <v>187</v>
      </c>
      <c r="D107" s="2">
        <v>263</v>
      </c>
      <c r="E107" s="1" t="s">
        <v>46</v>
      </c>
      <c r="F107" s="1" t="s">
        <v>274</v>
      </c>
      <c r="G107" s="1" t="s">
        <v>2641</v>
      </c>
      <c r="H107" s="1" t="s">
        <v>2944</v>
      </c>
      <c r="I107" s="1" t="s">
        <v>6515</v>
      </c>
      <c r="J107" s="1" t="s">
        <v>3089</v>
      </c>
      <c r="K107" s="1" t="s">
        <v>102</v>
      </c>
      <c r="L107" s="1" t="s">
        <v>85</v>
      </c>
      <c r="M107" s="1" t="s">
        <v>46</v>
      </c>
      <c r="N107" s="1" t="s">
        <v>2735</v>
      </c>
      <c r="O107" s="1" t="s">
        <v>126</v>
      </c>
      <c r="P107" s="1" t="s">
        <v>402</v>
      </c>
      <c r="Q107" s="66">
        <v>13954.41</v>
      </c>
      <c r="R107" s="67">
        <v>1</v>
      </c>
      <c r="S107" s="1" t="s">
        <v>7136</v>
      </c>
      <c r="T107" s="1" t="s">
        <v>7088</v>
      </c>
      <c r="U107" s="1" t="s">
        <v>7136</v>
      </c>
      <c r="V107" s="1" t="s">
        <v>7136</v>
      </c>
      <c r="W107" s="1" t="s">
        <v>7500</v>
      </c>
      <c r="X107" s="1" t="s">
        <v>7500</v>
      </c>
      <c r="Y107" s="1" t="s">
        <v>3090</v>
      </c>
      <c r="Z107" s="1" t="s">
        <v>507</v>
      </c>
      <c r="AA107" s="1" t="s">
        <v>7500</v>
      </c>
      <c r="AB107" s="1" t="s">
        <v>175</v>
      </c>
      <c r="AC107" s="1" t="s">
        <v>90</v>
      </c>
      <c r="AD107" s="1" t="s">
        <v>49</v>
      </c>
      <c r="AE107" s="66" t="s">
        <v>46</v>
      </c>
      <c r="AF107" s="1" t="s">
        <v>46</v>
      </c>
      <c r="AG107" s="66" t="s">
        <v>46</v>
      </c>
      <c r="AH107" s="2" t="s">
        <v>46</v>
      </c>
      <c r="AI107" s="2" t="s">
        <v>46</v>
      </c>
      <c r="AJ107" s="1" t="s">
        <v>46</v>
      </c>
      <c r="AK107" s="1" t="s">
        <v>46</v>
      </c>
      <c r="AL107" s="2" t="s">
        <v>46</v>
      </c>
      <c r="AM107" s="2">
        <v>43</v>
      </c>
      <c r="AN107" s="66">
        <v>9847</v>
      </c>
      <c r="AO107" s="1" t="s">
        <v>7136</v>
      </c>
      <c r="AP107" s="1" t="s">
        <v>33</v>
      </c>
      <c r="AQ107" s="1" t="s">
        <v>46</v>
      </c>
      <c r="AR107" s="1" t="s">
        <v>46</v>
      </c>
      <c r="AS107" s="1" t="s">
        <v>3091</v>
      </c>
      <c r="AT107" s="133">
        <f t="shared" si="3"/>
        <v>2019</v>
      </c>
      <c r="AU107" s="1">
        <f t="shared" si="4"/>
        <v>2</v>
      </c>
      <c r="AV107" s="1">
        <f t="shared" si="5"/>
        <v>7</v>
      </c>
    </row>
    <row r="108" spans="1:48" x14ac:dyDescent="0.3">
      <c r="A108" s="2">
        <v>0.05</v>
      </c>
      <c r="B108" s="1" t="s">
        <v>50</v>
      </c>
      <c r="C108" s="2">
        <v>185</v>
      </c>
      <c r="D108" s="2">
        <v>266</v>
      </c>
      <c r="E108" s="1" t="s">
        <v>46</v>
      </c>
      <c r="F108" s="1" t="s">
        <v>274</v>
      </c>
      <c r="G108" s="1" t="s">
        <v>2641</v>
      </c>
      <c r="H108" s="1" t="s">
        <v>483</v>
      </c>
      <c r="I108" s="1" t="s">
        <v>6515</v>
      </c>
      <c r="J108" s="1" t="s">
        <v>3092</v>
      </c>
      <c r="K108" s="1" t="s">
        <v>340</v>
      </c>
      <c r="L108" s="1" t="s">
        <v>660</v>
      </c>
      <c r="M108" s="1" t="s">
        <v>46</v>
      </c>
      <c r="N108" s="1" t="s">
        <v>86</v>
      </c>
      <c r="O108" s="1" t="s">
        <v>267</v>
      </c>
      <c r="P108" s="1" t="s">
        <v>46</v>
      </c>
      <c r="Q108" s="66">
        <v>4566.45</v>
      </c>
      <c r="R108" s="67">
        <v>1</v>
      </c>
      <c r="S108" s="1" t="s">
        <v>7519</v>
      </c>
      <c r="T108" s="1" t="s">
        <v>7112</v>
      </c>
      <c r="U108" s="1" t="s">
        <v>7519</v>
      </c>
      <c r="V108" s="1" t="s">
        <v>7519</v>
      </c>
      <c r="W108" s="1" t="s">
        <v>7525</v>
      </c>
      <c r="X108" s="1" t="s">
        <v>7525</v>
      </c>
      <c r="Y108" s="1" t="s">
        <v>3093</v>
      </c>
      <c r="Z108" s="1" t="s">
        <v>3094</v>
      </c>
      <c r="AA108" s="1" t="s">
        <v>7447</v>
      </c>
      <c r="AB108" s="1" t="s">
        <v>175</v>
      </c>
      <c r="AC108" s="1" t="s">
        <v>90</v>
      </c>
      <c r="AD108" s="1" t="s">
        <v>49</v>
      </c>
      <c r="AE108" s="66">
        <v>3165</v>
      </c>
      <c r="AF108" s="66">
        <v>253</v>
      </c>
      <c r="AG108" s="66">
        <v>1149</v>
      </c>
      <c r="AH108" s="2">
        <v>11.5</v>
      </c>
      <c r="AI108" s="2">
        <v>13.82</v>
      </c>
      <c r="AJ108" s="2">
        <v>2.5299999999999998</v>
      </c>
      <c r="AK108" s="1" t="s">
        <v>2701</v>
      </c>
      <c r="AL108" s="2">
        <v>0</v>
      </c>
      <c r="AM108" s="2">
        <v>12</v>
      </c>
      <c r="AN108" s="66">
        <v>2748</v>
      </c>
      <c r="AO108" s="1" t="s">
        <v>7136</v>
      </c>
      <c r="AP108" s="1" t="s">
        <v>33</v>
      </c>
      <c r="AQ108" s="1" t="s">
        <v>46</v>
      </c>
      <c r="AR108" s="1" t="s">
        <v>46</v>
      </c>
      <c r="AS108" s="1" t="s">
        <v>3095</v>
      </c>
      <c r="AT108" s="133">
        <f t="shared" si="3"/>
        <v>2019</v>
      </c>
      <c r="AU108" s="1">
        <f t="shared" si="4"/>
        <v>1</v>
      </c>
      <c r="AV108" s="1">
        <f t="shared" si="5"/>
        <v>4</v>
      </c>
    </row>
    <row r="109" spans="1:48" x14ac:dyDescent="0.3">
      <c r="A109" s="2">
        <v>0.05</v>
      </c>
      <c r="B109" s="1" t="s">
        <v>50</v>
      </c>
      <c r="C109" s="2">
        <v>188</v>
      </c>
      <c r="D109" s="2">
        <v>268</v>
      </c>
      <c r="E109" s="1" t="s">
        <v>46</v>
      </c>
      <c r="F109" s="1" t="s">
        <v>274</v>
      </c>
      <c r="G109" s="1" t="s">
        <v>2641</v>
      </c>
      <c r="H109" s="1" t="s">
        <v>483</v>
      </c>
      <c r="I109" s="1" t="s">
        <v>6515</v>
      </c>
      <c r="J109" s="1" t="s">
        <v>944</v>
      </c>
      <c r="K109" s="1" t="s">
        <v>340</v>
      </c>
      <c r="L109" s="1" t="s">
        <v>660</v>
      </c>
      <c r="M109" s="1" t="s">
        <v>46</v>
      </c>
      <c r="N109" s="1" t="s">
        <v>86</v>
      </c>
      <c r="O109" s="1" t="s">
        <v>267</v>
      </c>
      <c r="P109" s="1" t="s">
        <v>46</v>
      </c>
      <c r="Q109" s="66">
        <v>7570.55</v>
      </c>
      <c r="R109" s="67">
        <v>1</v>
      </c>
      <c r="S109" s="1" t="s">
        <v>7519</v>
      </c>
      <c r="T109" s="1" t="s">
        <v>7136</v>
      </c>
      <c r="U109" s="1" t="s">
        <v>7519</v>
      </c>
      <c r="V109" s="1" t="s">
        <v>7519</v>
      </c>
      <c r="W109" s="1" t="s">
        <v>7442</v>
      </c>
      <c r="X109" s="1" t="s">
        <v>7442</v>
      </c>
      <c r="Y109" s="1" t="s">
        <v>3096</v>
      </c>
      <c r="Z109" s="1" t="s">
        <v>3097</v>
      </c>
      <c r="AA109" s="1" t="s">
        <v>7447</v>
      </c>
      <c r="AB109" s="1" t="s">
        <v>175</v>
      </c>
      <c r="AC109" s="1" t="s">
        <v>90</v>
      </c>
      <c r="AD109" s="1" t="s">
        <v>49</v>
      </c>
      <c r="AE109" s="66">
        <v>4688</v>
      </c>
      <c r="AF109" s="66">
        <v>1724</v>
      </c>
      <c r="AG109" s="66">
        <v>1158</v>
      </c>
      <c r="AH109" s="2">
        <v>11.58</v>
      </c>
      <c r="AI109" s="2">
        <v>20.48</v>
      </c>
      <c r="AJ109" s="2">
        <v>7.53</v>
      </c>
      <c r="AK109" s="1" t="s">
        <v>2701</v>
      </c>
      <c r="AL109" s="2">
        <v>0</v>
      </c>
      <c r="AM109" s="2">
        <v>31</v>
      </c>
      <c r="AN109" s="66">
        <v>7099</v>
      </c>
      <c r="AO109" s="1" t="s">
        <v>7413</v>
      </c>
      <c r="AP109" s="1" t="s">
        <v>33</v>
      </c>
      <c r="AQ109" s="1" t="s">
        <v>46</v>
      </c>
      <c r="AR109" s="1" t="s">
        <v>46</v>
      </c>
      <c r="AS109" s="1" t="s">
        <v>3098</v>
      </c>
      <c r="AT109" s="133">
        <f t="shared" si="3"/>
        <v>2019</v>
      </c>
      <c r="AU109" s="1">
        <f t="shared" si="4"/>
        <v>1</v>
      </c>
      <c r="AV109" s="1">
        <f t="shared" si="5"/>
        <v>4</v>
      </c>
    </row>
    <row r="110" spans="1:48" x14ac:dyDescent="0.3">
      <c r="A110" s="2">
        <v>1</v>
      </c>
      <c r="B110" s="1" t="s">
        <v>160</v>
      </c>
      <c r="C110" s="2">
        <v>305</v>
      </c>
      <c r="D110" s="2">
        <v>270</v>
      </c>
      <c r="E110" s="1" t="s">
        <v>46</v>
      </c>
      <c r="F110" s="1" t="s">
        <v>274</v>
      </c>
      <c r="G110" s="1" t="s">
        <v>2641</v>
      </c>
      <c r="H110" s="1" t="s">
        <v>420</v>
      </c>
      <c r="I110" s="1" t="s">
        <v>6515</v>
      </c>
      <c r="J110" s="1" t="s">
        <v>947</v>
      </c>
      <c r="K110" s="1" t="s">
        <v>155</v>
      </c>
      <c r="L110" s="1" t="s">
        <v>85</v>
      </c>
      <c r="M110" s="1" t="s">
        <v>46</v>
      </c>
      <c r="N110" s="1" t="s">
        <v>86</v>
      </c>
      <c r="O110" s="1" t="s">
        <v>486</v>
      </c>
      <c r="P110" s="1" t="s">
        <v>269</v>
      </c>
      <c r="Q110" s="66">
        <v>585742.6</v>
      </c>
      <c r="R110" s="67">
        <v>1</v>
      </c>
      <c r="S110" s="1" t="s">
        <v>7528</v>
      </c>
      <c r="T110" s="1" t="s">
        <v>7436</v>
      </c>
      <c r="U110" s="1" t="s">
        <v>7528</v>
      </c>
      <c r="V110" s="1" t="s">
        <v>7528</v>
      </c>
      <c r="W110" s="1" t="s">
        <v>7529</v>
      </c>
      <c r="X110" s="1" t="s">
        <v>7529</v>
      </c>
      <c r="Y110" s="1" t="s">
        <v>3100</v>
      </c>
      <c r="Z110" s="1" t="s">
        <v>3101</v>
      </c>
      <c r="AA110" s="1" t="s">
        <v>7529</v>
      </c>
      <c r="AB110" s="1" t="s">
        <v>47</v>
      </c>
      <c r="AC110" s="1" t="s">
        <v>159</v>
      </c>
      <c r="AD110" s="1" t="s">
        <v>49</v>
      </c>
      <c r="AE110" s="66">
        <v>517196</v>
      </c>
      <c r="AF110" s="66">
        <v>11600</v>
      </c>
      <c r="AG110" s="66">
        <v>45744</v>
      </c>
      <c r="AH110" s="2">
        <v>457.43</v>
      </c>
      <c r="AI110" s="104">
        <v>2258.5</v>
      </c>
      <c r="AJ110" s="2">
        <v>116</v>
      </c>
      <c r="AK110" s="1" t="s">
        <v>2682</v>
      </c>
      <c r="AL110" s="68">
        <v>2245</v>
      </c>
      <c r="AM110" s="68">
        <v>2519</v>
      </c>
      <c r="AN110" s="66">
        <v>519248</v>
      </c>
      <c r="AO110" s="1" t="s">
        <v>7133</v>
      </c>
      <c r="AP110" s="1" t="s">
        <v>33</v>
      </c>
      <c r="AQ110" s="1" t="s">
        <v>46</v>
      </c>
      <c r="AR110" s="1" t="s">
        <v>46</v>
      </c>
      <c r="AS110" s="1" t="s">
        <v>3102</v>
      </c>
      <c r="AT110" s="133">
        <f t="shared" si="3"/>
        <v>2019</v>
      </c>
      <c r="AU110" s="1">
        <f t="shared" si="4"/>
        <v>4</v>
      </c>
      <c r="AV110" s="1">
        <f t="shared" si="5"/>
        <v>15</v>
      </c>
    </row>
    <row r="111" spans="1:48" x14ac:dyDescent="0.3">
      <c r="A111" s="2">
        <v>0.96</v>
      </c>
      <c r="B111" s="1" t="s">
        <v>217</v>
      </c>
      <c r="C111" s="2">
        <v>355</v>
      </c>
      <c r="D111" s="2">
        <v>271</v>
      </c>
      <c r="E111" s="1" t="s">
        <v>137</v>
      </c>
      <c r="F111" s="1" t="s">
        <v>274</v>
      </c>
      <c r="G111" s="1" t="s">
        <v>2641</v>
      </c>
      <c r="H111" s="1" t="s">
        <v>349</v>
      </c>
      <c r="I111" s="1" t="s">
        <v>6514</v>
      </c>
      <c r="J111" s="1" t="s">
        <v>948</v>
      </c>
      <c r="K111" s="1" t="s">
        <v>214</v>
      </c>
      <c r="L111" s="1" t="s">
        <v>39</v>
      </c>
      <c r="M111" s="1" t="s">
        <v>46</v>
      </c>
      <c r="N111" s="1" t="s">
        <v>2906</v>
      </c>
      <c r="O111" s="1" t="s">
        <v>365</v>
      </c>
      <c r="P111" s="1" t="s">
        <v>262</v>
      </c>
      <c r="Q111" s="66">
        <v>1867762.47</v>
      </c>
      <c r="R111" s="67">
        <v>1</v>
      </c>
      <c r="S111" s="1" t="s">
        <v>7530</v>
      </c>
      <c r="T111" s="1" t="s">
        <v>7531</v>
      </c>
      <c r="U111" s="1" t="s">
        <v>7530</v>
      </c>
      <c r="V111" s="1" t="s">
        <v>7530</v>
      </c>
      <c r="W111" s="1" t="s">
        <v>7273</v>
      </c>
      <c r="X111" s="1" t="s">
        <v>7273</v>
      </c>
      <c r="Y111" s="1" t="s">
        <v>3103</v>
      </c>
      <c r="Z111" s="1" t="s">
        <v>3104</v>
      </c>
      <c r="AA111" s="1" t="s">
        <v>7273</v>
      </c>
      <c r="AB111" s="1" t="s">
        <v>400</v>
      </c>
      <c r="AC111" s="1" t="s">
        <v>216</v>
      </c>
      <c r="AD111" s="1" t="s">
        <v>49</v>
      </c>
      <c r="AE111" s="66">
        <v>1775213</v>
      </c>
      <c r="AF111" s="66">
        <v>16700</v>
      </c>
      <c r="AG111" s="66">
        <v>75850</v>
      </c>
      <c r="AH111" s="2">
        <v>758.5</v>
      </c>
      <c r="AI111" s="104">
        <v>7752.02</v>
      </c>
      <c r="AJ111" s="2">
        <v>167</v>
      </c>
      <c r="AK111" s="1" t="s">
        <v>2682</v>
      </c>
      <c r="AL111" s="68">
        <v>7372</v>
      </c>
      <c r="AM111" s="68">
        <v>7558</v>
      </c>
      <c r="AN111" s="66">
        <v>1688245</v>
      </c>
      <c r="AO111" s="1" t="s">
        <v>7530</v>
      </c>
      <c r="AP111" s="1" t="s">
        <v>33</v>
      </c>
      <c r="AQ111" s="1" t="s">
        <v>3105</v>
      </c>
      <c r="AR111" s="1" t="s">
        <v>663</v>
      </c>
      <c r="AS111" s="1" t="s">
        <v>3106</v>
      </c>
      <c r="AT111" s="133">
        <f t="shared" si="3"/>
        <v>2020</v>
      </c>
      <c r="AU111" s="1">
        <f t="shared" si="4"/>
        <v>1</v>
      </c>
      <c r="AV111" s="1">
        <f t="shared" si="5"/>
        <v>5</v>
      </c>
    </row>
    <row r="112" spans="1:48" x14ac:dyDescent="0.3">
      <c r="A112" s="2">
        <v>1.1200000000000001</v>
      </c>
      <c r="B112" s="1" t="s">
        <v>160</v>
      </c>
      <c r="C112" s="2">
        <v>196</v>
      </c>
      <c r="D112" s="2">
        <v>272</v>
      </c>
      <c r="E112" s="1" t="s">
        <v>46</v>
      </c>
      <c r="F112" s="1" t="s">
        <v>274</v>
      </c>
      <c r="G112" s="1" t="s">
        <v>2641</v>
      </c>
      <c r="H112" s="1" t="s">
        <v>420</v>
      </c>
      <c r="I112" s="1" t="s">
        <v>6515</v>
      </c>
      <c r="J112" s="1" t="s">
        <v>949</v>
      </c>
      <c r="K112" s="1" t="s">
        <v>155</v>
      </c>
      <c r="L112" s="1" t="s">
        <v>85</v>
      </c>
      <c r="M112" s="1" t="s">
        <v>46</v>
      </c>
      <c r="N112" s="1" t="s">
        <v>86</v>
      </c>
      <c r="O112" s="1" t="s">
        <v>486</v>
      </c>
      <c r="P112" s="1" t="s">
        <v>2972</v>
      </c>
      <c r="Q112" s="66">
        <v>11775.25</v>
      </c>
      <c r="R112" s="67">
        <v>1</v>
      </c>
      <c r="S112" s="1" t="s">
        <v>7125</v>
      </c>
      <c r="T112" s="1" t="s">
        <v>7133</v>
      </c>
      <c r="U112" s="1" t="s">
        <v>7125</v>
      </c>
      <c r="V112" s="1" t="s">
        <v>7125</v>
      </c>
      <c r="W112" s="1" t="s">
        <v>7480</v>
      </c>
      <c r="X112" s="1" t="s">
        <v>7480</v>
      </c>
      <c r="Y112" s="1" t="s">
        <v>3107</v>
      </c>
      <c r="Z112" s="1" t="s">
        <v>3108</v>
      </c>
      <c r="AA112" s="1" t="s">
        <v>7480</v>
      </c>
      <c r="AB112" s="1" t="s">
        <v>175</v>
      </c>
      <c r="AC112" s="1" t="s">
        <v>159</v>
      </c>
      <c r="AD112" s="1" t="s">
        <v>49</v>
      </c>
      <c r="AE112" s="66">
        <v>9675</v>
      </c>
      <c r="AF112" s="66">
        <v>2100</v>
      </c>
      <c r="AG112" s="66" t="s">
        <v>46</v>
      </c>
      <c r="AH112" s="2" t="s">
        <v>46</v>
      </c>
      <c r="AI112" s="2">
        <v>42.25</v>
      </c>
      <c r="AJ112" s="2">
        <v>21</v>
      </c>
      <c r="AK112" s="1" t="s">
        <v>2701</v>
      </c>
      <c r="AL112" s="2">
        <v>0</v>
      </c>
      <c r="AM112" s="2">
        <v>48</v>
      </c>
      <c r="AN112" s="66">
        <v>10992</v>
      </c>
      <c r="AO112" s="1" t="s">
        <v>7133</v>
      </c>
      <c r="AP112" s="1" t="s">
        <v>33</v>
      </c>
      <c r="AQ112" s="1" t="s">
        <v>46</v>
      </c>
      <c r="AR112" s="1" t="s">
        <v>46</v>
      </c>
      <c r="AS112" s="1" t="s">
        <v>3109</v>
      </c>
      <c r="AT112" s="133">
        <f t="shared" si="3"/>
        <v>2019</v>
      </c>
      <c r="AU112" s="1">
        <f t="shared" si="4"/>
        <v>4</v>
      </c>
      <c r="AV112" s="1">
        <f t="shared" si="5"/>
        <v>16</v>
      </c>
    </row>
    <row r="113" spans="1:48" x14ac:dyDescent="0.3">
      <c r="A113" s="2">
        <v>0.18</v>
      </c>
      <c r="B113" s="1" t="s">
        <v>394</v>
      </c>
      <c r="C113" s="2">
        <v>475</v>
      </c>
      <c r="D113" s="2">
        <v>276</v>
      </c>
      <c r="E113" s="1" t="s">
        <v>45</v>
      </c>
      <c r="F113" s="1" t="s">
        <v>171</v>
      </c>
      <c r="G113" s="1" t="s">
        <v>4497</v>
      </c>
      <c r="H113" s="1" t="s">
        <v>389</v>
      </c>
      <c r="I113" s="1" t="s">
        <v>6514</v>
      </c>
      <c r="J113" s="1" t="s">
        <v>390</v>
      </c>
      <c r="K113" s="1" t="s">
        <v>38</v>
      </c>
      <c r="L113" s="1" t="s">
        <v>427</v>
      </c>
      <c r="M113" s="1" t="s">
        <v>4474</v>
      </c>
      <c r="N113" s="1" t="s">
        <v>41</v>
      </c>
      <c r="O113" s="1" t="s">
        <v>391</v>
      </c>
      <c r="P113" s="1" t="s">
        <v>44</v>
      </c>
      <c r="Q113" s="66">
        <v>1141080.26</v>
      </c>
      <c r="R113" s="67">
        <v>0.15</v>
      </c>
      <c r="S113" s="1" t="s">
        <v>7479</v>
      </c>
      <c r="T113" s="1" t="s">
        <v>7231</v>
      </c>
      <c r="U113" s="1" t="s">
        <v>7479</v>
      </c>
      <c r="V113" s="1" t="s">
        <v>7479</v>
      </c>
      <c r="W113" s="1" t="s">
        <v>7199</v>
      </c>
      <c r="X113" s="1" t="s">
        <v>46</v>
      </c>
      <c r="Y113" s="1" t="s">
        <v>392</v>
      </c>
      <c r="Z113" s="1" t="s">
        <v>393</v>
      </c>
      <c r="AA113" s="1" t="s">
        <v>7137</v>
      </c>
      <c r="AB113" s="1" t="s">
        <v>47</v>
      </c>
      <c r="AC113" s="1" t="s">
        <v>78</v>
      </c>
      <c r="AD113" s="1" t="s">
        <v>49</v>
      </c>
      <c r="AE113" s="66">
        <v>937870</v>
      </c>
      <c r="AF113" s="66">
        <v>10400</v>
      </c>
      <c r="AG113" s="66">
        <v>192810</v>
      </c>
      <c r="AH113" s="68">
        <v>1928</v>
      </c>
      <c r="AI113" s="104">
        <v>4095.5</v>
      </c>
      <c r="AJ113" s="2">
        <v>104</v>
      </c>
      <c r="AK113" s="1" t="s">
        <v>2682</v>
      </c>
      <c r="AL113" s="104">
        <v>3750.75</v>
      </c>
      <c r="AM113" s="104">
        <v>4175.5</v>
      </c>
      <c r="AN113" s="66">
        <v>860570.55</v>
      </c>
      <c r="AO113" s="1" t="s">
        <v>7479</v>
      </c>
      <c r="AP113" s="1" t="s">
        <v>33</v>
      </c>
      <c r="AQ113" s="1" t="s">
        <v>43</v>
      </c>
      <c r="AR113" s="1" t="s">
        <v>663</v>
      </c>
      <c r="AS113" s="1" t="s">
        <v>3110</v>
      </c>
      <c r="AT113" s="133">
        <f t="shared" si="3"/>
        <v>2020</v>
      </c>
      <c r="AU113" s="1">
        <f t="shared" si="4"/>
        <v>4</v>
      </c>
      <c r="AV113" s="1">
        <f t="shared" si="5"/>
        <v>17</v>
      </c>
    </row>
    <row r="114" spans="1:48" x14ac:dyDescent="0.3">
      <c r="A114" s="2">
        <v>0.48</v>
      </c>
      <c r="B114" s="1" t="s">
        <v>211</v>
      </c>
      <c r="C114" s="2">
        <v>218</v>
      </c>
      <c r="D114" s="2">
        <v>281</v>
      </c>
      <c r="E114" s="1" t="s">
        <v>46</v>
      </c>
      <c r="F114" s="1" t="s">
        <v>274</v>
      </c>
      <c r="G114" s="1" t="s">
        <v>2641</v>
      </c>
      <c r="H114" s="1" t="s">
        <v>372</v>
      </c>
      <c r="I114" s="1" t="s">
        <v>6514</v>
      </c>
      <c r="J114" s="1" t="s">
        <v>3111</v>
      </c>
      <c r="K114" s="1" t="s">
        <v>207</v>
      </c>
      <c r="L114" s="1" t="s">
        <v>85</v>
      </c>
      <c r="M114" s="1" t="s">
        <v>46</v>
      </c>
      <c r="N114" s="1" t="s">
        <v>86</v>
      </c>
      <c r="O114" s="1" t="s">
        <v>341</v>
      </c>
      <c r="P114" s="1" t="s">
        <v>2972</v>
      </c>
      <c r="Q114" s="66">
        <v>127227.42</v>
      </c>
      <c r="R114" s="67">
        <v>1</v>
      </c>
      <c r="S114" s="1" t="s">
        <v>7481</v>
      </c>
      <c r="T114" s="1" t="s">
        <v>7532</v>
      </c>
      <c r="U114" s="1" t="s">
        <v>7481</v>
      </c>
      <c r="V114" s="1" t="s">
        <v>7481</v>
      </c>
      <c r="W114" s="1" t="s">
        <v>7533</v>
      </c>
      <c r="X114" s="1" t="s">
        <v>7533</v>
      </c>
      <c r="Y114" s="1" t="s">
        <v>3112</v>
      </c>
      <c r="Z114" s="1" t="s">
        <v>3113</v>
      </c>
      <c r="AA114" s="1" t="s">
        <v>7533</v>
      </c>
      <c r="AB114" s="1" t="s">
        <v>47</v>
      </c>
      <c r="AC114" s="1" t="s">
        <v>90</v>
      </c>
      <c r="AD114" s="1" t="s">
        <v>49</v>
      </c>
      <c r="AE114" s="66">
        <v>106022</v>
      </c>
      <c r="AF114" s="1" t="s">
        <v>46</v>
      </c>
      <c r="AG114" s="66">
        <v>21205</v>
      </c>
      <c r="AH114" s="2">
        <v>212.05</v>
      </c>
      <c r="AI114" s="2">
        <v>463</v>
      </c>
      <c r="AJ114" s="1" t="s">
        <v>46</v>
      </c>
      <c r="AK114" s="1" t="s">
        <v>2701</v>
      </c>
      <c r="AL114" s="2">
        <v>0</v>
      </c>
      <c r="AM114" s="2">
        <v>461</v>
      </c>
      <c r="AN114" s="66">
        <v>105569</v>
      </c>
      <c r="AO114" s="1" t="s">
        <v>7481</v>
      </c>
      <c r="AP114" s="1" t="s">
        <v>33</v>
      </c>
      <c r="AQ114" s="1" t="s">
        <v>2937</v>
      </c>
      <c r="AR114" s="1" t="s">
        <v>654</v>
      </c>
      <c r="AS114" s="1" t="s">
        <v>3114</v>
      </c>
      <c r="AT114" s="133">
        <f t="shared" si="3"/>
        <v>2019</v>
      </c>
      <c r="AU114" s="1">
        <f t="shared" si="4"/>
        <v>7</v>
      </c>
      <c r="AV114" s="1">
        <f t="shared" si="5"/>
        <v>28</v>
      </c>
    </row>
    <row r="115" spans="1:48" x14ac:dyDescent="0.3">
      <c r="A115" s="2">
        <v>0.96</v>
      </c>
      <c r="B115" s="1" t="s">
        <v>98</v>
      </c>
      <c r="C115" s="2">
        <v>246</v>
      </c>
      <c r="D115" s="2">
        <v>286</v>
      </c>
      <c r="E115" s="1" t="s">
        <v>46</v>
      </c>
      <c r="F115" s="1" t="s">
        <v>274</v>
      </c>
      <c r="G115" s="1" t="s">
        <v>2641</v>
      </c>
      <c r="H115" s="1" t="s">
        <v>2787</v>
      </c>
      <c r="I115" s="1" t="s">
        <v>6515</v>
      </c>
      <c r="J115" s="1" t="s">
        <v>3115</v>
      </c>
      <c r="K115" s="1" t="s">
        <v>84</v>
      </c>
      <c r="L115" s="1" t="s">
        <v>85</v>
      </c>
      <c r="M115" s="1" t="s">
        <v>46</v>
      </c>
      <c r="N115" s="1" t="s">
        <v>2906</v>
      </c>
      <c r="O115" s="1" t="s">
        <v>2907</v>
      </c>
      <c r="P115" s="1" t="s">
        <v>2908</v>
      </c>
      <c r="Q115" s="66">
        <v>6730</v>
      </c>
      <c r="R115" s="67">
        <v>1</v>
      </c>
      <c r="S115" s="1" t="s">
        <v>7492</v>
      </c>
      <c r="T115" s="1" t="s">
        <v>7484</v>
      </c>
      <c r="U115" s="1" t="s">
        <v>7492</v>
      </c>
      <c r="V115" s="1" t="s">
        <v>7492</v>
      </c>
      <c r="W115" s="1" t="s">
        <v>7483</v>
      </c>
      <c r="X115" s="1" t="s">
        <v>7483</v>
      </c>
      <c r="Y115" s="1" t="s">
        <v>3079</v>
      </c>
      <c r="Z115" s="1" t="s">
        <v>3116</v>
      </c>
      <c r="AA115" s="1" t="s">
        <v>7483</v>
      </c>
      <c r="AB115" s="1" t="s">
        <v>108</v>
      </c>
      <c r="AC115" s="1" t="s">
        <v>90</v>
      </c>
      <c r="AD115" s="1" t="s">
        <v>49</v>
      </c>
      <c r="AE115" s="66">
        <v>4980</v>
      </c>
      <c r="AF115" s="66">
        <v>600</v>
      </c>
      <c r="AG115" s="66">
        <v>1150</v>
      </c>
      <c r="AH115" s="2">
        <v>11.5</v>
      </c>
      <c r="AI115" s="2">
        <v>24</v>
      </c>
      <c r="AJ115" s="2">
        <v>6</v>
      </c>
      <c r="AK115" s="1" t="s">
        <v>2701</v>
      </c>
      <c r="AL115" s="2">
        <v>0</v>
      </c>
      <c r="AM115" s="2">
        <v>24</v>
      </c>
      <c r="AN115" s="66">
        <v>5496</v>
      </c>
      <c r="AO115" s="1" t="s">
        <v>7492</v>
      </c>
      <c r="AP115" s="1" t="s">
        <v>33</v>
      </c>
      <c r="AQ115" s="1" t="s">
        <v>46</v>
      </c>
      <c r="AR115" s="1" t="s">
        <v>46</v>
      </c>
      <c r="AS115" s="1" t="s">
        <v>3117</v>
      </c>
      <c r="AT115" s="133">
        <f t="shared" si="3"/>
        <v>2019</v>
      </c>
      <c r="AU115" s="1">
        <f t="shared" si="4"/>
        <v>4</v>
      </c>
      <c r="AV115" s="1">
        <f t="shared" si="5"/>
        <v>14</v>
      </c>
    </row>
    <row r="116" spans="1:48" x14ac:dyDescent="0.3">
      <c r="A116" s="2">
        <v>0.69</v>
      </c>
      <c r="B116" s="1" t="s">
        <v>50</v>
      </c>
      <c r="C116" s="2">
        <v>838</v>
      </c>
      <c r="D116" s="2">
        <v>287</v>
      </c>
      <c r="E116" s="1" t="s">
        <v>89</v>
      </c>
      <c r="F116" s="1" t="s">
        <v>152</v>
      </c>
      <c r="G116" s="1" t="s">
        <v>35</v>
      </c>
      <c r="H116" s="1" t="s">
        <v>395</v>
      </c>
      <c r="I116" s="1" t="s">
        <v>6523</v>
      </c>
      <c r="J116" s="1" t="s">
        <v>396</v>
      </c>
      <c r="K116" s="1" t="s">
        <v>340</v>
      </c>
      <c r="L116" s="1" t="s">
        <v>477</v>
      </c>
      <c r="M116" s="1" t="s">
        <v>222</v>
      </c>
      <c r="N116" s="1" t="s">
        <v>266</v>
      </c>
      <c r="O116" s="1" t="s">
        <v>267</v>
      </c>
      <c r="P116" s="1" t="s">
        <v>269</v>
      </c>
      <c r="Q116" s="66">
        <v>1149118.57</v>
      </c>
      <c r="R116" s="67">
        <v>0.76</v>
      </c>
      <c r="S116" s="1" t="s">
        <v>7534</v>
      </c>
      <c r="T116" s="1" t="s">
        <v>7422</v>
      </c>
      <c r="U116" s="1" t="s">
        <v>7534</v>
      </c>
      <c r="V116" s="1" t="s">
        <v>7534</v>
      </c>
      <c r="W116" s="1" t="s">
        <v>7887</v>
      </c>
      <c r="X116" s="1" t="s">
        <v>46</v>
      </c>
      <c r="Y116" s="1" t="s">
        <v>7888</v>
      </c>
      <c r="Z116" s="1" t="s">
        <v>7889</v>
      </c>
      <c r="AA116" s="1" t="s">
        <v>7360</v>
      </c>
      <c r="AB116" s="1" t="s">
        <v>6518</v>
      </c>
      <c r="AC116" s="1" t="s">
        <v>90</v>
      </c>
      <c r="AD116" s="1" t="s">
        <v>49</v>
      </c>
      <c r="AE116" s="66">
        <v>966369</v>
      </c>
      <c r="AF116" s="66">
        <v>68500</v>
      </c>
      <c r="AG116" s="66">
        <v>17950</v>
      </c>
      <c r="AH116" s="2">
        <v>179.5</v>
      </c>
      <c r="AI116" s="104">
        <v>4805.45</v>
      </c>
      <c r="AJ116" s="2">
        <v>685</v>
      </c>
      <c r="AK116" s="1" t="s">
        <v>2682</v>
      </c>
      <c r="AL116" s="104">
        <v>1193.8599999999999</v>
      </c>
      <c r="AM116" s="104">
        <v>1326.52</v>
      </c>
      <c r="AN116" s="66">
        <v>273393.94</v>
      </c>
      <c r="AO116" s="1" t="s">
        <v>7110</v>
      </c>
      <c r="AP116" s="1" t="s">
        <v>33</v>
      </c>
      <c r="AQ116" s="1" t="s">
        <v>358</v>
      </c>
      <c r="AR116" s="1" t="s">
        <v>663</v>
      </c>
      <c r="AS116" s="1" t="s">
        <v>3118</v>
      </c>
      <c r="AT116" s="133">
        <f t="shared" si="3"/>
        <v>2020</v>
      </c>
      <c r="AU116" s="1">
        <f t="shared" si="4"/>
        <v>9</v>
      </c>
      <c r="AV116" s="1">
        <f t="shared" si="5"/>
        <v>37</v>
      </c>
    </row>
    <row r="117" spans="1:48" x14ac:dyDescent="0.3">
      <c r="A117" s="2">
        <v>0.94</v>
      </c>
      <c r="B117" s="1" t="s">
        <v>50</v>
      </c>
      <c r="C117" s="2">
        <v>242</v>
      </c>
      <c r="D117" s="2">
        <v>288</v>
      </c>
      <c r="E117" s="1" t="s">
        <v>46</v>
      </c>
      <c r="F117" s="1" t="s">
        <v>274</v>
      </c>
      <c r="G117" s="1" t="s">
        <v>2641</v>
      </c>
      <c r="H117" s="1" t="s">
        <v>483</v>
      </c>
      <c r="I117" s="1" t="s">
        <v>6515</v>
      </c>
      <c r="J117" s="1" t="s">
        <v>3119</v>
      </c>
      <c r="K117" s="1" t="s">
        <v>340</v>
      </c>
      <c r="L117" s="1" t="s">
        <v>85</v>
      </c>
      <c r="M117" s="1" t="s">
        <v>46</v>
      </c>
      <c r="N117" s="1" t="s">
        <v>660</v>
      </c>
      <c r="O117" s="1" t="s">
        <v>267</v>
      </c>
      <c r="P117" s="1" t="s">
        <v>44</v>
      </c>
      <c r="Q117" s="66">
        <v>251273.82</v>
      </c>
      <c r="R117" s="67">
        <v>1</v>
      </c>
      <c r="S117" s="1" t="s">
        <v>7474</v>
      </c>
      <c r="T117" s="1" t="s">
        <v>7503</v>
      </c>
      <c r="U117" s="1" t="s">
        <v>7474</v>
      </c>
      <c r="V117" s="1" t="s">
        <v>7474</v>
      </c>
      <c r="W117" s="1" t="s">
        <v>7535</v>
      </c>
      <c r="X117" s="1" t="s">
        <v>7535</v>
      </c>
      <c r="Y117" s="1" t="s">
        <v>3120</v>
      </c>
      <c r="Z117" s="1" t="s">
        <v>3121</v>
      </c>
      <c r="AA117" s="1" t="s">
        <v>7535</v>
      </c>
      <c r="AB117" s="1" t="s">
        <v>47</v>
      </c>
      <c r="AC117" s="1" t="s">
        <v>90</v>
      </c>
      <c r="AD117" s="1" t="s">
        <v>49</v>
      </c>
      <c r="AE117" s="66">
        <v>222442</v>
      </c>
      <c r="AF117" s="66">
        <v>5633</v>
      </c>
      <c r="AG117" s="66">
        <v>23199</v>
      </c>
      <c r="AH117" s="2">
        <v>232</v>
      </c>
      <c r="AI117" s="2">
        <v>971.35</v>
      </c>
      <c r="AJ117" s="2">
        <v>56.33</v>
      </c>
      <c r="AK117" s="1" t="s">
        <v>2682</v>
      </c>
      <c r="AL117" s="2">
        <v>804</v>
      </c>
      <c r="AM117" s="68">
        <v>1006</v>
      </c>
      <c r="AN117" s="66">
        <v>184287</v>
      </c>
      <c r="AO117" s="1" t="s">
        <v>7460</v>
      </c>
      <c r="AP117" s="1" t="s">
        <v>33</v>
      </c>
      <c r="AQ117" s="1" t="s">
        <v>488</v>
      </c>
      <c r="AR117" s="1" t="s">
        <v>663</v>
      </c>
      <c r="AS117" s="1" t="s">
        <v>2420</v>
      </c>
      <c r="AT117" s="133">
        <f t="shared" si="3"/>
        <v>2019</v>
      </c>
      <c r="AU117" s="1">
        <f t="shared" si="4"/>
        <v>7</v>
      </c>
      <c r="AV117" s="1">
        <f t="shared" si="5"/>
        <v>31</v>
      </c>
    </row>
    <row r="118" spans="1:48" x14ac:dyDescent="0.3">
      <c r="A118" s="2">
        <v>0.52</v>
      </c>
      <c r="B118" s="1" t="s">
        <v>50</v>
      </c>
      <c r="C118" s="2">
        <v>250</v>
      </c>
      <c r="D118" s="2">
        <v>291</v>
      </c>
      <c r="E118" s="1" t="s">
        <v>46</v>
      </c>
      <c r="F118" s="1" t="s">
        <v>274</v>
      </c>
      <c r="G118" s="1" t="s">
        <v>2641</v>
      </c>
      <c r="H118" s="1" t="s">
        <v>343</v>
      </c>
      <c r="I118" s="1" t="s">
        <v>6515</v>
      </c>
      <c r="J118" s="1" t="s">
        <v>3122</v>
      </c>
      <c r="K118" s="1" t="s">
        <v>340</v>
      </c>
      <c r="L118" s="1" t="s">
        <v>85</v>
      </c>
      <c r="M118" s="1" t="s">
        <v>46</v>
      </c>
      <c r="N118" s="1" t="s">
        <v>86</v>
      </c>
      <c r="O118" s="1" t="s">
        <v>341</v>
      </c>
      <c r="P118" s="1" t="s">
        <v>44</v>
      </c>
      <c r="Q118" s="66">
        <v>216156.64</v>
      </c>
      <c r="R118" s="67">
        <v>1</v>
      </c>
      <c r="S118" s="1" t="s">
        <v>7100</v>
      </c>
      <c r="T118" s="1" t="s">
        <v>7234</v>
      </c>
      <c r="U118" s="1" t="s">
        <v>7100</v>
      </c>
      <c r="V118" s="1" t="s">
        <v>7100</v>
      </c>
      <c r="W118" s="1" t="s">
        <v>7536</v>
      </c>
      <c r="X118" s="1" t="s">
        <v>7536</v>
      </c>
      <c r="Y118" s="1" t="s">
        <v>3123</v>
      </c>
      <c r="Z118" s="1" t="s">
        <v>3124</v>
      </c>
      <c r="AA118" s="1" t="s">
        <v>7305</v>
      </c>
      <c r="AB118" s="1" t="s">
        <v>47</v>
      </c>
      <c r="AC118" s="1" t="s">
        <v>90</v>
      </c>
      <c r="AD118" s="1" t="s">
        <v>49</v>
      </c>
      <c r="AE118" s="66">
        <v>181636</v>
      </c>
      <c r="AF118" s="66">
        <v>9600</v>
      </c>
      <c r="AG118" s="66">
        <v>24921</v>
      </c>
      <c r="AH118" s="2">
        <v>249.2</v>
      </c>
      <c r="AI118" s="2">
        <v>810.63</v>
      </c>
      <c r="AJ118" s="2">
        <v>96</v>
      </c>
      <c r="AK118" s="1" t="s">
        <v>2682</v>
      </c>
      <c r="AL118" s="2">
        <v>713</v>
      </c>
      <c r="AM118" s="2">
        <v>891</v>
      </c>
      <c r="AN118" s="66">
        <v>163291</v>
      </c>
      <c r="AO118" s="1" t="s">
        <v>7433</v>
      </c>
      <c r="AP118" s="1" t="s">
        <v>33</v>
      </c>
      <c r="AQ118" s="1" t="s">
        <v>3125</v>
      </c>
      <c r="AR118" s="1" t="s">
        <v>663</v>
      </c>
      <c r="AS118" s="1" t="s">
        <v>2432</v>
      </c>
      <c r="AT118" s="133">
        <f t="shared" si="3"/>
        <v>2019</v>
      </c>
      <c r="AU118" s="1">
        <f t="shared" si="4"/>
        <v>12</v>
      </c>
      <c r="AV118" s="1">
        <f t="shared" si="5"/>
        <v>52</v>
      </c>
    </row>
    <row r="119" spans="1:48" x14ac:dyDescent="0.3">
      <c r="A119" s="2">
        <v>0.78</v>
      </c>
      <c r="B119" s="1" t="s">
        <v>394</v>
      </c>
      <c r="C119" s="2">
        <v>270</v>
      </c>
      <c r="D119" s="2">
        <v>293</v>
      </c>
      <c r="E119" s="1" t="s">
        <v>45</v>
      </c>
      <c r="F119" s="1" t="s">
        <v>274</v>
      </c>
      <c r="G119" s="1" t="s">
        <v>2641</v>
      </c>
      <c r="H119" s="1" t="s">
        <v>232</v>
      </c>
      <c r="I119" s="1" t="s">
        <v>6515</v>
      </c>
      <c r="J119" s="1" t="s">
        <v>968</v>
      </c>
      <c r="K119" s="1" t="s">
        <v>73</v>
      </c>
      <c r="L119" s="1" t="s">
        <v>39</v>
      </c>
      <c r="M119" s="1" t="s">
        <v>46</v>
      </c>
      <c r="N119" s="1" t="s">
        <v>2894</v>
      </c>
      <c r="O119" s="1" t="s">
        <v>2895</v>
      </c>
      <c r="P119" s="1" t="s">
        <v>269</v>
      </c>
      <c r="Q119" s="66">
        <v>89220</v>
      </c>
      <c r="R119" s="67">
        <v>1</v>
      </c>
      <c r="S119" s="1" t="s">
        <v>7537</v>
      </c>
      <c r="T119" s="1" t="s">
        <v>7538</v>
      </c>
      <c r="U119" s="1" t="s">
        <v>7537</v>
      </c>
      <c r="V119" s="1" t="s">
        <v>7537</v>
      </c>
      <c r="W119" s="1" t="s">
        <v>7490</v>
      </c>
      <c r="X119" s="1" t="s">
        <v>7490</v>
      </c>
      <c r="Y119" s="1" t="s">
        <v>3126</v>
      </c>
      <c r="Z119" s="1" t="s">
        <v>3127</v>
      </c>
      <c r="AA119" s="1" t="s">
        <v>7490</v>
      </c>
      <c r="AB119" s="1" t="s">
        <v>108</v>
      </c>
      <c r="AC119" s="1" t="s">
        <v>7039</v>
      </c>
      <c r="AD119" s="1" t="s">
        <v>49</v>
      </c>
      <c r="AE119" s="66">
        <v>93890</v>
      </c>
      <c r="AF119" s="66" t="s">
        <v>46</v>
      </c>
      <c r="AG119" s="66">
        <v>2200</v>
      </c>
      <c r="AH119" s="2">
        <v>22</v>
      </c>
      <c r="AI119" s="2">
        <v>380</v>
      </c>
      <c r="AJ119" s="2" t="s">
        <v>46</v>
      </c>
      <c r="AK119" s="1" t="s">
        <v>2701</v>
      </c>
      <c r="AL119" s="2">
        <v>0</v>
      </c>
      <c r="AM119" s="2">
        <v>380</v>
      </c>
      <c r="AN119" s="66">
        <v>87020</v>
      </c>
      <c r="AO119" s="1" t="s">
        <v>7539</v>
      </c>
      <c r="AP119" s="1" t="s">
        <v>33</v>
      </c>
      <c r="AQ119" s="1" t="s">
        <v>46</v>
      </c>
      <c r="AR119" s="1" t="s">
        <v>654</v>
      </c>
      <c r="AS119" s="1" t="s">
        <v>3128</v>
      </c>
      <c r="AT119" s="133">
        <f t="shared" si="3"/>
        <v>2019</v>
      </c>
      <c r="AU119" s="1">
        <f t="shared" si="4"/>
        <v>6</v>
      </c>
      <c r="AV119" s="1">
        <f t="shared" si="5"/>
        <v>24</v>
      </c>
    </row>
    <row r="120" spans="1:48" x14ac:dyDescent="0.3">
      <c r="A120" s="2">
        <v>0.74</v>
      </c>
      <c r="B120" s="1" t="s">
        <v>238</v>
      </c>
      <c r="C120" s="2">
        <v>306</v>
      </c>
      <c r="D120" s="2">
        <v>294</v>
      </c>
      <c r="E120" s="1" t="s">
        <v>45</v>
      </c>
      <c r="F120" s="1" t="s">
        <v>7540</v>
      </c>
      <c r="G120" s="1" t="s">
        <v>35</v>
      </c>
      <c r="H120" s="1" t="s">
        <v>397</v>
      </c>
      <c r="I120" s="1" t="s">
        <v>6514</v>
      </c>
      <c r="J120" s="1" t="s">
        <v>398</v>
      </c>
      <c r="K120" s="1" t="s">
        <v>376</v>
      </c>
      <c r="L120" s="1" t="s">
        <v>39</v>
      </c>
      <c r="M120" s="1" t="s">
        <v>4460</v>
      </c>
      <c r="N120" s="1" t="s">
        <v>41</v>
      </c>
      <c r="O120" s="1" t="s">
        <v>42</v>
      </c>
      <c r="P120" s="1" t="s">
        <v>44</v>
      </c>
      <c r="Q120" s="66">
        <v>471135.62</v>
      </c>
      <c r="R120" s="67">
        <v>0.93</v>
      </c>
      <c r="S120" s="1" t="s">
        <v>7262</v>
      </c>
      <c r="T120" s="1" t="s">
        <v>7541</v>
      </c>
      <c r="U120" s="1" t="s">
        <v>7373</v>
      </c>
      <c r="V120" s="1" t="s">
        <v>7373</v>
      </c>
      <c r="W120" s="1" t="s">
        <v>7348</v>
      </c>
      <c r="X120" s="1" t="s">
        <v>46</v>
      </c>
      <c r="Y120" s="1" t="s">
        <v>399</v>
      </c>
      <c r="Z120" s="1" t="s">
        <v>8145</v>
      </c>
      <c r="AA120" s="1" t="s">
        <v>7542</v>
      </c>
      <c r="AB120" s="1" t="s">
        <v>400</v>
      </c>
      <c r="AC120" s="1" t="s">
        <v>78</v>
      </c>
      <c r="AD120" s="1" t="s">
        <v>49</v>
      </c>
      <c r="AE120" s="66">
        <v>408336</v>
      </c>
      <c r="AF120" s="66">
        <v>8000</v>
      </c>
      <c r="AG120" s="66">
        <v>54800</v>
      </c>
      <c r="AH120" s="2">
        <v>548</v>
      </c>
      <c r="AI120" s="104">
        <v>1783.13</v>
      </c>
      <c r="AJ120" s="2">
        <v>80</v>
      </c>
      <c r="AK120" s="1" t="s">
        <v>2682</v>
      </c>
      <c r="AL120" s="104">
        <v>1991.7</v>
      </c>
      <c r="AM120" s="68">
        <v>2213</v>
      </c>
      <c r="AN120" s="66">
        <v>456099.3</v>
      </c>
      <c r="AO120" s="1" t="s">
        <v>7543</v>
      </c>
      <c r="AP120" s="1" t="s">
        <v>33</v>
      </c>
      <c r="AQ120" s="1" t="s">
        <v>43</v>
      </c>
      <c r="AR120" s="1" t="s">
        <v>663</v>
      </c>
      <c r="AS120" s="1" t="s">
        <v>3129</v>
      </c>
      <c r="AT120" s="133">
        <f t="shared" si="3"/>
        <v>2020</v>
      </c>
      <c r="AU120" s="1">
        <f t="shared" si="4"/>
        <v>9</v>
      </c>
      <c r="AV120" s="1">
        <f t="shared" si="5"/>
        <v>38</v>
      </c>
    </row>
    <row r="121" spans="1:48" x14ac:dyDescent="0.3">
      <c r="A121" s="2">
        <v>1.01</v>
      </c>
      <c r="B121" s="1" t="s">
        <v>98</v>
      </c>
      <c r="C121" s="2">
        <v>233</v>
      </c>
      <c r="D121" s="2">
        <v>295</v>
      </c>
      <c r="E121" s="1" t="s">
        <v>46</v>
      </c>
      <c r="F121" s="1" t="s">
        <v>274</v>
      </c>
      <c r="G121" s="1" t="s">
        <v>2641</v>
      </c>
      <c r="H121" s="1" t="s">
        <v>319</v>
      </c>
      <c r="I121" s="1" t="s">
        <v>6515</v>
      </c>
      <c r="J121" s="1" t="s">
        <v>971</v>
      </c>
      <c r="K121" s="1" t="s">
        <v>796</v>
      </c>
      <c r="L121" s="1" t="s">
        <v>85</v>
      </c>
      <c r="M121" s="1" t="s">
        <v>46</v>
      </c>
      <c r="N121" s="1" t="s">
        <v>2906</v>
      </c>
      <c r="O121" s="1" t="s">
        <v>2907</v>
      </c>
      <c r="P121" s="1" t="s">
        <v>2371</v>
      </c>
      <c r="Q121" s="66">
        <v>90850</v>
      </c>
      <c r="R121" s="67">
        <v>1</v>
      </c>
      <c r="S121" s="1" t="s">
        <v>7544</v>
      </c>
      <c r="T121" s="1" t="s">
        <v>7532</v>
      </c>
      <c r="U121" s="1" t="s">
        <v>7544</v>
      </c>
      <c r="V121" s="1" t="s">
        <v>7544</v>
      </c>
      <c r="W121" s="1" t="s">
        <v>7545</v>
      </c>
      <c r="X121" s="1" t="s">
        <v>7545</v>
      </c>
      <c r="Y121" s="1" t="s">
        <v>3130</v>
      </c>
      <c r="Z121" s="1" t="s">
        <v>3042</v>
      </c>
      <c r="AA121" s="1" t="s">
        <v>7545</v>
      </c>
      <c r="AB121" s="1" t="s">
        <v>47</v>
      </c>
      <c r="AC121" s="1" t="s">
        <v>90</v>
      </c>
      <c r="AD121" s="1" t="s">
        <v>49</v>
      </c>
      <c r="AE121" s="66">
        <v>80150</v>
      </c>
      <c r="AF121" s="66">
        <v>6800</v>
      </c>
      <c r="AG121" s="66">
        <v>3900</v>
      </c>
      <c r="AH121" s="2">
        <v>39</v>
      </c>
      <c r="AI121" s="2">
        <v>350</v>
      </c>
      <c r="AJ121" s="2">
        <v>68</v>
      </c>
      <c r="AK121" s="1" t="s">
        <v>2701</v>
      </c>
      <c r="AL121" s="2">
        <v>0</v>
      </c>
      <c r="AM121" s="2">
        <v>350</v>
      </c>
      <c r="AN121" s="66">
        <v>80150</v>
      </c>
      <c r="AO121" s="1" t="s">
        <v>7544</v>
      </c>
      <c r="AP121" s="1" t="s">
        <v>33</v>
      </c>
      <c r="AQ121" s="1" t="s">
        <v>46</v>
      </c>
      <c r="AR121" s="1" t="s">
        <v>46</v>
      </c>
      <c r="AS121" s="1" t="s">
        <v>3131</v>
      </c>
      <c r="AT121" s="133">
        <f t="shared" si="3"/>
        <v>2019</v>
      </c>
      <c r="AU121" s="1">
        <f t="shared" si="4"/>
        <v>2</v>
      </c>
      <c r="AV121" s="1">
        <f t="shared" si="5"/>
        <v>8</v>
      </c>
    </row>
    <row r="122" spans="1:48" x14ac:dyDescent="0.3">
      <c r="A122" s="2">
        <v>0.11</v>
      </c>
      <c r="B122" s="1" t="s">
        <v>50</v>
      </c>
      <c r="C122" s="2">
        <v>243</v>
      </c>
      <c r="D122" s="2">
        <v>296</v>
      </c>
      <c r="E122" s="1" t="s">
        <v>46</v>
      </c>
      <c r="F122" s="1" t="s">
        <v>274</v>
      </c>
      <c r="G122" s="1" t="s">
        <v>2641</v>
      </c>
      <c r="H122" s="1" t="s">
        <v>483</v>
      </c>
      <c r="I122" s="1" t="s">
        <v>6515</v>
      </c>
      <c r="J122" s="1" t="s">
        <v>973</v>
      </c>
      <c r="K122" s="1" t="s">
        <v>340</v>
      </c>
      <c r="L122" s="1" t="s">
        <v>660</v>
      </c>
      <c r="M122" s="1" t="s">
        <v>46</v>
      </c>
      <c r="N122" s="1" t="s">
        <v>86</v>
      </c>
      <c r="O122" s="1" t="s">
        <v>267</v>
      </c>
      <c r="P122" s="1" t="s">
        <v>46</v>
      </c>
      <c r="Q122" s="66">
        <v>6043.54</v>
      </c>
      <c r="R122" s="67">
        <v>1</v>
      </c>
      <c r="S122" s="1" t="s">
        <v>7096</v>
      </c>
      <c r="T122" s="1" t="s">
        <v>7118</v>
      </c>
      <c r="U122" s="1" t="s">
        <v>7096</v>
      </c>
      <c r="V122" s="1" t="s">
        <v>7096</v>
      </c>
      <c r="W122" s="1" t="s">
        <v>7442</v>
      </c>
      <c r="X122" s="1" t="s">
        <v>7442</v>
      </c>
      <c r="Y122" s="1" t="s">
        <v>3132</v>
      </c>
      <c r="Z122" s="1" t="s">
        <v>3133</v>
      </c>
      <c r="AA122" s="1" t="s">
        <v>7447</v>
      </c>
      <c r="AB122" s="1" t="s">
        <v>47</v>
      </c>
      <c r="AC122" s="1" t="s">
        <v>90</v>
      </c>
      <c r="AD122" s="1" t="s">
        <v>49</v>
      </c>
      <c r="AE122" s="66">
        <v>4675</v>
      </c>
      <c r="AF122" s="66">
        <v>608</v>
      </c>
      <c r="AG122" s="66">
        <v>761</v>
      </c>
      <c r="AH122" s="2">
        <v>7.62</v>
      </c>
      <c r="AI122" s="2">
        <v>20.420000000000002</v>
      </c>
      <c r="AJ122" s="2">
        <v>6.08</v>
      </c>
      <c r="AK122" s="1" t="s">
        <v>2701</v>
      </c>
      <c r="AL122" s="2">
        <v>0</v>
      </c>
      <c r="AM122" s="2">
        <v>11</v>
      </c>
      <c r="AN122" s="66">
        <v>2519</v>
      </c>
      <c r="AO122" s="1" t="s">
        <v>7111</v>
      </c>
      <c r="AP122" s="1" t="s">
        <v>33</v>
      </c>
      <c r="AQ122" s="1" t="s">
        <v>46</v>
      </c>
      <c r="AR122" s="1" t="s">
        <v>46</v>
      </c>
      <c r="AS122" s="1" t="s">
        <v>3134</v>
      </c>
      <c r="AT122" s="133">
        <f t="shared" si="3"/>
        <v>2019</v>
      </c>
      <c r="AU122" s="1">
        <f t="shared" si="4"/>
        <v>1</v>
      </c>
      <c r="AV122" s="1">
        <f t="shared" si="5"/>
        <v>4</v>
      </c>
    </row>
    <row r="123" spans="1:48" x14ac:dyDescent="0.3">
      <c r="A123" s="2">
        <v>0.49</v>
      </c>
      <c r="B123" s="1" t="s">
        <v>160</v>
      </c>
      <c r="C123" s="2">
        <v>231</v>
      </c>
      <c r="D123" s="2">
        <v>297</v>
      </c>
      <c r="E123" s="1" t="s">
        <v>46</v>
      </c>
      <c r="F123" s="1" t="s">
        <v>274</v>
      </c>
      <c r="G123" s="1" t="s">
        <v>2641</v>
      </c>
      <c r="H123" s="1" t="s">
        <v>420</v>
      </c>
      <c r="I123" s="1" t="s">
        <v>6515</v>
      </c>
      <c r="J123" s="1" t="s">
        <v>974</v>
      </c>
      <c r="K123" s="1" t="s">
        <v>155</v>
      </c>
      <c r="L123" s="1" t="s">
        <v>85</v>
      </c>
      <c r="M123" s="1" t="s">
        <v>46</v>
      </c>
      <c r="N123" s="1" t="s">
        <v>86</v>
      </c>
      <c r="O123" s="1" t="s">
        <v>486</v>
      </c>
      <c r="P123" s="1" t="s">
        <v>2972</v>
      </c>
      <c r="Q123" s="66">
        <v>5380</v>
      </c>
      <c r="R123" s="67">
        <v>1</v>
      </c>
      <c r="S123" s="1" t="s">
        <v>7546</v>
      </c>
      <c r="T123" s="1" t="s">
        <v>7547</v>
      </c>
      <c r="U123" s="1" t="s">
        <v>7546</v>
      </c>
      <c r="V123" s="1" t="s">
        <v>7546</v>
      </c>
      <c r="W123" s="1" t="s">
        <v>7548</v>
      </c>
      <c r="X123" s="1" t="s">
        <v>7548</v>
      </c>
      <c r="Y123" s="1" t="s">
        <v>3135</v>
      </c>
      <c r="Z123" s="1" t="s">
        <v>3136</v>
      </c>
      <c r="AA123" s="1" t="s">
        <v>7548</v>
      </c>
      <c r="AB123" s="1" t="s">
        <v>108</v>
      </c>
      <c r="AC123" s="1" t="s">
        <v>159</v>
      </c>
      <c r="AD123" s="1" t="s">
        <v>49</v>
      </c>
      <c r="AE123" s="66">
        <v>4580</v>
      </c>
      <c r="AF123" s="66" t="s">
        <v>46</v>
      </c>
      <c r="AG123" s="66">
        <v>800</v>
      </c>
      <c r="AH123" s="2">
        <v>8</v>
      </c>
      <c r="AI123" s="2" t="s">
        <v>46</v>
      </c>
      <c r="AJ123" s="2">
        <v>27.13</v>
      </c>
      <c r="AK123" s="1" t="s">
        <v>2701</v>
      </c>
      <c r="AL123" s="2">
        <v>0</v>
      </c>
      <c r="AM123" s="2">
        <v>11</v>
      </c>
      <c r="AN123" s="66">
        <v>2519</v>
      </c>
      <c r="AO123" s="1" t="s">
        <v>7546</v>
      </c>
      <c r="AP123" s="1" t="s">
        <v>33</v>
      </c>
      <c r="AQ123" s="1" t="s">
        <v>46</v>
      </c>
      <c r="AR123" s="1" t="s">
        <v>46</v>
      </c>
      <c r="AS123" s="1" t="s">
        <v>3137</v>
      </c>
      <c r="AT123" s="133">
        <f t="shared" si="3"/>
        <v>2019</v>
      </c>
      <c r="AU123" s="1">
        <f t="shared" si="4"/>
        <v>1</v>
      </c>
      <c r="AV123" s="1">
        <f t="shared" si="5"/>
        <v>4</v>
      </c>
    </row>
    <row r="124" spans="1:48" x14ac:dyDescent="0.3">
      <c r="A124" s="2">
        <v>0.82</v>
      </c>
      <c r="B124" s="1" t="s">
        <v>355</v>
      </c>
      <c r="C124" s="2">
        <v>247</v>
      </c>
      <c r="D124" s="2">
        <v>298</v>
      </c>
      <c r="E124" s="1" t="s">
        <v>46</v>
      </c>
      <c r="F124" s="1" t="s">
        <v>274</v>
      </c>
      <c r="G124" s="1" t="s">
        <v>2641</v>
      </c>
      <c r="H124" s="1" t="s">
        <v>352</v>
      </c>
      <c r="I124" s="1" t="s">
        <v>6515</v>
      </c>
      <c r="J124" s="1" t="s">
        <v>3138</v>
      </c>
      <c r="K124" s="1" t="s">
        <v>84</v>
      </c>
      <c r="L124" s="1" t="s">
        <v>85</v>
      </c>
      <c r="M124" s="1" t="s">
        <v>46</v>
      </c>
      <c r="N124" s="1" t="s">
        <v>2906</v>
      </c>
      <c r="O124" s="1" t="s">
        <v>2907</v>
      </c>
      <c r="P124" s="1" t="s">
        <v>2908</v>
      </c>
      <c r="Q124" s="66">
        <v>30868</v>
      </c>
      <c r="R124" s="67">
        <v>1</v>
      </c>
      <c r="S124" s="1" t="s">
        <v>7329</v>
      </c>
      <c r="T124" s="1" t="s">
        <v>7335</v>
      </c>
      <c r="U124" s="1" t="s">
        <v>7329</v>
      </c>
      <c r="V124" s="1" t="s">
        <v>7329</v>
      </c>
      <c r="W124" s="1" t="s">
        <v>7395</v>
      </c>
      <c r="X124" s="1" t="s">
        <v>7395</v>
      </c>
      <c r="Y124" s="1" t="s">
        <v>3139</v>
      </c>
      <c r="Z124" s="1" t="s">
        <v>3140</v>
      </c>
      <c r="AA124" s="1" t="s">
        <v>7395</v>
      </c>
      <c r="AB124" s="1" t="s">
        <v>47</v>
      </c>
      <c r="AC124" s="1" t="s">
        <v>354</v>
      </c>
      <c r="AD124" s="1" t="s">
        <v>49</v>
      </c>
      <c r="AE124" s="66">
        <v>21068</v>
      </c>
      <c r="AF124" s="66">
        <v>4400</v>
      </c>
      <c r="AG124" s="66">
        <v>5400</v>
      </c>
      <c r="AH124" s="2">
        <v>54</v>
      </c>
      <c r="AI124" s="2">
        <v>92</v>
      </c>
      <c r="AJ124" s="2">
        <v>44</v>
      </c>
      <c r="AK124" s="1" t="s">
        <v>2701</v>
      </c>
      <c r="AL124" s="2">
        <v>0</v>
      </c>
      <c r="AM124" s="2">
        <v>200</v>
      </c>
      <c r="AN124" s="66">
        <v>45800</v>
      </c>
      <c r="AO124" s="1" t="s">
        <v>7476</v>
      </c>
      <c r="AP124" s="1" t="s">
        <v>33</v>
      </c>
      <c r="AQ124" s="1" t="s">
        <v>46</v>
      </c>
      <c r="AR124" s="1" t="s">
        <v>46</v>
      </c>
      <c r="AS124" s="1" t="s">
        <v>3141</v>
      </c>
      <c r="AT124" s="133">
        <f t="shared" si="3"/>
        <v>2019</v>
      </c>
      <c r="AU124" s="1">
        <f t="shared" si="4"/>
        <v>3</v>
      </c>
      <c r="AV124" s="1">
        <f t="shared" si="5"/>
        <v>12</v>
      </c>
    </row>
    <row r="125" spans="1:48" x14ac:dyDescent="0.3">
      <c r="A125" s="2">
        <v>0.99</v>
      </c>
      <c r="B125" s="1" t="s">
        <v>140</v>
      </c>
      <c r="C125" s="2">
        <v>262</v>
      </c>
      <c r="D125" s="2">
        <v>299</v>
      </c>
      <c r="E125" s="1" t="s">
        <v>46</v>
      </c>
      <c r="F125" s="1" t="s">
        <v>274</v>
      </c>
      <c r="G125" s="1" t="s">
        <v>2641</v>
      </c>
      <c r="H125" s="1" t="s">
        <v>2849</v>
      </c>
      <c r="I125" s="1" t="s">
        <v>6515</v>
      </c>
      <c r="J125" s="1" t="s">
        <v>3142</v>
      </c>
      <c r="K125" s="1" t="s">
        <v>66</v>
      </c>
      <c r="L125" s="1" t="s">
        <v>55</v>
      </c>
      <c r="M125" s="1" t="s">
        <v>46</v>
      </c>
      <c r="N125" s="1" t="s">
        <v>56</v>
      </c>
      <c r="O125" s="1" t="s">
        <v>57</v>
      </c>
      <c r="P125" s="1" t="s">
        <v>57</v>
      </c>
      <c r="Q125" s="66">
        <v>30500</v>
      </c>
      <c r="R125" s="67">
        <v>1</v>
      </c>
      <c r="S125" s="1" t="s">
        <v>7111</v>
      </c>
      <c r="T125" s="1" t="s">
        <v>7262</v>
      </c>
      <c r="U125" s="1" t="s">
        <v>7111</v>
      </c>
      <c r="V125" s="1" t="s">
        <v>7111</v>
      </c>
      <c r="W125" s="1" t="s">
        <v>7342</v>
      </c>
      <c r="X125" s="1" t="s">
        <v>7342</v>
      </c>
      <c r="Y125" s="1" t="s">
        <v>3143</v>
      </c>
      <c r="Z125" s="1" t="s">
        <v>3144</v>
      </c>
      <c r="AA125" s="1" t="s">
        <v>7342</v>
      </c>
      <c r="AB125" s="1" t="s">
        <v>47</v>
      </c>
      <c r="AC125" s="1" t="s">
        <v>303</v>
      </c>
      <c r="AD125" s="1" t="s">
        <v>49</v>
      </c>
      <c r="AE125" s="66" t="s">
        <v>46</v>
      </c>
      <c r="AF125" s="66" t="s">
        <v>46</v>
      </c>
      <c r="AG125" s="66" t="s">
        <v>46</v>
      </c>
      <c r="AH125" s="2" t="s">
        <v>46</v>
      </c>
      <c r="AI125" s="104" t="s">
        <v>46</v>
      </c>
      <c r="AJ125" s="2" t="s">
        <v>46</v>
      </c>
      <c r="AK125" s="1" t="s">
        <v>2682</v>
      </c>
      <c r="AL125" s="2">
        <v>0</v>
      </c>
      <c r="AM125" s="2">
        <v>174</v>
      </c>
      <c r="AN125" s="66">
        <v>39846</v>
      </c>
      <c r="AO125" s="1" t="s">
        <v>7549</v>
      </c>
      <c r="AP125" s="1" t="s">
        <v>218</v>
      </c>
      <c r="AQ125" s="1" t="s">
        <v>46</v>
      </c>
      <c r="AR125" s="1" t="s">
        <v>46</v>
      </c>
      <c r="AS125" s="1" t="s">
        <v>3145</v>
      </c>
      <c r="AT125" s="133">
        <f t="shared" si="3"/>
        <v>2019</v>
      </c>
      <c r="AU125" s="1">
        <f t="shared" si="4"/>
        <v>2</v>
      </c>
      <c r="AV125" s="1">
        <f t="shared" si="5"/>
        <v>7</v>
      </c>
    </row>
    <row r="126" spans="1:48" x14ac:dyDescent="0.3">
      <c r="A126" s="2">
        <v>1.02</v>
      </c>
      <c r="B126" s="1" t="s">
        <v>50</v>
      </c>
      <c r="C126" s="2">
        <v>238</v>
      </c>
      <c r="D126" s="2">
        <v>301</v>
      </c>
      <c r="E126" s="1" t="s">
        <v>46</v>
      </c>
      <c r="F126" s="1" t="s">
        <v>274</v>
      </c>
      <c r="G126" s="1" t="s">
        <v>2641</v>
      </c>
      <c r="H126" s="1" t="s">
        <v>483</v>
      </c>
      <c r="I126" s="1" t="s">
        <v>6515</v>
      </c>
      <c r="J126" s="1" t="s">
        <v>978</v>
      </c>
      <c r="K126" s="1" t="s">
        <v>340</v>
      </c>
      <c r="L126" s="1" t="s">
        <v>660</v>
      </c>
      <c r="M126" s="1" t="s">
        <v>46</v>
      </c>
      <c r="N126" s="1" t="s">
        <v>86</v>
      </c>
      <c r="O126" s="1" t="s">
        <v>267</v>
      </c>
      <c r="P126" s="1" t="s">
        <v>46</v>
      </c>
      <c r="Q126" s="66">
        <v>8111.46</v>
      </c>
      <c r="R126" s="67">
        <v>1</v>
      </c>
      <c r="S126" s="1" t="s">
        <v>7481</v>
      </c>
      <c r="T126" s="1" t="s">
        <v>7111</v>
      </c>
      <c r="U126" s="1" t="s">
        <v>7481</v>
      </c>
      <c r="V126" s="1" t="s">
        <v>7481</v>
      </c>
      <c r="W126" s="1" t="s">
        <v>7442</v>
      </c>
      <c r="X126" s="1" t="s">
        <v>7442</v>
      </c>
      <c r="Y126" s="1" t="s">
        <v>3150</v>
      </c>
      <c r="Z126" s="1" t="s">
        <v>3151</v>
      </c>
      <c r="AA126" s="1" t="s">
        <v>7447</v>
      </c>
      <c r="AB126" s="1" t="s">
        <v>108</v>
      </c>
      <c r="AC126" s="1" t="s">
        <v>90</v>
      </c>
      <c r="AD126" s="1" t="s">
        <v>49</v>
      </c>
      <c r="AE126" s="66">
        <v>5904</v>
      </c>
      <c r="AF126" s="66">
        <v>1920</v>
      </c>
      <c r="AG126" s="66">
        <v>1288</v>
      </c>
      <c r="AH126" s="2">
        <v>12.9</v>
      </c>
      <c r="AI126" s="2">
        <v>25.78</v>
      </c>
      <c r="AJ126" s="2">
        <v>4.0199999999999996</v>
      </c>
      <c r="AK126" s="1" t="s">
        <v>2701</v>
      </c>
      <c r="AL126" s="2">
        <v>0</v>
      </c>
      <c r="AM126" s="2">
        <v>24</v>
      </c>
      <c r="AN126" s="66">
        <v>5496</v>
      </c>
      <c r="AO126" s="1" t="s">
        <v>7111</v>
      </c>
      <c r="AP126" s="1" t="s">
        <v>33</v>
      </c>
      <c r="AQ126" s="1" t="s">
        <v>46</v>
      </c>
      <c r="AR126" s="1" t="s">
        <v>46</v>
      </c>
      <c r="AS126" s="1" t="s">
        <v>3152</v>
      </c>
      <c r="AT126" s="133">
        <f t="shared" si="3"/>
        <v>2019</v>
      </c>
      <c r="AU126" s="1">
        <f t="shared" si="4"/>
        <v>1</v>
      </c>
      <c r="AV126" s="1">
        <f t="shared" si="5"/>
        <v>4</v>
      </c>
    </row>
    <row r="127" spans="1:48" x14ac:dyDescent="0.3">
      <c r="A127" s="2">
        <v>0.23</v>
      </c>
      <c r="B127" s="1" t="s">
        <v>50</v>
      </c>
      <c r="C127" s="2">
        <v>240</v>
      </c>
      <c r="D127" s="2">
        <v>302</v>
      </c>
      <c r="E127" s="1" t="s">
        <v>46</v>
      </c>
      <c r="F127" s="1" t="s">
        <v>274</v>
      </c>
      <c r="G127" s="1" t="s">
        <v>2641</v>
      </c>
      <c r="H127" s="1" t="s">
        <v>3153</v>
      </c>
      <c r="I127" s="1" t="s">
        <v>6515</v>
      </c>
      <c r="J127" s="1" t="s">
        <v>979</v>
      </c>
      <c r="K127" s="1" t="s">
        <v>340</v>
      </c>
      <c r="L127" s="1" t="s">
        <v>660</v>
      </c>
      <c r="M127" s="1" t="s">
        <v>46</v>
      </c>
      <c r="N127" s="1" t="s">
        <v>86</v>
      </c>
      <c r="O127" s="1" t="s">
        <v>341</v>
      </c>
      <c r="P127" s="1" t="s">
        <v>46</v>
      </c>
      <c r="Q127" s="66">
        <v>7657.47</v>
      </c>
      <c r="R127" s="67">
        <v>1</v>
      </c>
      <c r="S127" s="1" t="s">
        <v>7492</v>
      </c>
      <c r="T127" s="1" t="s">
        <v>7329</v>
      </c>
      <c r="U127" s="1" t="s">
        <v>7492</v>
      </c>
      <c r="V127" s="1" t="s">
        <v>7492</v>
      </c>
      <c r="W127" s="1" t="s">
        <v>7474</v>
      </c>
      <c r="X127" s="1" t="s">
        <v>7474</v>
      </c>
      <c r="Y127" s="1" t="s">
        <v>3154</v>
      </c>
      <c r="Z127" s="1" t="s">
        <v>3155</v>
      </c>
      <c r="AA127" s="1" t="s">
        <v>7447</v>
      </c>
      <c r="AB127" s="1" t="s">
        <v>175</v>
      </c>
      <c r="AC127" s="1" t="s">
        <v>48</v>
      </c>
      <c r="AD127" s="1" t="s">
        <v>49</v>
      </c>
      <c r="AE127" s="66">
        <v>5745</v>
      </c>
      <c r="AF127" s="66">
        <v>1052</v>
      </c>
      <c r="AG127" s="66">
        <v>860</v>
      </c>
      <c r="AH127" s="2">
        <v>8.6</v>
      </c>
      <c r="AI127" s="2">
        <v>25.08</v>
      </c>
      <c r="AJ127" s="2">
        <v>10.52</v>
      </c>
      <c r="AK127" s="1" t="s">
        <v>2701</v>
      </c>
      <c r="AL127" s="2">
        <v>0</v>
      </c>
      <c r="AM127" s="2">
        <v>32</v>
      </c>
      <c r="AN127" s="66">
        <v>7328</v>
      </c>
      <c r="AO127" s="1" t="s">
        <v>7492</v>
      </c>
      <c r="AP127" s="1" t="s">
        <v>33</v>
      </c>
      <c r="AQ127" s="1" t="s">
        <v>46</v>
      </c>
      <c r="AR127" s="1" t="s">
        <v>46</v>
      </c>
      <c r="AS127" s="1" t="s">
        <v>3156</v>
      </c>
      <c r="AT127" s="133">
        <f t="shared" si="3"/>
        <v>2019</v>
      </c>
      <c r="AU127" s="1">
        <f t="shared" si="4"/>
        <v>1</v>
      </c>
      <c r="AV127" s="1">
        <f t="shared" si="5"/>
        <v>4</v>
      </c>
    </row>
    <row r="128" spans="1:48" x14ac:dyDescent="0.3">
      <c r="A128" s="2">
        <v>0.99</v>
      </c>
      <c r="B128" s="1" t="s">
        <v>109</v>
      </c>
      <c r="C128" s="2">
        <v>337</v>
      </c>
      <c r="D128" s="2">
        <v>303</v>
      </c>
      <c r="E128" s="1" t="s">
        <v>46</v>
      </c>
      <c r="F128" s="1" t="s">
        <v>274</v>
      </c>
      <c r="G128" s="1" t="s">
        <v>2641</v>
      </c>
      <c r="H128" s="1" t="s">
        <v>100</v>
      </c>
      <c r="I128" s="1" t="s">
        <v>6515</v>
      </c>
      <c r="J128" s="1" t="s">
        <v>3157</v>
      </c>
      <c r="K128" s="1" t="s">
        <v>102</v>
      </c>
      <c r="L128" s="1" t="s">
        <v>85</v>
      </c>
      <c r="M128" s="1" t="s">
        <v>46</v>
      </c>
      <c r="N128" s="1" t="s">
        <v>104</v>
      </c>
      <c r="O128" s="1" t="s">
        <v>2337</v>
      </c>
      <c r="P128" s="1" t="s">
        <v>402</v>
      </c>
      <c r="Q128" s="66">
        <v>228256</v>
      </c>
      <c r="R128" s="67">
        <v>1</v>
      </c>
      <c r="S128" s="1" t="s">
        <v>7551</v>
      </c>
      <c r="T128" s="1" t="s">
        <v>7523</v>
      </c>
      <c r="U128" s="1" t="s">
        <v>7551</v>
      </c>
      <c r="V128" s="1" t="s">
        <v>7551</v>
      </c>
      <c r="W128" s="1" t="s">
        <v>7552</v>
      </c>
      <c r="X128" s="1" t="s">
        <v>7552</v>
      </c>
      <c r="Y128" s="1" t="s">
        <v>3158</v>
      </c>
      <c r="Z128" s="1" t="s">
        <v>3033</v>
      </c>
      <c r="AA128" s="1" t="s">
        <v>7552</v>
      </c>
      <c r="AB128" s="1" t="s">
        <v>47</v>
      </c>
      <c r="AC128" s="1" t="s">
        <v>90</v>
      </c>
      <c r="AD128" s="1" t="s">
        <v>49</v>
      </c>
      <c r="AE128" s="66">
        <v>197856</v>
      </c>
      <c r="AF128" s="66">
        <v>23600</v>
      </c>
      <c r="AG128" s="66">
        <v>6800</v>
      </c>
      <c r="AH128" s="2">
        <v>84</v>
      </c>
      <c r="AI128" s="2">
        <v>236</v>
      </c>
      <c r="AJ128" s="2">
        <v>864</v>
      </c>
      <c r="AK128" s="1" t="s">
        <v>2682</v>
      </c>
      <c r="AL128" s="2">
        <v>691</v>
      </c>
      <c r="AM128" s="2">
        <v>864</v>
      </c>
      <c r="AN128" s="66">
        <v>158258</v>
      </c>
      <c r="AO128" s="1" t="s">
        <v>7479</v>
      </c>
      <c r="AP128" s="1" t="s">
        <v>33</v>
      </c>
      <c r="AQ128" s="1" t="s">
        <v>106</v>
      </c>
      <c r="AR128" s="1" t="s">
        <v>663</v>
      </c>
      <c r="AS128" s="1" t="s">
        <v>3159</v>
      </c>
      <c r="AT128" s="133">
        <f t="shared" si="3"/>
        <v>2019</v>
      </c>
      <c r="AU128" s="1">
        <f t="shared" si="4"/>
        <v>6</v>
      </c>
      <c r="AV128" s="1">
        <f t="shared" si="5"/>
        <v>26</v>
      </c>
    </row>
    <row r="129" spans="1:48" x14ac:dyDescent="0.3">
      <c r="A129" s="2">
        <v>0.26</v>
      </c>
      <c r="B129" s="1" t="s">
        <v>128</v>
      </c>
      <c r="C129" s="2">
        <v>287</v>
      </c>
      <c r="D129" s="2">
        <v>304</v>
      </c>
      <c r="E129" s="1" t="s">
        <v>45</v>
      </c>
      <c r="F129" s="1" t="s">
        <v>34</v>
      </c>
      <c r="G129" s="1" t="s">
        <v>99</v>
      </c>
      <c r="H129" s="1" t="s">
        <v>120</v>
      </c>
      <c r="I129" s="1" t="s">
        <v>6515</v>
      </c>
      <c r="J129" s="1" t="s">
        <v>401</v>
      </c>
      <c r="K129" s="1" t="s">
        <v>122</v>
      </c>
      <c r="L129" s="1" t="s">
        <v>123</v>
      </c>
      <c r="M129" s="1" t="s">
        <v>122</v>
      </c>
      <c r="N129" s="1" t="s">
        <v>125</v>
      </c>
      <c r="O129" s="1" t="s">
        <v>126</v>
      </c>
      <c r="P129" s="1" t="s">
        <v>402</v>
      </c>
      <c r="Q129" s="66">
        <v>54670.95</v>
      </c>
      <c r="R129" s="67">
        <v>0.25</v>
      </c>
      <c r="S129" s="1" t="s">
        <v>7553</v>
      </c>
      <c r="T129" s="1" t="s">
        <v>7554</v>
      </c>
      <c r="U129" s="1" t="s">
        <v>7553</v>
      </c>
      <c r="V129" s="1" t="s">
        <v>7553</v>
      </c>
      <c r="W129" s="1" t="s">
        <v>7554</v>
      </c>
      <c r="X129" s="1" t="s">
        <v>46</v>
      </c>
      <c r="Y129" s="1" t="s">
        <v>403</v>
      </c>
      <c r="Z129" s="1" t="s">
        <v>404</v>
      </c>
      <c r="AA129" s="1" t="s">
        <v>7488</v>
      </c>
      <c r="AB129" s="1" t="s">
        <v>47</v>
      </c>
      <c r="AC129" s="1" t="s">
        <v>48</v>
      </c>
      <c r="AD129" s="1" t="s">
        <v>49</v>
      </c>
      <c r="AE129" s="66">
        <v>33071</v>
      </c>
      <c r="AF129" s="66">
        <v>5600</v>
      </c>
      <c r="AG129" s="66">
        <v>16000</v>
      </c>
      <c r="AH129" s="2">
        <v>160</v>
      </c>
      <c r="AI129" s="2">
        <v>56</v>
      </c>
      <c r="AJ129" s="2">
        <v>163.58000000000001</v>
      </c>
      <c r="AK129" s="1" t="s">
        <v>2701</v>
      </c>
      <c r="AL129" s="2">
        <v>0</v>
      </c>
      <c r="AM129" s="2">
        <v>154.76</v>
      </c>
      <c r="AN129" s="66">
        <v>35495</v>
      </c>
      <c r="AO129" s="1" t="s">
        <v>7336</v>
      </c>
      <c r="AP129" s="1" t="s">
        <v>33</v>
      </c>
      <c r="AQ129" s="1" t="s">
        <v>46</v>
      </c>
      <c r="AR129" s="1" t="s">
        <v>654</v>
      </c>
      <c r="AS129" s="1" t="s">
        <v>3160</v>
      </c>
      <c r="AT129" s="133">
        <f t="shared" si="3"/>
        <v>2018</v>
      </c>
      <c r="AU129" s="1">
        <f t="shared" si="4"/>
        <v>11</v>
      </c>
      <c r="AV129" s="1">
        <f t="shared" si="5"/>
        <v>48</v>
      </c>
    </row>
    <row r="130" spans="1:48" x14ac:dyDescent="0.3">
      <c r="A130" s="2">
        <v>0.67</v>
      </c>
      <c r="B130" s="1" t="s">
        <v>342</v>
      </c>
      <c r="C130" s="2">
        <v>255</v>
      </c>
      <c r="D130" s="2">
        <v>318</v>
      </c>
      <c r="E130" s="1" t="s">
        <v>46</v>
      </c>
      <c r="F130" s="1" t="s">
        <v>274</v>
      </c>
      <c r="G130" s="1" t="s">
        <v>2641</v>
      </c>
      <c r="H130" s="1" t="s">
        <v>3153</v>
      </c>
      <c r="I130" s="1" t="s">
        <v>6515</v>
      </c>
      <c r="J130" s="1" t="s">
        <v>986</v>
      </c>
      <c r="K130" s="1" t="s">
        <v>340</v>
      </c>
      <c r="L130" s="1" t="s">
        <v>660</v>
      </c>
      <c r="M130" s="1" t="s">
        <v>46</v>
      </c>
      <c r="N130" s="1" t="s">
        <v>86</v>
      </c>
      <c r="O130" s="1" t="s">
        <v>341</v>
      </c>
      <c r="P130" s="1" t="s">
        <v>46</v>
      </c>
      <c r="Q130" s="66">
        <v>12298.1</v>
      </c>
      <c r="R130" s="67">
        <v>1</v>
      </c>
      <c r="S130" s="1" t="s">
        <v>7468</v>
      </c>
      <c r="T130" s="1" t="s">
        <v>7514</v>
      </c>
      <c r="U130" s="1" t="s">
        <v>7468</v>
      </c>
      <c r="V130" s="1" t="s">
        <v>7468</v>
      </c>
      <c r="W130" s="1" t="s">
        <v>7525</v>
      </c>
      <c r="X130" s="1" t="s">
        <v>7525</v>
      </c>
      <c r="Y130" s="1" t="s">
        <v>3165</v>
      </c>
      <c r="Z130" s="1" t="s">
        <v>3166</v>
      </c>
      <c r="AA130" s="1" t="s">
        <v>7447</v>
      </c>
      <c r="AB130" s="1" t="s">
        <v>175</v>
      </c>
      <c r="AC130" s="1" t="s">
        <v>48</v>
      </c>
      <c r="AD130" s="1" t="s">
        <v>49</v>
      </c>
      <c r="AE130" s="66">
        <v>7722</v>
      </c>
      <c r="AF130" s="66">
        <v>1098</v>
      </c>
      <c r="AG130" s="66">
        <v>3478</v>
      </c>
      <c r="AH130" s="2">
        <v>34.78</v>
      </c>
      <c r="AI130" s="2">
        <v>33.72</v>
      </c>
      <c r="AJ130" s="2">
        <v>10.98</v>
      </c>
      <c r="AK130" s="1" t="s">
        <v>2701</v>
      </c>
      <c r="AL130" s="2">
        <v>0</v>
      </c>
      <c r="AM130" s="2">
        <v>34</v>
      </c>
      <c r="AN130" s="66">
        <v>7786</v>
      </c>
      <c r="AO130" s="1" t="s">
        <v>7394</v>
      </c>
      <c r="AP130" s="1" t="s">
        <v>33</v>
      </c>
      <c r="AQ130" s="1" t="s">
        <v>46</v>
      </c>
      <c r="AR130" s="1" t="s">
        <v>46</v>
      </c>
      <c r="AS130" s="1" t="s">
        <v>3167</v>
      </c>
      <c r="AT130" s="133">
        <f t="shared" ref="AT130:AT193" si="6">YEAR(AA130)</f>
        <v>2019</v>
      </c>
      <c r="AU130" s="1">
        <f t="shared" ref="AU130:AU193" si="7">MONTH(AA130)</f>
        <v>1</v>
      </c>
      <c r="AV130" s="1">
        <f t="shared" ref="AV130:AV193" si="8">WEEKNUM(AA130)</f>
        <v>4</v>
      </c>
    </row>
    <row r="131" spans="1:48" x14ac:dyDescent="0.3">
      <c r="A131" s="2">
        <v>0.68</v>
      </c>
      <c r="B131" s="1" t="s">
        <v>211</v>
      </c>
      <c r="C131" s="2">
        <v>432</v>
      </c>
      <c r="D131" s="2">
        <v>319</v>
      </c>
      <c r="E131" s="1" t="s">
        <v>137</v>
      </c>
      <c r="F131" s="1" t="s">
        <v>274</v>
      </c>
      <c r="G131" s="1" t="s">
        <v>2641</v>
      </c>
      <c r="H131" s="1" t="s">
        <v>191</v>
      </c>
      <c r="I131" s="1" t="s">
        <v>6515</v>
      </c>
      <c r="J131" s="1" t="s">
        <v>3168</v>
      </c>
      <c r="K131" s="1" t="s">
        <v>207</v>
      </c>
      <c r="L131" s="1" t="s">
        <v>85</v>
      </c>
      <c r="M131" s="1" t="s">
        <v>46</v>
      </c>
      <c r="N131" s="1" t="s">
        <v>116</v>
      </c>
      <c r="O131" s="1" t="s">
        <v>227</v>
      </c>
      <c r="P131" s="1" t="s">
        <v>119</v>
      </c>
      <c r="Q131" s="66">
        <v>400247.48</v>
      </c>
      <c r="R131" s="67">
        <v>1</v>
      </c>
      <c r="S131" s="1" t="s">
        <v>7554</v>
      </c>
      <c r="T131" s="1" t="s">
        <v>7224</v>
      </c>
      <c r="U131" s="1" t="s">
        <v>7554</v>
      </c>
      <c r="V131" s="1" t="s">
        <v>7554</v>
      </c>
      <c r="W131" s="1" t="s">
        <v>7144</v>
      </c>
      <c r="X131" s="1" t="s">
        <v>7144</v>
      </c>
      <c r="Y131" s="1" t="s">
        <v>3169</v>
      </c>
      <c r="Z131" s="1" t="s">
        <v>3170</v>
      </c>
      <c r="AA131" s="1" t="s">
        <v>7555</v>
      </c>
      <c r="AB131" s="1" t="s">
        <v>400</v>
      </c>
      <c r="AC131" s="1" t="s">
        <v>90</v>
      </c>
      <c r="AD131" s="1" t="s">
        <v>49</v>
      </c>
      <c r="AE131" s="66">
        <v>373298</v>
      </c>
      <c r="AF131" s="66" t="s">
        <v>46</v>
      </c>
      <c r="AG131" s="66">
        <v>26950</v>
      </c>
      <c r="AH131" s="2">
        <v>269.5</v>
      </c>
      <c r="AI131" s="104">
        <v>1630.15</v>
      </c>
      <c r="AJ131" s="2" t="s">
        <v>46</v>
      </c>
      <c r="AK131" s="1" t="s">
        <v>2682</v>
      </c>
      <c r="AL131" s="2">
        <v>548</v>
      </c>
      <c r="AM131" s="2">
        <v>685</v>
      </c>
      <c r="AN131" s="66">
        <v>125432</v>
      </c>
      <c r="AO131" s="1" t="s">
        <v>7234</v>
      </c>
      <c r="AP131" s="1" t="s">
        <v>33</v>
      </c>
      <c r="AQ131" s="1" t="s">
        <v>118</v>
      </c>
      <c r="AR131" s="1" t="s">
        <v>663</v>
      </c>
      <c r="AS131" s="1" t="s">
        <v>3171</v>
      </c>
      <c r="AT131" s="133">
        <f t="shared" si="6"/>
        <v>2019</v>
      </c>
      <c r="AU131" s="1">
        <f t="shared" si="7"/>
        <v>9</v>
      </c>
      <c r="AV131" s="1">
        <f t="shared" si="8"/>
        <v>37</v>
      </c>
    </row>
    <row r="132" spans="1:48" x14ac:dyDescent="0.3">
      <c r="A132" s="2">
        <v>1.05</v>
      </c>
      <c r="B132" s="1" t="s">
        <v>109</v>
      </c>
      <c r="C132" s="2">
        <v>643</v>
      </c>
      <c r="D132" s="2">
        <v>320</v>
      </c>
      <c r="E132" s="1" t="s">
        <v>137</v>
      </c>
      <c r="F132" s="1" t="s">
        <v>274</v>
      </c>
      <c r="G132" s="1" t="s">
        <v>2641</v>
      </c>
      <c r="H132" s="1" t="s">
        <v>100</v>
      </c>
      <c r="I132" s="1" t="s">
        <v>6514</v>
      </c>
      <c r="J132" s="1" t="s">
        <v>989</v>
      </c>
      <c r="K132" s="1" t="s">
        <v>102</v>
      </c>
      <c r="L132" s="1" t="s">
        <v>85</v>
      </c>
      <c r="M132" s="1" t="s">
        <v>46</v>
      </c>
      <c r="N132" s="1" t="s">
        <v>104</v>
      </c>
      <c r="O132" s="1" t="s">
        <v>2337</v>
      </c>
      <c r="P132" s="1" t="s">
        <v>402</v>
      </c>
      <c r="Q132" s="66">
        <v>518232.38</v>
      </c>
      <c r="R132" s="67">
        <v>1</v>
      </c>
      <c r="S132" s="1" t="s">
        <v>7556</v>
      </c>
      <c r="T132" s="1" t="s">
        <v>7557</v>
      </c>
      <c r="U132" s="1" t="s">
        <v>7556</v>
      </c>
      <c r="V132" s="1" t="s">
        <v>7556</v>
      </c>
      <c r="W132" s="1" t="s">
        <v>7558</v>
      </c>
      <c r="X132" s="1" t="s">
        <v>7558</v>
      </c>
      <c r="Y132" s="1" t="s">
        <v>3172</v>
      </c>
      <c r="Z132" s="1" t="s">
        <v>3173</v>
      </c>
      <c r="AA132" s="1" t="s">
        <v>7558</v>
      </c>
      <c r="AB132" s="1" t="s">
        <v>108</v>
      </c>
      <c r="AC132" s="1" t="s">
        <v>90</v>
      </c>
      <c r="AD132" s="1" t="s">
        <v>49</v>
      </c>
      <c r="AE132" s="66">
        <v>494232</v>
      </c>
      <c r="AF132" s="66">
        <v>8400</v>
      </c>
      <c r="AG132" s="66">
        <v>15600</v>
      </c>
      <c r="AH132" s="2">
        <v>156</v>
      </c>
      <c r="AI132" s="104">
        <v>2158.2199999999998</v>
      </c>
      <c r="AJ132" s="2">
        <v>84</v>
      </c>
      <c r="AK132" s="1" t="s">
        <v>2682</v>
      </c>
      <c r="AL132" s="68">
        <v>1614</v>
      </c>
      <c r="AM132" s="68">
        <v>1794</v>
      </c>
      <c r="AN132" s="66">
        <v>369661</v>
      </c>
      <c r="AO132" s="1" t="s">
        <v>7559</v>
      </c>
      <c r="AP132" s="1" t="s">
        <v>33</v>
      </c>
      <c r="AQ132" s="1" t="s">
        <v>106</v>
      </c>
      <c r="AR132" s="1" t="s">
        <v>663</v>
      </c>
      <c r="AS132" s="1" t="s">
        <v>3174</v>
      </c>
      <c r="AT132" s="133">
        <f t="shared" si="6"/>
        <v>2019</v>
      </c>
      <c r="AU132" s="1">
        <f t="shared" si="7"/>
        <v>10</v>
      </c>
      <c r="AV132" s="1">
        <f t="shared" si="8"/>
        <v>41</v>
      </c>
    </row>
    <row r="133" spans="1:48" x14ac:dyDescent="0.3">
      <c r="A133" s="2">
        <v>0.09</v>
      </c>
      <c r="B133" s="1" t="s">
        <v>50</v>
      </c>
      <c r="C133" s="2">
        <v>251</v>
      </c>
      <c r="D133" s="2">
        <v>325</v>
      </c>
      <c r="E133" s="1" t="s">
        <v>46</v>
      </c>
      <c r="F133" s="1" t="s">
        <v>274</v>
      </c>
      <c r="G133" s="1" t="s">
        <v>2641</v>
      </c>
      <c r="H133" s="1" t="s">
        <v>483</v>
      </c>
      <c r="I133" s="1" t="s">
        <v>6515</v>
      </c>
      <c r="J133" s="1" t="s">
        <v>997</v>
      </c>
      <c r="K133" s="1" t="s">
        <v>340</v>
      </c>
      <c r="L133" s="1" t="s">
        <v>660</v>
      </c>
      <c r="M133" s="1" t="s">
        <v>46</v>
      </c>
      <c r="N133" s="1" t="s">
        <v>86</v>
      </c>
      <c r="O133" s="1" t="s">
        <v>267</v>
      </c>
      <c r="P133" s="1" t="s">
        <v>46</v>
      </c>
      <c r="Q133" s="66">
        <v>7278.45</v>
      </c>
      <c r="R133" s="67">
        <v>1</v>
      </c>
      <c r="S133" s="1" t="s">
        <v>7100</v>
      </c>
      <c r="T133" s="1" t="s">
        <v>7526</v>
      </c>
      <c r="U133" s="1" t="s">
        <v>7100</v>
      </c>
      <c r="V133" s="1" t="s">
        <v>7100</v>
      </c>
      <c r="W133" s="1" t="s">
        <v>7442</v>
      </c>
      <c r="X133" s="1" t="s">
        <v>7442</v>
      </c>
      <c r="Y133" s="1" t="s">
        <v>3175</v>
      </c>
      <c r="Z133" s="1" t="s">
        <v>351</v>
      </c>
      <c r="AA133" s="1" t="s">
        <v>7447</v>
      </c>
      <c r="AB133" s="1" t="s">
        <v>400</v>
      </c>
      <c r="AC133" s="1" t="s">
        <v>90</v>
      </c>
      <c r="AD133" s="1" t="s">
        <v>49</v>
      </c>
      <c r="AE133" s="66">
        <v>4629</v>
      </c>
      <c r="AF133" s="66">
        <v>1271</v>
      </c>
      <c r="AG133" s="66">
        <v>1378</v>
      </c>
      <c r="AH133" s="2">
        <v>13.78</v>
      </c>
      <c r="AI133" s="2">
        <v>20.22</v>
      </c>
      <c r="AJ133" s="2">
        <v>5.55</v>
      </c>
      <c r="AK133" s="1" t="s">
        <v>2701</v>
      </c>
      <c r="AL133" s="2">
        <v>0</v>
      </c>
      <c r="AM133" s="2">
        <v>4</v>
      </c>
      <c r="AN133" s="66">
        <v>916</v>
      </c>
      <c r="AO133" s="1" t="s">
        <v>7367</v>
      </c>
      <c r="AP133" s="1" t="s">
        <v>33</v>
      </c>
      <c r="AQ133" s="1" t="s">
        <v>2979</v>
      </c>
      <c r="AR133" s="1" t="s">
        <v>765</v>
      </c>
      <c r="AS133" s="1" t="s">
        <v>3176</v>
      </c>
      <c r="AT133" s="133">
        <f t="shared" si="6"/>
        <v>2019</v>
      </c>
      <c r="AU133" s="1">
        <f t="shared" si="7"/>
        <v>1</v>
      </c>
      <c r="AV133" s="1">
        <f t="shared" si="8"/>
        <v>4</v>
      </c>
    </row>
    <row r="134" spans="1:48" x14ac:dyDescent="0.3">
      <c r="A134" s="2">
        <v>1</v>
      </c>
      <c r="B134" s="1" t="s">
        <v>329</v>
      </c>
      <c r="C134" s="2">
        <v>980</v>
      </c>
      <c r="D134" s="2">
        <v>326</v>
      </c>
      <c r="E134" s="1" t="s">
        <v>45</v>
      </c>
      <c r="F134" s="1" t="s">
        <v>4464</v>
      </c>
      <c r="G134" s="1" t="s">
        <v>35</v>
      </c>
      <c r="H134" s="1" t="s">
        <v>405</v>
      </c>
      <c r="I134" s="1" t="s">
        <v>6510</v>
      </c>
      <c r="J134" s="1" t="s">
        <v>406</v>
      </c>
      <c r="K134" s="1" t="s">
        <v>296</v>
      </c>
      <c r="L134" s="1" t="s">
        <v>125</v>
      </c>
      <c r="M134" s="1" t="s">
        <v>296</v>
      </c>
      <c r="N134" s="1" t="s">
        <v>125</v>
      </c>
      <c r="O134" s="1" t="s">
        <v>297</v>
      </c>
      <c r="P134" s="1" t="s">
        <v>107</v>
      </c>
      <c r="Q134" s="66">
        <v>685754.69</v>
      </c>
      <c r="R134" s="67">
        <v>1</v>
      </c>
      <c r="S134" s="1" t="s">
        <v>7099</v>
      </c>
      <c r="T134" s="1" t="s">
        <v>7560</v>
      </c>
      <c r="U134" s="1" t="s">
        <v>7099</v>
      </c>
      <c r="V134" s="1" t="s">
        <v>7099</v>
      </c>
      <c r="W134" s="1" t="s">
        <v>7560</v>
      </c>
      <c r="X134" s="1" t="s">
        <v>7560</v>
      </c>
      <c r="Y134" s="1" t="s">
        <v>407</v>
      </c>
      <c r="Z134" s="1" t="s">
        <v>408</v>
      </c>
      <c r="AA134" s="1" t="s">
        <v>7213</v>
      </c>
      <c r="AB134" s="1" t="s">
        <v>47</v>
      </c>
      <c r="AC134" s="1" t="s">
        <v>139</v>
      </c>
      <c r="AD134" s="1" t="s">
        <v>49</v>
      </c>
      <c r="AE134" s="66">
        <v>685784.69</v>
      </c>
      <c r="AF134" s="1" t="s">
        <v>46</v>
      </c>
      <c r="AG134" s="1" t="s">
        <v>46</v>
      </c>
      <c r="AH134" s="1" t="s">
        <v>46</v>
      </c>
      <c r="AI134" s="68">
        <v>2989</v>
      </c>
      <c r="AJ134" s="1" t="s">
        <v>46</v>
      </c>
      <c r="AK134" s="1" t="s">
        <v>2682</v>
      </c>
      <c r="AL134" s="68">
        <v>2989</v>
      </c>
      <c r="AM134" s="68">
        <v>2989</v>
      </c>
      <c r="AN134" s="66">
        <v>684481</v>
      </c>
      <c r="AO134" s="1" t="s">
        <v>7099</v>
      </c>
      <c r="AP134" s="1" t="s">
        <v>33</v>
      </c>
      <c r="AQ134" s="1" t="s">
        <v>7356</v>
      </c>
      <c r="AR134" s="1" t="s">
        <v>663</v>
      </c>
      <c r="AS134" s="1" t="s">
        <v>3177</v>
      </c>
      <c r="AT134" s="133">
        <f t="shared" si="6"/>
        <v>2020</v>
      </c>
      <c r="AU134" s="1">
        <f t="shared" si="7"/>
        <v>4</v>
      </c>
      <c r="AV134" s="1">
        <f t="shared" si="8"/>
        <v>16</v>
      </c>
    </row>
    <row r="135" spans="1:48" x14ac:dyDescent="0.3">
      <c r="A135" s="2">
        <v>0</v>
      </c>
      <c r="B135" s="1" t="s">
        <v>329</v>
      </c>
      <c r="C135" s="2">
        <v>0</v>
      </c>
      <c r="D135" s="2">
        <v>327</v>
      </c>
      <c r="E135" s="1" t="s">
        <v>89</v>
      </c>
      <c r="F135" s="1" t="s">
        <v>34</v>
      </c>
      <c r="G135" s="1" t="s">
        <v>35</v>
      </c>
      <c r="H135" s="1" t="s">
        <v>294</v>
      </c>
      <c r="I135" s="1" t="s">
        <v>6510</v>
      </c>
      <c r="J135" s="1" t="s">
        <v>1002</v>
      </c>
      <c r="K135" s="1" t="s">
        <v>280</v>
      </c>
      <c r="L135" s="1" t="s">
        <v>123</v>
      </c>
      <c r="M135" s="1" t="s">
        <v>4476</v>
      </c>
      <c r="N135" s="1" t="s">
        <v>125</v>
      </c>
      <c r="O135" s="1" t="s">
        <v>297</v>
      </c>
      <c r="P135" s="1" t="s">
        <v>107</v>
      </c>
      <c r="Q135" s="66" t="s">
        <v>46</v>
      </c>
      <c r="R135" s="67">
        <v>0</v>
      </c>
      <c r="S135" s="1" t="s">
        <v>46</v>
      </c>
      <c r="T135" s="1" t="s">
        <v>46</v>
      </c>
      <c r="U135" s="1" t="s">
        <v>7350</v>
      </c>
      <c r="V135" s="1" t="s">
        <v>46</v>
      </c>
      <c r="W135" s="1" t="s">
        <v>7350</v>
      </c>
      <c r="X135" s="1" t="s">
        <v>46</v>
      </c>
      <c r="Y135" s="1" t="s">
        <v>59</v>
      </c>
      <c r="Z135" s="1" t="s">
        <v>60</v>
      </c>
      <c r="AA135" s="1" t="s">
        <v>7451</v>
      </c>
      <c r="AB135" s="1" t="s">
        <v>47</v>
      </c>
      <c r="AC135" s="1" t="s">
        <v>48</v>
      </c>
      <c r="AD135" s="1" t="s">
        <v>49</v>
      </c>
      <c r="AE135" s="66" t="s">
        <v>46</v>
      </c>
      <c r="AF135" s="66" t="s">
        <v>46</v>
      </c>
      <c r="AG135" s="66" t="s">
        <v>46</v>
      </c>
      <c r="AH135" s="104" t="s">
        <v>46</v>
      </c>
      <c r="AI135" s="68" t="s">
        <v>46</v>
      </c>
      <c r="AJ135" s="2" t="s">
        <v>46</v>
      </c>
      <c r="AK135" s="1" t="s">
        <v>46</v>
      </c>
      <c r="AL135" s="104" t="s">
        <v>46</v>
      </c>
      <c r="AM135" s="104" t="s">
        <v>46</v>
      </c>
      <c r="AN135" s="66" t="s">
        <v>46</v>
      </c>
      <c r="AO135" s="1" t="s">
        <v>7451</v>
      </c>
      <c r="AP135" s="1" t="s">
        <v>33</v>
      </c>
      <c r="AQ135" s="1" t="s">
        <v>7356</v>
      </c>
      <c r="AR135" s="1" t="s">
        <v>46</v>
      </c>
      <c r="AS135" s="1" t="s">
        <v>6585</v>
      </c>
      <c r="AT135" s="133">
        <f t="shared" si="6"/>
        <v>2020</v>
      </c>
      <c r="AU135" s="1">
        <f t="shared" si="7"/>
        <v>6</v>
      </c>
      <c r="AV135" s="1">
        <f t="shared" si="8"/>
        <v>27</v>
      </c>
    </row>
    <row r="136" spans="1:48" x14ac:dyDescent="0.3">
      <c r="A136" s="2">
        <v>1.18</v>
      </c>
      <c r="B136" s="1" t="s">
        <v>342</v>
      </c>
      <c r="C136" s="2">
        <v>298</v>
      </c>
      <c r="D136" s="2">
        <v>331</v>
      </c>
      <c r="E136" s="1" t="s">
        <v>46</v>
      </c>
      <c r="F136" s="1" t="s">
        <v>274</v>
      </c>
      <c r="G136" s="1" t="s">
        <v>2641</v>
      </c>
      <c r="H136" s="1" t="s">
        <v>3181</v>
      </c>
      <c r="I136" s="1" t="s">
        <v>6515</v>
      </c>
      <c r="J136" s="1" t="s">
        <v>3182</v>
      </c>
      <c r="K136" s="1" t="s">
        <v>340</v>
      </c>
      <c r="L136" s="1" t="s">
        <v>85</v>
      </c>
      <c r="M136" s="1" t="s">
        <v>46</v>
      </c>
      <c r="N136" s="1" t="s">
        <v>86</v>
      </c>
      <c r="O136" s="1" t="s">
        <v>341</v>
      </c>
      <c r="P136" s="1" t="s">
        <v>44</v>
      </c>
      <c r="Q136" s="66">
        <v>403667.87</v>
      </c>
      <c r="R136" s="67">
        <v>1</v>
      </c>
      <c r="S136" s="1" t="s">
        <v>7549</v>
      </c>
      <c r="T136" s="1" t="s">
        <v>7565</v>
      </c>
      <c r="U136" s="1" t="s">
        <v>7549</v>
      </c>
      <c r="V136" s="1" t="s">
        <v>7549</v>
      </c>
      <c r="W136" s="1" t="s">
        <v>7512</v>
      </c>
      <c r="X136" s="1" t="s">
        <v>7512</v>
      </c>
      <c r="Y136" s="1" t="s">
        <v>3183</v>
      </c>
      <c r="Z136" s="1" t="s">
        <v>3184</v>
      </c>
      <c r="AA136" s="1" t="s">
        <v>7305</v>
      </c>
      <c r="AB136" s="1" t="s">
        <v>47</v>
      </c>
      <c r="AC136" s="1" t="s">
        <v>90</v>
      </c>
      <c r="AD136" s="1" t="s">
        <v>49</v>
      </c>
      <c r="AE136" s="66">
        <v>394468</v>
      </c>
      <c r="AF136" s="66" t="s">
        <v>46</v>
      </c>
      <c r="AG136" s="66">
        <v>9200</v>
      </c>
      <c r="AH136" s="2">
        <v>92</v>
      </c>
      <c r="AI136" s="68">
        <v>1740</v>
      </c>
      <c r="AJ136" s="2" t="s">
        <v>46</v>
      </c>
      <c r="AK136" s="1" t="s">
        <v>2701</v>
      </c>
      <c r="AL136" s="68">
        <v>1509</v>
      </c>
      <c r="AM136" s="68">
        <v>1676</v>
      </c>
      <c r="AN136" s="66">
        <v>345481</v>
      </c>
      <c r="AO136" s="1" t="s">
        <v>7262</v>
      </c>
      <c r="AP136" s="1" t="s">
        <v>33</v>
      </c>
      <c r="AQ136" s="1" t="s">
        <v>3185</v>
      </c>
      <c r="AR136" s="1" t="s">
        <v>663</v>
      </c>
      <c r="AS136" s="1" t="s">
        <v>3186</v>
      </c>
      <c r="AT136" s="133">
        <f t="shared" si="6"/>
        <v>2019</v>
      </c>
      <c r="AU136" s="1">
        <f t="shared" si="7"/>
        <v>12</v>
      </c>
      <c r="AV136" s="1">
        <f t="shared" si="8"/>
        <v>52</v>
      </c>
    </row>
    <row r="137" spans="1:48" x14ac:dyDescent="0.3">
      <c r="A137" s="2">
        <v>1.02</v>
      </c>
      <c r="B137" s="1" t="s">
        <v>50</v>
      </c>
      <c r="C137" s="2">
        <v>0</v>
      </c>
      <c r="D137" s="2">
        <v>333</v>
      </c>
      <c r="E137" s="1" t="s">
        <v>45</v>
      </c>
      <c r="F137" s="1" t="s">
        <v>274</v>
      </c>
      <c r="G137" s="1" t="s">
        <v>2641</v>
      </c>
      <c r="H137" s="1" t="s">
        <v>133</v>
      </c>
      <c r="I137" s="1" t="s">
        <v>6515</v>
      </c>
      <c r="J137" s="1" t="s">
        <v>409</v>
      </c>
      <c r="K137" s="1" t="s">
        <v>207</v>
      </c>
      <c r="L137" s="1" t="s">
        <v>123</v>
      </c>
      <c r="M137" s="1" t="s">
        <v>4490</v>
      </c>
      <c r="N137" s="1" t="s">
        <v>410</v>
      </c>
      <c r="O137" s="1" t="s">
        <v>410</v>
      </c>
      <c r="P137" s="1" t="s">
        <v>411</v>
      </c>
      <c r="Q137" s="66">
        <v>127573.33</v>
      </c>
      <c r="R137" s="67">
        <v>1</v>
      </c>
      <c r="S137" s="1" t="s">
        <v>7192</v>
      </c>
      <c r="T137" s="1" t="s">
        <v>7289</v>
      </c>
      <c r="U137" s="1" t="s">
        <v>7192</v>
      </c>
      <c r="V137" s="1" t="s">
        <v>7192</v>
      </c>
      <c r="W137" s="1" t="s">
        <v>7159</v>
      </c>
      <c r="X137" s="1" t="s">
        <v>7159</v>
      </c>
      <c r="Y137" s="1" t="s">
        <v>6224</v>
      </c>
      <c r="Z137" s="1" t="s">
        <v>6225</v>
      </c>
      <c r="AA137" s="1" t="s">
        <v>7159</v>
      </c>
      <c r="AB137" s="1" t="s">
        <v>108</v>
      </c>
      <c r="AC137" s="1" t="s">
        <v>48</v>
      </c>
      <c r="AD137" s="1" t="s">
        <v>49</v>
      </c>
      <c r="AE137" s="66" t="s">
        <v>46</v>
      </c>
      <c r="AF137" s="66" t="s">
        <v>46</v>
      </c>
      <c r="AG137" s="66" t="s">
        <v>46</v>
      </c>
      <c r="AH137" s="2" t="s">
        <v>46</v>
      </c>
      <c r="AI137" s="2" t="s">
        <v>46</v>
      </c>
      <c r="AJ137" s="2" t="s">
        <v>46</v>
      </c>
      <c r="AK137" s="1" t="s">
        <v>46</v>
      </c>
      <c r="AL137" s="2" t="s">
        <v>46</v>
      </c>
      <c r="AM137" s="2" t="s">
        <v>46</v>
      </c>
      <c r="AN137" s="66" t="s">
        <v>46</v>
      </c>
      <c r="AO137" s="1" t="s">
        <v>7566</v>
      </c>
      <c r="AP137" s="1" t="s">
        <v>6519</v>
      </c>
      <c r="AQ137" s="1" t="s">
        <v>46</v>
      </c>
      <c r="AR137" s="1" t="s">
        <v>46</v>
      </c>
      <c r="AS137" s="1" t="s">
        <v>3187</v>
      </c>
      <c r="AT137" s="133">
        <f t="shared" si="6"/>
        <v>2020</v>
      </c>
      <c r="AU137" s="1">
        <f t="shared" si="7"/>
        <v>6</v>
      </c>
      <c r="AV137" s="1">
        <f t="shared" si="8"/>
        <v>25</v>
      </c>
    </row>
    <row r="138" spans="1:48" x14ac:dyDescent="0.3">
      <c r="A138" s="2">
        <v>1.19</v>
      </c>
      <c r="B138" s="1" t="s">
        <v>1013</v>
      </c>
      <c r="C138" s="2">
        <v>379</v>
      </c>
      <c r="D138" s="2">
        <v>334</v>
      </c>
      <c r="E138" s="1" t="s">
        <v>46</v>
      </c>
      <c r="F138" s="1" t="s">
        <v>274</v>
      </c>
      <c r="G138" s="1" t="s">
        <v>2641</v>
      </c>
      <c r="H138" s="1" t="s">
        <v>584</v>
      </c>
      <c r="I138" s="1" t="s">
        <v>6515</v>
      </c>
      <c r="J138" s="1" t="s">
        <v>1012</v>
      </c>
      <c r="K138" s="1" t="s">
        <v>84</v>
      </c>
      <c r="L138" s="1" t="s">
        <v>85</v>
      </c>
      <c r="M138" s="1" t="s">
        <v>46</v>
      </c>
      <c r="N138" s="1" t="s">
        <v>116</v>
      </c>
      <c r="O138" s="1" t="s">
        <v>117</v>
      </c>
      <c r="P138" s="1" t="s">
        <v>119</v>
      </c>
      <c r="Q138" s="66">
        <v>180527</v>
      </c>
      <c r="R138" s="67">
        <v>1</v>
      </c>
      <c r="S138" s="1" t="s">
        <v>7474</v>
      </c>
      <c r="T138" s="1" t="s">
        <v>7478</v>
      </c>
      <c r="U138" s="1" t="s">
        <v>7474</v>
      </c>
      <c r="V138" s="1" t="s">
        <v>7474</v>
      </c>
      <c r="W138" s="1" t="s">
        <v>7511</v>
      </c>
      <c r="X138" s="1" t="s">
        <v>7511</v>
      </c>
      <c r="Y138" s="1" t="s">
        <v>3188</v>
      </c>
      <c r="Z138" s="1" t="s">
        <v>614</v>
      </c>
      <c r="AA138" s="1" t="s">
        <v>7511</v>
      </c>
      <c r="AB138" s="1" t="s">
        <v>400</v>
      </c>
      <c r="AC138" s="1" t="s">
        <v>90</v>
      </c>
      <c r="AD138" s="1" t="s">
        <v>49</v>
      </c>
      <c r="AE138" s="1" t="s">
        <v>46</v>
      </c>
      <c r="AF138" s="1" t="s">
        <v>46</v>
      </c>
      <c r="AG138" s="1" t="s">
        <v>46</v>
      </c>
      <c r="AH138" s="1" t="s">
        <v>46</v>
      </c>
      <c r="AI138" s="1" t="s">
        <v>46</v>
      </c>
      <c r="AJ138" s="1" t="s">
        <v>46</v>
      </c>
      <c r="AK138" s="1" t="s">
        <v>2682</v>
      </c>
      <c r="AL138" s="2">
        <v>532</v>
      </c>
      <c r="AM138" s="2">
        <v>665</v>
      </c>
      <c r="AN138" s="66">
        <v>121828</v>
      </c>
      <c r="AO138" s="1" t="s">
        <v>7567</v>
      </c>
      <c r="AP138" s="1" t="s">
        <v>33</v>
      </c>
      <c r="AQ138" s="1" t="s">
        <v>118</v>
      </c>
      <c r="AR138" s="1" t="s">
        <v>663</v>
      </c>
      <c r="AS138" s="1" t="s">
        <v>3189</v>
      </c>
      <c r="AT138" s="133">
        <f t="shared" si="6"/>
        <v>2019</v>
      </c>
      <c r="AU138" s="1">
        <f t="shared" si="7"/>
        <v>3</v>
      </c>
      <c r="AV138" s="1">
        <f t="shared" si="8"/>
        <v>12</v>
      </c>
    </row>
    <row r="139" spans="1:48" x14ac:dyDescent="0.3">
      <c r="A139" s="2">
        <v>0.93</v>
      </c>
      <c r="B139" s="1" t="s">
        <v>91</v>
      </c>
      <c r="C139" s="2">
        <v>353</v>
      </c>
      <c r="D139" s="2">
        <v>336</v>
      </c>
      <c r="E139" s="1" t="s">
        <v>46</v>
      </c>
      <c r="F139" s="1" t="s">
        <v>274</v>
      </c>
      <c r="G139" s="1" t="s">
        <v>2641</v>
      </c>
      <c r="H139" s="1" t="s">
        <v>319</v>
      </c>
      <c r="I139" s="1" t="s">
        <v>6515</v>
      </c>
      <c r="J139" s="1" t="s">
        <v>1016</v>
      </c>
      <c r="K139" s="1" t="s">
        <v>84</v>
      </c>
      <c r="L139" s="1" t="s">
        <v>85</v>
      </c>
      <c r="M139" s="1" t="s">
        <v>46</v>
      </c>
      <c r="N139" s="1" t="s">
        <v>2906</v>
      </c>
      <c r="O139" s="1" t="s">
        <v>131</v>
      </c>
      <c r="P139" s="1" t="s">
        <v>119</v>
      </c>
      <c r="Q139" s="66">
        <v>190590.93</v>
      </c>
      <c r="R139" s="67">
        <v>1</v>
      </c>
      <c r="S139" s="1" t="s">
        <v>7539</v>
      </c>
      <c r="T139" s="1" t="s">
        <v>7107</v>
      </c>
      <c r="U139" s="1" t="s">
        <v>7539</v>
      </c>
      <c r="V139" s="1" t="s">
        <v>7539</v>
      </c>
      <c r="W139" s="1" t="s">
        <v>7568</v>
      </c>
      <c r="X139" s="1" t="s">
        <v>7568</v>
      </c>
      <c r="Y139" s="1" t="s">
        <v>3190</v>
      </c>
      <c r="Z139" s="1" t="s">
        <v>3191</v>
      </c>
      <c r="AA139" s="1" t="s">
        <v>7568</v>
      </c>
      <c r="AB139" s="1" t="s">
        <v>400</v>
      </c>
      <c r="AC139" s="1" t="s">
        <v>90</v>
      </c>
      <c r="AD139" s="1" t="s">
        <v>49</v>
      </c>
      <c r="AE139" s="66">
        <v>171231</v>
      </c>
      <c r="AF139" s="66" t="s">
        <v>46</v>
      </c>
      <c r="AG139" s="66">
        <v>19360</v>
      </c>
      <c r="AH139" s="68">
        <v>1976</v>
      </c>
      <c r="AI139" s="2">
        <v>747.73</v>
      </c>
      <c r="AJ139" s="2" t="s">
        <v>46</v>
      </c>
      <c r="AK139" s="1" t="s">
        <v>2682</v>
      </c>
      <c r="AL139" s="2">
        <v>730</v>
      </c>
      <c r="AM139" s="2">
        <v>912</v>
      </c>
      <c r="AN139" s="66">
        <v>208848</v>
      </c>
      <c r="AO139" s="1" t="s">
        <v>7569</v>
      </c>
      <c r="AP139" s="1" t="s">
        <v>33</v>
      </c>
      <c r="AQ139" s="1" t="s">
        <v>118</v>
      </c>
      <c r="AR139" s="1" t="s">
        <v>663</v>
      </c>
      <c r="AS139" s="1" t="s">
        <v>3192</v>
      </c>
      <c r="AT139" s="133">
        <f t="shared" si="6"/>
        <v>2019</v>
      </c>
      <c r="AU139" s="1">
        <f t="shared" si="7"/>
        <v>3</v>
      </c>
      <c r="AV139" s="1">
        <f t="shared" si="8"/>
        <v>13</v>
      </c>
    </row>
    <row r="140" spans="1:48" x14ac:dyDescent="0.3">
      <c r="A140" s="2">
        <v>1.03</v>
      </c>
      <c r="B140" s="1" t="s">
        <v>98</v>
      </c>
      <c r="C140" s="2">
        <v>292</v>
      </c>
      <c r="D140" s="2">
        <v>338</v>
      </c>
      <c r="E140" s="1" t="s">
        <v>46</v>
      </c>
      <c r="F140" s="1" t="s">
        <v>274</v>
      </c>
      <c r="G140" s="1" t="s">
        <v>2641</v>
      </c>
      <c r="H140" s="1" t="s">
        <v>2787</v>
      </c>
      <c r="I140" s="1" t="s">
        <v>6515</v>
      </c>
      <c r="J140" s="1" t="s">
        <v>3193</v>
      </c>
      <c r="K140" s="1" t="s">
        <v>84</v>
      </c>
      <c r="L140" s="1" t="s">
        <v>85</v>
      </c>
      <c r="M140" s="1" t="s">
        <v>46</v>
      </c>
      <c r="N140" s="1" t="s">
        <v>2906</v>
      </c>
      <c r="O140" s="1" t="s">
        <v>2907</v>
      </c>
      <c r="P140" s="1" t="s">
        <v>2908</v>
      </c>
      <c r="Q140" s="66">
        <v>7430</v>
      </c>
      <c r="R140" s="67">
        <v>1</v>
      </c>
      <c r="S140" s="1" t="s">
        <v>7549</v>
      </c>
      <c r="T140" s="1" t="s">
        <v>7538</v>
      </c>
      <c r="U140" s="1" t="s">
        <v>7549</v>
      </c>
      <c r="V140" s="1" t="s">
        <v>7549</v>
      </c>
      <c r="W140" s="1" t="s">
        <v>7483</v>
      </c>
      <c r="X140" s="1" t="s">
        <v>7483</v>
      </c>
      <c r="Y140" s="1" t="s">
        <v>3079</v>
      </c>
      <c r="Z140" s="1" t="s">
        <v>3042</v>
      </c>
      <c r="AA140" s="1" t="s">
        <v>7483</v>
      </c>
      <c r="AB140" s="1" t="s">
        <v>108</v>
      </c>
      <c r="AC140" s="1" t="s">
        <v>90</v>
      </c>
      <c r="AD140" s="1" t="s">
        <v>49</v>
      </c>
      <c r="AE140" s="66">
        <v>4980</v>
      </c>
      <c r="AF140" s="66">
        <v>600</v>
      </c>
      <c r="AG140" s="66">
        <v>1850</v>
      </c>
      <c r="AH140" s="2">
        <v>18.5</v>
      </c>
      <c r="AI140" s="2">
        <v>24</v>
      </c>
      <c r="AJ140" s="2">
        <v>6</v>
      </c>
      <c r="AK140" s="1" t="s">
        <v>2682</v>
      </c>
      <c r="AL140" s="2">
        <v>0</v>
      </c>
      <c r="AM140" s="2">
        <v>24</v>
      </c>
      <c r="AN140" s="66">
        <v>5496</v>
      </c>
      <c r="AO140" s="1" t="s">
        <v>7549</v>
      </c>
      <c r="AP140" s="1" t="s">
        <v>33</v>
      </c>
      <c r="AQ140" s="1" t="s">
        <v>46</v>
      </c>
      <c r="AR140" s="1" t="s">
        <v>765</v>
      </c>
      <c r="AS140" s="1" t="s">
        <v>3194</v>
      </c>
      <c r="AT140" s="133">
        <f t="shared" si="6"/>
        <v>2019</v>
      </c>
      <c r="AU140" s="1">
        <f t="shared" si="7"/>
        <v>4</v>
      </c>
      <c r="AV140" s="1">
        <f t="shared" si="8"/>
        <v>14</v>
      </c>
    </row>
    <row r="141" spans="1:48" x14ac:dyDescent="0.3">
      <c r="A141" s="2">
        <v>0.46</v>
      </c>
      <c r="B141" s="1" t="s">
        <v>50</v>
      </c>
      <c r="C141" s="2">
        <v>709</v>
      </c>
      <c r="D141" s="2">
        <v>339</v>
      </c>
      <c r="E141" s="1" t="s">
        <v>89</v>
      </c>
      <c r="F141" s="1" t="s">
        <v>81</v>
      </c>
      <c r="G141" s="1" t="s">
        <v>35</v>
      </c>
      <c r="H141" s="1" t="s">
        <v>412</v>
      </c>
      <c r="I141" s="1" t="s">
        <v>6514</v>
      </c>
      <c r="J141" s="1" t="s">
        <v>413</v>
      </c>
      <c r="K141" s="1" t="s">
        <v>280</v>
      </c>
      <c r="L141" s="1" t="s">
        <v>123</v>
      </c>
      <c r="M141" s="1" t="s">
        <v>4476</v>
      </c>
      <c r="N141" s="1" t="s">
        <v>125</v>
      </c>
      <c r="O141" s="1" t="s">
        <v>414</v>
      </c>
      <c r="P141" s="1" t="s">
        <v>107</v>
      </c>
      <c r="Q141" s="66">
        <v>888433.37</v>
      </c>
      <c r="R141" s="67">
        <v>0.71</v>
      </c>
      <c r="S141" s="1" t="s">
        <v>7569</v>
      </c>
      <c r="T141" s="1" t="s">
        <v>7252</v>
      </c>
      <c r="U141" s="1" t="s">
        <v>7569</v>
      </c>
      <c r="V141" s="1" t="s">
        <v>7569</v>
      </c>
      <c r="W141" s="1" t="s">
        <v>7353</v>
      </c>
      <c r="X141" s="1" t="s">
        <v>46</v>
      </c>
      <c r="Y141" s="1" t="s">
        <v>4494</v>
      </c>
      <c r="Z141" s="1" t="s">
        <v>4495</v>
      </c>
      <c r="AA141" s="1" t="s">
        <v>7148</v>
      </c>
      <c r="AB141" s="1" t="s">
        <v>47</v>
      </c>
      <c r="AC141" s="1" t="s">
        <v>48</v>
      </c>
      <c r="AD141" s="1" t="s">
        <v>49</v>
      </c>
      <c r="AE141" s="66">
        <v>822286.31</v>
      </c>
      <c r="AF141" s="66">
        <v>12700</v>
      </c>
      <c r="AG141" s="66">
        <v>53447.06</v>
      </c>
      <c r="AH141" s="2">
        <v>534.47</v>
      </c>
      <c r="AI141" s="104">
        <v>3590.77</v>
      </c>
      <c r="AJ141" s="2">
        <v>127</v>
      </c>
      <c r="AK141" s="1" t="s">
        <v>2682</v>
      </c>
      <c r="AL141" s="104">
        <v>4117.97</v>
      </c>
      <c r="AM141" s="104">
        <v>4117.97</v>
      </c>
      <c r="AN141" s="66">
        <v>943015.13</v>
      </c>
      <c r="AO141" s="1" t="s">
        <v>7570</v>
      </c>
      <c r="AP141" s="1" t="s">
        <v>33</v>
      </c>
      <c r="AQ141" s="1" t="s">
        <v>298</v>
      </c>
      <c r="AR141" s="1" t="s">
        <v>663</v>
      </c>
      <c r="AS141" s="1" t="s">
        <v>3195</v>
      </c>
      <c r="AT141" s="133">
        <f t="shared" si="6"/>
        <v>2020</v>
      </c>
      <c r="AU141" s="1">
        <f t="shared" si="7"/>
        <v>5</v>
      </c>
      <c r="AV141" s="1">
        <f t="shared" si="8"/>
        <v>21</v>
      </c>
    </row>
    <row r="142" spans="1:48" x14ac:dyDescent="0.3">
      <c r="A142" s="2">
        <v>1</v>
      </c>
      <c r="B142" s="1" t="s">
        <v>62</v>
      </c>
      <c r="C142" s="2" t="s">
        <v>46</v>
      </c>
      <c r="D142" s="2">
        <v>340</v>
      </c>
      <c r="E142" s="1" t="s">
        <v>46</v>
      </c>
      <c r="F142" s="1" t="s">
        <v>274</v>
      </c>
      <c r="G142" s="1" t="s">
        <v>2641</v>
      </c>
      <c r="H142" s="1" t="s">
        <v>2825</v>
      </c>
      <c r="I142" s="1" t="s">
        <v>6515</v>
      </c>
      <c r="J142" s="1" t="s">
        <v>3200</v>
      </c>
      <c r="K142" s="1" t="s">
        <v>54</v>
      </c>
      <c r="L142" s="1" t="s">
        <v>55</v>
      </c>
      <c r="M142" s="1" t="s">
        <v>46</v>
      </c>
      <c r="N142" s="1" t="s">
        <v>56</v>
      </c>
      <c r="O142" s="1" t="s">
        <v>3201</v>
      </c>
      <c r="P142" s="1" t="s">
        <v>46</v>
      </c>
      <c r="Q142" s="66">
        <v>154160</v>
      </c>
      <c r="R142" s="67">
        <v>1</v>
      </c>
      <c r="S142" s="1" t="s">
        <v>7206</v>
      </c>
      <c r="T142" s="1" t="s">
        <v>7470</v>
      </c>
      <c r="U142" s="1" t="s">
        <v>7206</v>
      </c>
      <c r="V142" s="1" t="s">
        <v>7206</v>
      </c>
      <c r="W142" s="1" t="s">
        <v>7574</v>
      </c>
      <c r="X142" s="1" t="s">
        <v>7574</v>
      </c>
      <c r="Y142" s="1" t="s">
        <v>3202</v>
      </c>
      <c r="Z142" s="1" t="s">
        <v>3203</v>
      </c>
      <c r="AA142" s="1" t="s">
        <v>7574</v>
      </c>
      <c r="AB142" s="1" t="s">
        <v>46</v>
      </c>
      <c r="AC142" s="1" t="s">
        <v>61</v>
      </c>
      <c r="AD142" s="1" t="s">
        <v>49</v>
      </c>
      <c r="AE142" s="66" t="s">
        <v>46</v>
      </c>
      <c r="AF142" s="66">
        <v>30480</v>
      </c>
      <c r="AG142" s="66">
        <v>123680</v>
      </c>
      <c r="AH142" s="104">
        <v>1235.8</v>
      </c>
      <c r="AI142" s="68" t="s">
        <v>46</v>
      </c>
      <c r="AJ142" s="2">
        <v>304.8</v>
      </c>
      <c r="AK142" s="1" t="s">
        <v>46</v>
      </c>
      <c r="AL142" s="68" t="s">
        <v>46</v>
      </c>
      <c r="AM142" s="68" t="s">
        <v>46</v>
      </c>
      <c r="AN142" s="66" t="s">
        <v>46</v>
      </c>
      <c r="AO142" s="1" t="s">
        <v>7575</v>
      </c>
      <c r="AP142" s="1" t="s">
        <v>183</v>
      </c>
      <c r="AQ142" s="1" t="s">
        <v>46</v>
      </c>
      <c r="AR142" s="1" t="s">
        <v>46</v>
      </c>
      <c r="AS142" s="1" t="s">
        <v>3204</v>
      </c>
      <c r="AT142" s="133">
        <f t="shared" si="6"/>
        <v>2019</v>
      </c>
      <c r="AU142" s="1">
        <f t="shared" si="7"/>
        <v>8</v>
      </c>
      <c r="AV142" s="1">
        <f t="shared" si="8"/>
        <v>32</v>
      </c>
    </row>
    <row r="143" spans="1:48" x14ac:dyDescent="0.3">
      <c r="A143" s="2">
        <v>0.13</v>
      </c>
      <c r="B143" s="1" t="s">
        <v>79</v>
      </c>
      <c r="C143" s="2">
        <v>286</v>
      </c>
      <c r="D143" s="2">
        <v>341</v>
      </c>
      <c r="E143" s="1" t="s">
        <v>46</v>
      </c>
      <c r="F143" s="1" t="s">
        <v>274</v>
      </c>
      <c r="G143" s="1" t="s">
        <v>2641</v>
      </c>
      <c r="H143" s="1" t="s">
        <v>3205</v>
      </c>
      <c r="I143" s="1" t="s">
        <v>6515</v>
      </c>
      <c r="J143" s="1" t="s">
        <v>1024</v>
      </c>
      <c r="K143" s="1" t="s">
        <v>73</v>
      </c>
      <c r="L143" s="1" t="s">
        <v>39</v>
      </c>
      <c r="M143" s="1" t="s">
        <v>46</v>
      </c>
      <c r="N143" s="1" t="s">
        <v>2894</v>
      </c>
      <c r="O143" s="1" t="s">
        <v>225</v>
      </c>
      <c r="P143" s="1" t="s">
        <v>269</v>
      </c>
      <c r="Q143" s="66">
        <v>14250</v>
      </c>
      <c r="R143" s="67">
        <v>1</v>
      </c>
      <c r="S143" s="1" t="s">
        <v>7576</v>
      </c>
      <c r="T143" s="1" t="s">
        <v>7114</v>
      </c>
      <c r="U143" s="1" t="s">
        <v>7576</v>
      </c>
      <c r="V143" s="1" t="s">
        <v>7576</v>
      </c>
      <c r="W143" s="1" t="s">
        <v>7501</v>
      </c>
      <c r="X143" s="1" t="s">
        <v>7501</v>
      </c>
      <c r="Y143" s="1" t="s">
        <v>3206</v>
      </c>
      <c r="Z143" s="1" t="s">
        <v>3207</v>
      </c>
      <c r="AA143" s="1" t="s">
        <v>7501</v>
      </c>
      <c r="AB143" s="1" t="s">
        <v>175</v>
      </c>
      <c r="AC143" s="1" t="s">
        <v>7039</v>
      </c>
      <c r="AD143" s="1" t="s">
        <v>49</v>
      </c>
      <c r="AE143" s="66" t="s">
        <v>46</v>
      </c>
      <c r="AF143" s="66">
        <v>11450</v>
      </c>
      <c r="AG143" s="66">
        <v>2800</v>
      </c>
      <c r="AH143" s="2">
        <v>28</v>
      </c>
      <c r="AI143" s="2">
        <v>50</v>
      </c>
      <c r="AJ143" s="1" t="s">
        <v>46</v>
      </c>
      <c r="AK143" s="1" t="s">
        <v>2701</v>
      </c>
      <c r="AL143" s="2">
        <v>0</v>
      </c>
      <c r="AM143" s="2">
        <v>50</v>
      </c>
      <c r="AN143" s="66">
        <v>11450</v>
      </c>
      <c r="AO143" s="1" t="s">
        <v>7333</v>
      </c>
      <c r="AP143" s="1" t="s">
        <v>33</v>
      </c>
      <c r="AQ143" s="1" t="s">
        <v>2712</v>
      </c>
      <c r="AR143" s="1" t="s">
        <v>765</v>
      </c>
      <c r="AS143" s="1" t="s">
        <v>3208</v>
      </c>
      <c r="AT143" s="133">
        <f t="shared" si="6"/>
        <v>2019</v>
      </c>
      <c r="AU143" s="1">
        <f t="shared" si="7"/>
        <v>9</v>
      </c>
      <c r="AV143" s="1">
        <f t="shared" si="8"/>
        <v>36</v>
      </c>
    </row>
    <row r="144" spans="1:48" x14ac:dyDescent="0.3">
      <c r="A144" s="2">
        <v>0.96</v>
      </c>
      <c r="B144" s="1" t="s">
        <v>342</v>
      </c>
      <c r="C144" s="2">
        <v>259</v>
      </c>
      <c r="D144" s="2">
        <v>342</v>
      </c>
      <c r="E144" s="1" t="s">
        <v>45</v>
      </c>
      <c r="F144" s="1" t="s">
        <v>274</v>
      </c>
      <c r="G144" s="1" t="s">
        <v>2641</v>
      </c>
      <c r="H144" s="1" t="s">
        <v>3153</v>
      </c>
      <c r="I144" s="1" t="s">
        <v>6515</v>
      </c>
      <c r="J144" s="1" t="s">
        <v>1026</v>
      </c>
      <c r="K144" s="1" t="s">
        <v>340</v>
      </c>
      <c r="L144" s="1" t="s">
        <v>660</v>
      </c>
      <c r="M144" s="1" t="s">
        <v>46</v>
      </c>
      <c r="N144" s="1" t="s">
        <v>86</v>
      </c>
      <c r="O144" s="1" t="s">
        <v>341</v>
      </c>
      <c r="P144" s="1" t="s">
        <v>2972</v>
      </c>
      <c r="Q144" s="66">
        <v>14641.2</v>
      </c>
      <c r="R144" s="67">
        <v>1</v>
      </c>
      <c r="S144" s="1" t="s">
        <v>7206</v>
      </c>
      <c r="T144" s="1" t="s">
        <v>7530</v>
      </c>
      <c r="U144" s="1" t="s">
        <v>7206</v>
      </c>
      <c r="V144" s="1" t="s">
        <v>7206</v>
      </c>
      <c r="W144" s="1" t="s">
        <v>7559</v>
      </c>
      <c r="X144" s="1" t="s">
        <v>7559</v>
      </c>
      <c r="Y144" s="1" t="s">
        <v>3209</v>
      </c>
      <c r="Z144" s="1" t="s">
        <v>313</v>
      </c>
      <c r="AA144" s="1" t="s">
        <v>7447</v>
      </c>
      <c r="AB144" s="1" t="s">
        <v>175</v>
      </c>
      <c r="AC144" s="1" t="s">
        <v>48</v>
      </c>
      <c r="AD144" s="1" t="s">
        <v>49</v>
      </c>
      <c r="AE144" s="66">
        <v>9739</v>
      </c>
      <c r="AF144" s="66">
        <v>1098</v>
      </c>
      <c r="AG144" s="66">
        <v>3804</v>
      </c>
      <c r="AH144" s="2">
        <v>38.03</v>
      </c>
      <c r="AI144" s="2">
        <v>42.53</v>
      </c>
      <c r="AJ144" s="2">
        <v>10.98</v>
      </c>
      <c r="AK144" s="1" t="s">
        <v>2701</v>
      </c>
      <c r="AL144" s="2">
        <v>0</v>
      </c>
      <c r="AM144" s="2">
        <v>32</v>
      </c>
      <c r="AN144" s="66">
        <v>7328</v>
      </c>
      <c r="AO144" s="1" t="s">
        <v>7484</v>
      </c>
      <c r="AP144" s="1" t="s">
        <v>33</v>
      </c>
      <c r="AQ144" s="1" t="s">
        <v>46</v>
      </c>
      <c r="AR144" s="1" t="s">
        <v>765</v>
      </c>
      <c r="AS144" s="1" t="s">
        <v>3210</v>
      </c>
      <c r="AT144" s="133">
        <f t="shared" si="6"/>
        <v>2019</v>
      </c>
      <c r="AU144" s="1">
        <f t="shared" si="7"/>
        <v>1</v>
      </c>
      <c r="AV144" s="1">
        <f t="shared" si="8"/>
        <v>4</v>
      </c>
    </row>
    <row r="145" spans="1:48" x14ac:dyDescent="0.3">
      <c r="A145" s="2">
        <v>0.59</v>
      </c>
      <c r="B145" s="1" t="s">
        <v>238</v>
      </c>
      <c r="C145" s="68">
        <v>1143</v>
      </c>
      <c r="D145" s="2">
        <v>343</v>
      </c>
      <c r="E145" s="1" t="s">
        <v>45</v>
      </c>
      <c r="F145" s="1" t="s">
        <v>171</v>
      </c>
      <c r="G145" s="1" t="s">
        <v>35</v>
      </c>
      <c r="H145" s="1" t="s">
        <v>415</v>
      </c>
      <c r="I145" s="1" t="s">
        <v>6515</v>
      </c>
      <c r="J145" s="1" t="s">
        <v>416</v>
      </c>
      <c r="K145" s="1" t="s">
        <v>38</v>
      </c>
      <c r="L145" s="1" t="s">
        <v>427</v>
      </c>
      <c r="M145" s="1" t="s">
        <v>4474</v>
      </c>
      <c r="N145" s="1" t="s">
        <v>41</v>
      </c>
      <c r="O145" s="1" t="s">
        <v>391</v>
      </c>
      <c r="P145" s="1" t="s">
        <v>44</v>
      </c>
      <c r="Q145" s="66">
        <v>1041943.71</v>
      </c>
      <c r="R145" s="67">
        <v>0.44</v>
      </c>
      <c r="S145" s="1" t="s">
        <v>7447</v>
      </c>
      <c r="T145" s="1" t="s">
        <v>7577</v>
      </c>
      <c r="U145" s="1" t="s">
        <v>7447</v>
      </c>
      <c r="V145" s="1" t="s">
        <v>7447</v>
      </c>
      <c r="W145" s="1" t="s">
        <v>7992</v>
      </c>
      <c r="X145" s="1" t="s">
        <v>46</v>
      </c>
      <c r="Y145" s="1" t="s">
        <v>8110</v>
      </c>
      <c r="Z145" s="1" t="s">
        <v>7993</v>
      </c>
      <c r="AA145" s="1" t="s">
        <v>7896</v>
      </c>
      <c r="AB145" s="1" t="s">
        <v>47</v>
      </c>
      <c r="AC145" s="1" t="s">
        <v>78</v>
      </c>
      <c r="AD145" s="1" t="s">
        <v>49</v>
      </c>
      <c r="AE145" s="66">
        <v>888044</v>
      </c>
      <c r="AF145" s="66">
        <v>20800</v>
      </c>
      <c r="AG145" s="66">
        <v>133100</v>
      </c>
      <c r="AH145" s="68">
        <v>1435</v>
      </c>
      <c r="AI145" s="104">
        <v>3877.92</v>
      </c>
      <c r="AJ145" s="2">
        <v>208</v>
      </c>
      <c r="AK145" s="1" t="s">
        <v>2682</v>
      </c>
      <c r="AL145" s="104">
        <v>3490.1</v>
      </c>
      <c r="AM145" s="104">
        <v>3877.91</v>
      </c>
      <c r="AN145" s="66">
        <v>799232.9</v>
      </c>
      <c r="AO145" s="1" t="s">
        <v>7414</v>
      </c>
      <c r="AP145" s="1" t="s">
        <v>33</v>
      </c>
      <c r="AQ145" s="1" t="s">
        <v>43</v>
      </c>
      <c r="AR145" s="1" t="s">
        <v>663</v>
      </c>
      <c r="AS145" s="1" t="s">
        <v>3212</v>
      </c>
      <c r="AT145" s="133">
        <f t="shared" si="6"/>
        <v>2020</v>
      </c>
      <c r="AU145" s="1">
        <f t="shared" si="7"/>
        <v>9</v>
      </c>
      <c r="AV145" s="1">
        <f t="shared" si="8"/>
        <v>38</v>
      </c>
    </row>
    <row r="146" spans="1:48" x14ac:dyDescent="0.3">
      <c r="A146" s="2">
        <v>0.37</v>
      </c>
      <c r="B146" s="1" t="s">
        <v>50</v>
      </c>
      <c r="C146" s="2">
        <v>260</v>
      </c>
      <c r="D146" s="2">
        <v>348</v>
      </c>
      <c r="E146" s="1" t="s">
        <v>45</v>
      </c>
      <c r="F146" s="1" t="s">
        <v>274</v>
      </c>
      <c r="G146" s="1" t="s">
        <v>2641</v>
      </c>
      <c r="H146" s="1" t="s">
        <v>3153</v>
      </c>
      <c r="I146" s="1" t="s">
        <v>6515</v>
      </c>
      <c r="J146" s="1" t="s">
        <v>3213</v>
      </c>
      <c r="K146" s="1" t="s">
        <v>340</v>
      </c>
      <c r="L146" s="1" t="s">
        <v>660</v>
      </c>
      <c r="M146" s="1" t="s">
        <v>46</v>
      </c>
      <c r="N146" s="1" t="s">
        <v>86</v>
      </c>
      <c r="O146" s="1" t="s">
        <v>341</v>
      </c>
      <c r="P146" s="1" t="s">
        <v>2972</v>
      </c>
      <c r="Q146" s="66">
        <v>12827.87</v>
      </c>
      <c r="R146" s="67">
        <v>1</v>
      </c>
      <c r="S146" s="1" t="s">
        <v>7206</v>
      </c>
      <c r="T146" s="1" t="s">
        <v>7094</v>
      </c>
      <c r="U146" s="1" t="s">
        <v>7206</v>
      </c>
      <c r="V146" s="1" t="s">
        <v>7206</v>
      </c>
      <c r="W146" s="1" t="s">
        <v>7559</v>
      </c>
      <c r="X146" s="1" t="s">
        <v>7559</v>
      </c>
      <c r="Y146" s="1" t="s">
        <v>3214</v>
      </c>
      <c r="Z146" s="1" t="s">
        <v>313</v>
      </c>
      <c r="AA146" s="1" t="s">
        <v>7447</v>
      </c>
      <c r="AB146" s="1" t="s">
        <v>175</v>
      </c>
      <c r="AC146" s="1" t="s">
        <v>48</v>
      </c>
      <c r="AD146" s="1" t="s">
        <v>49</v>
      </c>
      <c r="AE146" s="66">
        <v>7613</v>
      </c>
      <c r="AF146" s="66">
        <v>631</v>
      </c>
      <c r="AG146" s="66">
        <v>4583</v>
      </c>
      <c r="AH146" s="2">
        <v>45.83</v>
      </c>
      <c r="AI146" s="2">
        <v>33.25</v>
      </c>
      <c r="AJ146" s="2">
        <v>6.32</v>
      </c>
      <c r="AK146" s="1" t="s">
        <v>46</v>
      </c>
      <c r="AL146" s="2" t="s">
        <v>46</v>
      </c>
      <c r="AM146" s="2">
        <v>32</v>
      </c>
      <c r="AN146" s="66">
        <v>7328</v>
      </c>
      <c r="AO146" s="1" t="s">
        <v>7484</v>
      </c>
      <c r="AP146" s="1" t="s">
        <v>33</v>
      </c>
      <c r="AQ146" s="1" t="s">
        <v>46</v>
      </c>
      <c r="AR146" s="1" t="s">
        <v>765</v>
      </c>
      <c r="AS146" s="1" t="s">
        <v>3215</v>
      </c>
      <c r="AT146" s="133">
        <f t="shared" si="6"/>
        <v>2019</v>
      </c>
      <c r="AU146" s="1">
        <f t="shared" si="7"/>
        <v>1</v>
      </c>
      <c r="AV146" s="1">
        <f t="shared" si="8"/>
        <v>4</v>
      </c>
    </row>
    <row r="147" spans="1:48" x14ac:dyDescent="0.3">
      <c r="A147" s="2">
        <v>0.04</v>
      </c>
      <c r="B147" s="1" t="s">
        <v>79</v>
      </c>
      <c r="C147" s="2">
        <v>283</v>
      </c>
      <c r="D147" s="2">
        <v>349</v>
      </c>
      <c r="E147" s="1" t="s">
        <v>46</v>
      </c>
      <c r="F147" s="1" t="s">
        <v>274</v>
      </c>
      <c r="G147" s="1" t="s">
        <v>2641</v>
      </c>
      <c r="H147" s="1" t="s">
        <v>230</v>
      </c>
      <c r="I147" s="1" t="s">
        <v>6515</v>
      </c>
      <c r="J147" s="1" t="s">
        <v>1030</v>
      </c>
      <c r="K147" s="1" t="s">
        <v>73</v>
      </c>
      <c r="L147" s="1" t="s">
        <v>39</v>
      </c>
      <c r="M147" s="1" t="s">
        <v>46</v>
      </c>
      <c r="N147" s="1" t="s">
        <v>2894</v>
      </c>
      <c r="O147" s="1" t="s">
        <v>2895</v>
      </c>
      <c r="P147" s="1" t="s">
        <v>269</v>
      </c>
      <c r="Q147" s="66">
        <v>95803.35</v>
      </c>
      <c r="R147" s="67">
        <v>1</v>
      </c>
      <c r="S147" s="1" t="s">
        <v>7507</v>
      </c>
      <c r="T147" s="1" t="s">
        <v>7114</v>
      </c>
      <c r="U147" s="1" t="s">
        <v>7507</v>
      </c>
      <c r="V147" s="1" t="s">
        <v>7507</v>
      </c>
      <c r="W147" s="1" t="s">
        <v>7374</v>
      </c>
      <c r="X147" s="1" t="s">
        <v>7374</v>
      </c>
      <c r="Y147" s="1" t="s">
        <v>3216</v>
      </c>
      <c r="Z147" s="1" t="s">
        <v>611</v>
      </c>
      <c r="AA147" s="1" t="s">
        <v>7374</v>
      </c>
      <c r="AB147" s="1" t="s">
        <v>400</v>
      </c>
      <c r="AC147" s="1" t="s">
        <v>7039</v>
      </c>
      <c r="AD147" s="1" t="s">
        <v>49</v>
      </c>
      <c r="AE147" s="66">
        <v>90718</v>
      </c>
      <c r="AF147" s="1" t="s">
        <v>46</v>
      </c>
      <c r="AG147" s="66">
        <v>5085</v>
      </c>
      <c r="AH147" s="2">
        <v>50.85</v>
      </c>
      <c r="AI147" s="2">
        <v>396.15</v>
      </c>
      <c r="AJ147" s="1" t="s">
        <v>46</v>
      </c>
      <c r="AK147" s="1" t="s">
        <v>2701</v>
      </c>
      <c r="AL147" s="2">
        <v>0</v>
      </c>
      <c r="AM147" s="2">
        <v>572</v>
      </c>
      <c r="AN147" s="66">
        <v>130988</v>
      </c>
      <c r="AO147" s="1" t="s">
        <v>7539</v>
      </c>
      <c r="AP147" s="1" t="s">
        <v>33</v>
      </c>
      <c r="AQ147" s="1" t="s">
        <v>46</v>
      </c>
      <c r="AR147" s="1" t="s">
        <v>654</v>
      </c>
      <c r="AS147" s="1" t="s">
        <v>3217</v>
      </c>
      <c r="AT147" s="133">
        <f t="shared" si="6"/>
        <v>2019</v>
      </c>
      <c r="AU147" s="1">
        <f t="shared" si="7"/>
        <v>4</v>
      </c>
      <c r="AV147" s="1">
        <f t="shared" si="8"/>
        <v>15</v>
      </c>
    </row>
    <row r="148" spans="1:48" x14ac:dyDescent="0.3">
      <c r="A148" s="2">
        <v>0.81</v>
      </c>
      <c r="B148" s="1" t="s">
        <v>79</v>
      </c>
      <c r="C148" s="2">
        <v>420</v>
      </c>
      <c r="D148" s="2">
        <v>350</v>
      </c>
      <c r="E148" s="1" t="s">
        <v>46</v>
      </c>
      <c r="F148" s="1" t="s">
        <v>274</v>
      </c>
      <c r="G148" s="1" t="s">
        <v>2641</v>
      </c>
      <c r="H148" s="1" t="s">
        <v>230</v>
      </c>
      <c r="I148" s="1" t="s">
        <v>6515</v>
      </c>
      <c r="J148" s="1" t="s">
        <v>1032</v>
      </c>
      <c r="K148" s="1" t="s">
        <v>73</v>
      </c>
      <c r="L148" s="1" t="s">
        <v>39</v>
      </c>
      <c r="M148" s="1" t="s">
        <v>46</v>
      </c>
      <c r="N148" s="1" t="s">
        <v>2894</v>
      </c>
      <c r="O148" s="1" t="s">
        <v>75</v>
      </c>
      <c r="P148" s="1" t="s">
        <v>269</v>
      </c>
      <c r="Q148" s="66">
        <v>426209.62</v>
      </c>
      <c r="R148" s="67">
        <v>1</v>
      </c>
      <c r="S148" s="1" t="s">
        <v>7556</v>
      </c>
      <c r="T148" s="1" t="s">
        <v>7578</v>
      </c>
      <c r="U148" s="1" t="s">
        <v>7556</v>
      </c>
      <c r="V148" s="1" t="s">
        <v>7556</v>
      </c>
      <c r="W148" s="1" t="s">
        <v>7535</v>
      </c>
      <c r="X148" s="1" t="s">
        <v>7535</v>
      </c>
      <c r="Y148" s="1" t="s">
        <v>3218</v>
      </c>
      <c r="Z148" s="1" t="s">
        <v>3219</v>
      </c>
      <c r="AA148" s="1" t="s">
        <v>7535</v>
      </c>
      <c r="AB148" s="1" t="s">
        <v>400</v>
      </c>
      <c r="AC148" s="1" t="s">
        <v>7039</v>
      </c>
      <c r="AD148" s="1" t="s">
        <v>49</v>
      </c>
      <c r="AE148" s="66">
        <v>424210</v>
      </c>
      <c r="AF148" s="66" t="s">
        <v>46</v>
      </c>
      <c r="AG148" s="66">
        <v>2000</v>
      </c>
      <c r="AH148" s="2">
        <v>20</v>
      </c>
      <c r="AI148" s="104">
        <v>1852.45</v>
      </c>
      <c r="AJ148" s="2" t="s">
        <v>46</v>
      </c>
      <c r="AK148" s="1" t="s">
        <v>2682</v>
      </c>
      <c r="AL148" s="68">
        <v>2613</v>
      </c>
      <c r="AM148" s="68">
        <v>2613</v>
      </c>
      <c r="AN148" s="66">
        <v>585095</v>
      </c>
      <c r="AO148" s="1" t="s">
        <v>7556</v>
      </c>
      <c r="AP148" s="1" t="s">
        <v>33</v>
      </c>
      <c r="AQ148" s="1" t="s">
        <v>2712</v>
      </c>
      <c r="AR148" s="1" t="s">
        <v>663</v>
      </c>
      <c r="AS148" s="1" t="s">
        <v>3220</v>
      </c>
      <c r="AT148" s="133">
        <f t="shared" si="6"/>
        <v>2019</v>
      </c>
      <c r="AU148" s="1">
        <f t="shared" si="7"/>
        <v>7</v>
      </c>
      <c r="AV148" s="1">
        <f t="shared" si="8"/>
        <v>31</v>
      </c>
    </row>
    <row r="149" spans="1:48" x14ac:dyDescent="0.3">
      <c r="A149" s="2">
        <v>1</v>
      </c>
      <c r="B149" s="1" t="s">
        <v>160</v>
      </c>
      <c r="C149" s="2">
        <v>512</v>
      </c>
      <c r="D149" s="2">
        <v>351</v>
      </c>
      <c r="E149" s="1" t="s">
        <v>45</v>
      </c>
      <c r="F149" s="1" t="s">
        <v>274</v>
      </c>
      <c r="G149" s="1" t="s">
        <v>2641</v>
      </c>
      <c r="H149" s="1" t="s">
        <v>308</v>
      </c>
      <c r="I149" s="1" t="s">
        <v>6515</v>
      </c>
      <c r="J149" s="1" t="s">
        <v>1033</v>
      </c>
      <c r="K149" s="1" t="s">
        <v>155</v>
      </c>
      <c r="L149" s="1" t="s">
        <v>85</v>
      </c>
      <c r="M149" s="1" t="s">
        <v>46</v>
      </c>
      <c r="N149" s="1" t="s">
        <v>86</v>
      </c>
      <c r="O149" s="1" t="s">
        <v>486</v>
      </c>
      <c r="P149" s="1" t="s">
        <v>44</v>
      </c>
      <c r="Q149" s="66">
        <v>1674981.73</v>
      </c>
      <c r="R149" s="67">
        <v>1</v>
      </c>
      <c r="S149" s="1" t="s">
        <v>7474</v>
      </c>
      <c r="T149" s="1" t="s">
        <v>7579</v>
      </c>
      <c r="U149" s="1" t="s">
        <v>7474</v>
      </c>
      <c r="V149" s="1" t="s">
        <v>7474</v>
      </c>
      <c r="W149" s="1" t="s">
        <v>7426</v>
      </c>
      <c r="X149" s="1" t="s">
        <v>7426</v>
      </c>
      <c r="Y149" s="1" t="s">
        <v>3221</v>
      </c>
      <c r="Z149" s="1" t="s">
        <v>3222</v>
      </c>
      <c r="AA149" s="1" t="s">
        <v>7426</v>
      </c>
      <c r="AB149" s="1" t="s">
        <v>47</v>
      </c>
      <c r="AC149" s="1" t="s">
        <v>159</v>
      </c>
      <c r="AD149" s="1" t="s">
        <v>49</v>
      </c>
      <c r="AE149" s="66">
        <v>1672582</v>
      </c>
      <c r="AF149" s="66">
        <v>0</v>
      </c>
      <c r="AG149" s="66">
        <v>2400</v>
      </c>
      <c r="AH149" s="2">
        <v>24</v>
      </c>
      <c r="AI149" s="104">
        <v>17303.849999999999</v>
      </c>
      <c r="AJ149" s="2">
        <v>0</v>
      </c>
      <c r="AK149" s="1" t="s">
        <v>2682</v>
      </c>
      <c r="AL149" s="68">
        <v>13536</v>
      </c>
      <c r="AM149" s="68">
        <v>13536</v>
      </c>
      <c r="AN149" s="66">
        <v>3099652</v>
      </c>
      <c r="AO149" s="1" t="s">
        <v>7554</v>
      </c>
      <c r="AP149" s="1" t="s">
        <v>33</v>
      </c>
      <c r="AQ149" s="1" t="s">
        <v>3125</v>
      </c>
      <c r="AR149" s="1" t="s">
        <v>663</v>
      </c>
      <c r="AS149" s="1" t="s">
        <v>3223</v>
      </c>
      <c r="AT149" s="133">
        <f t="shared" si="6"/>
        <v>2019</v>
      </c>
      <c r="AU149" s="1">
        <f t="shared" si="7"/>
        <v>7</v>
      </c>
      <c r="AV149" s="1">
        <f t="shared" si="8"/>
        <v>27</v>
      </c>
    </row>
    <row r="150" spans="1:48" x14ac:dyDescent="0.3">
      <c r="A150" s="2">
        <v>0.64</v>
      </c>
      <c r="B150" s="1" t="s">
        <v>62</v>
      </c>
      <c r="C150" s="68">
        <v>1010</v>
      </c>
      <c r="D150" s="2">
        <v>352</v>
      </c>
      <c r="E150" s="1" t="s">
        <v>45</v>
      </c>
      <c r="F150" s="1" t="s">
        <v>274</v>
      </c>
      <c r="G150" s="1" t="s">
        <v>2641</v>
      </c>
      <c r="H150" s="1" t="s">
        <v>141</v>
      </c>
      <c r="I150" s="1" t="s">
        <v>6514</v>
      </c>
      <c r="J150" s="1" t="s">
        <v>417</v>
      </c>
      <c r="K150" s="1" t="s">
        <v>54</v>
      </c>
      <c r="L150" s="1" t="s">
        <v>55</v>
      </c>
      <c r="M150" s="1" t="s">
        <v>143</v>
      </c>
      <c r="N150" s="1" t="s">
        <v>56</v>
      </c>
      <c r="O150" s="1" t="s">
        <v>144</v>
      </c>
      <c r="P150" s="1" t="s">
        <v>146</v>
      </c>
      <c r="Q150" s="66">
        <v>1831707.83</v>
      </c>
      <c r="R150" s="67">
        <v>1</v>
      </c>
      <c r="S150" s="1" t="s">
        <v>7580</v>
      </c>
      <c r="T150" s="1" t="s">
        <v>7581</v>
      </c>
      <c r="U150" s="1" t="s">
        <v>7580</v>
      </c>
      <c r="V150" s="1" t="s">
        <v>7580</v>
      </c>
      <c r="W150" s="1" t="s">
        <v>7379</v>
      </c>
      <c r="X150" s="1" t="s">
        <v>7379</v>
      </c>
      <c r="Y150" s="1" t="s">
        <v>6762</v>
      </c>
      <c r="Z150" s="1" t="s">
        <v>6763</v>
      </c>
      <c r="AA150" s="1" t="s">
        <v>7379</v>
      </c>
      <c r="AB150" s="1" t="s">
        <v>47</v>
      </c>
      <c r="AC150" s="1" t="s">
        <v>61</v>
      </c>
      <c r="AD150" s="1" t="s">
        <v>49</v>
      </c>
      <c r="AE150" s="66">
        <v>1801204.84</v>
      </c>
      <c r="AF150" s="66">
        <v>9600</v>
      </c>
      <c r="AG150" s="66">
        <v>20902.98</v>
      </c>
      <c r="AH150" s="2">
        <v>209.03</v>
      </c>
      <c r="AI150" s="104">
        <v>7865.52</v>
      </c>
      <c r="AJ150" s="2">
        <v>96</v>
      </c>
      <c r="AK150" s="1" t="s">
        <v>2682</v>
      </c>
      <c r="AL150" s="104">
        <v>7858.57</v>
      </c>
      <c r="AM150" s="104">
        <v>7858.57</v>
      </c>
      <c r="AN150" s="66">
        <v>1799612.53</v>
      </c>
      <c r="AO150" s="1" t="s">
        <v>7582</v>
      </c>
      <c r="AP150" s="1" t="s">
        <v>33</v>
      </c>
      <c r="AQ150" s="1" t="s">
        <v>145</v>
      </c>
      <c r="AR150" s="1" t="s">
        <v>663</v>
      </c>
      <c r="AS150" s="1" t="s">
        <v>3224</v>
      </c>
      <c r="AT150" s="133">
        <f t="shared" si="6"/>
        <v>2020</v>
      </c>
      <c r="AU150" s="1">
        <f t="shared" si="7"/>
        <v>7</v>
      </c>
      <c r="AV150" s="1">
        <f t="shared" si="8"/>
        <v>31</v>
      </c>
    </row>
    <row r="151" spans="1:48" x14ac:dyDescent="0.3">
      <c r="A151" s="2">
        <v>0.42</v>
      </c>
      <c r="B151" s="1" t="s">
        <v>91</v>
      </c>
      <c r="C151" s="2">
        <v>435</v>
      </c>
      <c r="D151" s="2">
        <v>354</v>
      </c>
      <c r="E151" s="1" t="s">
        <v>89</v>
      </c>
      <c r="F151" s="1" t="s">
        <v>274</v>
      </c>
      <c r="G151" s="1" t="s">
        <v>2641</v>
      </c>
      <c r="H151" s="1" t="s">
        <v>418</v>
      </c>
      <c r="I151" s="1" t="s">
        <v>6515</v>
      </c>
      <c r="J151" s="1" t="s">
        <v>419</v>
      </c>
      <c r="K151" s="1" t="s">
        <v>280</v>
      </c>
      <c r="L151" s="1" t="s">
        <v>123</v>
      </c>
      <c r="M151" s="1" t="s">
        <v>4476</v>
      </c>
      <c r="N151" s="1" t="s">
        <v>116</v>
      </c>
      <c r="O151" s="1" t="s">
        <v>117</v>
      </c>
      <c r="P151" s="1" t="s">
        <v>119</v>
      </c>
      <c r="Q151" s="66">
        <v>342883.9</v>
      </c>
      <c r="R151" s="67">
        <v>1</v>
      </c>
      <c r="S151" s="1" t="s">
        <v>7562</v>
      </c>
      <c r="T151" s="1" t="s">
        <v>7523</v>
      </c>
      <c r="U151" s="1" t="s">
        <v>7562</v>
      </c>
      <c r="V151" s="1" t="s">
        <v>7562</v>
      </c>
      <c r="W151" s="1" t="s">
        <v>7212</v>
      </c>
      <c r="X151" s="1" t="s">
        <v>7212</v>
      </c>
      <c r="Y151" s="1" t="s">
        <v>4640</v>
      </c>
      <c r="Z151" s="1" t="s">
        <v>4641</v>
      </c>
      <c r="AA151" s="1" t="s">
        <v>7212</v>
      </c>
      <c r="AB151" s="1" t="s">
        <v>46</v>
      </c>
      <c r="AC151" s="1" t="s">
        <v>48</v>
      </c>
      <c r="AD151" s="1" t="s">
        <v>49</v>
      </c>
      <c r="AE151" s="66">
        <v>217550</v>
      </c>
      <c r="AF151" s="66" t="s">
        <v>46</v>
      </c>
      <c r="AG151" s="66">
        <v>52000</v>
      </c>
      <c r="AH151" s="2">
        <v>407</v>
      </c>
      <c r="AI151" s="104">
        <v>1309.1300000000001</v>
      </c>
      <c r="AJ151" s="2">
        <v>24</v>
      </c>
      <c r="AK151" s="1" t="s">
        <v>2682</v>
      </c>
      <c r="AL151" s="68">
        <v>1047</v>
      </c>
      <c r="AM151" s="68">
        <v>1309</v>
      </c>
      <c r="AN151" s="66">
        <v>239827</v>
      </c>
      <c r="AO151" s="1" t="s">
        <v>7583</v>
      </c>
      <c r="AP151" s="1" t="s">
        <v>33</v>
      </c>
      <c r="AQ151" s="1" t="s">
        <v>118</v>
      </c>
      <c r="AR151" s="1" t="s">
        <v>663</v>
      </c>
      <c r="AS151" s="1" t="s">
        <v>3225</v>
      </c>
      <c r="AT151" s="133">
        <f t="shared" si="6"/>
        <v>2020</v>
      </c>
      <c r="AU151" s="1">
        <f t="shared" si="7"/>
        <v>5</v>
      </c>
      <c r="AV151" s="1">
        <f t="shared" si="8"/>
        <v>22</v>
      </c>
    </row>
    <row r="152" spans="1:48" x14ac:dyDescent="0.3">
      <c r="A152" s="2">
        <v>0</v>
      </c>
      <c r="B152" s="1" t="s">
        <v>160</v>
      </c>
      <c r="C152" s="68">
        <v>1011</v>
      </c>
      <c r="D152" s="2">
        <v>355</v>
      </c>
      <c r="E152" s="1" t="s">
        <v>45</v>
      </c>
      <c r="F152" s="1" t="s">
        <v>81</v>
      </c>
      <c r="G152" s="1" t="s">
        <v>35</v>
      </c>
      <c r="H152" s="1" t="s">
        <v>420</v>
      </c>
      <c r="I152" s="1" t="s">
        <v>6520</v>
      </c>
      <c r="J152" s="1" t="s">
        <v>421</v>
      </c>
      <c r="K152" s="1" t="s">
        <v>155</v>
      </c>
      <c r="L152" s="1" t="s">
        <v>85</v>
      </c>
      <c r="M152" s="1" t="s">
        <v>156</v>
      </c>
      <c r="N152" s="1" t="s">
        <v>266</v>
      </c>
      <c r="O152" s="1" t="s">
        <v>310</v>
      </c>
      <c r="P152" s="1" t="s">
        <v>269</v>
      </c>
      <c r="Q152" s="66">
        <v>1421038.94</v>
      </c>
      <c r="R152" s="67">
        <v>0.84</v>
      </c>
      <c r="S152" s="1" t="s">
        <v>7584</v>
      </c>
      <c r="T152" s="1" t="s">
        <v>7585</v>
      </c>
      <c r="U152" s="1" t="s">
        <v>7584</v>
      </c>
      <c r="V152" s="1" t="s">
        <v>7584</v>
      </c>
      <c r="W152" s="1" t="s">
        <v>7360</v>
      </c>
      <c r="X152" s="1" t="s">
        <v>46</v>
      </c>
      <c r="Y152" s="1" t="s">
        <v>6226</v>
      </c>
      <c r="Z152" s="1" t="s">
        <v>6227</v>
      </c>
      <c r="AA152" s="1" t="s">
        <v>7416</v>
      </c>
      <c r="AB152" s="1" t="s">
        <v>6518</v>
      </c>
      <c r="AC152" s="1" t="s">
        <v>159</v>
      </c>
      <c r="AD152" s="1" t="s">
        <v>49</v>
      </c>
      <c r="AE152" s="66">
        <v>1392159</v>
      </c>
      <c r="AF152" s="66">
        <v>1150</v>
      </c>
      <c r="AG152" s="66">
        <v>27730</v>
      </c>
      <c r="AH152" s="2">
        <v>277.3</v>
      </c>
      <c r="AI152" s="104">
        <v>6079.3</v>
      </c>
      <c r="AJ152" s="2">
        <v>11.5</v>
      </c>
      <c r="AK152" s="1" t="s">
        <v>2682</v>
      </c>
      <c r="AL152" s="104">
        <v>6064.1</v>
      </c>
      <c r="AM152" s="104">
        <v>6064.1</v>
      </c>
      <c r="AN152" s="66">
        <v>1388678.9</v>
      </c>
      <c r="AO152" s="1" t="s">
        <v>7586</v>
      </c>
      <c r="AP152" s="1" t="s">
        <v>33</v>
      </c>
      <c r="AQ152" s="1" t="s">
        <v>268</v>
      </c>
      <c r="AR152" s="1" t="s">
        <v>663</v>
      </c>
      <c r="AS152" s="1" t="s">
        <v>3226</v>
      </c>
      <c r="AT152" s="133">
        <f t="shared" si="6"/>
        <v>2020</v>
      </c>
      <c r="AU152" s="1">
        <f t="shared" si="7"/>
        <v>6</v>
      </c>
      <c r="AV152" s="1">
        <f t="shared" si="8"/>
        <v>25</v>
      </c>
    </row>
    <row r="153" spans="1:48" x14ac:dyDescent="0.3">
      <c r="A153" s="2">
        <v>0.76</v>
      </c>
      <c r="B153" s="1" t="s">
        <v>217</v>
      </c>
      <c r="C153" s="2">
        <v>850</v>
      </c>
      <c r="D153" s="2">
        <v>356</v>
      </c>
      <c r="E153" s="1" t="s">
        <v>210</v>
      </c>
      <c r="F153" s="1" t="s">
        <v>274</v>
      </c>
      <c r="G153" s="1" t="s">
        <v>2641</v>
      </c>
      <c r="H153" s="1" t="s">
        <v>422</v>
      </c>
      <c r="I153" s="1" t="s">
        <v>6514</v>
      </c>
      <c r="J153" s="1" t="s">
        <v>423</v>
      </c>
      <c r="K153" s="1" t="s">
        <v>214</v>
      </c>
      <c r="L153" s="1" t="s">
        <v>39</v>
      </c>
      <c r="M153" s="1" t="s">
        <v>46</v>
      </c>
      <c r="N153" s="1" t="s">
        <v>86</v>
      </c>
      <c r="O153" s="1" t="s">
        <v>424</v>
      </c>
      <c r="P153" s="1" t="s">
        <v>96</v>
      </c>
      <c r="Q153" s="66">
        <v>4482890.91</v>
      </c>
      <c r="R153" s="67">
        <v>1</v>
      </c>
      <c r="S153" s="1" t="s">
        <v>7587</v>
      </c>
      <c r="T153" s="1" t="s">
        <v>7347</v>
      </c>
      <c r="U153" s="1" t="s">
        <v>7587</v>
      </c>
      <c r="V153" s="1" t="s">
        <v>7587</v>
      </c>
      <c r="W153" s="1" t="s">
        <v>7211</v>
      </c>
      <c r="X153" s="1" t="s">
        <v>7211</v>
      </c>
      <c r="Y153" s="1" t="s">
        <v>4642</v>
      </c>
      <c r="Z153" s="1" t="s">
        <v>4643</v>
      </c>
      <c r="AA153" s="1" t="s">
        <v>7211</v>
      </c>
      <c r="AB153" s="1" t="s">
        <v>47</v>
      </c>
      <c r="AC153" s="1" t="s">
        <v>216</v>
      </c>
      <c r="AD153" s="1" t="s">
        <v>49</v>
      </c>
      <c r="AE153" s="66">
        <v>4208848</v>
      </c>
      <c r="AF153" s="66">
        <v>86400</v>
      </c>
      <c r="AG153" s="66">
        <v>187643</v>
      </c>
      <c r="AH153" s="104">
        <v>1876.43</v>
      </c>
      <c r="AI153" s="104">
        <v>18553.02</v>
      </c>
      <c r="AJ153" s="68">
        <v>3864</v>
      </c>
      <c r="AK153" s="1" t="s">
        <v>2682</v>
      </c>
      <c r="AL153" s="104">
        <v>2321.8000000000002</v>
      </c>
      <c r="AM153" s="104">
        <v>20880.8</v>
      </c>
      <c r="AN153" s="66">
        <v>4581646</v>
      </c>
      <c r="AO153" s="1" t="s">
        <v>7587</v>
      </c>
      <c r="AP153" s="1" t="s">
        <v>33</v>
      </c>
      <c r="AQ153" s="1" t="s">
        <v>95</v>
      </c>
      <c r="AR153" s="1" t="s">
        <v>663</v>
      </c>
      <c r="AS153" s="1" t="s">
        <v>3227</v>
      </c>
      <c r="AT153" s="133">
        <f t="shared" si="6"/>
        <v>2020</v>
      </c>
      <c r="AU153" s="1">
        <f t="shared" si="7"/>
        <v>4</v>
      </c>
      <c r="AV153" s="1">
        <f t="shared" si="8"/>
        <v>18</v>
      </c>
    </row>
    <row r="154" spans="1:48" x14ac:dyDescent="0.3">
      <c r="A154" s="2">
        <v>0.09</v>
      </c>
      <c r="B154" s="1" t="s">
        <v>304</v>
      </c>
      <c r="C154" s="2">
        <v>565</v>
      </c>
      <c r="D154" s="2">
        <v>357</v>
      </c>
      <c r="E154" s="1" t="s">
        <v>210</v>
      </c>
      <c r="F154" s="1" t="s">
        <v>81</v>
      </c>
      <c r="G154" s="1" t="s">
        <v>35</v>
      </c>
      <c r="H154" s="1" t="s">
        <v>429</v>
      </c>
      <c r="I154" s="1" t="s">
        <v>6523</v>
      </c>
      <c r="J154" s="1" t="s">
        <v>425</v>
      </c>
      <c r="K154" s="1" t="s">
        <v>426</v>
      </c>
      <c r="L154" s="1" t="s">
        <v>427</v>
      </c>
      <c r="M154" s="1" t="s">
        <v>4496</v>
      </c>
      <c r="N154" s="1" t="s">
        <v>410</v>
      </c>
      <c r="O154" s="1" t="s">
        <v>428</v>
      </c>
      <c r="P154" s="1" t="s">
        <v>119</v>
      </c>
      <c r="Q154" s="66">
        <v>243459.29</v>
      </c>
      <c r="R154" s="67">
        <v>0.99</v>
      </c>
      <c r="S154" s="1" t="s">
        <v>7588</v>
      </c>
      <c r="T154" s="1" t="s">
        <v>7426</v>
      </c>
      <c r="U154" s="1" t="s">
        <v>7588</v>
      </c>
      <c r="V154" s="1" t="s">
        <v>7588</v>
      </c>
      <c r="W154" s="1" t="s">
        <v>7181</v>
      </c>
      <c r="X154" s="1" t="s">
        <v>46</v>
      </c>
      <c r="Y154" s="1" t="s">
        <v>7030</v>
      </c>
      <c r="Z154" s="1" t="s">
        <v>7031</v>
      </c>
      <c r="AA154" s="1" t="s">
        <v>7422</v>
      </c>
      <c r="AB154" s="1" t="s">
        <v>47</v>
      </c>
      <c r="AC154" s="1" t="s">
        <v>78</v>
      </c>
      <c r="AD154" s="1" t="s">
        <v>49</v>
      </c>
      <c r="AE154" s="66">
        <v>192313</v>
      </c>
      <c r="AF154" s="66">
        <v>17200</v>
      </c>
      <c r="AG154" s="66">
        <v>33947</v>
      </c>
      <c r="AH154" s="2">
        <v>284.75</v>
      </c>
      <c r="AI154" s="2">
        <v>839.8</v>
      </c>
      <c r="AJ154" s="2">
        <v>76</v>
      </c>
      <c r="AK154" s="1" t="s">
        <v>2701</v>
      </c>
      <c r="AL154" s="2">
        <v>672</v>
      </c>
      <c r="AM154" s="2">
        <v>840</v>
      </c>
      <c r="AN154" s="66">
        <v>153851</v>
      </c>
      <c r="AO154" s="1" t="s">
        <v>7460</v>
      </c>
      <c r="AP154" s="1" t="s">
        <v>33</v>
      </c>
      <c r="AQ154" s="1" t="s">
        <v>118</v>
      </c>
      <c r="AR154" s="1" t="s">
        <v>663</v>
      </c>
      <c r="AS154" s="1" t="s">
        <v>3228</v>
      </c>
      <c r="AT154" s="133">
        <f t="shared" si="6"/>
        <v>2020</v>
      </c>
      <c r="AU154" s="1">
        <f t="shared" si="7"/>
        <v>8</v>
      </c>
      <c r="AV154" s="1">
        <f t="shared" si="8"/>
        <v>33</v>
      </c>
    </row>
    <row r="155" spans="1:48" x14ac:dyDescent="0.3">
      <c r="A155" s="2">
        <v>0.87</v>
      </c>
      <c r="B155" s="1" t="s">
        <v>1044</v>
      </c>
      <c r="C155" s="2">
        <v>342</v>
      </c>
      <c r="D155" s="2">
        <v>359</v>
      </c>
      <c r="E155" s="1" t="s">
        <v>46</v>
      </c>
      <c r="F155" s="1" t="s">
        <v>274</v>
      </c>
      <c r="G155" s="1" t="s">
        <v>2641</v>
      </c>
      <c r="H155" s="1" t="s">
        <v>2739</v>
      </c>
      <c r="I155" s="1" t="s">
        <v>6515</v>
      </c>
      <c r="J155" s="1" t="s">
        <v>3229</v>
      </c>
      <c r="K155" s="1" t="s">
        <v>684</v>
      </c>
      <c r="L155" s="1" t="s">
        <v>123</v>
      </c>
      <c r="M155" s="1" t="s">
        <v>46</v>
      </c>
      <c r="N155" s="1" t="s">
        <v>56</v>
      </c>
      <c r="O155" s="1" t="s">
        <v>57</v>
      </c>
      <c r="P155" s="1" t="s">
        <v>57</v>
      </c>
      <c r="Q155" s="66">
        <v>25000</v>
      </c>
      <c r="R155" s="67">
        <v>1</v>
      </c>
      <c r="S155" s="1" t="s">
        <v>7417</v>
      </c>
      <c r="T155" s="1" t="s">
        <v>7103</v>
      </c>
      <c r="U155" s="1" t="s">
        <v>7417</v>
      </c>
      <c r="V155" s="1" t="s">
        <v>7417</v>
      </c>
      <c r="W155" s="1" t="s">
        <v>7461</v>
      </c>
      <c r="X155" s="1" t="s">
        <v>7461</v>
      </c>
      <c r="Y155" s="1" t="s">
        <v>3230</v>
      </c>
      <c r="Z155" s="1" t="s">
        <v>3231</v>
      </c>
      <c r="AA155" s="1" t="s">
        <v>7461</v>
      </c>
      <c r="AB155" s="1" t="s">
        <v>47</v>
      </c>
      <c r="AC155" s="1" t="s">
        <v>48</v>
      </c>
      <c r="AD155" s="1" t="s">
        <v>49</v>
      </c>
      <c r="AE155" s="1" t="s">
        <v>46</v>
      </c>
      <c r="AF155" s="1" t="s">
        <v>46</v>
      </c>
      <c r="AG155" s="1" t="s">
        <v>46</v>
      </c>
      <c r="AH155" s="1" t="s">
        <v>46</v>
      </c>
      <c r="AI155" s="1" t="s">
        <v>46</v>
      </c>
      <c r="AJ155" s="1" t="s">
        <v>46</v>
      </c>
      <c r="AK155" s="1" t="s">
        <v>2682</v>
      </c>
      <c r="AL155" s="2">
        <v>0</v>
      </c>
      <c r="AM155" s="2">
        <v>250</v>
      </c>
      <c r="AN155" s="66">
        <v>57250</v>
      </c>
      <c r="AO155" s="1" t="s">
        <v>7589</v>
      </c>
      <c r="AP155" s="1" t="s">
        <v>33</v>
      </c>
      <c r="AQ155" s="1" t="s">
        <v>46</v>
      </c>
      <c r="AR155" s="1" t="s">
        <v>654</v>
      </c>
      <c r="AS155" s="1" t="s">
        <v>3232</v>
      </c>
      <c r="AT155" s="133">
        <f t="shared" si="6"/>
        <v>2019</v>
      </c>
      <c r="AU155" s="1">
        <f t="shared" si="7"/>
        <v>4</v>
      </c>
      <c r="AV155" s="1">
        <f t="shared" si="8"/>
        <v>14</v>
      </c>
    </row>
    <row r="156" spans="1:48" x14ac:dyDescent="0.3">
      <c r="A156" s="2">
        <v>0.56000000000000005</v>
      </c>
      <c r="B156" s="1" t="s">
        <v>304</v>
      </c>
      <c r="C156" s="2">
        <v>671</v>
      </c>
      <c r="D156" s="2">
        <v>360</v>
      </c>
      <c r="E156" s="1" t="s">
        <v>210</v>
      </c>
      <c r="F156" s="1" t="s">
        <v>152</v>
      </c>
      <c r="G156" s="1" t="s">
        <v>35</v>
      </c>
      <c r="H156" s="1" t="s">
        <v>429</v>
      </c>
      <c r="I156" s="1" t="s">
        <v>6523</v>
      </c>
      <c r="J156" s="1" t="s">
        <v>430</v>
      </c>
      <c r="K156" s="1" t="s">
        <v>426</v>
      </c>
      <c r="L156" s="1" t="s">
        <v>427</v>
      </c>
      <c r="M156" s="1" t="s">
        <v>4496</v>
      </c>
      <c r="N156" s="1" t="s">
        <v>410</v>
      </c>
      <c r="O156" s="1" t="s">
        <v>428</v>
      </c>
      <c r="P156" s="1" t="s">
        <v>119</v>
      </c>
      <c r="Q156" s="66">
        <v>269638.11</v>
      </c>
      <c r="R156" s="67">
        <v>0.88</v>
      </c>
      <c r="S156" s="1" t="s">
        <v>7505</v>
      </c>
      <c r="T156" s="1" t="s">
        <v>7218</v>
      </c>
      <c r="U156" s="1" t="s">
        <v>7505</v>
      </c>
      <c r="V156" s="1" t="s">
        <v>7505</v>
      </c>
      <c r="W156" s="1" t="s">
        <v>7251</v>
      </c>
      <c r="X156" s="1" t="s">
        <v>46</v>
      </c>
      <c r="Y156" s="1" t="s">
        <v>431</v>
      </c>
      <c r="Z156" s="1" t="s">
        <v>432</v>
      </c>
      <c r="AA156" s="1" t="s">
        <v>7198</v>
      </c>
      <c r="AB156" s="1" t="s">
        <v>47</v>
      </c>
      <c r="AC156" s="1" t="s">
        <v>78</v>
      </c>
      <c r="AD156" s="1" t="s">
        <v>49</v>
      </c>
      <c r="AE156" s="66">
        <v>208138</v>
      </c>
      <c r="AF156" s="66">
        <v>7200</v>
      </c>
      <c r="AG156" s="66">
        <v>54300</v>
      </c>
      <c r="AH156" s="2">
        <v>565</v>
      </c>
      <c r="AI156" s="2">
        <v>908.9</v>
      </c>
      <c r="AJ156" s="2">
        <v>72</v>
      </c>
      <c r="AK156" s="1" t="s">
        <v>2682</v>
      </c>
      <c r="AL156" s="2">
        <v>746</v>
      </c>
      <c r="AM156" s="2">
        <v>933</v>
      </c>
      <c r="AN156" s="66">
        <v>170907</v>
      </c>
      <c r="AO156" s="1" t="s">
        <v>7590</v>
      </c>
      <c r="AP156" s="1" t="s">
        <v>33</v>
      </c>
      <c r="AQ156" s="1" t="s">
        <v>118</v>
      </c>
      <c r="AR156" s="1" t="s">
        <v>663</v>
      </c>
      <c r="AS156" s="1" t="s">
        <v>3233</v>
      </c>
      <c r="AT156" s="133">
        <f t="shared" si="6"/>
        <v>2019</v>
      </c>
      <c r="AU156" s="1">
        <f t="shared" si="7"/>
        <v>9</v>
      </c>
      <c r="AV156" s="1">
        <f t="shared" si="8"/>
        <v>40</v>
      </c>
    </row>
    <row r="157" spans="1:48" x14ac:dyDescent="0.3">
      <c r="A157" s="2">
        <v>1</v>
      </c>
      <c r="B157" s="1" t="s">
        <v>50</v>
      </c>
      <c r="C157" s="2">
        <v>314</v>
      </c>
      <c r="D157" s="2">
        <v>361</v>
      </c>
      <c r="E157" s="1" t="s">
        <v>46</v>
      </c>
      <c r="F157" s="1" t="s">
        <v>274</v>
      </c>
      <c r="G157" s="1" t="s">
        <v>2641</v>
      </c>
      <c r="H157" s="1" t="s">
        <v>483</v>
      </c>
      <c r="I157" s="1" t="s">
        <v>6515</v>
      </c>
      <c r="J157" s="1" t="s">
        <v>3234</v>
      </c>
      <c r="K157" s="1" t="s">
        <v>340</v>
      </c>
      <c r="L157" s="1" t="s">
        <v>660</v>
      </c>
      <c r="M157" s="1" t="s">
        <v>46</v>
      </c>
      <c r="N157" s="1" t="s">
        <v>86</v>
      </c>
      <c r="O157" s="1" t="s">
        <v>267</v>
      </c>
      <c r="P157" s="1" t="s">
        <v>2972</v>
      </c>
      <c r="Q157" s="66">
        <v>61610.5</v>
      </c>
      <c r="R157" s="67">
        <v>1</v>
      </c>
      <c r="S157" s="1" t="s">
        <v>7532</v>
      </c>
      <c r="T157" s="1" t="s">
        <v>7090</v>
      </c>
      <c r="U157" s="1" t="s">
        <v>7532</v>
      </c>
      <c r="V157" s="1" t="s">
        <v>7532</v>
      </c>
      <c r="W157" s="1" t="s">
        <v>7362</v>
      </c>
      <c r="X157" s="1" t="s">
        <v>7362</v>
      </c>
      <c r="Y157" s="1" t="s">
        <v>3235</v>
      </c>
      <c r="Z157" s="1" t="s">
        <v>2958</v>
      </c>
      <c r="AA157" s="1" t="s">
        <v>7591</v>
      </c>
      <c r="AB157" s="1" t="s">
        <v>47</v>
      </c>
      <c r="AC157" s="1" t="s">
        <v>90</v>
      </c>
      <c r="AD157" s="1" t="s">
        <v>49</v>
      </c>
      <c r="AE157" s="66">
        <v>24244</v>
      </c>
      <c r="AF157" s="66">
        <v>12800</v>
      </c>
      <c r="AG157" s="66">
        <v>24566</v>
      </c>
      <c r="AH157" s="2">
        <v>245.67</v>
      </c>
      <c r="AI157" s="2">
        <v>105.87</v>
      </c>
      <c r="AJ157" s="2">
        <v>128</v>
      </c>
      <c r="AK157" s="1" t="s">
        <v>2701</v>
      </c>
      <c r="AL157" s="2">
        <v>0</v>
      </c>
      <c r="AM157" s="2">
        <v>74</v>
      </c>
      <c r="AN157" s="66">
        <v>16946</v>
      </c>
      <c r="AO157" s="1" t="s">
        <v>7592</v>
      </c>
      <c r="AP157" s="1" t="s">
        <v>33</v>
      </c>
      <c r="AQ157" s="1" t="s">
        <v>46</v>
      </c>
      <c r="AR157" s="1" t="s">
        <v>654</v>
      </c>
      <c r="AS157" s="1" t="s">
        <v>3236</v>
      </c>
      <c r="AT157" s="133">
        <f t="shared" si="6"/>
        <v>2019</v>
      </c>
      <c r="AU157" s="1">
        <f t="shared" si="7"/>
        <v>3</v>
      </c>
      <c r="AV157" s="1">
        <f t="shared" si="8"/>
        <v>10</v>
      </c>
    </row>
    <row r="158" spans="1:48" x14ac:dyDescent="0.3">
      <c r="A158" s="2">
        <v>1.04</v>
      </c>
      <c r="B158" s="1" t="s">
        <v>50</v>
      </c>
      <c r="C158" s="2">
        <v>313</v>
      </c>
      <c r="D158" s="2">
        <v>362</v>
      </c>
      <c r="E158" s="1" t="s">
        <v>46</v>
      </c>
      <c r="F158" s="1" t="s">
        <v>274</v>
      </c>
      <c r="G158" s="1" t="s">
        <v>2641</v>
      </c>
      <c r="H158" s="1" t="s">
        <v>483</v>
      </c>
      <c r="I158" s="1" t="s">
        <v>6515</v>
      </c>
      <c r="J158" s="1" t="s">
        <v>3237</v>
      </c>
      <c r="K158" s="1" t="s">
        <v>340</v>
      </c>
      <c r="L158" s="1" t="s">
        <v>660</v>
      </c>
      <c r="M158" s="1" t="s">
        <v>46</v>
      </c>
      <c r="N158" s="1" t="s">
        <v>86</v>
      </c>
      <c r="O158" s="1" t="s">
        <v>267</v>
      </c>
      <c r="P158" s="1" t="s">
        <v>2972</v>
      </c>
      <c r="Q158" s="66">
        <v>104572.77</v>
      </c>
      <c r="R158" s="67">
        <v>1</v>
      </c>
      <c r="S158" s="1" t="s">
        <v>7532</v>
      </c>
      <c r="T158" s="1" t="s">
        <v>7090</v>
      </c>
      <c r="U158" s="1" t="s">
        <v>7532</v>
      </c>
      <c r="V158" s="1" t="s">
        <v>7532</v>
      </c>
      <c r="W158" s="1" t="s">
        <v>7591</v>
      </c>
      <c r="X158" s="1" t="s">
        <v>7591</v>
      </c>
      <c r="Y158" s="1" t="s">
        <v>3238</v>
      </c>
      <c r="Z158" s="1" t="s">
        <v>3239</v>
      </c>
      <c r="AA158" s="1" t="s">
        <v>7591</v>
      </c>
      <c r="AB158" s="1" t="s">
        <v>47</v>
      </c>
      <c r="AC158" s="1" t="s">
        <v>90</v>
      </c>
      <c r="AD158" s="1" t="s">
        <v>49</v>
      </c>
      <c r="AE158" s="66">
        <v>67003</v>
      </c>
      <c r="AF158" s="66">
        <v>14475</v>
      </c>
      <c r="AG158" s="66">
        <v>23096</v>
      </c>
      <c r="AH158" s="2">
        <v>341.95</v>
      </c>
      <c r="AI158" s="2">
        <v>292.58</v>
      </c>
      <c r="AJ158" s="2">
        <v>144.75</v>
      </c>
      <c r="AK158" s="1" t="s">
        <v>2701</v>
      </c>
      <c r="AL158" s="2">
        <v>0</v>
      </c>
      <c r="AM158" s="2">
        <v>74</v>
      </c>
      <c r="AN158" s="66">
        <v>16946</v>
      </c>
      <c r="AO158" s="1" t="s">
        <v>7592</v>
      </c>
      <c r="AP158" s="1" t="s">
        <v>33</v>
      </c>
      <c r="AQ158" s="1" t="s">
        <v>46</v>
      </c>
      <c r="AR158" s="1" t="s">
        <v>654</v>
      </c>
      <c r="AS158" s="1" t="s">
        <v>3240</v>
      </c>
      <c r="AT158" s="133">
        <f t="shared" si="6"/>
        <v>2019</v>
      </c>
      <c r="AU158" s="1">
        <f t="shared" si="7"/>
        <v>3</v>
      </c>
      <c r="AV158" s="1">
        <f t="shared" si="8"/>
        <v>10</v>
      </c>
    </row>
    <row r="159" spans="1:48" x14ac:dyDescent="0.3">
      <c r="A159" s="2">
        <v>0.86</v>
      </c>
      <c r="B159" s="1" t="s">
        <v>98</v>
      </c>
      <c r="C159" s="2">
        <v>611</v>
      </c>
      <c r="D159" s="2">
        <v>363</v>
      </c>
      <c r="E159" s="1" t="s">
        <v>89</v>
      </c>
      <c r="F159" s="1" t="s">
        <v>152</v>
      </c>
      <c r="G159" s="1" t="s">
        <v>35</v>
      </c>
      <c r="H159" s="1" t="s">
        <v>433</v>
      </c>
      <c r="I159" s="1" t="s">
        <v>6525</v>
      </c>
      <c r="J159" s="1" t="s">
        <v>434</v>
      </c>
      <c r="K159" s="1" t="s">
        <v>84</v>
      </c>
      <c r="L159" s="1" t="s">
        <v>85</v>
      </c>
      <c r="M159" s="1" t="s">
        <v>4468</v>
      </c>
      <c r="N159" s="1" t="s">
        <v>86</v>
      </c>
      <c r="O159" s="1" t="s">
        <v>87</v>
      </c>
      <c r="P159" s="1" t="s">
        <v>96</v>
      </c>
      <c r="Q159" s="66">
        <v>575253.72</v>
      </c>
      <c r="R159" s="67">
        <v>0.84</v>
      </c>
      <c r="S159" s="1" t="s">
        <v>7491</v>
      </c>
      <c r="T159" s="1" t="s">
        <v>7557</v>
      </c>
      <c r="U159" s="1" t="s">
        <v>7491</v>
      </c>
      <c r="V159" s="1" t="s">
        <v>7491</v>
      </c>
      <c r="W159" s="1" t="s">
        <v>7890</v>
      </c>
      <c r="X159" s="1" t="s">
        <v>46</v>
      </c>
      <c r="Y159" s="1" t="s">
        <v>7891</v>
      </c>
      <c r="Z159" s="1" t="s">
        <v>7892</v>
      </c>
      <c r="AA159" s="1" t="s">
        <v>7542</v>
      </c>
      <c r="AB159" s="1" t="s">
        <v>47</v>
      </c>
      <c r="AC159" s="1" t="s">
        <v>90</v>
      </c>
      <c r="AD159" s="1" t="s">
        <v>49</v>
      </c>
      <c r="AE159" s="66">
        <v>561454</v>
      </c>
      <c r="AF159" s="66">
        <v>2100</v>
      </c>
      <c r="AG159" s="66">
        <v>11700</v>
      </c>
      <c r="AH159" s="2">
        <v>117</v>
      </c>
      <c r="AI159" s="68">
        <v>2470</v>
      </c>
      <c r="AJ159" s="2">
        <v>2</v>
      </c>
      <c r="AK159" s="1" t="s">
        <v>2682</v>
      </c>
      <c r="AL159" s="68">
        <v>2223</v>
      </c>
      <c r="AM159" s="68">
        <v>2470</v>
      </c>
      <c r="AN159" s="66">
        <v>509067</v>
      </c>
      <c r="AO159" s="1" t="s">
        <v>7587</v>
      </c>
      <c r="AP159" s="1" t="s">
        <v>33</v>
      </c>
      <c r="AQ159" s="1" t="s">
        <v>435</v>
      </c>
      <c r="AR159" s="1" t="s">
        <v>663</v>
      </c>
      <c r="AS159" s="1" t="s">
        <v>3241</v>
      </c>
      <c r="AT159" s="133">
        <f t="shared" si="6"/>
        <v>2020</v>
      </c>
      <c r="AU159" s="1">
        <f t="shared" si="7"/>
        <v>9</v>
      </c>
      <c r="AV159" s="1">
        <f t="shared" si="8"/>
        <v>38</v>
      </c>
    </row>
    <row r="160" spans="1:48" x14ac:dyDescent="0.3">
      <c r="A160" s="2">
        <v>0.98</v>
      </c>
      <c r="B160" s="1" t="s">
        <v>50</v>
      </c>
      <c r="C160" s="2">
        <v>276</v>
      </c>
      <c r="D160" s="2">
        <v>365</v>
      </c>
      <c r="E160" s="1" t="s">
        <v>46</v>
      </c>
      <c r="F160" s="1" t="s">
        <v>274</v>
      </c>
      <c r="G160" s="1" t="s">
        <v>2641</v>
      </c>
      <c r="H160" s="1" t="s">
        <v>483</v>
      </c>
      <c r="I160" s="1" t="s">
        <v>6515</v>
      </c>
      <c r="J160" s="1" t="s">
        <v>3242</v>
      </c>
      <c r="K160" s="1" t="s">
        <v>340</v>
      </c>
      <c r="L160" s="1" t="s">
        <v>660</v>
      </c>
      <c r="M160" s="1" t="s">
        <v>46</v>
      </c>
      <c r="N160" s="1" t="s">
        <v>86</v>
      </c>
      <c r="O160" s="1" t="s">
        <v>267</v>
      </c>
      <c r="P160" s="1" t="s">
        <v>2972</v>
      </c>
      <c r="Q160" s="66">
        <v>8524.2000000000007</v>
      </c>
      <c r="R160" s="67">
        <v>1</v>
      </c>
      <c r="S160" s="1" t="s">
        <v>7530</v>
      </c>
      <c r="T160" s="1" t="s">
        <v>7594</v>
      </c>
      <c r="U160" s="1" t="s">
        <v>7530</v>
      </c>
      <c r="V160" s="1" t="s">
        <v>7530</v>
      </c>
      <c r="W160" s="1" t="s">
        <v>7595</v>
      </c>
      <c r="X160" s="1" t="s">
        <v>7595</v>
      </c>
      <c r="Y160" s="1" t="s">
        <v>3243</v>
      </c>
      <c r="Z160" s="1" t="s">
        <v>3244</v>
      </c>
      <c r="AA160" s="1" t="s">
        <v>7595</v>
      </c>
      <c r="AB160" s="1" t="s">
        <v>175</v>
      </c>
      <c r="AC160" s="1" t="s">
        <v>90</v>
      </c>
      <c r="AD160" s="1" t="s">
        <v>49</v>
      </c>
      <c r="AE160" s="66">
        <v>6190</v>
      </c>
      <c r="AF160" s="66">
        <v>926</v>
      </c>
      <c r="AG160" s="66">
        <v>1408</v>
      </c>
      <c r="AH160" s="2">
        <v>14.08</v>
      </c>
      <c r="AI160" s="2">
        <v>27.02</v>
      </c>
      <c r="AJ160" s="2">
        <v>4.05</v>
      </c>
      <c r="AK160" s="1" t="s">
        <v>2701</v>
      </c>
      <c r="AL160" s="2">
        <v>0</v>
      </c>
      <c r="AM160" s="2">
        <v>41</v>
      </c>
      <c r="AN160" s="66">
        <v>9389</v>
      </c>
      <c r="AO160" s="1" t="s">
        <v>7596</v>
      </c>
      <c r="AP160" s="1" t="s">
        <v>33</v>
      </c>
      <c r="AQ160" s="1" t="s">
        <v>46</v>
      </c>
      <c r="AR160" s="1" t="s">
        <v>765</v>
      </c>
      <c r="AS160" s="1" t="s">
        <v>3245</v>
      </c>
      <c r="AT160" s="133">
        <f t="shared" si="6"/>
        <v>2018</v>
      </c>
      <c r="AU160" s="1">
        <f t="shared" si="7"/>
        <v>12</v>
      </c>
      <c r="AV160" s="1">
        <f t="shared" si="8"/>
        <v>50</v>
      </c>
    </row>
    <row r="161" spans="1:48" x14ac:dyDescent="0.3">
      <c r="A161" s="2">
        <v>1</v>
      </c>
      <c r="B161" s="1" t="s">
        <v>160</v>
      </c>
      <c r="C161" s="2">
        <v>550</v>
      </c>
      <c r="D161" s="2">
        <v>366</v>
      </c>
      <c r="E161" s="1" t="s">
        <v>45</v>
      </c>
      <c r="F161" s="1" t="s">
        <v>274</v>
      </c>
      <c r="G161" s="1" t="s">
        <v>2641</v>
      </c>
      <c r="H161" s="1" t="s">
        <v>308</v>
      </c>
      <c r="I161" s="1" t="s">
        <v>6515</v>
      </c>
      <c r="J161" s="1" t="s">
        <v>1052</v>
      </c>
      <c r="K161" s="1" t="s">
        <v>155</v>
      </c>
      <c r="L161" s="1" t="s">
        <v>85</v>
      </c>
      <c r="M161" s="1" t="s">
        <v>46</v>
      </c>
      <c r="N161" s="1" t="s">
        <v>86</v>
      </c>
      <c r="O161" s="1" t="s">
        <v>486</v>
      </c>
      <c r="P161" s="1" t="s">
        <v>44</v>
      </c>
      <c r="Q161" s="66">
        <v>2956663.92</v>
      </c>
      <c r="R161" s="67">
        <v>1</v>
      </c>
      <c r="S161" s="1" t="s">
        <v>7597</v>
      </c>
      <c r="T161" s="1" t="s">
        <v>7598</v>
      </c>
      <c r="U161" s="1" t="s">
        <v>7597</v>
      </c>
      <c r="V161" s="1" t="s">
        <v>7597</v>
      </c>
      <c r="W161" s="1" t="s">
        <v>7599</v>
      </c>
      <c r="X161" s="1" t="s">
        <v>7599</v>
      </c>
      <c r="Y161" s="1" t="s">
        <v>3246</v>
      </c>
      <c r="Z161" s="1" t="s">
        <v>3247</v>
      </c>
      <c r="AA161" s="1" t="s">
        <v>7600</v>
      </c>
      <c r="AB161" s="1" t="s">
        <v>47</v>
      </c>
      <c r="AC161" s="1" t="s">
        <v>159</v>
      </c>
      <c r="AD161" s="1" t="s">
        <v>49</v>
      </c>
      <c r="AE161" s="66">
        <v>2947864</v>
      </c>
      <c r="AF161" s="66">
        <v>7600</v>
      </c>
      <c r="AG161" s="66">
        <v>1200</v>
      </c>
      <c r="AH161" s="2">
        <v>16</v>
      </c>
      <c r="AI161" s="104">
        <v>12917.87</v>
      </c>
      <c r="AJ161" s="2">
        <v>72</v>
      </c>
      <c r="AK161" s="1" t="s">
        <v>2682</v>
      </c>
      <c r="AL161" s="68">
        <v>13931</v>
      </c>
      <c r="AM161" s="68">
        <v>13931</v>
      </c>
      <c r="AN161" s="66">
        <v>3190153</v>
      </c>
      <c r="AO161" s="1" t="s">
        <v>7567</v>
      </c>
      <c r="AP161" s="1" t="s">
        <v>33</v>
      </c>
      <c r="AQ161" s="1" t="s">
        <v>3185</v>
      </c>
      <c r="AR161" s="1" t="s">
        <v>663</v>
      </c>
      <c r="AS161" s="1" t="s">
        <v>3248</v>
      </c>
      <c r="AT161" s="133">
        <f t="shared" si="6"/>
        <v>2019</v>
      </c>
      <c r="AU161" s="1">
        <f t="shared" si="7"/>
        <v>5</v>
      </c>
      <c r="AV161" s="1">
        <f t="shared" si="8"/>
        <v>19</v>
      </c>
    </row>
    <row r="162" spans="1:48" x14ac:dyDescent="0.3">
      <c r="A162" s="2">
        <v>0.54</v>
      </c>
      <c r="B162" s="1" t="s">
        <v>342</v>
      </c>
      <c r="C162" s="2">
        <v>284</v>
      </c>
      <c r="D162" s="2">
        <v>367</v>
      </c>
      <c r="E162" s="1" t="s">
        <v>45</v>
      </c>
      <c r="F162" s="1" t="s">
        <v>274</v>
      </c>
      <c r="G162" s="1" t="s">
        <v>2641</v>
      </c>
      <c r="H162" s="1" t="s">
        <v>3153</v>
      </c>
      <c r="I162" s="1" t="s">
        <v>6515</v>
      </c>
      <c r="J162" s="1" t="s">
        <v>3249</v>
      </c>
      <c r="K162" s="1" t="s">
        <v>340</v>
      </c>
      <c r="L162" s="1" t="s">
        <v>660</v>
      </c>
      <c r="M162" s="1" t="s">
        <v>46</v>
      </c>
      <c r="N162" s="1" t="s">
        <v>86</v>
      </c>
      <c r="O162" s="1" t="s">
        <v>341</v>
      </c>
      <c r="P162" s="1" t="s">
        <v>2972</v>
      </c>
      <c r="Q162" s="66">
        <v>39718.120000000003</v>
      </c>
      <c r="R162" s="67">
        <v>1</v>
      </c>
      <c r="S162" s="1" t="s">
        <v>7335</v>
      </c>
      <c r="T162" s="1" t="s">
        <v>7510</v>
      </c>
      <c r="U162" s="1" t="s">
        <v>7335</v>
      </c>
      <c r="V162" s="1" t="s">
        <v>7335</v>
      </c>
      <c r="W162" s="1" t="s">
        <v>7551</v>
      </c>
      <c r="X162" s="1" t="s">
        <v>7551</v>
      </c>
      <c r="Y162" s="1" t="s">
        <v>3250</v>
      </c>
      <c r="Z162" s="1" t="s">
        <v>3251</v>
      </c>
      <c r="AA162" s="1" t="s">
        <v>7447</v>
      </c>
      <c r="AB162" s="1" t="s">
        <v>175</v>
      </c>
      <c r="AC162" s="1" t="s">
        <v>48</v>
      </c>
      <c r="AD162" s="1" t="s">
        <v>49</v>
      </c>
      <c r="AE162" s="66">
        <v>23633</v>
      </c>
      <c r="AF162" s="66">
        <v>1289</v>
      </c>
      <c r="AG162" s="66">
        <v>14796</v>
      </c>
      <c r="AH162" s="2">
        <v>147.97</v>
      </c>
      <c r="AI162" s="2">
        <v>103.2</v>
      </c>
      <c r="AJ162" s="2">
        <v>12.88</v>
      </c>
      <c r="AK162" s="1" t="s">
        <v>2701</v>
      </c>
      <c r="AL162" s="2">
        <v>0</v>
      </c>
      <c r="AM162" s="2">
        <v>32</v>
      </c>
      <c r="AN162" s="66">
        <v>7328</v>
      </c>
      <c r="AO162" s="1" t="s">
        <v>7335</v>
      </c>
      <c r="AP162" s="1" t="s">
        <v>33</v>
      </c>
      <c r="AQ162" s="1" t="s">
        <v>46</v>
      </c>
      <c r="AR162" s="1" t="s">
        <v>765</v>
      </c>
      <c r="AS162" s="1" t="s">
        <v>3252</v>
      </c>
      <c r="AT162" s="133">
        <f t="shared" si="6"/>
        <v>2019</v>
      </c>
      <c r="AU162" s="1">
        <f t="shared" si="7"/>
        <v>1</v>
      </c>
      <c r="AV162" s="1">
        <f t="shared" si="8"/>
        <v>4</v>
      </c>
    </row>
    <row r="163" spans="1:48" x14ac:dyDescent="0.3">
      <c r="A163" s="2">
        <v>0.09</v>
      </c>
      <c r="B163" s="1" t="s">
        <v>70</v>
      </c>
      <c r="C163" s="2">
        <v>763</v>
      </c>
      <c r="D163" s="2">
        <v>368</v>
      </c>
      <c r="E163" s="1" t="s">
        <v>45</v>
      </c>
      <c r="F163" s="1" t="s">
        <v>274</v>
      </c>
      <c r="G163" s="1" t="s">
        <v>35</v>
      </c>
      <c r="H163" s="1" t="s">
        <v>301</v>
      </c>
      <c r="I163" s="1" t="s">
        <v>6514</v>
      </c>
      <c r="J163" s="1" t="s">
        <v>438</v>
      </c>
      <c r="K163" s="1" t="s">
        <v>66</v>
      </c>
      <c r="L163" s="1" t="s">
        <v>55</v>
      </c>
      <c r="M163" s="1" t="s">
        <v>6756</v>
      </c>
      <c r="N163" s="1" t="s">
        <v>56</v>
      </c>
      <c r="O163" s="1" t="s">
        <v>199</v>
      </c>
      <c r="P163" s="1" t="s">
        <v>146</v>
      </c>
      <c r="Q163" s="66">
        <v>474132.59</v>
      </c>
      <c r="R163" s="67">
        <v>0.99</v>
      </c>
      <c r="S163" s="1" t="s">
        <v>7109</v>
      </c>
      <c r="T163" s="1" t="s">
        <v>7601</v>
      </c>
      <c r="U163" s="1" t="s">
        <v>7109</v>
      </c>
      <c r="V163" s="1" t="s">
        <v>7109</v>
      </c>
      <c r="W163" s="1" t="s">
        <v>7313</v>
      </c>
      <c r="X163" s="1" t="s">
        <v>46</v>
      </c>
      <c r="Y163" s="1" t="s">
        <v>7032</v>
      </c>
      <c r="Z163" s="1" t="s">
        <v>7033</v>
      </c>
      <c r="AA163" s="1" t="s">
        <v>7345</v>
      </c>
      <c r="AB163" s="1" t="s">
        <v>6518</v>
      </c>
      <c r="AC163" s="1" t="s">
        <v>455</v>
      </c>
      <c r="AD163" s="1" t="s">
        <v>49</v>
      </c>
      <c r="AE163" s="66">
        <v>419233</v>
      </c>
      <c r="AF163" s="66">
        <v>20500</v>
      </c>
      <c r="AG163" s="66">
        <v>32900</v>
      </c>
      <c r="AH163" s="2">
        <v>344</v>
      </c>
      <c r="AI163" s="104">
        <v>1830.72</v>
      </c>
      <c r="AJ163" s="2">
        <v>205</v>
      </c>
      <c r="AK163" s="1" t="s">
        <v>2682</v>
      </c>
      <c r="AL163" s="104">
        <v>1199.25</v>
      </c>
      <c r="AM163" s="104">
        <v>1499.07</v>
      </c>
      <c r="AN163" s="66">
        <v>274628.25</v>
      </c>
      <c r="AO163" s="1" t="s">
        <v>7418</v>
      </c>
      <c r="AP163" s="1" t="s">
        <v>33</v>
      </c>
      <c r="AQ163" s="1" t="s">
        <v>145</v>
      </c>
      <c r="AR163" s="1" t="s">
        <v>663</v>
      </c>
      <c r="AS163" s="1" t="s">
        <v>3253</v>
      </c>
      <c r="AT163" s="133">
        <f t="shared" si="6"/>
        <v>2020</v>
      </c>
      <c r="AU163" s="1">
        <f t="shared" si="7"/>
        <v>8</v>
      </c>
      <c r="AV163" s="1">
        <f t="shared" si="8"/>
        <v>33</v>
      </c>
    </row>
    <row r="164" spans="1:48" x14ac:dyDescent="0.3">
      <c r="A164" s="2">
        <v>0.03</v>
      </c>
      <c r="B164" s="1" t="s">
        <v>79</v>
      </c>
      <c r="C164" s="2">
        <v>453</v>
      </c>
      <c r="D164" s="2">
        <v>369</v>
      </c>
      <c r="E164" s="1" t="s">
        <v>46</v>
      </c>
      <c r="F164" s="1" t="s">
        <v>274</v>
      </c>
      <c r="G164" s="1" t="s">
        <v>2641</v>
      </c>
      <c r="H164" s="1" t="s">
        <v>230</v>
      </c>
      <c r="I164" s="1" t="s">
        <v>6515</v>
      </c>
      <c r="J164" s="1" t="s">
        <v>1054</v>
      </c>
      <c r="K164" s="1" t="s">
        <v>73</v>
      </c>
      <c r="L164" s="1" t="s">
        <v>39</v>
      </c>
      <c r="M164" s="1" t="s">
        <v>46</v>
      </c>
      <c r="N164" s="1" t="s">
        <v>2894</v>
      </c>
      <c r="O164" s="1" t="s">
        <v>75</v>
      </c>
      <c r="P164" s="1" t="s">
        <v>269</v>
      </c>
      <c r="Q164" s="66">
        <v>189563.2</v>
      </c>
      <c r="R164" s="67">
        <v>1</v>
      </c>
      <c r="S164" s="1" t="s">
        <v>7602</v>
      </c>
      <c r="T164" s="1" t="s">
        <v>7491</v>
      </c>
      <c r="U164" s="1" t="s">
        <v>7589</v>
      </c>
      <c r="V164" s="1" t="s">
        <v>7589</v>
      </c>
      <c r="W164" s="1" t="s">
        <v>7260</v>
      </c>
      <c r="X164" s="1" t="s">
        <v>7260</v>
      </c>
      <c r="Y164" s="1" t="s">
        <v>3254</v>
      </c>
      <c r="Z164" s="1" t="s">
        <v>3255</v>
      </c>
      <c r="AA164" s="1" t="s">
        <v>7260</v>
      </c>
      <c r="AB164" s="1" t="s">
        <v>47</v>
      </c>
      <c r="AC164" s="1" t="s">
        <v>7039</v>
      </c>
      <c r="AD164" s="1" t="s">
        <v>49</v>
      </c>
      <c r="AE164" s="1" t="s">
        <v>46</v>
      </c>
      <c r="AF164" s="1" t="s">
        <v>46</v>
      </c>
      <c r="AG164" s="1" t="s">
        <v>46</v>
      </c>
      <c r="AH164" s="1" t="s">
        <v>46</v>
      </c>
      <c r="AI164" s="1" t="s">
        <v>46</v>
      </c>
      <c r="AJ164" s="1" t="s">
        <v>46</v>
      </c>
      <c r="AK164" s="1" t="s">
        <v>2682</v>
      </c>
      <c r="AL164" s="2">
        <v>682</v>
      </c>
      <c r="AM164" s="2">
        <v>853</v>
      </c>
      <c r="AN164" s="66">
        <v>156233</v>
      </c>
      <c r="AO164" s="1" t="s">
        <v>7602</v>
      </c>
      <c r="AP164" s="1" t="s">
        <v>33</v>
      </c>
      <c r="AQ164" s="1" t="s">
        <v>2712</v>
      </c>
      <c r="AR164" s="1" t="s">
        <v>663</v>
      </c>
      <c r="AS164" s="1" t="s">
        <v>3256</v>
      </c>
      <c r="AT164" s="133">
        <f t="shared" si="6"/>
        <v>2019</v>
      </c>
      <c r="AU164" s="1">
        <f t="shared" si="7"/>
        <v>5</v>
      </c>
      <c r="AV164" s="1">
        <f t="shared" si="8"/>
        <v>21</v>
      </c>
    </row>
    <row r="165" spans="1:48" x14ac:dyDescent="0.3">
      <c r="A165" s="2">
        <v>0.96</v>
      </c>
      <c r="B165" s="1" t="s">
        <v>98</v>
      </c>
      <c r="C165" s="2">
        <v>316</v>
      </c>
      <c r="D165" s="2">
        <v>370</v>
      </c>
      <c r="E165" s="1" t="s">
        <v>46</v>
      </c>
      <c r="F165" s="1" t="s">
        <v>274</v>
      </c>
      <c r="G165" s="1" t="s">
        <v>2641</v>
      </c>
      <c r="H165" s="1" t="s">
        <v>2787</v>
      </c>
      <c r="I165" s="1" t="s">
        <v>6515</v>
      </c>
      <c r="J165" s="1" t="s">
        <v>3258</v>
      </c>
      <c r="K165" s="1" t="s">
        <v>84</v>
      </c>
      <c r="L165" s="1" t="s">
        <v>85</v>
      </c>
      <c r="M165" s="1" t="s">
        <v>46</v>
      </c>
      <c r="N165" s="1" t="s">
        <v>2906</v>
      </c>
      <c r="O165" s="1" t="s">
        <v>2907</v>
      </c>
      <c r="P165" s="1" t="s">
        <v>2908</v>
      </c>
      <c r="Q165" s="66">
        <v>7946</v>
      </c>
      <c r="R165" s="67">
        <v>1</v>
      </c>
      <c r="S165" s="1" t="s">
        <v>7094</v>
      </c>
      <c r="T165" s="1" t="s">
        <v>7089</v>
      </c>
      <c r="U165" s="1" t="s">
        <v>7094</v>
      </c>
      <c r="V165" s="1" t="s">
        <v>7094</v>
      </c>
      <c r="W165" s="1" t="s">
        <v>7605</v>
      </c>
      <c r="X165" s="1" t="s">
        <v>7605</v>
      </c>
      <c r="Y165" s="1" t="s">
        <v>3259</v>
      </c>
      <c r="Z165" s="1" t="s">
        <v>3260</v>
      </c>
      <c r="AA165" s="1" t="s">
        <v>7605</v>
      </c>
      <c r="AB165" s="1" t="s">
        <v>108</v>
      </c>
      <c r="AC165" s="1" t="s">
        <v>90</v>
      </c>
      <c r="AD165" s="1" t="s">
        <v>49</v>
      </c>
      <c r="AE165" s="66">
        <v>5496</v>
      </c>
      <c r="AF165" s="66">
        <v>600</v>
      </c>
      <c r="AG165" s="66">
        <v>1850</v>
      </c>
      <c r="AH165" s="2">
        <v>18.5</v>
      </c>
      <c r="AI165" s="2">
        <v>24</v>
      </c>
      <c r="AJ165" s="2">
        <v>6</v>
      </c>
      <c r="AK165" s="1" t="s">
        <v>2701</v>
      </c>
      <c r="AL165" s="2">
        <v>0</v>
      </c>
      <c r="AM165" s="2">
        <v>24</v>
      </c>
      <c r="AN165" s="66">
        <v>5496</v>
      </c>
      <c r="AO165" s="1" t="s">
        <v>7094</v>
      </c>
      <c r="AP165" s="1" t="s">
        <v>33</v>
      </c>
      <c r="AQ165" s="1" t="s">
        <v>46</v>
      </c>
      <c r="AR165" s="1" t="s">
        <v>765</v>
      </c>
      <c r="AS165" s="1" t="s">
        <v>3261</v>
      </c>
      <c r="AT165" s="133">
        <f t="shared" si="6"/>
        <v>2019</v>
      </c>
      <c r="AU165" s="1">
        <f t="shared" si="7"/>
        <v>4</v>
      </c>
      <c r="AV165" s="1">
        <f t="shared" si="8"/>
        <v>14</v>
      </c>
    </row>
    <row r="166" spans="1:48" x14ac:dyDescent="0.3">
      <c r="A166" s="2">
        <v>1</v>
      </c>
      <c r="B166" s="1" t="s">
        <v>98</v>
      </c>
      <c r="C166" s="2">
        <v>278</v>
      </c>
      <c r="D166" s="2">
        <v>372</v>
      </c>
      <c r="E166" s="1" t="s">
        <v>46</v>
      </c>
      <c r="F166" s="1" t="s">
        <v>274</v>
      </c>
      <c r="G166" s="1" t="s">
        <v>2641</v>
      </c>
      <c r="H166" s="1" t="s">
        <v>253</v>
      </c>
      <c r="I166" s="1" t="s">
        <v>6515</v>
      </c>
      <c r="J166" s="1" t="s">
        <v>1057</v>
      </c>
      <c r="K166" s="1" t="s">
        <v>796</v>
      </c>
      <c r="L166" s="1" t="s">
        <v>85</v>
      </c>
      <c r="M166" s="1" t="s">
        <v>46</v>
      </c>
      <c r="N166" s="1" t="s">
        <v>2906</v>
      </c>
      <c r="O166" s="1" t="s">
        <v>87</v>
      </c>
      <c r="P166" s="1" t="s">
        <v>2908</v>
      </c>
      <c r="Q166" s="66">
        <v>4004.5</v>
      </c>
      <c r="R166" s="67">
        <v>1</v>
      </c>
      <c r="S166" s="1" t="s">
        <v>7594</v>
      </c>
      <c r="T166" s="1" t="s">
        <v>7606</v>
      </c>
      <c r="U166" s="1" t="s">
        <v>7594</v>
      </c>
      <c r="V166" s="1" t="s">
        <v>7594</v>
      </c>
      <c r="W166" s="1" t="s">
        <v>7517</v>
      </c>
      <c r="X166" s="1" t="s">
        <v>7517</v>
      </c>
      <c r="Y166" s="1" t="s">
        <v>3262</v>
      </c>
      <c r="Z166" s="1" t="s">
        <v>3263</v>
      </c>
      <c r="AA166" s="1" t="s">
        <v>7607</v>
      </c>
      <c r="AB166" s="1" t="s">
        <v>47</v>
      </c>
      <c r="AC166" s="1" t="s">
        <v>48</v>
      </c>
      <c r="AD166" s="1" t="s">
        <v>49</v>
      </c>
      <c r="AE166" s="66">
        <v>2605</v>
      </c>
      <c r="AF166" s="66">
        <v>300</v>
      </c>
      <c r="AG166" s="66">
        <v>1100</v>
      </c>
      <c r="AH166" s="2">
        <v>11</v>
      </c>
      <c r="AI166" s="2">
        <v>12.5</v>
      </c>
      <c r="AJ166" s="2">
        <v>3</v>
      </c>
      <c r="AK166" s="1" t="s">
        <v>2701</v>
      </c>
      <c r="AL166" s="2">
        <v>0</v>
      </c>
      <c r="AM166" s="2">
        <v>12</v>
      </c>
      <c r="AN166" s="66">
        <v>2748</v>
      </c>
      <c r="AO166" s="1" t="s">
        <v>7594</v>
      </c>
      <c r="AP166" s="1" t="s">
        <v>33</v>
      </c>
      <c r="AQ166" s="1" t="s">
        <v>46</v>
      </c>
      <c r="AR166" s="1" t="s">
        <v>765</v>
      </c>
      <c r="AS166" s="1" t="s">
        <v>3264</v>
      </c>
      <c r="AT166" s="133">
        <f t="shared" si="6"/>
        <v>2019</v>
      </c>
      <c r="AU166" s="1">
        <f t="shared" si="7"/>
        <v>3</v>
      </c>
      <c r="AV166" s="1">
        <f t="shared" si="8"/>
        <v>10</v>
      </c>
    </row>
    <row r="167" spans="1:48" x14ac:dyDescent="0.3">
      <c r="A167" s="2">
        <v>1</v>
      </c>
      <c r="B167" s="1" t="s">
        <v>50</v>
      </c>
      <c r="C167" s="2">
        <v>293</v>
      </c>
      <c r="D167" s="2">
        <v>375</v>
      </c>
      <c r="E167" s="1" t="s">
        <v>45</v>
      </c>
      <c r="F167" s="1" t="s">
        <v>274</v>
      </c>
      <c r="G167" s="1" t="s">
        <v>2641</v>
      </c>
      <c r="H167" s="1" t="s">
        <v>483</v>
      </c>
      <c r="I167" s="1" t="s">
        <v>6515</v>
      </c>
      <c r="J167" s="1" t="s">
        <v>1058</v>
      </c>
      <c r="K167" s="1" t="s">
        <v>340</v>
      </c>
      <c r="L167" s="1" t="s">
        <v>660</v>
      </c>
      <c r="M167" s="1" t="s">
        <v>46</v>
      </c>
      <c r="N167" s="1" t="s">
        <v>86</v>
      </c>
      <c r="O167" s="1" t="s">
        <v>267</v>
      </c>
      <c r="P167" s="1" t="s">
        <v>2972</v>
      </c>
      <c r="Q167" s="66">
        <v>23166.53</v>
      </c>
      <c r="R167" s="67">
        <v>1</v>
      </c>
      <c r="S167" s="1" t="s">
        <v>7335</v>
      </c>
      <c r="T167" s="1" t="s">
        <v>7608</v>
      </c>
      <c r="U167" s="1" t="s">
        <v>7335</v>
      </c>
      <c r="V167" s="1" t="s">
        <v>7335</v>
      </c>
      <c r="W167" s="1" t="s">
        <v>7609</v>
      </c>
      <c r="X167" s="1" t="s">
        <v>7609</v>
      </c>
      <c r="Y167" s="1" t="s">
        <v>3265</v>
      </c>
      <c r="Z167" s="1" t="s">
        <v>3266</v>
      </c>
      <c r="AA167" s="1" t="s">
        <v>7609</v>
      </c>
      <c r="AB167" s="1" t="s">
        <v>175</v>
      </c>
      <c r="AC167" s="1" t="s">
        <v>90</v>
      </c>
      <c r="AD167" s="1" t="s">
        <v>49</v>
      </c>
      <c r="AE167" s="66">
        <v>10369</v>
      </c>
      <c r="AF167" s="66">
        <v>8939</v>
      </c>
      <c r="AG167" s="66">
        <v>3859</v>
      </c>
      <c r="AH167" s="2">
        <v>38.58</v>
      </c>
      <c r="AI167" s="2">
        <v>45.28</v>
      </c>
      <c r="AJ167" s="2">
        <v>39.03</v>
      </c>
      <c r="AK167" s="1" t="s">
        <v>2701</v>
      </c>
      <c r="AL167" s="2">
        <v>0</v>
      </c>
      <c r="AM167" s="2">
        <v>30</v>
      </c>
      <c r="AN167" s="66">
        <v>6870</v>
      </c>
      <c r="AO167" s="1" t="s">
        <v>7549</v>
      </c>
      <c r="AP167" s="1" t="s">
        <v>33</v>
      </c>
      <c r="AQ167" s="1" t="s">
        <v>46</v>
      </c>
      <c r="AR167" s="1" t="s">
        <v>765</v>
      </c>
      <c r="AS167" s="1" t="s">
        <v>3267</v>
      </c>
      <c r="AT167" s="133">
        <f t="shared" si="6"/>
        <v>2018</v>
      </c>
      <c r="AU167" s="1">
        <f t="shared" si="7"/>
        <v>12</v>
      </c>
      <c r="AV167" s="1">
        <f t="shared" si="8"/>
        <v>50</v>
      </c>
    </row>
    <row r="168" spans="1:48" x14ac:dyDescent="0.3">
      <c r="A168" s="2">
        <v>0.56000000000000005</v>
      </c>
      <c r="B168" s="1" t="s">
        <v>50</v>
      </c>
      <c r="C168" s="2">
        <v>459</v>
      </c>
      <c r="D168" s="2">
        <v>378</v>
      </c>
      <c r="E168" s="1" t="s">
        <v>46</v>
      </c>
      <c r="F168" s="1" t="s">
        <v>274</v>
      </c>
      <c r="G168" s="1" t="s">
        <v>2641</v>
      </c>
      <c r="H168" s="1" t="s">
        <v>3268</v>
      </c>
      <c r="I168" s="1" t="s">
        <v>6515</v>
      </c>
      <c r="J168" s="1" t="s">
        <v>3269</v>
      </c>
      <c r="K168" s="1" t="s">
        <v>280</v>
      </c>
      <c r="L168" s="1" t="s">
        <v>123</v>
      </c>
      <c r="M168" s="1" t="s">
        <v>46</v>
      </c>
      <c r="N168" s="1" t="s">
        <v>2662</v>
      </c>
      <c r="O168" s="1" t="s">
        <v>2426</v>
      </c>
      <c r="P168" s="1" t="s">
        <v>3270</v>
      </c>
      <c r="Q168" s="66">
        <v>3995.01</v>
      </c>
      <c r="R168" s="67">
        <v>1</v>
      </c>
      <c r="S168" s="1" t="s">
        <v>7606</v>
      </c>
      <c r="T168" s="1" t="s">
        <v>7538</v>
      </c>
      <c r="U168" s="1" t="s">
        <v>7606</v>
      </c>
      <c r="V168" s="1" t="s">
        <v>7606</v>
      </c>
      <c r="W168" s="1" t="s">
        <v>7607</v>
      </c>
      <c r="X168" s="1" t="s">
        <v>7607</v>
      </c>
      <c r="Y168" s="1" t="s">
        <v>3271</v>
      </c>
      <c r="Z168" s="1" t="s">
        <v>3272</v>
      </c>
      <c r="AA168" s="1" t="s">
        <v>7607</v>
      </c>
      <c r="AB168" s="1" t="s">
        <v>47</v>
      </c>
      <c r="AC168" s="1" t="s">
        <v>48</v>
      </c>
      <c r="AD168" s="1" t="s">
        <v>49</v>
      </c>
      <c r="AE168" s="66" t="s">
        <v>46</v>
      </c>
      <c r="AF168" s="66">
        <v>802</v>
      </c>
      <c r="AG168" s="66">
        <v>3193</v>
      </c>
      <c r="AH168" s="2">
        <v>47.93</v>
      </c>
      <c r="AI168" s="68" t="s">
        <v>46</v>
      </c>
      <c r="AJ168" s="2">
        <v>8.02</v>
      </c>
      <c r="AK168" s="1" t="s">
        <v>2701</v>
      </c>
      <c r="AL168" s="2">
        <v>0</v>
      </c>
      <c r="AM168" s="2">
        <v>40</v>
      </c>
      <c r="AN168" s="66">
        <v>9160</v>
      </c>
      <c r="AO168" s="1" t="s">
        <v>7610</v>
      </c>
      <c r="AP168" s="1" t="s">
        <v>218</v>
      </c>
      <c r="AQ168" s="1" t="s">
        <v>46</v>
      </c>
      <c r="AR168" s="1" t="s">
        <v>765</v>
      </c>
      <c r="AS168" s="1" t="s">
        <v>3273</v>
      </c>
      <c r="AT168" s="133">
        <f t="shared" si="6"/>
        <v>2019</v>
      </c>
      <c r="AU168" s="1">
        <f t="shared" si="7"/>
        <v>3</v>
      </c>
      <c r="AV168" s="1">
        <f t="shared" si="8"/>
        <v>10</v>
      </c>
    </row>
    <row r="169" spans="1:48" x14ac:dyDescent="0.3">
      <c r="A169" s="2">
        <v>0.37</v>
      </c>
      <c r="B169" s="1" t="s">
        <v>238</v>
      </c>
      <c r="C169" s="2">
        <v>886</v>
      </c>
      <c r="D169" s="2">
        <v>381</v>
      </c>
      <c r="E169" s="1" t="s">
        <v>45</v>
      </c>
      <c r="F169" s="1" t="s">
        <v>34</v>
      </c>
      <c r="G169" s="1" t="s">
        <v>35</v>
      </c>
      <c r="H169" s="1" t="s">
        <v>442</v>
      </c>
      <c r="I169" s="1" t="s">
        <v>6515</v>
      </c>
      <c r="J169" s="1" t="s">
        <v>443</v>
      </c>
      <c r="K169" s="1" t="s">
        <v>38</v>
      </c>
      <c r="L169" s="1" t="s">
        <v>427</v>
      </c>
      <c r="M169" s="1" t="s">
        <v>4474</v>
      </c>
      <c r="N169" s="1" t="s">
        <v>41</v>
      </c>
      <c r="O169" s="1" t="s">
        <v>287</v>
      </c>
      <c r="P169" s="1" t="s">
        <v>44</v>
      </c>
      <c r="Q169" s="66">
        <v>613127.21</v>
      </c>
      <c r="R169" s="67">
        <v>0.32</v>
      </c>
      <c r="S169" s="1" t="s">
        <v>7260</v>
      </c>
      <c r="T169" s="1" t="s">
        <v>7611</v>
      </c>
      <c r="U169" s="1" t="s">
        <v>7260</v>
      </c>
      <c r="V169" s="1" t="s">
        <v>7260</v>
      </c>
      <c r="W169" s="1" t="s">
        <v>7612</v>
      </c>
      <c r="X169" s="1" t="s">
        <v>46</v>
      </c>
      <c r="Y169" s="1" t="s">
        <v>444</v>
      </c>
      <c r="Z169" s="1" t="s">
        <v>445</v>
      </c>
      <c r="AA169" s="1" t="s">
        <v>7159</v>
      </c>
      <c r="AB169" s="1" t="s">
        <v>47</v>
      </c>
      <c r="AC169" s="1" t="s">
        <v>78</v>
      </c>
      <c r="AD169" s="1" t="s">
        <v>49</v>
      </c>
      <c r="AE169" s="66">
        <v>514827.21</v>
      </c>
      <c r="AF169" s="66">
        <v>10400</v>
      </c>
      <c r="AG169" s="66">
        <v>79900</v>
      </c>
      <c r="AH169" s="2">
        <v>879</v>
      </c>
      <c r="AI169" s="104">
        <v>2248.15</v>
      </c>
      <c r="AJ169" s="2">
        <v>104</v>
      </c>
      <c r="AK169" s="1" t="s">
        <v>2682</v>
      </c>
      <c r="AL169" s="104">
        <v>2291.8000000000002</v>
      </c>
      <c r="AM169" s="104">
        <v>2864.75</v>
      </c>
      <c r="AN169" s="66">
        <v>524822.19999999995</v>
      </c>
      <c r="AO169" s="1" t="s">
        <v>7613</v>
      </c>
      <c r="AP169" s="1" t="s">
        <v>33</v>
      </c>
      <c r="AQ169" s="1" t="s">
        <v>43</v>
      </c>
      <c r="AR169" s="1" t="s">
        <v>663</v>
      </c>
      <c r="AS169" s="1" t="s">
        <v>3274</v>
      </c>
      <c r="AT169" s="133">
        <f t="shared" si="6"/>
        <v>2020</v>
      </c>
      <c r="AU169" s="1">
        <f t="shared" si="7"/>
        <v>6</v>
      </c>
      <c r="AV169" s="1">
        <f t="shared" si="8"/>
        <v>25</v>
      </c>
    </row>
    <row r="170" spans="1:48" x14ac:dyDescent="0.3">
      <c r="A170" s="2">
        <v>0.62</v>
      </c>
      <c r="B170" s="1" t="s">
        <v>355</v>
      </c>
      <c r="C170" s="2">
        <v>629</v>
      </c>
      <c r="D170" s="2">
        <v>382</v>
      </c>
      <c r="E170" s="1" t="s">
        <v>45</v>
      </c>
      <c r="F170" s="1" t="s">
        <v>4464</v>
      </c>
      <c r="G170" s="1" t="s">
        <v>35</v>
      </c>
      <c r="H170" s="1" t="s">
        <v>352</v>
      </c>
      <c r="I170" s="1" t="s">
        <v>6510</v>
      </c>
      <c r="J170" s="1" t="s">
        <v>7614</v>
      </c>
      <c r="K170" s="1" t="s">
        <v>115</v>
      </c>
      <c r="L170" s="1" t="s">
        <v>85</v>
      </c>
      <c r="M170" s="1" t="s">
        <v>4510</v>
      </c>
      <c r="N170" s="1" t="s">
        <v>86</v>
      </c>
      <c r="O170" s="1" t="s">
        <v>131</v>
      </c>
      <c r="P170" s="1" t="s">
        <v>262</v>
      </c>
      <c r="Q170" s="66">
        <v>86440</v>
      </c>
      <c r="R170" s="67">
        <v>0.85</v>
      </c>
      <c r="S170" s="1" t="s">
        <v>7422</v>
      </c>
      <c r="T170" s="1" t="s">
        <v>7205</v>
      </c>
      <c r="U170" s="1" t="s">
        <v>7422</v>
      </c>
      <c r="V170" s="1" t="s">
        <v>7422</v>
      </c>
      <c r="W170" s="1" t="s">
        <v>7363</v>
      </c>
      <c r="X170" s="1" t="s">
        <v>46</v>
      </c>
      <c r="Y170" s="1" t="s">
        <v>7981</v>
      </c>
      <c r="Z170" s="1" t="s">
        <v>8111</v>
      </c>
      <c r="AA170" s="1" t="s">
        <v>7319</v>
      </c>
      <c r="AB170" s="1" t="s">
        <v>46</v>
      </c>
      <c r="AC170" s="1" t="s">
        <v>354</v>
      </c>
      <c r="AD170" s="1" t="s">
        <v>49</v>
      </c>
      <c r="AE170" s="66">
        <v>82440</v>
      </c>
      <c r="AF170" s="66" t="s">
        <v>46</v>
      </c>
      <c r="AG170" s="66">
        <v>4000</v>
      </c>
      <c r="AH170" s="2">
        <v>40</v>
      </c>
      <c r="AI170" s="2">
        <v>360</v>
      </c>
      <c r="AJ170" s="2" t="s">
        <v>46</v>
      </c>
      <c r="AK170" s="1" t="s">
        <v>2682</v>
      </c>
      <c r="AL170" s="2">
        <v>360</v>
      </c>
      <c r="AM170" s="2">
        <v>360</v>
      </c>
      <c r="AN170" s="66">
        <v>82440</v>
      </c>
      <c r="AO170" s="1" t="s">
        <v>7294</v>
      </c>
      <c r="AP170" s="1" t="s">
        <v>33</v>
      </c>
      <c r="AQ170" s="1" t="s">
        <v>435</v>
      </c>
      <c r="AR170" s="1" t="s">
        <v>654</v>
      </c>
      <c r="AS170" s="1" t="s">
        <v>7615</v>
      </c>
      <c r="AT170" s="133">
        <f t="shared" si="6"/>
        <v>2020</v>
      </c>
      <c r="AU170" s="1">
        <f t="shared" si="7"/>
        <v>9</v>
      </c>
      <c r="AV170" s="1">
        <f t="shared" si="8"/>
        <v>38</v>
      </c>
    </row>
    <row r="171" spans="1:48" x14ac:dyDescent="0.3">
      <c r="A171" s="2">
        <v>0.62</v>
      </c>
      <c r="B171" s="1" t="s">
        <v>50</v>
      </c>
      <c r="C171" s="68">
        <v>1066</v>
      </c>
      <c r="D171" s="2">
        <v>384</v>
      </c>
      <c r="E171" s="1" t="s">
        <v>45</v>
      </c>
      <c r="F171" s="1" t="s">
        <v>4463</v>
      </c>
      <c r="G171" s="1" t="s">
        <v>35</v>
      </c>
      <c r="H171" s="1" t="s">
        <v>120</v>
      </c>
      <c r="I171" s="1" t="s">
        <v>6510</v>
      </c>
      <c r="J171" s="1" t="s">
        <v>446</v>
      </c>
      <c r="K171" s="1" t="s">
        <v>122</v>
      </c>
      <c r="L171" s="1" t="s">
        <v>123</v>
      </c>
      <c r="M171" s="1" t="s">
        <v>122</v>
      </c>
      <c r="N171" s="1" t="s">
        <v>41</v>
      </c>
      <c r="O171" s="1" t="s">
        <v>391</v>
      </c>
      <c r="P171" s="1" t="s">
        <v>44</v>
      </c>
      <c r="Q171" s="66">
        <v>94877</v>
      </c>
      <c r="R171" s="67">
        <v>1</v>
      </c>
      <c r="S171" s="1" t="s">
        <v>7247</v>
      </c>
      <c r="T171" s="1" t="s">
        <v>7364</v>
      </c>
      <c r="U171" s="1" t="s">
        <v>7358</v>
      </c>
      <c r="V171" s="1" t="s">
        <v>7358</v>
      </c>
      <c r="W171" s="1" t="s">
        <v>7378</v>
      </c>
      <c r="X171" s="1" t="s">
        <v>7378</v>
      </c>
      <c r="Y171" s="1" t="s">
        <v>6228</v>
      </c>
      <c r="Z171" s="1" t="s">
        <v>3436</v>
      </c>
      <c r="AA171" s="1" t="s">
        <v>7542</v>
      </c>
      <c r="AB171" s="1" t="s">
        <v>47</v>
      </c>
      <c r="AC171" s="1" t="s">
        <v>48</v>
      </c>
      <c r="AD171" s="1" t="s">
        <v>49</v>
      </c>
      <c r="AE171" s="66">
        <v>68544.44</v>
      </c>
      <c r="AF171" s="66">
        <v>8000</v>
      </c>
      <c r="AG171" s="66">
        <v>15200</v>
      </c>
      <c r="AH171" s="2">
        <v>152</v>
      </c>
      <c r="AI171" s="2">
        <v>313</v>
      </c>
      <c r="AJ171" s="2">
        <v>80</v>
      </c>
      <c r="AK171" s="1" t="s">
        <v>2682</v>
      </c>
      <c r="AL171" s="2">
        <v>313</v>
      </c>
      <c r="AM171" s="2">
        <v>313</v>
      </c>
      <c r="AN171" s="66">
        <v>71677</v>
      </c>
      <c r="AO171" s="1" t="s">
        <v>7263</v>
      </c>
      <c r="AP171" s="1" t="s">
        <v>33</v>
      </c>
      <c r="AQ171" s="1" t="s">
        <v>7406</v>
      </c>
      <c r="AR171" s="1" t="s">
        <v>654</v>
      </c>
      <c r="AS171" s="1" t="s">
        <v>3275</v>
      </c>
      <c r="AT171" s="133">
        <f t="shared" si="6"/>
        <v>2020</v>
      </c>
      <c r="AU171" s="1">
        <f t="shared" si="7"/>
        <v>9</v>
      </c>
      <c r="AV171" s="1">
        <f t="shared" si="8"/>
        <v>38</v>
      </c>
    </row>
    <row r="172" spans="1:48" x14ac:dyDescent="0.3">
      <c r="A172" s="2">
        <v>0.87</v>
      </c>
      <c r="B172" s="1" t="s">
        <v>62</v>
      </c>
      <c r="C172" s="2">
        <v>370</v>
      </c>
      <c r="D172" s="2">
        <v>387</v>
      </c>
      <c r="E172" s="1" t="s">
        <v>45</v>
      </c>
      <c r="F172" s="1" t="s">
        <v>274</v>
      </c>
      <c r="G172" s="1" t="s">
        <v>2641</v>
      </c>
      <c r="H172" s="1" t="s">
        <v>141</v>
      </c>
      <c r="I172" s="1" t="s">
        <v>6515</v>
      </c>
      <c r="J172" s="1" t="s">
        <v>3276</v>
      </c>
      <c r="K172" s="1" t="s">
        <v>54</v>
      </c>
      <c r="L172" s="1" t="s">
        <v>55</v>
      </c>
      <c r="M172" s="1" t="s">
        <v>46</v>
      </c>
      <c r="N172" s="1" t="s">
        <v>56</v>
      </c>
      <c r="O172" s="1" t="s">
        <v>144</v>
      </c>
      <c r="P172" s="1" t="s">
        <v>57</v>
      </c>
      <c r="Q172" s="66">
        <v>27926</v>
      </c>
      <c r="R172" s="67">
        <v>1</v>
      </c>
      <c r="S172" s="1" t="s">
        <v>7433</v>
      </c>
      <c r="T172" s="1" t="s">
        <v>7616</v>
      </c>
      <c r="U172" s="1" t="s">
        <v>7433</v>
      </c>
      <c r="V172" s="1" t="s">
        <v>7433</v>
      </c>
      <c r="W172" s="1" t="s">
        <v>7617</v>
      </c>
      <c r="X172" s="1" t="s">
        <v>7617</v>
      </c>
      <c r="Y172" s="1" t="s">
        <v>3277</v>
      </c>
      <c r="Z172" s="1" t="s">
        <v>3278</v>
      </c>
      <c r="AA172" s="1" t="s">
        <v>7617</v>
      </c>
      <c r="AB172" s="1" t="s">
        <v>175</v>
      </c>
      <c r="AC172" s="1" t="s">
        <v>61</v>
      </c>
      <c r="AD172" s="1" t="s">
        <v>49</v>
      </c>
      <c r="AE172" s="66" t="s">
        <v>46</v>
      </c>
      <c r="AF172" s="66" t="s">
        <v>46</v>
      </c>
      <c r="AG172" s="66" t="s">
        <v>46</v>
      </c>
      <c r="AH172" s="2" t="s">
        <v>46</v>
      </c>
      <c r="AI172" s="2" t="s">
        <v>46</v>
      </c>
      <c r="AJ172" s="2" t="s">
        <v>46</v>
      </c>
      <c r="AK172" s="1" t="s">
        <v>46</v>
      </c>
      <c r="AL172" s="2" t="s">
        <v>46</v>
      </c>
      <c r="AM172" s="2">
        <v>271</v>
      </c>
      <c r="AN172" s="66" t="s">
        <v>46</v>
      </c>
      <c r="AO172" s="1" t="s">
        <v>7618</v>
      </c>
      <c r="AP172" s="1" t="s">
        <v>33</v>
      </c>
      <c r="AQ172" s="1" t="s">
        <v>46</v>
      </c>
      <c r="AR172" s="1" t="s">
        <v>654</v>
      </c>
      <c r="AS172" s="1" t="s">
        <v>3279</v>
      </c>
      <c r="AT172" s="133">
        <f t="shared" si="6"/>
        <v>2019</v>
      </c>
      <c r="AU172" s="1">
        <f t="shared" si="7"/>
        <v>4</v>
      </c>
      <c r="AV172" s="1">
        <f t="shared" si="8"/>
        <v>14</v>
      </c>
    </row>
    <row r="173" spans="1:48" x14ac:dyDescent="0.3">
      <c r="A173" s="2">
        <v>1.06</v>
      </c>
      <c r="B173" s="1" t="s">
        <v>210</v>
      </c>
      <c r="C173" s="2">
        <v>570</v>
      </c>
      <c r="D173" s="2">
        <v>388</v>
      </c>
      <c r="E173" s="1" t="s">
        <v>45</v>
      </c>
      <c r="F173" s="1" t="s">
        <v>274</v>
      </c>
      <c r="G173" s="1" t="s">
        <v>2641</v>
      </c>
      <c r="H173" s="1" t="s">
        <v>264</v>
      </c>
      <c r="I173" s="1" t="s">
        <v>6515</v>
      </c>
      <c r="J173" s="1" t="s">
        <v>3280</v>
      </c>
      <c r="K173" s="1" t="s">
        <v>214</v>
      </c>
      <c r="L173" s="1" t="s">
        <v>39</v>
      </c>
      <c r="M173" s="1" t="s">
        <v>46</v>
      </c>
      <c r="N173" s="1" t="s">
        <v>266</v>
      </c>
      <c r="O173" s="1" t="s">
        <v>267</v>
      </c>
      <c r="P173" s="1" t="s">
        <v>44</v>
      </c>
      <c r="Q173" s="66">
        <v>297380.03000000003</v>
      </c>
      <c r="R173" s="67">
        <v>1</v>
      </c>
      <c r="S173" s="1" t="s">
        <v>7498</v>
      </c>
      <c r="T173" s="1" t="s">
        <v>7619</v>
      </c>
      <c r="U173" s="1" t="s">
        <v>7498</v>
      </c>
      <c r="V173" s="1" t="s">
        <v>7498</v>
      </c>
      <c r="W173" s="1" t="s">
        <v>7535</v>
      </c>
      <c r="X173" s="1" t="s">
        <v>7535</v>
      </c>
      <c r="Y173" s="1" t="s">
        <v>3281</v>
      </c>
      <c r="Z173" s="1" t="s">
        <v>3282</v>
      </c>
      <c r="AA173" s="1" t="s">
        <v>7535</v>
      </c>
      <c r="AB173" s="1" t="s">
        <v>47</v>
      </c>
      <c r="AC173" s="1" t="s">
        <v>216</v>
      </c>
      <c r="AD173" s="1" t="s">
        <v>49</v>
      </c>
      <c r="AE173" s="66">
        <v>264411</v>
      </c>
      <c r="AF173" s="66">
        <v>0</v>
      </c>
      <c r="AG173" s="66">
        <v>32969</v>
      </c>
      <c r="AH173" s="2">
        <v>329.68</v>
      </c>
      <c r="AI173" s="104">
        <v>1154.6300000000001</v>
      </c>
      <c r="AJ173" s="2">
        <v>0</v>
      </c>
      <c r="AK173" s="1" t="s">
        <v>2682</v>
      </c>
      <c r="AL173" s="2">
        <v>968</v>
      </c>
      <c r="AM173" s="68">
        <v>1210</v>
      </c>
      <c r="AN173" s="66">
        <v>221727</v>
      </c>
      <c r="AO173" s="1" t="s">
        <v>7498</v>
      </c>
      <c r="AP173" s="1" t="s">
        <v>33</v>
      </c>
      <c r="AQ173" s="1" t="s">
        <v>488</v>
      </c>
      <c r="AR173" s="1" t="s">
        <v>663</v>
      </c>
      <c r="AS173" s="1" t="s">
        <v>3283</v>
      </c>
      <c r="AT173" s="133">
        <f t="shared" si="6"/>
        <v>2019</v>
      </c>
      <c r="AU173" s="1">
        <f t="shared" si="7"/>
        <v>7</v>
      </c>
      <c r="AV173" s="1">
        <f t="shared" si="8"/>
        <v>31</v>
      </c>
    </row>
    <row r="174" spans="1:48" x14ac:dyDescent="0.3">
      <c r="A174" s="2">
        <v>0.04</v>
      </c>
      <c r="B174" s="1" t="s">
        <v>50</v>
      </c>
      <c r="C174" s="2">
        <v>317</v>
      </c>
      <c r="D174" s="2">
        <v>389</v>
      </c>
      <c r="E174" s="1" t="s">
        <v>46</v>
      </c>
      <c r="F174" s="1" t="s">
        <v>274</v>
      </c>
      <c r="G174" s="1" t="s">
        <v>2641</v>
      </c>
      <c r="H174" s="1" t="s">
        <v>483</v>
      </c>
      <c r="I174" s="1" t="s">
        <v>6515</v>
      </c>
      <c r="J174" s="1" t="s">
        <v>3284</v>
      </c>
      <c r="K174" s="1" t="s">
        <v>340</v>
      </c>
      <c r="L174" s="1" t="s">
        <v>85</v>
      </c>
      <c r="M174" s="1" t="s">
        <v>46</v>
      </c>
      <c r="N174" s="1" t="s">
        <v>86</v>
      </c>
      <c r="O174" s="1" t="s">
        <v>267</v>
      </c>
      <c r="P174" s="1" t="s">
        <v>2972</v>
      </c>
      <c r="Q174" s="66">
        <v>8546.61</v>
      </c>
      <c r="R174" s="67">
        <v>1</v>
      </c>
      <c r="S174" s="1" t="s">
        <v>7114</v>
      </c>
      <c r="T174" s="1" t="s">
        <v>7336</v>
      </c>
      <c r="U174" s="1" t="s">
        <v>7114</v>
      </c>
      <c r="V174" s="1" t="s">
        <v>7114</v>
      </c>
      <c r="W174" s="1" t="s">
        <v>7620</v>
      </c>
      <c r="X174" s="1" t="s">
        <v>7620</v>
      </c>
      <c r="Y174" s="1" t="s">
        <v>3285</v>
      </c>
      <c r="Z174" s="1" t="s">
        <v>3286</v>
      </c>
      <c r="AA174" s="1" t="s">
        <v>7441</v>
      </c>
      <c r="AB174" s="1" t="s">
        <v>47</v>
      </c>
      <c r="AC174" s="1" t="s">
        <v>90</v>
      </c>
      <c r="AD174" s="1" t="s">
        <v>49</v>
      </c>
      <c r="AE174" s="66">
        <v>2654</v>
      </c>
      <c r="AF174" s="66">
        <v>2634</v>
      </c>
      <c r="AG174" s="66">
        <v>3259</v>
      </c>
      <c r="AH174" s="2">
        <v>32.6</v>
      </c>
      <c r="AI174" s="2">
        <v>11.5</v>
      </c>
      <c r="AJ174" s="2">
        <v>11.5</v>
      </c>
      <c r="AK174" s="1" t="s">
        <v>2701</v>
      </c>
      <c r="AL174" s="2">
        <v>0</v>
      </c>
      <c r="AM174" s="2">
        <v>12</v>
      </c>
      <c r="AN174" s="66">
        <v>2748</v>
      </c>
      <c r="AO174" s="1" t="s">
        <v>7114</v>
      </c>
      <c r="AP174" s="1" t="s">
        <v>33</v>
      </c>
      <c r="AQ174" s="1" t="s">
        <v>46</v>
      </c>
      <c r="AR174" s="1" t="s">
        <v>765</v>
      </c>
      <c r="AS174" s="1" t="s">
        <v>3287</v>
      </c>
      <c r="AT174" s="133">
        <f t="shared" si="6"/>
        <v>2019</v>
      </c>
      <c r="AU174" s="1">
        <f t="shared" si="7"/>
        <v>3</v>
      </c>
      <c r="AV174" s="1">
        <f t="shared" si="8"/>
        <v>10</v>
      </c>
    </row>
    <row r="175" spans="1:48" x14ac:dyDescent="0.3">
      <c r="A175" s="2">
        <v>1</v>
      </c>
      <c r="B175" s="1" t="s">
        <v>128</v>
      </c>
      <c r="C175" s="68">
        <v>1024</v>
      </c>
      <c r="D175" s="2">
        <v>390</v>
      </c>
      <c r="E175" s="1" t="s">
        <v>45</v>
      </c>
      <c r="F175" s="1" t="s">
        <v>274</v>
      </c>
      <c r="G175" s="1" t="s">
        <v>2641</v>
      </c>
      <c r="H175" s="1" t="s">
        <v>120</v>
      </c>
      <c r="I175" s="1" t="s">
        <v>6523</v>
      </c>
      <c r="J175" s="1" t="s">
        <v>451</v>
      </c>
      <c r="K175" s="1" t="s">
        <v>122</v>
      </c>
      <c r="L175" s="1" t="s">
        <v>123</v>
      </c>
      <c r="M175" s="1" t="s">
        <v>222</v>
      </c>
      <c r="N175" s="1" t="s">
        <v>125</v>
      </c>
      <c r="O175" s="1" t="s">
        <v>126</v>
      </c>
      <c r="P175" s="1" t="s">
        <v>107</v>
      </c>
      <c r="Q175" s="66">
        <v>1422346.46</v>
      </c>
      <c r="R175" s="67">
        <v>1</v>
      </c>
      <c r="S175" s="1" t="s">
        <v>7442</v>
      </c>
      <c r="T175" s="1" t="s">
        <v>7163</v>
      </c>
      <c r="U175" s="1" t="s">
        <v>7442</v>
      </c>
      <c r="V175" s="1" t="s">
        <v>7442</v>
      </c>
      <c r="W175" s="1" t="s">
        <v>7351</v>
      </c>
      <c r="X175" s="1" t="s">
        <v>7351</v>
      </c>
      <c r="Y175" s="1" t="s">
        <v>6229</v>
      </c>
      <c r="Z175" s="1" t="s">
        <v>4618</v>
      </c>
      <c r="AA175" s="1" t="s">
        <v>7451</v>
      </c>
      <c r="AB175" s="1" t="s">
        <v>47</v>
      </c>
      <c r="AC175" s="1" t="s">
        <v>48</v>
      </c>
      <c r="AD175" s="1" t="s">
        <v>49</v>
      </c>
      <c r="AE175" s="66">
        <v>1378743</v>
      </c>
      <c r="AF175" s="66">
        <v>24000</v>
      </c>
      <c r="AG175" s="66">
        <v>19604</v>
      </c>
      <c r="AH175" s="2">
        <v>196.03</v>
      </c>
      <c r="AI175" s="104">
        <v>6036.72</v>
      </c>
      <c r="AJ175" s="2">
        <v>240</v>
      </c>
      <c r="AK175" s="1" t="s">
        <v>2682</v>
      </c>
      <c r="AL175" s="104">
        <v>5700.7</v>
      </c>
      <c r="AM175" s="104">
        <v>5700.7</v>
      </c>
      <c r="AN175" s="66">
        <v>1305460.3</v>
      </c>
      <c r="AO175" s="1" t="s">
        <v>7622</v>
      </c>
      <c r="AP175" s="1" t="s">
        <v>33</v>
      </c>
      <c r="AQ175" s="1" t="s">
        <v>127</v>
      </c>
      <c r="AR175" s="1" t="s">
        <v>663</v>
      </c>
      <c r="AS175" s="1" t="s">
        <v>3289</v>
      </c>
      <c r="AT175" s="133">
        <f t="shared" si="6"/>
        <v>2020</v>
      </c>
      <c r="AU175" s="1">
        <f t="shared" si="7"/>
        <v>6</v>
      </c>
      <c r="AV175" s="1">
        <f t="shared" si="8"/>
        <v>27</v>
      </c>
    </row>
    <row r="176" spans="1:48" x14ac:dyDescent="0.3">
      <c r="A176" s="2">
        <v>0.99</v>
      </c>
      <c r="B176" s="1" t="s">
        <v>140</v>
      </c>
      <c r="C176" s="2">
        <v>397</v>
      </c>
      <c r="D176" s="2">
        <v>392</v>
      </c>
      <c r="E176" s="1" t="s">
        <v>45</v>
      </c>
      <c r="F176" s="1" t="s">
        <v>274</v>
      </c>
      <c r="G176" s="1" t="s">
        <v>2641</v>
      </c>
      <c r="H176" s="1" t="s">
        <v>2849</v>
      </c>
      <c r="I176" s="1" t="s">
        <v>6515</v>
      </c>
      <c r="J176" s="1" t="s">
        <v>3290</v>
      </c>
      <c r="K176" s="1" t="s">
        <v>66</v>
      </c>
      <c r="L176" s="1" t="s">
        <v>55</v>
      </c>
      <c r="M176" s="1" t="s">
        <v>46</v>
      </c>
      <c r="N176" s="1" t="s">
        <v>56</v>
      </c>
      <c r="O176" s="1" t="s">
        <v>57</v>
      </c>
      <c r="P176" s="1" t="s">
        <v>57</v>
      </c>
      <c r="Q176" s="66">
        <v>21300</v>
      </c>
      <c r="R176" s="67">
        <v>1</v>
      </c>
      <c r="S176" s="1" t="s">
        <v>7538</v>
      </c>
      <c r="T176" s="1" t="s">
        <v>7583</v>
      </c>
      <c r="U176" s="1" t="s">
        <v>7538</v>
      </c>
      <c r="V176" s="1" t="s">
        <v>7538</v>
      </c>
      <c r="W176" s="1" t="s">
        <v>7342</v>
      </c>
      <c r="X176" s="1" t="s">
        <v>7342</v>
      </c>
      <c r="Y176" s="1" t="s">
        <v>3291</v>
      </c>
      <c r="Z176" s="1" t="s">
        <v>3292</v>
      </c>
      <c r="AA176" s="1" t="s">
        <v>7342</v>
      </c>
      <c r="AB176" s="1" t="s">
        <v>108</v>
      </c>
      <c r="AC176" s="1" t="s">
        <v>303</v>
      </c>
      <c r="AD176" s="1" t="s">
        <v>49</v>
      </c>
      <c r="AE176" s="66" t="s">
        <v>46</v>
      </c>
      <c r="AF176" s="66" t="s">
        <v>46</v>
      </c>
      <c r="AG176" s="66">
        <v>21300</v>
      </c>
      <c r="AH176" s="2">
        <v>213</v>
      </c>
      <c r="AI176" s="104" t="s">
        <v>46</v>
      </c>
      <c r="AJ176" s="2" t="s">
        <v>46</v>
      </c>
      <c r="AK176" s="1" t="s">
        <v>2682</v>
      </c>
      <c r="AL176" s="2">
        <v>0</v>
      </c>
      <c r="AM176" s="2">
        <v>211</v>
      </c>
      <c r="AN176" s="66">
        <v>0</v>
      </c>
      <c r="AO176" s="1" t="s">
        <v>7623</v>
      </c>
      <c r="AP176" s="1" t="s">
        <v>33</v>
      </c>
      <c r="AQ176" s="1" t="s">
        <v>46</v>
      </c>
      <c r="AR176" s="1" t="s">
        <v>654</v>
      </c>
      <c r="AS176" s="1" t="s">
        <v>3293</v>
      </c>
      <c r="AT176" s="133">
        <f t="shared" si="6"/>
        <v>2019</v>
      </c>
      <c r="AU176" s="1">
        <f t="shared" si="7"/>
        <v>2</v>
      </c>
      <c r="AV176" s="1">
        <f t="shared" si="8"/>
        <v>7</v>
      </c>
    </row>
    <row r="177" spans="1:48" x14ac:dyDescent="0.3">
      <c r="A177" s="2">
        <v>0.96</v>
      </c>
      <c r="B177" s="1" t="s">
        <v>210</v>
      </c>
      <c r="C177" s="2">
        <v>625</v>
      </c>
      <c r="D177" s="2">
        <v>393</v>
      </c>
      <c r="E177" s="1" t="s">
        <v>45</v>
      </c>
      <c r="F177" s="1" t="s">
        <v>274</v>
      </c>
      <c r="G177" s="1" t="s">
        <v>2641</v>
      </c>
      <c r="H177" s="1" t="s">
        <v>3009</v>
      </c>
      <c r="I177" s="1" t="s">
        <v>6515</v>
      </c>
      <c r="J177" s="1" t="s">
        <v>1086</v>
      </c>
      <c r="K177" s="1" t="s">
        <v>214</v>
      </c>
      <c r="L177" s="1" t="s">
        <v>39</v>
      </c>
      <c r="M177" s="1" t="s">
        <v>46</v>
      </c>
      <c r="N177" s="1" t="s">
        <v>266</v>
      </c>
      <c r="O177" s="1" t="s">
        <v>267</v>
      </c>
      <c r="P177" s="1" t="s">
        <v>269</v>
      </c>
      <c r="Q177" s="66">
        <v>1110295.48</v>
      </c>
      <c r="R177" s="67">
        <v>1</v>
      </c>
      <c r="S177" s="1" t="s">
        <v>7517</v>
      </c>
      <c r="T177" s="1" t="s">
        <v>7135</v>
      </c>
      <c r="U177" s="1" t="s">
        <v>7517</v>
      </c>
      <c r="V177" s="1" t="s">
        <v>7517</v>
      </c>
      <c r="W177" s="1" t="s">
        <v>7184</v>
      </c>
      <c r="X177" s="1" t="s">
        <v>7184</v>
      </c>
      <c r="Y177" s="1" t="s">
        <v>3294</v>
      </c>
      <c r="Z177" s="1" t="s">
        <v>3295</v>
      </c>
      <c r="AA177" s="1" t="s">
        <v>7184</v>
      </c>
      <c r="AB177" s="1" t="s">
        <v>108</v>
      </c>
      <c r="AC177" s="1" t="s">
        <v>159</v>
      </c>
      <c r="AD177" s="1" t="s">
        <v>49</v>
      </c>
      <c r="AE177" s="66">
        <v>995510</v>
      </c>
      <c r="AF177" s="66">
        <v>13680</v>
      </c>
      <c r="AG177" s="66">
        <v>101906</v>
      </c>
      <c r="AH177" s="104">
        <v>1011.07</v>
      </c>
      <c r="AI177" s="68">
        <v>4347</v>
      </c>
      <c r="AJ177" s="2">
        <v>136.80000000000001</v>
      </c>
      <c r="AK177" s="1" t="s">
        <v>2682</v>
      </c>
      <c r="AL177" s="68">
        <v>4347</v>
      </c>
      <c r="AM177" s="68">
        <v>4347</v>
      </c>
      <c r="AN177" s="66">
        <v>995509</v>
      </c>
      <c r="AO177" s="1" t="s">
        <v>7418</v>
      </c>
      <c r="AP177" s="1" t="s">
        <v>33</v>
      </c>
      <c r="AQ177" s="1" t="s">
        <v>2712</v>
      </c>
      <c r="AR177" s="1" t="s">
        <v>663</v>
      </c>
      <c r="AS177" s="1" t="s">
        <v>3296</v>
      </c>
      <c r="AT177" s="133">
        <f t="shared" si="6"/>
        <v>2019</v>
      </c>
      <c r="AU177" s="1">
        <f t="shared" si="7"/>
        <v>11</v>
      </c>
      <c r="AV177" s="1">
        <f t="shared" si="8"/>
        <v>48</v>
      </c>
    </row>
    <row r="178" spans="1:48" x14ac:dyDescent="0.3">
      <c r="A178" s="2">
        <v>0.73</v>
      </c>
      <c r="B178" s="1" t="s">
        <v>50</v>
      </c>
      <c r="C178" s="2">
        <v>318</v>
      </c>
      <c r="D178" s="2">
        <v>395</v>
      </c>
      <c r="E178" s="1" t="s">
        <v>45</v>
      </c>
      <c r="F178" s="1" t="s">
        <v>274</v>
      </c>
      <c r="G178" s="1" t="s">
        <v>2641</v>
      </c>
      <c r="H178" s="1" t="s">
        <v>483</v>
      </c>
      <c r="I178" s="1" t="s">
        <v>6515</v>
      </c>
      <c r="J178" s="1" t="s">
        <v>3297</v>
      </c>
      <c r="K178" s="1" t="s">
        <v>340</v>
      </c>
      <c r="L178" s="1" t="s">
        <v>660</v>
      </c>
      <c r="M178" s="1" t="s">
        <v>46</v>
      </c>
      <c r="N178" s="1" t="s">
        <v>86</v>
      </c>
      <c r="O178" s="1" t="s">
        <v>267</v>
      </c>
      <c r="P178" s="1" t="s">
        <v>2972</v>
      </c>
      <c r="Q178" s="66">
        <v>11713.69</v>
      </c>
      <c r="R178" s="67">
        <v>1</v>
      </c>
      <c r="S178" s="1" t="s">
        <v>7336</v>
      </c>
      <c r="T178" s="1" t="s">
        <v>7089</v>
      </c>
      <c r="U178" s="1" t="s">
        <v>7336</v>
      </c>
      <c r="V178" s="1" t="s">
        <v>7336</v>
      </c>
      <c r="W178" s="1" t="s">
        <v>7595</v>
      </c>
      <c r="X178" s="1" t="s">
        <v>7595</v>
      </c>
      <c r="Y178" s="1" t="s">
        <v>3298</v>
      </c>
      <c r="Z178" s="1" t="s">
        <v>3299</v>
      </c>
      <c r="AA178" s="1" t="s">
        <v>7595</v>
      </c>
      <c r="AB178" s="1" t="s">
        <v>175</v>
      </c>
      <c r="AC178" s="1" t="s">
        <v>90</v>
      </c>
      <c r="AD178" s="1" t="s">
        <v>49</v>
      </c>
      <c r="AE178" s="66">
        <v>8985</v>
      </c>
      <c r="AF178" s="66">
        <v>925</v>
      </c>
      <c r="AG178" s="66">
        <v>1803</v>
      </c>
      <c r="AH178" s="2">
        <v>18.03</v>
      </c>
      <c r="AI178" s="2">
        <v>39.229999999999997</v>
      </c>
      <c r="AJ178" s="2">
        <v>4.03</v>
      </c>
      <c r="AK178" s="1" t="s">
        <v>2701</v>
      </c>
      <c r="AL178" s="2">
        <v>0</v>
      </c>
      <c r="AM178" s="2">
        <v>31</v>
      </c>
      <c r="AN178" s="66">
        <v>7099</v>
      </c>
      <c r="AO178" s="1" t="s">
        <v>7336</v>
      </c>
      <c r="AP178" s="1" t="s">
        <v>33</v>
      </c>
      <c r="AQ178" s="1" t="s">
        <v>46</v>
      </c>
      <c r="AR178" s="1" t="s">
        <v>765</v>
      </c>
      <c r="AS178" s="1" t="s">
        <v>3300</v>
      </c>
      <c r="AT178" s="133">
        <f t="shared" si="6"/>
        <v>2018</v>
      </c>
      <c r="AU178" s="1">
        <f t="shared" si="7"/>
        <v>12</v>
      </c>
      <c r="AV178" s="1">
        <f t="shared" si="8"/>
        <v>50</v>
      </c>
    </row>
    <row r="179" spans="1:48" x14ac:dyDescent="0.3">
      <c r="A179" s="2">
        <v>0.99</v>
      </c>
      <c r="B179" s="1" t="s">
        <v>98</v>
      </c>
      <c r="C179" s="2">
        <v>518</v>
      </c>
      <c r="D179" s="2">
        <v>396</v>
      </c>
      <c r="E179" s="1" t="s">
        <v>45</v>
      </c>
      <c r="F179" s="1" t="s">
        <v>274</v>
      </c>
      <c r="G179" s="1" t="s">
        <v>2641</v>
      </c>
      <c r="H179" s="1" t="s">
        <v>577</v>
      </c>
      <c r="I179" s="1" t="s">
        <v>6515</v>
      </c>
      <c r="J179" s="1" t="s">
        <v>3301</v>
      </c>
      <c r="K179" s="1" t="s">
        <v>84</v>
      </c>
      <c r="L179" s="1" t="s">
        <v>85</v>
      </c>
      <c r="M179" s="1" t="s">
        <v>46</v>
      </c>
      <c r="N179" s="1" t="s">
        <v>86</v>
      </c>
      <c r="O179" s="1" t="s">
        <v>87</v>
      </c>
      <c r="P179" s="1" t="s">
        <v>96</v>
      </c>
      <c r="Q179" s="66">
        <v>288264.96999999997</v>
      </c>
      <c r="R179" s="67">
        <v>1</v>
      </c>
      <c r="S179" s="1" t="s">
        <v>7618</v>
      </c>
      <c r="T179" s="1" t="s">
        <v>7461</v>
      </c>
      <c r="U179" s="1" t="s">
        <v>7618</v>
      </c>
      <c r="V179" s="1" t="s">
        <v>7618</v>
      </c>
      <c r="W179" s="1" t="s">
        <v>7624</v>
      </c>
      <c r="X179" s="1" t="s">
        <v>7624</v>
      </c>
      <c r="Y179" s="1" t="s">
        <v>3302</v>
      </c>
      <c r="Z179" s="1" t="s">
        <v>3303</v>
      </c>
      <c r="AA179" s="1" t="s">
        <v>7624</v>
      </c>
      <c r="AB179" s="1" t="s">
        <v>108</v>
      </c>
      <c r="AC179" s="1" t="s">
        <v>90</v>
      </c>
      <c r="AD179" s="1" t="s">
        <v>49</v>
      </c>
      <c r="AE179" s="66">
        <v>271365</v>
      </c>
      <c r="AF179" s="1" t="s">
        <v>46</v>
      </c>
      <c r="AG179" s="66">
        <v>16900</v>
      </c>
      <c r="AH179" s="2">
        <v>169</v>
      </c>
      <c r="AI179" s="68">
        <v>1185</v>
      </c>
      <c r="AJ179" s="1" t="s">
        <v>46</v>
      </c>
      <c r="AK179" s="1" t="s">
        <v>2682</v>
      </c>
      <c r="AL179" s="2">
        <v>948</v>
      </c>
      <c r="AM179" s="68">
        <v>1185</v>
      </c>
      <c r="AN179" s="66">
        <v>217097</v>
      </c>
      <c r="AO179" s="1" t="s">
        <v>7503</v>
      </c>
      <c r="AP179" s="1" t="s">
        <v>33</v>
      </c>
      <c r="AQ179" s="1" t="s">
        <v>2881</v>
      </c>
      <c r="AR179" s="1" t="s">
        <v>663</v>
      </c>
      <c r="AS179" s="1" t="s">
        <v>3304</v>
      </c>
      <c r="AT179" s="133">
        <f t="shared" si="6"/>
        <v>2019</v>
      </c>
      <c r="AU179" s="1">
        <f t="shared" si="7"/>
        <v>7</v>
      </c>
      <c r="AV179" s="1">
        <f t="shared" si="8"/>
        <v>27</v>
      </c>
    </row>
    <row r="180" spans="1:48" x14ac:dyDescent="0.3">
      <c r="A180" s="2">
        <v>1.02</v>
      </c>
      <c r="B180" s="1" t="s">
        <v>355</v>
      </c>
      <c r="C180" s="2">
        <v>416</v>
      </c>
      <c r="D180" s="2">
        <v>397</v>
      </c>
      <c r="E180" s="1" t="s">
        <v>45</v>
      </c>
      <c r="F180" s="1" t="s">
        <v>274</v>
      </c>
      <c r="G180" s="1" t="s">
        <v>2641</v>
      </c>
      <c r="H180" s="1" t="s">
        <v>352</v>
      </c>
      <c r="I180" s="1" t="s">
        <v>6515</v>
      </c>
      <c r="J180" s="1" t="s">
        <v>3305</v>
      </c>
      <c r="K180" s="1" t="s">
        <v>84</v>
      </c>
      <c r="L180" s="1" t="s">
        <v>85</v>
      </c>
      <c r="M180" s="1" t="s">
        <v>46</v>
      </c>
      <c r="N180" s="1" t="s">
        <v>2906</v>
      </c>
      <c r="O180" s="1" t="s">
        <v>131</v>
      </c>
      <c r="P180" s="1" t="s">
        <v>262</v>
      </c>
      <c r="Q180" s="66">
        <v>203875.33</v>
      </c>
      <c r="R180" s="67">
        <v>1</v>
      </c>
      <c r="S180" s="1" t="s">
        <v>7597</v>
      </c>
      <c r="T180" s="1" t="s">
        <v>7529</v>
      </c>
      <c r="U180" s="1" t="s">
        <v>7597</v>
      </c>
      <c r="V180" s="1" t="s">
        <v>7597</v>
      </c>
      <c r="W180" s="1" t="s">
        <v>7124</v>
      </c>
      <c r="X180" s="1" t="s">
        <v>7124</v>
      </c>
      <c r="Y180" s="1" t="s">
        <v>3306</v>
      </c>
      <c r="Z180" s="1" t="s">
        <v>3307</v>
      </c>
      <c r="AA180" s="1" t="s">
        <v>7124</v>
      </c>
      <c r="AB180" s="1" t="s">
        <v>108</v>
      </c>
      <c r="AC180" s="1" t="s">
        <v>139</v>
      </c>
      <c r="AD180" s="1" t="s">
        <v>166</v>
      </c>
      <c r="AE180" s="66">
        <v>190475</v>
      </c>
      <c r="AF180" s="66" t="s">
        <v>46</v>
      </c>
      <c r="AG180" s="66">
        <v>13400</v>
      </c>
      <c r="AH180" s="2">
        <v>134</v>
      </c>
      <c r="AI180" s="2">
        <v>831.77</v>
      </c>
      <c r="AJ180" s="2" t="s">
        <v>46</v>
      </c>
      <c r="AK180" s="1" t="s">
        <v>2682</v>
      </c>
      <c r="AL180" s="2">
        <v>672</v>
      </c>
      <c r="AM180" s="2">
        <v>840</v>
      </c>
      <c r="AN180" s="66">
        <v>192310</v>
      </c>
      <c r="AO180" s="1" t="s">
        <v>7625</v>
      </c>
      <c r="AP180" s="1" t="s">
        <v>33</v>
      </c>
      <c r="AQ180" s="1" t="s">
        <v>435</v>
      </c>
      <c r="AR180" s="1" t="s">
        <v>663</v>
      </c>
      <c r="AS180" s="1" t="s">
        <v>3308</v>
      </c>
      <c r="AT180" s="133">
        <f t="shared" si="6"/>
        <v>2019</v>
      </c>
      <c r="AU180" s="1">
        <f t="shared" si="7"/>
        <v>11</v>
      </c>
      <c r="AV180" s="1">
        <f t="shared" si="8"/>
        <v>48</v>
      </c>
    </row>
    <row r="181" spans="1:48" x14ac:dyDescent="0.3">
      <c r="A181" s="2">
        <v>1.04</v>
      </c>
      <c r="B181" s="1" t="s">
        <v>109</v>
      </c>
      <c r="C181" s="2">
        <v>385</v>
      </c>
      <c r="D181" s="2">
        <v>398</v>
      </c>
      <c r="E181" s="1" t="s">
        <v>45</v>
      </c>
      <c r="F181" s="1" t="s">
        <v>274</v>
      </c>
      <c r="G181" s="1" t="s">
        <v>2641</v>
      </c>
      <c r="H181" s="1" t="s">
        <v>100</v>
      </c>
      <c r="I181" s="1" t="s">
        <v>6515</v>
      </c>
      <c r="J181" s="1" t="s">
        <v>2413</v>
      </c>
      <c r="K181" s="1" t="s">
        <v>102</v>
      </c>
      <c r="L181" s="1" t="s">
        <v>85</v>
      </c>
      <c r="M181" s="1" t="s">
        <v>46</v>
      </c>
      <c r="N181" s="1" t="s">
        <v>104</v>
      </c>
      <c r="O181" s="1" t="s">
        <v>104</v>
      </c>
      <c r="P181" s="1" t="s">
        <v>402</v>
      </c>
      <c r="Q181" s="66">
        <v>101834.42</v>
      </c>
      <c r="R181" s="67">
        <v>1</v>
      </c>
      <c r="S181" s="1" t="s">
        <v>7626</v>
      </c>
      <c r="T181" s="1" t="s">
        <v>7607</v>
      </c>
      <c r="U181" s="1" t="s">
        <v>7103</v>
      </c>
      <c r="V181" s="1" t="s">
        <v>7103</v>
      </c>
      <c r="W181" s="1" t="s">
        <v>7627</v>
      </c>
      <c r="X181" s="1" t="s">
        <v>7627</v>
      </c>
      <c r="Y181" s="1" t="s">
        <v>3309</v>
      </c>
      <c r="Z181" s="1" t="s">
        <v>3310</v>
      </c>
      <c r="AA181" s="1" t="s">
        <v>7627</v>
      </c>
      <c r="AB181" s="1" t="s">
        <v>47</v>
      </c>
      <c r="AC181" s="1" t="s">
        <v>90</v>
      </c>
      <c r="AD181" s="1" t="s">
        <v>49</v>
      </c>
      <c r="AE181" s="66">
        <v>66634</v>
      </c>
      <c r="AF181" s="66">
        <v>9600</v>
      </c>
      <c r="AG181" s="66">
        <v>25600</v>
      </c>
      <c r="AH181" s="2">
        <v>256</v>
      </c>
      <c r="AI181" s="2">
        <v>290.97000000000003</v>
      </c>
      <c r="AJ181" s="2">
        <v>96</v>
      </c>
      <c r="AK181" s="1" t="s">
        <v>2701</v>
      </c>
      <c r="AL181" s="2">
        <v>0</v>
      </c>
      <c r="AM181" s="2">
        <v>291</v>
      </c>
      <c r="AN181" s="66">
        <v>66639</v>
      </c>
      <c r="AO181" s="1" t="s">
        <v>7477</v>
      </c>
      <c r="AP181" s="1" t="s">
        <v>33</v>
      </c>
      <c r="AQ181" s="1" t="s">
        <v>46</v>
      </c>
      <c r="AR181" s="1" t="s">
        <v>654</v>
      </c>
      <c r="AS181" s="1" t="s">
        <v>3311</v>
      </c>
      <c r="AT181" s="133">
        <f t="shared" si="6"/>
        <v>2019</v>
      </c>
      <c r="AU181" s="1">
        <f t="shared" si="7"/>
        <v>4</v>
      </c>
      <c r="AV181" s="1">
        <f t="shared" si="8"/>
        <v>15</v>
      </c>
    </row>
    <row r="182" spans="1:48" x14ac:dyDescent="0.3">
      <c r="A182" s="2">
        <v>0.01</v>
      </c>
      <c r="B182" s="1" t="s">
        <v>211</v>
      </c>
      <c r="C182" s="2">
        <v>388</v>
      </c>
      <c r="D182" s="2">
        <v>399</v>
      </c>
      <c r="E182" s="1" t="s">
        <v>45</v>
      </c>
      <c r="F182" s="1" t="s">
        <v>274</v>
      </c>
      <c r="G182" s="1" t="s">
        <v>2641</v>
      </c>
      <c r="H182" s="1" t="s">
        <v>3052</v>
      </c>
      <c r="I182" s="1" t="s">
        <v>6515</v>
      </c>
      <c r="J182" s="1" t="s">
        <v>3312</v>
      </c>
      <c r="K182" s="1" t="s">
        <v>207</v>
      </c>
      <c r="L182" s="1" t="s">
        <v>85</v>
      </c>
      <c r="M182" s="1" t="s">
        <v>46</v>
      </c>
      <c r="N182" s="1" t="s">
        <v>2659</v>
      </c>
      <c r="O182" s="1" t="s">
        <v>282</v>
      </c>
      <c r="P182" s="1" t="s">
        <v>2942</v>
      </c>
      <c r="Q182" s="66">
        <v>76237.899999999994</v>
      </c>
      <c r="R182" s="67">
        <v>1</v>
      </c>
      <c r="S182" s="1" t="s">
        <v>7626</v>
      </c>
      <c r="T182" s="1" t="s">
        <v>7424</v>
      </c>
      <c r="U182" s="1" t="s">
        <v>7626</v>
      </c>
      <c r="V182" s="1" t="s">
        <v>7626</v>
      </c>
      <c r="W182" s="1" t="s">
        <v>7628</v>
      </c>
      <c r="X182" s="1" t="s">
        <v>7628</v>
      </c>
      <c r="Y182" s="1" t="s">
        <v>3313</v>
      </c>
      <c r="Z182" s="1" t="s">
        <v>3314</v>
      </c>
      <c r="AA182" s="1" t="s">
        <v>7575</v>
      </c>
      <c r="AB182" s="1" t="s">
        <v>47</v>
      </c>
      <c r="AC182" s="1" t="s">
        <v>90</v>
      </c>
      <c r="AD182" s="1" t="s">
        <v>49</v>
      </c>
      <c r="AE182" s="66">
        <v>53838</v>
      </c>
      <c r="AF182" s="66">
        <v>4800</v>
      </c>
      <c r="AG182" s="66">
        <v>17600</v>
      </c>
      <c r="AH182" s="2">
        <v>176</v>
      </c>
      <c r="AI182" s="2">
        <v>235.1</v>
      </c>
      <c r="AJ182" s="2">
        <v>48</v>
      </c>
      <c r="AK182" s="1" t="s">
        <v>2701</v>
      </c>
      <c r="AL182" s="2">
        <v>0</v>
      </c>
      <c r="AM182" s="2">
        <v>211</v>
      </c>
      <c r="AN182" s="66">
        <v>48319</v>
      </c>
      <c r="AO182" s="1" t="s">
        <v>7110</v>
      </c>
      <c r="AP182" s="1" t="s">
        <v>33</v>
      </c>
      <c r="AQ182" s="1" t="s">
        <v>46</v>
      </c>
      <c r="AR182" s="1" t="s">
        <v>654</v>
      </c>
      <c r="AS182" s="1" t="s">
        <v>3315</v>
      </c>
      <c r="AT182" s="133">
        <f t="shared" si="6"/>
        <v>2019</v>
      </c>
      <c r="AU182" s="1">
        <f t="shared" si="7"/>
        <v>6</v>
      </c>
      <c r="AV182" s="1">
        <f t="shared" si="8"/>
        <v>23</v>
      </c>
    </row>
    <row r="183" spans="1:48" x14ac:dyDescent="0.3">
      <c r="A183" s="2">
        <v>0.91</v>
      </c>
      <c r="B183" s="1" t="s">
        <v>98</v>
      </c>
      <c r="C183" s="2">
        <v>373</v>
      </c>
      <c r="D183" s="2">
        <v>401</v>
      </c>
      <c r="E183" s="1" t="s">
        <v>45</v>
      </c>
      <c r="F183" s="1" t="s">
        <v>274</v>
      </c>
      <c r="G183" s="1" t="s">
        <v>2641</v>
      </c>
      <c r="H183" s="1" t="s">
        <v>2787</v>
      </c>
      <c r="I183" s="1" t="s">
        <v>6515</v>
      </c>
      <c r="J183" s="1" t="s">
        <v>1096</v>
      </c>
      <c r="K183" s="1" t="s">
        <v>84</v>
      </c>
      <c r="L183" s="1" t="s">
        <v>85</v>
      </c>
      <c r="M183" s="1" t="s">
        <v>46</v>
      </c>
      <c r="N183" s="1" t="s">
        <v>2906</v>
      </c>
      <c r="O183" s="1" t="s">
        <v>2907</v>
      </c>
      <c r="P183" s="1" t="s">
        <v>2908</v>
      </c>
      <c r="Q183" s="66">
        <v>7230</v>
      </c>
      <c r="R183" s="67">
        <v>1</v>
      </c>
      <c r="S183" s="1" t="s">
        <v>7562</v>
      </c>
      <c r="T183" s="1" t="s">
        <v>7460</v>
      </c>
      <c r="U183" s="1" t="s">
        <v>7562</v>
      </c>
      <c r="V183" s="1" t="s">
        <v>7562</v>
      </c>
      <c r="W183" s="1" t="s">
        <v>7605</v>
      </c>
      <c r="X183" s="1" t="s">
        <v>7605</v>
      </c>
      <c r="Y183" s="1" t="s">
        <v>3079</v>
      </c>
      <c r="Z183" s="1" t="s">
        <v>3316</v>
      </c>
      <c r="AA183" s="1" t="s">
        <v>7605</v>
      </c>
      <c r="AB183" s="1" t="s">
        <v>47</v>
      </c>
      <c r="AC183" s="1" t="s">
        <v>90</v>
      </c>
      <c r="AD183" s="1" t="s">
        <v>49</v>
      </c>
      <c r="AE183" s="66">
        <v>4980</v>
      </c>
      <c r="AF183" s="66">
        <v>600</v>
      </c>
      <c r="AG183" s="66">
        <v>1650</v>
      </c>
      <c r="AH183" s="2">
        <v>16.5</v>
      </c>
      <c r="AI183" s="2">
        <v>24</v>
      </c>
      <c r="AJ183" s="2">
        <v>6</v>
      </c>
      <c r="AK183" s="1" t="s">
        <v>2701</v>
      </c>
      <c r="AL183" s="2">
        <v>0</v>
      </c>
      <c r="AM183" s="2">
        <v>24</v>
      </c>
      <c r="AN183" s="66">
        <v>5496</v>
      </c>
      <c r="AO183" s="1" t="s">
        <v>7562</v>
      </c>
      <c r="AP183" s="1" t="s">
        <v>33</v>
      </c>
      <c r="AQ183" s="1" t="s">
        <v>46</v>
      </c>
      <c r="AR183" s="1" t="s">
        <v>765</v>
      </c>
      <c r="AS183" s="1" t="s">
        <v>3317</v>
      </c>
      <c r="AT183" s="133">
        <f t="shared" si="6"/>
        <v>2019</v>
      </c>
      <c r="AU183" s="1">
        <f t="shared" si="7"/>
        <v>4</v>
      </c>
      <c r="AV183" s="1">
        <f t="shared" si="8"/>
        <v>14</v>
      </c>
    </row>
    <row r="184" spans="1:48" x14ac:dyDescent="0.3">
      <c r="A184" s="2">
        <v>1</v>
      </c>
      <c r="B184" s="1" t="s">
        <v>91</v>
      </c>
      <c r="C184" s="2">
        <v>341</v>
      </c>
      <c r="D184" s="2">
        <v>403</v>
      </c>
      <c r="E184" s="1" t="s">
        <v>46</v>
      </c>
      <c r="F184" s="1" t="s">
        <v>274</v>
      </c>
      <c r="G184" s="1" t="s">
        <v>2641</v>
      </c>
      <c r="H184" s="1" t="s">
        <v>319</v>
      </c>
      <c r="I184" s="1" t="s">
        <v>6515</v>
      </c>
      <c r="J184" s="1" t="s">
        <v>3318</v>
      </c>
      <c r="K184" s="1" t="s">
        <v>84</v>
      </c>
      <c r="L184" s="1" t="s">
        <v>85</v>
      </c>
      <c r="M184" s="1" t="s">
        <v>46</v>
      </c>
      <c r="N184" s="1" t="s">
        <v>2906</v>
      </c>
      <c r="O184" s="1" t="s">
        <v>2907</v>
      </c>
      <c r="P184" s="1" t="s">
        <v>2908</v>
      </c>
      <c r="Q184" s="66">
        <v>21494</v>
      </c>
      <c r="R184" s="67">
        <v>1</v>
      </c>
      <c r="S184" s="1" t="s">
        <v>7534</v>
      </c>
      <c r="T184" s="1" t="s">
        <v>7551</v>
      </c>
      <c r="U184" s="1" t="s">
        <v>7534</v>
      </c>
      <c r="V184" s="1" t="s">
        <v>7534</v>
      </c>
      <c r="W184" s="1" t="s">
        <v>7461</v>
      </c>
      <c r="X184" s="1" t="s">
        <v>7461</v>
      </c>
      <c r="Y184" s="1" t="s">
        <v>3319</v>
      </c>
      <c r="Z184" s="1" t="s">
        <v>2921</v>
      </c>
      <c r="AA184" s="1" t="s">
        <v>7461</v>
      </c>
      <c r="AB184" s="1" t="s">
        <v>47</v>
      </c>
      <c r="AC184" s="1" t="s">
        <v>90</v>
      </c>
      <c r="AD184" s="1" t="s">
        <v>49</v>
      </c>
      <c r="AE184" s="66">
        <v>500</v>
      </c>
      <c r="AF184" s="66">
        <v>19694</v>
      </c>
      <c r="AG184" s="66">
        <v>1300</v>
      </c>
      <c r="AH184" s="2">
        <v>13</v>
      </c>
      <c r="AI184" s="2">
        <v>86</v>
      </c>
      <c r="AJ184" s="2">
        <v>5</v>
      </c>
      <c r="AK184" s="1" t="s">
        <v>2701</v>
      </c>
      <c r="AL184" s="2">
        <v>0</v>
      </c>
      <c r="AM184" s="2">
        <v>86</v>
      </c>
      <c r="AN184" s="66">
        <v>19694</v>
      </c>
      <c r="AO184" s="1" t="s">
        <v>7534</v>
      </c>
      <c r="AP184" s="1" t="s">
        <v>33</v>
      </c>
      <c r="AQ184" s="1" t="s">
        <v>46</v>
      </c>
      <c r="AR184" s="1" t="s">
        <v>654</v>
      </c>
      <c r="AS184" s="1" t="s">
        <v>3320</v>
      </c>
      <c r="AT184" s="133">
        <f t="shared" si="6"/>
        <v>2019</v>
      </c>
      <c r="AU184" s="1">
        <f t="shared" si="7"/>
        <v>4</v>
      </c>
      <c r="AV184" s="1">
        <f t="shared" si="8"/>
        <v>14</v>
      </c>
    </row>
    <row r="185" spans="1:48" x14ac:dyDescent="0.3">
      <c r="A185" s="2">
        <v>0</v>
      </c>
      <c r="B185" s="1" t="s">
        <v>217</v>
      </c>
      <c r="C185" s="2">
        <v>589</v>
      </c>
      <c r="D185" s="2">
        <v>405</v>
      </c>
      <c r="E185" s="1" t="s">
        <v>46</v>
      </c>
      <c r="F185" s="1" t="s">
        <v>274</v>
      </c>
      <c r="G185" s="1" t="s">
        <v>2641</v>
      </c>
      <c r="H185" s="1" t="s">
        <v>3321</v>
      </c>
      <c r="I185" s="1" t="s">
        <v>6515</v>
      </c>
      <c r="J185" s="1" t="s">
        <v>1102</v>
      </c>
      <c r="K185" s="1" t="s">
        <v>214</v>
      </c>
      <c r="L185" s="1" t="s">
        <v>39</v>
      </c>
      <c r="M185" s="1" t="s">
        <v>46</v>
      </c>
      <c r="N185" s="1" t="s">
        <v>2759</v>
      </c>
      <c r="O185" s="1" t="s">
        <v>209</v>
      </c>
      <c r="P185" s="1" t="s">
        <v>119</v>
      </c>
      <c r="Q185" s="66">
        <v>446051.33</v>
      </c>
      <c r="R185" s="67">
        <v>1</v>
      </c>
      <c r="S185" s="1" t="s">
        <v>7414</v>
      </c>
      <c r="T185" s="1" t="s">
        <v>7629</v>
      </c>
      <c r="U185" s="1" t="s">
        <v>7630</v>
      </c>
      <c r="V185" s="1" t="s">
        <v>7630</v>
      </c>
      <c r="W185" s="1" t="s">
        <v>7304</v>
      </c>
      <c r="X185" s="1" t="s">
        <v>7304</v>
      </c>
      <c r="Y185" s="1" t="s">
        <v>3322</v>
      </c>
      <c r="Z185" s="1" t="s">
        <v>3323</v>
      </c>
      <c r="AA185" s="1" t="s">
        <v>7322</v>
      </c>
      <c r="AB185" s="1" t="s">
        <v>47</v>
      </c>
      <c r="AC185" s="1" t="s">
        <v>216</v>
      </c>
      <c r="AD185" s="1" t="s">
        <v>49</v>
      </c>
      <c r="AE185" s="66">
        <v>398918</v>
      </c>
      <c r="AF185" s="66">
        <v>13067</v>
      </c>
      <c r="AG185" s="66">
        <v>34067</v>
      </c>
      <c r="AH185" s="2">
        <v>340.67</v>
      </c>
      <c r="AI185" s="68">
        <v>1742</v>
      </c>
      <c r="AJ185" s="2">
        <v>130.66999999999999</v>
      </c>
      <c r="AK185" s="1" t="s">
        <v>2682</v>
      </c>
      <c r="AL185" s="68">
        <v>4199</v>
      </c>
      <c r="AM185" s="68">
        <v>4199</v>
      </c>
      <c r="AN185" s="66">
        <v>961571</v>
      </c>
      <c r="AO185" s="1" t="s">
        <v>7545</v>
      </c>
      <c r="AP185" s="1" t="s">
        <v>33</v>
      </c>
      <c r="AQ185" s="1" t="s">
        <v>118</v>
      </c>
      <c r="AR185" s="1" t="s">
        <v>663</v>
      </c>
      <c r="AS185" s="1" t="s">
        <v>3324</v>
      </c>
      <c r="AT185" s="133">
        <f t="shared" si="6"/>
        <v>2019</v>
      </c>
      <c r="AU185" s="1">
        <f t="shared" si="7"/>
        <v>12</v>
      </c>
      <c r="AV185" s="1">
        <f t="shared" si="8"/>
        <v>50</v>
      </c>
    </row>
    <row r="186" spans="1:48" x14ac:dyDescent="0.3">
      <c r="A186" s="2">
        <v>0.91</v>
      </c>
      <c r="B186" s="1" t="s">
        <v>62</v>
      </c>
      <c r="C186" s="2" t="s">
        <v>46</v>
      </c>
      <c r="D186" s="2">
        <v>406</v>
      </c>
      <c r="E186" s="1" t="s">
        <v>45</v>
      </c>
      <c r="F186" s="1" t="s">
        <v>274</v>
      </c>
      <c r="G186" s="1" t="s">
        <v>2641</v>
      </c>
      <c r="H186" s="1" t="s">
        <v>2825</v>
      </c>
      <c r="I186" s="1" t="s">
        <v>6515</v>
      </c>
      <c r="J186" s="1" t="s">
        <v>3325</v>
      </c>
      <c r="K186" s="1" t="s">
        <v>54</v>
      </c>
      <c r="L186" s="1" t="s">
        <v>55</v>
      </c>
      <c r="M186" s="1" t="s">
        <v>46</v>
      </c>
      <c r="N186" s="1" t="s">
        <v>56</v>
      </c>
      <c r="O186" s="1" t="s">
        <v>3201</v>
      </c>
      <c r="P186" s="1" t="s">
        <v>46</v>
      </c>
      <c r="Q186" s="66">
        <v>10400</v>
      </c>
      <c r="R186" s="67">
        <v>1</v>
      </c>
      <c r="S186" s="1" t="s">
        <v>7608</v>
      </c>
      <c r="T186" s="1" t="s">
        <v>7616</v>
      </c>
      <c r="U186" s="1" t="s">
        <v>7608</v>
      </c>
      <c r="V186" s="1" t="s">
        <v>7608</v>
      </c>
      <c r="W186" s="1" t="s">
        <v>7617</v>
      </c>
      <c r="X186" s="1" t="s">
        <v>7617</v>
      </c>
      <c r="Y186" s="1" t="s">
        <v>3326</v>
      </c>
      <c r="Z186" s="1" t="s">
        <v>3327</v>
      </c>
      <c r="AA186" s="1" t="s">
        <v>7617</v>
      </c>
      <c r="AB186" s="1" t="s">
        <v>47</v>
      </c>
      <c r="AC186" s="1" t="s">
        <v>61</v>
      </c>
      <c r="AD186" s="1" t="s">
        <v>49</v>
      </c>
      <c r="AE186" s="1" t="s">
        <v>46</v>
      </c>
      <c r="AF186" s="1" t="s">
        <v>46</v>
      </c>
      <c r="AG186" s="1" t="s">
        <v>46</v>
      </c>
      <c r="AH186" s="1" t="s">
        <v>46</v>
      </c>
      <c r="AI186" s="1" t="s">
        <v>46</v>
      </c>
      <c r="AJ186" s="1" t="s">
        <v>46</v>
      </c>
      <c r="AK186" s="1" t="s">
        <v>46</v>
      </c>
      <c r="AL186" s="2" t="s">
        <v>46</v>
      </c>
      <c r="AM186" s="2" t="s">
        <v>46</v>
      </c>
      <c r="AN186" s="66" t="s">
        <v>46</v>
      </c>
      <c r="AO186" s="1" t="s">
        <v>7618</v>
      </c>
      <c r="AP186" s="1" t="s">
        <v>183</v>
      </c>
      <c r="AQ186" s="1" t="s">
        <v>46</v>
      </c>
      <c r="AR186" s="1" t="s">
        <v>46</v>
      </c>
      <c r="AS186" s="1" t="s">
        <v>3328</v>
      </c>
      <c r="AT186" s="133">
        <f t="shared" si="6"/>
        <v>2019</v>
      </c>
      <c r="AU186" s="1">
        <f t="shared" si="7"/>
        <v>4</v>
      </c>
      <c r="AV186" s="1">
        <f t="shared" si="8"/>
        <v>14</v>
      </c>
    </row>
    <row r="187" spans="1:48" x14ac:dyDescent="0.3">
      <c r="A187" s="2">
        <v>1.22</v>
      </c>
      <c r="B187" s="1" t="s">
        <v>210</v>
      </c>
      <c r="C187" s="2">
        <v>481</v>
      </c>
      <c r="D187" s="2">
        <v>407</v>
      </c>
      <c r="E187" s="1" t="s">
        <v>45</v>
      </c>
      <c r="F187" s="1" t="s">
        <v>274</v>
      </c>
      <c r="G187" s="1" t="s">
        <v>2641</v>
      </c>
      <c r="H187" s="1" t="s">
        <v>3329</v>
      </c>
      <c r="I187" s="1" t="s">
        <v>6515</v>
      </c>
      <c r="J187" s="1" t="s">
        <v>1105</v>
      </c>
      <c r="K187" s="1" t="s">
        <v>214</v>
      </c>
      <c r="L187" s="1" t="s">
        <v>39</v>
      </c>
      <c r="M187" s="1" t="s">
        <v>46</v>
      </c>
      <c r="N187" s="1" t="s">
        <v>86</v>
      </c>
      <c r="O187" s="1" t="s">
        <v>267</v>
      </c>
      <c r="P187" s="1" t="s">
        <v>2972</v>
      </c>
      <c r="Q187" s="66">
        <v>157890.6</v>
      </c>
      <c r="R187" s="67">
        <v>1</v>
      </c>
      <c r="S187" s="1" t="s">
        <v>7631</v>
      </c>
      <c r="T187" s="1" t="s">
        <v>7632</v>
      </c>
      <c r="U187" s="1" t="s">
        <v>7631</v>
      </c>
      <c r="V187" s="1" t="s">
        <v>7631</v>
      </c>
      <c r="W187" s="1" t="s">
        <v>7366</v>
      </c>
      <c r="X187" s="1" t="s">
        <v>7366</v>
      </c>
      <c r="Y187" s="1" t="s">
        <v>3330</v>
      </c>
      <c r="Z187" s="1" t="s">
        <v>2996</v>
      </c>
      <c r="AA187" s="1" t="s">
        <v>7366</v>
      </c>
      <c r="AB187" s="1" t="s">
        <v>108</v>
      </c>
      <c r="AC187" s="1" t="s">
        <v>159</v>
      </c>
      <c r="AD187" s="1" t="s">
        <v>49</v>
      </c>
      <c r="AE187" s="66">
        <v>98791</v>
      </c>
      <c r="AF187" s="66">
        <v>10900</v>
      </c>
      <c r="AG187" s="66">
        <v>48200</v>
      </c>
      <c r="AH187" s="2">
        <v>482</v>
      </c>
      <c r="AI187" s="2">
        <v>431.4</v>
      </c>
      <c r="AJ187" s="2">
        <v>104</v>
      </c>
      <c r="AK187" s="1" t="s">
        <v>2701</v>
      </c>
      <c r="AL187" s="2">
        <v>0</v>
      </c>
      <c r="AM187" s="2">
        <v>395</v>
      </c>
      <c r="AN187" s="66">
        <v>90455</v>
      </c>
      <c r="AO187" s="1" t="s">
        <v>7103</v>
      </c>
      <c r="AP187" s="1" t="s">
        <v>33</v>
      </c>
      <c r="AQ187" s="1" t="s">
        <v>46</v>
      </c>
      <c r="AR187" s="1" t="s">
        <v>654</v>
      </c>
      <c r="AS187" s="1" t="s">
        <v>3331</v>
      </c>
      <c r="AT187" s="133">
        <f t="shared" si="6"/>
        <v>2019</v>
      </c>
      <c r="AU187" s="1">
        <f t="shared" si="7"/>
        <v>4</v>
      </c>
      <c r="AV187" s="1">
        <f t="shared" si="8"/>
        <v>14</v>
      </c>
    </row>
    <row r="188" spans="1:48" x14ac:dyDescent="0.3">
      <c r="A188" s="2">
        <v>1</v>
      </c>
      <c r="B188" s="1" t="s">
        <v>62</v>
      </c>
      <c r="C188" s="2">
        <v>597</v>
      </c>
      <c r="D188" s="2">
        <v>408</v>
      </c>
      <c r="E188" s="1" t="s">
        <v>46</v>
      </c>
      <c r="F188" s="1" t="s">
        <v>274</v>
      </c>
      <c r="G188" s="1" t="s">
        <v>2641</v>
      </c>
      <c r="H188" s="1" t="s">
        <v>141</v>
      </c>
      <c r="I188" s="1" t="s">
        <v>6515</v>
      </c>
      <c r="J188" s="1" t="s">
        <v>3332</v>
      </c>
      <c r="K188" s="1" t="s">
        <v>3333</v>
      </c>
      <c r="L188" s="1" t="s">
        <v>55</v>
      </c>
      <c r="M188" s="1" t="s">
        <v>46</v>
      </c>
      <c r="N188" s="1" t="s">
        <v>56</v>
      </c>
      <c r="O188" s="1" t="s">
        <v>144</v>
      </c>
      <c r="P188" s="1" t="s">
        <v>44</v>
      </c>
      <c r="Q188" s="66">
        <v>1023943.95</v>
      </c>
      <c r="R188" s="67">
        <v>1</v>
      </c>
      <c r="S188" s="1" t="s">
        <v>7633</v>
      </c>
      <c r="T188" s="1" t="s">
        <v>7242</v>
      </c>
      <c r="U188" s="1" t="s">
        <v>7633</v>
      </c>
      <c r="V188" s="1" t="s">
        <v>7633</v>
      </c>
      <c r="W188" s="1" t="s">
        <v>7198</v>
      </c>
      <c r="X188" s="1" t="s">
        <v>7198</v>
      </c>
      <c r="Y188" s="1" t="s">
        <v>3334</v>
      </c>
      <c r="Z188" s="1" t="s">
        <v>3335</v>
      </c>
      <c r="AA188" s="1" t="s">
        <v>7198</v>
      </c>
      <c r="AB188" s="1" t="s">
        <v>108</v>
      </c>
      <c r="AC188" s="1" t="s">
        <v>61</v>
      </c>
      <c r="AD188" s="1" t="s">
        <v>49</v>
      </c>
      <c r="AE188" s="66">
        <v>951896</v>
      </c>
      <c r="AF188" s="66">
        <v>25600</v>
      </c>
      <c r="AG188" s="66">
        <v>46448</v>
      </c>
      <c r="AH188" s="2">
        <v>464.48</v>
      </c>
      <c r="AI188" s="104">
        <v>4156.75</v>
      </c>
      <c r="AJ188" s="2">
        <v>256</v>
      </c>
      <c r="AK188" s="1" t="s">
        <v>2682</v>
      </c>
      <c r="AL188" s="68">
        <v>4323</v>
      </c>
      <c r="AM188" s="68">
        <v>4323</v>
      </c>
      <c r="AN188" s="66">
        <v>989853</v>
      </c>
      <c r="AO188" s="1" t="s">
        <v>7618</v>
      </c>
      <c r="AP188" s="1" t="s">
        <v>33</v>
      </c>
      <c r="AQ188" s="1" t="s">
        <v>2942</v>
      </c>
      <c r="AR188" s="1" t="s">
        <v>663</v>
      </c>
      <c r="AS188" s="1" t="s">
        <v>3336</v>
      </c>
      <c r="AT188" s="133">
        <f t="shared" si="6"/>
        <v>2019</v>
      </c>
      <c r="AU188" s="1">
        <f t="shared" si="7"/>
        <v>9</v>
      </c>
      <c r="AV188" s="1">
        <f t="shared" si="8"/>
        <v>40</v>
      </c>
    </row>
    <row r="189" spans="1:48" x14ac:dyDescent="0.3">
      <c r="A189" s="2">
        <v>1.1499999999999999</v>
      </c>
      <c r="B189" s="1" t="s">
        <v>342</v>
      </c>
      <c r="C189" s="2">
        <v>357</v>
      </c>
      <c r="D189" s="2">
        <v>411</v>
      </c>
      <c r="E189" s="1" t="s">
        <v>45</v>
      </c>
      <c r="F189" s="1" t="s">
        <v>274</v>
      </c>
      <c r="G189" s="1" t="s">
        <v>2641</v>
      </c>
      <c r="H189" s="1" t="s">
        <v>3153</v>
      </c>
      <c r="I189" s="1" t="s">
        <v>6515</v>
      </c>
      <c r="J189" s="1" t="s">
        <v>1111</v>
      </c>
      <c r="K189" s="1" t="s">
        <v>340</v>
      </c>
      <c r="L189" s="1" t="s">
        <v>85</v>
      </c>
      <c r="M189" s="1" t="s">
        <v>46</v>
      </c>
      <c r="N189" s="1" t="s">
        <v>86</v>
      </c>
      <c r="O189" s="1" t="s">
        <v>341</v>
      </c>
      <c r="P189" s="1" t="s">
        <v>2972</v>
      </c>
      <c r="Q189" s="66">
        <v>19306.669999999998</v>
      </c>
      <c r="R189" s="67">
        <v>1</v>
      </c>
      <c r="S189" s="1" t="s">
        <v>7556</v>
      </c>
      <c r="T189" s="1" t="s">
        <v>7602</v>
      </c>
      <c r="U189" s="1" t="s">
        <v>7556</v>
      </c>
      <c r="V189" s="1" t="s">
        <v>7556</v>
      </c>
      <c r="W189" s="1" t="s">
        <v>7103</v>
      </c>
      <c r="X189" s="1" t="s">
        <v>7103</v>
      </c>
      <c r="Y189" s="1" t="s">
        <v>3341</v>
      </c>
      <c r="Z189" s="1" t="s">
        <v>328</v>
      </c>
      <c r="AA189" s="1" t="s">
        <v>7103</v>
      </c>
      <c r="AB189" s="1" t="s">
        <v>175</v>
      </c>
      <c r="AC189" s="1" t="s">
        <v>48</v>
      </c>
      <c r="AD189" s="1" t="s">
        <v>49</v>
      </c>
      <c r="AE189" s="66">
        <v>9160</v>
      </c>
      <c r="AF189" s="66">
        <v>450</v>
      </c>
      <c r="AG189" s="66">
        <v>9697</v>
      </c>
      <c r="AH189" s="2">
        <v>96.97</v>
      </c>
      <c r="AI189" s="2">
        <v>40</v>
      </c>
      <c r="AJ189" s="2">
        <v>4.5</v>
      </c>
      <c r="AK189" s="1" t="s">
        <v>2701</v>
      </c>
      <c r="AL189" s="2">
        <v>0</v>
      </c>
      <c r="AM189" s="2">
        <v>32</v>
      </c>
      <c r="AN189" s="66">
        <v>7328</v>
      </c>
      <c r="AO189" s="1" t="s">
        <v>7479</v>
      </c>
      <c r="AP189" s="1" t="s">
        <v>33</v>
      </c>
      <c r="AQ189" s="1" t="s">
        <v>46</v>
      </c>
      <c r="AR189" s="1" t="s">
        <v>765</v>
      </c>
      <c r="AS189" s="1" t="s">
        <v>3342</v>
      </c>
      <c r="AT189" s="133">
        <f t="shared" si="6"/>
        <v>2018</v>
      </c>
      <c r="AU189" s="1">
        <f t="shared" si="7"/>
        <v>12</v>
      </c>
      <c r="AV189" s="1">
        <f t="shared" si="8"/>
        <v>50</v>
      </c>
    </row>
    <row r="190" spans="1:48" x14ac:dyDescent="0.3">
      <c r="A190" s="2">
        <v>1.32</v>
      </c>
      <c r="B190" s="1" t="s">
        <v>128</v>
      </c>
      <c r="C190" s="2">
        <v>445</v>
      </c>
      <c r="D190" s="2">
        <v>413</v>
      </c>
      <c r="E190" s="1" t="s">
        <v>45</v>
      </c>
      <c r="F190" s="1" t="s">
        <v>274</v>
      </c>
      <c r="G190" s="1" t="s">
        <v>2641</v>
      </c>
      <c r="H190" s="1" t="s">
        <v>120</v>
      </c>
      <c r="I190" s="1" t="s">
        <v>6515</v>
      </c>
      <c r="J190" s="1" t="s">
        <v>3343</v>
      </c>
      <c r="K190" s="1" t="s">
        <v>122</v>
      </c>
      <c r="L190" s="1" t="s">
        <v>123</v>
      </c>
      <c r="M190" s="1" t="s">
        <v>46</v>
      </c>
      <c r="N190" s="1" t="s">
        <v>125</v>
      </c>
      <c r="O190" s="1" t="s">
        <v>126</v>
      </c>
      <c r="P190" s="1" t="s">
        <v>402</v>
      </c>
      <c r="Q190" s="66">
        <v>20892</v>
      </c>
      <c r="R190" s="67">
        <v>1</v>
      </c>
      <c r="S190" s="1" t="s">
        <v>7634</v>
      </c>
      <c r="T190" s="1" t="s">
        <v>7392</v>
      </c>
      <c r="U190" s="1" t="s">
        <v>7634</v>
      </c>
      <c r="V190" s="1" t="s">
        <v>7634</v>
      </c>
      <c r="W190" s="1" t="s">
        <v>7635</v>
      </c>
      <c r="X190" s="1" t="s">
        <v>7635</v>
      </c>
      <c r="Y190" s="1" t="s">
        <v>3344</v>
      </c>
      <c r="Z190" s="1" t="s">
        <v>3345</v>
      </c>
      <c r="AA190" s="1" t="s">
        <v>7635</v>
      </c>
      <c r="AB190" s="1" t="s">
        <v>47</v>
      </c>
      <c r="AC190" s="1" t="s">
        <v>7039</v>
      </c>
      <c r="AD190" s="1" t="s">
        <v>49</v>
      </c>
      <c r="AE190" s="66">
        <v>10992</v>
      </c>
      <c r="AF190" s="66">
        <v>3600</v>
      </c>
      <c r="AG190" s="66">
        <v>6300</v>
      </c>
      <c r="AH190" s="2">
        <v>63</v>
      </c>
      <c r="AI190" s="2">
        <v>48</v>
      </c>
      <c r="AJ190" s="2">
        <v>36</v>
      </c>
      <c r="AK190" s="1" t="s">
        <v>2701</v>
      </c>
      <c r="AL190" s="2">
        <v>0</v>
      </c>
      <c r="AM190" s="2">
        <v>48</v>
      </c>
      <c r="AN190" s="66">
        <v>10992</v>
      </c>
      <c r="AO190" s="1" t="s">
        <v>7633</v>
      </c>
      <c r="AP190" s="1" t="s">
        <v>33</v>
      </c>
      <c r="AQ190" s="1" t="s">
        <v>2979</v>
      </c>
      <c r="AR190" s="1" t="s">
        <v>765</v>
      </c>
      <c r="AS190" s="1" t="s">
        <v>3346</v>
      </c>
      <c r="AT190" s="133">
        <f t="shared" si="6"/>
        <v>2019</v>
      </c>
      <c r="AU190" s="1">
        <f t="shared" si="7"/>
        <v>8</v>
      </c>
      <c r="AV190" s="1">
        <f t="shared" si="8"/>
        <v>32</v>
      </c>
    </row>
    <row r="191" spans="1:48" x14ac:dyDescent="0.3">
      <c r="A191" s="2">
        <v>1.27</v>
      </c>
      <c r="B191" s="1" t="s">
        <v>160</v>
      </c>
      <c r="C191" s="2">
        <v>344</v>
      </c>
      <c r="D191" s="2">
        <v>416</v>
      </c>
      <c r="E191" s="1" t="s">
        <v>45</v>
      </c>
      <c r="F191" s="1" t="s">
        <v>274</v>
      </c>
      <c r="G191" s="1" t="s">
        <v>2641</v>
      </c>
      <c r="H191" s="1" t="s">
        <v>3347</v>
      </c>
      <c r="I191" s="1" t="s">
        <v>6515</v>
      </c>
      <c r="J191" s="1" t="s">
        <v>1117</v>
      </c>
      <c r="K191" s="1" t="s">
        <v>3348</v>
      </c>
      <c r="L191" s="1" t="s">
        <v>85</v>
      </c>
      <c r="M191" s="1" t="s">
        <v>46</v>
      </c>
      <c r="N191" s="1" t="s">
        <v>86</v>
      </c>
      <c r="O191" s="1" t="s">
        <v>341</v>
      </c>
      <c r="P191" s="1" t="s">
        <v>262</v>
      </c>
      <c r="Q191" s="66">
        <v>9264</v>
      </c>
      <c r="R191" s="67">
        <v>1</v>
      </c>
      <c r="S191" s="1" t="s">
        <v>7597</v>
      </c>
      <c r="T191" s="1" t="s">
        <v>7587</v>
      </c>
      <c r="U191" s="1" t="s">
        <v>7597</v>
      </c>
      <c r="V191" s="1" t="s">
        <v>7597</v>
      </c>
      <c r="W191" s="1" t="s">
        <v>7171</v>
      </c>
      <c r="X191" s="1" t="s">
        <v>7171</v>
      </c>
      <c r="Y191" s="1" t="s">
        <v>3349</v>
      </c>
      <c r="Z191" s="1" t="s">
        <v>3350</v>
      </c>
      <c r="AA191" s="1" t="s">
        <v>7229</v>
      </c>
      <c r="AB191" s="1" t="s">
        <v>47</v>
      </c>
      <c r="AC191" s="1" t="s">
        <v>159</v>
      </c>
      <c r="AD191" s="1" t="s">
        <v>49</v>
      </c>
      <c r="AE191" s="66" t="s">
        <v>46</v>
      </c>
      <c r="AF191" s="66" t="s">
        <v>46</v>
      </c>
      <c r="AG191" s="66" t="s">
        <v>46</v>
      </c>
      <c r="AH191" s="2" t="s">
        <v>46</v>
      </c>
      <c r="AI191" s="2" t="s">
        <v>46</v>
      </c>
      <c r="AJ191" s="2" t="s">
        <v>46</v>
      </c>
      <c r="AK191" s="1" t="s">
        <v>2701</v>
      </c>
      <c r="AL191" s="2">
        <v>0</v>
      </c>
      <c r="AM191" s="2">
        <v>10</v>
      </c>
      <c r="AN191" s="66">
        <v>2290</v>
      </c>
      <c r="AO191" s="1" t="s">
        <v>7587</v>
      </c>
      <c r="AP191" s="1" t="s">
        <v>33</v>
      </c>
      <c r="AQ191" s="1" t="s">
        <v>46</v>
      </c>
      <c r="AR191" s="1" t="s">
        <v>765</v>
      </c>
      <c r="AS191" s="1" t="s">
        <v>3351</v>
      </c>
      <c r="AT191" s="133">
        <f t="shared" si="6"/>
        <v>2020</v>
      </c>
      <c r="AU191" s="1">
        <f t="shared" si="7"/>
        <v>1</v>
      </c>
      <c r="AV191" s="1">
        <f t="shared" si="8"/>
        <v>3</v>
      </c>
    </row>
    <row r="192" spans="1:48" x14ac:dyDescent="0.3">
      <c r="A192" s="2">
        <v>0.88</v>
      </c>
      <c r="B192" s="1" t="s">
        <v>79</v>
      </c>
      <c r="C192" s="2">
        <v>549</v>
      </c>
      <c r="D192" s="2">
        <v>417</v>
      </c>
      <c r="E192" s="1" t="s">
        <v>45</v>
      </c>
      <c r="F192" s="1" t="s">
        <v>274</v>
      </c>
      <c r="G192" s="1" t="s">
        <v>2641</v>
      </c>
      <c r="H192" s="1" t="s">
        <v>71</v>
      </c>
      <c r="I192" s="1" t="s">
        <v>6510</v>
      </c>
      <c r="J192" s="1" t="s">
        <v>3352</v>
      </c>
      <c r="K192" s="1" t="s">
        <v>73</v>
      </c>
      <c r="L192" s="1" t="s">
        <v>39</v>
      </c>
      <c r="M192" s="1" t="s">
        <v>46</v>
      </c>
      <c r="N192" s="1" t="s">
        <v>2894</v>
      </c>
      <c r="O192" s="1" t="s">
        <v>75</v>
      </c>
      <c r="P192" s="1" t="s">
        <v>44</v>
      </c>
      <c r="Q192" s="66">
        <v>536364.23</v>
      </c>
      <c r="R192" s="67">
        <v>1</v>
      </c>
      <c r="S192" s="1" t="s">
        <v>7636</v>
      </c>
      <c r="T192" s="1" t="s">
        <v>7637</v>
      </c>
      <c r="U192" s="1" t="s">
        <v>7636</v>
      </c>
      <c r="V192" s="1" t="s">
        <v>7636</v>
      </c>
      <c r="W192" s="1" t="s">
        <v>7170</v>
      </c>
      <c r="X192" s="1" t="s">
        <v>7170</v>
      </c>
      <c r="Y192" s="1" t="s">
        <v>3353</v>
      </c>
      <c r="Z192" s="1" t="s">
        <v>3354</v>
      </c>
      <c r="AA192" s="1" t="s">
        <v>7170</v>
      </c>
      <c r="AB192" s="1" t="s">
        <v>47</v>
      </c>
      <c r="AC192" s="1" t="s">
        <v>7039</v>
      </c>
      <c r="AD192" s="1" t="s">
        <v>49</v>
      </c>
      <c r="AE192" s="66">
        <v>524364</v>
      </c>
      <c r="AF192" s="66" t="s">
        <v>46</v>
      </c>
      <c r="AG192" s="66">
        <v>12000</v>
      </c>
      <c r="AH192" s="2">
        <v>120</v>
      </c>
      <c r="AI192" s="104">
        <v>2289.8000000000002</v>
      </c>
      <c r="AJ192" s="2" t="s">
        <v>46</v>
      </c>
      <c r="AK192" s="1" t="s">
        <v>2682</v>
      </c>
      <c r="AL192" s="2">
        <v>549</v>
      </c>
      <c r="AM192" s="68">
        <v>2322</v>
      </c>
      <c r="AN192" s="66">
        <v>478523</v>
      </c>
      <c r="AO192" s="1" t="s">
        <v>7418</v>
      </c>
      <c r="AP192" s="1" t="s">
        <v>33</v>
      </c>
      <c r="AQ192" s="1" t="s">
        <v>488</v>
      </c>
      <c r="AR192" s="1" t="s">
        <v>663</v>
      </c>
      <c r="AS192" s="1" t="s">
        <v>3355</v>
      </c>
      <c r="AT192" s="133">
        <f t="shared" si="6"/>
        <v>2019</v>
      </c>
      <c r="AU192" s="1">
        <f t="shared" si="7"/>
        <v>10</v>
      </c>
      <c r="AV192" s="1">
        <f t="shared" si="8"/>
        <v>44</v>
      </c>
    </row>
    <row r="193" spans="1:48" x14ac:dyDescent="0.3">
      <c r="A193" s="2">
        <v>0.98</v>
      </c>
      <c r="B193" s="1" t="s">
        <v>342</v>
      </c>
      <c r="C193" s="2">
        <v>358</v>
      </c>
      <c r="D193" s="2">
        <v>419</v>
      </c>
      <c r="E193" s="1" t="s">
        <v>45</v>
      </c>
      <c r="F193" s="1" t="s">
        <v>274</v>
      </c>
      <c r="G193" s="1" t="s">
        <v>2641</v>
      </c>
      <c r="H193" s="1" t="s">
        <v>343</v>
      </c>
      <c r="I193" s="1" t="s">
        <v>6515</v>
      </c>
      <c r="J193" s="1" t="s">
        <v>1120</v>
      </c>
      <c r="K193" s="1" t="s">
        <v>340</v>
      </c>
      <c r="L193" s="1" t="s">
        <v>85</v>
      </c>
      <c r="M193" s="1" t="s">
        <v>46</v>
      </c>
      <c r="N193" s="1" t="s">
        <v>86</v>
      </c>
      <c r="O193" s="1" t="s">
        <v>341</v>
      </c>
      <c r="P193" s="1" t="s">
        <v>2972</v>
      </c>
      <c r="Q193" s="66">
        <v>8931.7999999999993</v>
      </c>
      <c r="R193" s="67">
        <v>1</v>
      </c>
      <c r="S193" s="1" t="s">
        <v>7638</v>
      </c>
      <c r="T193" s="1" t="s">
        <v>7105</v>
      </c>
      <c r="U193" s="1" t="s">
        <v>7638</v>
      </c>
      <c r="V193" s="1" t="s">
        <v>7638</v>
      </c>
      <c r="W193" s="1" t="s">
        <v>7103</v>
      </c>
      <c r="X193" s="1" t="s">
        <v>7103</v>
      </c>
      <c r="Y193" s="1" t="s">
        <v>3356</v>
      </c>
      <c r="Z193" s="1" t="s">
        <v>3357</v>
      </c>
      <c r="AA193" s="1" t="s">
        <v>7103</v>
      </c>
      <c r="AB193" s="1" t="s">
        <v>175</v>
      </c>
      <c r="AC193" s="1" t="s">
        <v>90</v>
      </c>
      <c r="AD193" s="1" t="s">
        <v>49</v>
      </c>
      <c r="AE193" s="66">
        <v>7832</v>
      </c>
      <c r="AF193" s="66" t="s">
        <v>46</v>
      </c>
      <c r="AG193" s="66">
        <v>1100</v>
      </c>
      <c r="AH193" s="2">
        <v>11</v>
      </c>
      <c r="AI193" s="2">
        <v>34.200000000000003</v>
      </c>
      <c r="AJ193" s="2" t="s">
        <v>46</v>
      </c>
      <c r="AK193" s="1" t="s">
        <v>2701</v>
      </c>
      <c r="AL193" s="2">
        <v>0</v>
      </c>
      <c r="AM193" s="2">
        <v>34</v>
      </c>
      <c r="AN193" s="66">
        <v>7786</v>
      </c>
      <c r="AO193" s="1" t="s">
        <v>7391</v>
      </c>
      <c r="AP193" s="1" t="s">
        <v>33</v>
      </c>
      <c r="AQ193" s="1" t="s">
        <v>46</v>
      </c>
      <c r="AR193" s="1" t="s">
        <v>46</v>
      </c>
      <c r="AS193" s="1" t="s">
        <v>3358</v>
      </c>
      <c r="AT193" s="133">
        <f t="shared" si="6"/>
        <v>2018</v>
      </c>
      <c r="AU193" s="1">
        <f t="shared" si="7"/>
        <v>12</v>
      </c>
      <c r="AV193" s="1">
        <f t="shared" si="8"/>
        <v>50</v>
      </c>
    </row>
    <row r="194" spans="1:48" x14ac:dyDescent="0.3">
      <c r="A194" s="2">
        <v>0.26</v>
      </c>
      <c r="B194" s="1" t="s">
        <v>109</v>
      </c>
      <c r="C194" s="2">
        <v>600</v>
      </c>
      <c r="D194" s="2">
        <v>428</v>
      </c>
      <c r="E194" s="1" t="s">
        <v>210</v>
      </c>
      <c r="F194" s="1" t="s">
        <v>274</v>
      </c>
      <c r="G194" s="1" t="s">
        <v>2641</v>
      </c>
      <c r="H194" s="1" t="s">
        <v>100</v>
      </c>
      <c r="I194" s="1" t="s">
        <v>6523</v>
      </c>
      <c r="J194" s="1" t="s">
        <v>456</v>
      </c>
      <c r="K194" s="1" t="s">
        <v>102</v>
      </c>
      <c r="L194" s="1" t="s">
        <v>85</v>
      </c>
      <c r="M194" s="1" t="s">
        <v>102</v>
      </c>
      <c r="N194" s="1" t="s">
        <v>104</v>
      </c>
      <c r="O194" s="1" t="s">
        <v>105</v>
      </c>
      <c r="P194" s="1" t="s">
        <v>107</v>
      </c>
      <c r="Q194" s="66">
        <v>346549.74</v>
      </c>
      <c r="R194" s="67">
        <v>1</v>
      </c>
      <c r="S194" s="1" t="s">
        <v>7424</v>
      </c>
      <c r="T194" s="1" t="s">
        <v>7639</v>
      </c>
      <c r="U194" s="1" t="s">
        <v>7424</v>
      </c>
      <c r="V194" s="1" t="s">
        <v>7424</v>
      </c>
      <c r="W194" s="1" t="s">
        <v>7195</v>
      </c>
      <c r="X194" s="1" t="s">
        <v>7195</v>
      </c>
      <c r="Y194" s="1" t="s">
        <v>6765</v>
      </c>
      <c r="Z194" s="1" t="s">
        <v>4698</v>
      </c>
      <c r="AA194" s="1" t="s">
        <v>7195</v>
      </c>
      <c r="AB194" s="1" t="s">
        <v>47</v>
      </c>
      <c r="AC194" s="1" t="s">
        <v>90</v>
      </c>
      <c r="AD194" s="1" t="s">
        <v>49</v>
      </c>
      <c r="AE194" s="66">
        <v>10800</v>
      </c>
      <c r="AF194" s="66">
        <v>316950</v>
      </c>
      <c r="AG194" s="66">
        <v>18800</v>
      </c>
      <c r="AH194" s="2">
        <v>188</v>
      </c>
      <c r="AI194" s="2">
        <v>108</v>
      </c>
      <c r="AJ194" s="104">
        <v>91384.07</v>
      </c>
      <c r="AK194" s="1" t="s">
        <v>2682</v>
      </c>
      <c r="AL194" s="104">
        <v>1173.83</v>
      </c>
      <c r="AM194" s="104">
        <v>1467.3</v>
      </c>
      <c r="AN194" s="66">
        <v>268807.07</v>
      </c>
      <c r="AO194" s="1" t="s">
        <v>7491</v>
      </c>
      <c r="AP194" s="1" t="s">
        <v>33</v>
      </c>
      <c r="AQ194" s="1" t="s">
        <v>106</v>
      </c>
      <c r="AR194" s="1" t="s">
        <v>663</v>
      </c>
      <c r="AS194" s="1" t="s">
        <v>3360</v>
      </c>
      <c r="AT194" s="133">
        <f t="shared" ref="AT194:AT257" si="9">YEAR(AA194)</f>
        <v>2020</v>
      </c>
      <c r="AU194" s="1">
        <f t="shared" ref="AU194:AU257" si="10">MONTH(AA194)</f>
        <v>7</v>
      </c>
      <c r="AV194" s="1">
        <f t="shared" ref="AV194:AV257" si="11">WEEKNUM(AA194)</f>
        <v>31</v>
      </c>
    </row>
    <row r="195" spans="1:48" x14ac:dyDescent="0.3">
      <c r="A195" s="2">
        <v>0.87</v>
      </c>
      <c r="B195" s="1" t="s">
        <v>79</v>
      </c>
      <c r="C195" s="2">
        <v>454</v>
      </c>
      <c r="D195" s="2">
        <v>429</v>
      </c>
      <c r="E195" s="1" t="s">
        <v>45</v>
      </c>
      <c r="F195" s="1" t="s">
        <v>274</v>
      </c>
      <c r="G195" s="1" t="s">
        <v>2641</v>
      </c>
      <c r="H195" s="1" t="s">
        <v>71</v>
      </c>
      <c r="I195" s="1" t="s">
        <v>6515</v>
      </c>
      <c r="J195" s="1" t="s">
        <v>3361</v>
      </c>
      <c r="K195" s="1" t="s">
        <v>73</v>
      </c>
      <c r="L195" s="1" t="s">
        <v>39</v>
      </c>
      <c r="M195" s="1" t="s">
        <v>46</v>
      </c>
      <c r="N195" s="1" t="s">
        <v>2894</v>
      </c>
      <c r="O195" s="1" t="s">
        <v>75</v>
      </c>
      <c r="P195" s="1" t="s">
        <v>44</v>
      </c>
      <c r="Q195" s="66">
        <v>493828</v>
      </c>
      <c r="R195" s="67">
        <v>1</v>
      </c>
      <c r="S195" s="1" t="s">
        <v>7602</v>
      </c>
      <c r="T195" s="1" t="s">
        <v>7524</v>
      </c>
      <c r="U195" s="1" t="s">
        <v>7602</v>
      </c>
      <c r="V195" s="1" t="s">
        <v>7602</v>
      </c>
      <c r="W195" s="1" t="s">
        <v>7446</v>
      </c>
      <c r="X195" s="1" t="s">
        <v>7446</v>
      </c>
      <c r="Y195" s="1" t="s">
        <v>3362</v>
      </c>
      <c r="Z195" s="1" t="s">
        <v>3363</v>
      </c>
      <c r="AA195" s="1" t="s">
        <v>7446</v>
      </c>
      <c r="AB195" s="1" t="s">
        <v>47</v>
      </c>
      <c r="AC195" s="1" t="s">
        <v>7039</v>
      </c>
      <c r="AD195" s="1" t="s">
        <v>49</v>
      </c>
      <c r="AE195" s="66">
        <v>488228</v>
      </c>
      <c r="AF195" s="1" t="s">
        <v>46</v>
      </c>
      <c r="AG195" s="66">
        <v>5600</v>
      </c>
      <c r="AH195" s="2">
        <v>56</v>
      </c>
      <c r="AI195" s="68">
        <v>2132</v>
      </c>
      <c r="AJ195" s="1" t="s">
        <v>46</v>
      </c>
      <c r="AK195" s="1" t="s">
        <v>2682</v>
      </c>
      <c r="AL195" s="68">
        <v>1919</v>
      </c>
      <c r="AM195" s="68">
        <v>2132</v>
      </c>
      <c r="AN195" s="66">
        <v>439405</v>
      </c>
      <c r="AO195" s="1" t="s">
        <v>7602</v>
      </c>
      <c r="AP195" s="1" t="s">
        <v>33</v>
      </c>
      <c r="AQ195" s="1" t="s">
        <v>488</v>
      </c>
      <c r="AR195" s="1" t="s">
        <v>663</v>
      </c>
      <c r="AS195" s="1" t="s">
        <v>3364</v>
      </c>
      <c r="AT195" s="133">
        <f t="shared" si="9"/>
        <v>2019</v>
      </c>
      <c r="AU195" s="1">
        <f t="shared" si="10"/>
        <v>10</v>
      </c>
      <c r="AV195" s="1">
        <f t="shared" si="11"/>
        <v>44</v>
      </c>
    </row>
    <row r="196" spans="1:48" x14ac:dyDescent="0.3">
      <c r="A196" s="2">
        <v>1.1299999999999999</v>
      </c>
      <c r="B196" s="1" t="s">
        <v>79</v>
      </c>
      <c r="C196" s="2">
        <v>455</v>
      </c>
      <c r="D196" s="2">
        <v>430</v>
      </c>
      <c r="E196" s="1" t="s">
        <v>45</v>
      </c>
      <c r="F196" s="1" t="s">
        <v>274</v>
      </c>
      <c r="G196" s="1" t="s">
        <v>2641</v>
      </c>
      <c r="H196" s="1" t="s">
        <v>232</v>
      </c>
      <c r="I196" s="1" t="s">
        <v>6515</v>
      </c>
      <c r="J196" s="1" t="s">
        <v>3365</v>
      </c>
      <c r="K196" s="1" t="s">
        <v>73</v>
      </c>
      <c r="L196" s="1" t="s">
        <v>39</v>
      </c>
      <c r="M196" s="1" t="s">
        <v>46</v>
      </c>
      <c r="N196" s="1" t="s">
        <v>41</v>
      </c>
      <c r="O196" s="1" t="s">
        <v>234</v>
      </c>
      <c r="P196" s="1" t="s">
        <v>44</v>
      </c>
      <c r="Q196" s="66">
        <v>341267.51</v>
      </c>
      <c r="R196" s="67">
        <v>1</v>
      </c>
      <c r="S196" s="1" t="s">
        <v>7110</v>
      </c>
      <c r="T196" s="1" t="s">
        <v>7250</v>
      </c>
      <c r="U196" s="1" t="s">
        <v>7110</v>
      </c>
      <c r="V196" s="1" t="s">
        <v>7110</v>
      </c>
      <c r="W196" s="1" t="s">
        <v>7640</v>
      </c>
      <c r="X196" s="1" t="s">
        <v>7640</v>
      </c>
      <c r="Y196" s="1" t="s">
        <v>3366</v>
      </c>
      <c r="Z196" s="1" t="s">
        <v>3367</v>
      </c>
      <c r="AA196" s="1" t="s">
        <v>7640</v>
      </c>
      <c r="AB196" s="1" t="s">
        <v>47</v>
      </c>
      <c r="AC196" s="1" t="s">
        <v>7039</v>
      </c>
      <c r="AD196" s="1" t="s">
        <v>49</v>
      </c>
      <c r="AE196" s="66">
        <v>310168</v>
      </c>
      <c r="AF196" s="66">
        <v>0</v>
      </c>
      <c r="AG196" s="66">
        <v>31100</v>
      </c>
      <c r="AH196" s="2">
        <v>311</v>
      </c>
      <c r="AI196" s="104">
        <v>1354.45</v>
      </c>
      <c r="AJ196" s="2" t="s">
        <v>46</v>
      </c>
      <c r="AK196" s="1" t="s">
        <v>2682</v>
      </c>
      <c r="AL196" s="68">
        <v>1109</v>
      </c>
      <c r="AM196" s="68">
        <v>1387</v>
      </c>
      <c r="AN196" s="66">
        <v>254007</v>
      </c>
      <c r="AO196" s="1" t="s">
        <v>7110</v>
      </c>
      <c r="AP196" s="1" t="s">
        <v>33</v>
      </c>
      <c r="AQ196" s="1" t="s">
        <v>76</v>
      </c>
      <c r="AR196" s="1" t="s">
        <v>663</v>
      </c>
      <c r="AS196" s="1" t="s">
        <v>3368</v>
      </c>
      <c r="AT196" s="133">
        <f t="shared" si="9"/>
        <v>2020</v>
      </c>
      <c r="AU196" s="1">
        <f t="shared" si="10"/>
        <v>4</v>
      </c>
      <c r="AV196" s="1">
        <f t="shared" si="11"/>
        <v>15</v>
      </c>
    </row>
    <row r="197" spans="1:48" x14ac:dyDescent="0.3">
      <c r="A197" s="2">
        <v>1.7</v>
      </c>
      <c r="B197" s="1" t="s">
        <v>342</v>
      </c>
      <c r="C197" s="2">
        <v>362</v>
      </c>
      <c r="D197" s="2">
        <v>432</v>
      </c>
      <c r="E197" s="1" t="s">
        <v>45</v>
      </c>
      <c r="F197" s="1" t="s">
        <v>274</v>
      </c>
      <c r="G197" s="1" t="s">
        <v>2641</v>
      </c>
      <c r="H197" s="1" t="s">
        <v>3153</v>
      </c>
      <c r="I197" s="1" t="s">
        <v>6515</v>
      </c>
      <c r="J197" s="1" t="s">
        <v>3369</v>
      </c>
      <c r="K197" s="1" t="s">
        <v>340</v>
      </c>
      <c r="L197" s="1" t="s">
        <v>85</v>
      </c>
      <c r="M197" s="1" t="s">
        <v>46</v>
      </c>
      <c r="N197" s="1" t="s">
        <v>86</v>
      </c>
      <c r="O197" s="1" t="s">
        <v>341</v>
      </c>
      <c r="P197" s="1" t="s">
        <v>2972</v>
      </c>
      <c r="Q197" s="66">
        <v>18460</v>
      </c>
      <c r="R197" s="67">
        <v>1</v>
      </c>
      <c r="S197" s="1" t="s">
        <v>7551</v>
      </c>
      <c r="T197" s="1" t="s">
        <v>7554</v>
      </c>
      <c r="U197" s="1" t="s">
        <v>7551</v>
      </c>
      <c r="V197" s="1" t="s">
        <v>7551</v>
      </c>
      <c r="W197" s="1" t="s">
        <v>7517</v>
      </c>
      <c r="X197" s="1" t="s">
        <v>7517</v>
      </c>
      <c r="Y197" s="1" t="s">
        <v>3370</v>
      </c>
      <c r="Z197" s="1" t="s">
        <v>3371</v>
      </c>
      <c r="AA197" s="1" t="s">
        <v>7517</v>
      </c>
      <c r="AB197" s="1" t="s">
        <v>175</v>
      </c>
      <c r="AC197" s="1" t="s">
        <v>48</v>
      </c>
      <c r="AD197" s="1" t="s">
        <v>49</v>
      </c>
      <c r="AE197" s="66">
        <v>9160</v>
      </c>
      <c r="AF197" s="66">
        <v>600</v>
      </c>
      <c r="AG197" s="66">
        <v>8700</v>
      </c>
      <c r="AH197" s="2">
        <v>87</v>
      </c>
      <c r="AI197" s="2">
        <v>40</v>
      </c>
      <c r="AJ197" s="2">
        <v>6</v>
      </c>
      <c r="AK197" s="1" t="s">
        <v>2701</v>
      </c>
      <c r="AL197" s="2">
        <v>0</v>
      </c>
      <c r="AM197" s="2">
        <v>32</v>
      </c>
      <c r="AN197" s="66">
        <v>7328</v>
      </c>
      <c r="AO197" s="1" t="s">
        <v>7105</v>
      </c>
      <c r="AP197" s="1" t="s">
        <v>33</v>
      </c>
      <c r="AQ197" s="1" t="s">
        <v>46</v>
      </c>
      <c r="AR197" s="1" t="s">
        <v>46</v>
      </c>
      <c r="AS197" s="1" t="s">
        <v>3372</v>
      </c>
      <c r="AT197" s="133">
        <f t="shared" si="9"/>
        <v>2019</v>
      </c>
      <c r="AU197" s="1">
        <f t="shared" si="10"/>
        <v>1</v>
      </c>
      <c r="AV197" s="1">
        <f t="shared" si="11"/>
        <v>2</v>
      </c>
    </row>
    <row r="198" spans="1:48" x14ac:dyDescent="0.3">
      <c r="A198" s="2">
        <v>0.93</v>
      </c>
      <c r="B198" s="1" t="s">
        <v>98</v>
      </c>
      <c r="C198" s="2">
        <v>360</v>
      </c>
      <c r="D198" s="2">
        <v>433</v>
      </c>
      <c r="E198" s="1" t="s">
        <v>45</v>
      </c>
      <c r="F198" s="1" t="s">
        <v>274</v>
      </c>
      <c r="G198" s="1" t="s">
        <v>2641</v>
      </c>
      <c r="H198" s="1" t="s">
        <v>2787</v>
      </c>
      <c r="I198" s="1" t="s">
        <v>6515</v>
      </c>
      <c r="J198" s="1" t="s">
        <v>1131</v>
      </c>
      <c r="K198" s="1" t="s">
        <v>84</v>
      </c>
      <c r="L198" s="1" t="s">
        <v>85</v>
      </c>
      <c r="M198" s="1" t="s">
        <v>46</v>
      </c>
      <c r="N198" s="1" t="s">
        <v>2906</v>
      </c>
      <c r="O198" s="1" t="s">
        <v>2907</v>
      </c>
      <c r="P198" s="1" t="s">
        <v>2972</v>
      </c>
      <c r="Q198" s="66">
        <v>7746</v>
      </c>
      <c r="R198" s="67">
        <v>1</v>
      </c>
      <c r="S198" s="1" t="s">
        <v>7641</v>
      </c>
      <c r="T198" s="1" t="s">
        <v>7602</v>
      </c>
      <c r="U198" s="1" t="s">
        <v>7641</v>
      </c>
      <c r="V198" s="1" t="s">
        <v>7641</v>
      </c>
      <c r="W198" s="1" t="s">
        <v>7605</v>
      </c>
      <c r="X198" s="1" t="s">
        <v>7605</v>
      </c>
      <c r="Y198" s="1" t="s">
        <v>3259</v>
      </c>
      <c r="Z198" s="1" t="s">
        <v>3373</v>
      </c>
      <c r="AA198" s="1" t="s">
        <v>7605</v>
      </c>
      <c r="AB198" s="1" t="s">
        <v>108</v>
      </c>
      <c r="AC198" s="1" t="s">
        <v>90</v>
      </c>
      <c r="AD198" s="1" t="s">
        <v>49</v>
      </c>
      <c r="AE198" s="66">
        <v>5496</v>
      </c>
      <c r="AF198" s="66">
        <v>600</v>
      </c>
      <c r="AG198" s="66">
        <v>1650</v>
      </c>
      <c r="AH198" s="2">
        <v>16.5</v>
      </c>
      <c r="AI198" s="2">
        <v>24</v>
      </c>
      <c r="AJ198" s="2">
        <v>6</v>
      </c>
      <c r="AK198" s="1" t="s">
        <v>2701</v>
      </c>
      <c r="AL198" s="2">
        <v>0</v>
      </c>
      <c r="AM198" s="2">
        <v>24</v>
      </c>
      <c r="AN198" s="66">
        <v>5496</v>
      </c>
      <c r="AO198" s="1" t="s">
        <v>7641</v>
      </c>
      <c r="AP198" s="1" t="s">
        <v>33</v>
      </c>
      <c r="AQ198" s="1" t="s">
        <v>46</v>
      </c>
      <c r="AR198" s="1" t="s">
        <v>46</v>
      </c>
      <c r="AS198" s="1" t="s">
        <v>3374</v>
      </c>
      <c r="AT198" s="133">
        <f t="shared" si="9"/>
        <v>2019</v>
      </c>
      <c r="AU198" s="1">
        <f t="shared" si="10"/>
        <v>4</v>
      </c>
      <c r="AV198" s="1">
        <f t="shared" si="11"/>
        <v>14</v>
      </c>
    </row>
    <row r="199" spans="1:48" x14ac:dyDescent="0.3">
      <c r="A199" s="2">
        <v>0.32</v>
      </c>
      <c r="B199" s="1" t="s">
        <v>367</v>
      </c>
      <c r="C199" s="2">
        <v>473</v>
      </c>
      <c r="D199" s="2">
        <v>435</v>
      </c>
      <c r="E199" s="1" t="s">
        <v>45</v>
      </c>
      <c r="F199" s="1" t="s">
        <v>4464</v>
      </c>
      <c r="G199" s="1" t="s">
        <v>35</v>
      </c>
      <c r="H199" s="1" t="s">
        <v>457</v>
      </c>
      <c r="I199" s="1" t="s">
        <v>6523</v>
      </c>
      <c r="J199" s="1" t="s">
        <v>458</v>
      </c>
      <c r="K199" s="1" t="s">
        <v>66</v>
      </c>
      <c r="L199" s="1" t="s">
        <v>55</v>
      </c>
      <c r="M199" s="1" t="s">
        <v>6756</v>
      </c>
      <c r="N199" s="1" t="s">
        <v>56</v>
      </c>
      <c r="O199" s="1" t="s">
        <v>365</v>
      </c>
      <c r="P199" s="1" t="s">
        <v>146</v>
      </c>
      <c r="Q199" s="66">
        <v>368912.36</v>
      </c>
      <c r="R199" s="67">
        <v>0.81</v>
      </c>
      <c r="S199" s="1" t="s">
        <v>7642</v>
      </c>
      <c r="T199" s="1" t="s">
        <v>7204</v>
      </c>
      <c r="U199" s="1" t="s">
        <v>7642</v>
      </c>
      <c r="V199" s="1" t="s">
        <v>7642</v>
      </c>
      <c r="W199" s="1" t="s">
        <v>7283</v>
      </c>
      <c r="X199" s="1" t="s">
        <v>46</v>
      </c>
      <c r="Y199" s="1" t="s">
        <v>459</v>
      </c>
      <c r="Z199" s="1" t="s">
        <v>460</v>
      </c>
      <c r="AA199" s="1" t="s">
        <v>7643</v>
      </c>
      <c r="AB199" s="1" t="s">
        <v>6518</v>
      </c>
      <c r="AC199" s="1" t="s">
        <v>455</v>
      </c>
      <c r="AD199" s="1" t="s">
        <v>49</v>
      </c>
      <c r="AE199" s="66">
        <v>278785</v>
      </c>
      <c r="AF199" s="66">
        <v>75730</v>
      </c>
      <c r="AG199" s="66">
        <v>14397</v>
      </c>
      <c r="AH199" s="2">
        <v>143.97</v>
      </c>
      <c r="AI199" s="104">
        <v>1218.8800000000001</v>
      </c>
      <c r="AJ199" s="2">
        <v>757.3</v>
      </c>
      <c r="AK199" s="1" t="s">
        <v>2682</v>
      </c>
      <c r="AL199" s="104">
        <v>7305.5</v>
      </c>
      <c r="AM199" s="104">
        <v>7305.5</v>
      </c>
      <c r="AN199" s="66">
        <v>1672959.5</v>
      </c>
      <c r="AO199" s="1" t="s">
        <v>7424</v>
      </c>
      <c r="AP199" s="1" t="s">
        <v>33</v>
      </c>
      <c r="AQ199" s="1" t="s">
        <v>454</v>
      </c>
      <c r="AR199" s="1" t="s">
        <v>663</v>
      </c>
      <c r="AS199" s="1" t="s">
        <v>3375</v>
      </c>
      <c r="AT199" s="133">
        <f t="shared" si="9"/>
        <v>2020</v>
      </c>
      <c r="AU199" s="1">
        <f t="shared" si="10"/>
        <v>2</v>
      </c>
      <c r="AV199" s="1">
        <f t="shared" si="11"/>
        <v>8</v>
      </c>
    </row>
    <row r="200" spans="1:48" x14ac:dyDescent="0.3">
      <c r="A200" s="2">
        <v>0</v>
      </c>
      <c r="B200" s="1" t="s">
        <v>367</v>
      </c>
      <c r="C200" s="68">
        <v>1221</v>
      </c>
      <c r="D200" s="2">
        <v>436</v>
      </c>
      <c r="E200" s="1" t="s">
        <v>45</v>
      </c>
      <c r="F200" s="1" t="s">
        <v>4464</v>
      </c>
      <c r="G200" s="1" t="s">
        <v>35</v>
      </c>
      <c r="H200" s="1" t="s">
        <v>461</v>
      </c>
      <c r="I200" s="1" t="s">
        <v>6523</v>
      </c>
      <c r="J200" s="1" t="s">
        <v>462</v>
      </c>
      <c r="K200" s="1" t="s">
        <v>66</v>
      </c>
      <c r="L200" s="1" t="s">
        <v>55</v>
      </c>
      <c r="M200" s="1" t="s">
        <v>6756</v>
      </c>
      <c r="N200" s="1" t="s">
        <v>56</v>
      </c>
      <c r="O200" s="1" t="s">
        <v>365</v>
      </c>
      <c r="P200" s="1" t="s">
        <v>146</v>
      </c>
      <c r="Q200" s="66">
        <v>986364.37</v>
      </c>
      <c r="R200" s="67">
        <v>0</v>
      </c>
      <c r="S200" s="1" t="s">
        <v>7644</v>
      </c>
      <c r="T200" s="1" t="s">
        <v>7252</v>
      </c>
      <c r="U200" s="1" t="s">
        <v>7644</v>
      </c>
      <c r="V200" s="1" t="s">
        <v>46</v>
      </c>
      <c r="W200" s="1" t="s">
        <v>7252</v>
      </c>
      <c r="X200" s="1" t="s">
        <v>46</v>
      </c>
      <c r="Y200" s="1" t="s">
        <v>7645</v>
      </c>
      <c r="Z200" s="1" t="s">
        <v>7034</v>
      </c>
      <c r="AA200" s="1" t="s">
        <v>7160</v>
      </c>
      <c r="AB200" s="1" t="s">
        <v>6518</v>
      </c>
      <c r="AC200" s="1" t="s">
        <v>455</v>
      </c>
      <c r="AD200" s="1" t="s">
        <v>49</v>
      </c>
      <c r="AE200" s="66">
        <v>952764</v>
      </c>
      <c r="AF200" s="66">
        <v>21200</v>
      </c>
      <c r="AG200" s="66">
        <v>12400</v>
      </c>
      <c r="AH200" s="2">
        <v>124</v>
      </c>
      <c r="AI200" s="104">
        <v>4160.55</v>
      </c>
      <c r="AJ200" s="2">
        <v>212</v>
      </c>
      <c r="AK200" s="1" t="s">
        <v>2682</v>
      </c>
      <c r="AL200" s="104">
        <v>4160.53</v>
      </c>
      <c r="AM200" s="104">
        <v>4160.53</v>
      </c>
      <c r="AN200" s="66">
        <v>952761.37</v>
      </c>
      <c r="AO200" s="1" t="s">
        <v>7600</v>
      </c>
      <c r="AP200" s="1" t="s">
        <v>33</v>
      </c>
      <c r="AQ200" s="1" t="s">
        <v>454</v>
      </c>
      <c r="AR200" s="1" t="s">
        <v>663</v>
      </c>
      <c r="AS200" s="1" t="s">
        <v>3376</v>
      </c>
      <c r="AT200" s="133">
        <f t="shared" si="9"/>
        <v>2020</v>
      </c>
      <c r="AU200" s="1">
        <f t="shared" si="10"/>
        <v>8</v>
      </c>
      <c r="AV200" s="1">
        <f t="shared" si="11"/>
        <v>36</v>
      </c>
    </row>
    <row r="201" spans="1:48" x14ac:dyDescent="0.3">
      <c r="A201" s="2">
        <v>0</v>
      </c>
      <c r="B201" s="1" t="s">
        <v>367</v>
      </c>
      <c r="C201" s="68">
        <v>1222</v>
      </c>
      <c r="D201" s="2">
        <v>437</v>
      </c>
      <c r="E201" s="1" t="s">
        <v>45</v>
      </c>
      <c r="F201" s="1" t="s">
        <v>4464</v>
      </c>
      <c r="G201" s="1" t="s">
        <v>35</v>
      </c>
      <c r="H201" s="1" t="s">
        <v>463</v>
      </c>
      <c r="I201" s="1" t="s">
        <v>6523</v>
      </c>
      <c r="J201" s="1" t="s">
        <v>464</v>
      </c>
      <c r="K201" s="1" t="s">
        <v>7994</v>
      </c>
      <c r="L201" s="1" t="s">
        <v>55</v>
      </c>
      <c r="M201" s="1" t="s">
        <v>6756</v>
      </c>
      <c r="N201" s="1" t="s">
        <v>56</v>
      </c>
      <c r="O201" s="1" t="s">
        <v>365</v>
      </c>
      <c r="P201" s="1" t="s">
        <v>146</v>
      </c>
      <c r="Q201" s="66">
        <v>657447.69999999995</v>
      </c>
      <c r="R201" s="67">
        <v>0</v>
      </c>
      <c r="S201" s="1" t="s">
        <v>7472</v>
      </c>
      <c r="T201" s="1" t="s">
        <v>7195</v>
      </c>
      <c r="U201" s="1" t="s">
        <v>7472</v>
      </c>
      <c r="V201" s="1" t="s">
        <v>46</v>
      </c>
      <c r="W201" s="1" t="s">
        <v>7274</v>
      </c>
      <c r="X201" s="1" t="s">
        <v>46</v>
      </c>
      <c r="Y201" s="1" t="s">
        <v>7995</v>
      </c>
      <c r="Z201" s="1" t="s">
        <v>7996</v>
      </c>
      <c r="AA201" s="1" t="s">
        <v>7360</v>
      </c>
      <c r="AB201" s="1" t="s">
        <v>6518</v>
      </c>
      <c r="AC201" s="1" t="s">
        <v>455</v>
      </c>
      <c r="AD201" s="1" t="s">
        <v>49</v>
      </c>
      <c r="AE201" s="66">
        <v>2466358</v>
      </c>
      <c r="AF201" s="66">
        <v>160117</v>
      </c>
      <c r="AG201" s="66">
        <v>17086</v>
      </c>
      <c r="AH201" s="2">
        <v>170.85</v>
      </c>
      <c r="AI201" s="104">
        <v>2097.15</v>
      </c>
      <c r="AJ201" s="104">
        <v>1601.17</v>
      </c>
      <c r="AK201" s="1" t="s">
        <v>2682</v>
      </c>
      <c r="AL201" s="104">
        <v>4143.3900000000003</v>
      </c>
      <c r="AM201" s="104">
        <v>4462.1000000000004</v>
      </c>
      <c r="AN201" s="66">
        <v>948836.31</v>
      </c>
      <c r="AO201" s="1" t="s">
        <v>7600</v>
      </c>
      <c r="AP201" s="1" t="s">
        <v>33</v>
      </c>
      <c r="AQ201" s="1" t="s">
        <v>454</v>
      </c>
      <c r="AR201" s="1" t="s">
        <v>663</v>
      </c>
      <c r="AS201" s="1" t="s">
        <v>3378</v>
      </c>
      <c r="AT201" s="133">
        <f t="shared" si="9"/>
        <v>2020</v>
      </c>
      <c r="AU201" s="1">
        <f t="shared" si="10"/>
        <v>9</v>
      </c>
      <c r="AV201" s="1">
        <f t="shared" si="11"/>
        <v>37</v>
      </c>
    </row>
    <row r="202" spans="1:48" x14ac:dyDescent="0.3">
      <c r="A202" s="2">
        <v>7.0000000000000007E-2</v>
      </c>
      <c r="B202" s="1" t="s">
        <v>62</v>
      </c>
      <c r="C202" s="2" t="s">
        <v>46</v>
      </c>
      <c r="D202" s="2">
        <v>439</v>
      </c>
      <c r="E202" s="1" t="s">
        <v>45</v>
      </c>
      <c r="F202" s="1" t="s">
        <v>274</v>
      </c>
      <c r="G202" s="1" t="s">
        <v>2641</v>
      </c>
      <c r="H202" s="1" t="s">
        <v>2825</v>
      </c>
      <c r="I202" s="1" t="s">
        <v>6515</v>
      </c>
      <c r="J202" s="1" t="s">
        <v>3379</v>
      </c>
      <c r="K202" s="1" t="s">
        <v>54</v>
      </c>
      <c r="L202" s="1" t="s">
        <v>55</v>
      </c>
      <c r="M202" s="1" t="s">
        <v>46</v>
      </c>
      <c r="N202" s="1" t="s">
        <v>56</v>
      </c>
      <c r="O202" s="1" t="s">
        <v>3201</v>
      </c>
      <c r="P202" s="1" t="s">
        <v>46</v>
      </c>
      <c r="Q202" s="66">
        <v>4200</v>
      </c>
      <c r="R202" s="67">
        <v>1</v>
      </c>
      <c r="S202" s="1" t="s">
        <v>7090</v>
      </c>
      <c r="T202" s="1" t="s">
        <v>7616</v>
      </c>
      <c r="U202" s="1" t="s">
        <v>7090</v>
      </c>
      <c r="V202" s="1" t="s">
        <v>7090</v>
      </c>
      <c r="W202" s="1" t="s">
        <v>7617</v>
      </c>
      <c r="X202" s="1" t="s">
        <v>7617</v>
      </c>
      <c r="Y202" s="1" t="s">
        <v>3380</v>
      </c>
      <c r="Z202" s="1" t="s">
        <v>3381</v>
      </c>
      <c r="AA202" s="1" t="s">
        <v>7617</v>
      </c>
      <c r="AB202" s="1" t="s">
        <v>47</v>
      </c>
      <c r="AC202" s="1" t="s">
        <v>61</v>
      </c>
      <c r="AD202" s="1" t="s">
        <v>49</v>
      </c>
      <c r="AE202" s="66" t="s">
        <v>46</v>
      </c>
      <c r="AF202" s="66" t="s">
        <v>46</v>
      </c>
      <c r="AG202" s="66" t="s">
        <v>46</v>
      </c>
      <c r="AH202" s="2" t="s">
        <v>46</v>
      </c>
      <c r="AI202" s="2" t="s">
        <v>46</v>
      </c>
      <c r="AJ202" s="2" t="s">
        <v>46</v>
      </c>
      <c r="AK202" s="1" t="s">
        <v>46</v>
      </c>
      <c r="AL202" s="2" t="s">
        <v>46</v>
      </c>
      <c r="AM202" s="2" t="s">
        <v>46</v>
      </c>
      <c r="AN202" s="66" t="s">
        <v>46</v>
      </c>
      <c r="AO202" s="1" t="s">
        <v>7618</v>
      </c>
      <c r="AP202" s="1" t="s">
        <v>183</v>
      </c>
      <c r="AQ202" s="1" t="s">
        <v>46</v>
      </c>
      <c r="AR202" s="1" t="s">
        <v>46</v>
      </c>
      <c r="AS202" s="1" t="s">
        <v>3382</v>
      </c>
      <c r="AT202" s="133">
        <f t="shared" si="9"/>
        <v>2019</v>
      </c>
      <c r="AU202" s="1">
        <f t="shared" si="10"/>
        <v>4</v>
      </c>
      <c r="AV202" s="1">
        <f t="shared" si="11"/>
        <v>14</v>
      </c>
    </row>
    <row r="203" spans="1:48" x14ac:dyDescent="0.3">
      <c r="A203" s="2">
        <v>1.26</v>
      </c>
      <c r="B203" s="1" t="s">
        <v>50</v>
      </c>
      <c r="C203" s="2">
        <v>363</v>
      </c>
      <c r="D203" s="2">
        <v>440</v>
      </c>
      <c r="E203" s="1" t="s">
        <v>45</v>
      </c>
      <c r="F203" s="1" t="s">
        <v>274</v>
      </c>
      <c r="G203" s="1" t="s">
        <v>2641</v>
      </c>
      <c r="H203" s="1" t="s">
        <v>483</v>
      </c>
      <c r="I203" s="1" t="s">
        <v>6515</v>
      </c>
      <c r="J203" s="1" t="s">
        <v>3383</v>
      </c>
      <c r="K203" s="1" t="s">
        <v>340</v>
      </c>
      <c r="L203" s="1" t="s">
        <v>85</v>
      </c>
      <c r="M203" s="1" t="s">
        <v>46</v>
      </c>
      <c r="N203" s="1" t="s">
        <v>86</v>
      </c>
      <c r="O203" s="1" t="s">
        <v>267</v>
      </c>
      <c r="P203" s="1" t="s">
        <v>2972</v>
      </c>
      <c r="Q203" s="66">
        <v>17723.2</v>
      </c>
      <c r="R203" s="67">
        <v>1</v>
      </c>
      <c r="S203" s="1" t="s">
        <v>7641</v>
      </c>
      <c r="T203" s="1" t="s">
        <v>7589</v>
      </c>
      <c r="U203" s="1" t="s">
        <v>7641</v>
      </c>
      <c r="V203" s="1" t="s">
        <v>7641</v>
      </c>
      <c r="W203" s="1" t="s">
        <v>7177</v>
      </c>
      <c r="X203" s="1" t="s">
        <v>7177</v>
      </c>
      <c r="Y203" s="1" t="s">
        <v>3384</v>
      </c>
      <c r="Z203" s="1" t="s">
        <v>3166</v>
      </c>
      <c r="AA203" s="1" t="s">
        <v>7177</v>
      </c>
      <c r="AB203" s="1" t="s">
        <v>175</v>
      </c>
      <c r="AC203" s="1" t="s">
        <v>90</v>
      </c>
      <c r="AD203" s="1" t="s">
        <v>49</v>
      </c>
      <c r="AE203" s="66">
        <v>6631</v>
      </c>
      <c r="AF203" s="66">
        <v>2550</v>
      </c>
      <c r="AG203" s="66">
        <v>8543</v>
      </c>
      <c r="AH203" s="2">
        <v>85.43</v>
      </c>
      <c r="AI203" s="2">
        <v>28.95</v>
      </c>
      <c r="AJ203" s="2">
        <v>25.5</v>
      </c>
      <c r="AK203" s="1" t="s">
        <v>2701</v>
      </c>
      <c r="AL203" s="2">
        <v>0</v>
      </c>
      <c r="AM203" s="2">
        <v>31</v>
      </c>
      <c r="AN203" s="66">
        <v>7099</v>
      </c>
      <c r="AO203" s="1" t="s">
        <v>7567</v>
      </c>
      <c r="AP203" s="1" t="s">
        <v>33</v>
      </c>
      <c r="AQ203" s="1" t="s">
        <v>46</v>
      </c>
      <c r="AR203" s="1" t="s">
        <v>46</v>
      </c>
      <c r="AS203" s="1" t="s">
        <v>3385</v>
      </c>
      <c r="AT203" s="133">
        <f t="shared" si="9"/>
        <v>2019</v>
      </c>
      <c r="AU203" s="1">
        <f t="shared" si="10"/>
        <v>1</v>
      </c>
      <c r="AV203" s="1">
        <f t="shared" si="11"/>
        <v>2</v>
      </c>
    </row>
    <row r="204" spans="1:48" x14ac:dyDescent="0.3">
      <c r="A204" s="2">
        <v>1</v>
      </c>
      <c r="B204" s="1" t="s">
        <v>62</v>
      </c>
      <c r="C204" s="2">
        <v>913</v>
      </c>
      <c r="D204" s="2">
        <v>443</v>
      </c>
      <c r="E204" s="1" t="s">
        <v>45</v>
      </c>
      <c r="F204" s="1" t="s">
        <v>274</v>
      </c>
      <c r="G204" s="1" t="s">
        <v>2641</v>
      </c>
      <c r="H204" s="1" t="s">
        <v>141</v>
      </c>
      <c r="I204" s="1" t="s">
        <v>6514</v>
      </c>
      <c r="J204" s="1" t="s">
        <v>465</v>
      </c>
      <c r="K204" s="1" t="s">
        <v>54</v>
      </c>
      <c r="L204" s="1" t="s">
        <v>55</v>
      </c>
      <c r="M204" s="1" t="s">
        <v>143</v>
      </c>
      <c r="N204" s="1" t="s">
        <v>56</v>
      </c>
      <c r="O204" s="1" t="s">
        <v>144</v>
      </c>
      <c r="P204" s="1" t="s">
        <v>146</v>
      </c>
      <c r="Q204" s="66">
        <v>1156909.21</v>
      </c>
      <c r="R204" s="67">
        <v>1</v>
      </c>
      <c r="S204" s="1" t="s">
        <v>7445</v>
      </c>
      <c r="T204" s="1" t="s">
        <v>7398</v>
      </c>
      <c r="U204" s="1" t="s">
        <v>7445</v>
      </c>
      <c r="V204" s="1" t="s">
        <v>7445</v>
      </c>
      <c r="W204" s="1" t="s">
        <v>7368</v>
      </c>
      <c r="X204" s="1" t="s">
        <v>7368</v>
      </c>
      <c r="Y204" s="1" t="s">
        <v>6766</v>
      </c>
      <c r="Z204" s="1" t="s">
        <v>6767</v>
      </c>
      <c r="AA204" s="1" t="s">
        <v>7368</v>
      </c>
      <c r="AB204" s="1" t="s">
        <v>175</v>
      </c>
      <c r="AC204" s="1" t="s">
        <v>61</v>
      </c>
      <c r="AD204" s="1" t="s">
        <v>49</v>
      </c>
      <c r="AE204" s="66">
        <v>1091309.21</v>
      </c>
      <c r="AF204" s="66">
        <v>13600</v>
      </c>
      <c r="AG204" s="66">
        <v>52000</v>
      </c>
      <c r="AH204" s="2">
        <v>520</v>
      </c>
      <c r="AI204" s="104">
        <v>4765.55</v>
      </c>
      <c r="AJ204" s="2">
        <v>136</v>
      </c>
      <c r="AK204" s="1" t="s">
        <v>2682</v>
      </c>
      <c r="AL204" s="104">
        <v>4661.8599999999997</v>
      </c>
      <c r="AM204" s="104">
        <v>4661.8599999999997</v>
      </c>
      <c r="AN204" s="66">
        <v>1067565.94</v>
      </c>
      <c r="AO204" s="1" t="s">
        <v>7646</v>
      </c>
      <c r="AP204" s="1" t="s">
        <v>33</v>
      </c>
      <c r="AQ204" s="1" t="s">
        <v>145</v>
      </c>
      <c r="AR204" s="1" t="s">
        <v>663</v>
      </c>
      <c r="AS204" s="1" t="s">
        <v>3386</v>
      </c>
      <c r="AT204" s="133">
        <f t="shared" si="9"/>
        <v>2020</v>
      </c>
      <c r="AU204" s="1">
        <f t="shared" si="10"/>
        <v>7</v>
      </c>
      <c r="AV204" s="1">
        <f t="shared" si="11"/>
        <v>31</v>
      </c>
    </row>
    <row r="205" spans="1:48" x14ac:dyDescent="0.3">
      <c r="A205" s="2">
        <v>0.95</v>
      </c>
      <c r="B205" s="1" t="s">
        <v>91</v>
      </c>
      <c r="C205" s="2">
        <v>422</v>
      </c>
      <c r="D205" s="2">
        <v>445</v>
      </c>
      <c r="E205" s="1" t="s">
        <v>45</v>
      </c>
      <c r="F205" s="1" t="s">
        <v>274</v>
      </c>
      <c r="G205" s="1" t="s">
        <v>2641</v>
      </c>
      <c r="H205" s="1" t="s">
        <v>319</v>
      </c>
      <c r="I205" s="1" t="s">
        <v>6515</v>
      </c>
      <c r="J205" s="1" t="s">
        <v>3387</v>
      </c>
      <c r="K205" s="1" t="s">
        <v>84</v>
      </c>
      <c r="L205" s="1" t="s">
        <v>85</v>
      </c>
      <c r="M205" s="1" t="s">
        <v>46</v>
      </c>
      <c r="N205" s="1" t="s">
        <v>2906</v>
      </c>
      <c r="O205" s="1" t="s">
        <v>2907</v>
      </c>
      <c r="P205" s="1" t="s">
        <v>2908</v>
      </c>
      <c r="Q205" s="66">
        <v>312408</v>
      </c>
      <c r="R205" s="67">
        <v>1</v>
      </c>
      <c r="S205" s="1" t="s">
        <v>7460</v>
      </c>
      <c r="T205" s="1" t="s">
        <v>7500</v>
      </c>
      <c r="U205" s="1" t="s">
        <v>7460</v>
      </c>
      <c r="V205" s="1" t="s">
        <v>7460</v>
      </c>
      <c r="W205" s="1" t="s">
        <v>7395</v>
      </c>
      <c r="X205" s="1" t="s">
        <v>7395</v>
      </c>
      <c r="Y205" s="1" t="s">
        <v>3388</v>
      </c>
      <c r="Z205" s="1" t="s">
        <v>3310</v>
      </c>
      <c r="AA205" s="1" t="s">
        <v>7305</v>
      </c>
      <c r="AB205" s="1" t="s">
        <v>47</v>
      </c>
      <c r="AC205" s="1" t="s">
        <v>139</v>
      </c>
      <c r="AD205" s="1" t="s">
        <v>49</v>
      </c>
      <c r="AE205" s="66">
        <v>286708</v>
      </c>
      <c r="AF205" s="1" t="s">
        <v>46</v>
      </c>
      <c r="AG205" s="66">
        <v>25700</v>
      </c>
      <c r="AH205" s="2">
        <v>257</v>
      </c>
      <c r="AI205" s="104">
        <v>1251.98</v>
      </c>
      <c r="AJ205" s="1" t="s">
        <v>46</v>
      </c>
      <c r="AK205" s="1" t="s">
        <v>2682</v>
      </c>
      <c r="AL205" s="68">
        <v>1027</v>
      </c>
      <c r="AM205" s="68">
        <v>1284</v>
      </c>
      <c r="AN205" s="66">
        <v>235229</v>
      </c>
      <c r="AO205" s="1" t="s">
        <v>7626</v>
      </c>
      <c r="AP205" s="1" t="s">
        <v>33</v>
      </c>
      <c r="AQ205" s="1" t="s">
        <v>46</v>
      </c>
      <c r="AR205" s="1" t="s">
        <v>46</v>
      </c>
      <c r="AS205" s="1" t="s">
        <v>3389</v>
      </c>
      <c r="AT205" s="133">
        <f t="shared" si="9"/>
        <v>2019</v>
      </c>
      <c r="AU205" s="1">
        <f t="shared" si="10"/>
        <v>12</v>
      </c>
      <c r="AV205" s="1">
        <f t="shared" si="11"/>
        <v>52</v>
      </c>
    </row>
    <row r="206" spans="1:48" x14ac:dyDescent="0.3">
      <c r="A206" s="2">
        <v>1</v>
      </c>
      <c r="B206" s="1" t="s">
        <v>109</v>
      </c>
      <c r="C206" s="2">
        <v>601</v>
      </c>
      <c r="D206" s="2">
        <v>446</v>
      </c>
      <c r="E206" s="1" t="s">
        <v>45</v>
      </c>
      <c r="F206" s="1" t="s">
        <v>274</v>
      </c>
      <c r="G206" s="1" t="s">
        <v>2641</v>
      </c>
      <c r="H206" s="1" t="s">
        <v>100</v>
      </c>
      <c r="I206" s="1" t="s">
        <v>6515</v>
      </c>
      <c r="J206" s="1" t="s">
        <v>3390</v>
      </c>
      <c r="K206" s="1" t="s">
        <v>102</v>
      </c>
      <c r="L206" s="1" t="s">
        <v>85</v>
      </c>
      <c r="M206" s="1" t="s">
        <v>46</v>
      </c>
      <c r="N206" s="1" t="s">
        <v>104</v>
      </c>
      <c r="O206" s="1" t="s">
        <v>104</v>
      </c>
      <c r="P206" s="1" t="s">
        <v>402</v>
      </c>
      <c r="Q206" s="66">
        <v>221062.1</v>
      </c>
      <c r="R206" s="67">
        <v>1</v>
      </c>
      <c r="S206" s="1" t="s">
        <v>7497</v>
      </c>
      <c r="T206" s="1" t="s">
        <v>7624</v>
      </c>
      <c r="U206" s="1" t="s">
        <v>7497</v>
      </c>
      <c r="V206" s="1" t="s">
        <v>7497</v>
      </c>
      <c r="W206" s="1" t="s">
        <v>7647</v>
      </c>
      <c r="X206" s="1" t="s">
        <v>7647</v>
      </c>
      <c r="Y206" s="1" t="s">
        <v>3391</v>
      </c>
      <c r="Z206" s="1" t="s">
        <v>3392</v>
      </c>
      <c r="AA206" s="1" t="s">
        <v>7647</v>
      </c>
      <c r="AB206" s="1" t="s">
        <v>108</v>
      </c>
      <c r="AC206" s="1" t="s">
        <v>90</v>
      </c>
      <c r="AD206" s="1" t="s">
        <v>49</v>
      </c>
      <c r="AE206" s="66">
        <v>198062</v>
      </c>
      <c r="AF206" s="66">
        <v>5600</v>
      </c>
      <c r="AG206" s="66">
        <v>17400</v>
      </c>
      <c r="AH206" s="2">
        <v>174</v>
      </c>
      <c r="AI206" s="2">
        <v>864.9</v>
      </c>
      <c r="AJ206" s="2">
        <v>56</v>
      </c>
      <c r="AK206" s="1" t="s">
        <v>2682</v>
      </c>
      <c r="AL206" s="2">
        <v>726</v>
      </c>
      <c r="AM206" s="2">
        <v>907</v>
      </c>
      <c r="AN206" s="66">
        <v>166144</v>
      </c>
      <c r="AO206" s="1" t="s">
        <v>7497</v>
      </c>
      <c r="AP206" s="1" t="s">
        <v>33</v>
      </c>
      <c r="AQ206" s="1" t="s">
        <v>106</v>
      </c>
      <c r="AR206" s="1" t="s">
        <v>663</v>
      </c>
      <c r="AS206" s="1" t="s">
        <v>3393</v>
      </c>
      <c r="AT206" s="133">
        <f t="shared" si="9"/>
        <v>2019</v>
      </c>
      <c r="AU206" s="1">
        <f t="shared" si="10"/>
        <v>7</v>
      </c>
      <c r="AV206" s="1">
        <f t="shared" si="11"/>
        <v>31</v>
      </c>
    </row>
    <row r="207" spans="1:48" x14ac:dyDescent="0.3">
      <c r="A207" s="2">
        <v>0.93</v>
      </c>
      <c r="B207" s="1" t="s">
        <v>128</v>
      </c>
      <c r="C207" s="2">
        <v>393</v>
      </c>
      <c r="D207" s="2">
        <v>450</v>
      </c>
      <c r="E207" s="1" t="s">
        <v>46</v>
      </c>
      <c r="F207" s="1" t="s">
        <v>274</v>
      </c>
      <c r="G207" s="1" t="s">
        <v>2641</v>
      </c>
      <c r="H207" s="1" t="s">
        <v>120</v>
      </c>
      <c r="I207" s="1" t="s">
        <v>6515</v>
      </c>
      <c r="J207" s="1" t="s">
        <v>3394</v>
      </c>
      <c r="K207" s="1" t="s">
        <v>122</v>
      </c>
      <c r="L207" s="1" t="s">
        <v>123</v>
      </c>
      <c r="M207" s="1" t="s">
        <v>46</v>
      </c>
      <c r="N207" s="1" t="s">
        <v>2735</v>
      </c>
      <c r="O207" s="1" t="s">
        <v>126</v>
      </c>
      <c r="P207" s="1" t="s">
        <v>402</v>
      </c>
      <c r="Q207" s="66">
        <v>189714.1</v>
      </c>
      <c r="R207" s="67">
        <v>1</v>
      </c>
      <c r="S207" s="1" t="s">
        <v>7626</v>
      </c>
      <c r="T207" s="1" t="s">
        <v>7616</v>
      </c>
      <c r="U207" s="1" t="s">
        <v>7626</v>
      </c>
      <c r="V207" s="1" t="s">
        <v>7648</v>
      </c>
      <c r="W207" s="1" t="s">
        <v>7224</v>
      </c>
      <c r="X207" s="1" t="s">
        <v>7224</v>
      </c>
      <c r="Y207" s="1" t="s">
        <v>3395</v>
      </c>
      <c r="Z207" s="1" t="s">
        <v>3396</v>
      </c>
      <c r="AA207" s="1" t="s">
        <v>7305</v>
      </c>
      <c r="AB207" s="1" t="s">
        <v>400</v>
      </c>
      <c r="AC207" s="1" t="s">
        <v>48</v>
      </c>
      <c r="AD207" s="1" t="s">
        <v>49</v>
      </c>
      <c r="AE207" s="66" t="s">
        <v>46</v>
      </c>
      <c r="AF207" s="66" t="s">
        <v>46</v>
      </c>
      <c r="AG207" s="66" t="s">
        <v>46</v>
      </c>
      <c r="AH207" s="2" t="s">
        <v>46</v>
      </c>
      <c r="AI207" s="2" t="s">
        <v>46</v>
      </c>
      <c r="AJ207" s="2" t="s">
        <v>46</v>
      </c>
      <c r="AK207" s="1" t="s">
        <v>2682</v>
      </c>
      <c r="AL207" s="2">
        <v>562</v>
      </c>
      <c r="AM207" s="2">
        <v>702</v>
      </c>
      <c r="AN207" s="66">
        <v>128599</v>
      </c>
      <c r="AO207" s="1" t="s">
        <v>7110</v>
      </c>
      <c r="AP207" s="1" t="s">
        <v>33</v>
      </c>
      <c r="AQ207" s="1" t="s">
        <v>46</v>
      </c>
      <c r="AR207" s="1" t="s">
        <v>46</v>
      </c>
      <c r="AS207" s="1" t="s">
        <v>3397</v>
      </c>
      <c r="AT207" s="133">
        <f t="shared" si="9"/>
        <v>2019</v>
      </c>
      <c r="AU207" s="1">
        <f t="shared" si="10"/>
        <v>12</v>
      </c>
      <c r="AV207" s="1">
        <f t="shared" si="11"/>
        <v>52</v>
      </c>
    </row>
    <row r="208" spans="1:48" x14ac:dyDescent="0.3">
      <c r="A208" s="2">
        <v>0.89</v>
      </c>
      <c r="B208" s="1" t="s">
        <v>342</v>
      </c>
      <c r="C208" s="2">
        <v>405</v>
      </c>
      <c r="D208" s="2">
        <v>456</v>
      </c>
      <c r="E208" s="1" t="s">
        <v>45</v>
      </c>
      <c r="F208" s="1" t="s">
        <v>274</v>
      </c>
      <c r="G208" s="1" t="s">
        <v>2641</v>
      </c>
      <c r="H208" s="1" t="s">
        <v>343</v>
      </c>
      <c r="I208" s="1" t="s">
        <v>6515</v>
      </c>
      <c r="J208" s="1" t="s">
        <v>1164</v>
      </c>
      <c r="K208" s="1" t="s">
        <v>340</v>
      </c>
      <c r="L208" s="1" t="s">
        <v>85</v>
      </c>
      <c r="M208" s="1" t="s">
        <v>46</v>
      </c>
      <c r="N208" s="1" t="s">
        <v>86</v>
      </c>
      <c r="O208" s="1" t="s">
        <v>341</v>
      </c>
      <c r="P208" s="1" t="s">
        <v>2972</v>
      </c>
      <c r="Q208" s="66">
        <v>11073.8</v>
      </c>
      <c r="R208" s="67">
        <v>1</v>
      </c>
      <c r="S208" s="1" t="s">
        <v>7626</v>
      </c>
      <c r="T208" s="1" t="s">
        <v>7595</v>
      </c>
      <c r="U208" s="1" t="s">
        <v>7626</v>
      </c>
      <c r="V208" s="1" t="s">
        <v>7626</v>
      </c>
      <c r="W208" s="1" t="s">
        <v>7503</v>
      </c>
      <c r="X208" s="1" t="s">
        <v>7503</v>
      </c>
      <c r="Y208" s="1" t="s">
        <v>3398</v>
      </c>
      <c r="Z208" s="1" t="s">
        <v>345</v>
      </c>
      <c r="AA208" s="1" t="s">
        <v>7503</v>
      </c>
      <c r="AB208" s="1" t="s">
        <v>175</v>
      </c>
      <c r="AC208" s="1" t="s">
        <v>90</v>
      </c>
      <c r="AD208" s="1" t="s">
        <v>49</v>
      </c>
      <c r="AE208" s="66">
        <v>7374</v>
      </c>
      <c r="AF208" s="66">
        <v>100</v>
      </c>
      <c r="AG208" s="66">
        <v>3600</v>
      </c>
      <c r="AH208" s="2">
        <v>36</v>
      </c>
      <c r="AI208" s="2">
        <v>32.200000000000003</v>
      </c>
      <c r="AJ208" s="2">
        <v>1</v>
      </c>
      <c r="AK208" s="1" t="s">
        <v>2701</v>
      </c>
      <c r="AL208" s="2">
        <v>0</v>
      </c>
      <c r="AM208" s="2">
        <v>34</v>
      </c>
      <c r="AN208" s="66">
        <v>7786</v>
      </c>
      <c r="AO208" s="1" t="s">
        <v>7648</v>
      </c>
      <c r="AP208" s="1" t="s">
        <v>33</v>
      </c>
      <c r="AQ208" s="1" t="s">
        <v>46</v>
      </c>
      <c r="AR208" s="1" t="s">
        <v>46</v>
      </c>
      <c r="AS208" s="1" t="s">
        <v>3399</v>
      </c>
      <c r="AT208" s="133">
        <f t="shared" si="9"/>
        <v>2019</v>
      </c>
      <c r="AU208" s="1">
        <f t="shared" si="10"/>
        <v>1</v>
      </c>
      <c r="AV208" s="1">
        <f t="shared" si="11"/>
        <v>4</v>
      </c>
    </row>
    <row r="209" spans="1:48" x14ac:dyDescent="0.3">
      <c r="A209" s="2">
        <v>1</v>
      </c>
      <c r="B209" s="1" t="s">
        <v>160</v>
      </c>
      <c r="C209" s="2">
        <v>751</v>
      </c>
      <c r="D209" s="2">
        <v>457</v>
      </c>
      <c r="E209" s="1" t="s">
        <v>45</v>
      </c>
      <c r="F209" s="1" t="s">
        <v>274</v>
      </c>
      <c r="G209" s="1" t="s">
        <v>2641</v>
      </c>
      <c r="H209" s="1" t="s">
        <v>153</v>
      </c>
      <c r="I209" s="1" t="s">
        <v>6515</v>
      </c>
      <c r="J209" s="1" t="s">
        <v>3400</v>
      </c>
      <c r="K209" s="1" t="s">
        <v>155</v>
      </c>
      <c r="L209" s="1" t="s">
        <v>85</v>
      </c>
      <c r="M209" s="1" t="s">
        <v>46</v>
      </c>
      <c r="N209" s="1" t="s">
        <v>2759</v>
      </c>
      <c r="O209" s="1" t="s">
        <v>157</v>
      </c>
      <c r="P209" s="1" t="s">
        <v>119</v>
      </c>
      <c r="Q209" s="66">
        <v>845382.36</v>
      </c>
      <c r="R209" s="67">
        <v>1</v>
      </c>
      <c r="S209" s="1" t="s">
        <v>7366</v>
      </c>
      <c r="T209" s="1" t="s">
        <v>7098</v>
      </c>
      <c r="U209" s="1" t="s">
        <v>7366</v>
      </c>
      <c r="V209" s="1" t="s">
        <v>7366</v>
      </c>
      <c r="W209" s="1" t="s">
        <v>7192</v>
      </c>
      <c r="X209" s="1" t="s">
        <v>7192</v>
      </c>
      <c r="Y209" s="1" t="s">
        <v>3401</v>
      </c>
      <c r="Z209" s="1" t="s">
        <v>3402</v>
      </c>
      <c r="AA209" s="1" t="s">
        <v>7192</v>
      </c>
      <c r="AB209" s="1" t="s">
        <v>108</v>
      </c>
      <c r="AC209" s="1" t="s">
        <v>159</v>
      </c>
      <c r="AD209" s="1" t="s">
        <v>49</v>
      </c>
      <c r="AE209" s="66">
        <v>829382</v>
      </c>
      <c r="AF209" s="66">
        <v>9600</v>
      </c>
      <c r="AG209" s="66">
        <v>6400</v>
      </c>
      <c r="AH209" s="2">
        <v>64</v>
      </c>
      <c r="AI209" s="104">
        <v>3621.75</v>
      </c>
      <c r="AJ209" s="2">
        <v>96</v>
      </c>
      <c r="AK209" s="1" t="s">
        <v>2682</v>
      </c>
      <c r="AL209" s="68">
        <v>3268</v>
      </c>
      <c r="AM209" s="68">
        <v>3631</v>
      </c>
      <c r="AN209" s="66">
        <v>748328</v>
      </c>
      <c r="AO209" s="1" t="s">
        <v>7366</v>
      </c>
      <c r="AP209" s="1" t="s">
        <v>33</v>
      </c>
      <c r="AQ209" s="1" t="s">
        <v>118</v>
      </c>
      <c r="AR209" s="1" t="s">
        <v>663</v>
      </c>
      <c r="AS209" s="1" t="s">
        <v>3403</v>
      </c>
      <c r="AT209" s="133">
        <f t="shared" si="9"/>
        <v>2019</v>
      </c>
      <c r="AU209" s="1">
        <f t="shared" si="10"/>
        <v>10</v>
      </c>
      <c r="AV209" s="1">
        <f t="shared" si="11"/>
        <v>43</v>
      </c>
    </row>
    <row r="210" spans="1:48" x14ac:dyDescent="0.3">
      <c r="A210" s="2">
        <v>1</v>
      </c>
      <c r="B210" s="1" t="s">
        <v>160</v>
      </c>
      <c r="C210" s="68">
        <v>1096</v>
      </c>
      <c r="D210" s="2">
        <v>458</v>
      </c>
      <c r="E210" s="1" t="s">
        <v>45</v>
      </c>
      <c r="F210" s="1" t="s">
        <v>274</v>
      </c>
      <c r="G210" s="1" t="s">
        <v>2641</v>
      </c>
      <c r="H210" s="1" t="s">
        <v>153</v>
      </c>
      <c r="I210" s="1" t="s">
        <v>6525</v>
      </c>
      <c r="J210" s="1" t="s">
        <v>466</v>
      </c>
      <c r="K210" s="1" t="s">
        <v>155</v>
      </c>
      <c r="L210" s="1" t="s">
        <v>85</v>
      </c>
      <c r="M210" s="1" t="s">
        <v>332</v>
      </c>
      <c r="N210" s="1" t="s">
        <v>68</v>
      </c>
      <c r="O210" s="1" t="s">
        <v>157</v>
      </c>
      <c r="P210" s="1" t="s">
        <v>119</v>
      </c>
      <c r="Q210" s="66">
        <v>981114.59</v>
      </c>
      <c r="R210" s="67">
        <v>1</v>
      </c>
      <c r="S210" s="1" t="s">
        <v>7266</v>
      </c>
      <c r="T210" s="1" t="s">
        <v>7462</v>
      </c>
      <c r="U210" s="1" t="s">
        <v>7266</v>
      </c>
      <c r="V210" s="1" t="s">
        <v>7266</v>
      </c>
      <c r="W210" s="1" t="s">
        <v>7368</v>
      </c>
      <c r="X210" s="1" t="s">
        <v>7368</v>
      </c>
      <c r="Y210" s="1" t="s">
        <v>6768</v>
      </c>
      <c r="Z210" s="1" t="s">
        <v>3519</v>
      </c>
      <c r="AA210" s="1" t="s">
        <v>7368</v>
      </c>
      <c r="AB210" s="1" t="s">
        <v>108</v>
      </c>
      <c r="AC210" s="1" t="s">
        <v>159</v>
      </c>
      <c r="AD210" s="1" t="s">
        <v>49</v>
      </c>
      <c r="AE210" s="66">
        <v>955914.59</v>
      </c>
      <c r="AF210" s="66">
        <v>6400</v>
      </c>
      <c r="AG210" s="66">
        <v>18800</v>
      </c>
      <c r="AH210" s="2">
        <v>188</v>
      </c>
      <c r="AI210" s="104">
        <v>4174.3</v>
      </c>
      <c r="AJ210" s="2">
        <v>64</v>
      </c>
      <c r="AK210" s="1" t="s">
        <v>2682</v>
      </c>
      <c r="AL210" s="104">
        <v>4174.3</v>
      </c>
      <c r="AM210" s="104">
        <v>4174.3</v>
      </c>
      <c r="AN210" s="66">
        <v>955914.7</v>
      </c>
      <c r="AO210" s="1" t="s">
        <v>7266</v>
      </c>
      <c r="AP210" s="1" t="s">
        <v>33</v>
      </c>
      <c r="AQ210" s="1" t="s">
        <v>118</v>
      </c>
      <c r="AR210" s="1" t="s">
        <v>663</v>
      </c>
      <c r="AS210" s="1" t="s">
        <v>3404</v>
      </c>
      <c r="AT210" s="133">
        <f t="shared" si="9"/>
        <v>2020</v>
      </c>
      <c r="AU210" s="1">
        <f t="shared" si="10"/>
        <v>7</v>
      </c>
      <c r="AV210" s="1">
        <f t="shared" si="11"/>
        <v>31</v>
      </c>
    </row>
    <row r="211" spans="1:48" x14ac:dyDescent="0.3">
      <c r="A211" s="2">
        <v>1.2</v>
      </c>
      <c r="B211" s="1" t="s">
        <v>50</v>
      </c>
      <c r="C211" s="2">
        <v>417</v>
      </c>
      <c r="D211" s="2">
        <v>459</v>
      </c>
      <c r="E211" s="1" t="s">
        <v>45</v>
      </c>
      <c r="F211" s="1" t="s">
        <v>274</v>
      </c>
      <c r="G211" s="1" t="s">
        <v>2641</v>
      </c>
      <c r="H211" s="1" t="s">
        <v>483</v>
      </c>
      <c r="I211" s="1" t="s">
        <v>6515</v>
      </c>
      <c r="J211" s="1" t="s">
        <v>1166</v>
      </c>
      <c r="K211" s="1" t="s">
        <v>340</v>
      </c>
      <c r="L211" s="1" t="s">
        <v>85</v>
      </c>
      <c r="M211" s="1" t="s">
        <v>46</v>
      </c>
      <c r="N211" s="1" t="s">
        <v>86</v>
      </c>
      <c r="O211" s="1" t="s">
        <v>341</v>
      </c>
      <c r="P211" s="1" t="s">
        <v>44</v>
      </c>
      <c r="Q211" s="66">
        <v>23076.2</v>
      </c>
      <c r="R211" s="67">
        <v>1</v>
      </c>
      <c r="S211" s="1" t="s">
        <v>7649</v>
      </c>
      <c r="T211" s="1" t="s">
        <v>7636</v>
      </c>
      <c r="U211" s="1" t="s">
        <v>7649</v>
      </c>
      <c r="V211" s="1" t="s">
        <v>7649</v>
      </c>
      <c r="W211" s="1" t="s">
        <v>7572</v>
      </c>
      <c r="X211" s="1" t="s">
        <v>7572</v>
      </c>
      <c r="Y211" s="1" t="s">
        <v>3405</v>
      </c>
      <c r="Z211" s="1" t="s">
        <v>2700</v>
      </c>
      <c r="AA211" s="1" t="s">
        <v>7572</v>
      </c>
      <c r="AB211" s="1" t="s">
        <v>175</v>
      </c>
      <c r="AC211" s="1" t="s">
        <v>90</v>
      </c>
      <c r="AD211" s="1" t="s">
        <v>49</v>
      </c>
      <c r="AE211" s="66" t="s">
        <v>46</v>
      </c>
      <c r="AF211" s="66" t="s">
        <v>46</v>
      </c>
      <c r="AG211" s="66" t="s">
        <v>46</v>
      </c>
      <c r="AH211" s="2" t="s">
        <v>46</v>
      </c>
      <c r="AI211" s="2" t="s">
        <v>46</v>
      </c>
      <c r="AJ211" s="2" t="s">
        <v>46</v>
      </c>
      <c r="AK211" s="1" t="s">
        <v>2701</v>
      </c>
      <c r="AL211" s="2" t="s">
        <v>46</v>
      </c>
      <c r="AM211" s="2">
        <v>49</v>
      </c>
      <c r="AN211" s="66">
        <v>11221</v>
      </c>
      <c r="AO211" s="1" t="s">
        <v>7650</v>
      </c>
      <c r="AP211" s="1" t="s">
        <v>33</v>
      </c>
      <c r="AQ211" s="1" t="s">
        <v>46</v>
      </c>
      <c r="AR211" s="1" t="s">
        <v>46</v>
      </c>
      <c r="AS211" s="1" t="s">
        <v>3406</v>
      </c>
      <c r="AT211" s="133">
        <f t="shared" si="9"/>
        <v>2019</v>
      </c>
      <c r="AU211" s="1">
        <f t="shared" si="10"/>
        <v>3</v>
      </c>
      <c r="AV211" s="1">
        <f t="shared" si="11"/>
        <v>13</v>
      </c>
    </row>
    <row r="212" spans="1:48" x14ac:dyDescent="0.3">
      <c r="A212" s="2">
        <v>1.36</v>
      </c>
      <c r="B212" s="1" t="s">
        <v>342</v>
      </c>
      <c r="C212" s="2">
        <v>408</v>
      </c>
      <c r="D212" s="2">
        <v>460</v>
      </c>
      <c r="E212" s="1" t="s">
        <v>45</v>
      </c>
      <c r="F212" s="1" t="s">
        <v>274</v>
      </c>
      <c r="G212" s="1" t="s">
        <v>2641</v>
      </c>
      <c r="H212" s="1" t="s">
        <v>3153</v>
      </c>
      <c r="I212" s="1" t="s">
        <v>6515</v>
      </c>
      <c r="J212" s="1" t="s">
        <v>3407</v>
      </c>
      <c r="K212" s="1" t="s">
        <v>340</v>
      </c>
      <c r="L212" s="1" t="s">
        <v>85</v>
      </c>
      <c r="M212" s="1" t="s">
        <v>46</v>
      </c>
      <c r="N212" s="1" t="s">
        <v>86</v>
      </c>
      <c r="O212" s="1" t="s">
        <v>341</v>
      </c>
      <c r="P212" s="1" t="s">
        <v>2972</v>
      </c>
      <c r="Q212" s="66">
        <v>17728</v>
      </c>
      <c r="R212" s="67">
        <v>1</v>
      </c>
      <c r="S212" s="1" t="s">
        <v>7648</v>
      </c>
      <c r="T212" s="1" t="s">
        <v>7651</v>
      </c>
      <c r="U212" s="1" t="s">
        <v>7648</v>
      </c>
      <c r="V212" s="1" t="s">
        <v>7648</v>
      </c>
      <c r="W212" s="1" t="s">
        <v>7548</v>
      </c>
      <c r="X212" s="1" t="s">
        <v>7548</v>
      </c>
      <c r="Y212" s="1" t="s">
        <v>3408</v>
      </c>
      <c r="Z212" s="1" t="s">
        <v>3409</v>
      </c>
      <c r="AA212" s="1" t="s">
        <v>7447</v>
      </c>
      <c r="AB212" s="1" t="s">
        <v>175</v>
      </c>
      <c r="AC212" s="1" t="s">
        <v>48</v>
      </c>
      <c r="AD212" s="1" t="s">
        <v>49</v>
      </c>
      <c r="AE212" s="66">
        <v>7328</v>
      </c>
      <c r="AF212" s="66">
        <v>1700</v>
      </c>
      <c r="AG212" s="66">
        <v>8700</v>
      </c>
      <c r="AH212" s="2">
        <v>87</v>
      </c>
      <c r="AI212" s="2">
        <v>32</v>
      </c>
      <c r="AJ212" s="2">
        <v>17</v>
      </c>
      <c r="AK212" s="1" t="s">
        <v>2701</v>
      </c>
      <c r="AL212" s="2">
        <v>0</v>
      </c>
      <c r="AM212" s="2">
        <v>32</v>
      </c>
      <c r="AN212" s="66">
        <v>7328</v>
      </c>
      <c r="AO212" s="1" t="s">
        <v>7234</v>
      </c>
      <c r="AP212" s="1" t="s">
        <v>33</v>
      </c>
      <c r="AQ212" s="1" t="s">
        <v>46</v>
      </c>
      <c r="AR212" s="1" t="s">
        <v>46</v>
      </c>
      <c r="AS212" s="1" t="s">
        <v>3410</v>
      </c>
      <c r="AT212" s="133">
        <f t="shared" si="9"/>
        <v>2019</v>
      </c>
      <c r="AU212" s="1">
        <f t="shared" si="10"/>
        <v>1</v>
      </c>
      <c r="AV212" s="1">
        <f t="shared" si="11"/>
        <v>4</v>
      </c>
    </row>
    <row r="213" spans="1:48" x14ac:dyDescent="0.3">
      <c r="A213" s="2">
        <v>0.92</v>
      </c>
      <c r="B213" s="1" t="s">
        <v>98</v>
      </c>
      <c r="C213" s="2">
        <v>623</v>
      </c>
      <c r="D213" s="2">
        <v>461</v>
      </c>
      <c r="E213" s="1" t="s">
        <v>45</v>
      </c>
      <c r="F213" s="1" t="s">
        <v>274</v>
      </c>
      <c r="G213" s="1" t="s">
        <v>2641</v>
      </c>
      <c r="H213" s="1" t="s">
        <v>253</v>
      </c>
      <c r="I213" s="1" t="s">
        <v>6515</v>
      </c>
      <c r="J213" s="1" t="s">
        <v>1168</v>
      </c>
      <c r="K213" s="1" t="s">
        <v>115</v>
      </c>
      <c r="L213" s="1" t="s">
        <v>85</v>
      </c>
      <c r="M213" s="1" t="s">
        <v>46</v>
      </c>
      <c r="N213" s="1" t="s">
        <v>87</v>
      </c>
      <c r="O213" s="1" t="s">
        <v>2419</v>
      </c>
      <c r="P213" s="1" t="s">
        <v>96</v>
      </c>
      <c r="Q213" s="66">
        <v>273878.09999999998</v>
      </c>
      <c r="R213" s="67">
        <v>1</v>
      </c>
      <c r="S213" s="1" t="s">
        <v>7477</v>
      </c>
      <c r="T213" s="1" t="s">
        <v>7600</v>
      </c>
      <c r="U213" s="1" t="s">
        <v>7477</v>
      </c>
      <c r="V213" s="1" t="s">
        <v>7477</v>
      </c>
      <c r="W213" s="1" t="s">
        <v>7646</v>
      </c>
      <c r="X213" s="1" t="s">
        <v>7646</v>
      </c>
      <c r="Y213" s="1" t="s">
        <v>3411</v>
      </c>
      <c r="Z213" s="1" t="s">
        <v>3412</v>
      </c>
      <c r="AA213" s="1" t="s">
        <v>7305</v>
      </c>
      <c r="AB213" s="1" t="s">
        <v>108</v>
      </c>
      <c r="AC213" s="1" t="s">
        <v>48</v>
      </c>
      <c r="AD213" s="1" t="s">
        <v>49</v>
      </c>
      <c r="AE213" s="66">
        <v>239028</v>
      </c>
      <c r="AF213" s="66">
        <v>13200</v>
      </c>
      <c r="AG213" s="66">
        <v>21650</v>
      </c>
      <c r="AH213" s="2">
        <v>216.5</v>
      </c>
      <c r="AI213" s="104">
        <v>1055.07</v>
      </c>
      <c r="AJ213" s="2">
        <v>132</v>
      </c>
      <c r="AK213" s="1" t="s">
        <v>2682</v>
      </c>
      <c r="AL213" s="2">
        <v>769</v>
      </c>
      <c r="AM213" s="2">
        <v>961</v>
      </c>
      <c r="AN213" s="66">
        <v>176048</v>
      </c>
      <c r="AO213" s="1" t="s">
        <v>7493</v>
      </c>
      <c r="AP213" s="1" t="s">
        <v>33</v>
      </c>
      <c r="AQ213" s="1" t="s">
        <v>3413</v>
      </c>
      <c r="AR213" s="1" t="s">
        <v>663</v>
      </c>
      <c r="AS213" s="1" t="s">
        <v>3414</v>
      </c>
      <c r="AT213" s="133">
        <f t="shared" si="9"/>
        <v>2019</v>
      </c>
      <c r="AU213" s="1">
        <f t="shared" si="10"/>
        <v>12</v>
      </c>
      <c r="AV213" s="1">
        <f t="shared" si="11"/>
        <v>52</v>
      </c>
    </row>
    <row r="214" spans="1:48" x14ac:dyDescent="0.3">
      <c r="A214" s="2">
        <v>1.21</v>
      </c>
      <c r="B214" s="1" t="s">
        <v>342</v>
      </c>
      <c r="C214" s="2">
        <v>410</v>
      </c>
      <c r="D214" s="2">
        <v>463</v>
      </c>
      <c r="E214" s="1" t="s">
        <v>45</v>
      </c>
      <c r="F214" s="1" t="s">
        <v>274</v>
      </c>
      <c r="G214" s="1" t="s">
        <v>2641</v>
      </c>
      <c r="H214" s="1" t="s">
        <v>343</v>
      </c>
      <c r="I214" s="1" t="s">
        <v>6515</v>
      </c>
      <c r="J214" s="1" t="s">
        <v>3415</v>
      </c>
      <c r="K214" s="1" t="s">
        <v>340</v>
      </c>
      <c r="L214" s="1" t="s">
        <v>85</v>
      </c>
      <c r="M214" s="1" t="s">
        <v>46</v>
      </c>
      <c r="N214" s="1" t="s">
        <v>341</v>
      </c>
      <c r="O214" s="1" t="s">
        <v>86</v>
      </c>
      <c r="P214" s="1" t="s">
        <v>2972</v>
      </c>
      <c r="Q214" s="66">
        <v>11921.75</v>
      </c>
      <c r="R214" s="67">
        <v>1</v>
      </c>
      <c r="S214" s="1" t="s">
        <v>7648</v>
      </c>
      <c r="T214" s="1" t="s">
        <v>7652</v>
      </c>
      <c r="U214" s="1" t="s">
        <v>7648</v>
      </c>
      <c r="V214" s="1" t="s">
        <v>7648</v>
      </c>
      <c r="W214" s="1" t="s">
        <v>7503</v>
      </c>
      <c r="X214" s="1" t="s">
        <v>7503</v>
      </c>
      <c r="Y214" s="1" t="s">
        <v>3416</v>
      </c>
      <c r="Z214" s="1" t="s">
        <v>3417</v>
      </c>
      <c r="AA214" s="1" t="s">
        <v>7503</v>
      </c>
      <c r="AB214" s="1" t="s">
        <v>175</v>
      </c>
      <c r="AC214" s="1" t="s">
        <v>90</v>
      </c>
      <c r="AD214" s="1" t="s">
        <v>49</v>
      </c>
      <c r="AE214" s="66">
        <v>7330</v>
      </c>
      <c r="AF214" s="66">
        <v>307</v>
      </c>
      <c r="AG214" s="66">
        <v>4285</v>
      </c>
      <c r="AH214" s="2">
        <v>49.83</v>
      </c>
      <c r="AI214" s="2">
        <v>32.020000000000003</v>
      </c>
      <c r="AJ214" s="2">
        <v>3.07</v>
      </c>
      <c r="AK214" s="1" t="s">
        <v>2701</v>
      </c>
      <c r="AL214" s="2">
        <v>0</v>
      </c>
      <c r="AM214" s="2">
        <v>32</v>
      </c>
      <c r="AN214" s="66">
        <v>7328</v>
      </c>
      <c r="AO214" s="1" t="s">
        <v>7653</v>
      </c>
      <c r="AP214" s="1" t="s">
        <v>33</v>
      </c>
      <c r="AQ214" s="1" t="s">
        <v>46</v>
      </c>
      <c r="AR214" s="1" t="s">
        <v>46</v>
      </c>
      <c r="AS214" s="1" t="s">
        <v>3418</v>
      </c>
      <c r="AT214" s="133">
        <f t="shared" si="9"/>
        <v>2019</v>
      </c>
      <c r="AU214" s="1">
        <f t="shared" si="10"/>
        <v>1</v>
      </c>
      <c r="AV214" s="1">
        <f t="shared" si="11"/>
        <v>4</v>
      </c>
    </row>
    <row r="215" spans="1:48" x14ac:dyDescent="0.3">
      <c r="A215" s="2">
        <v>0.94</v>
      </c>
      <c r="B215" s="1" t="s">
        <v>277</v>
      </c>
      <c r="C215" s="2">
        <v>800</v>
      </c>
      <c r="D215" s="2">
        <v>464</v>
      </c>
      <c r="E215" s="1" t="s">
        <v>45</v>
      </c>
      <c r="F215" s="1" t="s">
        <v>274</v>
      </c>
      <c r="G215" s="1" t="s">
        <v>2641</v>
      </c>
      <c r="H215" s="1" t="s">
        <v>495</v>
      </c>
      <c r="I215" s="1" t="s">
        <v>6515</v>
      </c>
      <c r="J215" s="1" t="s">
        <v>1172</v>
      </c>
      <c r="K215" s="1" t="s">
        <v>198</v>
      </c>
      <c r="L215" s="1" t="s">
        <v>55</v>
      </c>
      <c r="M215" s="1" t="s">
        <v>46</v>
      </c>
      <c r="N215" s="1" t="s">
        <v>2759</v>
      </c>
      <c r="O215" s="1" t="s">
        <v>497</v>
      </c>
      <c r="P215" s="1" t="s">
        <v>119</v>
      </c>
      <c r="Q215" s="66">
        <v>244850.17</v>
      </c>
      <c r="R215" s="67">
        <v>1</v>
      </c>
      <c r="S215" s="1" t="s">
        <v>7654</v>
      </c>
      <c r="T215" s="1" t="s">
        <v>7655</v>
      </c>
      <c r="U215" s="1" t="s">
        <v>7654</v>
      </c>
      <c r="V215" s="1" t="s">
        <v>7654</v>
      </c>
      <c r="W215" s="1" t="s">
        <v>7163</v>
      </c>
      <c r="X215" s="1" t="s">
        <v>7163</v>
      </c>
      <c r="Y215" s="1" t="s">
        <v>3419</v>
      </c>
      <c r="Z215" s="1" t="s">
        <v>3420</v>
      </c>
      <c r="AA215" s="1" t="s">
        <v>7168</v>
      </c>
      <c r="AB215" s="1" t="s">
        <v>108</v>
      </c>
      <c r="AC215" s="1" t="s">
        <v>48</v>
      </c>
      <c r="AD215" s="1" t="s">
        <v>49</v>
      </c>
      <c r="AE215" s="66">
        <v>225890.17</v>
      </c>
      <c r="AF215" s="66">
        <v>8800</v>
      </c>
      <c r="AG215" s="66">
        <v>10160</v>
      </c>
      <c r="AH215" s="2">
        <v>101.6</v>
      </c>
      <c r="AI215" s="2">
        <v>986.42</v>
      </c>
      <c r="AJ215" s="2">
        <v>88</v>
      </c>
      <c r="AK215" s="1" t="s">
        <v>2682</v>
      </c>
      <c r="AL215" s="104">
        <v>1667.25</v>
      </c>
      <c r="AM215" s="104">
        <v>1852.5</v>
      </c>
      <c r="AN215" s="66">
        <v>381800.25</v>
      </c>
      <c r="AO215" s="1" t="s">
        <v>7654</v>
      </c>
      <c r="AP215" s="1" t="s">
        <v>33</v>
      </c>
      <c r="AQ215" s="1" t="s">
        <v>118</v>
      </c>
      <c r="AR215" s="1" t="s">
        <v>663</v>
      </c>
      <c r="AS215" s="1" t="s">
        <v>3421</v>
      </c>
      <c r="AT215" s="133">
        <f t="shared" si="9"/>
        <v>2020</v>
      </c>
      <c r="AU215" s="1">
        <f t="shared" si="10"/>
        <v>2</v>
      </c>
      <c r="AV215" s="1">
        <f t="shared" si="11"/>
        <v>9</v>
      </c>
    </row>
    <row r="216" spans="1:48" x14ac:dyDescent="0.3">
      <c r="A216" s="2">
        <v>1.03</v>
      </c>
      <c r="B216" s="1" t="s">
        <v>367</v>
      </c>
      <c r="C216" s="2">
        <v>428</v>
      </c>
      <c r="D216" s="2">
        <v>466</v>
      </c>
      <c r="E216" s="1" t="s">
        <v>46</v>
      </c>
      <c r="F216" s="1" t="s">
        <v>274</v>
      </c>
      <c r="G216" s="1" t="s">
        <v>2641</v>
      </c>
      <c r="H216" s="1" t="s">
        <v>3422</v>
      </c>
      <c r="I216" s="1" t="s">
        <v>6515</v>
      </c>
      <c r="J216" s="1" t="s">
        <v>3423</v>
      </c>
      <c r="K216" s="1" t="s">
        <v>66</v>
      </c>
      <c r="L216" s="1" t="s">
        <v>55</v>
      </c>
      <c r="M216" s="1" t="s">
        <v>46</v>
      </c>
      <c r="N216" s="1" t="s">
        <v>56</v>
      </c>
      <c r="O216" s="1" t="s">
        <v>365</v>
      </c>
      <c r="P216" s="1" t="s">
        <v>2741</v>
      </c>
      <c r="Q216" s="66">
        <v>57107</v>
      </c>
      <c r="R216" s="67">
        <v>1</v>
      </c>
      <c r="S216" s="1" t="s">
        <v>7652</v>
      </c>
      <c r="T216" s="1" t="s">
        <v>7414</v>
      </c>
      <c r="U216" s="1" t="s">
        <v>7652</v>
      </c>
      <c r="V216" s="1" t="s">
        <v>7652</v>
      </c>
      <c r="W216" s="1" t="s">
        <v>7446</v>
      </c>
      <c r="X216" s="1" t="s">
        <v>7446</v>
      </c>
      <c r="Y216" s="1" t="s">
        <v>132</v>
      </c>
      <c r="Z216" s="1" t="s">
        <v>3424</v>
      </c>
      <c r="AA216" s="1" t="s">
        <v>7446</v>
      </c>
      <c r="AB216" s="1" t="s">
        <v>47</v>
      </c>
      <c r="AC216" s="1" t="s">
        <v>951</v>
      </c>
      <c r="AD216" s="1" t="s">
        <v>49</v>
      </c>
      <c r="AE216" s="66">
        <v>6800</v>
      </c>
      <c r="AF216" s="66">
        <v>60424</v>
      </c>
      <c r="AG216" s="66">
        <v>6600</v>
      </c>
      <c r="AH216" s="2">
        <v>66</v>
      </c>
      <c r="AI216" s="2">
        <v>201</v>
      </c>
      <c r="AJ216" s="2">
        <v>68</v>
      </c>
      <c r="AK216" s="1" t="s">
        <v>2701</v>
      </c>
      <c r="AL216" s="2">
        <v>0</v>
      </c>
      <c r="AM216" s="2">
        <v>282</v>
      </c>
      <c r="AN216" s="66">
        <v>64578</v>
      </c>
      <c r="AO216" s="1" t="s">
        <v>7652</v>
      </c>
      <c r="AP216" s="1" t="s">
        <v>33</v>
      </c>
      <c r="AQ216" s="1" t="s">
        <v>46</v>
      </c>
      <c r="AR216" s="1" t="s">
        <v>654</v>
      </c>
      <c r="AS216" s="1" t="s">
        <v>3425</v>
      </c>
      <c r="AT216" s="133">
        <f t="shared" si="9"/>
        <v>2019</v>
      </c>
      <c r="AU216" s="1">
        <f t="shared" si="10"/>
        <v>10</v>
      </c>
      <c r="AV216" s="1">
        <f t="shared" si="11"/>
        <v>44</v>
      </c>
    </row>
    <row r="217" spans="1:48" x14ac:dyDescent="0.3">
      <c r="A217" s="2">
        <v>1.55</v>
      </c>
      <c r="B217" s="1" t="s">
        <v>50</v>
      </c>
      <c r="C217" s="2">
        <v>418</v>
      </c>
      <c r="D217" s="2">
        <v>467</v>
      </c>
      <c r="E217" s="1" t="s">
        <v>45</v>
      </c>
      <c r="F217" s="1" t="s">
        <v>274</v>
      </c>
      <c r="G217" s="1" t="s">
        <v>2641</v>
      </c>
      <c r="H217" s="1" t="s">
        <v>3153</v>
      </c>
      <c r="I217" s="1" t="s">
        <v>6515</v>
      </c>
      <c r="J217" s="1" t="s">
        <v>1177</v>
      </c>
      <c r="K217" s="1" t="s">
        <v>340</v>
      </c>
      <c r="L217" s="1" t="s">
        <v>85</v>
      </c>
      <c r="M217" s="1" t="s">
        <v>46</v>
      </c>
      <c r="N217" s="1" t="s">
        <v>86</v>
      </c>
      <c r="O217" s="1" t="s">
        <v>341</v>
      </c>
      <c r="P217" s="1" t="s">
        <v>2972</v>
      </c>
      <c r="Q217" s="66">
        <v>14760</v>
      </c>
      <c r="R217" s="67">
        <v>1</v>
      </c>
      <c r="S217" s="1" t="s">
        <v>7656</v>
      </c>
      <c r="T217" s="1" t="s">
        <v>7657</v>
      </c>
      <c r="U217" s="1" t="s">
        <v>7656</v>
      </c>
      <c r="V217" s="1" t="s">
        <v>7656</v>
      </c>
      <c r="W217" s="1" t="s">
        <v>7497</v>
      </c>
      <c r="X217" s="1" t="s">
        <v>7497</v>
      </c>
      <c r="Y217" s="1" t="s">
        <v>3426</v>
      </c>
      <c r="Z217" s="1" t="s">
        <v>3427</v>
      </c>
      <c r="AA217" s="1" t="s">
        <v>7497</v>
      </c>
      <c r="AB217" s="1" t="s">
        <v>175</v>
      </c>
      <c r="AC217" s="1" t="s">
        <v>90</v>
      </c>
      <c r="AD217" s="1" t="s">
        <v>49</v>
      </c>
      <c r="AE217" s="66">
        <v>9160</v>
      </c>
      <c r="AF217" s="66">
        <v>1067</v>
      </c>
      <c r="AG217" s="66">
        <v>4533</v>
      </c>
      <c r="AH217" s="2">
        <v>61.33</v>
      </c>
      <c r="AI217" s="2">
        <v>40</v>
      </c>
      <c r="AJ217" s="2">
        <v>10.67</v>
      </c>
      <c r="AK217" s="1" t="s">
        <v>2701</v>
      </c>
      <c r="AL217" s="2">
        <v>0</v>
      </c>
      <c r="AM217" s="2">
        <v>32</v>
      </c>
      <c r="AN217" s="66">
        <v>7328</v>
      </c>
      <c r="AO217" s="1" t="s">
        <v>7595</v>
      </c>
      <c r="AP217" s="1" t="s">
        <v>33</v>
      </c>
      <c r="AQ217" s="1" t="s">
        <v>46</v>
      </c>
      <c r="AR217" s="1" t="s">
        <v>46</v>
      </c>
      <c r="AS217" s="1" t="s">
        <v>3428</v>
      </c>
      <c r="AT217" s="133">
        <f t="shared" si="9"/>
        <v>2019</v>
      </c>
      <c r="AU217" s="1">
        <f t="shared" si="10"/>
        <v>1</v>
      </c>
      <c r="AV217" s="1">
        <f t="shared" si="11"/>
        <v>4</v>
      </c>
    </row>
    <row r="218" spans="1:48" x14ac:dyDescent="0.3">
      <c r="A218" s="2">
        <v>0.69</v>
      </c>
      <c r="B218" s="1" t="s">
        <v>342</v>
      </c>
      <c r="C218" s="2">
        <v>430</v>
      </c>
      <c r="D218" s="2">
        <v>470</v>
      </c>
      <c r="E218" s="1" t="s">
        <v>45</v>
      </c>
      <c r="F218" s="1" t="s">
        <v>274</v>
      </c>
      <c r="G218" s="1" t="s">
        <v>2641</v>
      </c>
      <c r="H218" s="1" t="s">
        <v>343</v>
      </c>
      <c r="I218" s="1" t="s">
        <v>6515</v>
      </c>
      <c r="J218" s="1" t="s">
        <v>1178</v>
      </c>
      <c r="K218" s="1" t="s">
        <v>340</v>
      </c>
      <c r="L218" s="1" t="s">
        <v>85</v>
      </c>
      <c r="M218" s="1" t="s">
        <v>46</v>
      </c>
      <c r="N218" s="1" t="s">
        <v>86</v>
      </c>
      <c r="O218" s="1" t="s">
        <v>341</v>
      </c>
      <c r="P218" s="1" t="s">
        <v>2972</v>
      </c>
      <c r="Q218" s="66">
        <v>9931.81</v>
      </c>
      <c r="R218" s="67">
        <v>1</v>
      </c>
      <c r="S218" s="1" t="s">
        <v>7651</v>
      </c>
      <c r="T218" s="1" t="s">
        <v>7634</v>
      </c>
      <c r="U218" s="1" t="s">
        <v>7651</v>
      </c>
      <c r="V218" s="1" t="s">
        <v>7651</v>
      </c>
      <c r="W218" s="1" t="s">
        <v>7541</v>
      </c>
      <c r="X218" s="1" t="s">
        <v>7541</v>
      </c>
      <c r="Y218" s="1" t="s">
        <v>3429</v>
      </c>
      <c r="Z218" s="1" t="s">
        <v>345</v>
      </c>
      <c r="AA218" s="1" t="s">
        <v>7541</v>
      </c>
      <c r="AB218" s="1" t="s">
        <v>175</v>
      </c>
      <c r="AC218" s="1" t="s">
        <v>90</v>
      </c>
      <c r="AD218" s="1" t="s">
        <v>49</v>
      </c>
      <c r="AE218" s="1" t="s">
        <v>46</v>
      </c>
      <c r="AF218" s="1" t="s">
        <v>46</v>
      </c>
      <c r="AG218" s="1" t="s">
        <v>46</v>
      </c>
      <c r="AH218" s="1" t="s">
        <v>46</v>
      </c>
      <c r="AI218" s="1" t="s">
        <v>46</v>
      </c>
      <c r="AJ218" s="1" t="s">
        <v>46</v>
      </c>
      <c r="AK218" s="1" t="s">
        <v>2701</v>
      </c>
      <c r="AL218" s="2">
        <v>0</v>
      </c>
      <c r="AM218" s="2">
        <v>34</v>
      </c>
      <c r="AN218" s="66">
        <v>7786</v>
      </c>
      <c r="AO218" s="1" t="s">
        <v>7651</v>
      </c>
      <c r="AP218" s="1" t="s">
        <v>33</v>
      </c>
      <c r="AQ218" s="1" t="s">
        <v>46</v>
      </c>
      <c r="AR218" s="1" t="s">
        <v>46</v>
      </c>
      <c r="AS218" s="1" t="s">
        <v>3430</v>
      </c>
      <c r="AT218" s="133">
        <f t="shared" si="9"/>
        <v>2019</v>
      </c>
      <c r="AU218" s="1">
        <f t="shared" si="10"/>
        <v>2</v>
      </c>
      <c r="AV218" s="1">
        <f t="shared" si="11"/>
        <v>6</v>
      </c>
    </row>
    <row r="219" spans="1:48" x14ac:dyDescent="0.3">
      <c r="A219" s="2">
        <v>1.06</v>
      </c>
      <c r="B219" s="1" t="s">
        <v>355</v>
      </c>
      <c r="C219" s="2">
        <v>423</v>
      </c>
      <c r="D219" s="2">
        <v>471</v>
      </c>
      <c r="E219" s="1" t="s">
        <v>45</v>
      </c>
      <c r="F219" s="1" t="s">
        <v>274</v>
      </c>
      <c r="G219" s="1" t="s">
        <v>2641</v>
      </c>
      <c r="H219" s="1" t="s">
        <v>352</v>
      </c>
      <c r="I219" s="1" t="s">
        <v>6515</v>
      </c>
      <c r="J219" s="1" t="s">
        <v>1179</v>
      </c>
      <c r="K219" s="1" t="s">
        <v>84</v>
      </c>
      <c r="L219" s="1" t="s">
        <v>85</v>
      </c>
      <c r="M219" s="1" t="s">
        <v>46</v>
      </c>
      <c r="N219" s="1" t="s">
        <v>2906</v>
      </c>
      <c r="O219" s="1" t="s">
        <v>2907</v>
      </c>
      <c r="P219" s="1" t="s">
        <v>2908</v>
      </c>
      <c r="Q219" s="66">
        <v>32949</v>
      </c>
      <c r="R219" s="67">
        <v>1</v>
      </c>
      <c r="S219" s="1" t="s">
        <v>7477</v>
      </c>
      <c r="T219" s="1" t="s">
        <v>7644</v>
      </c>
      <c r="U219" s="1" t="s">
        <v>7477</v>
      </c>
      <c r="V219" s="1" t="s">
        <v>7477</v>
      </c>
      <c r="W219" s="1" t="s">
        <v>7658</v>
      </c>
      <c r="X219" s="1" t="s">
        <v>7658</v>
      </c>
      <c r="Y219" s="1" t="s">
        <v>3431</v>
      </c>
      <c r="Z219" s="1" t="s">
        <v>3432</v>
      </c>
      <c r="AA219" s="1" t="s">
        <v>7305</v>
      </c>
      <c r="AB219" s="1" t="s">
        <v>47</v>
      </c>
      <c r="AC219" s="1" t="s">
        <v>354</v>
      </c>
      <c r="AD219" s="1" t="s">
        <v>49</v>
      </c>
      <c r="AE219" s="66" t="s">
        <v>46</v>
      </c>
      <c r="AF219" s="66" t="s">
        <v>46</v>
      </c>
      <c r="AG219" s="66" t="s">
        <v>46</v>
      </c>
      <c r="AH219" s="2" t="s">
        <v>46</v>
      </c>
      <c r="AI219" s="2" t="s">
        <v>46</v>
      </c>
      <c r="AJ219" s="2" t="s">
        <v>46</v>
      </c>
      <c r="AK219" s="1" t="s">
        <v>2701</v>
      </c>
      <c r="AL219" s="2">
        <v>0</v>
      </c>
      <c r="AM219" s="2">
        <v>282</v>
      </c>
      <c r="AN219" s="66">
        <v>64578</v>
      </c>
      <c r="AO219" s="1" t="s">
        <v>7493</v>
      </c>
      <c r="AP219" s="1" t="s">
        <v>33</v>
      </c>
      <c r="AQ219" s="1" t="s">
        <v>46</v>
      </c>
      <c r="AR219" s="1" t="s">
        <v>46</v>
      </c>
      <c r="AS219" s="1" t="s">
        <v>3433</v>
      </c>
      <c r="AT219" s="133">
        <f t="shared" si="9"/>
        <v>2019</v>
      </c>
      <c r="AU219" s="1">
        <f t="shared" si="10"/>
        <v>12</v>
      </c>
      <c r="AV219" s="1">
        <f t="shared" si="11"/>
        <v>52</v>
      </c>
    </row>
    <row r="220" spans="1:48" x14ac:dyDescent="0.3">
      <c r="A220" s="2">
        <v>0.78</v>
      </c>
      <c r="B220" s="1" t="s">
        <v>50</v>
      </c>
      <c r="C220" s="2">
        <v>434</v>
      </c>
      <c r="D220" s="2">
        <v>472</v>
      </c>
      <c r="E220" s="1" t="s">
        <v>45</v>
      </c>
      <c r="F220" s="1" t="s">
        <v>274</v>
      </c>
      <c r="G220" s="1" t="s">
        <v>2641</v>
      </c>
      <c r="H220" s="1" t="s">
        <v>120</v>
      </c>
      <c r="I220" s="1" t="s">
        <v>6515</v>
      </c>
      <c r="J220" s="1" t="s">
        <v>3434</v>
      </c>
      <c r="K220" s="1" t="s">
        <v>122</v>
      </c>
      <c r="L220" s="1" t="s">
        <v>123</v>
      </c>
      <c r="M220" s="1" t="s">
        <v>46</v>
      </c>
      <c r="N220" s="1" t="s">
        <v>2735</v>
      </c>
      <c r="O220" s="1" t="s">
        <v>126</v>
      </c>
      <c r="P220" s="1" t="s">
        <v>402</v>
      </c>
      <c r="Q220" s="66">
        <v>6870</v>
      </c>
      <c r="R220" s="67">
        <v>1</v>
      </c>
      <c r="S220" s="1" t="s">
        <v>7107</v>
      </c>
      <c r="T220" s="1" t="s">
        <v>7649</v>
      </c>
      <c r="U220" s="1" t="s">
        <v>7107</v>
      </c>
      <c r="V220" s="1" t="s">
        <v>7107</v>
      </c>
      <c r="W220" s="1" t="s">
        <v>7659</v>
      </c>
      <c r="X220" s="1" t="s">
        <v>7659</v>
      </c>
      <c r="Y220" s="1" t="s">
        <v>3435</v>
      </c>
      <c r="Z220" s="1" t="s">
        <v>3436</v>
      </c>
      <c r="AA220" s="1" t="s">
        <v>7659</v>
      </c>
      <c r="AB220" s="1" t="s">
        <v>175</v>
      </c>
      <c r="AC220" s="1" t="s">
        <v>48</v>
      </c>
      <c r="AD220" s="1" t="s">
        <v>49</v>
      </c>
      <c r="AE220" s="66" t="s">
        <v>46</v>
      </c>
      <c r="AF220" s="66" t="s">
        <v>46</v>
      </c>
      <c r="AG220" s="66" t="s">
        <v>46</v>
      </c>
      <c r="AH220" s="2" t="s">
        <v>46</v>
      </c>
      <c r="AI220" s="2" t="s">
        <v>46</v>
      </c>
      <c r="AJ220" s="2" t="s">
        <v>46</v>
      </c>
      <c r="AK220" s="1" t="s">
        <v>2701</v>
      </c>
      <c r="AL220" s="2">
        <v>0</v>
      </c>
      <c r="AM220" s="2">
        <v>27</v>
      </c>
      <c r="AN220" s="66">
        <v>6883</v>
      </c>
      <c r="AO220" s="1" t="s">
        <v>7652</v>
      </c>
      <c r="AP220" s="1" t="s">
        <v>33</v>
      </c>
      <c r="AQ220" s="1" t="s">
        <v>46</v>
      </c>
      <c r="AR220" s="1" t="s">
        <v>46</v>
      </c>
      <c r="AS220" s="1" t="s">
        <v>3437</v>
      </c>
      <c r="AT220" s="133">
        <f t="shared" si="9"/>
        <v>2019</v>
      </c>
      <c r="AU220" s="1">
        <f t="shared" si="10"/>
        <v>3</v>
      </c>
      <c r="AV220" s="1">
        <f t="shared" si="11"/>
        <v>11</v>
      </c>
    </row>
    <row r="221" spans="1:48" x14ac:dyDescent="0.3">
      <c r="A221" s="2">
        <v>0.97</v>
      </c>
      <c r="B221" s="1" t="s">
        <v>98</v>
      </c>
      <c r="C221" s="2">
        <v>470</v>
      </c>
      <c r="D221" s="2">
        <v>477</v>
      </c>
      <c r="E221" s="1" t="s">
        <v>45</v>
      </c>
      <c r="F221" s="1" t="s">
        <v>274</v>
      </c>
      <c r="G221" s="1" t="s">
        <v>2641</v>
      </c>
      <c r="H221" s="1" t="s">
        <v>168</v>
      </c>
      <c r="I221" s="1" t="s">
        <v>6515</v>
      </c>
      <c r="J221" s="1" t="s">
        <v>3438</v>
      </c>
      <c r="K221" s="1" t="s">
        <v>84</v>
      </c>
      <c r="L221" s="1" t="s">
        <v>85</v>
      </c>
      <c r="M221" s="1" t="s">
        <v>46</v>
      </c>
      <c r="N221" s="1" t="s">
        <v>3439</v>
      </c>
      <c r="O221" s="1" t="s">
        <v>2419</v>
      </c>
      <c r="P221" s="1" t="s">
        <v>44</v>
      </c>
      <c r="Q221" s="66">
        <v>455098.71</v>
      </c>
      <c r="R221" s="67">
        <v>1</v>
      </c>
      <c r="S221" s="1" t="s">
        <v>7493</v>
      </c>
      <c r="T221" s="1" t="s">
        <v>7607</v>
      </c>
      <c r="U221" s="1" t="s">
        <v>7493</v>
      </c>
      <c r="V221" s="1" t="s">
        <v>7493</v>
      </c>
      <c r="W221" s="1" t="s">
        <v>7563</v>
      </c>
      <c r="X221" s="1" t="s">
        <v>7563</v>
      </c>
      <c r="Y221" s="1" t="s">
        <v>3440</v>
      </c>
      <c r="Z221" s="1" t="s">
        <v>3441</v>
      </c>
      <c r="AA221" s="1" t="s">
        <v>7305</v>
      </c>
      <c r="AB221" s="1" t="s">
        <v>400</v>
      </c>
      <c r="AC221" s="1" t="s">
        <v>90</v>
      </c>
      <c r="AD221" s="1" t="s">
        <v>49</v>
      </c>
      <c r="AE221" s="66">
        <v>407099</v>
      </c>
      <c r="AF221" s="66">
        <v>38900</v>
      </c>
      <c r="AG221" s="66">
        <v>9100</v>
      </c>
      <c r="AH221" s="2">
        <v>91</v>
      </c>
      <c r="AI221" s="104">
        <v>1880.98</v>
      </c>
      <c r="AJ221" s="2">
        <v>389</v>
      </c>
      <c r="AK221" s="1" t="s">
        <v>2682</v>
      </c>
      <c r="AL221" s="68">
        <v>1693</v>
      </c>
      <c r="AM221" s="68">
        <v>1881</v>
      </c>
      <c r="AN221" s="66">
        <v>387674</v>
      </c>
      <c r="AO221" s="1" t="s">
        <v>7595</v>
      </c>
      <c r="AP221" s="1" t="s">
        <v>33</v>
      </c>
      <c r="AQ221" s="1" t="s">
        <v>3413</v>
      </c>
      <c r="AR221" s="1" t="s">
        <v>663</v>
      </c>
      <c r="AS221" s="1" t="s">
        <v>3442</v>
      </c>
      <c r="AT221" s="133">
        <f t="shared" si="9"/>
        <v>2019</v>
      </c>
      <c r="AU221" s="1">
        <f t="shared" si="10"/>
        <v>12</v>
      </c>
      <c r="AV221" s="1">
        <f t="shared" si="11"/>
        <v>52</v>
      </c>
    </row>
    <row r="222" spans="1:48" x14ac:dyDescent="0.3">
      <c r="A222" s="2">
        <v>0.37</v>
      </c>
      <c r="B222" s="1" t="s">
        <v>50</v>
      </c>
      <c r="C222" s="2">
        <v>438</v>
      </c>
      <c r="D222" s="2">
        <v>478</v>
      </c>
      <c r="E222" s="1" t="s">
        <v>46</v>
      </c>
      <c r="F222" s="1" t="s">
        <v>274</v>
      </c>
      <c r="G222" s="1" t="s">
        <v>2641</v>
      </c>
      <c r="H222" s="1" t="s">
        <v>439</v>
      </c>
      <c r="I222" s="1" t="s">
        <v>6515</v>
      </c>
      <c r="J222" s="1" t="s">
        <v>3443</v>
      </c>
      <c r="K222" s="1" t="s">
        <v>280</v>
      </c>
      <c r="L222" s="1" t="s">
        <v>123</v>
      </c>
      <c r="M222" s="1" t="s">
        <v>46</v>
      </c>
      <c r="N222" s="1" t="s">
        <v>46</v>
      </c>
      <c r="O222" s="1" t="s">
        <v>3444</v>
      </c>
      <c r="P222" s="1" t="s">
        <v>46</v>
      </c>
      <c r="Q222" s="66">
        <v>6864</v>
      </c>
      <c r="R222" s="67">
        <v>1</v>
      </c>
      <c r="S222" s="1" t="s">
        <v>7477</v>
      </c>
      <c r="T222" s="1" t="s">
        <v>7650</v>
      </c>
      <c r="U222" s="1" t="s">
        <v>7477</v>
      </c>
      <c r="V222" s="1" t="s">
        <v>7477</v>
      </c>
      <c r="W222" s="1" t="s">
        <v>7497</v>
      </c>
      <c r="X222" s="1" t="s">
        <v>7497</v>
      </c>
      <c r="Y222" s="1" t="s">
        <v>3445</v>
      </c>
      <c r="Z222" s="1" t="s">
        <v>3446</v>
      </c>
      <c r="AA222" s="1" t="s">
        <v>7305</v>
      </c>
      <c r="AB222" s="1" t="s">
        <v>175</v>
      </c>
      <c r="AC222" s="1" t="s">
        <v>48</v>
      </c>
      <c r="AD222" s="1" t="s">
        <v>49</v>
      </c>
      <c r="AE222" s="66" t="s">
        <v>46</v>
      </c>
      <c r="AF222" s="66" t="s">
        <v>46</v>
      </c>
      <c r="AG222" s="66" t="s">
        <v>46</v>
      </c>
      <c r="AH222" s="2" t="s">
        <v>46</v>
      </c>
      <c r="AI222" s="68" t="s">
        <v>46</v>
      </c>
      <c r="AJ222" s="2" t="s">
        <v>46</v>
      </c>
      <c r="AK222" s="1" t="s">
        <v>2701</v>
      </c>
      <c r="AL222" s="2">
        <v>0</v>
      </c>
      <c r="AM222" s="2">
        <v>24</v>
      </c>
      <c r="AN222" s="66">
        <v>5496</v>
      </c>
      <c r="AO222" s="1" t="s">
        <v>7493</v>
      </c>
      <c r="AP222" s="1" t="s">
        <v>33</v>
      </c>
      <c r="AQ222" s="1" t="s">
        <v>46</v>
      </c>
      <c r="AR222" s="1" t="s">
        <v>46</v>
      </c>
      <c r="AS222" s="1" t="s">
        <v>3447</v>
      </c>
      <c r="AT222" s="133">
        <f t="shared" si="9"/>
        <v>2019</v>
      </c>
      <c r="AU222" s="1">
        <f t="shared" si="10"/>
        <v>12</v>
      </c>
      <c r="AV222" s="1">
        <f t="shared" si="11"/>
        <v>52</v>
      </c>
    </row>
    <row r="223" spans="1:48" x14ac:dyDescent="0.3">
      <c r="A223" s="2">
        <v>0</v>
      </c>
      <c r="B223" s="1" t="s">
        <v>128</v>
      </c>
      <c r="C223" s="2" t="s">
        <v>46</v>
      </c>
      <c r="D223" s="2">
        <v>479</v>
      </c>
      <c r="E223" s="1" t="s">
        <v>46</v>
      </c>
      <c r="F223" s="1" t="s">
        <v>2694</v>
      </c>
      <c r="G223" s="1" t="s">
        <v>2695</v>
      </c>
      <c r="H223" s="1" t="s">
        <v>120</v>
      </c>
      <c r="I223" s="1" t="s">
        <v>6515</v>
      </c>
      <c r="J223" s="1" t="s">
        <v>3448</v>
      </c>
      <c r="K223" s="1" t="s">
        <v>122</v>
      </c>
      <c r="L223" s="1" t="s">
        <v>123</v>
      </c>
      <c r="M223" s="1" t="s">
        <v>46</v>
      </c>
      <c r="N223" s="1" t="s">
        <v>46</v>
      </c>
      <c r="O223" s="1" t="s">
        <v>46</v>
      </c>
      <c r="P223" s="1" t="s">
        <v>46</v>
      </c>
      <c r="Q223" s="66" t="s">
        <v>46</v>
      </c>
      <c r="R223" s="67">
        <v>1</v>
      </c>
      <c r="S223" s="1" t="s">
        <v>46</v>
      </c>
      <c r="T223" s="1" t="s">
        <v>46</v>
      </c>
      <c r="U223" s="1" t="s">
        <v>7584</v>
      </c>
      <c r="V223" s="1" t="s">
        <v>7584</v>
      </c>
      <c r="W223" s="1" t="s">
        <v>7584</v>
      </c>
      <c r="X223" s="1" t="s">
        <v>7584</v>
      </c>
      <c r="Y223" s="1" t="s">
        <v>59</v>
      </c>
      <c r="Z223" s="1" t="s">
        <v>3449</v>
      </c>
      <c r="AA223" s="1" t="s">
        <v>7305</v>
      </c>
      <c r="AB223" s="1" t="s">
        <v>46</v>
      </c>
      <c r="AC223" s="1" t="s">
        <v>48</v>
      </c>
      <c r="AD223" s="1" t="s">
        <v>49</v>
      </c>
      <c r="AE223" s="66" t="s">
        <v>46</v>
      </c>
      <c r="AF223" s="66" t="s">
        <v>46</v>
      </c>
      <c r="AG223" s="66" t="s">
        <v>46</v>
      </c>
      <c r="AH223" s="2" t="s">
        <v>46</v>
      </c>
      <c r="AI223" s="2" t="s">
        <v>46</v>
      </c>
      <c r="AJ223" s="2" t="s">
        <v>46</v>
      </c>
      <c r="AK223" s="1" t="s">
        <v>46</v>
      </c>
      <c r="AL223" s="2" t="s">
        <v>46</v>
      </c>
      <c r="AM223" s="2" t="s">
        <v>46</v>
      </c>
      <c r="AN223" s="66" t="s">
        <v>46</v>
      </c>
      <c r="AO223" s="1" t="s">
        <v>7493</v>
      </c>
      <c r="AP223" s="1" t="s">
        <v>46</v>
      </c>
      <c r="AQ223" s="1" t="s">
        <v>46</v>
      </c>
      <c r="AR223" s="1" t="s">
        <v>46</v>
      </c>
      <c r="AS223" s="1" t="s">
        <v>3450</v>
      </c>
      <c r="AT223" s="133">
        <f t="shared" si="9"/>
        <v>2019</v>
      </c>
      <c r="AU223" s="1">
        <f t="shared" si="10"/>
        <v>12</v>
      </c>
      <c r="AV223" s="1">
        <f t="shared" si="11"/>
        <v>52</v>
      </c>
    </row>
    <row r="224" spans="1:48" x14ac:dyDescent="0.3">
      <c r="A224" s="2">
        <v>0.88</v>
      </c>
      <c r="B224" s="1" t="s">
        <v>277</v>
      </c>
      <c r="C224" s="2">
        <v>440</v>
      </c>
      <c r="D224" s="2">
        <v>480</v>
      </c>
      <c r="E224" s="1" t="s">
        <v>46</v>
      </c>
      <c r="F224" s="1" t="s">
        <v>274</v>
      </c>
      <c r="G224" s="1" t="s">
        <v>2641</v>
      </c>
      <c r="H224" s="1" t="s">
        <v>3451</v>
      </c>
      <c r="I224" s="1" t="s">
        <v>6515</v>
      </c>
      <c r="J224" s="1" t="s">
        <v>3452</v>
      </c>
      <c r="K224" s="1" t="s">
        <v>181</v>
      </c>
      <c r="L224" s="1" t="s">
        <v>55</v>
      </c>
      <c r="M224" s="1" t="s">
        <v>46</v>
      </c>
      <c r="N224" s="1" t="s">
        <v>116</v>
      </c>
      <c r="O224" s="1" t="s">
        <v>193</v>
      </c>
      <c r="P224" s="1" t="s">
        <v>119</v>
      </c>
      <c r="Q224" s="66">
        <v>346408.77</v>
      </c>
      <c r="R224" s="67">
        <v>1</v>
      </c>
      <c r="S224" s="1" t="s">
        <v>7651</v>
      </c>
      <c r="T224" s="1" t="s">
        <v>7511</v>
      </c>
      <c r="U224" s="1" t="s">
        <v>7651</v>
      </c>
      <c r="V224" s="1" t="s">
        <v>7651</v>
      </c>
      <c r="W224" s="1" t="s">
        <v>7660</v>
      </c>
      <c r="X224" s="1" t="s">
        <v>7660</v>
      </c>
      <c r="Y224" s="1" t="s">
        <v>3453</v>
      </c>
      <c r="Z224" s="1" t="s">
        <v>3454</v>
      </c>
      <c r="AA224" s="1" t="s">
        <v>7305</v>
      </c>
      <c r="AB224" s="1" t="s">
        <v>47</v>
      </c>
      <c r="AC224" s="1" t="s">
        <v>48</v>
      </c>
      <c r="AD224" s="1" t="s">
        <v>49</v>
      </c>
      <c r="AE224" s="66">
        <v>269151</v>
      </c>
      <c r="AF224" s="66">
        <v>1600</v>
      </c>
      <c r="AG224" s="66">
        <v>75658</v>
      </c>
      <c r="AH224" s="2">
        <v>756.6</v>
      </c>
      <c r="AI224" s="104">
        <v>1175.3</v>
      </c>
      <c r="AJ224" s="2">
        <v>16</v>
      </c>
      <c r="AK224" s="1" t="s">
        <v>2682</v>
      </c>
      <c r="AL224" s="68">
        <v>1037</v>
      </c>
      <c r="AM224" s="68">
        <v>1296</v>
      </c>
      <c r="AN224" s="66">
        <v>237391</v>
      </c>
      <c r="AO224" s="1" t="s">
        <v>7493</v>
      </c>
      <c r="AP224" s="1" t="s">
        <v>33</v>
      </c>
      <c r="AQ224" s="1" t="s">
        <v>3455</v>
      </c>
      <c r="AR224" s="1" t="s">
        <v>46</v>
      </c>
      <c r="AS224" s="1" t="s">
        <v>3456</v>
      </c>
      <c r="AT224" s="133">
        <f t="shared" si="9"/>
        <v>2019</v>
      </c>
      <c r="AU224" s="1">
        <f t="shared" si="10"/>
        <v>12</v>
      </c>
      <c r="AV224" s="1">
        <f t="shared" si="11"/>
        <v>52</v>
      </c>
    </row>
    <row r="225" spans="1:48" x14ac:dyDescent="0.3">
      <c r="A225" s="2">
        <v>0</v>
      </c>
      <c r="B225" s="1" t="s">
        <v>109</v>
      </c>
      <c r="C225" s="2">
        <v>603</v>
      </c>
      <c r="D225" s="2">
        <v>481</v>
      </c>
      <c r="E225" s="1" t="s">
        <v>45</v>
      </c>
      <c r="F225" s="1" t="s">
        <v>274</v>
      </c>
      <c r="G225" s="1" t="s">
        <v>2641</v>
      </c>
      <c r="H225" s="1" t="s">
        <v>110</v>
      </c>
      <c r="I225" s="1" t="s">
        <v>6510</v>
      </c>
      <c r="J225" s="1" t="s">
        <v>3457</v>
      </c>
      <c r="K225" s="1" t="s">
        <v>102</v>
      </c>
      <c r="L225" s="1" t="s">
        <v>85</v>
      </c>
      <c r="M225" s="1" t="s">
        <v>46</v>
      </c>
      <c r="N225" s="1" t="s">
        <v>104</v>
      </c>
      <c r="O225" s="1" t="s">
        <v>104</v>
      </c>
      <c r="P225" s="1" t="s">
        <v>402</v>
      </c>
      <c r="Q225" s="66">
        <v>189837.25</v>
      </c>
      <c r="R225" s="67">
        <v>1</v>
      </c>
      <c r="S225" s="1" t="s">
        <v>7541</v>
      </c>
      <c r="T225" s="1" t="s">
        <v>7661</v>
      </c>
      <c r="U225" s="1" t="s">
        <v>7424</v>
      </c>
      <c r="V225" s="1" t="s">
        <v>7424</v>
      </c>
      <c r="W225" s="1" t="s">
        <v>7647</v>
      </c>
      <c r="X225" s="1" t="s">
        <v>7647</v>
      </c>
      <c r="Y225" s="1" t="s">
        <v>3458</v>
      </c>
      <c r="Z225" s="1" t="s">
        <v>3459</v>
      </c>
      <c r="AA225" s="1" t="s">
        <v>7647</v>
      </c>
      <c r="AB225" s="1" t="s">
        <v>47</v>
      </c>
      <c r="AC225" s="1" t="s">
        <v>90</v>
      </c>
      <c r="AD225" s="1" t="s">
        <v>49</v>
      </c>
      <c r="AE225" s="66">
        <v>155090</v>
      </c>
      <c r="AF225" s="66">
        <v>9947</v>
      </c>
      <c r="AG225" s="66">
        <v>24800</v>
      </c>
      <c r="AH225" s="2">
        <v>248</v>
      </c>
      <c r="AI225" s="2">
        <v>677.25</v>
      </c>
      <c r="AJ225" s="2">
        <v>99.47</v>
      </c>
      <c r="AK225" s="1" t="s">
        <v>2682</v>
      </c>
      <c r="AL225" s="2">
        <v>780</v>
      </c>
      <c r="AM225" s="2">
        <v>975</v>
      </c>
      <c r="AN225" s="66">
        <v>178638</v>
      </c>
      <c r="AO225" s="1" t="s">
        <v>7491</v>
      </c>
      <c r="AP225" s="1" t="s">
        <v>33</v>
      </c>
      <c r="AQ225" s="1" t="s">
        <v>106</v>
      </c>
      <c r="AR225" s="1" t="s">
        <v>663</v>
      </c>
      <c r="AS225" s="1" t="s">
        <v>3460</v>
      </c>
      <c r="AT225" s="133">
        <f t="shared" si="9"/>
        <v>2019</v>
      </c>
      <c r="AU225" s="1">
        <f t="shared" si="10"/>
        <v>7</v>
      </c>
      <c r="AV225" s="1">
        <f t="shared" si="11"/>
        <v>31</v>
      </c>
    </row>
    <row r="226" spans="1:48" x14ac:dyDescent="0.3">
      <c r="A226" s="2">
        <v>0.96</v>
      </c>
      <c r="B226" s="1" t="s">
        <v>98</v>
      </c>
      <c r="C226" s="2">
        <v>429</v>
      </c>
      <c r="D226" s="2">
        <v>482</v>
      </c>
      <c r="E226" s="1" t="s">
        <v>45</v>
      </c>
      <c r="F226" s="1" t="s">
        <v>274</v>
      </c>
      <c r="G226" s="1" t="s">
        <v>2641</v>
      </c>
      <c r="H226" s="1" t="s">
        <v>168</v>
      </c>
      <c r="I226" s="1" t="s">
        <v>6515</v>
      </c>
      <c r="J226" s="1" t="s">
        <v>1195</v>
      </c>
      <c r="K226" s="1" t="s">
        <v>84</v>
      </c>
      <c r="L226" s="1" t="s">
        <v>85</v>
      </c>
      <c r="M226" s="1" t="s">
        <v>46</v>
      </c>
      <c r="N226" s="1" t="s">
        <v>86</v>
      </c>
      <c r="O226" s="1" t="s">
        <v>2419</v>
      </c>
      <c r="P226" s="1" t="s">
        <v>2908</v>
      </c>
      <c r="Q226" s="66">
        <v>60969.93</v>
      </c>
      <c r="R226" s="67">
        <v>1</v>
      </c>
      <c r="S226" s="1" t="s">
        <v>7107</v>
      </c>
      <c r="T226" s="1" t="s">
        <v>7503</v>
      </c>
      <c r="U226" s="1" t="s">
        <v>7477</v>
      </c>
      <c r="V226" s="1" t="s">
        <v>7477</v>
      </c>
      <c r="W226" s="1" t="s">
        <v>7374</v>
      </c>
      <c r="X226" s="1" t="s">
        <v>7374</v>
      </c>
      <c r="Y226" s="1" t="s">
        <v>3461</v>
      </c>
      <c r="Z226" s="1" t="s">
        <v>3462</v>
      </c>
      <c r="AA226" s="1" t="s">
        <v>7305</v>
      </c>
      <c r="AB226" s="1" t="s">
        <v>175</v>
      </c>
      <c r="AC226" s="1" t="s">
        <v>90</v>
      </c>
      <c r="AD226" s="1" t="s">
        <v>49</v>
      </c>
      <c r="AE226" s="66" t="s">
        <v>46</v>
      </c>
      <c r="AF226" s="66" t="s">
        <v>46</v>
      </c>
      <c r="AG226" s="66" t="s">
        <v>46</v>
      </c>
      <c r="AH226" s="2" t="s">
        <v>46</v>
      </c>
      <c r="AI226" s="2" t="s">
        <v>46</v>
      </c>
      <c r="AJ226" s="2" t="s">
        <v>46</v>
      </c>
      <c r="AK226" s="1" t="s">
        <v>2701</v>
      </c>
      <c r="AL226" s="2">
        <v>0</v>
      </c>
      <c r="AM226" s="2">
        <v>239</v>
      </c>
      <c r="AN226" s="66">
        <v>54731</v>
      </c>
      <c r="AO226" s="1" t="s">
        <v>7477</v>
      </c>
      <c r="AP226" s="1" t="s">
        <v>33</v>
      </c>
      <c r="AQ226" s="1" t="s">
        <v>46</v>
      </c>
      <c r="AR226" s="1" t="s">
        <v>46</v>
      </c>
      <c r="AS226" s="1" t="s">
        <v>3463</v>
      </c>
      <c r="AT226" s="133">
        <f t="shared" si="9"/>
        <v>2019</v>
      </c>
      <c r="AU226" s="1">
        <f t="shared" si="10"/>
        <v>12</v>
      </c>
      <c r="AV226" s="1">
        <f t="shared" si="11"/>
        <v>52</v>
      </c>
    </row>
    <row r="227" spans="1:48" x14ac:dyDescent="0.3">
      <c r="A227" s="2">
        <v>0.2</v>
      </c>
      <c r="B227" s="1" t="s">
        <v>50</v>
      </c>
      <c r="C227" s="2">
        <v>458</v>
      </c>
      <c r="D227" s="2">
        <v>483</v>
      </c>
      <c r="E227" s="1" t="s">
        <v>45</v>
      </c>
      <c r="F227" s="1" t="s">
        <v>274</v>
      </c>
      <c r="G227" s="1" t="s">
        <v>2641</v>
      </c>
      <c r="H227" s="1" t="s">
        <v>439</v>
      </c>
      <c r="I227" s="1" t="s">
        <v>6515</v>
      </c>
      <c r="J227" s="1" t="s">
        <v>1196</v>
      </c>
      <c r="K227" s="1" t="s">
        <v>280</v>
      </c>
      <c r="L227" s="1" t="s">
        <v>123</v>
      </c>
      <c r="M227" s="1" t="s">
        <v>46</v>
      </c>
      <c r="N227" s="1" t="s">
        <v>46</v>
      </c>
      <c r="O227" s="1" t="s">
        <v>46</v>
      </c>
      <c r="P227" s="1" t="s">
        <v>46</v>
      </c>
      <c r="Q227" s="66">
        <v>458</v>
      </c>
      <c r="R227" s="67">
        <v>1</v>
      </c>
      <c r="S227" s="1" t="s">
        <v>7623</v>
      </c>
      <c r="T227" s="1" t="s">
        <v>7109</v>
      </c>
      <c r="U227" s="1" t="s">
        <v>7623</v>
      </c>
      <c r="V227" s="1" t="s">
        <v>7623</v>
      </c>
      <c r="W227" s="1" t="s">
        <v>7392</v>
      </c>
      <c r="X227" s="1" t="s">
        <v>7392</v>
      </c>
      <c r="Y227" s="1" t="s">
        <v>3464</v>
      </c>
      <c r="Z227" s="1" t="s">
        <v>3465</v>
      </c>
      <c r="AA227" s="1" t="s">
        <v>7305</v>
      </c>
      <c r="AB227" s="1" t="s">
        <v>46</v>
      </c>
      <c r="AC227" s="1" t="s">
        <v>216</v>
      </c>
      <c r="AD227" s="1" t="s">
        <v>49</v>
      </c>
      <c r="AE227" s="66">
        <v>458</v>
      </c>
      <c r="AF227" s="1" t="s">
        <v>46</v>
      </c>
      <c r="AG227" s="66" t="s">
        <v>46</v>
      </c>
      <c r="AH227" s="2" t="s">
        <v>46</v>
      </c>
      <c r="AI227" s="2">
        <v>2</v>
      </c>
      <c r="AJ227" s="1" t="s">
        <v>46</v>
      </c>
      <c r="AK227" s="1" t="s">
        <v>2701</v>
      </c>
      <c r="AL227" s="2" t="s">
        <v>46</v>
      </c>
      <c r="AM227" s="2">
        <v>22</v>
      </c>
      <c r="AN227" s="66">
        <v>5038</v>
      </c>
      <c r="AO227" s="1" t="s">
        <v>7623</v>
      </c>
      <c r="AP227" s="1" t="s">
        <v>46</v>
      </c>
      <c r="AQ227" s="1" t="s">
        <v>46</v>
      </c>
      <c r="AR227" s="1" t="s">
        <v>46</v>
      </c>
      <c r="AS227" s="1" t="s">
        <v>3466</v>
      </c>
      <c r="AT227" s="133">
        <f t="shared" si="9"/>
        <v>2019</v>
      </c>
      <c r="AU227" s="1">
        <f t="shared" si="10"/>
        <v>12</v>
      </c>
      <c r="AV227" s="1">
        <f t="shared" si="11"/>
        <v>52</v>
      </c>
    </row>
    <row r="228" spans="1:48" x14ac:dyDescent="0.3">
      <c r="A228" s="2">
        <v>0.7</v>
      </c>
      <c r="B228" s="1" t="s">
        <v>342</v>
      </c>
      <c r="C228" s="2">
        <v>431</v>
      </c>
      <c r="D228" s="2">
        <v>485</v>
      </c>
      <c r="E228" s="1" t="s">
        <v>45</v>
      </c>
      <c r="F228" s="1" t="s">
        <v>274</v>
      </c>
      <c r="G228" s="1" t="s">
        <v>2641</v>
      </c>
      <c r="H228" s="1" t="s">
        <v>343</v>
      </c>
      <c r="I228" s="1" t="s">
        <v>6515</v>
      </c>
      <c r="J228" s="1" t="s">
        <v>1198</v>
      </c>
      <c r="K228" s="1" t="s">
        <v>340</v>
      </c>
      <c r="L228" s="1" t="s">
        <v>85</v>
      </c>
      <c r="M228" s="1" t="s">
        <v>46</v>
      </c>
      <c r="N228" s="1" t="s">
        <v>86</v>
      </c>
      <c r="O228" s="1" t="s">
        <v>341</v>
      </c>
      <c r="P228" s="1" t="s">
        <v>2972</v>
      </c>
      <c r="Q228" s="66">
        <v>21107.5</v>
      </c>
      <c r="R228" s="67">
        <v>1</v>
      </c>
      <c r="S228" s="1" t="s">
        <v>7651</v>
      </c>
      <c r="T228" s="1" t="s">
        <v>7618</v>
      </c>
      <c r="U228" s="1" t="s">
        <v>7651</v>
      </c>
      <c r="V228" s="1" t="s">
        <v>7651</v>
      </c>
      <c r="W228" s="1" t="s">
        <v>7491</v>
      </c>
      <c r="X228" s="1" t="s">
        <v>7491</v>
      </c>
      <c r="Y228" s="1" t="s">
        <v>3467</v>
      </c>
      <c r="Z228" s="1" t="s">
        <v>3468</v>
      </c>
      <c r="AA228" s="1" t="s">
        <v>7305</v>
      </c>
      <c r="AB228" s="1" t="s">
        <v>175</v>
      </c>
      <c r="AC228" s="1" t="s">
        <v>90</v>
      </c>
      <c r="AD228" s="1" t="s">
        <v>49</v>
      </c>
      <c r="AE228" s="66">
        <v>9504</v>
      </c>
      <c r="AF228" s="66">
        <v>1600</v>
      </c>
      <c r="AG228" s="66">
        <v>10004</v>
      </c>
      <c r="AH228" s="2">
        <v>100.03</v>
      </c>
      <c r="AI228" s="2">
        <v>41.5</v>
      </c>
      <c r="AJ228" s="2">
        <v>16</v>
      </c>
      <c r="AK228" s="1" t="s">
        <v>2701</v>
      </c>
      <c r="AL228" s="2">
        <v>0</v>
      </c>
      <c r="AM228" s="2">
        <v>48</v>
      </c>
      <c r="AN228" s="66">
        <v>10992</v>
      </c>
      <c r="AO228" s="1" t="s">
        <v>7662</v>
      </c>
      <c r="AP228" s="1" t="s">
        <v>33</v>
      </c>
      <c r="AQ228" s="1" t="s">
        <v>46</v>
      </c>
      <c r="AR228" s="1" t="s">
        <v>46</v>
      </c>
      <c r="AS228" s="1" t="s">
        <v>3469</v>
      </c>
      <c r="AT228" s="133">
        <f t="shared" si="9"/>
        <v>2019</v>
      </c>
      <c r="AU228" s="1">
        <f t="shared" si="10"/>
        <v>12</v>
      </c>
      <c r="AV228" s="1">
        <f t="shared" si="11"/>
        <v>52</v>
      </c>
    </row>
    <row r="229" spans="1:48" x14ac:dyDescent="0.3">
      <c r="A229" s="2">
        <v>0.99</v>
      </c>
      <c r="B229" s="1" t="s">
        <v>98</v>
      </c>
      <c r="C229" s="2">
        <v>469</v>
      </c>
      <c r="D229" s="2">
        <v>486</v>
      </c>
      <c r="E229" s="1" t="s">
        <v>45</v>
      </c>
      <c r="F229" s="1" t="s">
        <v>274</v>
      </c>
      <c r="G229" s="1" t="s">
        <v>2641</v>
      </c>
      <c r="H229" s="1" t="s">
        <v>3470</v>
      </c>
      <c r="I229" s="1" t="s">
        <v>6515</v>
      </c>
      <c r="J229" s="1" t="s">
        <v>3471</v>
      </c>
      <c r="K229" s="1" t="s">
        <v>84</v>
      </c>
      <c r="L229" s="1" t="s">
        <v>85</v>
      </c>
      <c r="M229" s="1" t="s">
        <v>46</v>
      </c>
      <c r="N229" s="1" t="s">
        <v>86</v>
      </c>
      <c r="O229" s="1" t="s">
        <v>131</v>
      </c>
      <c r="P229" s="1" t="s">
        <v>2908</v>
      </c>
      <c r="Q229" s="66">
        <v>341903.57</v>
      </c>
      <c r="R229" s="67">
        <v>1</v>
      </c>
      <c r="S229" s="1" t="s">
        <v>7109</v>
      </c>
      <c r="T229" s="1" t="s">
        <v>7362</v>
      </c>
      <c r="U229" s="1" t="s">
        <v>7109</v>
      </c>
      <c r="V229" s="1" t="s">
        <v>7109</v>
      </c>
      <c r="W229" s="1" t="s">
        <v>7419</v>
      </c>
      <c r="X229" s="1" t="s">
        <v>7419</v>
      </c>
      <c r="Y229" s="1" t="s">
        <v>3472</v>
      </c>
      <c r="Z229" s="1" t="s">
        <v>3473</v>
      </c>
      <c r="AA229" s="1" t="s">
        <v>7305</v>
      </c>
      <c r="AB229" s="1" t="s">
        <v>47</v>
      </c>
      <c r="AC229" s="1" t="s">
        <v>90</v>
      </c>
      <c r="AD229" s="1" t="s">
        <v>49</v>
      </c>
      <c r="AE229" s="66">
        <v>321139</v>
      </c>
      <c r="AF229" s="66">
        <v>4400</v>
      </c>
      <c r="AG229" s="66">
        <v>16365</v>
      </c>
      <c r="AH229" s="68">
        <v>16365</v>
      </c>
      <c r="AI229" s="68">
        <v>140235</v>
      </c>
      <c r="AJ229" s="2">
        <v>44</v>
      </c>
      <c r="AK229" s="1" t="s">
        <v>2701</v>
      </c>
      <c r="AL229" s="68">
        <v>1557</v>
      </c>
      <c r="AM229" s="68">
        <v>1730</v>
      </c>
      <c r="AN229" s="66">
        <v>356553</v>
      </c>
      <c r="AO229" s="1" t="s">
        <v>7477</v>
      </c>
      <c r="AP229" s="1" t="s">
        <v>33</v>
      </c>
      <c r="AQ229" s="1" t="s">
        <v>2881</v>
      </c>
      <c r="AR229" s="1" t="s">
        <v>46</v>
      </c>
      <c r="AS229" s="1" t="s">
        <v>3474</v>
      </c>
      <c r="AT229" s="133">
        <f t="shared" si="9"/>
        <v>2019</v>
      </c>
      <c r="AU229" s="1">
        <f t="shared" si="10"/>
        <v>12</v>
      </c>
      <c r="AV229" s="1">
        <f t="shared" si="11"/>
        <v>52</v>
      </c>
    </row>
    <row r="230" spans="1:48" x14ac:dyDescent="0.3">
      <c r="A230" s="2">
        <v>0.88</v>
      </c>
      <c r="B230" s="1" t="s">
        <v>277</v>
      </c>
      <c r="C230" s="2">
        <v>581</v>
      </c>
      <c r="D230" s="2">
        <v>487</v>
      </c>
      <c r="E230" s="1" t="s">
        <v>46</v>
      </c>
      <c r="F230" s="1" t="s">
        <v>274</v>
      </c>
      <c r="G230" s="1" t="s">
        <v>2641</v>
      </c>
      <c r="H230" s="1" t="s">
        <v>288</v>
      </c>
      <c r="I230" s="1" t="s">
        <v>6515</v>
      </c>
      <c r="J230" s="1" t="s">
        <v>3475</v>
      </c>
      <c r="K230" s="1" t="s">
        <v>181</v>
      </c>
      <c r="L230" s="1" t="s">
        <v>55</v>
      </c>
      <c r="M230" s="1" t="s">
        <v>46</v>
      </c>
      <c r="N230" s="1" t="s">
        <v>56</v>
      </c>
      <c r="O230" s="1" t="s">
        <v>57</v>
      </c>
      <c r="P230" s="1" t="s">
        <v>2942</v>
      </c>
      <c r="Q230" s="66">
        <v>248130.93</v>
      </c>
      <c r="R230" s="67">
        <v>1</v>
      </c>
      <c r="S230" s="1" t="s">
        <v>7662</v>
      </c>
      <c r="T230" s="1" t="s">
        <v>7663</v>
      </c>
      <c r="U230" s="1" t="s">
        <v>7662</v>
      </c>
      <c r="V230" s="1" t="s">
        <v>7662</v>
      </c>
      <c r="W230" s="1" t="s">
        <v>7624</v>
      </c>
      <c r="X230" s="1" t="s">
        <v>7624</v>
      </c>
      <c r="Y230" s="1" t="s">
        <v>3476</v>
      </c>
      <c r="Z230" s="1" t="s">
        <v>3477</v>
      </c>
      <c r="AA230" s="1" t="s">
        <v>7305</v>
      </c>
      <c r="AB230" s="1" t="s">
        <v>47</v>
      </c>
      <c r="AC230" s="1" t="s">
        <v>48</v>
      </c>
      <c r="AD230" s="1" t="s">
        <v>49</v>
      </c>
      <c r="AE230" s="66">
        <v>216831</v>
      </c>
      <c r="AF230" s="66">
        <v>2600</v>
      </c>
      <c r="AG230" s="66">
        <v>28700</v>
      </c>
      <c r="AH230" s="2">
        <v>287</v>
      </c>
      <c r="AI230" s="2">
        <v>946.87</v>
      </c>
      <c r="AJ230" s="2">
        <v>26</v>
      </c>
      <c r="AK230" s="1" t="s">
        <v>2682</v>
      </c>
      <c r="AL230" s="2">
        <v>660</v>
      </c>
      <c r="AM230" s="2">
        <v>835</v>
      </c>
      <c r="AN230" s="66">
        <v>152938</v>
      </c>
      <c r="AO230" s="1" t="s">
        <v>7652</v>
      </c>
      <c r="AP230" s="1" t="s">
        <v>33</v>
      </c>
      <c r="AQ230" s="1" t="s">
        <v>2942</v>
      </c>
      <c r="AR230" s="1" t="s">
        <v>663</v>
      </c>
      <c r="AS230" s="1" t="s">
        <v>3478</v>
      </c>
      <c r="AT230" s="133">
        <f t="shared" si="9"/>
        <v>2019</v>
      </c>
      <c r="AU230" s="1">
        <f t="shared" si="10"/>
        <v>12</v>
      </c>
      <c r="AV230" s="1">
        <f t="shared" si="11"/>
        <v>52</v>
      </c>
    </row>
    <row r="231" spans="1:48" x14ac:dyDescent="0.3">
      <c r="A231" s="2">
        <v>1.3</v>
      </c>
      <c r="B231" s="1" t="s">
        <v>210</v>
      </c>
      <c r="C231" s="2">
        <v>449</v>
      </c>
      <c r="D231" s="2">
        <v>489</v>
      </c>
      <c r="E231" s="1" t="s">
        <v>45</v>
      </c>
      <c r="F231" s="1" t="s">
        <v>274</v>
      </c>
      <c r="G231" s="1" t="s">
        <v>2641</v>
      </c>
      <c r="H231" s="1" t="s">
        <v>356</v>
      </c>
      <c r="I231" s="1" t="s">
        <v>6515</v>
      </c>
      <c r="J231" s="1" t="s">
        <v>1205</v>
      </c>
      <c r="K231" s="1" t="s">
        <v>214</v>
      </c>
      <c r="L231" s="1" t="s">
        <v>660</v>
      </c>
      <c r="M231" s="1" t="s">
        <v>46</v>
      </c>
      <c r="N231" s="1" t="s">
        <v>2906</v>
      </c>
      <c r="O231" s="1" t="s">
        <v>267</v>
      </c>
      <c r="P231" s="1" t="s">
        <v>2972</v>
      </c>
      <c r="Q231" s="66">
        <v>9588.75</v>
      </c>
      <c r="R231" s="67">
        <v>1</v>
      </c>
      <c r="S231" s="1" t="s">
        <v>7623</v>
      </c>
      <c r="T231" s="1" t="s">
        <v>7116</v>
      </c>
      <c r="U231" s="1" t="s">
        <v>7623</v>
      </c>
      <c r="V231" s="1" t="s">
        <v>7623</v>
      </c>
      <c r="W231" s="1" t="s">
        <v>7362</v>
      </c>
      <c r="X231" s="1" t="s">
        <v>7362</v>
      </c>
      <c r="Y231" s="1" t="s">
        <v>3479</v>
      </c>
      <c r="Z231" s="1" t="s">
        <v>244</v>
      </c>
      <c r="AA231" s="1" t="s">
        <v>7362</v>
      </c>
      <c r="AB231" s="1" t="s">
        <v>108</v>
      </c>
      <c r="AC231" s="1" t="s">
        <v>159</v>
      </c>
      <c r="AD231" s="1" t="s">
        <v>49</v>
      </c>
      <c r="AE231" s="66">
        <v>5439</v>
      </c>
      <c r="AF231" s="66" t="s">
        <v>46</v>
      </c>
      <c r="AG231" s="66">
        <v>4150</v>
      </c>
      <c r="AH231" s="2">
        <v>41.5</v>
      </c>
      <c r="AI231" s="2">
        <v>23.7</v>
      </c>
      <c r="AJ231" s="2" t="s">
        <v>46</v>
      </c>
      <c r="AK231" s="1" t="s">
        <v>2701</v>
      </c>
      <c r="AL231" s="2">
        <v>0</v>
      </c>
      <c r="AM231" s="2">
        <v>24</v>
      </c>
      <c r="AN231" s="66">
        <v>5496</v>
      </c>
      <c r="AO231" s="1" t="s">
        <v>7649</v>
      </c>
      <c r="AP231" s="1" t="s">
        <v>33</v>
      </c>
      <c r="AQ231" s="1" t="s">
        <v>46</v>
      </c>
      <c r="AR231" s="1" t="s">
        <v>46</v>
      </c>
      <c r="AS231" s="1" t="s">
        <v>3480</v>
      </c>
      <c r="AT231" s="133">
        <f t="shared" si="9"/>
        <v>2019</v>
      </c>
      <c r="AU231" s="1">
        <f t="shared" si="10"/>
        <v>3</v>
      </c>
      <c r="AV231" s="1">
        <f t="shared" si="11"/>
        <v>10</v>
      </c>
    </row>
    <row r="232" spans="1:48" x14ac:dyDescent="0.3">
      <c r="A232" s="2">
        <v>0.92</v>
      </c>
      <c r="B232" s="1" t="s">
        <v>128</v>
      </c>
      <c r="C232" s="2">
        <v>478</v>
      </c>
      <c r="D232" s="2">
        <v>491</v>
      </c>
      <c r="E232" s="1" t="s">
        <v>45</v>
      </c>
      <c r="F232" s="1" t="s">
        <v>274</v>
      </c>
      <c r="G232" s="1" t="s">
        <v>2641</v>
      </c>
      <c r="H232" s="1" t="s">
        <v>120</v>
      </c>
      <c r="I232" s="1" t="s">
        <v>6515</v>
      </c>
      <c r="J232" s="1" t="s">
        <v>3481</v>
      </c>
      <c r="K232" s="1" t="s">
        <v>122</v>
      </c>
      <c r="L232" s="1" t="s">
        <v>123</v>
      </c>
      <c r="M232" s="1" t="s">
        <v>46</v>
      </c>
      <c r="N232" s="1" t="s">
        <v>2735</v>
      </c>
      <c r="O232" s="1" t="s">
        <v>126</v>
      </c>
      <c r="P232" s="1" t="s">
        <v>402</v>
      </c>
      <c r="Q232" s="66">
        <v>553295.75</v>
      </c>
      <c r="R232" s="67">
        <v>1</v>
      </c>
      <c r="S232" s="1" t="s">
        <v>7618</v>
      </c>
      <c r="T232" s="1" t="s">
        <v>7529</v>
      </c>
      <c r="U232" s="1" t="s">
        <v>7618</v>
      </c>
      <c r="V232" s="1" t="s">
        <v>7618</v>
      </c>
      <c r="W232" s="1" t="s">
        <v>7215</v>
      </c>
      <c r="X232" s="1" t="s">
        <v>7215</v>
      </c>
      <c r="Y232" s="1" t="s">
        <v>3482</v>
      </c>
      <c r="Z232" s="1" t="s">
        <v>3483</v>
      </c>
      <c r="AA232" s="1" t="s">
        <v>7215</v>
      </c>
      <c r="AB232" s="1" t="s">
        <v>47</v>
      </c>
      <c r="AC232" s="1" t="s">
        <v>48</v>
      </c>
      <c r="AD232" s="1" t="s">
        <v>49</v>
      </c>
      <c r="AE232" s="66">
        <v>481296</v>
      </c>
      <c r="AF232" s="66">
        <v>10080</v>
      </c>
      <c r="AG232" s="66">
        <v>61920</v>
      </c>
      <c r="AH232" s="2">
        <v>619.20000000000005</v>
      </c>
      <c r="AI232" s="104">
        <v>2323.75</v>
      </c>
      <c r="AJ232" s="2">
        <v>100.8</v>
      </c>
      <c r="AK232" s="1" t="s">
        <v>2682</v>
      </c>
      <c r="AL232" s="68">
        <v>2719</v>
      </c>
      <c r="AM232" s="68">
        <v>3021</v>
      </c>
      <c r="AN232" s="66">
        <v>622643</v>
      </c>
      <c r="AO232" s="1" t="s">
        <v>7636</v>
      </c>
      <c r="AP232" s="1" t="s">
        <v>33</v>
      </c>
      <c r="AQ232" s="1" t="s">
        <v>2881</v>
      </c>
      <c r="AR232" s="1" t="s">
        <v>663</v>
      </c>
      <c r="AS232" s="1" t="s">
        <v>3484</v>
      </c>
      <c r="AT232" s="133">
        <f t="shared" si="9"/>
        <v>2019</v>
      </c>
      <c r="AU232" s="1">
        <f t="shared" si="10"/>
        <v>10</v>
      </c>
      <c r="AV232" s="1">
        <f t="shared" si="11"/>
        <v>42</v>
      </c>
    </row>
    <row r="233" spans="1:48" x14ac:dyDescent="0.3">
      <c r="A233" s="2">
        <v>0.96</v>
      </c>
      <c r="B233" s="1" t="s">
        <v>109</v>
      </c>
      <c r="C233" s="2">
        <v>490</v>
      </c>
      <c r="D233" s="2">
        <v>492</v>
      </c>
      <c r="E233" s="1" t="s">
        <v>45</v>
      </c>
      <c r="F233" s="1" t="s">
        <v>274</v>
      </c>
      <c r="G233" s="1" t="s">
        <v>2641</v>
      </c>
      <c r="H233" s="1" t="s">
        <v>100</v>
      </c>
      <c r="I233" s="1" t="s">
        <v>6515</v>
      </c>
      <c r="J233" s="1" t="s">
        <v>3485</v>
      </c>
      <c r="K233" s="1" t="s">
        <v>102</v>
      </c>
      <c r="L233" s="1" t="s">
        <v>85</v>
      </c>
      <c r="M233" s="1" t="s">
        <v>46</v>
      </c>
      <c r="N233" s="1" t="s">
        <v>104</v>
      </c>
      <c r="O233" s="1" t="s">
        <v>104</v>
      </c>
      <c r="P233" s="1" t="s">
        <v>402</v>
      </c>
      <c r="Q233" s="66">
        <v>116391.55</v>
      </c>
      <c r="R233" s="67">
        <v>1</v>
      </c>
      <c r="S233" s="1" t="s">
        <v>7541</v>
      </c>
      <c r="T233" s="1" t="s">
        <v>7366</v>
      </c>
      <c r="U233" s="1" t="s">
        <v>7541</v>
      </c>
      <c r="V233" s="1" t="s">
        <v>7541</v>
      </c>
      <c r="W233" s="1" t="s">
        <v>7627</v>
      </c>
      <c r="X233" s="1" t="s">
        <v>7627</v>
      </c>
      <c r="Y233" s="1" t="s">
        <v>3486</v>
      </c>
      <c r="Z233" s="1" t="s">
        <v>3487</v>
      </c>
      <c r="AA233" s="1" t="s">
        <v>7627</v>
      </c>
      <c r="AB233" s="1" t="s">
        <v>47</v>
      </c>
      <c r="AC233" s="1" t="s">
        <v>90</v>
      </c>
      <c r="AD233" s="1" t="s">
        <v>49</v>
      </c>
      <c r="AE233" s="66">
        <v>93192</v>
      </c>
      <c r="AF233" s="66">
        <v>5600</v>
      </c>
      <c r="AG233" s="66">
        <v>17600</v>
      </c>
      <c r="AH233" s="2">
        <v>176</v>
      </c>
      <c r="AI233" s="2">
        <v>406.95</v>
      </c>
      <c r="AJ233" s="2">
        <v>56</v>
      </c>
      <c r="AK233" s="1" t="s">
        <v>2701</v>
      </c>
      <c r="AL233" s="2">
        <v>0</v>
      </c>
      <c r="AM233" s="2">
        <v>407</v>
      </c>
      <c r="AN233" s="66">
        <v>93203</v>
      </c>
      <c r="AO233" s="1" t="s">
        <v>7541</v>
      </c>
      <c r="AP233" s="1" t="s">
        <v>33</v>
      </c>
      <c r="AQ233" s="1" t="s">
        <v>46</v>
      </c>
      <c r="AR233" s="1" t="s">
        <v>46</v>
      </c>
      <c r="AS233" s="1" t="s">
        <v>3488</v>
      </c>
      <c r="AT233" s="133">
        <f t="shared" si="9"/>
        <v>2019</v>
      </c>
      <c r="AU233" s="1">
        <f t="shared" si="10"/>
        <v>4</v>
      </c>
      <c r="AV233" s="1">
        <f t="shared" si="11"/>
        <v>15</v>
      </c>
    </row>
    <row r="234" spans="1:48" x14ac:dyDescent="0.3">
      <c r="A234" s="2">
        <v>0.67</v>
      </c>
      <c r="B234" s="1" t="s">
        <v>394</v>
      </c>
      <c r="C234" s="2">
        <v>676</v>
      </c>
      <c r="D234" s="2">
        <v>493</v>
      </c>
      <c r="E234" s="1" t="s">
        <v>45</v>
      </c>
      <c r="F234" s="1" t="s">
        <v>274</v>
      </c>
      <c r="G234" s="1" t="s">
        <v>2641</v>
      </c>
      <c r="H234" s="1" t="s">
        <v>3489</v>
      </c>
      <c r="I234" s="1" t="s">
        <v>6515</v>
      </c>
      <c r="J234" s="1" t="s">
        <v>3490</v>
      </c>
      <c r="K234" s="1" t="s">
        <v>73</v>
      </c>
      <c r="L234" s="1" t="s">
        <v>39</v>
      </c>
      <c r="M234" s="1" t="s">
        <v>46</v>
      </c>
      <c r="N234" s="1" t="s">
        <v>86</v>
      </c>
      <c r="O234" s="1" t="s">
        <v>341</v>
      </c>
      <c r="P234" s="1" t="s">
        <v>262</v>
      </c>
      <c r="Q234" s="66">
        <v>129814.75</v>
      </c>
      <c r="R234" s="67">
        <v>1</v>
      </c>
      <c r="S234" s="1" t="s">
        <v>7518</v>
      </c>
      <c r="T234" s="1" t="s">
        <v>7097</v>
      </c>
      <c r="U234" s="1" t="s">
        <v>7518</v>
      </c>
      <c r="V234" s="1" t="s">
        <v>7518</v>
      </c>
      <c r="W234" s="1" t="s">
        <v>7315</v>
      </c>
      <c r="X234" s="1" t="s">
        <v>7315</v>
      </c>
      <c r="Y234" s="1" t="s">
        <v>3491</v>
      </c>
      <c r="Z234" s="1" t="s">
        <v>3492</v>
      </c>
      <c r="AA234" s="1" t="s">
        <v>7315</v>
      </c>
      <c r="AB234" s="1" t="s">
        <v>47</v>
      </c>
      <c r="AC234" s="1" t="s">
        <v>7039</v>
      </c>
      <c r="AD234" s="1" t="s">
        <v>49</v>
      </c>
      <c r="AE234" s="66">
        <v>115411</v>
      </c>
      <c r="AF234" s="66" t="s">
        <v>46</v>
      </c>
      <c r="AG234" s="66">
        <v>14403</v>
      </c>
      <c r="AH234" s="2">
        <v>144.03</v>
      </c>
      <c r="AI234" s="2">
        <v>503.98</v>
      </c>
      <c r="AJ234" s="2" t="s">
        <v>46</v>
      </c>
      <c r="AK234" s="1" t="s">
        <v>2701</v>
      </c>
      <c r="AL234" s="2">
        <v>420</v>
      </c>
      <c r="AM234" s="2">
        <v>420</v>
      </c>
      <c r="AN234" s="66" t="s">
        <v>46</v>
      </c>
      <c r="AO234" s="1" t="s">
        <v>7518</v>
      </c>
      <c r="AP234" s="1" t="s">
        <v>33</v>
      </c>
      <c r="AQ234" s="1" t="s">
        <v>46</v>
      </c>
      <c r="AR234" s="1" t="s">
        <v>654</v>
      </c>
      <c r="AS234" s="1" t="s">
        <v>3493</v>
      </c>
      <c r="AT234" s="133">
        <f t="shared" si="9"/>
        <v>2019</v>
      </c>
      <c r="AU234" s="1">
        <f t="shared" si="10"/>
        <v>12</v>
      </c>
      <c r="AV234" s="1">
        <f t="shared" si="11"/>
        <v>49</v>
      </c>
    </row>
    <row r="235" spans="1:48" x14ac:dyDescent="0.3">
      <c r="A235" s="2">
        <v>0</v>
      </c>
      <c r="B235" s="1" t="s">
        <v>128</v>
      </c>
      <c r="C235" s="2">
        <v>714</v>
      </c>
      <c r="D235" s="2">
        <v>494</v>
      </c>
      <c r="E235" s="1" t="s">
        <v>45</v>
      </c>
      <c r="F235" s="1" t="s">
        <v>274</v>
      </c>
      <c r="G235" s="1" t="s">
        <v>2641</v>
      </c>
      <c r="H235" s="1" t="s">
        <v>120</v>
      </c>
      <c r="I235" s="1" t="s">
        <v>6515</v>
      </c>
      <c r="J235" s="1" t="s">
        <v>3494</v>
      </c>
      <c r="K235" s="1" t="s">
        <v>122</v>
      </c>
      <c r="L235" s="1" t="s">
        <v>123</v>
      </c>
      <c r="M235" s="1" t="s">
        <v>46</v>
      </c>
      <c r="N235" s="1" t="s">
        <v>2735</v>
      </c>
      <c r="O235" s="1" t="s">
        <v>126</v>
      </c>
      <c r="P235" s="1" t="s">
        <v>402</v>
      </c>
      <c r="Q235" s="66">
        <v>339464.29</v>
      </c>
      <c r="R235" s="67">
        <v>1</v>
      </c>
      <c r="S235" s="1" t="s">
        <v>7623</v>
      </c>
      <c r="T235" s="1" t="s">
        <v>7664</v>
      </c>
      <c r="U235" s="1" t="s">
        <v>7421</v>
      </c>
      <c r="V235" s="1" t="s">
        <v>7421</v>
      </c>
      <c r="W235" s="1" t="s">
        <v>7101</v>
      </c>
      <c r="X235" s="1" t="s">
        <v>7101</v>
      </c>
      <c r="Y235" s="1" t="s">
        <v>3495</v>
      </c>
      <c r="Z235" s="1" t="s">
        <v>3496</v>
      </c>
      <c r="AA235" s="1" t="s">
        <v>7305</v>
      </c>
      <c r="AB235" s="1" t="s">
        <v>46</v>
      </c>
      <c r="AC235" s="1" t="s">
        <v>48</v>
      </c>
      <c r="AD235" s="1" t="s">
        <v>49</v>
      </c>
      <c r="AE235" s="66">
        <v>334498</v>
      </c>
      <c r="AF235" s="66">
        <v>2300</v>
      </c>
      <c r="AG235" s="66">
        <v>2667</v>
      </c>
      <c r="AH235" s="2">
        <v>26.67</v>
      </c>
      <c r="AI235" s="104">
        <v>1460.68</v>
      </c>
      <c r="AJ235" s="2">
        <v>23</v>
      </c>
      <c r="AK235" s="1" t="s">
        <v>2682</v>
      </c>
      <c r="AL235" s="68">
        <v>3146</v>
      </c>
      <c r="AM235" s="68">
        <v>3496</v>
      </c>
      <c r="AN235" s="66">
        <v>720521</v>
      </c>
      <c r="AO235" s="1" t="s">
        <v>7623</v>
      </c>
      <c r="AP235" s="1" t="s">
        <v>33</v>
      </c>
      <c r="AQ235" s="1" t="s">
        <v>2881</v>
      </c>
      <c r="AR235" s="1" t="s">
        <v>663</v>
      </c>
      <c r="AS235" s="1" t="s">
        <v>3497</v>
      </c>
      <c r="AT235" s="133">
        <f t="shared" si="9"/>
        <v>2019</v>
      </c>
      <c r="AU235" s="1">
        <f t="shared" si="10"/>
        <v>12</v>
      </c>
      <c r="AV235" s="1">
        <f t="shared" si="11"/>
        <v>52</v>
      </c>
    </row>
    <row r="236" spans="1:48" x14ac:dyDescent="0.3">
      <c r="A236" s="2">
        <v>0.97</v>
      </c>
      <c r="B236" s="1" t="s">
        <v>355</v>
      </c>
      <c r="C236" s="2">
        <v>460</v>
      </c>
      <c r="D236" s="2">
        <v>499</v>
      </c>
      <c r="E236" s="1" t="s">
        <v>45</v>
      </c>
      <c r="F236" s="1" t="s">
        <v>274</v>
      </c>
      <c r="G236" s="1" t="s">
        <v>2641</v>
      </c>
      <c r="H236" s="1" t="s">
        <v>352</v>
      </c>
      <c r="I236" s="1" t="s">
        <v>6515</v>
      </c>
      <c r="J236" s="1" t="s">
        <v>3498</v>
      </c>
      <c r="K236" s="1" t="s">
        <v>84</v>
      </c>
      <c r="L236" s="1" t="s">
        <v>85</v>
      </c>
      <c r="M236" s="1" t="s">
        <v>46</v>
      </c>
      <c r="N236" s="1" t="s">
        <v>86</v>
      </c>
      <c r="O236" s="1" t="s">
        <v>131</v>
      </c>
      <c r="P236" s="1" t="s">
        <v>131</v>
      </c>
      <c r="Q236" s="66">
        <v>74456</v>
      </c>
      <c r="R236" s="67">
        <v>1</v>
      </c>
      <c r="S236" s="1" t="s">
        <v>7116</v>
      </c>
      <c r="T236" s="1" t="s">
        <v>7424</v>
      </c>
      <c r="U236" s="1" t="s">
        <v>7116</v>
      </c>
      <c r="V236" s="1" t="s">
        <v>7116</v>
      </c>
      <c r="W236" s="1" t="s">
        <v>7395</v>
      </c>
      <c r="X236" s="1" t="s">
        <v>7395</v>
      </c>
      <c r="Y236" s="1" t="s">
        <v>3499</v>
      </c>
      <c r="Z236" s="1" t="s">
        <v>3500</v>
      </c>
      <c r="AA236" s="1" t="s">
        <v>7395</v>
      </c>
      <c r="AB236" s="1" t="s">
        <v>47</v>
      </c>
      <c r="AC236" s="1" t="s">
        <v>354</v>
      </c>
      <c r="AD236" s="1" t="s">
        <v>49</v>
      </c>
      <c r="AE236" s="66">
        <v>62256</v>
      </c>
      <c r="AF236" s="66">
        <v>7200</v>
      </c>
      <c r="AG236" s="66">
        <v>5000</v>
      </c>
      <c r="AH236" s="2">
        <v>50</v>
      </c>
      <c r="AI236" s="2">
        <v>282</v>
      </c>
      <c r="AJ236" s="2">
        <v>72</v>
      </c>
      <c r="AK236" s="1" t="s">
        <v>2701</v>
      </c>
      <c r="AL236" s="2">
        <v>0</v>
      </c>
      <c r="AM236" s="2">
        <v>282</v>
      </c>
      <c r="AN236" s="66">
        <v>64578</v>
      </c>
      <c r="AO236" s="1" t="s">
        <v>7116</v>
      </c>
      <c r="AP236" s="1" t="s">
        <v>33</v>
      </c>
      <c r="AQ236" s="1" t="s">
        <v>46</v>
      </c>
      <c r="AR236" s="1" t="s">
        <v>46</v>
      </c>
      <c r="AS236" s="1" t="s">
        <v>3501</v>
      </c>
      <c r="AT236" s="133">
        <f t="shared" si="9"/>
        <v>2019</v>
      </c>
      <c r="AU236" s="1">
        <f t="shared" si="10"/>
        <v>3</v>
      </c>
      <c r="AV236" s="1">
        <f t="shared" si="11"/>
        <v>12</v>
      </c>
    </row>
    <row r="237" spans="1:48" x14ac:dyDescent="0.3">
      <c r="A237" s="2">
        <v>0</v>
      </c>
      <c r="B237" s="1" t="s">
        <v>128</v>
      </c>
      <c r="C237" s="2" t="s">
        <v>46</v>
      </c>
      <c r="D237" s="2">
        <v>500</v>
      </c>
      <c r="E237" s="1" t="s">
        <v>46</v>
      </c>
      <c r="F237" s="1" t="s">
        <v>2694</v>
      </c>
      <c r="G237" s="1" t="s">
        <v>2695</v>
      </c>
      <c r="H237" s="1" t="s">
        <v>120</v>
      </c>
      <c r="I237" s="1" t="s">
        <v>6515</v>
      </c>
      <c r="J237" s="1" t="s">
        <v>3503</v>
      </c>
      <c r="K237" s="1" t="s">
        <v>122</v>
      </c>
      <c r="L237" s="1" t="s">
        <v>123</v>
      </c>
      <c r="M237" s="1" t="s">
        <v>46</v>
      </c>
      <c r="N237" s="1" t="s">
        <v>46</v>
      </c>
      <c r="O237" s="1" t="s">
        <v>46</v>
      </c>
      <c r="P237" s="1" t="s">
        <v>46</v>
      </c>
      <c r="Q237" s="66" t="s">
        <v>46</v>
      </c>
      <c r="R237" s="67">
        <v>0</v>
      </c>
      <c r="S237" s="1" t="s">
        <v>46</v>
      </c>
      <c r="T237" s="1" t="s">
        <v>46</v>
      </c>
      <c r="U237" s="1" t="s">
        <v>7649</v>
      </c>
      <c r="V237" s="1" t="s">
        <v>46</v>
      </c>
      <c r="W237" s="1" t="s">
        <v>7421</v>
      </c>
      <c r="X237" s="1" t="s">
        <v>46</v>
      </c>
      <c r="Y237" s="1" t="s">
        <v>436</v>
      </c>
      <c r="Z237" s="1" t="s">
        <v>437</v>
      </c>
      <c r="AA237" s="1" t="s">
        <v>7305</v>
      </c>
      <c r="AB237" s="1" t="s">
        <v>46</v>
      </c>
      <c r="AC237" s="1" t="s">
        <v>48</v>
      </c>
      <c r="AD237" s="1" t="s">
        <v>49</v>
      </c>
      <c r="AE237" s="66" t="s">
        <v>46</v>
      </c>
      <c r="AF237" s="66" t="s">
        <v>46</v>
      </c>
      <c r="AG237" s="66" t="s">
        <v>46</v>
      </c>
      <c r="AH237" s="2" t="s">
        <v>46</v>
      </c>
      <c r="AI237" s="2" t="s">
        <v>46</v>
      </c>
      <c r="AJ237" s="2" t="s">
        <v>46</v>
      </c>
      <c r="AK237" s="1" t="s">
        <v>46</v>
      </c>
      <c r="AL237" s="2" t="s">
        <v>46</v>
      </c>
      <c r="AM237" s="2" t="s">
        <v>46</v>
      </c>
      <c r="AN237" s="66" t="s">
        <v>46</v>
      </c>
      <c r="AO237" s="1" t="s">
        <v>7649</v>
      </c>
      <c r="AP237" s="1" t="s">
        <v>46</v>
      </c>
      <c r="AQ237" s="1" t="s">
        <v>46</v>
      </c>
      <c r="AR237" s="1" t="s">
        <v>46</v>
      </c>
      <c r="AS237" s="1" t="s">
        <v>3504</v>
      </c>
      <c r="AT237" s="133">
        <f t="shared" si="9"/>
        <v>2019</v>
      </c>
      <c r="AU237" s="1">
        <f t="shared" si="10"/>
        <v>12</v>
      </c>
      <c r="AV237" s="1">
        <f t="shared" si="11"/>
        <v>52</v>
      </c>
    </row>
    <row r="238" spans="1:48" x14ac:dyDescent="0.3">
      <c r="A238" s="2">
        <v>0.97</v>
      </c>
      <c r="B238" s="1" t="s">
        <v>128</v>
      </c>
      <c r="C238" s="2">
        <v>462</v>
      </c>
      <c r="D238" s="2">
        <v>502</v>
      </c>
      <c r="E238" s="1" t="s">
        <v>45</v>
      </c>
      <c r="F238" s="1" t="s">
        <v>274</v>
      </c>
      <c r="G238" s="1" t="s">
        <v>2641</v>
      </c>
      <c r="H238" s="1" t="s">
        <v>120</v>
      </c>
      <c r="I238" s="1" t="s">
        <v>6515</v>
      </c>
      <c r="J238" s="1" t="s">
        <v>3505</v>
      </c>
      <c r="K238" s="1" t="s">
        <v>122</v>
      </c>
      <c r="L238" s="1" t="s">
        <v>123</v>
      </c>
      <c r="M238" s="1" t="s">
        <v>46</v>
      </c>
      <c r="N238" s="1" t="s">
        <v>2735</v>
      </c>
      <c r="O238" s="1" t="s">
        <v>126</v>
      </c>
      <c r="P238" s="1" t="s">
        <v>402</v>
      </c>
      <c r="Q238" s="66">
        <v>6277</v>
      </c>
      <c r="R238" s="67">
        <v>1</v>
      </c>
      <c r="S238" s="1" t="s">
        <v>7650</v>
      </c>
      <c r="T238" s="1" t="s">
        <v>7633</v>
      </c>
      <c r="U238" s="1" t="s">
        <v>7650</v>
      </c>
      <c r="V238" s="1" t="s">
        <v>7650</v>
      </c>
      <c r="W238" s="1" t="s">
        <v>7362</v>
      </c>
      <c r="X238" s="1" t="s">
        <v>7362</v>
      </c>
      <c r="Y238" s="1" t="s">
        <v>3506</v>
      </c>
      <c r="Z238" s="1" t="s">
        <v>3507</v>
      </c>
      <c r="AA238" s="1" t="s">
        <v>7305</v>
      </c>
      <c r="AB238" s="1" t="s">
        <v>175</v>
      </c>
      <c r="AC238" s="1" t="s">
        <v>48</v>
      </c>
      <c r="AD238" s="1" t="s">
        <v>49</v>
      </c>
      <c r="AE238" s="66">
        <v>2977</v>
      </c>
      <c r="AF238" s="66">
        <v>400</v>
      </c>
      <c r="AG238" s="66">
        <v>2900</v>
      </c>
      <c r="AH238" s="2">
        <v>29</v>
      </c>
      <c r="AI238" s="2">
        <v>13</v>
      </c>
      <c r="AJ238" s="2">
        <v>4</v>
      </c>
      <c r="AK238" s="1" t="s">
        <v>2701</v>
      </c>
      <c r="AL238" s="2">
        <v>0</v>
      </c>
      <c r="AM238" s="2">
        <v>13</v>
      </c>
      <c r="AN238" s="66">
        <v>2977</v>
      </c>
      <c r="AO238" s="1" t="s">
        <v>7634</v>
      </c>
      <c r="AP238" s="1" t="s">
        <v>33</v>
      </c>
      <c r="AQ238" s="1" t="s">
        <v>46</v>
      </c>
      <c r="AR238" s="1" t="s">
        <v>46</v>
      </c>
      <c r="AS238" s="1" t="s">
        <v>3508</v>
      </c>
      <c r="AT238" s="133">
        <f t="shared" si="9"/>
        <v>2019</v>
      </c>
      <c r="AU238" s="1">
        <f t="shared" si="10"/>
        <v>12</v>
      </c>
      <c r="AV238" s="1">
        <f t="shared" si="11"/>
        <v>52</v>
      </c>
    </row>
    <row r="239" spans="1:48" x14ac:dyDescent="0.3">
      <c r="A239" s="2">
        <v>1.04</v>
      </c>
      <c r="B239" s="1" t="s">
        <v>98</v>
      </c>
      <c r="C239" s="2">
        <v>464</v>
      </c>
      <c r="D239" s="2">
        <v>503</v>
      </c>
      <c r="E239" s="1" t="s">
        <v>45</v>
      </c>
      <c r="F239" s="1" t="s">
        <v>274</v>
      </c>
      <c r="G239" s="1" t="s">
        <v>2641</v>
      </c>
      <c r="H239" s="1" t="s">
        <v>2787</v>
      </c>
      <c r="I239" s="1" t="s">
        <v>6515</v>
      </c>
      <c r="J239" s="1" t="s">
        <v>1218</v>
      </c>
      <c r="K239" s="1" t="s">
        <v>84</v>
      </c>
      <c r="L239" s="1" t="s">
        <v>85</v>
      </c>
      <c r="M239" s="1" t="s">
        <v>46</v>
      </c>
      <c r="N239" s="1" t="s">
        <v>86</v>
      </c>
      <c r="O239" s="1" t="s">
        <v>2907</v>
      </c>
      <c r="P239" s="1" t="s">
        <v>2908</v>
      </c>
      <c r="Q239" s="66">
        <v>7746</v>
      </c>
      <c r="R239" s="67">
        <v>1</v>
      </c>
      <c r="S239" s="1" t="s">
        <v>7633</v>
      </c>
      <c r="T239" s="1" t="s">
        <v>7565</v>
      </c>
      <c r="U239" s="1" t="s">
        <v>7633</v>
      </c>
      <c r="V239" s="1" t="s">
        <v>7633</v>
      </c>
      <c r="W239" s="1" t="s">
        <v>7461</v>
      </c>
      <c r="X239" s="1" t="s">
        <v>7461</v>
      </c>
      <c r="Y239" s="1" t="s">
        <v>3509</v>
      </c>
      <c r="Z239" s="1" t="s">
        <v>3510</v>
      </c>
      <c r="AA239" s="1" t="s">
        <v>7461</v>
      </c>
      <c r="AB239" s="1" t="s">
        <v>175</v>
      </c>
      <c r="AC239" s="1" t="s">
        <v>90</v>
      </c>
      <c r="AD239" s="1" t="s">
        <v>49</v>
      </c>
      <c r="AE239" s="66">
        <v>5496</v>
      </c>
      <c r="AF239" s="66">
        <v>600</v>
      </c>
      <c r="AG239" s="66">
        <v>1650</v>
      </c>
      <c r="AH239" s="2">
        <v>16.5</v>
      </c>
      <c r="AI239" s="2">
        <v>24</v>
      </c>
      <c r="AJ239" s="1" t="s">
        <v>46</v>
      </c>
      <c r="AK239" s="1" t="s">
        <v>2701</v>
      </c>
      <c r="AL239" s="2">
        <v>0</v>
      </c>
      <c r="AM239" s="2">
        <v>24</v>
      </c>
      <c r="AN239" s="66">
        <v>5496</v>
      </c>
      <c r="AO239" s="1" t="s">
        <v>7633</v>
      </c>
      <c r="AP239" s="1" t="s">
        <v>33</v>
      </c>
      <c r="AQ239" s="1" t="s">
        <v>46</v>
      </c>
      <c r="AR239" s="1" t="s">
        <v>46</v>
      </c>
      <c r="AS239" s="1" t="s">
        <v>3511</v>
      </c>
      <c r="AT239" s="133">
        <f t="shared" si="9"/>
        <v>2019</v>
      </c>
      <c r="AU239" s="1">
        <f t="shared" si="10"/>
        <v>4</v>
      </c>
      <c r="AV239" s="1">
        <f t="shared" si="11"/>
        <v>14</v>
      </c>
    </row>
    <row r="240" spans="1:48" x14ac:dyDescent="0.3">
      <c r="A240" s="2">
        <v>1</v>
      </c>
      <c r="B240" s="1" t="s">
        <v>91</v>
      </c>
      <c r="C240" s="2">
        <v>586</v>
      </c>
      <c r="D240" s="2">
        <v>504</v>
      </c>
      <c r="E240" s="1" t="s">
        <v>45</v>
      </c>
      <c r="F240" s="1" t="s">
        <v>274</v>
      </c>
      <c r="G240" s="1" t="s">
        <v>2641</v>
      </c>
      <c r="H240" s="1" t="s">
        <v>584</v>
      </c>
      <c r="I240" s="1" t="s">
        <v>6515</v>
      </c>
      <c r="J240" s="1" t="s">
        <v>3512</v>
      </c>
      <c r="K240" s="1" t="s">
        <v>84</v>
      </c>
      <c r="L240" s="1" t="s">
        <v>85</v>
      </c>
      <c r="M240" s="1" t="s">
        <v>46</v>
      </c>
      <c r="N240" s="1" t="s">
        <v>2759</v>
      </c>
      <c r="O240" s="1" t="s">
        <v>3513</v>
      </c>
      <c r="P240" s="1" t="s">
        <v>119</v>
      </c>
      <c r="Q240" s="66">
        <v>600585.41</v>
      </c>
      <c r="R240" s="67">
        <v>1</v>
      </c>
      <c r="S240" s="1" t="s">
        <v>7620</v>
      </c>
      <c r="T240" s="1" t="s">
        <v>7425</v>
      </c>
      <c r="U240" s="1" t="s">
        <v>7620</v>
      </c>
      <c r="V240" s="1" t="s">
        <v>7620</v>
      </c>
      <c r="W240" s="1" t="s">
        <v>7207</v>
      </c>
      <c r="X240" s="1" t="s">
        <v>7207</v>
      </c>
      <c r="Y240" s="1" t="s">
        <v>3514</v>
      </c>
      <c r="Z240" s="1" t="s">
        <v>3515</v>
      </c>
      <c r="AA240" s="1" t="s">
        <v>7207</v>
      </c>
      <c r="AB240" s="1" t="s">
        <v>108</v>
      </c>
      <c r="AC240" s="1" t="s">
        <v>90</v>
      </c>
      <c r="AD240" s="1" t="s">
        <v>49</v>
      </c>
      <c r="AE240" s="66">
        <v>576937</v>
      </c>
      <c r="AF240" s="66">
        <v>1600</v>
      </c>
      <c r="AG240" s="66">
        <v>22048</v>
      </c>
      <c r="AH240" s="68">
        <v>22448</v>
      </c>
      <c r="AI240" s="104">
        <v>2519.38</v>
      </c>
      <c r="AJ240" s="2">
        <v>16</v>
      </c>
      <c r="AK240" s="1" t="s">
        <v>2682</v>
      </c>
      <c r="AL240" s="68">
        <v>2267</v>
      </c>
      <c r="AM240" s="68">
        <v>2519</v>
      </c>
      <c r="AN240" s="66">
        <v>519248</v>
      </c>
      <c r="AO240" s="1" t="s">
        <v>7586</v>
      </c>
      <c r="AP240" s="1" t="s">
        <v>33</v>
      </c>
      <c r="AQ240" s="1" t="s">
        <v>118</v>
      </c>
      <c r="AR240" s="1" t="s">
        <v>663</v>
      </c>
      <c r="AS240" s="1" t="s">
        <v>3516</v>
      </c>
      <c r="AT240" s="133">
        <f t="shared" si="9"/>
        <v>2019</v>
      </c>
      <c r="AU240" s="1">
        <f t="shared" si="10"/>
        <v>9</v>
      </c>
      <c r="AV240" s="1">
        <f t="shared" si="11"/>
        <v>36</v>
      </c>
    </row>
    <row r="241" spans="1:48" x14ac:dyDescent="0.3">
      <c r="A241" s="2">
        <v>1</v>
      </c>
      <c r="B241" s="1" t="s">
        <v>91</v>
      </c>
      <c r="C241" s="2">
        <v>587</v>
      </c>
      <c r="D241" s="2">
        <v>506</v>
      </c>
      <c r="E241" s="1" t="s">
        <v>45</v>
      </c>
      <c r="F241" s="1" t="s">
        <v>274</v>
      </c>
      <c r="G241" s="1" t="s">
        <v>2641</v>
      </c>
      <c r="H241" s="1" t="s">
        <v>113</v>
      </c>
      <c r="I241" s="1" t="s">
        <v>6515</v>
      </c>
      <c r="J241" s="1" t="s">
        <v>1220</v>
      </c>
      <c r="K241" s="1" t="s">
        <v>115</v>
      </c>
      <c r="L241" s="1" t="s">
        <v>85</v>
      </c>
      <c r="M241" s="1" t="s">
        <v>46</v>
      </c>
      <c r="N241" s="1" t="s">
        <v>2759</v>
      </c>
      <c r="O241" s="1" t="s">
        <v>3517</v>
      </c>
      <c r="P241" s="1" t="s">
        <v>119</v>
      </c>
      <c r="Q241" s="66">
        <v>1522368.17</v>
      </c>
      <c r="R241" s="67">
        <v>1</v>
      </c>
      <c r="S241" s="1" t="s">
        <v>7464</v>
      </c>
      <c r="T241" s="1" t="s">
        <v>7146</v>
      </c>
      <c r="U241" s="1" t="s">
        <v>7464</v>
      </c>
      <c r="V241" s="1" t="s">
        <v>7464</v>
      </c>
      <c r="W241" s="1" t="s">
        <v>7639</v>
      </c>
      <c r="X241" s="1" t="s">
        <v>7639</v>
      </c>
      <c r="Y241" s="1" t="s">
        <v>3518</v>
      </c>
      <c r="Z241" s="1" t="s">
        <v>3519</v>
      </c>
      <c r="AA241" s="1" t="s">
        <v>7639</v>
      </c>
      <c r="AB241" s="1" t="s">
        <v>47</v>
      </c>
      <c r="AC241" s="1" t="s">
        <v>48</v>
      </c>
      <c r="AD241" s="1" t="s">
        <v>49</v>
      </c>
      <c r="AE241" s="66">
        <v>1487308</v>
      </c>
      <c r="AF241" s="66">
        <v>7667</v>
      </c>
      <c r="AG241" s="66">
        <v>27394</v>
      </c>
      <c r="AH241" s="2">
        <v>277.93</v>
      </c>
      <c r="AI241" s="104">
        <v>6494.8</v>
      </c>
      <c r="AJ241" s="2">
        <v>76.67</v>
      </c>
      <c r="AK241" s="1" t="s">
        <v>2682</v>
      </c>
      <c r="AL241" s="68">
        <v>6546</v>
      </c>
      <c r="AM241" s="68">
        <v>6546</v>
      </c>
      <c r="AN241" s="66">
        <v>1498920</v>
      </c>
      <c r="AO241" s="1" t="s">
        <v>7586</v>
      </c>
      <c r="AP241" s="1" t="s">
        <v>33</v>
      </c>
      <c r="AQ241" s="1" t="s">
        <v>118</v>
      </c>
      <c r="AR241" s="1" t="s">
        <v>663</v>
      </c>
      <c r="AS241" s="1" t="s">
        <v>3520</v>
      </c>
      <c r="AT241" s="133">
        <f t="shared" si="9"/>
        <v>2019</v>
      </c>
      <c r="AU241" s="1">
        <f t="shared" si="10"/>
        <v>8</v>
      </c>
      <c r="AV241" s="1">
        <f t="shared" si="11"/>
        <v>35</v>
      </c>
    </row>
    <row r="242" spans="1:48" x14ac:dyDescent="0.3">
      <c r="A242" s="2">
        <v>0.84</v>
      </c>
      <c r="B242" s="1" t="s">
        <v>277</v>
      </c>
      <c r="C242" s="68">
        <v>1019</v>
      </c>
      <c r="D242" s="2">
        <v>508</v>
      </c>
      <c r="E242" s="1" t="s">
        <v>45</v>
      </c>
      <c r="F242" s="1" t="s">
        <v>274</v>
      </c>
      <c r="G242" s="1" t="s">
        <v>2641</v>
      </c>
      <c r="H242" s="1" t="s">
        <v>468</v>
      </c>
      <c r="I242" s="1" t="s">
        <v>6514</v>
      </c>
      <c r="J242" s="1" t="s">
        <v>469</v>
      </c>
      <c r="K242" s="1" t="s">
        <v>181</v>
      </c>
      <c r="L242" s="1" t="s">
        <v>55</v>
      </c>
      <c r="M242" s="1" t="s">
        <v>198</v>
      </c>
      <c r="N242" s="1" t="s">
        <v>125</v>
      </c>
      <c r="O242" s="1" t="s">
        <v>414</v>
      </c>
      <c r="P242" s="1" t="s">
        <v>107</v>
      </c>
      <c r="Q242" s="66">
        <v>595600.62</v>
      </c>
      <c r="R242" s="67">
        <v>1</v>
      </c>
      <c r="S242" s="1" t="s">
        <v>7666</v>
      </c>
      <c r="T242" s="1" t="s">
        <v>7189</v>
      </c>
      <c r="U242" s="1" t="s">
        <v>7666</v>
      </c>
      <c r="V242" s="1" t="s">
        <v>7666</v>
      </c>
      <c r="W242" s="1" t="s">
        <v>7212</v>
      </c>
      <c r="X242" s="1" t="s">
        <v>7212</v>
      </c>
      <c r="Y242" s="1" t="s">
        <v>4644</v>
      </c>
      <c r="Z242" s="1" t="s">
        <v>4645</v>
      </c>
      <c r="AA242" s="1" t="s">
        <v>7212</v>
      </c>
      <c r="AB242" s="1" t="s">
        <v>47</v>
      </c>
      <c r="AC242" s="1" t="s">
        <v>48</v>
      </c>
      <c r="AD242" s="1" t="s">
        <v>49</v>
      </c>
      <c r="AE242" s="66">
        <v>535580.62</v>
      </c>
      <c r="AF242" s="66">
        <v>9920</v>
      </c>
      <c r="AG242" s="66">
        <v>50100</v>
      </c>
      <c r="AH242" s="2">
        <v>500</v>
      </c>
      <c r="AI242" s="104">
        <v>2338.7800000000002</v>
      </c>
      <c r="AJ242" s="2">
        <v>99.2</v>
      </c>
      <c r="AK242" s="1" t="s">
        <v>2682</v>
      </c>
      <c r="AL242" s="104">
        <v>1985.39</v>
      </c>
      <c r="AM242" s="104">
        <v>2205.9899999999998</v>
      </c>
      <c r="AN242" s="66">
        <v>454654.31</v>
      </c>
      <c r="AO242" s="1" t="s">
        <v>7661</v>
      </c>
      <c r="AP242" s="1" t="s">
        <v>33</v>
      </c>
      <c r="AQ242" s="1" t="s">
        <v>298</v>
      </c>
      <c r="AR242" s="1" t="s">
        <v>663</v>
      </c>
      <c r="AS242" s="1" t="s">
        <v>3521</v>
      </c>
      <c r="AT242" s="133">
        <f t="shared" si="9"/>
        <v>2020</v>
      </c>
      <c r="AU242" s="1">
        <f t="shared" si="10"/>
        <v>5</v>
      </c>
      <c r="AV242" s="1">
        <f t="shared" si="11"/>
        <v>22</v>
      </c>
    </row>
    <row r="243" spans="1:48" x14ac:dyDescent="0.3">
      <c r="A243" s="2">
        <v>0.26</v>
      </c>
      <c r="B243" s="1" t="s">
        <v>238</v>
      </c>
      <c r="C243" s="2">
        <v>641</v>
      </c>
      <c r="D243" s="2">
        <v>509</v>
      </c>
      <c r="E243" s="1" t="s">
        <v>45</v>
      </c>
      <c r="F243" s="1" t="s">
        <v>171</v>
      </c>
      <c r="G243" s="1" t="s">
        <v>35</v>
      </c>
      <c r="H243" s="1" t="s">
        <v>470</v>
      </c>
      <c r="I243" s="1" t="s">
        <v>6515</v>
      </c>
      <c r="J243" s="1" t="s">
        <v>471</v>
      </c>
      <c r="K243" s="1" t="s">
        <v>376</v>
      </c>
      <c r="L243" s="1" t="s">
        <v>39</v>
      </c>
      <c r="M243" s="1" t="s">
        <v>376</v>
      </c>
      <c r="N243" s="1" t="s">
        <v>41</v>
      </c>
      <c r="O243" s="1" t="s">
        <v>391</v>
      </c>
      <c r="P243" s="1" t="s">
        <v>44</v>
      </c>
      <c r="Q243" s="66">
        <v>9687930.3200000003</v>
      </c>
      <c r="R243" s="67">
        <v>0.08</v>
      </c>
      <c r="S243" s="1" t="s">
        <v>7472</v>
      </c>
      <c r="T243" s="1" t="s">
        <v>7190</v>
      </c>
      <c r="U243" s="1" t="s">
        <v>7472</v>
      </c>
      <c r="V243" s="1" t="s">
        <v>7472</v>
      </c>
      <c r="W243" s="1" t="s">
        <v>7286</v>
      </c>
      <c r="X243" s="1" t="s">
        <v>46</v>
      </c>
      <c r="Y243" s="1" t="s">
        <v>8146</v>
      </c>
      <c r="Z243" s="1" t="s">
        <v>6591</v>
      </c>
      <c r="AA243" s="1" t="s">
        <v>7542</v>
      </c>
      <c r="AB243" s="1" t="s">
        <v>47</v>
      </c>
      <c r="AC243" s="1" t="s">
        <v>78</v>
      </c>
      <c r="AD243" s="1" t="s">
        <v>49</v>
      </c>
      <c r="AE243" s="66">
        <v>8845830</v>
      </c>
      <c r="AF243" s="66">
        <v>99200</v>
      </c>
      <c r="AG243" s="66">
        <v>742900</v>
      </c>
      <c r="AH243" s="68">
        <v>7468</v>
      </c>
      <c r="AI243" s="68">
        <v>38628</v>
      </c>
      <c r="AJ243" s="2">
        <v>992</v>
      </c>
      <c r="AK243" s="1" t="s">
        <v>2682</v>
      </c>
      <c r="AL243" s="104">
        <v>11213.8</v>
      </c>
      <c r="AM243" s="104">
        <v>11213.8</v>
      </c>
      <c r="AN243" s="66">
        <v>2567960.2000000002</v>
      </c>
      <c r="AO243" s="1" t="s">
        <v>7414</v>
      </c>
      <c r="AP243" s="1" t="s">
        <v>33</v>
      </c>
      <c r="AQ243" s="1" t="s">
        <v>43</v>
      </c>
      <c r="AR243" s="1" t="s">
        <v>663</v>
      </c>
      <c r="AS243" s="1" t="s">
        <v>3522</v>
      </c>
      <c r="AT243" s="133">
        <f t="shared" si="9"/>
        <v>2020</v>
      </c>
      <c r="AU243" s="1">
        <f t="shared" si="10"/>
        <v>9</v>
      </c>
      <c r="AV243" s="1">
        <f t="shared" si="11"/>
        <v>38</v>
      </c>
    </row>
    <row r="244" spans="1:48" x14ac:dyDescent="0.3">
      <c r="A244" s="2">
        <v>1</v>
      </c>
      <c r="B244" s="1" t="s">
        <v>98</v>
      </c>
      <c r="C244" s="2">
        <v>545</v>
      </c>
      <c r="D244" s="2">
        <v>510</v>
      </c>
      <c r="E244" s="1" t="s">
        <v>45</v>
      </c>
      <c r="F244" s="1" t="s">
        <v>274</v>
      </c>
      <c r="G244" s="1" t="s">
        <v>2641</v>
      </c>
      <c r="H244" s="1" t="s">
        <v>253</v>
      </c>
      <c r="I244" s="1" t="s">
        <v>6515</v>
      </c>
      <c r="J244" s="1" t="s">
        <v>1227</v>
      </c>
      <c r="K244" s="1" t="s">
        <v>84</v>
      </c>
      <c r="L244" s="1" t="s">
        <v>85</v>
      </c>
      <c r="M244" s="1" t="s">
        <v>46</v>
      </c>
      <c r="N244" s="1" t="s">
        <v>86</v>
      </c>
      <c r="O244" s="1" t="s">
        <v>2419</v>
      </c>
      <c r="P244" s="1" t="s">
        <v>96</v>
      </c>
      <c r="Q244" s="66">
        <v>330252.08</v>
      </c>
      <c r="R244" s="67">
        <v>1</v>
      </c>
      <c r="S244" s="1" t="s">
        <v>7616</v>
      </c>
      <c r="T244" s="1" t="s">
        <v>7637</v>
      </c>
      <c r="U244" s="1" t="s">
        <v>7616</v>
      </c>
      <c r="V244" s="1" t="s">
        <v>7616</v>
      </c>
      <c r="W244" s="1" t="s">
        <v>7637</v>
      </c>
      <c r="X244" s="1" t="s">
        <v>7637</v>
      </c>
      <c r="Y244" s="1" t="s">
        <v>3526</v>
      </c>
      <c r="Z244" s="1" t="s">
        <v>2647</v>
      </c>
      <c r="AA244" s="1" t="s">
        <v>7305</v>
      </c>
      <c r="AB244" s="1" t="s">
        <v>108</v>
      </c>
      <c r="AC244" s="1" t="s">
        <v>48</v>
      </c>
      <c r="AD244" s="1" t="s">
        <v>49</v>
      </c>
      <c r="AE244" s="66">
        <v>309119</v>
      </c>
      <c r="AF244" s="66">
        <v>15000</v>
      </c>
      <c r="AG244" s="66">
        <v>6133</v>
      </c>
      <c r="AH244" s="2">
        <v>61.33</v>
      </c>
      <c r="AI244" s="104">
        <v>1465.75</v>
      </c>
      <c r="AJ244" s="2">
        <v>150</v>
      </c>
      <c r="AK244" s="1" t="s">
        <v>2701</v>
      </c>
      <c r="AL244" s="68">
        <v>1623</v>
      </c>
      <c r="AM244" s="68">
        <v>1803</v>
      </c>
      <c r="AN244" s="66">
        <v>371619</v>
      </c>
      <c r="AO244" s="1" t="s">
        <v>7503</v>
      </c>
      <c r="AP244" s="1" t="s">
        <v>33</v>
      </c>
      <c r="AQ244" s="1" t="s">
        <v>3413</v>
      </c>
      <c r="AR244" s="1" t="s">
        <v>663</v>
      </c>
      <c r="AS244" s="1" t="s">
        <v>3527</v>
      </c>
      <c r="AT244" s="133">
        <f t="shared" si="9"/>
        <v>2019</v>
      </c>
      <c r="AU244" s="1">
        <f t="shared" si="10"/>
        <v>12</v>
      </c>
      <c r="AV244" s="1">
        <f t="shared" si="11"/>
        <v>52</v>
      </c>
    </row>
    <row r="245" spans="1:48" x14ac:dyDescent="0.3">
      <c r="A245" s="2">
        <v>1.96</v>
      </c>
      <c r="B245" s="1" t="s">
        <v>342</v>
      </c>
      <c r="C245" s="2">
        <v>511</v>
      </c>
      <c r="D245" s="2">
        <v>512</v>
      </c>
      <c r="E245" s="1" t="s">
        <v>45</v>
      </c>
      <c r="F245" s="1" t="s">
        <v>274</v>
      </c>
      <c r="G245" s="1" t="s">
        <v>2641</v>
      </c>
      <c r="H245" s="1" t="s">
        <v>483</v>
      </c>
      <c r="I245" s="1" t="s">
        <v>6515</v>
      </c>
      <c r="J245" s="1" t="s">
        <v>1229</v>
      </c>
      <c r="K245" s="1" t="s">
        <v>340</v>
      </c>
      <c r="L245" s="1" t="s">
        <v>85</v>
      </c>
      <c r="M245" s="1" t="s">
        <v>46</v>
      </c>
      <c r="N245" s="1" t="s">
        <v>86</v>
      </c>
      <c r="O245" s="1" t="s">
        <v>341</v>
      </c>
      <c r="P245" s="1" t="s">
        <v>2972</v>
      </c>
      <c r="Q245" s="66">
        <v>8543.08</v>
      </c>
      <c r="R245" s="67">
        <v>1</v>
      </c>
      <c r="S245" s="1" t="s">
        <v>7472</v>
      </c>
      <c r="T245" s="1" t="s">
        <v>7465</v>
      </c>
      <c r="U245" s="1" t="s">
        <v>7472</v>
      </c>
      <c r="V245" s="1" t="s">
        <v>7472</v>
      </c>
      <c r="W245" s="1" t="s">
        <v>7610</v>
      </c>
      <c r="X245" s="1" t="s">
        <v>7610</v>
      </c>
      <c r="Y245" s="1" t="s">
        <v>3528</v>
      </c>
      <c r="Z245" s="1" t="s">
        <v>3529</v>
      </c>
      <c r="AA245" s="1" t="s">
        <v>7610</v>
      </c>
      <c r="AB245" s="1" t="s">
        <v>175</v>
      </c>
      <c r="AC245" s="1" t="s">
        <v>90</v>
      </c>
      <c r="AD245" s="1" t="s">
        <v>49</v>
      </c>
      <c r="AE245" s="66">
        <v>2216</v>
      </c>
      <c r="AF245" s="66">
        <v>600</v>
      </c>
      <c r="AG245" s="66">
        <v>5728</v>
      </c>
      <c r="AH245" s="2">
        <v>57.28</v>
      </c>
      <c r="AI245" s="2">
        <v>9.68</v>
      </c>
      <c r="AJ245" s="2">
        <v>6</v>
      </c>
      <c r="AK245" s="1" t="s">
        <v>2701</v>
      </c>
      <c r="AL245" s="2">
        <v>0</v>
      </c>
      <c r="AM245" s="2">
        <v>10</v>
      </c>
      <c r="AN245" s="66">
        <v>2290</v>
      </c>
      <c r="AO245" s="1" t="s">
        <v>7472</v>
      </c>
      <c r="AP245" s="1" t="s">
        <v>33</v>
      </c>
      <c r="AQ245" s="1" t="s">
        <v>46</v>
      </c>
      <c r="AR245" s="1" t="s">
        <v>46</v>
      </c>
      <c r="AS245" s="1" t="s">
        <v>3530</v>
      </c>
      <c r="AT245" s="133">
        <f t="shared" si="9"/>
        <v>2019</v>
      </c>
      <c r="AU245" s="1">
        <f t="shared" si="10"/>
        <v>2</v>
      </c>
      <c r="AV245" s="1">
        <f t="shared" si="11"/>
        <v>9</v>
      </c>
    </row>
    <row r="246" spans="1:48" x14ac:dyDescent="0.3">
      <c r="A246" s="2">
        <v>1.1100000000000001</v>
      </c>
      <c r="B246" s="1" t="s">
        <v>109</v>
      </c>
      <c r="C246" s="2">
        <v>707</v>
      </c>
      <c r="D246" s="2">
        <v>513</v>
      </c>
      <c r="E246" s="1" t="s">
        <v>210</v>
      </c>
      <c r="F246" s="1" t="s">
        <v>274</v>
      </c>
      <c r="G246" s="1" t="s">
        <v>2641</v>
      </c>
      <c r="H246" s="1" t="s">
        <v>110</v>
      </c>
      <c r="I246" s="1" t="s">
        <v>6525</v>
      </c>
      <c r="J246" s="1" t="s">
        <v>472</v>
      </c>
      <c r="K246" s="1" t="s">
        <v>102</v>
      </c>
      <c r="L246" s="1" t="s">
        <v>85</v>
      </c>
      <c r="M246" s="1" t="s">
        <v>112</v>
      </c>
      <c r="N246" s="1" t="s">
        <v>104</v>
      </c>
      <c r="O246" s="1" t="s">
        <v>105</v>
      </c>
      <c r="P246" s="1" t="s">
        <v>107</v>
      </c>
      <c r="Q246" s="66">
        <v>812152.05</v>
      </c>
      <c r="R246" s="67">
        <v>1</v>
      </c>
      <c r="S246" s="1" t="s">
        <v>7529</v>
      </c>
      <c r="T246" s="1" t="s">
        <v>7326</v>
      </c>
      <c r="U246" s="1" t="s">
        <v>7529</v>
      </c>
      <c r="V246" s="1" t="s">
        <v>7529</v>
      </c>
      <c r="W246" s="1" t="s">
        <v>7160</v>
      </c>
      <c r="X246" s="1" t="s">
        <v>7160</v>
      </c>
      <c r="Y246" s="1" t="s">
        <v>7893</v>
      </c>
      <c r="Z246" s="1" t="s">
        <v>7894</v>
      </c>
      <c r="AA246" s="1" t="s">
        <v>7402</v>
      </c>
      <c r="AB246" s="1" t="s">
        <v>47</v>
      </c>
      <c r="AC246" s="1" t="s">
        <v>90</v>
      </c>
      <c r="AD246" s="1" t="s">
        <v>49</v>
      </c>
      <c r="AE246" s="66">
        <v>623212</v>
      </c>
      <c r="AF246" s="66">
        <v>59840</v>
      </c>
      <c r="AG246" s="66">
        <v>129100</v>
      </c>
      <c r="AH246" s="68">
        <v>1291</v>
      </c>
      <c r="AI246" s="104">
        <v>2889.9</v>
      </c>
      <c r="AJ246" s="2">
        <v>598.4</v>
      </c>
      <c r="AK246" s="1" t="s">
        <v>2682</v>
      </c>
      <c r="AL246" s="104">
        <v>2600.9499999999998</v>
      </c>
      <c r="AM246" s="104">
        <v>2889.94</v>
      </c>
      <c r="AN246" s="66">
        <v>595616.63</v>
      </c>
      <c r="AO246" s="1" t="s">
        <v>7419</v>
      </c>
      <c r="AP246" s="1" t="s">
        <v>33</v>
      </c>
      <c r="AQ246" s="1" t="s">
        <v>106</v>
      </c>
      <c r="AR246" s="1" t="s">
        <v>663</v>
      </c>
      <c r="AS246" s="1" t="s">
        <v>3531</v>
      </c>
      <c r="AT246" s="133">
        <f t="shared" si="9"/>
        <v>2020</v>
      </c>
      <c r="AU246" s="1">
        <f t="shared" si="10"/>
        <v>9</v>
      </c>
      <c r="AV246" s="1">
        <f t="shared" si="11"/>
        <v>36</v>
      </c>
    </row>
    <row r="247" spans="1:48" x14ac:dyDescent="0.3">
      <c r="A247" s="2">
        <v>0.97</v>
      </c>
      <c r="B247" s="1" t="s">
        <v>210</v>
      </c>
      <c r="C247" s="2">
        <v>471</v>
      </c>
      <c r="D247" s="2">
        <v>514</v>
      </c>
      <c r="E247" s="1" t="s">
        <v>46</v>
      </c>
      <c r="F247" s="1" t="s">
        <v>274</v>
      </c>
      <c r="G247" s="1" t="s">
        <v>2641</v>
      </c>
      <c r="H247" s="1" t="s">
        <v>46</v>
      </c>
      <c r="I247" s="1" t="s">
        <v>6515</v>
      </c>
      <c r="J247" s="1" t="s">
        <v>1231</v>
      </c>
      <c r="K247" s="1" t="s">
        <v>214</v>
      </c>
      <c r="L247" s="1" t="s">
        <v>39</v>
      </c>
      <c r="M247" s="1" t="s">
        <v>46</v>
      </c>
      <c r="N247" s="1" t="s">
        <v>266</v>
      </c>
      <c r="O247" s="1" t="s">
        <v>267</v>
      </c>
      <c r="P247" s="1" t="s">
        <v>2972</v>
      </c>
      <c r="Q247" s="66">
        <v>4705.58</v>
      </c>
      <c r="R247" s="67">
        <v>1</v>
      </c>
      <c r="S247" s="1" t="s">
        <v>7618</v>
      </c>
      <c r="T247" s="1" t="s">
        <v>7636</v>
      </c>
      <c r="U247" s="1" t="s">
        <v>7618</v>
      </c>
      <c r="V247" s="1" t="s">
        <v>7618</v>
      </c>
      <c r="W247" s="1" t="s">
        <v>7362</v>
      </c>
      <c r="X247" s="1" t="s">
        <v>7362</v>
      </c>
      <c r="Y247" s="1" t="s">
        <v>3532</v>
      </c>
      <c r="Z247" s="1" t="s">
        <v>3533</v>
      </c>
      <c r="AA247" s="1" t="s">
        <v>7669</v>
      </c>
      <c r="AB247" s="1" t="s">
        <v>46</v>
      </c>
      <c r="AC247" s="1" t="s">
        <v>159</v>
      </c>
      <c r="AD247" s="1" t="s">
        <v>49</v>
      </c>
      <c r="AE247" s="66" t="s">
        <v>46</v>
      </c>
      <c r="AF247" s="66" t="s">
        <v>46</v>
      </c>
      <c r="AG247" s="66" t="s">
        <v>46</v>
      </c>
      <c r="AH247" s="2" t="s">
        <v>46</v>
      </c>
      <c r="AI247" s="2" t="s">
        <v>46</v>
      </c>
      <c r="AJ247" s="2" t="s">
        <v>46</v>
      </c>
      <c r="AK247" s="1" t="s">
        <v>2701</v>
      </c>
      <c r="AL247" s="2">
        <v>0</v>
      </c>
      <c r="AM247" s="2">
        <v>11</v>
      </c>
      <c r="AN247" s="66">
        <v>2519</v>
      </c>
      <c r="AO247" s="1" t="s">
        <v>7618</v>
      </c>
      <c r="AP247" s="1" t="s">
        <v>46</v>
      </c>
      <c r="AQ247" s="1" t="s">
        <v>46</v>
      </c>
      <c r="AR247" s="1" t="s">
        <v>46</v>
      </c>
      <c r="AS247" s="1" t="s">
        <v>3534</v>
      </c>
      <c r="AT247" s="133">
        <f t="shared" si="9"/>
        <v>2019</v>
      </c>
      <c r="AU247" s="1">
        <f t="shared" si="10"/>
        <v>3</v>
      </c>
      <c r="AV247" s="1">
        <f t="shared" si="11"/>
        <v>11</v>
      </c>
    </row>
    <row r="248" spans="1:48" x14ac:dyDescent="0.3">
      <c r="A248" s="2">
        <v>1</v>
      </c>
      <c r="B248" s="1" t="s">
        <v>160</v>
      </c>
      <c r="C248" s="68">
        <v>1158</v>
      </c>
      <c r="D248" s="2">
        <v>515</v>
      </c>
      <c r="E248" s="1" t="s">
        <v>45</v>
      </c>
      <c r="F248" s="1" t="s">
        <v>152</v>
      </c>
      <c r="G248" s="1" t="s">
        <v>35</v>
      </c>
      <c r="H248" s="1" t="s">
        <v>420</v>
      </c>
      <c r="I248" s="1" t="s">
        <v>6513</v>
      </c>
      <c r="J248" s="1" t="s">
        <v>473</v>
      </c>
      <c r="K248" s="1" t="s">
        <v>155</v>
      </c>
      <c r="L248" s="1" t="s">
        <v>85</v>
      </c>
      <c r="M248" s="1" t="s">
        <v>156</v>
      </c>
      <c r="N248" s="1" t="s">
        <v>266</v>
      </c>
      <c r="O248" s="1" t="s">
        <v>310</v>
      </c>
      <c r="P248" s="1" t="s">
        <v>269</v>
      </c>
      <c r="Q248" s="66">
        <v>3319107.11</v>
      </c>
      <c r="R248" s="67">
        <v>0.92</v>
      </c>
      <c r="S248" s="1" t="s">
        <v>7239</v>
      </c>
      <c r="T248" s="1" t="s">
        <v>7193</v>
      </c>
      <c r="U248" s="1" t="s">
        <v>7239</v>
      </c>
      <c r="V248" s="1" t="s">
        <v>7239</v>
      </c>
      <c r="W248" s="1" t="s">
        <v>7193</v>
      </c>
      <c r="X248" s="1" t="s">
        <v>46</v>
      </c>
      <c r="Y248" s="1" t="s">
        <v>6592</v>
      </c>
      <c r="Z248" s="1" t="s">
        <v>4699</v>
      </c>
      <c r="AA248" s="1" t="s">
        <v>7542</v>
      </c>
      <c r="AB248" s="1" t="s">
        <v>108</v>
      </c>
      <c r="AC248" s="1" t="s">
        <v>159</v>
      </c>
      <c r="AD248" s="1" t="s">
        <v>49</v>
      </c>
      <c r="AE248" s="66">
        <v>3241384.77</v>
      </c>
      <c r="AF248" s="66">
        <v>17150</v>
      </c>
      <c r="AG248" s="66">
        <v>60572.33</v>
      </c>
      <c r="AH248" s="2">
        <v>605.72</v>
      </c>
      <c r="AI248" s="104">
        <v>14154.52</v>
      </c>
      <c r="AJ248" s="2">
        <v>171.5</v>
      </c>
      <c r="AK248" s="1" t="s">
        <v>2682</v>
      </c>
      <c r="AL248" s="104">
        <v>14707.75</v>
      </c>
      <c r="AM248" s="104">
        <v>14707.75</v>
      </c>
      <c r="AN248" s="66">
        <v>3368074.75</v>
      </c>
      <c r="AO248" s="1" t="s">
        <v>7238</v>
      </c>
      <c r="AP248" s="1" t="s">
        <v>33</v>
      </c>
      <c r="AQ248" s="1" t="s">
        <v>358</v>
      </c>
      <c r="AR248" s="1" t="s">
        <v>663</v>
      </c>
      <c r="AS248" s="1" t="s">
        <v>3535</v>
      </c>
      <c r="AT248" s="133">
        <f t="shared" si="9"/>
        <v>2020</v>
      </c>
      <c r="AU248" s="1">
        <f t="shared" si="10"/>
        <v>9</v>
      </c>
      <c r="AV248" s="1">
        <f t="shared" si="11"/>
        <v>38</v>
      </c>
    </row>
    <row r="249" spans="1:48" x14ac:dyDescent="0.3">
      <c r="A249" s="2">
        <v>0.51</v>
      </c>
      <c r="B249" s="1" t="s">
        <v>160</v>
      </c>
      <c r="C249" s="2">
        <v>651</v>
      </c>
      <c r="D249" s="2">
        <v>516</v>
      </c>
      <c r="E249" s="1" t="s">
        <v>210</v>
      </c>
      <c r="F249" s="1" t="s">
        <v>152</v>
      </c>
      <c r="G249" s="1" t="s">
        <v>35</v>
      </c>
      <c r="H249" s="1" t="s">
        <v>474</v>
      </c>
      <c r="I249" s="1" t="s">
        <v>6523</v>
      </c>
      <c r="J249" s="1" t="s">
        <v>475</v>
      </c>
      <c r="K249" s="1" t="s">
        <v>214</v>
      </c>
      <c r="L249" s="1" t="s">
        <v>39</v>
      </c>
      <c r="M249" s="1" t="s">
        <v>4480</v>
      </c>
      <c r="N249" s="1" t="s">
        <v>266</v>
      </c>
      <c r="O249" s="1" t="s">
        <v>267</v>
      </c>
      <c r="P249" s="1" t="s">
        <v>269</v>
      </c>
      <c r="Q249" s="66">
        <v>1940783.25</v>
      </c>
      <c r="R249" s="67">
        <v>0.9</v>
      </c>
      <c r="S249" s="1" t="s">
        <v>7491</v>
      </c>
      <c r="T249" s="1" t="s">
        <v>7303</v>
      </c>
      <c r="U249" s="1" t="s">
        <v>7491</v>
      </c>
      <c r="V249" s="1" t="s">
        <v>7491</v>
      </c>
      <c r="W249" s="1" t="s">
        <v>7452</v>
      </c>
      <c r="X249" s="1" t="s">
        <v>46</v>
      </c>
      <c r="Y249" s="1" t="s">
        <v>7997</v>
      </c>
      <c r="Z249" s="1" t="s">
        <v>7895</v>
      </c>
      <c r="AA249" s="1" t="s">
        <v>7205</v>
      </c>
      <c r="AB249" s="1" t="s">
        <v>47</v>
      </c>
      <c r="AC249" s="1" t="s">
        <v>159</v>
      </c>
      <c r="AD249" s="1" t="s">
        <v>49</v>
      </c>
      <c r="AE249" s="66">
        <v>1739583</v>
      </c>
      <c r="AF249" s="66">
        <v>0</v>
      </c>
      <c r="AG249" s="66">
        <v>201200</v>
      </c>
      <c r="AH249" s="68">
        <v>2036</v>
      </c>
      <c r="AI249" s="104">
        <v>7596.43</v>
      </c>
      <c r="AJ249" s="2">
        <v>0</v>
      </c>
      <c r="AK249" s="1" t="s">
        <v>2682</v>
      </c>
      <c r="AL249" s="104">
        <v>8027.5</v>
      </c>
      <c r="AM249" s="104">
        <v>8027.5</v>
      </c>
      <c r="AN249" s="66">
        <v>1838297.5</v>
      </c>
      <c r="AO249" s="1" t="s">
        <v>7421</v>
      </c>
      <c r="AP249" s="1" t="s">
        <v>33</v>
      </c>
      <c r="AQ249" s="1" t="s">
        <v>268</v>
      </c>
      <c r="AR249" s="1" t="s">
        <v>663</v>
      </c>
      <c r="AS249" s="1" t="s">
        <v>3536</v>
      </c>
      <c r="AT249" s="133">
        <f t="shared" si="9"/>
        <v>2020</v>
      </c>
      <c r="AU249" s="1">
        <f t="shared" si="10"/>
        <v>9</v>
      </c>
      <c r="AV249" s="1">
        <f t="shared" si="11"/>
        <v>37</v>
      </c>
    </row>
    <row r="250" spans="1:48" x14ac:dyDescent="0.3">
      <c r="A250" s="2">
        <v>1.08</v>
      </c>
      <c r="B250" s="1" t="s">
        <v>342</v>
      </c>
      <c r="C250" s="2">
        <v>480</v>
      </c>
      <c r="D250" s="2">
        <v>517</v>
      </c>
      <c r="E250" s="1" t="s">
        <v>45</v>
      </c>
      <c r="F250" s="1" t="s">
        <v>274</v>
      </c>
      <c r="G250" s="1" t="s">
        <v>2641</v>
      </c>
      <c r="H250" s="1" t="s">
        <v>483</v>
      </c>
      <c r="I250" s="1" t="s">
        <v>6515</v>
      </c>
      <c r="J250" s="1" t="s">
        <v>1233</v>
      </c>
      <c r="K250" s="1" t="s">
        <v>340</v>
      </c>
      <c r="L250" s="1" t="s">
        <v>85</v>
      </c>
      <c r="M250" s="1" t="s">
        <v>46</v>
      </c>
      <c r="N250" s="1" t="s">
        <v>86</v>
      </c>
      <c r="O250" s="1" t="s">
        <v>341</v>
      </c>
      <c r="P250" s="1" t="s">
        <v>2972</v>
      </c>
      <c r="Q250" s="66">
        <v>12102.07</v>
      </c>
      <c r="R250" s="67">
        <v>1</v>
      </c>
      <c r="S250" s="1" t="s">
        <v>7436</v>
      </c>
      <c r="T250" s="1" t="s">
        <v>7497</v>
      </c>
      <c r="U250" s="1" t="s">
        <v>7436</v>
      </c>
      <c r="V250" s="1" t="s">
        <v>7436</v>
      </c>
      <c r="W250" s="1" t="s">
        <v>7491</v>
      </c>
      <c r="X250" s="1" t="s">
        <v>7491</v>
      </c>
      <c r="Y250" s="1" t="s">
        <v>3537</v>
      </c>
      <c r="Z250" s="1" t="s">
        <v>3538</v>
      </c>
      <c r="AA250" s="1" t="s">
        <v>7491</v>
      </c>
      <c r="AB250" s="1" t="s">
        <v>175</v>
      </c>
      <c r="AC250" s="1" t="s">
        <v>90</v>
      </c>
      <c r="AD250" s="1" t="s">
        <v>49</v>
      </c>
      <c r="AE250" s="66">
        <v>6144</v>
      </c>
      <c r="AF250" s="66">
        <v>1300</v>
      </c>
      <c r="AG250" s="66">
        <v>4658</v>
      </c>
      <c r="AH250" s="2">
        <v>46.58</v>
      </c>
      <c r="AI250" s="2">
        <v>26.83</v>
      </c>
      <c r="AJ250" s="2">
        <v>13</v>
      </c>
      <c r="AK250" s="1" t="s">
        <v>2701</v>
      </c>
      <c r="AL250" s="68" t="s">
        <v>46</v>
      </c>
      <c r="AM250" s="2">
        <v>28</v>
      </c>
      <c r="AN250" s="66">
        <v>6412</v>
      </c>
      <c r="AO250" s="1" t="s">
        <v>7436</v>
      </c>
      <c r="AP250" s="1" t="s">
        <v>33</v>
      </c>
      <c r="AQ250" s="1" t="s">
        <v>46</v>
      </c>
      <c r="AR250" s="1" t="s">
        <v>46</v>
      </c>
      <c r="AS250" s="1" t="s">
        <v>3539</v>
      </c>
      <c r="AT250" s="133">
        <f t="shared" si="9"/>
        <v>2019</v>
      </c>
      <c r="AU250" s="1">
        <f t="shared" si="10"/>
        <v>2</v>
      </c>
      <c r="AV250" s="1">
        <f t="shared" si="11"/>
        <v>7</v>
      </c>
    </row>
    <row r="251" spans="1:48" x14ac:dyDescent="0.3">
      <c r="A251" s="2">
        <v>1.03</v>
      </c>
      <c r="B251" s="1" t="s">
        <v>355</v>
      </c>
      <c r="C251" s="2">
        <v>482</v>
      </c>
      <c r="D251" s="2">
        <v>518</v>
      </c>
      <c r="E251" s="1" t="s">
        <v>45</v>
      </c>
      <c r="F251" s="1" t="s">
        <v>274</v>
      </c>
      <c r="G251" s="1" t="s">
        <v>2641</v>
      </c>
      <c r="H251" s="1" t="s">
        <v>352</v>
      </c>
      <c r="I251" s="1" t="s">
        <v>6515</v>
      </c>
      <c r="J251" s="1" t="s">
        <v>3540</v>
      </c>
      <c r="K251" s="1" t="s">
        <v>84</v>
      </c>
      <c r="L251" s="1" t="s">
        <v>85</v>
      </c>
      <c r="M251" s="1" t="s">
        <v>46</v>
      </c>
      <c r="N251" s="1" t="s">
        <v>86</v>
      </c>
      <c r="O251" s="1" t="s">
        <v>2907</v>
      </c>
      <c r="P251" s="1" t="s">
        <v>2908</v>
      </c>
      <c r="Q251" s="66">
        <v>72618</v>
      </c>
      <c r="R251" s="67">
        <v>1</v>
      </c>
      <c r="S251" s="1" t="s">
        <v>7503</v>
      </c>
      <c r="T251" s="1" t="s">
        <v>7620</v>
      </c>
      <c r="U251" s="1" t="s">
        <v>7503</v>
      </c>
      <c r="V251" s="1" t="s">
        <v>7503</v>
      </c>
      <c r="W251" s="1" t="s">
        <v>7461</v>
      </c>
      <c r="X251" s="1" t="s">
        <v>7461</v>
      </c>
      <c r="Y251" s="1" t="s">
        <v>3541</v>
      </c>
      <c r="Z251" s="1" t="s">
        <v>3542</v>
      </c>
      <c r="AA251" s="1" t="s">
        <v>7461</v>
      </c>
      <c r="AB251" s="1" t="s">
        <v>47</v>
      </c>
      <c r="AC251" s="1" t="s">
        <v>354</v>
      </c>
      <c r="AD251" s="1" t="s">
        <v>49</v>
      </c>
      <c r="AE251" s="66">
        <v>58018</v>
      </c>
      <c r="AF251" s="66">
        <v>7200</v>
      </c>
      <c r="AG251" s="66">
        <v>7400</v>
      </c>
      <c r="AH251" s="2">
        <v>74</v>
      </c>
      <c r="AI251" s="2">
        <v>268</v>
      </c>
      <c r="AJ251" s="2">
        <v>72</v>
      </c>
      <c r="AK251" s="1" t="s">
        <v>2701</v>
      </c>
      <c r="AL251" s="2">
        <v>0</v>
      </c>
      <c r="AM251" s="2">
        <v>288</v>
      </c>
      <c r="AN251" s="66">
        <v>65952</v>
      </c>
      <c r="AO251" s="1" t="s">
        <v>7392</v>
      </c>
      <c r="AP251" s="1" t="s">
        <v>33</v>
      </c>
      <c r="AQ251" s="1" t="s">
        <v>46</v>
      </c>
      <c r="AR251" s="1" t="s">
        <v>46</v>
      </c>
      <c r="AS251" s="1" t="s">
        <v>3543</v>
      </c>
      <c r="AT251" s="133">
        <f t="shared" si="9"/>
        <v>2019</v>
      </c>
      <c r="AU251" s="1">
        <f t="shared" si="10"/>
        <v>4</v>
      </c>
      <c r="AV251" s="1">
        <f t="shared" si="11"/>
        <v>14</v>
      </c>
    </row>
    <row r="252" spans="1:48" x14ac:dyDescent="0.3">
      <c r="A252" s="2">
        <v>1.1200000000000001</v>
      </c>
      <c r="B252" s="1" t="s">
        <v>160</v>
      </c>
      <c r="C252" s="2">
        <v>483</v>
      </c>
      <c r="D252" s="2">
        <v>519</v>
      </c>
      <c r="E252" s="1" t="s">
        <v>45</v>
      </c>
      <c r="F252" s="1" t="s">
        <v>274</v>
      </c>
      <c r="G252" s="1" t="s">
        <v>2641</v>
      </c>
      <c r="H252" s="1" t="s">
        <v>420</v>
      </c>
      <c r="I252" s="1" t="s">
        <v>6515</v>
      </c>
      <c r="J252" s="1" t="s">
        <v>1235</v>
      </c>
      <c r="K252" s="1" t="s">
        <v>155</v>
      </c>
      <c r="L252" s="1" t="s">
        <v>85</v>
      </c>
      <c r="M252" s="1" t="s">
        <v>46</v>
      </c>
      <c r="N252" s="1" t="s">
        <v>266</v>
      </c>
      <c r="O252" s="1" t="s">
        <v>310</v>
      </c>
      <c r="P252" s="1" t="s">
        <v>2972</v>
      </c>
      <c r="Q252" s="66">
        <v>5709.84</v>
      </c>
      <c r="R252" s="67">
        <v>1</v>
      </c>
      <c r="S252" s="1" t="s">
        <v>7503</v>
      </c>
      <c r="T252" s="1" t="s">
        <v>7392</v>
      </c>
      <c r="U252" s="1" t="s">
        <v>7503</v>
      </c>
      <c r="V252" s="1" t="s">
        <v>7503</v>
      </c>
      <c r="W252" s="1" t="s">
        <v>7434</v>
      </c>
      <c r="X252" s="1" t="s">
        <v>7434</v>
      </c>
      <c r="Y252" s="1" t="s">
        <v>3544</v>
      </c>
      <c r="Z252" s="1" t="s">
        <v>3545</v>
      </c>
      <c r="AA252" s="1" t="s">
        <v>7434</v>
      </c>
      <c r="AB252" s="1" t="s">
        <v>47</v>
      </c>
      <c r="AC252" s="1" t="s">
        <v>159</v>
      </c>
      <c r="AD252" s="1" t="s">
        <v>49</v>
      </c>
      <c r="AE252" s="66">
        <v>2510</v>
      </c>
      <c r="AF252" s="66" t="s">
        <v>46</v>
      </c>
      <c r="AG252" s="66">
        <v>3200</v>
      </c>
      <c r="AH252" s="2">
        <v>32</v>
      </c>
      <c r="AI252" s="68">
        <v>1097</v>
      </c>
      <c r="AJ252" s="2" t="s">
        <v>46</v>
      </c>
      <c r="AK252" s="1" t="s">
        <v>2701</v>
      </c>
      <c r="AL252" s="2">
        <v>0</v>
      </c>
      <c r="AM252" s="2">
        <v>11</v>
      </c>
      <c r="AN252" s="66">
        <v>2519</v>
      </c>
      <c r="AO252" s="1" t="s">
        <v>7503</v>
      </c>
      <c r="AP252" s="1" t="s">
        <v>33</v>
      </c>
      <c r="AQ252" s="1" t="s">
        <v>2937</v>
      </c>
      <c r="AR252" s="1" t="s">
        <v>765</v>
      </c>
      <c r="AS252" s="1" t="s">
        <v>3546</v>
      </c>
      <c r="AT252" s="133">
        <f t="shared" si="9"/>
        <v>2019</v>
      </c>
      <c r="AU252" s="1">
        <f t="shared" si="10"/>
        <v>7</v>
      </c>
      <c r="AV252" s="1">
        <f t="shared" si="11"/>
        <v>29</v>
      </c>
    </row>
    <row r="253" spans="1:48" x14ac:dyDescent="0.3">
      <c r="A253" s="2">
        <v>0.35</v>
      </c>
      <c r="B253" s="1" t="s">
        <v>210</v>
      </c>
      <c r="C253" s="2">
        <v>626</v>
      </c>
      <c r="D253" s="2">
        <v>520</v>
      </c>
      <c r="E253" s="1" t="s">
        <v>210</v>
      </c>
      <c r="F253" s="1" t="s">
        <v>161</v>
      </c>
      <c r="G253" s="1" t="s">
        <v>35</v>
      </c>
      <c r="H253" s="1" t="s">
        <v>480</v>
      </c>
      <c r="I253" s="1" t="s">
        <v>6513</v>
      </c>
      <c r="J253" s="1" t="s">
        <v>481</v>
      </c>
      <c r="K253" s="1" t="s">
        <v>376</v>
      </c>
      <c r="L253" s="1" t="s">
        <v>39</v>
      </c>
      <c r="M253" s="1" t="s">
        <v>215</v>
      </c>
      <c r="N253" s="1" t="s">
        <v>266</v>
      </c>
      <c r="O253" s="1" t="s">
        <v>267</v>
      </c>
      <c r="P253" s="1" t="s">
        <v>269</v>
      </c>
      <c r="Q253" s="66">
        <v>119697</v>
      </c>
      <c r="R253" s="67">
        <v>0.99</v>
      </c>
      <c r="S253" s="1" t="s">
        <v>7342</v>
      </c>
      <c r="T253" s="1" t="s">
        <v>7661</v>
      </c>
      <c r="U253" s="1" t="s">
        <v>7342</v>
      </c>
      <c r="V253" s="1" t="s">
        <v>7342</v>
      </c>
      <c r="W253" s="1" t="s">
        <v>7175</v>
      </c>
      <c r="X253" s="1" t="s">
        <v>46</v>
      </c>
      <c r="Y253" s="1" t="s">
        <v>7672</v>
      </c>
      <c r="Z253" s="1" t="s">
        <v>8147</v>
      </c>
      <c r="AA253" s="1" t="s">
        <v>7542</v>
      </c>
      <c r="AB253" s="1" t="s">
        <v>47</v>
      </c>
      <c r="AC253" s="1" t="s">
        <v>159</v>
      </c>
      <c r="AD253" s="1" t="s">
        <v>49</v>
      </c>
      <c r="AE253" s="66">
        <v>46487</v>
      </c>
      <c r="AF253" s="66">
        <v>5600</v>
      </c>
      <c r="AG253" s="66">
        <v>67610</v>
      </c>
      <c r="AH253" s="2">
        <v>676.1</v>
      </c>
      <c r="AI253" s="2">
        <v>203</v>
      </c>
      <c r="AJ253" s="2">
        <v>56</v>
      </c>
      <c r="AK253" s="1" t="s">
        <v>2701</v>
      </c>
      <c r="AL253" s="2">
        <v>0</v>
      </c>
      <c r="AM253" s="2">
        <v>148.19999999999999</v>
      </c>
      <c r="AN253" s="66">
        <v>0</v>
      </c>
      <c r="AO253" s="1" t="s">
        <v>7342</v>
      </c>
      <c r="AP253" s="1" t="s">
        <v>33</v>
      </c>
      <c r="AQ253" s="1" t="s">
        <v>256</v>
      </c>
      <c r="AR253" s="1" t="s">
        <v>654</v>
      </c>
      <c r="AS253" s="1" t="s">
        <v>3548</v>
      </c>
      <c r="AT253" s="133">
        <f t="shared" si="9"/>
        <v>2020</v>
      </c>
      <c r="AU253" s="1">
        <f t="shared" si="10"/>
        <v>9</v>
      </c>
      <c r="AV253" s="1">
        <f t="shared" si="11"/>
        <v>38</v>
      </c>
    </row>
    <row r="254" spans="1:48" x14ac:dyDescent="0.3">
      <c r="A254" s="2">
        <v>1.17</v>
      </c>
      <c r="B254" s="1" t="s">
        <v>342</v>
      </c>
      <c r="C254" s="2">
        <v>492</v>
      </c>
      <c r="D254" s="2">
        <v>521</v>
      </c>
      <c r="E254" s="1" t="s">
        <v>45</v>
      </c>
      <c r="F254" s="1" t="s">
        <v>274</v>
      </c>
      <c r="G254" s="1" t="s">
        <v>2641</v>
      </c>
      <c r="H254" s="1" t="s">
        <v>483</v>
      </c>
      <c r="I254" s="1" t="s">
        <v>6515</v>
      </c>
      <c r="J254" s="1" t="s">
        <v>1237</v>
      </c>
      <c r="K254" s="1" t="s">
        <v>340</v>
      </c>
      <c r="L254" s="1" t="s">
        <v>85</v>
      </c>
      <c r="M254" s="1" t="s">
        <v>46</v>
      </c>
      <c r="N254" s="1" t="s">
        <v>86</v>
      </c>
      <c r="O254" s="1" t="s">
        <v>341</v>
      </c>
      <c r="P254" s="1" t="s">
        <v>2972</v>
      </c>
      <c r="Q254" s="66">
        <v>7020.43</v>
      </c>
      <c r="R254" s="67">
        <v>1</v>
      </c>
      <c r="S254" s="1" t="s">
        <v>7548</v>
      </c>
      <c r="T254" s="1" t="s">
        <v>7584</v>
      </c>
      <c r="U254" s="1" t="s">
        <v>7548</v>
      </c>
      <c r="V254" s="1" t="s">
        <v>7548</v>
      </c>
      <c r="W254" s="1" t="s">
        <v>7541</v>
      </c>
      <c r="X254" s="1" t="s">
        <v>7541</v>
      </c>
      <c r="Y254" s="1" t="s">
        <v>3549</v>
      </c>
      <c r="Z254" s="1" t="s">
        <v>3550</v>
      </c>
      <c r="AA254" s="1" t="s">
        <v>7541</v>
      </c>
      <c r="AB254" s="1" t="s">
        <v>175</v>
      </c>
      <c r="AC254" s="1" t="s">
        <v>90</v>
      </c>
      <c r="AD254" s="1" t="s">
        <v>49</v>
      </c>
      <c r="AE254" s="66">
        <v>5420</v>
      </c>
      <c r="AF254" s="66">
        <v>400</v>
      </c>
      <c r="AG254" s="66">
        <v>1200</v>
      </c>
      <c r="AH254" s="2">
        <v>12</v>
      </c>
      <c r="AI254" s="68">
        <v>2367</v>
      </c>
      <c r="AJ254" s="2">
        <v>4</v>
      </c>
      <c r="AK254" s="1" t="s">
        <v>2701</v>
      </c>
      <c r="AL254" s="2">
        <v>0</v>
      </c>
      <c r="AM254" s="2">
        <v>24</v>
      </c>
      <c r="AN254" s="66">
        <v>5496</v>
      </c>
      <c r="AO254" s="1" t="s">
        <v>7392</v>
      </c>
      <c r="AP254" s="1" t="s">
        <v>33</v>
      </c>
      <c r="AQ254" s="1" t="s">
        <v>46</v>
      </c>
      <c r="AR254" s="1" t="s">
        <v>46</v>
      </c>
      <c r="AS254" s="1" t="s">
        <v>3551</v>
      </c>
      <c r="AT254" s="133">
        <f t="shared" si="9"/>
        <v>2019</v>
      </c>
      <c r="AU254" s="1">
        <f t="shared" si="10"/>
        <v>2</v>
      </c>
      <c r="AV254" s="1">
        <f t="shared" si="11"/>
        <v>6</v>
      </c>
    </row>
    <row r="255" spans="1:48" x14ac:dyDescent="0.3">
      <c r="A255" s="2">
        <v>0.3</v>
      </c>
      <c r="B255" s="1" t="s">
        <v>50</v>
      </c>
      <c r="C255" s="2">
        <v>500</v>
      </c>
      <c r="D255" s="2">
        <v>522</v>
      </c>
      <c r="E255" s="1" t="s">
        <v>45</v>
      </c>
      <c r="F255" s="1" t="s">
        <v>274</v>
      </c>
      <c r="G255" s="1" t="s">
        <v>2641</v>
      </c>
      <c r="H255" s="1" t="s">
        <v>3552</v>
      </c>
      <c r="I255" s="1" t="s">
        <v>6515</v>
      </c>
      <c r="J255" s="1" t="s">
        <v>1239</v>
      </c>
      <c r="K255" s="1" t="s">
        <v>280</v>
      </c>
      <c r="L255" s="1" t="s">
        <v>123</v>
      </c>
      <c r="M255" s="1" t="s">
        <v>46</v>
      </c>
      <c r="N255" s="1" t="s">
        <v>125</v>
      </c>
      <c r="O255" s="1" t="s">
        <v>126</v>
      </c>
      <c r="P255" s="1" t="s">
        <v>402</v>
      </c>
      <c r="Q255" s="66">
        <v>6583</v>
      </c>
      <c r="R255" s="67">
        <v>1</v>
      </c>
      <c r="S255" s="1" t="s">
        <v>7498</v>
      </c>
      <c r="T255" s="1" t="s">
        <v>7541</v>
      </c>
      <c r="U255" s="1" t="s">
        <v>7498</v>
      </c>
      <c r="V255" s="1" t="s">
        <v>7498</v>
      </c>
      <c r="W255" s="1" t="s">
        <v>7668</v>
      </c>
      <c r="X255" s="1" t="s">
        <v>7668</v>
      </c>
      <c r="Y255" s="1" t="s">
        <v>3553</v>
      </c>
      <c r="Z255" s="1" t="s">
        <v>3554</v>
      </c>
      <c r="AA255" s="1" t="s">
        <v>7668</v>
      </c>
      <c r="AB255" s="1" t="s">
        <v>175</v>
      </c>
      <c r="AC255" s="1" t="s">
        <v>48</v>
      </c>
      <c r="AD255" s="1" t="s">
        <v>49</v>
      </c>
      <c r="AE255" s="66">
        <v>6183</v>
      </c>
      <c r="AF255" s="66">
        <v>200</v>
      </c>
      <c r="AG255" s="66">
        <v>200</v>
      </c>
      <c r="AH255" s="2">
        <v>2</v>
      </c>
      <c r="AI255" s="2">
        <v>27</v>
      </c>
      <c r="AJ255" s="2">
        <v>2</v>
      </c>
      <c r="AK255" s="1" t="s">
        <v>2701</v>
      </c>
      <c r="AL255" s="2">
        <v>0</v>
      </c>
      <c r="AM255" s="2">
        <v>27</v>
      </c>
      <c r="AN255" s="66">
        <v>6183</v>
      </c>
      <c r="AO255" s="1" t="s">
        <v>7498</v>
      </c>
      <c r="AP255" s="1" t="s">
        <v>33</v>
      </c>
      <c r="AQ255" s="1" t="s">
        <v>2979</v>
      </c>
      <c r="AR255" s="1" t="s">
        <v>765</v>
      </c>
      <c r="AS255" s="1" t="s">
        <v>3555</v>
      </c>
      <c r="AT255" s="133">
        <f t="shared" si="9"/>
        <v>2019</v>
      </c>
      <c r="AU255" s="1">
        <f t="shared" si="10"/>
        <v>5</v>
      </c>
      <c r="AV255" s="1">
        <f t="shared" si="11"/>
        <v>22</v>
      </c>
    </row>
    <row r="256" spans="1:48" x14ac:dyDescent="0.3">
      <c r="A256" s="2">
        <v>0.69</v>
      </c>
      <c r="B256" s="1" t="s">
        <v>160</v>
      </c>
      <c r="C256" s="2">
        <v>499</v>
      </c>
      <c r="D256" s="2">
        <v>523</v>
      </c>
      <c r="E256" s="1" t="s">
        <v>45</v>
      </c>
      <c r="F256" s="1" t="s">
        <v>274</v>
      </c>
      <c r="G256" s="1" t="s">
        <v>2641</v>
      </c>
      <c r="H256" s="1" t="s">
        <v>420</v>
      </c>
      <c r="I256" s="1" t="s">
        <v>6515</v>
      </c>
      <c r="J256" s="1" t="s">
        <v>1240</v>
      </c>
      <c r="K256" s="1" t="s">
        <v>155</v>
      </c>
      <c r="L256" s="1" t="s">
        <v>85</v>
      </c>
      <c r="M256" s="1" t="s">
        <v>46</v>
      </c>
      <c r="N256" s="1" t="s">
        <v>266</v>
      </c>
      <c r="O256" s="1" t="s">
        <v>486</v>
      </c>
      <c r="P256" s="1" t="s">
        <v>44</v>
      </c>
      <c r="Q256" s="66">
        <v>91777.12</v>
      </c>
      <c r="R256" s="67">
        <v>1</v>
      </c>
      <c r="S256" s="1" t="s">
        <v>7500</v>
      </c>
      <c r="T256" s="1" t="s">
        <v>7482</v>
      </c>
      <c r="U256" s="1" t="s">
        <v>7500</v>
      </c>
      <c r="V256" s="1" t="s">
        <v>7500</v>
      </c>
      <c r="W256" s="1" t="s">
        <v>7673</v>
      </c>
      <c r="X256" s="1" t="s">
        <v>7673</v>
      </c>
      <c r="Y256" s="1" t="s">
        <v>3556</v>
      </c>
      <c r="Z256" s="1" t="s">
        <v>3557</v>
      </c>
      <c r="AA256" s="1" t="s">
        <v>7673</v>
      </c>
      <c r="AB256" s="1" t="s">
        <v>47</v>
      </c>
      <c r="AC256" s="1" t="s">
        <v>159</v>
      </c>
      <c r="AD256" s="1" t="s">
        <v>49</v>
      </c>
      <c r="AE256" s="66">
        <v>76944</v>
      </c>
      <c r="AF256" s="66" t="s">
        <v>46</v>
      </c>
      <c r="AG256" s="66">
        <v>800</v>
      </c>
      <c r="AH256" s="2">
        <v>8</v>
      </c>
      <c r="AI256" s="2">
        <v>336</v>
      </c>
      <c r="AJ256" s="2" t="s">
        <v>46</v>
      </c>
      <c r="AK256" s="1" t="s">
        <v>2682</v>
      </c>
      <c r="AL256" s="2" t="s">
        <v>46</v>
      </c>
      <c r="AM256" s="2">
        <v>623</v>
      </c>
      <c r="AN256" s="66">
        <v>114090</v>
      </c>
      <c r="AO256" s="1" t="s">
        <v>7500</v>
      </c>
      <c r="AP256" s="1" t="s">
        <v>33</v>
      </c>
      <c r="AQ256" s="1" t="s">
        <v>3125</v>
      </c>
      <c r="AR256" s="1" t="s">
        <v>663</v>
      </c>
      <c r="AS256" s="1" t="s">
        <v>3558</v>
      </c>
      <c r="AT256" s="133">
        <f t="shared" si="9"/>
        <v>2019</v>
      </c>
      <c r="AU256" s="1">
        <f t="shared" si="10"/>
        <v>7</v>
      </c>
      <c r="AV256" s="1">
        <f t="shared" si="11"/>
        <v>28</v>
      </c>
    </row>
    <row r="257" spans="1:48" x14ac:dyDescent="0.3">
      <c r="A257" s="2">
        <v>0.83</v>
      </c>
      <c r="B257" s="1" t="s">
        <v>394</v>
      </c>
      <c r="C257" s="2">
        <v>844</v>
      </c>
      <c r="D257" s="2">
        <v>524</v>
      </c>
      <c r="E257" s="1" t="s">
        <v>45</v>
      </c>
      <c r="F257" s="1" t="s">
        <v>274</v>
      </c>
      <c r="G257" s="1" t="s">
        <v>2641</v>
      </c>
      <c r="H257" s="1" t="s">
        <v>230</v>
      </c>
      <c r="I257" s="1" t="s">
        <v>6515</v>
      </c>
      <c r="J257" s="1" t="s">
        <v>482</v>
      </c>
      <c r="K257" s="1" t="s">
        <v>73</v>
      </c>
      <c r="L257" s="1" t="s">
        <v>39</v>
      </c>
      <c r="M257" s="1" t="s">
        <v>73</v>
      </c>
      <c r="N257" s="1" t="s">
        <v>41</v>
      </c>
      <c r="O257" s="1" t="s">
        <v>234</v>
      </c>
      <c r="P257" s="1" t="s">
        <v>44</v>
      </c>
      <c r="Q257" s="66">
        <v>1892821</v>
      </c>
      <c r="R257" s="67">
        <v>1</v>
      </c>
      <c r="S257" s="1" t="s">
        <v>7119</v>
      </c>
      <c r="T257" s="1" t="s">
        <v>7302</v>
      </c>
      <c r="U257" s="1" t="s">
        <v>7119</v>
      </c>
      <c r="V257" s="1" t="s">
        <v>7119</v>
      </c>
      <c r="W257" s="1" t="s">
        <v>7368</v>
      </c>
      <c r="X257" s="1" t="s">
        <v>7368</v>
      </c>
      <c r="Y257" s="1" t="s">
        <v>6769</v>
      </c>
      <c r="Z257" s="1" t="s">
        <v>4702</v>
      </c>
      <c r="AA257" s="1" t="s">
        <v>7368</v>
      </c>
      <c r="AB257" s="1" t="s">
        <v>47</v>
      </c>
      <c r="AC257" s="1" t="s">
        <v>7039</v>
      </c>
      <c r="AD257" s="1" t="s">
        <v>49</v>
      </c>
      <c r="AE257" s="66">
        <v>1881921</v>
      </c>
      <c r="AF257" s="66" t="s">
        <v>46</v>
      </c>
      <c r="AG257" s="66">
        <v>10900</v>
      </c>
      <c r="AH257" s="2">
        <v>109</v>
      </c>
      <c r="AI257" s="68">
        <v>8170</v>
      </c>
      <c r="AJ257" s="2" t="s">
        <v>46</v>
      </c>
      <c r="AK257" s="1" t="s">
        <v>2682</v>
      </c>
      <c r="AL257" s="68">
        <v>9416</v>
      </c>
      <c r="AM257" s="68">
        <v>9416</v>
      </c>
      <c r="AN257" s="66">
        <v>2156254</v>
      </c>
      <c r="AO257" s="1" t="s">
        <v>7654</v>
      </c>
      <c r="AP257" s="1" t="s">
        <v>33</v>
      </c>
      <c r="AQ257" s="1" t="s">
        <v>76</v>
      </c>
      <c r="AR257" s="1" t="s">
        <v>663</v>
      </c>
      <c r="AS257" s="1" t="s">
        <v>3559</v>
      </c>
      <c r="AT257" s="133">
        <f t="shared" si="9"/>
        <v>2020</v>
      </c>
      <c r="AU257" s="1">
        <f t="shared" si="10"/>
        <v>7</v>
      </c>
      <c r="AV257" s="1">
        <f t="shared" si="11"/>
        <v>31</v>
      </c>
    </row>
    <row r="258" spans="1:48" x14ac:dyDescent="0.3">
      <c r="A258" s="2">
        <v>0.89</v>
      </c>
      <c r="B258" s="1" t="s">
        <v>342</v>
      </c>
      <c r="C258" s="2">
        <v>558</v>
      </c>
      <c r="D258" s="2">
        <v>526</v>
      </c>
      <c r="E258" s="1" t="s">
        <v>45</v>
      </c>
      <c r="F258" s="1" t="s">
        <v>274</v>
      </c>
      <c r="G258" s="1" t="s">
        <v>2641</v>
      </c>
      <c r="H258" s="1" t="s">
        <v>343</v>
      </c>
      <c r="I258" s="1" t="s">
        <v>6515</v>
      </c>
      <c r="J258" s="1" t="s">
        <v>3560</v>
      </c>
      <c r="K258" s="1" t="s">
        <v>340</v>
      </c>
      <c r="L258" s="1" t="s">
        <v>85</v>
      </c>
      <c r="M258" s="1" t="s">
        <v>46</v>
      </c>
      <c r="N258" s="1" t="s">
        <v>86</v>
      </c>
      <c r="O258" s="1" t="s">
        <v>341</v>
      </c>
      <c r="P258" s="1" t="s">
        <v>44</v>
      </c>
      <c r="Q258" s="66">
        <v>352062.4</v>
      </c>
      <c r="R258" s="67">
        <v>1</v>
      </c>
      <c r="S258" s="1" t="s">
        <v>7642</v>
      </c>
      <c r="T258" s="1" t="s">
        <v>7490</v>
      </c>
      <c r="U258" s="1" t="s">
        <v>7642</v>
      </c>
      <c r="V258" s="1" t="s">
        <v>7642</v>
      </c>
      <c r="W258" s="1" t="s">
        <v>7674</v>
      </c>
      <c r="X258" s="1" t="s">
        <v>7674</v>
      </c>
      <c r="Y258" s="1" t="s">
        <v>3561</v>
      </c>
      <c r="Z258" s="1" t="s">
        <v>3562</v>
      </c>
      <c r="AA258" s="1" t="s">
        <v>7674</v>
      </c>
      <c r="AB258" s="1" t="s">
        <v>47</v>
      </c>
      <c r="AC258" s="1" t="s">
        <v>90</v>
      </c>
      <c r="AD258" s="1" t="s">
        <v>49</v>
      </c>
      <c r="AE258" s="66">
        <v>153929</v>
      </c>
      <c r="AF258" s="66">
        <v>8860</v>
      </c>
      <c r="AG258" s="66">
        <v>76167</v>
      </c>
      <c r="AH258" s="2">
        <v>529.02</v>
      </c>
      <c r="AI258" s="104">
        <v>1233.5999999999999</v>
      </c>
      <c r="AJ258" s="2">
        <v>166.67</v>
      </c>
      <c r="AK258" s="1" t="s">
        <v>2682</v>
      </c>
      <c r="AL258" s="2">
        <v>948</v>
      </c>
      <c r="AM258" s="68">
        <v>1186</v>
      </c>
      <c r="AN258" s="66">
        <v>217202</v>
      </c>
      <c r="AO258" s="1" t="s">
        <v>7498</v>
      </c>
      <c r="AP258" s="1" t="s">
        <v>33</v>
      </c>
      <c r="AQ258" s="1" t="s">
        <v>3125</v>
      </c>
      <c r="AR258" s="1" t="s">
        <v>663</v>
      </c>
      <c r="AS258" s="1" t="s">
        <v>3563</v>
      </c>
      <c r="AT258" s="133">
        <f t="shared" ref="AT258:AT321" si="12">YEAR(AA258)</f>
        <v>2019</v>
      </c>
      <c r="AU258" s="1">
        <f t="shared" ref="AU258:AU321" si="13">MONTH(AA258)</f>
        <v>8</v>
      </c>
      <c r="AV258" s="1">
        <f t="shared" ref="AV258:AV321" si="14">WEEKNUM(AA258)</f>
        <v>34</v>
      </c>
    </row>
    <row r="259" spans="1:48" x14ac:dyDescent="0.3">
      <c r="A259" s="2">
        <v>1.02</v>
      </c>
      <c r="B259" s="1" t="s">
        <v>128</v>
      </c>
      <c r="C259" s="2">
        <v>502</v>
      </c>
      <c r="D259" s="2">
        <v>528</v>
      </c>
      <c r="E259" s="1" t="s">
        <v>45</v>
      </c>
      <c r="F259" s="1" t="s">
        <v>274</v>
      </c>
      <c r="G259" s="1" t="s">
        <v>2641</v>
      </c>
      <c r="H259" s="1" t="s">
        <v>120</v>
      </c>
      <c r="I259" s="1" t="s">
        <v>6515</v>
      </c>
      <c r="J259" s="1" t="s">
        <v>3564</v>
      </c>
      <c r="K259" s="1" t="s">
        <v>122</v>
      </c>
      <c r="L259" s="1" t="s">
        <v>123</v>
      </c>
      <c r="M259" s="1" t="s">
        <v>46</v>
      </c>
      <c r="N259" s="1" t="s">
        <v>2735</v>
      </c>
      <c r="O259" s="1" t="s">
        <v>126</v>
      </c>
      <c r="P259" s="1" t="s">
        <v>402</v>
      </c>
      <c r="Q259" s="66">
        <v>13402</v>
      </c>
      <c r="R259" s="67">
        <v>1</v>
      </c>
      <c r="S259" s="1" t="s">
        <v>7584</v>
      </c>
      <c r="T259" s="1" t="s">
        <v>7500</v>
      </c>
      <c r="U259" s="1" t="s">
        <v>7584</v>
      </c>
      <c r="V259" s="1" t="s">
        <v>7584</v>
      </c>
      <c r="W259" s="1" t="s">
        <v>7494</v>
      </c>
      <c r="X259" s="1" t="s">
        <v>7494</v>
      </c>
      <c r="Y259" s="1" t="s">
        <v>3565</v>
      </c>
      <c r="Z259" s="1" t="s">
        <v>3557</v>
      </c>
      <c r="AA259" s="1" t="s">
        <v>7494</v>
      </c>
      <c r="AB259" s="1" t="s">
        <v>175</v>
      </c>
      <c r="AC259" s="1" t="s">
        <v>48</v>
      </c>
      <c r="AD259" s="1" t="s">
        <v>49</v>
      </c>
      <c r="AE259" s="66">
        <v>1000</v>
      </c>
      <c r="AF259" s="66">
        <v>8702</v>
      </c>
      <c r="AG259" s="66">
        <v>3700</v>
      </c>
      <c r="AH259" s="2">
        <v>37</v>
      </c>
      <c r="AI259" s="2">
        <v>38</v>
      </c>
      <c r="AJ259" s="2">
        <v>10</v>
      </c>
      <c r="AK259" s="1" t="s">
        <v>2701</v>
      </c>
      <c r="AL259" s="2">
        <v>0</v>
      </c>
      <c r="AM259" s="2">
        <v>38</v>
      </c>
      <c r="AN259" s="66">
        <v>8702</v>
      </c>
      <c r="AO259" s="1" t="s">
        <v>7472</v>
      </c>
      <c r="AP259" s="1" t="s">
        <v>33</v>
      </c>
      <c r="AQ259" s="1" t="s">
        <v>2979</v>
      </c>
      <c r="AR259" s="1" t="s">
        <v>765</v>
      </c>
      <c r="AS259" s="1" t="s">
        <v>3566</v>
      </c>
      <c r="AT259" s="133">
        <f t="shared" si="12"/>
        <v>2019</v>
      </c>
      <c r="AU259" s="1">
        <f t="shared" si="13"/>
        <v>6</v>
      </c>
      <c r="AV259" s="1">
        <f t="shared" si="14"/>
        <v>26</v>
      </c>
    </row>
    <row r="260" spans="1:48" x14ac:dyDescent="0.3">
      <c r="A260" s="2">
        <v>1.1399999999999999</v>
      </c>
      <c r="B260" s="1" t="s">
        <v>210</v>
      </c>
      <c r="C260" s="2">
        <v>497</v>
      </c>
      <c r="D260" s="2">
        <v>530</v>
      </c>
      <c r="E260" s="1" t="s">
        <v>46</v>
      </c>
      <c r="F260" s="1" t="s">
        <v>274</v>
      </c>
      <c r="G260" s="1" t="s">
        <v>2641</v>
      </c>
      <c r="H260" s="1" t="s">
        <v>480</v>
      </c>
      <c r="I260" s="1" t="s">
        <v>6515</v>
      </c>
      <c r="J260" s="1" t="s">
        <v>1248</v>
      </c>
      <c r="K260" s="1" t="s">
        <v>214</v>
      </c>
      <c r="L260" s="1" t="s">
        <v>39</v>
      </c>
      <c r="M260" s="1" t="s">
        <v>46</v>
      </c>
      <c r="N260" s="1" t="s">
        <v>266</v>
      </c>
      <c r="O260" s="1" t="s">
        <v>267</v>
      </c>
      <c r="P260" s="1" t="s">
        <v>2972</v>
      </c>
      <c r="Q260" s="66">
        <v>4810.6000000000004</v>
      </c>
      <c r="R260" s="67">
        <v>1</v>
      </c>
      <c r="S260" s="1" t="s">
        <v>7584</v>
      </c>
      <c r="T260" s="1" t="s">
        <v>7541</v>
      </c>
      <c r="U260" s="1" t="s">
        <v>7584</v>
      </c>
      <c r="V260" s="1" t="s">
        <v>7584</v>
      </c>
      <c r="W260" s="1" t="s">
        <v>7482</v>
      </c>
      <c r="X260" s="1" t="s">
        <v>7482</v>
      </c>
      <c r="Y260" s="1" t="s">
        <v>3567</v>
      </c>
      <c r="Z260" s="1" t="s">
        <v>3568</v>
      </c>
      <c r="AA260" s="1" t="s">
        <v>7482</v>
      </c>
      <c r="AB260" s="1" t="s">
        <v>47</v>
      </c>
      <c r="AC260" s="1" t="s">
        <v>159</v>
      </c>
      <c r="AD260" s="1" t="s">
        <v>49</v>
      </c>
      <c r="AE260" s="66">
        <v>2611</v>
      </c>
      <c r="AF260" s="66" t="s">
        <v>46</v>
      </c>
      <c r="AG260" s="66">
        <v>2200</v>
      </c>
      <c r="AH260" s="2">
        <v>22</v>
      </c>
      <c r="AI260" s="2">
        <v>11.4</v>
      </c>
      <c r="AJ260" s="2" t="s">
        <v>46</v>
      </c>
      <c r="AK260" s="1" t="s">
        <v>2701</v>
      </c>
      <c r="AL260" s="2">
        <v>0</v>
      </c>
      <c r="AM260" s="2">
        <v>11</v>
      </c>
      <c r="AN260" s="66">
        <v>2519</v>
      </c>
      <c r="AO260" s="1" t="s">
        <v>7584</v>
      </c>
      <c r="AP260" s="1" t="s">
        <v>33</v>
      </c>
      <c r="AQ260" s="1" t="s">
        <v>46</v>
      </c>
      <c r="AR260" s="1" t="s">
        <v>46</v>
      </c>
      <c r="AS260" s="1" t="s">
        <v>3569</v>
      </c>
      <c r="AT260" s="133">
        <f t="shared" si="12"/>
        <v>2019</v>
      </c>
      <c r="AU260" s="1">
        <f t="shared" si="13"/>
        <v>3</v>
      </c>
      <c r="AV260" s="1">
        <f t="shared" si="14"/>
        <v>13</v>
      </c>
    </row>
    <row r="261" spans="1:48" x14ac:dyDescent="0.3">
      <c r="A261" s="2">
        <v>0.55000000000000004</v>
      </c>
      <c r="B261" s="1" t="s">
        <v>140</v>
      </c>
      <c r="C261" s="2">
        <v>618</v>
      </c>
      <c r="D261" s="2">
        <v>532</v>
      </c>
      <c r="E261" s="1" t="s">
        <v>46</v>
      </c>
      <c r="F261" s="1" t="s">
        <v>274</v>
      </c>
      <c r="G261" s="1" t="s">
        <v>2641</v>
      </c>
      <c r="H261" s="1" t="s">
        <v>2849</v>
      </c>
      <c r="I261" s="1" t="s">
        <v>6515</v>
      </c>
      <c r="J261" s="1" t="s">
        <v>3570</v>
      </c>
      <c r="K261" s="1" t="s">
        <v>66</v>
      </c>
      <c r="L261" s="1" t="s">
        <v>55</v>
      </c>
      <c r="M261" s="1" t="s">
        <v>46</v>
      </c>
      <c r="N261" s="1" t="s">
        <v>56</v>
      </c>
      <c r="O261" s="1" t="s">
        <v>57</v>
      </c>
      <c r="P261" s="1" t="s">
        <v>57</v>
      </c>
      <c r="Q261" s="66">
        <v>21280</v>
      </c>
      <c r="R261" s="67">
        <v>1</v>
      </c>
      <c r="S261" s="1" t="s">
        <v>7498</v>
      </c>
      <c r="T261" s="1" t="s">
        <v>7366</v>
      </c>
      <c r="U261" s="1" t="s">
        <v>7498</v>
      </c>
      <c r="V261" s="1" t="s">
        <v>7498</v>
      </c>
      <c r="W261" s="1" t="s">
        <v>7426</v>
      </c>
      <c r="X261" s="1" t="s">
        <v>7426</v>
      </c>
      <c r="Y261" s="1" t="s">
        <v>3571</v>
      </c>
      <c r="Z261" s="1" t="s">
        <v>3572</v>
      </c>
      <c r="AA261" s="1" t="s">
        <v>7426</v>
      </c>
      <c r="AB261" s="1" t="s">
        <v>47</v>
      </c>
      <c r="AC261" s="1" t="s">
        <v>303</v>
      </c>
      <c r="AD261" s="1" t="s">
        <v>49</v>
      </c>
      <c r="AE261" s="1" t="s">
        <v>46</v>
      </c>
      <c r="AF261" s="66">
        <v>2800</v>
      </c>
      <c r="AG261" s="66">
        <v>18480</v>
      </c>
      <c r="AH261" s="2">
        <v>184.8</v>
      </c>
      <c r="AI261" s="1" t="s">
        <v>46</v>
      </c>
      <c r="AJ261" s="2">
        <v>28</v>
      </c>
      <c r="AK261" s="1" t="s">
        <v>2682</v>
      </c>
      <c r="AL261" s="2">
        <v>0</v>
      </c>
      <c r="AM261" s="2">
        <v>165</v>
      </c>
      <c r="AN261" s="66">
        <v>37785</v>
      </c>
      <c r="AO261" s="1" t="s">
        <v>7675</v>
      </c>
      <c r="AP261" s="1" t="s">
        <v>183</v>
      </c>
      <c r="AQ261" s="1" t="s">
        <v>46</v>
      </c>
      <c r="AR261" s="1" t="s">
        <v>654</v>
      </c>
      <c r="AS261" s="1" t="s">
        <v>3573</v>
      </c>
      <c r="AT261" s="133">
        <f t="shared" si="12"/>
        <v>2019</v>
      </c>
      <c r="AU261" s="1">
        <f t="shared" si="13"/>
        <v>7</v>
      </c>
      <c r="AV261" s="1">
        <f t="shared" si="14"/>
        <v>27</v>
      </c>
    </row>
    <row r="262" spans="1:48" x14ac:dyDescent="0.3">
      <c r="A262" s="2">
        <v>0.2</v>
      </c>
      <c r="B262" s="1" t="s">
        <v>50</v>
      </c>
      <c r="C262" s="2">
        <v>571</v>
      </c>
      <c r="D262" s="2">
        <v>533</v>
      </c>
      <c r="E262" s="1" t="s">
        <v>89</v>
      </c>
      <c r="F262" s="1" t="s">
        <v>2694</v>
      </c>
      <c r="G262" s="1" t="s">
        <v>2695</v>
      </c>
      <c r="H262" s="1" t="s">
        <v>483</v>
      </c>
      <c r="I262" s="1" t="s">
        <v>6523</v>
      </c>
      <c r="J262" s="1" t="s">
        <v>484</v>
      </c>
      <c r="K262" s="1" t="s">
        <v>340</v>
      </c>
      <c r="L262" s="1" t="s">
        <v>123</v>
      </c>
      <c r="M262" s="1" t="s">
        <v>222</v>
      </c>
      <c r="N262" s="1" t="s">
        <v>266</v>
      </c>
      <c r="O262" s="1" t="s">
        <v>267</v>
      </c>
      <c r="P262" s="1" t="s">
        <v>269</v>
      </c>
      <c r="Q262" s="66">
        <v>35825.199999999997</v>
      </c>
      <c r="R262" s="67">
        <v>1</v>
      </c>
      <c r="S262" s="1" t="s">
        <v>7541</v>
      </c>
      <c r="T262" s="1" t="s">
        <v>7568</v>
      </c>
      <c r="U262" s="1" t="s">
        <v>7541</v>
      </c>
      <c r="V262" s="1" t="s">
        <v>7541</v>
      </c>
      <c r="W262" s="1" t="s">
        <v>7323</v>
      </c>
      <c r="X262" s="1" t="s">
        <v>7323</v>
      </c>
      <c r="Y262" s="1" t="s">
        <v>4646</v>
      </c>
      <c r="Z262" s="1" t="s">
        <v>4647</v>
      </c>
      <c r="AA262" s="1" t="s">
        <v>7323</v>
      </c>
      <c r="AB262" s="1" t="s">
        <v>108</v>
      </c>
      <c r="AC262" s="1" t="s">
        <v>90</v>
      </c>
      <c r="AD262" s="1" t="s">
        <v>49</v>
      </c>
      <c r="AE262" s="66">
        <v>22625</v>
      </c>
      <c r="AF262" s="66">
        <v>4400</v>
      </c>
      <c r="AG262" s="66">
        <v>8800</v>
      </c>
      <c r="AH262" s="2">
        <v>88</v>
      </c>
      <c r="AI262" s="2">
        <v>98.8</v>
      </c>
      <c r="AJ262" s="2">
        <v>44</v>
      </c>
      <c r="AK262" s="1" t="s">
        <v>2701</v>
      </c>
      <c r="AL262" s="2">
        <v>0</v>
      </c>
      <c r="AM262" s="2">
        <v>99</v>
      </c>
      <c r="AN262" s="66">
        <v>0</v>
      </c>
      <c r="AO262" s="1" t="s">
        <v>7472</v>
      </c>
      <c r="AP262" s="1" t="s">
        <v>33</v>
      </c>
      <c r="AQ262" s="1" t="s">
        <v>256</v>
      </c>
      <c r="AR262" s="1" t="s">
        <v>654</v>
      </c>
      <c r="AS262" s="1" t="s">
        <v>3574</v>
      </c>
      <c r="AT262" s="133">
        <f t="shared" si="12"/>
        <v>2020</v>
      </c>
      <c r="AU262" s="1">
        <f t="shared" si="13"/>
        <v>5</v>
      </c>
      <c r="AV262" s="1">
        <f t="shared" si="14"/>
        <v>22</v>
      </c>
    </row>
    <row r="263" spans="1:48" x14ac:dyDescent="0.3">
      <c r="A263" s="2">
        <v>0</v>
      </c>
      <c r="B263" s="1" t="s">
        <v>160</v>
      </c>
      <c r="C263" s="68">
        <v>1015</v>
      </c>
      <c r="D263" s="2">
        <v>537</v>
      </c>
      <c r="E263" s="1" t="s">
        <v>210</v>
      </c>
      <c r="F263" s="1" t="s">
        <v>81</v>
      </c>
      <c r="G263" s="1" t="s">
        <v>35</v>
      </c>
      <c r="H263" s="1" t="s">
        <v>420</v>
      </c>
      <c r="I263" s="1" t="s">
        <v>6513</v>
      </c>
      <c r="J263" s="1" t="s">
        <v>485</v>
      </c>
      <c r="K263" s="1" t="s">
        <v>155</v>
      </c>
      <c r="L263" s="1" t="s">
        <v>85</v>
      </c>
      <c r="M263" s="1" t="s">
        <v>156</v>
      </c>
      <c r="N263" s="1" t="s">
        <v>266</v>
      </c>
      <c r="O263" s="1" t="s">
        <v>486</v>
      </c>
      <c r="P263" s="1" t="s">
        <v>269</v>
      </c>
      <c r="Q263" s="66">
        <v>2221080.9900000002</v>
      </c>
      <c r="R263" s="67">
        <v>0.36</v>
      </c>
      <c r="S263" s="1" t="s">
        <v>7676</v>
      </c>
      <c r="T263" s="1" t="s">
        <v>7379</v>
      </c>
      <c r="U263" s="1" t="s">
        <v>7119</v>
      </c>
      <c r="V263" s="1" t="s">
        <v>7119</v>
      </c>
      <c r="W263" s="1" t="s">
        <v>7208</v>
      </c>
      <c r="X263" s="1" t="s">
        <v>46</v>
      </c>
      <c r="Y263" s="1" t="s">
        <v>8148</v>
      </c>
      <c r="Z263" s="1" t="s">
        <v>8149</v>
      </c>
      <c r="AA263" s="1" t="s">
        <v>7542</v>
      </c>
      <c r="AB263" s="1" t="s">
        <v>47</v>
      </c>
      <c r="AC263" s="1" t="s">
        <v>159</v>
      </c>
      <c r="AD263" s="1" t="s">
        <v>49</v>
      </c>
      <c r="AE263" s="66">
        <v>2172593.9900000002</v>
      </c>
      <c r="AF263" s="66">
        <v>4800</v>
      </c>
      <c r="AG263" s="66">
        <v>47639</v>
      </c>
      <c r="AH263" s="2">
        <v>476.38</v>
      </c>
      <c r="AI263" s="104">
        <v>9487.32</v>
      </c>
      <c r="AJ263" s="2">
        <v>8.48</v>
      </c>
      <c r="AK263" s="1" t="s">
        <v>2682</v>
      </c>
      <c r="AL263" s="104">
        <v>8646.2000000000007</v>
      </c>
      <c r="AM263" s="104">
        <v>8646.2000000000007</v>
      </c>
      <c r="AN263" s="66">
        <v>1979979.8</v>
      </c>
      <c r="AO263" s="1" t="s">
        <v>7677</v>
      </c>
      <c r="AP263" s="1" t="s">
        <v>33</v>
      </c>
      <c r="AQ263" s="1" t="s">
        <v>384</v>
      </c>
      <c r="AR263" s="1" t="s">
        <v>663</v>
      </c>
      <c r="AS263" s="1" t="s">
        <v>3575</v>
      </c>
      <c r="AT263" s="133">
        <f t="shared" si="12"/>
        <v>2020</v>
      </c>
      <c r="AU263" s="1">
        <f t="shared" si="13"/>
        <v>9</v>
      </c>
      <c r="AV263" s="1">
        <f t="shared" si="14"/>
        <v>38</v>
      </c>
    </row>
    <row r="264" spans="1:48" x14ac:dyDescent="0.3">
      <c r="A264" s="2">
        <v>1.06</v>
      </c>
      <c r="B264" s="1" t="s">
        <v>50</v>
      </c>
      <c r="C264" s="2">
        <v>521</v>
      </c>
      <c r="D264" s="2">
        <v>538</v>
      </c>
      <c r="E264" s="1" t="s">
        <v>45</v>
      </c>
      <c r="F264" s="1" t="s">
        <v>274</v>
      </c>
      <c r="G264" s="1" t="s">
        <v>2641</v>
      </c>
      <c r="H264" s="1" t="s">
        <v>2685</v>
      </c>
      <c r="I264" s="1" t="s">
        <v>6515</v>
      </c>
      <c r="J264" s="1" t="s">
        <v>3576</v>
      </c>
      <c r="K264" s="1" t="s">
        <v>684</v>
      </c>
      <c r="L264" s="1" t="s">
        <v>123</v>
      </c>
      <c r="M264" s="1" t="s">
        <v>46</v>
      </c>
      <c r="N264" s="1" t="s">
        <v>2735</v>
      </c>
      <c r="O264" s="1" t="s">
        <v>126</v>
      </c>
      <c r="P264" s="1" t="s">
        <v>46</v>
      </c>
      <c r="Q264" s="66">
        <v>23966</v>
      </c>
      <c r="R264" s="67">
        <v>1</v>
      </c>
      <c r="S264" s="1" t="s">
        <v>7630</v>
      </c>
      <c r="T264" s="1" t="s">
        <v>7678</v>
      </c>
      <c r="U264" s="1" t="s">
        <v>7630</v>
      </c>
      <c r="V264" s="1" t="s">
        <v>7630</v>
      </c>
      <c r="W264" s="1" t="s">
        <v>7461</v>
      </c>
      <c r="X264" s="1" t="s">
        <v>7461</v>
      </c>
      <c r="Y264" s="1" t="s">
        <v>3577</v>
      </c>
      <c r="Z264" s="1" t="s">
        <v>3578</v>
      </c>
      <c r="AA264" s="1" t="s">
        <v>7375</v>
      </c>
      <c r="AB264" s="1" t="s">
        <v>175</v>
      </c>
      <c r="AC264" s="1" t="s">
        <v>48</v>
      </c>
      <c r="AD264" s="1" t="s">
        <v>49</v>
      </c>
      <c r="AE264" s="66">
        <v>12366</v>
      </c>
      <c r="AF264" s="66">
        <v>2000</v>
      </c>
      <c r="AG264" s="66">
        <v>9600</v>
      </c>
      <c r="AH264" s="2">
        <v>96</v>
      </c>
      <c r="AI264" s="2">
        <v>54</v>
      </c>
      <c r="AJ264" s="2">
        <v>20</v>
      </c>
      <c r="AK264" s="1" t="s">
        <v>2701</v>
      </c>
      <c r="AL264" s="2">
        <v>0</v>
      </c>
      <c r="AM264" s="2">
        <v>38</v>
      </c>
      <c r="AN264" s="66">
        <v>8702</v>
      </c>
      <c r="AO264" s="1" t="s">
        <v>7630</v>
      </c>
      <c r="AP264" s="1" t="s">
        <v>33</v>
      </c>
      <c r="AQ264" s="1" t="s">
        <v>46</v>
      </c>
      <c r="AR264" s="1" t="s">
        <v>46</v>
      </c>
      <c r="AS264" s="1" t="s">
        <v>3579</v>
      </c>
      <c r="AT264" s="133">
        <f t="shared" si="12"/>
        <v>2019</v>
      </c>
      <c r="AU264" s="1">
        <f t="shared" si="13"/>
        <v>5</v>
      </c>
      <c r="AV264" s="1">
        <f t="shared" si="14"/>
        <v>21</v>
      </c>
    </row>
    <row r="265" spans="1:48" x14ac:dyDescent="0.3">
      <c r="A265" s="2">
        <v>1.02</v>
      </c>
      <c r="B265" s="1" t="s">
        <v>50</v>
      </c>
      <c r="C265" s="2">
        <v>519</v>
      </c>
      <c r="D265" s="2">
        <v>540</v>
      </c>
      <c r="E265" s="1" t="s">
        <v>46</v>
      </c>
      <c r="F265" s="1" t="s">
        <v>274</v>
      </c>
      <c r="G265" s="1" t="s">
        <v>2641</v>
      </c>
      <c r="H265" s="1" t="s">
        <v>2685</v>
      </c>
      <c r="I265" s="1" t="s">
        <v>6515</v>
      </c>
      <c r="J265" s="1" t="s">
        <v>3580</v>
      </c>
      <c r="K265" s="1" t="s">
        <v>684</v>
      </c>
      <c r="L265" s="1" t="s">
        <v>123</v>
      </c>
      <c r="M265" s="1" t="s">
        <v>46</v>
      </c>
      <c r="N265" s="1" t="s">
        <v>2735</v>
      </c>
      <c r="O265" s="1" t="s">
        <v>126</v>
      </c>
      <c r="P265" s="1" t="s">
        <v>402</v>
      </c>
      <c r="Q265" s="66">
        <v>83694</v>
      </c>
      <c r="R265" s="67">
        <v>1</v>
      </c>
      <c r="S265" s="1" t="s">
        <v>7478</v>
      </c>
      <c r="T265" s="1" t="s">
        <v>7679</v>
      </c>
      <c r="U265" s="1" t="s">
        <v>7478</v>
      </c>
      <c r="V265" s="1" t="s">
        <v>7478</v>
      </c>
      <c r="W265" s="1" t="s">
        <v>7480</v>
      </c>
      <c r="X265" s="1" t="s">
        <v>7480</v>
      </c>
      <c r="Y265" s="1" t="s">
        <v>3581</v>
      </c>
      <c r="Z265" s="1" t="s">
        <v>3582</v>
      </c>
      <c r="AA265" s="1" t="s">
        <v>7480</v>
      </c>
      <c r="AB265" s="1" t="s">
        <v>47</v>
      </c>
      <c r="AC265" s="1" t="s">
        <v>48</v>
      </c>
      <c r="AD265" s="1" t="s">
        <v>49</v>
      </c>
      <c r="AE265" s="66">
        <v>65494</v>
      </c>
      <c r="AF265" s="66">
        <v>5400</v>
      </c>
      <c r="AG265" s="66">
        <v>12800</v>
      </c>
      <c r="AH265" s="2">
        <v>128</v>
      </c>
      <c r="AI265" s="2">
        <v>54</v>
      </c>
      <c r="AJ265" s="2">
        <v>286</v>
      </c>
      <c r="AK265" s="1" t="s">
        <v>2701</v>
      </c>
      <c r="AL265" s="2">
        <v>0</v>
      </c>
      <c r="AM265" s="2">
        <v>292</v>
      </c>
      <c r="AN265" s="66">
        <v>66868</v>
      </c>
      <c r="AO265" s="1" t="s">
        <v>7498</v>
      </c>
      <c r="AP265" s="1" t="s">
        <v>33</v>
      </c>
      <c r="AQ265" s="1" t="s">
        <v>46</v>
      </c>
      <c r="AR265" s="1" t="s">
        <v>46</v>
      </c>
      <c r="AS265" s="1" t="s">
        <v>3583</v>
      </c>
      <c r="AT265" s="133">
        <f t="shared" si="12"/>
        <v>2019</v>
      </c>
      <c r="AU265" s="1">
        <f t="shared" si="13"/>
        <v>4</v>
      </c>
      <c r="AV265" s="1">
        <f t="shared" si="14"/>
        <v>16</v>
      </c>
    </row>
    <row r="266" spans="1:48" x14ac:dyDescent="0.3">
      <c r="A266" s="2">
        <v>0.13</v>
      </c>
      <c r="B266" s="1" t="s">
        <v>210</v>
      </c>
      <c r="C266" s="2">
        <v>559</v>
      </c>
      <c r="D266" s="2">
        <v>543</v>
      </c>
      <c r="E266" s="1" t="s">
        <v>45</v>
      </c>
      <c r="F266" s="1" t="s">
        <v>2694</v>
      </c>
      <c r="G266" s="1" t="s">
        <v>2695</v>
      </c>
      <c r="H266" s="1" t="s">
        <v>3584</v>
      </c>
      <c r="I266" s="1" t="s">
        <v>6514</v>
      </c>
      <c r="J266" s="1" t="s">
        <v>3585</v>
      </c>
      <c r="K266" s="1" t="s">
        <v>290</v>
      </c>
      <c r="L266" s="1" t="s">
        <v>39</v>
      </c>
      <c r="M266" s="1" t="s">
        <v>46</v>
      </c>
      <c r="N266" s="1" t="s">
        <v>266</v>
      </c>
      <c r="O266" s="1" t="s">
        <v>267</v>
      </c>
      <c r="P266" s="1" t="s">
        <v>269</v>
      </c>
      <c r="Q266" s="66">
        <v>256671.45</v>
      </c>
      <c r="R266" s="67">
        <v>1</v>
      </c>
      <c r="S266" s="1" t="s">
        <v>7568</v>
      </c>
      <c r="T266" s="1" t="s">
        <v>7563</v>
      </c>
      <c r="U266" s="1" t="s">
        <v>7568</v>
      </c>
      <c r="V266" s="1" t="s">
        <v>7568</v>
      </c>
      <c r="W266" s="1" t="s">
        <v>7307</v>
      </c>
      <c r="X266" s="1" t="s">
        <v>7307</v>
      </c>
      <c r="Y266" s="1" t="s">
        <v>3586</v>
      </c>
      <c r="Z266" s="1" t="s">
        <v>3587</v>
      </c>
      <c r="AA266" s="1" t="s">
        <v>7307</v>
      </c>
      <c r="AB266" s="1" t="s">
        <v>47</v>
      </c>
      <c r="AC266" s="1" t="s">
        <v>159</v>
      </c>
      <c r="AD266" s="1" t="s">
        <v>49</v>
      </c>
      <c r="AE266" s="66">
        <v>171762</v>
      </c>
      <c r="AF266" s="66">
        <v>84910</v>
      </c>
      <c r="AG266" s="66">
        <v>12800</v>
      </c>
      <c r="AH266" s="2">
        <v>849.1</v>
      </c>
      <c r="AI266" s="2">
        <v>750.05</v>
      </c>
      <c r="AJ266" s="2" t="s">
        <v>46</v>
      </c>
      <c r="AK266" s="1" t="s">
        <v>2682</v>
      </c>
      <c r="AL266" s="2">
        <v>562</v>
      </c>
      <c r="AM266" s="2">
        <v>702</v>
      </c>
      <c r="AN266" s="66">
        <v>128616</v>
      </c>
      <c r="AO266" s="1" t="s">
        <v>7568</v>
      </c>
      <c r="AP266" s="1" t="s">
        <v>33</v>
      </c>
      <c r="AQ266" s="1" t="s">
        <v>2712</v>
      </c>
      <c r="AR266" s="1" t="s">
        <v>663</v>
      </c>
      <c r="AS266" s="1" t="s">
        <v>3588</v>
      </c>
      <c r="AT266" s="133">
        <f t="shared" si="12"/>
        <v>2020</v>
      </c>
      <c r="AU266" s="1">
        <f t="shared" si="13"/>
        <v>2</v>
      </c>
      <c r="AV266" s="1">
        <f t="shared" si="14"/>
        <v>7</v>
      </c>
    </row>
    <row r="267" spans="1:48" x14ac:dyDescent="0.3">
      <c r="A267" s="2">
        <v>2.2799999999999998</v>
      </c>
      <c r="B267" s="1" t="s">
        <v>342</v>
      </c>
      <c r="C267" s="2">
        <v>522</v>
      </c>
      <c r="D267" s="2">
        <v>544</v>
      </c>
      <c r="E267" s="1" t="s">
        <v>45</v>
      </c>
      <c r="F267" s="1" t="s">
        <v>274</v>
      </c>
      <c r="G267" s="1" t="s">
        <v>2641</v>
      </c>
      <c r="H267" s="1" t="s">
        <v>343</v>
      </c>
      <c r="I267" s="1" t="s">
        <v>6515</v>
      </c>
      <c r="J267" s="1" t="s">
        <v>1259</v>
      </c>
      <c r="K267" s="1" t="s">
        <v>340</v>
      </c>
      <c r="L267" s="1" t="s">
        <v>85</v>
      </c>
      <c r="M267" s="1" t="s">
        <v>46</v>
      </c>
      <c r="N267" s="1" t="s">
        <v>86</v>
      </c>
      <c r="O267" s="1" t="s">
        <v>341</v>
      </c>
      <c r="P267" s="1" t="s">
        <v>2972</v>
      </c>
      <c r="Q267" s="66">
        <v>11663.8</v>
      </c>
      <c r="R267" s="67">
        <v>1</v>
      </c>
      <c r="S267" s="1" t="s">
        <v>7541</v>
      </c>
      <c r="T267" s="1" t="s">
        <v>7630</v>
      </c>
      <c r="U267" s="1" t="s">
        <v>7541</v>
      </c>
      <c r="V267" s="1" t="s">
        <v>7541</v>
      </c>
      <c r="W267" s="1" t="s">
        <v>7610</v>
      </c>
      <c r="X267" s="1" t="s">
        <v>7610</v>
      </c>
      <c r="Y267" s="1" t="s">
        <v>3589</v>
      </c>
      <c r="Z267" s="1" t="s">
        <v>3590</v>
      </c>
      <c r="AA267" s="1" t="s">
        <v>7610</v>
      </c>
      <c r="AB267" s="1" t="s">
        <v>175</v>
      </c>
      <c r="AC267" s="1" t="s">
        <v>90</v>
      </c>
      <c r="AD267" s="1" t="s">
        <v>49</v>
      </c>
      <c r="AE267" s="66">
        <v>9664</v>
      </c>
      <c r="AF267" s="66">
        <v>200</v>
      </c>
      <c r="AG267" s="66">
        <v>1800</v>
      </c>
      <c r="AH267" s="2">
        <v>18</v>
      </c>
      <c r="AI267" s="2">
        <v>42.2</v>
      </c>
      <c r="AJ267" s="2">
        <v>2</v>
      </c>
      <c r="AK267" s="1" t="s">
        <v>2701</v>
      </c>
      <c r="AL267" s="2">
        <v>0</v>
      </c>
      <c r="AM267" s="2">
        <v>34</v>
      </c>
      <c r="AN267" s="66">
        <v>7786</v>
      </c>
      <c r="AO267" s="1" t="s">
        <v>7414</v>
      </c>
      <c r="AP267" s="1" t="s">
        <v>33</v>
      </c>
      <c r="AQ267" s="1" t="s">
        <v>46</v>
      </c>
      <c r="AR267" s="1" t="s">
        <v>46</v>
      </c>
      <c r="AS267" s="1" t="s">
        <v>3591</v>
      </c>
      <c r="AT267" s="133">
        <f t="shared" si="12"/>
        <v>2019</v>
      </c>
      <c r="AU267" s="1">
        <f t="shared" si="13"/>
        <v>2</v>
      </c>
      <c r="AV267" s="1">
        <f t="shared" si="14"/>
        <v>9</v>
      </c>
    </row>
    <row r="268" spans="1:48" x14ac:dyDescent="0.3">
      <c r="A268" s="2">
        <v>0.99</v>
      </c>
      <c r="B268" s="1" t="s">
        <v>128</v>
      </c>
      <c r="C268" s="2">
        <v>539</v>
      </c>
      <c r="D268" s="2">
        <v>546</v>
      </c>
      <c r="E268" s="1" t="s">
        <v>45</v>
      </c>
      <c r="F268" s="1" t="s">
        <v>274</v>
      </c>
      <c r="G268" s="1" t="s">
        <v>2641</v>
      </c>
      <c r="H268" s="1" t="s">
        <v>120</v>
      </c>
      <c r="I268" s="1" t="s">
        <v>6515</v>
      </c>
      <c r="J268" s="1" t="s">
        <v>3592</v>
      </c>
      <c r="K268" s="1" t="s">
        <v>122</v>
      </c>
      <c r="L268" s="1" t="s">
        <v>123</v>
      </c>
      <c r="M268" s="1" t="s">
        <v>46</v>
      </c>
      <c r="N268" s="1" t="s">
        <v>2735</v>
      </c>
      <c r="O268" s="1" t="s">
        <v>126</v>
      </c>
      <c r="P268" s="1" t="s">
        <v>2906</v>
      </c>
      <c r="Q268" s="66">
        <v>11976</v>
      </c>
      <c r="R268" s="67">
        <v>1</v>
      </c>
      <c r="S268" s="1" t="s">
        <v>7680</v>
      </c>
      <c r="T268" s="1" t="s">
        <v>7441</v>
      </c>
      <c r="U268" s="1" t="s">
        <v>7680</v>
      </c>
      <c r="V268" s="1" t="s">
        <v>7680</v>
      </c>
      <c r="W268" s="1" t="s">
        <v>7494</v>
      </c>
      <c r="X268" s="1" t="s">
        <v>7494</v>
      </c>
      <c r="Y268" s="1" t="s">
        <v>3593</v>
      </c>
      <c r="Z268" s="1" t="s">
        <v>3594</v>
      </c>
      <c r="AA268" s="1" t="s">
        <v>7494</v>
      </c>
      <c r="AB268" s="1" t="s">
        <v>108</v>
      </c>
      <c r="AC268" s="1" t="s">
        <v>48</v>
      </c>
      <c r="AD268" s="1" t="s">
        <v>49</v>
      </c>
      <c r="AE268" s="66">
        <v>10076</v>
      </c>
      <c r="AF268" s="66">
        <v>200</v>
      </c>
      <c r="AG268" s="66">
        <v>1700</v>
      </c>
      <c r="AH268" s="2">
        <v>17</v>
      </c>
      <c r="AI268" s="2">
        <v>44</v>
      </c>
      <c r="AJ268" s="2">
        <v>2</v>
      </c>
      <c r="AK268" s="1" t="s">
        <v>2701</v>
      </c>
      <c r="AL268" s="2">
        <v>0</v>
      </c>
      <c r="AM268" s="2">
        <v>49</v>
      </c>
      <c r="AN268" s="66">
        <v>11221</v>
      </c>
      <c r="AO268" s="1" t="s">
        <v>7630</v>
      </c>
      <c r="AP268" s="1" t="s">
        <v>33</v>
      </c>
      <c r="AQ268" s="1" t="s">
        <v>2979</v>
      </c>
      <c r="AR268" s="1" t="s">
        <v>765</v>
      </c>
      <c r="AS268" s="1" t="s">
        <v>3595</v>
      </c>
      <c r="AT268" s="133">
        <f t="shared" si="12"/>
        <v>2019</v>
      </c>
      <c r="AU268" s="1">
        <f t="shared" si="13"/>
        <v>6</v>
      </c>
      <c r="AV268" s="1">
        <f t="shared" si="14"/>
        <v>26</v>
      </c>
    </row>
    <row r="269" spans="1:48" x14ac:dyDescent="0.3">
      <c r="A269" s="2">
        <v>1.1100000000000001</v>
      </c>
      <c r="B269" s="1" t="s">
        <v>342</v>
      </c>
      <c r="C269" s="2">
        <v>523</v>
      </c>
      <c r="D269" s="2">
        <v>547</v>
      </c>
      <c r="E269" s="1" t="s">
        <v>45</v>
      </c>
      <c r="F269" s="1" t="s">
        <v>274</v>
      </c>
      <c r="G269" s="1" t="s">
        <v>2641</v>
      </c>
      <c r="H269" s="1" t="s">
        <v>483</v>
      </c>
      <c r="I269" s="1" t="s">
        <v>6515</v>
      </c>
      <c r="J269" s="1" t="s">
        <v>1262</v>
      </c>
      <c r="K269" s="1" t="s">
        <v>340</v>
      </c>
      <c r="L269" s="1" t="s">
        <v>85</v>
      </c>
      <c r="M269" s="1" t="s">
        <v>46</v>
      </c>
      <c r="N269" s="1" t="s">
        <v>86</v>
      </c>
      <c r="O269" s="1" t="s">
        <v>341</v>
      </c>
      <c r="P269" s="1" t="s">
        <v>2972</v>
      </c>
      <c r="Q269" s="66">
        <v>5210.6000000000004</v>
      </c>
      <c r="R269" s="67">
        <v>1</v>
      </c>
      <c r="S269" s="1" t="s">
        <v>7541</v>
      </c>
      <c r="T269" s="1" t="s">
        <v>7500</v>
      </c>
      <c r="U269" s="1" t="s">
        <v>7541</v>
      </c>
      <c r="V269" s="1" t="s">
        <v>7541</v>
      </c>
      <c r="W269" s="1" t="s">
        <v>7465</v>
      </c>
      <c r="X269" s="1" t="s">
        <v>7465</v>
      </c>
      <c r="Y269" s="1" t="s">
        <v>3596</v>
      </c>
      <c r="Z269" s="1" t="s">
        <v>3597</v>
      </c>
      <c r="AA269" s="1" t="s">
        <v>7465</v>
      </c>
      <c r="AB269" s="1" t="s">
        <v>175</v>
      </c>
      <c r="AC269" s="1" t="s">
        <v>90</v>
      </c>
      <c r="AD269" s="1" t="s">
        <v>49</v>
      </c>
      <c r="AE269" s="66">
        <v>2611</v>
      </c>
      <c r="AF269" s="66">
        <v>400</v>
      </c>
      <c r="AG269" s="66">
        <v>2200</v>
      </c>
      <c r="AH269" s="2">
        <v>22</v>
      </c>
      <c r="AI269" s="2">
        <v>11.4</v>
      </c>
      <c r="AJ269" s="2">
        <v>4</v>
      </c>
      <c r="AK269" s="1" t="s">
        <v>2701</v>
      </c>
      <c r="AL269" s="2">
        <v>0</v>
      </c>
      <c r="AM269" s="2">
        <v>11</v>
      </c>
      <c r="AN269" s="66">
        <v>2519</v>
      </c>
      <c r="AO269" s="1" t="s">
        <v>7414</v>
      </c>
      <c r="AP269" s="1" t="s">
        <v>33</v>
      </c>
      <c r="AQ269" s="1" t="s">
        <v>46</v>
      </c>
      <c r="AR269" s="1" t="s">
        <v>46</v>
      </c>
      <c r="AS269" s="1" t="s">
        <v>3598</v>
      </c>
      <c r="AT269" s="133">
        <f t="shared" si="12"/>
        <v>2019</v>
      </c>
      <c r="AU269" s="1">
        <f t="shared" si="13"/>
        <v>2</v>
      </c>
      <c r="AV269" s="1">
        <f t="shared" si="14"/>
        <v>7</v>
      </c>
    </row>
    <row r="270" spans="1:48" x14ac:dyDescent="0.3">
      <c r="A270" s="2">
        <v>1.25</v>
      </c>
      <c r="B270" s="1" t="s">
        <v>342</v>
      </c>
      <c r="C270" s="2">
        <v>528</v>
      </c>
      <c r="D270" s="2">
        <v>550</v>
      </c>
      <c r="E270" s="1" t="s">
        <v>45</v>
      </c>
      <c r="F270" s="1" t="s">
        <v>274</v>
      </c>
      <c r="G270" s="1" t="s">
        <v>2641</v>
      </c>
      <c r="H270" s="1" t="s">
        <v>483</v>
      </c>
      <c r="I270" s="1" t="s">
        <v>6515</v>
      </c>
      <c r="J270" s="1" t="s">
        <v>1263</v>
      </c>
      <c r="K270" s="1" t="s">
        <v>340</v>
      </c>
      <c r="L270" s="1" t="s">
        <v>85</v>
      </c>
      <c r="M270" s="1" t="s">
        <v>46</v>
      </c>
      <c r="N270" s="1" t="s">
        <v>86</v>
      </c>
      <c r="O270" s="1" t="s">
        <v>341</v>
      </c>
      <c r="P270" s="1" t="s">
        <v>2972</v>
      </c>
      <c r="Q270" s="66">
        <v>6010.6</v>
      </c>
      <c r="R270" s="67">
        <v>1</v>
      </c>
      <c r="S270" s="1" t="s">
        <v>7464</v>
      </c>
      <c r="T270" s="1" t="s">
        <v>7424</v>
      </c>
      <c r="U270" s="1" t="s">
        <v>7464</v>
      </c>
      <c r="V270" s="1" t="s">
        <v>7464</v>
      </c>
      <c r="W270" s="1" t="s">
        <v>7681</v>
      </c>
      <c r="X270" s="1" t="s">
        <v>7681</v>
      </c>
      <c r="Y270" s="1" t="s">
        <v>3603</v>
      </c>
      <c r="Z270" s="1" t="s">
        <v>3604</v>
      </c>
      <c r="AA270" s="1" t="s">
        <v>7681</v>
      </c>
      <c r="AB270" s="1" t="s">
        <v>175</v>
      </c>
      <c r="AC270" s="1" t="s">
        <v>90</v>
      </c>
      <c r="AD270" s="1" t="s">
        <v>49</v>
      </c>
      <c r="AE270" s="66">
        <v>2611</v>
      </c>
      <c r="AF270" s="66">
        <v>400</v>
      </c>
      <c r="AG270" s="66">
        <v>3000</v>
      </c>
      <c r="AH270" s="2">
        <v>30</v>
      </c>
      <c r="AI270" s="2">
        <v>11.4</v>
      </c>
      <c r="AJ270" s="2">
        <v>4</v>
      </c>
      <c r="AK270" s="1" t="s">
        <v>2701</v>
      </c>
      <c r="AL270" s="2" t="s">
        <v>46</v>
      </c>
      <c r="AM270" s="2">
        <v>11</v>
      </c>
      <c r="AN270" s="66">
        <v>2519</v>
      </c>
      <c r="AO270" s="1" t="s">
        <v>7500</v>
      </c>
      <c r="AP270" s="1" t="s">
        <v>33</v>
      </c>
      <c r="AQ270" s="1" t="s">
        <v>46</v>
      </c>
      <c r="AR270" s="1" t="s">
        <v>46</v>
      </c>
      <c r="AS270" s="1" t="s">
        <v>3605</v>
      </c>
      <c r="AT270" s="133">
        <f t="shared" si="12"/>
        <v>2019</v>
      </c>
      <c r="AU270" s="1">
        <f t="shared" si="13"/>
        <v>2</v>
      </c>
      <c r="AV270" s="1">
        <f t="shared" si="14"/>
        <v>9</v>
      </c>
    </row>
    <row r="271" spans="1:48" x14ac:dyDescent="0.3">
      <c r="A271" s="2">
        <v>1.1000000000000001</v>
      </c>
      <c r="B271" s="1" t="s">
        <v>355</v>
      </c>
      <c r="C271" s="2">
        <v>530</v>
      </c>
      <c r="D271" s="2">
        <v>551</v>
      </c>
      <c r="E271" s="1" t="s">
        <v>45</v>
      </c>
      <c r="F271" s="1" t="s">
        <v>274</v>
      </c>
      <c r="G271" s="1" t="s">
        <v>2641</v>
      </c>
      <c r="H271" s="1" t="s">
        <v>352</v>
      </c>
      <c r="I271" s="1" t="s">
        <v>6515</v>
      </c>
      <c r="J271" s="1" t="s">
        <v>1264</v>
      </c>
      <c r="K271" s="1" t="s">
        <v>84</v>
      </c>
      <c r="L271" s="1" t="s">
        <v>85</v>
      </c>
      <c r="M271" s="1" t="s">
        <v>46</v>
      </c>
      <c r="N271" s="1" t="s">
        <v>86</v>
      </c>
      <c r="O271" s="1" t="s">
        <v>2907</v>
      </c>
      <c r="P271" s="1" t="s">
        <v>96</v>
      </c>
      <c r="Q271" s="66">
        <v>95835</v>
      </c>
      <c r="R271" s="67">
        <v>1</v>
      </c>
      <c r="S271" s="1" t="s">
        <v>7424</v>
      </c>
      <c r="T271" s="1" t="s">
        <v>7627</v>
      </c>
      <c r="U271" s="1" t="s">
        <v>7424</v>
      </c>
      <c r="V271" s="1" t="s">
        <v>7424</v>
      </c>
      <c r="W271" s="1" t="s">
        <v>7658</v>
      </c>
      <c r="X271" s="1" t="s">
        <v>7658</v>
      </c>
      <c r="Y271" s="1" t="s">
        <v>3606</v>
      </c>
      <c r="Z271" s="1" t="s">
        <v>3607</v>
      </c>
      <c r="AA271" s="1" t="s">
        <v>7658</v>
      </c>
      <c r="AB271" s="1" t="s">
        <v>47</v>
      </c>
      <c r="AC271" s="1" t="s">
        <v>354</v>
      </c>
      <c r="AD271" s="1" t="s">
        <v>49</v>
      </c>
      <c r="AE271" s="66">
        <v>81235</v>
      </c>
      <c r="AF271" s="66">
        <v>7200</v>
      </c>
      <c r="AG271" s="66">
        <v>7400</v>
      </c>
      <c r="AH271" s="2">
        <v>74</v>
      </c>
      <c r="AI271" s="2">
        <v>363</v>
      </c>
      <c r="AJ271" s="2">
        <v>72</v>
      </c>
      <c r="AK271" s="1" t="s">
        <v>2701</v>
      </c>
      <c r="AL271" s="2">
        <v>0</v>
      </c>
      <c r="AM271" s="2">
        <v>363</v>
      </c>
      <c r="AN271" s="66">
        <v>83127</v>
      </c>
      <c r="AO271" s="1" t="s">
        <v>7424</v>
      </c>
      <c r="AP271" s="1" t="s">
        <v>33</v>
      </c>
      <c r="AQ271" s="1" t="s">
        <v>3125</v>
      </c>
      <c r="AR271" s="1" t="s">
        <v>654</v>
      </c>
      <c r="AS271" s="1" t="s">
        <v>3608</v>
      </c>
      <c r="AT271" s="133">
        <f t="shared" si="12"/>
        <v>2019</v>
      </c>
      <c r="AU271" s="1">
        <f t="shared" si="13"/>
        <v>5</v>
      </c>
      <c r="AV271" s="1">
        <f t="shared" si="14"/>
        <v>22</v>
      </c>
    </row>
    <row r="272" spans="1:48" x14ac:dyDescent="0.3">
      <c r="A272" s="2">
        <v>0</v>
      </c>
      <c r="B272" s="1" t="s">
        <v>98</v>
      </c>
      <c r="C272" s="2">
        <v>548</v>
      </c>
      <c r="D272" s="2">
        <v>552</v>
      </c>
      <c r="E272" s="1" t="s">
        <v>45</v>
      </c>
      <c r="F272" s="1" t="s">
        <v>274</v>
      </c>
      <c r="G272" s="1" t="s">
        <v>2641</v>
      </c>
      <c r="H272" s="1" t="s">
        <v>3470</v>
      </c>
      <c r="I272" s="1" t="s">
        <v>6515</v>
      </c>
      <c r="J272" s="1" t="s">
        <v>3609</v>
      </c>
      <c r="K272" s="1" t="s">
        <v>84</v>
      </c>
      <c r="L272" s="1" t="s">
        <v>85</v>
      </c>
      <c r="M272" s="1" t="s">
        <v>46</v>
      </c>
      <c r="N272" s="1" t="s">
        <v>86</v>
      </c>
      <c r="O272" s="1" t="s">
        <v>131</v>
      </c>
      <c r="P272" s="1" t="s">
        <v>2908</v>
      </c>
      <c r="Q272" s="66" t="s">
        <v>46</v>
      </c>
      <c r="R272" s="67">
        <v>1</v>
      </c>
      <c r="S272" s="1" t="s">
        <v>46</v>
      </c>
      <c r="T272" s="1" t="s">
        <v>46</v>
      </c>
      <c r="U272" s="1" t="s">
        <v>7464</v>
      </c>
      <c r="V272" s="1" t="s">
        <v>7464</v>
      </c>
      <c r="W272" s="1" t="s">
        <v>7505</v>
      </c>
      <c r="X272" s="1" t="s">
        <v>7505</v>
      </c>
      <c r="Y272" s="1" t="s">
        <v>3610</v>
      </c>
      <c r="Z272" s="1" t="s">
        <v>3611</v>
      </c>
      <c r="AA272" s="1" t="s">
        <v>7505</v>
      </c>
      <c r="AB272" s="1" t="s">
        <v>108</v>
      </c>
      <c r="AC272" s="1" t="s">
        <v>90</v>
      </c>
      <c r="AD272" s="1" t="s">
        <v>49</v>
      </c>
      <c r="AE272" s="66" t="s">
        <v>46</v>
      </c>
      <c r="AF272" s="66" t="s">
        <v>46</v>
      </c>
      <c r="AG272" s="66" t="s">
        <v>46</v>
      </c>
      <c r="AH272" s="2" t="s">
        <v>46</v>
      </c>
      <c r="AI272" s="104" t="s">
        <v>46</v>
      </c>
      <c r="AJ272" s="2" t="s">
        <v>46</v>
      </c>
      <c r="AK272" s="1" t="s">
        <v>2682</v>
      </c>
      <c r="AL272" s="68">
        <v>1426</v>
      </c>
      <c r="AM272" s="68">
        <v>1584</v>
      </c>
      <c r="AN272" s="66">
        <v>326462</v>
      </c>
      <c r="AO272" s="1" t="s">
        <v>7421</v>
      </c>
      <c r="AP272" s="1" t="s">
        <v>33</v>
      </c>
      <c r="AQ272" s="1" t="s">
        <v>2979</v>
      </c>
      <c r="AR272" s="1" t="s">
        <v>46</v>
      </c>
      <c r="AS272" s="1" t="s">
        <v>3612</v>
      </c>
      <c r="AT272" s="133">
        <f t="shared" si="12"/>
        <v>2019</v>
      </c>
      <c r="AU272" s="1">
        <f t="shared" si="13"/>
        <v>4</v>
      </c>
      <c r="AV272" s="1">
        <f t="shared" si="14"/>
        <v>17</v>
      </c>
    </row>
    <row r="273" spans="1:48" x14ac:dyDescent="0.3">
      <c r="A273" s="2">
        <v>0.25</v>
      </c>
      <c r="B273" s="1" t="s">
        <v>342</v>
      </c>
      <c r="C273" s="2">
        <v>534</v>
      </c>
      <c r="D273" s="2">
        <v>553</v>
      </c>
      <c r="E273" s="1" t="s">
        <v>45</v>
      </c>
      <c r="F273" s="1" t="s">
        <v>274</v>
      </c>
      <c r="G273" s="1" t="s">
        <v>2641</v>
      </c>
      <c r="H273" s="1" t="s">
        <v>483</v>
      </c>
      <c r="I273" s="1" t="s">
        <v>6515</v>
      </c>
      <c r="J273" s="1" t="s">
        <v>1266</v>
      </c>
      <c r="K273" s="1" t="s">
        <v>340</v>
      </c>
      <c r="L273" s="1" t="s">
        <v>85</v>
      </c>
      <c r="M273" s="1" t="s">
        <v>46</v>
      </c>
      <c r="N273" s="1" t="s">
        <v>86</v>
      </c>
      <c r="O273" s="1" t="s">
        <v>341</v>
      </c>
      <c r="P273" s="1" t="s">
        <v>2972</v>
      </c>
      <c r="Q273" s="66">
        <v>4775.5</v>
      </c>
      <c r="R273" s="67">
        <v>1</v>
      </c>
      <c r="S273" s="1" t="s">
        <v>7424</v>
      </c>
      <c r="T273" s="1" t="s">
        <v>7421</v>
      </c>
      <c r="U273" s="1" t="s">
        <v>7424</v>
      </c>
      <c r="V273" s="1" t="s">
        <v>7424</v>
      </c>
      <c r="W273" s="1" t="s">
        <v>7607</v>
      </c>
      <c r="X273" s="1" t="s">
        <v>7607</v>
      </c>
      <c r="Y273" s="1" t="s">
        <v>3613</v>
      </c>
      <c r="Z273" s="1" t="s">
        <v>3614</v>
      </c>
      <c r="AA273" s="1" t="s">
        <v>7607</v>
      </c>
      <c r="AB273" s="1" t="s">
        <v>175</v>
      </c>
      <c r="AC273" s="1" t="s">
        <v>90</v>
      </c>
      <c r="AD273" s="1" t="s">
        <v>49</v>
      </c>
      <c r="AE273" s="66">
        <v>2176</v>
      </c>
      <c r="AF273" s="66">
        <v>400</v>
      </c>
      <c r="AG273" s="66">
        <v>2200</v>
      </c>
      <c r="AH273" s="2">
        <v>22</v>
      </c>
      <c r="AI273" s="2">
        <v>9.5</v>
      </c>
      <c r="AJ273" s="2">
        <v>4</v>
      </c>
      <c r="AK273" s="1" t="s">
        <v>2701</v>
      </c>
      <c r="AL273" s="2">
        <v>0</v>
      </c>
      <c r="AM273" s="2">
        <v>10</v>
      </c>
      <c r="AN273" s="66">
        <v>2290</v>
      </c>
      <c r="AO273" s="1" t="s">
        <v>7424</v>
      </c>
      <c r="AP273" s="1" t="s">
        <v>33</v>
      </c>
      <c r="AQ273" s="1" t="s">
        <v>46</v>
      </c>
      <c r="AR273" s="1" t="s">
        <v>46</v>
      </c>
      <c r="AS273" s="1" t="s">
        <v>3615</v>
      </c>
      <c r="AT273" s="133">
        <f t="shared" si="12"/>
        <v>2019</v>
      </c>
      <c r="AU273" s="1">
        <f t="shared" si="13"/>
        <v>3</v>
      </c>
      <c r="AV273" s="1">
        <f t="shared" si="14"/>
        <v>10</v>
      </c>
    </row>
    <row r="274" spans="1:48" x14ac:dyDescent="0.3">
      <c r="A274" s="2">
        <v>0.43</v>
      </c>
      <c r="B274" s="1" t="s">
        <v>342</v>
      </c>
      <c r="C274" s="2">
        <v>669</v>
      </c>
      <c r="D274" s="2">
        <v>554</v>
      </c>
      <c r="E274" s="1" t="s">
        <v>137</v>
      </c>
      <c r="F274" s="1" t="s">
        <v>274</v>
      </c>
      <c r="G274" s="1" t="s">
        <v>2641</v>
      </c>
      <c r="H274" s="1" t="s">
        <v>3616</v>
      </c>
      <c r="I274" s="1" t="s">
        <v>6515</v>
      </c>
      <c r="J274" s="1" t="s">
        <v>3617</v>
      </c>
      <c r="K274" s="1" t="s">
        <v>340</v>
      </c>
      <c r="L274" s="1" t="s">
        <v>85</v>
      </c>
      <c r="M274" s="1" t="s">
        <v>46</v>
      </c>
      <c r="N274" s="1" t="s">
        <v>86</v>
      </c>
      <c r="O274" s="1" t="s">
        <v>341</v>
      </c>
      <c r="P274" s="1" t="s">
        <v>262</v>
      </c>
      <c r="Q274" s="66">
        <v>129051.46</v>
      </c>
      <c r="R274" s="67">
        <v>1</v>
      </c>
      <c r="S274" s="1" t="s">
        <v>7679</v>
      </c>
      <c r="T274" s="1" t="s">
        <v>7675</v>
      </c>
      <c r="U274" s="1" t="s">
        <v>7679</v>
      </c>
      <c r="V274" s="1" t="s">
        <v>7679</v>
      </c>
      <c r="W274" s="1" t="s">
        <v>7101</v>
      </c>
      <c r="X274" s="1" t="s">
        <v>7101</v>
      </c>
      <c r="Y274" s="1" t="s">
        <v>3618</v>
      </c>
      <c r="Z274" s="1" t="s">
        <v>3619</v>
      </c>
      <c r="AA274" s="1" t="s">
        <v>7101</v>
      </c>
      <c r="AB274" s="1" t="s">
        <v>47</v>
      </c>
      <c r="AC274" s="1" t="s">
        <v>90</v>
      </c>
      <c r="AD274" s="1" t="s">
        <v>49</v>
      </c>
      <c r="AE274" s="66" t="s">
        <v>46</v>
      </c>
      <c r="AF274" s="66" t="s">
        <v>46</v>
      </c>
      <c r="AG274" s="66" t="s">
        <v>46</v>
      </c>
      <c r="AH274" s="2" t="s">
        <v>46</v>
      </c>
      <c r="AI274" s="2" t="s">
        <v>46</v>
      </c>
      <c r="AJ274" s="2" t="s">
        <v>46</v>
      </c>
      <c r="AK274" s="1" t="s">
        <v>2701</v>
      </c>
      <c r="AL274" s="2">
        <v>0</v>
      </c>
      <c r="AM274" s="2">
        <v>321</v>
      </c>
      <c r="AN274" s="66">
        <v>73509</v>
      </c>
      <c r="AO274" s="1" t="s">
        <v>7613</v>
      </c>
      <c r="AP274" s="1" t="s">
        <v>33</v>
      </c>
      <c r="AQ274" s="1" t="s">
        <v>46</v>
      </c>
      <c r="AR274" s="1" t="s">
        <v>654</v>
      </c>
      <c r="AS274" s="1" t="s">
        <v>3620</v>
      </c>
      <c r="AT274" s="133">
        <f t="shared" si="12"/>
        <v>2019</v>
      </c>
      <c r="AU274" s="1">
        <f t="shared" si="13"/>
        <v>10</v>
      </c>
      <c r="AV274" s="1">
        <f t="shared" si="14"/>
        <v>44</v>
      </c>
    </row>
    <row r="275" spans="1:48" x14ac:dyDescent="0.3">
      <c r="A275" s="2">
        <v>1.01</v>
      </c>
      <c r="B275" s="1" t="s">
        <v>128</v>
      </c>
      <c r="C275" s="2">
        <v>533</v>
      </c>
      <c r="D275" s="2">
        <v>557</v>
      </c>
      <c r="E275" s="1" t="s">
        <v>45</v>
      </c>
      <c r="F275" s="1" t="s">
        <v>274</v>
      </c>
      <c r="G275" s="1" t="s">
        <v>2641</v>
      </c>
      <c r="H275" s="1" t="s">
        <v>120</v>
      </c>
      <c r="I275" s="1" t="s">
        <v>6515</v>
      </c>
      <c r="J275" s="1" t="s">
        <v>3621</v>
      </c>
      <c r="K275" s="1" t="s">
        <v>122</v>
      </c>
      <c r="L275" s="1" t="s">
        <v>123</v>
      </c>
      <c r="M275" s="1" t="s">
        <v>46</v>
      </c>
      <c r="N275" s="1" t="s">
        <v>2735</v>
      </c>
      <c r="O275" s="1" t="s">
        <v>126</v>
      </c>
      <c r="P275" s="1" t="s">
        <v>46</v>
      </c>
      <c r="Q275" s="66">
        <v>13747</v>
      </c>
      <c r="R275" s="67">
        <v>1</v>
      </c>
      <c r="S275" s="1" t="s">
        <v>7465</v>
      </c>
      <c r="T275" s="1" t="s">
        <v>7620</v>
      </c>
      <c r="U275" s="1" t="s">
        <v>7465</v>
      </c>
      <c r="V275" s="1" t="s">
        <v>7465</v>
      </c>
      <c r="W275" s="1" t="s">
        <v>7494</v>
      </c>
      <c r="X275" s="1" t="s">
        <v>7494</v>
      </c>
      <c r="Y275" s="1" t="s">
        <v>3622</v>
      </c>
      <c r="Z275" s="1" t="s">
        <v>3623</v>
      </c>
      <c r="AA275" s="1" t="s">
        <v>7494</v>
      </c>
      <c r="AB275" s="1" t="s">
        <v>175</v>
      </c>
      <c r="AC275" s="1" t="s">
        <v>48</v>
      </c>
      <c r="AD275" s="1" t="s">
        <v>49</v>
      </c>
      <c r="AE275" s="66" t="s">
        <v>46</v>
      </c>
      <c r="AF275" s="66" t="s">
        <v>46</v>
      </c>
      <c r="AG275" s="66" t="s">
        <v>46</v>
      </c>
      <c r="AH275" s="2" t="s">
        <v>46</v>
      </c>
      <c r="AI275" s="2" t="s">
        <v>46</v>
      </c>
      <c r="AJ275" s="2" t="s">
        <v>46</v>
      </c>
      <c r="AK275" s="1" t="s">
        <v>2701</v>
      </c>
      <c r="AL275" s="2">
        <v>0</v>
      </c>
      <c r="AM275" s="2">
        <v>38</v>
      </c>
      <c r="AN275" s="66">
        <v>8702</v>
      </c>
      <c r="AO275" s="1" t="s">
        <v>7630</v>
      </c>
      <c r="AP275" s="1" t="s">
        <v>33</v>
      </c>
      <c r="AQ275" s="1" t="s">
        <v>2979</v>
      </c>
      <c r="AR275" s="1" t="s">
        <v>765</v>
      </c>
      <c r="AS275" s="1" t="s">
        <v>3624</v>
      </c>
      <c r="AT275" s="133">
        <f t="shared" si="12"/>
        <v>2019</v>
      </c>
      <c r="AU275" s="1">
        <f t="shared" si="13"/>
        <v>6</v>
      </c>
      <c r="AV275" s="1">
        <f t="shared" si="14"/>
        <v>26</v>
      </c>
    </row>
    <row r="276" spans="1:48" x14ac:dyDescent="0.3">
      <c r="A276" s="2">
        <v>0.85</v>
      </c>
      <c r="B276" s="1" t="s">
        <v>79</v>
      </c>
      <c r="C276" s="2">
        <v>624</v>
      </c>
      <c r="D276" s="2">
        <v>559</v>
      </c>
      <c r="E276" s="1" t="s">
        <v>45</v>
      </c>
      <c r="F276" s="1" t="s">
        <v>81</v>
      </c>
      <c r="G276" s="1" t="s">
        <v>35</v>
      </c>
      <c r="H276" s="1" t="s">
        <v>232</v>
      </c>
      <c r="I276" s="1" t="s">
        <v>6515</v>
      </c>
      <c r="J276" s="1" t="s">
        <v>487</v>
      </c>
      <c r="K276" s="1" t="s">
        <v>73</v>
      </c>
      <c r="L276" s="1" t="s">
        <v>39</v>
      </c>
      <c r="M276" s="1" t="s">
        <v>73</v>
      </c>
      <c r="N276" s="1" t="s">
        <v>41</v>
      </c>
      <c r="O276" s="1" t="s">
        <v>234</v>
      </c>
      <c r="P276" s="1" t="s">
        <v>44</v>
      </c>
      <c r="Q276" s="66">
        <v>484145.11</v>
      </c>
      <c r="R276" s="67">
        <v>0.81</v>
      </c>
      <c r="S276" s="1" t="s">
        <v>7461</v>
      </c>
      <c r="T276" s="1" t="s">
        <v>7146</v>
      </c>
      <c r="U276" s="1" t="s">
        <v>7461</v>
      </c>
      <c r="V276" s="1" t="s">
        <v>7461</v>
      </c>
      <c r="W276" s="1" t="s">
        <v>7275</v>
      </c>
      <c r="X276" s="1" t="s">
        <v>46</v>
      </c>
      <c r="Y276" s="1" t="s">
        <v>489</v>
      </c>
      <c r="Z276" s="1" t="s">
        <v>7897</v>
      </c>
      <c r="AA276" s="1" t="s">
        <v>7376</v>
      </c>
      <c r="AB276" s="1" t="s">
        <v>47</v>
      </c>
      <c r="AC276" s="1" t="s">
        <v>78</v>
      </c>
      <c r="AD276" s="1" t="s">
        <v>49</v>
      </c>
      <c r="AE276" s="66">
        <v>392505</v>
      </c>
      <c r="AF276" s="1" t="s">
        <v>46</v>
      </c>
      <c r="AG276" s="66">
        <v>1600</v>
      </c>
      <c r="AH276" s="2" t="s">
        <v>46</v>
      </c>
      <c r="AI276" s="68">
        <v>1714</v>
      </c>
      <c r="AJ276" s="2" t="s">
        <v>46</v>
      </c>
      <c r="AK276" s="1" t="s">
        <v>2682</v>
      </c>
      <c r="AL276" s="104">
        <v>1916.91</v>
      </c>
      <c r="AM276" s="104">
        <v>2129.9</v>
      </c>
      <c r="AN276" s="66">
        <v>438972.39</v>
      </c>
      <c r="AO276" s="1" t="s">
        <v>7366</v>
      </c>
      <c r="AP276" s="1" t="s">
        <v>33</v>
      </c>
      <c r="AQ276" s="1" t="s">
        <v>76</v>
      </c>
      <c r="AR276" s="1" t="s">
        <v>663</v>
      </c>
      <c r="AS276" s="1" t="s">
        <v>3625</v>
      </c>
      <c r="AT276" s="133">
        <f t="shared" si="12"/>
        <v>2020</v>
      </c>
      <c r="AU276" s="1">
        <f t="shared" si="13"/>
        <v>9</v>
      </c>
      <c r="AV276" s="1">
        <f t="shared" si="14"/>
        <v>38</v>
      </c>
    </row>
    <row r="277" spans="1:48" x14ac:dyDescent="0.3">
      <c r="A277" s="2">
        <v>0.31</v>
      </c>
      <c r="B277" s="1" t="s">
        <v>342</v>
      </c>
      <c r="C277" s="2">
        <v>547</v>
      </c>
      <c r="D277" s="2">
        <v>560</v>
      </c>
      <c r="E277" s="1" t="s">
        <v>45</v>
      </c>
      <c r="F277" s="1" t="s">
        <v>274</v>
      </c>
      <c r="G277" s="1" t="s">
        <v>2641</v>
      </c>
      <c r="H277" s="1" t="s">
        <v>483</v>
      </c>
      <c r="I277" s="1" t="s">
        <v>6515</v>
      </c>
      <c r="J277" s="1" t="s">
        <v>1271</v>
      </c>
      <c r="K277" s="1" t="s">
        <v>340</v>
      </c>
      <c r="L277" s="1" t="s">
        <v>85</v>
      </c>
      <c r="M277" s="1" t="s">
        <v>46</v>
      </c>
      <c r="N277" s="1" t="s">
        <v>86</v>
      </c>
      <c r="O277" s="1" t="s">
        <v>341</v>
      </c>
      <c r="P277" s="1" t="s">
        <v>2972</v>
      </c>
      <c r="Q277" s="66">
        <v>3687.75</v>
      </c>
      <c r="R277" s="67">
        <v>1</v>
      </c>
      <c r="S277" s="1" t="s">
        <v>7680</v>
      </c>
      <c r="T277" s="1" t="s">
        <v>7681</v>
      </c>
      <c r="U277" s="1" t="s">
        <v>7680</v>
      </c>
      <c r="V277" s="1" t="s">
        <v>7680</v>
      </c>
      <c r="W277" s="1" t="s">
        <v>7523</v>
      </c>
      <c r="X277" s="1" t="s">
        <v>7523</v>
      </c>
      <c r="Y277" s="1" t="s">
        <v>3626</v>
      </c>
      <c r="Z277" s="1" t="s">
        <v>3614</v>
      </c>
      <c r="AA277" s="1" t="s">
        <v>7523</v>
      </c>
      <c r="AB277" s="1" t="s">
        <v>175</v>
      </c>
      <c r="AC277" s="1" t="s">
        <v>90</v>
      </c>
      <c r="AD277" s="1" t="s">
        <v>49</v>
      </c>
      <c r="AE277" s="66">
        <v>1088</v>
      </c>
      <c r="AF277" s="66">
        <v>400</v>
      </c>
      <c r="AG277" s="66">
        <v>2200</v>
      </c>
      <c r="AH277" s="2">
        <v>22</v>
      </c>
      <c r="AI277" s="2">
        <v>4.75</v>
      </c>
      <c r="AJ277" s="2">
        <v>4</v>
      </c>
      <c r="AK277" s="1" t="s">
        <v>2701</v>
      </c>
      <c r="AL277" s="2">
        <v>0</v>
      </c>
      <c r="AM277" s="2">
        <v>5</v>
      </c>
      <c r="AN277" s="66">
        <v>1145</v>
      </c>
      <c r="AO277" s="1" t="s">
        <v>7421</v>
      </c>
      <c r="AP277" s="1" t="s">
        <v>33</v>
      </c>
      <c r="AQ277" s="1" t="s">
        <v>46</v>
      </c>
      <c r="AR277" s="1" t="s">
        <v>46</v>
      </c>
      <c r="AS277" s="1" t="s">
        <v>3627</v>
      </c>
      <c r="AT277" s="133">
        <f t="shared" si="12"/>
        <v>2019</v>
      </c>
      <c r="AU277" s="1">
        <f t="shared" si="13"/>
        <v>3</v>
      </c>
      <c r="AV277" s="1">
        <f t="shared" si="14"/>
        <v>11</v>
      </c>
    </row>
    <row r="278" spans="1:48" x14ac:dyDescent="0.3">
      <c r="A278" s="2">
        <v>0.1</v>
      </c>
      <c r="B278" s="1" t="s">
        <v>50</v>
      </c>
      <c r="C278" s="2">
        <v>599</v>
      </c>
      <c r="D278" s="2">
        <v>562</v>
      </c>
      <c r="E278" s="1" t="s">
        <v>45</v>
      </c>
      <c r="F278" s="1" t="s">
        <v>4463</v>
      </c>
      <c r="G278" s="1" t="s">
        <v>35</v>
      </c>
      <c r="H278" s="1" t="s">
        <v>483</v>
      </c>
      <c r="I278" s="1" t="s">
        <v>6523</v>
      </c>
      <c r="J278" s="1" t="s">
        <v>490</v>
      </c>
      <c r="K278" s="1" t="s">
        <v>340</v>
      </c>
      <c r="L278" s="1" t="s">
        <v>477</v>
      </c>
      <c r="M278" s="1" t="s">
        <v>222</v>
      </c>
      <c r="N278" s="1" t="s">
        <v>266</v>
      </c>
      <c r="O278" s="1" t="s">
        <v>267</v>
      </c>
      <c r="P278" s="1" t="s">
        <v>269</v>
      </c>
      <c r="Q278" s="66">
        <v>1223997.04</v>
      </c>
      <c r="R278" s="67">
        <v>1</v>
      </c>
      <c r="S278" s="1" t="s">
        <v>7599</v>
      </c>
      <c r="T278" s="1" t="s">
        <v>7682</v>
      </c>
      <c r="U278" s="1" t="s">
        <v>7660</v>
      </c>
      <c r="V278" s="1" t="s">
        <v>7660</v>
      </c>
      <c r="W278" s="1" t="s">
        <v>7205</v>
      </c>
      <c r="X278" s="1" t="s">
        <v>7205</v>
      </c>
      <c r="Y278" s="1" t="s">
        <v>7898</v>
      </c>
      <c r="Z278" s="1" t="s">
        <v>7998</v>
      </c>
      <c r="AA278" s="1" t="s">
        <v>7205</v>
      </c>
      <c r="AB278" s="1" t="s">
        <v>6518</v>
      </c>
      <c r="AC278" s="1" t="s">
        <v>90</v>
      </c>
      <c r="AD278" s="1" t="s">
        <v>49</v>
      </c>
      <c r="AE278" s="66">
        <v>1223997</v>
      </c>
      <c r="AF278" s="1" t="s">
        <v>46</v>
      </c>
      <c r="AG278" s="1" t="s">
        <v>46</v>
      </c>
      <c r="AH278" s="1" t="s">
        <v>46</v>
      </c>
      <c r="AI278" s="104">
        <v>5344.97</v>
      </c>
      <c r="AJ278" s="1" t="s">
        <v>46</v>
      </c>
      <c r="AK278" s="1" t="s">
        <v>2682</v>
      </c>
      <c r="AL278" s="68">
        <v>7101</v>
      </c>
      <c r="AM278" s="68">
        <v>7101</v>
      </c>
      <c r="AN278" s="66">
        <v>1626186</v>
      </c>
      <c r="AO278" s="1" t="s">
        <v>7660</v>
      </c>
      <c r="AP278" s="1" t="s">
        <v>33</v>
      </c>
      <c r="AQ278" s="1" t="s">
        <v>358</v>
      </c>
      <c r="AR278" s="1" t="s">
        <v>663</v>
      </c>
      <c r="AS278" s="1" t="s">
        <v>3628</v>
      </c>
      <c r="AT278" s="133">
        <f t="shared" si="12"/>
        <v>2020</v>
      </c>
      <c r="AU278" s="1">
        <f t="shared" si="13"/>
        <v>9</v>
      </c>
      <c r="AV278" s="1">
        <f t="shared" si="14"/>
        <v>37</v>
      </c>
    </row>
    <row r="279" spans="1:48" x14ac:dyDescent="0.3">
      <c r="A279" s="2">
        <v>0</v>
      </c>
      <c r="B279" s="1" t="s">
        <v>238</v>
      </c>
      <c r="C279" s="2">
        <v>847</v>
      </c>
      <c r="D279" s="2">
        <v>563</v>
      </c>
      <c r="E279" s="1" t="s">
        <v>45</v>
      </c>
      <c r="F279" s="1" t="s">
        <v>34</v>
      </c>
      <c r="G279" s="1" t="s">
        <v>35</v>
      </c>
      <c r="H279" s="1" t="s">
        <v>491</v>
      </c>
      <c r="I279" s="1" t="s">
        <v>6513</v>
      </c>
      <c r="J279" s="1" t="s">
        <v>492</v>
      </c>
      <c r="K279" s="1" t="s">
        <v>38</v>
      </c>
      <c r="L279" s="1" t="s">
        <v>427</v>
      </c>
      <c r="M279" s="1" t="s">
        <v>4480</v>
      </c>
      <c r="N279" s="1" t="s">
        <v>41</v>
      </c>
      <c r="O279" s="1" t="s">
        <v>7781</v>
      </c>
      <c r="P279" s="1" t="s">
        <v>44</v>
      </c>
      <c r="Q279" s="66">
        <v>2776585.99</v>
      </c>
      <c r="R279" s="67">
        <v>0.66</v>
      </c>
      <c r="S279" s="1" t="s">
        <v>7568</v>
      </c>
      <c r="T279" s="1" t="s">
        <v>7227</v>
      </c>
      <c r="U279" s="1" t="s">
        <v>7568</v>
      </c>
      <c r="V279" s="1" t="s">
        <v>7568</v>
      </c>
      <c r="W279" s="1" t="s">
        <v>8150</v>
      </c>
      <c r="X279" s="1" t="s">
        <v>46</v>
      </c>
      <c r="Y279" s="1" t="s">
        <v>8151</v>
      </c>
      <c r="Z279" s="1" t="s">
        <v>8152</v>
      </c>
      <c r="AA279" s="1" t="s">
        <v>7320</v>
      </c>
      <c r="AB279" s="1" t="s">
        <v>47</v>
      </c>
      <c r="AC279" s="1" t="s">
        <v>78</v>
      </c>
      <c r="AD279" s="1" t="s">
        <v>49</v>
      </c>
      <c r="AE279" s="66">
        <v>2755786</v>
      </c>
      <c r="AF279" s="66">
        <v>20800</v>
      </c>
      <c r="AG279" s="66" t="s">
        <v>46</v>
      </c>
      <c r="AH279" s="2">
        <v>24</v>
      </c>
      <c r="AI279" s="68">
        <v>12034</v>
      </c>
      <c r="AJ279" s="2">
        <v>208</v>
      </c>
      <c r="AK279" s="1" t="s">
        <v>2682</v>
      </c>
      <c r="AL279" s="68">
        <v>11850</v>
      </c>
      <c r="AM279" s="68">
        <v>11850</v>
      </c>
      <c r="AN279" s="66">
        <v>2713650</v>
      </c>
      <c r="AO279" s="1" t="s">
        <v>7617</v>
      </c>
      <c r="AP279" s="1" t="s">
        <v>33</v>
      </c>
      <c r="AQ279" s="1" t="s">
        <v>384</v>
      </c>
      <c r="AR279" s="1" t="s">
        <v>663</v>
      </c>
      <c r="AS279" s="1" t="s">
        <v>3629</v>
      </c>
      <c r="AT279" s="133">
        <f t="shared" si="12"/>
        <v>2020</v>
      </c>
      <c r="AU279" s="1">
        <f t="shared" si="13"/>
        <v>9</v>
      </c>
      <c r="AV279" s="1">
        <f t="shared" si="14"/>
        <v>39</v>
      </c>
    </row>
    <row r="280" spans="1:48" x14ac:dyDescent="0.3">
      <c r="A280" s="2">
        <v>0.91</v>
      </c>
      <c r="B280" s="1" t="s">
        <v>140</v>
      </c>
      <c r="C280" s="2">
        <v>0</v>
      </c>
      <c r="D280" s="2">
        <v>564</v>
      </c>
      <c r="E280" s="1" t="s">
        <v>46</v>
      </c>
      <c r="F280" s="1" t="s">
        <v>274</v>
      </c>
      <c r="G280" s="1" t="s">
        <v>2641</v>
      </c>
      <c r="H280" s="1" t="s">
        <v>218</v>
      </c>
      <c r="I280" s="1" t="s">
        <v>6514</v>
      </c>
      <c r="J280" s="1" t="s">
        <v>1275</v>
      </c>
      <c r="K280" s="1" t="s">
        <v>334</v>
      </c>
      <c r="L280" s="1" t="s">
        <v>2484</v>
      </c>
      <c r="M280" s="1" t="s">
        <v>46</v>
      </c>
      <c r="N280" s="1" t="s">
        <v>46</v>
      </c>
      <c r="O280" s="1" t="s">
        <v>46</v>
      </c>
      <c r="P280" s="1" t="s">
        <v>46</v>
      </c>
      <c r="Q280" s="66">
        <v>327918.12</v>
      </c>
      <c r="R280" s="67">
        <v>1</v>
      </c>
      <c r="S280" s="1" t="s">
        <v>7650</v>
      </c>
      <c r="T280" s="1" t="s">
        <v>7684</v>
      </c>
      <c r="U280" s="1" t="s">
        <v>7650</v>
      </c>
      <c r="V280" s="1" t="s">
        <v>7650</v>
      </c>
      <c r="W280" s="1" t="s">
        <v>7655</v>
      </c>
      <c r="X280" s="1" t="s">
        <v>7655</v>
      </c>
      <c r="Y280" s="1" t="s">
        <v>3630</v>
      </c>
      <c r="Z280" s="1" t="s">
        <v>3631</v>
      </c>
      <c r="AA280" s="1" t="s">
        <v>7131</v>
      </c>
      <c r="AB280" s="1" t="s">
        <v>46</v>
      </c>
      <c r="AC280" s="1" t="s">
        <v>139</v>
      </c>
      <c r="AD280" s="1" t="s">
        <v>166</v>
      </c>
      <c r="AE280" s="66">
        <v>324318.12</v>
      </c>
      <c r="AF280" s="66">
        <v>0</v>
      </c>
      <c r="AG280" s="66">
        <v>13600</v>
      </c>
      <c r="AH280" s="2">
        <v>92</v>
      </c>
      <c r="AI280" s="104">
        <v>2046.07</v>
      </c>
      <c r="AJ280" s="2">
        <v>0</v>
      </c>
      <c r="AK280" s="1" t="s">
        <v>46</v>
      </c>
      <c r="AL280" s="2" t="s">
        <v>46</v>
      </c>
      <c r="AM280" s="2" t="s">
        <v>46</v>
      </c>
      <c r="AN280" s="66" t="s">
        <v>46</v>
      </c>
      <c r="AO280" s="1" t="s">
        <v>7424</v>
      </c>
      <c r="AP280" s="1" t="s">
        <v>218</v>
      </c>
      <c r="AQ280" s="1" t="s">
        <v>46</v>
      </c>
      <c r="AR280" s="1" t="s">
        <v>46</v>
      </c>
      <c r="AS280" s="1" t="s">
        <v>2657</v>
      </c>
      <c r="AT280" s="133">
        <f t="shared" si="12"/>
        <v>2020</v>
      </c>
      <c r="AU280" s="1">
        <f t="shared" si="13"/>
        <v>1</v>
      </c>
      <c r="AV280" s="1">
        <f t="shared" si="14"/>
        <v>1</v>
      </c>
    </row>
    <row r="281" spans="1:48" x14ac:dyDescent="0.3">
      <c r="A281" s="2">
        <v>1</v>
      </c>
      <c r="B281" s="1" t="s">
        <v>160</v>
      </c>
      <c r="C281" s="2">
        <v>988</v>
      </c>
      <c r="D281" s="2">
        <v>565</v>
      </c>
      <c r="E281" s="1" t="s">
        <v>45</v>
      </c>
      <c r="F281" s="1" t="s">
        <v>274</v>
      </c>
      <c r="G281" s="1" t="s">
        <v>2641</v>
      </c>
      <c r="H281" s="1" t="s">
        <v>493</v>
      </c>
      <c r="I281" s="1" t="s">
        <v>6525</v>
      </c>
      <c r="J281" s="1" t="s">
        <v>494</v>
      </c>
      <c r="K281" s="1" t="s">
        <v>155</v>
      </c>
      <c r="L281" s="1" t="s">
        <v>85</v>
      </c>
      <c r="M281" s="1" t="s">
        <v>156</v>
      </c>
      <c r="N281" s="1" t="s">
        <v>116</v>
      </c>
      <c r="O281" s="1" t="s">
        <v>209</v>
      </c>
      <c r="P281" s="1" t="s">
        <v>119</v>
      </c>
      <c r="Q281" s="66">
        <v>3993571.53</v>
      </c>
      <c r="R281" s="67">
        <v>1</v>
      </c>
      <c r="S281" s="1" t="s">
        <v>7342</v>
      </c>
      <c r="T281" s="1" t="s">
        <v>7247</v>
      </c>
      <c r="U281" s="1" t="s">
        <v>7342</v>
      </c>
      <c r="V281" s="1" t="s">
        <v>7342</v>
      </c>
      <c r="W281" s="1" t="s">
        <v>7212</v>
      </c>
      <c r="X281" s="1" t="s">
        <v>7212</v>
      </c>
      <c r="Y281" s="1" t="s">
        <v>4648</v>
      </c>
      <c r="Z281" s="1" t="s">
        <v>4649</v>
      </c>
      <c r="AA281" s="1" t="s">
        <v>7212</v>
      </c>
      <c r="AB281" s="1" t="s">
        <v>47</v>
      </c>
      <c r="AC281" s="1" t="s">
        <v>159</v>
      </c>
      <c r="AD281" s="1" t="s">
        <v>49</v>
      </c>
      <c r="AE281" s="66">
        <v>3959412</v>
      </c>
      <c r="AF281" s="66">
        <v>13760</v>
      </c>
      <c r="AG281" s="66">
        <v>20400</v>
      </c>
      <c r="AH281" s="2">
        <v>204</v>
      </c>
      <c r="AI281" s="68">
        <v>17290</v>
      </c>
      <c r="AJ281" s="2">
        <v>137.6</v>
      </c>
      <c r="AK281" s="1" t="s">
        <v>2682</v>
      </c>
      <c r="AL281" s="68">
        <v>17290</v>
      </c>
      <c r="AM281" s="68">
        <v>17290</v>
      </c>
      <c r="AN281" s="66">
        <v>3959410</v>
      </c>
      <c r="AO281" s="1" t="s">
        <v>7617</v>
      </c>
      <c r="AP281" s="1" t="s">
        <v>33</v>
      </c>
      <c r="AQ281" s="1" t="s">
        <v>118</v>
      </c>
      <c r="AR281" s="1" t="s">
        <v>663</v>
      </c>
      <c r="AS281" s="1" t="s">
        <v>3632</v>
      </c>
      <c r="AT281" s="133">
        <f t="shared" si="12"/>
        <v>2020</v>
      </c>
      <c r="AU281" s="1">
        <f t="shared" si="13"/>
        <v>5</v>
      </c>
      <c r="AV281" s="1">
        <f t="shared" si="14"/>
        <v>22</v>
      </c>
    </row>
    <row r="282" spans="1:48" x14ac:dyDescent="0.3">
      <c r="A282" s="2">
        <v>0.47</v>
      </c>
      <c r="B282" s="1" t="s">
        <v>210</v>
      </c>
      <c r="C282" s="2">
        <v>552</v>
      </c>
      <c r="D282" s="2">
        <v>566</v>
      </c>
      <c r="E282" s="1" t="s">
        <v>45</v>
      </c>
      <c r="F282" s="1" t="s">
        <v>274</v>
      </c>
      <c r="G282" s="1" t="s">
        <v>2641</v>
      </c>
      <c r="H282" s="1" t="s">
        <v>3633</v>
      </c>
      <c r="I282" s="1" t="s">
        <v>6515</v>
      </c>
      <c r="J282" s="1" t="s">
        <v>3634</v>
      </c>
      <c r="K282" s="1" t="s">
        <v>214</v>
      </c>
      <c r="L282" s="1" t="s">
        <v>39</v>
      </c>
      <c r="M282" s="1" t="s">
        <v>46</v>
      </c>
      <c r="N282" s="1" t="s">
        <v>266</v>
      </c>
      <c r="O282" s="1" t="s">
        <v>266</v>
      </c>
      <c r="P282" s="1" t="s">
        <v>2972</v>
      </c>
      <c r="Q282" s="66">
        <v>5010.6000000000004</v>
      </c>
      <c r="R282" s="67">
        <v>1</v>
      </c>
      <c r="S282" s="1" t="s">
        <v>7681</v>
      </c>
      <c r="T282" s="1" t="s">
        <v>7586</v>
      </c>
      <c r="U282" s="1" t="s">
        <v>7681</v>
      </c>
      <c r="V282" s="1" t="s">
        <v>7681</v>
      </c>
      <c r="W282" s="1" t="s">
        <v>7482</v>
      </c>
      <c r="X282" s="1" t="s">
        <v>7482</v>
      </c>
      <c r="Y282" s="1" t="s">
        <v>3635</v>
      </c>
      <c r="Z282" s="1" t="s">
        <v>3636</v>
      </c>
      <c r="AA282" s="1" t="s">
        <v>7572</v>
      </c>
      <c r="AB282" s="1" t="s">
        <v>47</v>
      </c>
      <c r="AC282" s="1" t="s">
        <v>159</v>
      </c>
      <c r="AD282" s="1" t="s">
        <v>49</v>
      </c>
      <c r="AE282" s="66">
        <v>2611</v>
      </c>
      <c r="AF282" s="1" t="s">
        <v>46</v>
      </c>
      <c r="AG282" s="66">
        <v>3200</v>
      </c>
      <c r="AH282" s="2">
        <v>24</v>
      </c>
      <c r="AI282" s="2">
        <v>11.4</v>
      </c>
      <c r="AJ282" s="1" t="s">
        <v>46</v>
      </c>
      <c r="AK282" s="1" t="s">
        <v>2701</v>
      </c>
      <c r="AL282" s="2">
        <v>0</v>
      </c>
      <c r="AM282" s="2">
        <v>11</v>
      </c>
      <c r="AN282" s="66">
        <v>2519</v>
      </c>
      <c r="AO282" s="1" t="s">
        <v>7681</v>
      </c>
      <c r="AP282" s="1" t="s">
        <v>33</v>
      </c>
      <c r="AQ282" s="1" t="s">
        <v>46</v>
      </c>
      <c r="AR282" s="1" t="s">
        <v>46</v>
      </c>
      <c r="AS282" s="1" t="s">
        <v>3637</v>
      </c>
      <c r="AT282" s="133">
        <f t="shared" si="12"/>
        <v>2019</v>
      </c>
      <c r="AU282" s="1">
        <f t="shared" si="13"/>
        <v>3</v>
      </c>
      <c r="AV282" s="1">
        <f t="shared" si="14"/>
        <v>13</v>
      </c>
    </row>
    <row r="283" spans="1:48" x14ac:dyDescent="0.3">
      <c r="A283" s="2">
        <v>1.06</v>
      </c>
      <c r="B283" s="1" t="s">
        <v>355</v>
      </c>
      <c r="C283" s="2">
        <v>848</v>
      </c>
      <c r="D283" s="2">
        <v>567</v>
      </c>
      <c r="E283" s="1" t="s">
        <v>46</v>
      </c>
      <c r="F283" s="1" t="s">
        <v>274</v>
      </c>
      <c r="G283" s="1" t="s">
        <v>2641</v>
      </c>
      <c r="H283" s="1" t="s">
        <v>3638</v>
      </c>
      <c r="I283" s="1" t="s">
        <v>6515</v>
      </c>
      <c r="J283" s="1" t="s">
        <v>1280</v>
      </c>
      <c r="K283" s="1" t="s">
        <v>3348</v>
      </c>
      <c r="L283" s="1" t="s">
        <v>85</v>
      </c>
      <c r="M283" s="1" t="s">
        <v>46</v>
      </c>
      <c r="N283" s="1" t="s">
        <v>116</v>
      </c>
      <c r="O283" s="1" t="s">
        <v>117</v>
      </c>
      <c r="P283" s="1" t="s">
        <v>117</v>
      </c>
      <c r="Q283" s="66">
        <v>79200</v>
      </c>
      <c r="R283" s="67">
        <v>1</v>
      </c>
      <c r="S283" s="1" t="s">
        <v>7630</v>
      </c>
      <c r="T283" s="1" t="s">
        <v>7171</v>
      </c>
      <c r="U283" s="1" t="s">
        <v>7630</v>
      </c>
      <c r="V283" s="1" t="s">
        <v>7630</v>
      </c>
      <c r="W283" s="1" t="s">
        <v>7228</v>
      </c>
      <c r="X283" s="1" t="s">
        <v>7228</v>
      </c>
      <c r="Y283" s="1" t="s">
        <v>3639</v>
      </c>
      <c r="Z283" s="1" t="s">
        <v>3640</v>
      </c>
      <c r="AA283" s="1" t="s">
        <v>7228</v>
      </c>
      <c r="AB283" s="1" t="s">
        <v>46</v>
      </c>
      <c r="AC283" s="1" t="s">
        <v>354</v>
      </c>
      <c r="AD283" s="1" t="s">
        <v>49</v>
      </c>
      <c r="AE283" s="66" t="s">
        <v>46</v>
      </c>
      <c r="AF283" s="66">
        <v>18400</v>
      </c>
      <c r="AG283" s="66">
        <v>6800</v>
      </c>
      <c r="AH283" s="2">
        <v>608</v>
      </c>
      <c r="AI283" s="2" t="s">
        <v>46</v>
      </c>
      <c r="AJ283" s="2">
        <v>184</v>
      </c>
      <c r="AK283" s="1" t="s">
        <v>2701</v>
      </c>
      <c r="AL283" s="2" t="s">
        <v>46</v>
      </c>
      <c r="AM283" s="2" t="s">
        <v>46</v>
      </c>
      <c r="AN283" s="66" t="s">
        <v>46</v>
      </c>
      <c r="AO283" s="1" t="s">
        <v>7214</v>
      </c>
      <c r="AP283" s="1" t="s">
        <v>183</v>
      </c>
      <c r="AQ283" s="1" t="s">
        <v>46</v>
      </c>
      <c r="AR283" s="1" t="s">
        <v>654</v>
      </c>
      <c r="AS283" s="1" t="s">
        <v>3641</v>
      </c>
      <c r="AT283" s="133">
        <f t="shared" si="12"/>
        <v>2020</v>
      </c>
      <c r="AU283" s="1">
        <f t="shared" si="13"/>
        <v>2</v>
      </c>
      <c r="AV283" s="1">
        <f t="shared" si="14"/>
        <v>6</v>
      </c>
    </row>
    <row r="284" spans="1:48" x14ac:dyDescent="0.3">
      <c r="A284" s="2">
        <v>1.19</v>
      </c>
      <c r="B284" s="1" t="s">
        <v>342</v>
      </c>
      <c r="C284" s="2">
        <v>543</v>
      </c>
      <c r="D284" s="2">
        <v>568</v>
      </c>
      <c r="E284" s="1" t="s">
        <v>45</v>
      </c>
      <c r="F284" s="1" t="s">
        <v>274</v>
      </c>
      <c r="G284" s="1" t="s">
        <v>2641</v>
      </c>
      <c r="H284" s="1" t="s">
        <v>483</v>
      </c>
      <c r="I284" s="1" t="s">
        <v>6515</v>
      </c>
      <c r="J284" s="1" t="s">
        <v>1282</v>
      </c>
      <c r="K284" s="1" t="s">
        <v>340</v>
      </c>
      <c r="L284" s="1" t="s">
        <v>85</v>
      </c>
      <c r="M284" s="1" t="s">
        <v>46</v>
      </c>
      <c r="N284" s="1" t="s">
        <v>341</v>
      </c>
      <c r="O284" s="1" t="s">
        <v>341</v>
      </c>
      <c r="P284" s="1" t="s">
        <v>2972</v>
      </c>
      <c r="Q284" s="66">
        <v>4340.3999999999996</v>
      </c>
      <c r="R284" s="67">
        <v>1</v>
      </c>
      <c r="S284" s="1" t="s">
        <v>7465</v>
      </c>
      <c r="T284" s="1" t="s">
        <v>7545</v>
      </c>
      <c r="U284" s="1" t="s">
        <v>7465</v>
      </c>
      <c r="V284" s="1" t="s">
        <v>7465</v>
      </c>
      <c r="W284" s="1" t="s">
        <v>7659</v>
      </c>
      <c r="X284" s="1" t="s">
        <v>7659</v>
      </c>
      <c r="Y284" s="1" t="s">
        <v>3642</v>
      </c>
      <c r="Z284" s="1" t="s">
        <v>247</v>
      </c>
      <c r="AA284" s="1" t="s">
        <v>7659</v>
      </c>
      <c r="AB284" s="1" t="s">
        <v>47</v>
      </c>
      <c r="AC284" s="1" t="s">
        <v>90</v>
      </c>
      <c r="AD284" s="1" t="s">
        <v>49</v>
      </c>
      <c r="AE284" s="66">
        <v>1740</v>
      </c>
      <c r="AF284" s="66">
        <v>400</v>
      </c>
      <c r="AG284" s="66">
        <v>2200</v>
      </c>
      <c r="AH284" s="2">
        <v>22</v>
      </c>
      <c r="AI284" s="2">
        <v>7.6</v>
      </c>
      <c r="AJ284" s="2">
        <v>4</v>
      </c>
      <c r="AK284" s="1" t="s">
        <v>2701</v>
      </c>
      <c r="AL284" s="2">
        <v>0</v>
      </c>
      <c r="AM284" s="2">
        <v>8</v>
      </c>
      <c r="AN284" s="66">
        <v>1832</v>
      </c>
      <c r="AO284" s="1" t="s">
        <v>7545</v>
      </c>
      <c r="AP284" s="1" t="s">
        <v>33</v>
      </c>
      <c r="AQ284" s="1" t="s">
        <v>46</v>
      </c>
      <c r="AR284" s="1" t="s">
        <v>46</v>
      </c>
      <c r="AS284" s="1" t="s">
        <v>3643</v>
      </c>
      <c r="AT284" s="133">
        <f t="shared" si="12"/>
        <v>2019</v>
      </c>
      <c r="AU284" s="1">
        <f t="shared" si="13"/>
        <v>3</v>
      </c>
      <c r="AV284" s="1">
        <f t="shared" si="14"/>
        <v>11</v>
      </c>
    </row>
    <row r="285" spans="1:48" x14ac:dyDescent="0.3">
      <c r="A285" s="2">
        <v>1.33</v>
      </c>
      <c r="B285" s="1" t="s">
        <v>342</v>
      </c>
      <c r="C285" s="2">
        <v>544</v>
      </c>
      <c r="D285" s="2">
        <v>569</v>
      </c>
      <c r="E285" s="1" t="s">
        <v>45</v>
      </c>
      <c r="F285" s="1" t="s">
        <v>274</v>
      </c>
      <c r="G285" s="1" t="s">
        <v>2641</v>
      </c>
      <c r="H285" s="1" t="s">
        <v>483</v>
      </c>
      <c r="I285" s="1" t="s">
        <v>6515</v>
      </c>
      <c r="J285" s="1" t="s">
        <v>1283</v>
      </c>
      <c r="K285" s="1" t="s">
        <v>340</v>
      </c>
      <c r="L285" s="1" t="s">
        <v>85</v>
      </c>
      <c r="M285" s="1" t="s">
        <v>46</v>
      </c>
      <c r="N285" s="1" t="s">
        <v>86</v>
      </c>
      <c r="O285" s="1" t="s">
        <v>341</v>
      </c>
      <c r="P285" s="1" t="s">
        <v>2972</v>
      </c>
      <c r="Q285" s="66">
        <v>2006.1</v>
      </c>
      <c r="R285" s="67">
        <v>1</v>
      </c>
      <c r="S285" s="1" t="s">
        <v>7465</v>
      </c>
      <c r="T285" s="1" t="s">
        <v>7680</v>
      </c>
      <c r="U285" s="1" t="s">
        <v>7465</v>
      </c>
      <c r="V285" s="1" t="s">
        <v>7465</v>
      </c>
      <c r="W285" s="1" t="s">
        <v>7607</v>
      </c>
      <c r="X285" s="1" t="s">
        <v>7607</v>
      </c>
      <c r="Y285" s="1" t="s">
        <v>3644</v>
      </c>
      <c r="Z285" s="1" t="s">
        <v>3645</v>
      </c>
      <c r="AA285" s="1" t="s">
        <v>7607</v>
      </c>
      <c r="AB285" s="1" t="s">
        <v>175</v>
      </c>
      <c r="AC285" s="1" t="s">
        <v>90</v>
      </c>
      <c r="AD285" s="1" t="s">
        <v>49</v>
      </c>
      <c r="AE285" s="66">
        <v>206</v>
      </c>
      <c r="AF285" s="66">
        <v>400</v>
      </c>
      <c r="AG285" s="66">
        <v>1400</v>
      </c>
      <c r="AH285" s="2">
        <v>20</v>
      </c>
      <c r="AI285" s="2">
        <v>8.5500000000000007</v>
      </c>
      <c r="AJ285" s="2">
        <v>4</v>
      </c>
      <c r="AK285" s="1" t="s">
        <v>2701</v>
      </c>
      <c r="AL285" s="2">
        <v>0</v>
      </c>
      <c r="AM285" s="2">
        <v>9</v>
      </c>
      <c r="AN285" s="66">
        <v>2061</v>
      </c>
      <c r="AO285" s="1" t="s">
        <v>7545</v>
      </c>
      <c r="AP285" s="1" t="s">
        <v>33</v>
      </c>
      <c r="AQ285" s="1" t="s">
        <v>46</v>
      </c>
      <c r="AR285" s="1" t="s">
        <v>46</v>
      </c>
      <c r="AS285" s="1" t="s">
        <v>3646</v>
      </c>
      <c r="AT285" s="133">
        <f t="shared" si="12"/>
        <v>2019</v>
      </c>
      <c r="AU285" s="1">
        <f t="shared" si="13"/>
        <v>3</v>
      </c>
      <c r="AV285" s="1">
        <f t="shared" si="14"/>
        <v>10</v>
      </c>
    </row>
    <row r="286" spans="1:48" x14ac:dyDescent="0.3">
      <c r="A286" s="2">
        <v>1.45</v>
      </c>
      <c r="B286" s="1" t="s">
        <v>342</v>
      </c>
      <c r="C286" s="2">
        <v>556</v>
      </c>
      <c r="D286" s="2">
        <v>570</v>
      </c>
      <c r="E286" s="1" t="s">
        <v>45</v>
      </c>
      <c r="F286" s="1" t="s">
        <v>274</v>
      </c>
      <c r="G286" s="1" t="s">
        <v>2641</v>
      </c>
      <c r="H286" s="1" t="s">
        <v>483</v>
      </c>
      <c r="I286" s="1" t="s">
        <v>6515</v>
      </c>
      <c r="J286" s="1" t="s">
        <v>1284</v>
      </c>
      <c r="K286" s="1" t="s">
        <v>340</v>
      </c>
      <c r="L286" s="1" t="s">
        <v>85</v>
      </c>
      <c r="M286" s="1" t="s">
        <v>46</v>
      </c>
      <c r="N286" s="1" t="s">
        <v>86</v>
      </c>
      <c r="O286" s="1" t="s">
        <v>341</v>
      </c>
      <c r="P286" s="1" t="s">
        <v>2972</v>
      </c>
      <c r="Q286" s="66">
        <v>2770.2</v>
      </c>
      <c r="R286" s="67">
        <v>1</v>
      </c>
      <c r="S286" s="1" t="s">
        <v>7681</v>
      </c>
      <c r="T286" s="1" t="s">
        <v>7610</v>
      </c>
      <c r="U286" s="1" t="s">
        <v>7681</v>
      </c>
      <c r="V286" s="1" t="s">
        <v>7681</v>
      </c>
      <c r="W286" s="1" t="s">
        <v>7678</v>
      </c>
      <c r="X286" s="1" t="s">
        <v>7678</v>
      </c>
      <c r="Y286" s="1" t="s">
        <v>3647</v>
      </c>
      <c r="Z286" s="1" t="s">
        <v>3648</v>
      </c>
      <c r="AA286" s="1" t="s">
        <v>7678</v>
      </c>
      <c r="AB286" s="1" t="s">
        <v>175</v>
      </c>
      <c r="AC286" s="1" t="s">
        <v>90</v>
      </c>
      <c r="AD286" s="1" t="s">
        <v>49</v>
      </c>
      <c r="AE286" s="66">
        <v>870</v>
      </c>
      <c r="AF286" s="66">
        <v>400</v>
      </c>
      <c r="AG286" s="66">
        <v>1500</v>
      </c>
      <c r="AH286" s="2">
        <v>15</v>
      </c>
      <c r="AI286" s="2">
        <v>3.8</v>
      </c>
      <c r="AJ286" s="2">
        <v>4</v>
      </c>
      <c r="AK286" s="1" t="s">
        <v>2701</v>
      </c>
      <c r="AL286" s="2">
        <v>0</v>
      </c>
      <c r="AM286" s="2">
        <v>4</v>
      </c>
      <c r="AN286" s="66">
        <v>916</v>
      </c>
      <c r="AO286" s="1" t="s">
        <v>7681</v>
      </c>
      <c r="AP286" s="1" t="s">
        <v>33</v>
      </c>
      <c r="AQ286" s="1" t="s">
        <v>46</v>
      </c>
      <c r="AR286" s="1" t="s">
        <v>46</v>
      </c>
      <c r="AS286" s="1" t="s">
        <v>3649</v>
      </c>
      <c r="AT286" s="133">
        <f t="shared" si="12"/>
        <v>2019</v>
      </c>
      <c r="AU286" s="1">
        <f t="shared" si="13"/>
        <v>3</v>
      </c>
      <c r="AV286" s="1">
        <f t="shared" si="14"/>
        <v>11</v>
      </c>
    </row>
    <row r="287" spans="1:48" x14ac:dyDescent="0.3">
      <c r="A287" s="2">
        <v>0.77</v>
      </c>
      <c r="B287" s="1" t="s">
        <v>342</v>
      </c>
      <c r="C287" s="2">
        <v>557</v>
      </c>
      <c r="D287" s="2">
        <v>571</v>
      </c>
      <c r="E287" s="1" t="s">
        <v>45</v>
      </c>
      <c r="F287" s="1" t="s">
        <v>274</v>
      </c>
      <c r="G287" s="1" t="s">
        <v>2641</v>
      </c>
      <c r="H287" s="1" t="s">
        <v>483</v>
      </c>
      <c r="I287" s="1" t="s">
        <v>6515</v>
      </c>
      <c r="J287" s="1" t="s">
        <v>1285</v>
      </c>
      <c r="K287" s="1" t="s">
        <v>340</v>
      </c>
      <c r="L287" s="1" t="s">
        <v>85</v>
      </c>
      <c r="M287" s="1" t="s">
        <v>46</v>
      </c>
      <c r="N287" s="1" t="s">
        <v>86</v>
      </c>
      <c r="O287" s="1" t="s">
        <v>341</v>
      </c>
      <c r="P287" s="1" t="s">
        <v>2972</v>
      </c>
      <c r="Q287" s="66">
        <v>3470.2</v>
      </c>
      <c r="R287" s="67">
        <v>1</v>
      </c>
      <c r="S287" s="1" t="s">
        <v>7681</v>
      </c>
      <c r="T287" s="1" t="s">
        <v>7685</v>
      </c>
      <c r="U287" s="1" t="s">
        <v>7681</v>
      </c>
      <c r="V287" s="1" t="s">
        <v>7681</v>
      </c>
      <c r="W287" s="1" t="s">
        <v>7678</v>
      </c>
      <c r="X287" s="1" t="s">
        <v>7678</v>
      </c>
      <c r="Y287" s="1" t="s">
        <v>3650</v>
      </c>
      <c r="Z287" s="1" t="s">
        <v>3648</v>
      </c>
      <c r="AA287" s="1" t="s">
        <v>7678</v>
      </c>
      <c r="AB287" s="1" t="s">
        <v>175</v>
      </c>
      <c r="AC287" s="1" t="s">
        <v>90</v>
      </c>
      <c r="AD287" s="1" t="s">
        <v>49</v>
      </c>
      <c r="AE287" s="66">
        <v>870</v>
      </c>
      <c r="AF287" s="66">
        <v>400</v>
      </c>
      <c r="AG287" s="66">
        <v>2200</v>
      </c>
      <c r="AH287" s="2">
        <v>22</v>
      </c>
      <c r="AI287" s="2">
        <v>3.8</v>
      </c>
      <c r="AJ287" s="2">
        <v>4</v>
      </c>
      <c r="AK287" s="1" t="s">
        <v>2701</v>
      </c>
      <c r="AL287" s="2">
        <v>0</v>
      </c>
      <c r="AM287" s="2">
        <v>4</v>
      </c>
      <c r="AN287" s="66">
        <v>916</v>
      </c>
      <c r="AO287" s="1" t="s">
        <v>7681</v>
      </c>
      <c r="AP287" s="1" t="s">
        <v>33</v>
      </c>
      <c r="AQ287" s="1" t="s">
        <v>46</v>
      </c>
      <c r="AR287" s="1" t="s">
        <v>46</v>
      </c>
      <c r="AS287" s="1" t="s">
        <v>3651</v>
      </c>
      <c r="AT287" s="133">
        <f t="shared" si="12"/>
        <v>2019</v>
      </c>
      <c r="AU287" s="1">
        <f t="shared" si="13"/>
        <v>3</v>
      </c>
      <c r="AV287" s="1">
        <f t="shared" si="14"/>
        <v>11</v>
      </c>
    </row>
    <row r="288" spans="1:48" x14ac:dyDescent="0.3">
      <c r="A288" s="2">
        <v>0.92</v>
      </c>
      <c r="B288" s="1" t="s">
        <v>277</v>
      </c>
      <c r="C288" s="2">
        <v>904</v>
      </c>
      <c r="D288" s="2">
        <v>574</v>
      </c>
      <c r="E288" s="1" t="s">
        <v>45</v>
      </c>
      <c r="F288" s="1" t="s">
        <v>274</v>
      </c>
      <c r="G288" s="1" t="s">
        <v>2641</v>
      </c>
      <c r="H288" s="1" t="s">
        <v>495</v>
      </c>
      <c r="I288" s="1" t="s">
        <v>6514</v>
      </c>
      <c r="J288" s="1" t="s">
        <v>496</v>
      </c>
      <c r="K288" s="1" t="s">
        <v>181</v>
      </c>
      <c r="L288" s="1" t="s">
        <v>55</v>
      </c>
      <c r="M288" s="1" t="s">
        <v>198</v>
      </c>
      <c r="N288" s="1" t="s">
        <v>116</v>
      </c>
      <c r="O288" s="1" t="s">
        <v>497</v>
      </c>
      <c r="P288" s="1" t="s">
        <v>119</v>
      </c>
      <c r="Q288" s="66">
        <v>453522.46</v>
      </c>
      <c r="R288" s="67">
        <v>1</v>
      </c>
      <c r="S288" s="1" t="s">
        <v>7552</v>
      </c>
      <c r="T288" s="1" t="s">
        <v>7274</v>
      </c>
      <c r="U288" s="1" t="s">
        <v>7552</v>
      </c>
      <c r="V288" s="1" t="s">
        <v>7552</v>
      </c>
      <c r="W288" s="1" t="s">
        <v>7448</v>
      </c>
      <c r="X288" s="1" t="s">
        <v>7448</v>
      </c>
      <c r="Y288" s="1" t="s">
        <v>6230</v>
      </c>
      <c r="Z288" s="1" t="s">
        <v>4499</v>
      </c>
      <c r="AA288" s="1" t="s">
        <v>7448</v>
      </c>
      <c r="AB288" s="1" t="s">
        <v>47</v>
      </c>
      <c r="AC288" s="1" t="s">
        <v>48</v>
      </c>
      <c r="AD288" s="1" t="s">
        <v>49</v>
      </c>
      <c r="AE288" s="66">
        <v>425322.46</v>
      </c>
      <c r="AF288" s="66">
        <v>600</v>
      </c>
      <c r="AG288" s="66">
        <v>27600</v>
      </c>
      <c r="AH288" s="2">
        <v>276</v>
      </c>
      <c r="AI288" s="104">
        <v>1857.3</v>
      </c>
      <c r="AJ288" s="2">
        <v>6</v>
      </c>
      <c r="AK288" s="1" t="s">
        <v>2682</v>
      </c>
      <c r="AL288" s="104">
        <v>1822.86</v>
      </c>
      <c r="AM288" s="104">
        <v>2025.4</v>
      </c>
      <c r="AN288" s="66">
        <v>417434.94</v>
      </c>
      <c r="AO288" s="1" t="s">
        <v>7494</v>
      </c>
      <c r="AP288" s="1" t="s">
        <v>33</v>
      </c>
      <c r="AQ288" s="1" t="s">
        <v>118</v>
      </c>
      <c r="AR288" s="1" t="s">
        <v>663</v>
      </c>
      <c r="AS288" s="1" t="s">
        <v>3652</v>
      </c>
      <c r="AT288" s="133">
        <f t="shared" si="12"/>
        <v>2020</v>
      </c>
      <c r="AU288" s="1">
        <f t="shared" si="13"/>
        <v>6</v>
      </c>
      <c r="AV288" s="1">
        <f t="shared" si="14"/>
        <v>26</v>
      </c>
    </row>
    <row r="289" spans="1:48" x14ac:dyDescent="0.3">
      <c r="A289" s="2">
        <v>2.75</v>
      </c>
      <c r="B289" s="1" t="s">
        <v>342</v>
      </c>
      <c r="C289" s="2">
        <v>562</v>
      </c>
      <c r="D289" s="2">
        <v>576</v>
      </c>
      <c r="E289" s="1" t="s">
        <v>45</v>
      </c>
      <c r="F289" s="1" t="s">
        <v>274</v>
      </c>
      <c r="G289" s="1" t="s">
        <v>2641</v>
      </c>
      <c r="H289" s="1" t="s">
        <v>483</v>
      </c>
      <c r="I289" s="1" t="s">
        <v>6515</v>
      </c>
      <c r="J289" s="1" t="s">
        <v>1288</v>
      </c>
      <c r="K289" s="1" t="s">
        <v>340</v>
      </c>
      <c r="L289" s="1" t="s">
        <v>85</v>
      </c>
      <c r="M289" s="1" t="s">
        <v>46</v>
      </c>
      <c r="N289" s="1" t="s">
        <v>86</v>
      </c>
      <c r="O289" s="1" t="s">
        <v>341</v>
      </c>
      <c r="P289" s="1" t="s">
        <v>2972</v>
      </c>
      <c r="Q289" s="66">
        <v>2670.2</v>
      </c>
      <c r="R289" s="67">
        <v>1</v>
      </c>
      <c r="S289" s="1" t="s">
        <v>7610</v>
      </c>
      <c r="T289" s="1" t="s">
        <v>7586</v>
      </c>
      <c r="U289" s="1" t="s">
        <v>7610</v>
      </c>
      <c r="V289" s="1" t="s">
        <v>7610</v>
      </c>
      <c r="W289" s="1" t="s">
        <v>7505</v>
      </c>
      <c r="X289" s="1" t="s">
        <v>7505</v>
      </c>
      <c r="Y289" s="1" t="s">
        <v>3653</v>
      </c>
      <c r="Z289" s="1" t="s">
        <v>567</v>
      </c>
      <c r="AA289" s="1" t="s">
        <v>7505</v>
      </c>
      <c r="AB289" s="1" t="s">
        <v>175</v>
      </c>
      <c r="AC289" s="1" t="s">
        <v>90</v>
      </c>
      <c r="AD289" s="1" t="s">
        <v>49</v>
      </c>
      <c r="AE289" s="66">
        <v>870</v>
      </c>
      <c r="AF289" s="66">
        <v>400</v>
      </c>
      <c r="AG289" s="66">
        <v>1400</v>
      </c>
      <c r="AH289" s="2">
        <v>14</v>
      </c>
      <c r="AI289" s="2">
        <v>3.8</v>
      </c>
      <c r="AJ289" s="2">
        <v>4</v>
      </c>
      <c r="AK289" s="1" t="s">
        <v>2701</v>
      </c>
      <c r="AL289" s="2">
        <v>0</v>
      </c>
      <c r="AM289" s="2">
        <v>4</v>
      </c>
      <c r="AN289" s="66">
        <v>916</v>
      </c>
      <c r="AO289" s="1" t="s">
        <v>7685</v>
      </c>
      <c r="AP289" s="1" t="s">
        <v>33</v>
      </c>
      <c r="AQ289" s="1" t="s">
        <v>46</v>
      </c>
      <c r="AR289" s="1" t="s">
        <v>46</v>
      </c>
      <c r="AS289" s="1" t="s">
        <v>3654</v>
      </c>
      <c r="AT289" s="133">
        <f t="shared" si="12"/>
        <v>2019</v>
      </c>
      <c r="AU289" s="1">
        <f t="shared" si="13"/>
        <v>4</v>
      </c>
      <c r="AV289" s="1">
        <f t="shared" si="14"/>
        <v>17</v>
      </c>
    </row>
    <row r="290" spans="1:48" x14ac:dyDescent="0.3">
      <c r="A290" s="2">
        <v>1</v>
      </c>
      <c r="B290" s="1" t="s">
        <v>217</v>
      </c>
      <c r="C290" s="2">
        <v>826</v>
      </c>
      <c r="D290" s="2">
        <v>577</v>
      </c>
      <c r="E290" s="1" t="s">
        <v>210</v>
      </c>
      <c r="F290" s="1" t="s">
        <v>274</v>
      </c>
      <c r="G290" s="1" t="s">
        <v>2641</v>
      </c>
      <c r="H290" s="1" t="s">
        <v>291</v>
      </c>
      <c r="I290" s="1" t="s">
        <v>6523</v>
      </c>
      <c r="J290" s="1" t="s">
        <v>499</v>
      </c>
      <c r="K290" s="1" t="s">
        <v>214</v>
      </c>
      <c r="L290" s="1" t="s">
        <v>39</v>
      </c>
      <c r="M290" s="1" t="s">
        <v>4480</v>
      </c>
      <c r="N290" s="1" t="s">
        <v>86</v>
      </c>
      <c r="O290" s="1" t="s">
        <v>424</v>
      </c>
      <c r="P290" s="1" t="s">
        <v>96</v>
      </c>
      <c r="Q290" s="66">
        <v>3086396.37</v>
      </c>
      <c r="R290" s="67">
        <v>1</v>
      </c>
      <c r="S290" s="1" t="s">
        <v>7605</v>
      </c>
      <c r="T290" s="1" t="s">
        <v>7686</v>
      </c>
      <c r="U290" s="1" t="s">
        <v>7605</v>
      </c>
      <c r="V290" s="1" t="s">
        <v>7605</v>
      </c>
      <c r="W290" s="1" t="s">
        <v>7268</v>
      </c>
      <c r="X290" s="1" t="s">
        <v>7268</v>
      </c>
      <c r="Y290" s="1" t="s">
        <v>6231</v>
      </c>
      <c r="Z290" s="1" t="s">
        <v>4700</v>
      </c>
      <c r="AA290" s="1" t="s">
        <v>7268</v>
      </c>
      <c r="AB290" s="1" t="s">
        <v>47</v>
      </c>
      <c r="AC290" s="1" t="s">
        <v>216</v>
      </c>
      <c r="AD290" s="1" t="s">
        <v>49</v>
      </c>
      <c r="AE290" s="66">
        <v>2950702</v>
      </c>
      <c r="AF290" s="66">
        <v>38950</v>
      </c>
      <c r="AG290" s="66">
        <v>96745</v>
      </c>
      <c r="AH290" s="2">
        <v>967.45</v>
      </c>
      <c r="AI290" s="104">
        <v>12936.65</v>
      </c>
      <c r="AJ290" s="2">
        <v>389.5</v>
      </c>
      <c r="AK290" s="1" t="s">
        <v>2682</v>
      </c>
      <c r="AL290" s="104">
        <v>9015.5</v>
      </c>
      <c r="AM290" s="104">
        <v>9015.5</v>
      </c>
      <c r="AN290" s="66">
        <v>2064549.5</v>
      </c>
      <c r="AO290" s="1" t="s">
        <v>7687</v>
      </c>
      <c r="AP290" s="1" t="s">
        <v>33</v>
      </c>
      <c r="AQ290" s="1" t="s">
        <v>95</v>
      </c>
      <c r="AR290" s="1" t="s">
        <v>663</v>
      </c>
      <c r="AS290" s="1" t="s">
        <v>3655</v>
      </c>
      <c r="AT290" s="133">
        <f t="shared" si="12"/>
        <v>2020</v>
      </c>
      <c r="AU290" s="1">
        <f t="shared" si="13"/>
        <v>6</v>
      </c>
      <c r="AV290" s="1">
        <f t="shared" si="14"/>
        <v>25</v>
      </c>
    </row>
    <row r="291" spans="1:48" x14ac:dyDescent="0.3">
      <c r="A291" s="2">
        <v>0.97</v>
      </c>
      <c r="B291" s="1" t="s">
        <v>79</v>
      </c>
      <c r="C291" s="68">
        <v>1060</v>
      </c>
      <c r="D291" s="2">
        <v>583</v>
      </c>
      <c r="E291" s="1" t="s">
        <v>45</v>
      </c>
      <c r="F291" s="1" t="s">
        <v>34</v>
      </c>
      <c r="G291" s="1" t="s">
        <v>35</v>
      </c>
      <c r="H291" s="1" t="s">
        <v>232</v>
      </c>
      <c r="I291" s="1" t="s">
        <v>6510</v>
      </c>
      <c r="J291" s="1" t="s">
        <v>500</v>
      </c>
      <c r="K291" s="1" t="s">
        <v>73</v>
      </c>
      <c r="L291" s="1" t="s">
        <v>39</v>
      </c>
      <c r="M291" s="1" t="s">
        <v>73</v>
      </c>
      <c r="N291" s="1" t="s">
        <v>41</v>
      </c>
      <c r="O291" s="1" t="s">
        <v>234</v>
      </c>
      <c r="P291" s="1" t="s">
        <v>44</v>
      </c>
      <c r="Q291" s="66">
        <v>1542050.43</v>
      </c>
      <c r="R291" s="67">
        <v>0.61</v>
      </c>
      <c r="S291" s="1" t="s">
        <v>7535</v>
      </c>
      <c r="T291" s="1" t="s">
        <v>7298</v>
      </c>
      <c r="U291" s="1" t="s">
        <v>7535</v>
      </c>
      <c r="V291" s="1" t="s">
        <v>7535</v>
      </c>
      <c r="W291" s="1" t="s">
        <v>7299</v>
      </c>
      <c r="X291" s="1" t="s">
        <v>46</v>
      </c>
      <c r="Y291" s="1" t="s">
        <v>6595</v>
      </c>
      <c r="Z291" s="1" t="s">
        <v>4701</v>
      </c>
      <c r="AA291" s="1" t="s">
        <v>7376</v>
      </c>
      <c r="AB291" s="1" t="s">
        <v>47</v>
      </c>
      <c r="AC291" s="1" t="s">
        <v>78</v>
      </c>
      <c r="AD291" s="1" t="s">
        <v>49</v>
      </c>
      <c r="AE291" s="66">
        <v>1510050.43</v>
      </c>
      <c r="AF291" s="66" t="s">
        <v>46</v>
      </c>
      <c r="AG291" s="66">
        <v>32000</v>
      </c>
      <c r="AH291" s="2">
        <v>320</v>
      </c>
      <c r="AI291" s="104">
        <v>6594.1</v>
      </c>
      <c r="AJ291" s="2" t="s">
        <v>46</v>
      </c>
      <c r="AK291" s="1" t="s">
        <v>2682</v>
      </c>
      <c r="AL291" s="104">
        <v>6644.3</v>
      </c>
      <c r="AM291" s="104">
        <v>6644.3</v>
      </c>
      <c r="AN291" s="66">
        <v>1521544.7</v>
      </c>
      <c r="AO291" s="1" t="s">
        <v>7557</v>
      </c>
      <c r="AP291" s="1" t="s">
        <v>33</v>
      </c>
      <c r="AQ291" s="1" t="s">
        <v>76</v>
      </c>
      <c r="AR291" s="1" t="s">
        <v>663</v>
      </c>
      <c r="AS291" s="1" t="s">
        <v>3656</v>
      </c>
      <c r="AT291" s="133">
        <f t="shared" si="12"/>
        <v>2020</v>
      </c>
      <c r="AU291" s="1">
        <f t="shared" si="13"/>
        <v>9</v>
      </c>
      <c r="AV291" s="1">
        <f t="shared" si="14"/>
        <v>38</v>
      </c>
    </row>
    <row r="292" spans="1:48" x14ac:dyDescent="0.3">
      <c r="A292" s="2">
        <v>1.02</v>
      </c>
      <c r="B292" s="1" t="s">
        <v>50</v>
      </c>
      <c r="C292" s="2">
        <v>573</v>
      </c>
      <c r="D292" s="2">
        <v>584</v>
      </c>
      <c r="E292" s="1" t="s">
        <v>45</v>
      </c>
      <c r="F292" s="1" t="s">
        <v>274</v>
      </c>
      <c r="G292" s="1" t="s">
        <v>2641</v>
      </c>
      <c r="H292" s="1" t="s">
        <v>2685</v>
      </c>
      <c r="I292" s="1" t="s">
        <v>6515</v>
      </c>
      <c r="J292" s="1" t="s">
        <v>3657</v>
      </c>
      <c r="K292" s="1" t="s">
        <v>684</v>
      </c>
      <c r="L292" s="1" t="s">
        <v>123</v>
      </c>
      <c r="M292" s="1" t="s">
        <v>46</v>
      </c>
      <c r="N292" s="1" t="s">
        <v>125</v>
      </c>
      <c r="O292" s="1" t="s">
        <v>126</v>
      </c>
      <c r="P292" s="1" t="s">
        <v>402</v>
      </c>
      <c r="Q292" s="66">
        <v>79118.559999999998</v>
      </c>
      <c r="R292" s="67">
        <v>1</v>
      </c>
      <c r="S292" s="1" t="s">
        <v>7669</v>
      </c>
      <c r="T292" s="1" t="s">
        <v>7660</v>
      </c>
      <c r="U292" s="1" t="s">
        <v>7678</v>
      </c>
      <c r="V292" s="1" t="s">
        <v>7678</v>
      </c>
      <c r="W292" s="1" t="s">
        <v>7660</v>
      </c>
      <c r="X292" s="1" t="s">
        <v>7660</v>
      </c>
      <c r="Y292" s="1" t="s">
        <v>3658</v>
      </c>
      <c r="Z292" s="1" t="s">
        <v>3659</v>
      </c>
      <c r="AA292" s="1" t="s">
        <v>7469</v>
      </c>
      <c r="AB292" s="1" t="s">
        <v>175</v>
      </c>
      <c r="AC292" s="1" t="s">
        <v>48</v>
      </c>
      <c r="AD292" s="1" t="s">
        <v>49</v>
      </c>
      <c r="AE292" s="66">
        <v>61519</v>
      </c>
      <c r="AF292" s="66">
        <v>3200</v>
      </c>
      <c r="AG292" s="66">
        <v>14400</v>
      </c>
      <c r="AH292" s="2">
        <v>144</v>
      </c>
      <c r="AI292" s="2">
        <v>268.63</v>
      </c>
      <c r="AJ292" s="2">
        <v>32</v>
      </c>
      <c r="AK292" s="1" t="s">
        <v>2701</v>
      </c>
      <c r="AL292" s="2">
        <v>0</v>
      </c>
      <c r="AM292" s="2">
        <v>245</v>
      </c>
      <c r="AN292" s="66">
        <v>56105</v>
      </c>
      <c r="AO292" s="1" t="s">
        <v>7669</v>
      </c>
      <c r="AP292" s="1" t="s">
        <v>33</v>
      </c>
      <c r="AQ292" s="1" t="s">
        <v>2979</v>
      </c>
      <c r="AR292" s="1" t="s">
        <v>654</v>
      </c>
      <c r="AS292" s="1" t="s">
        <v>3660</v>
      </c>
      <c r="AT292" s="133">
        <f t="shared" si="12"/>
        <v>2019</v>
      </c>
      <c r="AU292" s="1">
        <f t="shared" si="13"/>
        <v>7</v>
      </c>
      <c r="AV292" s="1">
        <f t="shared" si="14"/>
        <v>30</v>
      </c>
    </row>
    <row r="293" spans="1:48" x14ac:dyDescent="0.3">
      <c r="A293" s="2">
        <v>1</v>
      </c>
      <c r="B293" s="1" t="s">
        <v>98</v>
      </c>
      <c r="C293" s="2">
        <v>588</v>
      </c>
      <c r="D293" s="2">
        <v>585</v>
      </c>
      <c r="E293" s="1" t="s">
        <v>46</v>
      </c>
      <c r="F293" s="1" t="s">
        <v>274</v>
      </c>
      <c r="G293" s="1" t="s">
        <v>2641</v>
      </c>
      <c r="H293" s="1" t="s">
        <v>253</v>
      </c>
      <c r="I293" s="1" t="s">
        <v>6515</v>
      </c>
      <c r="J293" s="1" t="s">
        <v>3661</v>
      </c>
      <c r="K293" s="1" t="s">
        <v>84</v>
      </c>
      <c r="L293" s="1" t="s">
        <v>85</v>
      </c>
      <c r="M293" s="1" t="s">
        <v>46</v>
      </c>
      <c r="N293" s="1" t="s">
        <v>86</v>
      </c>
      <c r="O293" s="1" t="s">
        <v>2419</v>
      </c>
      <c r="P293" s="1" t="s">
        <v>262</v>
      </c>
      <c r="Q293" s="66">
        <v>176590.99</v>
      </c>
      <c r="R293" s="67">
        <v>1</v>
      </c>
      <c r="S293" s="1" t="s">
        <v>7678</v>
      </c>
      <c r="T293" s="1" t="s">
        <v>7637</v>
      </c>
      <c r="U293" s="1" t="s">
        <v>7678</v>
      </c>
      <c r="V293" s="1" t="s">
        <v>7678</v>
      </c>
      <c r="W293" s="1" t="s">
        <v>7637</v>
      </c>
      <c r="X293" s="1" t="s">
        <v>7637</v>
      </c>
      <c r="Y293" s="1" t="s">
        <v>3662</v>
      </c>
      <c r="Z293" s="1" t="s">
        <v>3594</v>
      </c>
      <c r="AA293" s="1" t="s">
        <v>7637</v>
      </c>
      <c r="AB293" s="1" t="s">
        <v>47</v>
      </c>
      <c r="AC293" s="1" t="s">
        <v>48</v>
      </c>
      <c r="AD293" s="1" t="s">
        <v>49</v>
      </c>
      <c r="AE293" s="66">
        <v>167591</v>
      </c>
      <c r="AF293" s="66">
        <v>5600</v>
      </c>
      <c r="AG293" s="66">
        <v>3400</v>
      </c>
      <c r="AH293" s="2">
        <v>34</v>
      </c>
      <c r="AI293" s="2">
        <v>736.35</v>
      </c>
      <c r="AJ293" s="2">
        <v>56</v>
      </c>
      <c r="AK293" s="1" t="s">
        <v>2682</v>
      </c>
      <c r="AL293" s="2">
        <v>589</v>
      </c>
      <c r="AM293" s="2">
        <v>737</v>
      </c>
      <c r="AN293" s="66">
        <v>134940</v>
      </c>
      <c r="AO293" s="1" t="s">
        <v>7688</v>
      </c>
      <c r="AP293" s="1" t="s">
        <v>33</v>
      </c>
      <c r="AQ293" s="1" t="s">
        <v>3413</v>
      </c>
      <c r="AR293" s="1" t="s">
        <v>663</v>
      </c>
      <c r="AS293" s="1" t="s">
        <v>3663</v>
      </c>
      <c r="AT293" s="133">
        <f t="shared" si="12"/>
        <v>2019</v>
      </c>
      <c r="AU293" s="1">
        <f t="shared" si="13"/>
        <v>7</v>
      </c>
      <c r="AV293" s="1">
        <f t="shared" si="14"/>
        <v>29</v>
      </c>
    </row>
    <row r="294" spans="1:48" x14ac:dyDescent="0.3">
      <c r="A294" s="2">
        <v>0</v>
      </c>
      <c r="B294" s="1" t="s">
        <v>79</v>
      </c>
      <c r="C294" s="2">
        <v>867</v>
      </c>
      <c r="D294" s="2">
        <v>586</v>
      </c>
      <c r="E294" s="1" t="s">
        <v>45</v>
      </c>
      <c r="F294" s="1" t="s">
        <v>34</v>
      </c>
      <c r="G294" s="1" t="s">
        <v>35</v>
      </c>
      <c r="H294" s="1" t="s">
        <v>501</v>
      </c>
      <c r="I294" s="1" t="s">
        <v>6513</v>
      </c>
      <c r="J294" s="1" t="s">
        <v>502</v>
      </c>
      <c r="K294" s="1" t="s">
        <v>73</v>
      </c>
      <c r="L294" s="1" t="s">
        <v>39</v>
      </c>
      <c r="M294" s="1" t="s">
        <v>4460</v>
      </c>
      <c r="N294" s="1" t="s">
        <v>41</v>
      </c>
      <c r="O294" s="1" t="s">
        <v>225</v>
      </c>
      <c r="P294" s="1" t="s">
        <v>44</v>
      </c>
      <c r="Q294" s="66">
        <v>1128902.3999999999</v>
      </c>
      <c r="R294" s="67">
        <v>0.64</v>
      </c>
      <c r="S294" s="1" t="s">
        <v>7233</v>
      </c>
      <c r="T294" s="1" t="s">
        <v>7689</v>
      </c>
      <c r="U294" s="1" t="s">
        <v>7233</v>
      </c>
      <c r="V294" s="1" t="s">
        <v>7233</v>
      </c>
      <c r="W294" s="1" t="s">
        <v>7690</v>
      </c>
      <c r="X294" s="1" t="s">
        <v>46</v>
      </c>
      <c r="Y294" s="1" t="s">
        <v>503</v>
      </c>
      <c r="Z294" s="1" t="s">
        <v>7035</v>
      </c>
      <c r="AA294" s="1" t="s">
        <v>7142</v>
      </c>
      <c r="AB294" s="1" t="s">
        <v>47</v>
      </c>
      <c r="AC294" s="1" t="s">
        <v>78</v>
      </c>
      <c r="AD294" s="1" t="s">
        <v>49</v>
      </c>
      <c r="AE294" s="66">
        <v>1095702.3999999999</v>
      </c>
      <c r="AF294" s="66">
        <v>0</v>
      </c>
      <c r="AG294" s="66">
        <v>33200</v>
      </c>
      <c r="AH294" s="2">
        <v>322</v>
      </c>
      <c r="AI294" s="104">
        <v>4786.7299999999996</v>
      </c>
      <c r="AJ294" s="2" t="s">
        <v>46</v>
      </c>
      <c r="AK294" s="1" t="s">
        <v>2682</v>
      </c>
      <c r="AL294" s="104">
        <v>4784.7299999999996</v>
      </c>
      <c r="AM294" s="104">
        <v>4748.7299999999996</v>
      </c>
      <c r="AN294" s="66">
        <v>1095703.17</v>
      </c>
      <c r="AO294" s="1" t="s">
        <v>7425</v>
      </c>
      <c r="AP294" s="1" t="s">
        <v>33</v>
      </c>
      <c r="AQ294" s="1" t="s">
        <v>76</v>
      </c>
      <c r="AR294" s="1" t="s">
        <v>663</v>
      </c>
      <c r="AS294" s="1" t="s">
        <v>3664</v>
      </c>
      <c r="AT294" s="133">
        <f t="shared" si="12"/>
        <v>2020</v>
      </c>
      <c r="AU294" s="1">
        <f t="shared" si="13"/>
        <v>8</v>
      </c>
      <c r="AV294" s="1">
        <f t="shared" si="14"/>
        <v>33</v>
      </c>
    </row>
    <row r="295" spans="1:48" x14ac:dyDescent="0.3">
      <c r="A295" s="2">
        <v>1</v>
      </c>
      <c r="B295" s="1" t="s">
        <v>79</v>
      </c>
      <c r="C295" s="2">
        <v>801</v>
      </c>
      <c r="D295" s="2">
        <v>587</v>
      </c>
      <c r="E295" s="1" t="s">
        <v>45</v>
      </c>
      <c r="F295" s="1" t="s">
        <v>152</v>
      </c>
      <c r="G295" s="1" t="s">
        <v>35</v>
      </c>
      <c r="H295" s="1" t="s">
        <v>232</v>
      </c>
      <c r="I295" s="1" t="s">
        <v>6510</v>
      </c>
      <c r="J295" s="1" t="s">
        <v>504</v>
      </c>
      <c r="K295" s="1" t="s">
        <v>73</v>
      </c>
      <c r="L295" s="1" t="s">
        <v>39</v>
      </c>
      <c r="M295" s="1" t="s">
        <v>73</v>
      </c>
      <c r="N295" s="1" t="s">
        <v>41</v>
      </c>
      <c r="O295" s="1" t="s">
        <v>234</v>
      </c>
      <c r="P295" s="1" t="s">
        <v>44</v>
      </c>
      <c r="Q295" s="66">
        <v>2917695.53</v>
      </c>
      <c r="R295" s="67">
        <v>0.98</v>
      </c>
      <c r="S295" s="1" t="s">
        <v>7327</v>
      </c>
      <c r="T295" s="1" t="s">
        <v>7304</v>
      </c>
      <c r="U295" s="1" t="s">
        <v>7327</v>
      </c>
      <c r="V295" s="1" t="s">
        <v>7327</v>
      </c>
      <c r="W295" s="1" t="s">
        <v>7456</v>
      </c>
      <c r="X295" s="1" t="s">
        <v>46</v>
      </c>
      <c r="Y295" s="1" t="s">
        <v>7795</v>
      </c>
      <c r="Z295" s="1" t="s">
        <v>7796</v>
      </c>
      <c r="AA295" s="1" t="s">
        <v>7376</v>
      </c>
      <c r="AB295" s="1" t="s">
        <v>47</v>
      </c>
      <c r="AC295" s="1" t="s">
        <v>78</v>
      </c>
      <c r="AD295" s="1" t="s">
        <v>49</v>
      </c>
      <c r="AE295" s="66">
        <v>2916095.53</v>
      </c>
      <c r="AF295" s="66">
        <v>0</v>
      </c>
      <c r="AG295" s="66">
        <v>1600</v>
      </c>
      <c r="AH295" s="2">
        <v>16</v>
      </c>
      <c r="AI295" s="104">
        <v>12734.05</v>
      </c>
      <c r="AJ295" s="2" t="s">
        <v>46</v>
      </c>
      <c r="AK295" s="1" t="s">
        <v>2682</v>
      </c>
      <c r="AL295" s="104">
        <v>13106.25</v>
      </c>
      <c r="AM295" s="104">
        <v>13106.25</v>
      </c>
      <c r="AN295" s="66">
        <v>3001331.25</v>
      </c>
      <c r="AO295" s="1" t="s">
        <v>7327</v>
      </c>
      <c r="AP295" s="1" t="s">
        <v>33</v>
      </c>
      <c r="AQ295" s="1" t="s">
        <v>76</v>
      </c>
      <c r="AR295" s="1" t="s">
        <v>663</v>
      </c>
      <c r="AS295" s="1" t="s">
        <v>3665</v>
      </c>
      <c r="AT295" s="133">
        <f t="shared" si="12"/>
        <v>2020</v>
      </c>
      <c r="AU295" s="1">
        <f t="shared" si="13"/>
        <v>9</v>
      </c>
      <c r="AV295" s="1">
        <f t="shared" si="14"/>
        <v>38</v>
      </c>
    </row>
    <row r="296" spans="1:48" x14ac:dyDescent="0.3">
      <c r="A296" s="2">
        <v>1.37</v>
      </c>
      <c r="B296" s="1" t="s">
        <v>355</v>
      </c>
      <c r="C296" s="2">
        <v>574</v>
      </c>
      <c r="D296" s="2">
        <v>589</v>
      </c>
      <c r="E296" s="1" t="s">
        <v>45</v>
      </c>
      <c r="F296" s="1" t="s">
        <v>274</v>
      </c>
      <c r="G296" s="1" t="s">
        <v>2641</v>
      </c>
      <c r="H296" s="1" t="s">
        <v>352</v>
      </c>
      <c r="I296" s="1" t="s">
        <v>6515</v>
      </c>
      <c r="J296" s="1" t="s">
        <v>1298</v>
      </c>
      <c r="K296" s="1" t="s">
        <v>84</v>
      </c>
      <c r="L296" s="1" t="s">
        <v>85</v>
      </c>
      <c r="M296" s="1" t="s">
        <v>46</v>
      </c>
      <c r="N296" s="1" t="s">
        <v>86</v>
      </c>
      <c r="O296" s="1" t="s">
        <v>2907</v>
      </c>
      <c r="P296" s="1" t="s">
        <v>2908</v>
      </c>
      <c r="Q296" s="66">
        <v>96727</v>
      </c>
      <c r="R296" s="67">
        <v>1</v>
      </c>
      <c r="S296" s="1" t="s">
        <v>7678</v>
      </c>
      <c r="T296" s="1" t="s">
        <v>7590</v>
      </c>
      <c r="U296" s="1" t="s">
        <v>7678</v>
      </c>
      <c r="V296" s="1" t="s">
        <v>7678</v>
      </c>
      <c r="W296" s="1" t="s">
        <v>7505</v>
      </c>
      <c r="X296" s="1" t="s">
        <v>7505</v>
      </c>
      <c r="Y296" s="1" t="s">
        <v>3666</v>
      </c>
      <c r="Z296" s="1" t="s">
        <v>3667</v>
      </c>
      <c r="AA296" s="1" t="s">
        <v>7505</v>
      </c>
      <c r="AB296" s="1" t="s">
        <v>108</v>
      </c>
      <c r="AC296" s="1" t="s">
        <v>354</v>
      </c>
      <c r="AD296" s="1" t="s">
        <v>49</v>
      </c>
      <c r="AE296" s="66">
        <v>83127</v>
      </c>
      <c r="AF296" s="66">
        <v>7200</v>
      </c>
      <c r="AG296" s="66">
        <v>6400</v>
      </c>
      <c r="AH296" s="2">
        <v>64</v>
      </c>
      <c r="AI296" s="2">
        <v>363</v>
      </c>
      <c r="AJ296" s="2">
        <v>72</v>
      </c>
      <c r="AK296" s="1" t="s">
        <v>2701</v>
      </c>
      <c r="AL296" s="2">
        <v>0</v>
      </c>
      <c r="AM296" s="2">
        <v>363</v>
      </c>
      <c r="AN296" s="66">
        <v>83127</v>
      </c>
      <c r="AO296" s="1" t="s">
        <v>7679</v>
      </c>
      <c r="AP296" s="1" t="s">
        <v>33</v>
      </c>
      <c r="AQ296" s="1" t="s">
        <v>46</v>
      </c>
      <c r="AR296" s="1" t="s">
        <v>46</v>
      </c>
      <c r="AS296" s="1" t="s">
        <v>3668</v>
      </c>
      <c r="AT296" s="133">
        <f t="shared" si="12"/>
        <v>2019</v>
      </c>
      <c r="AU296" s="1">
        <f t="shared" si="13"/>
        <v>4</v>
      </c>
      <c r="AV296" s="1">
        <f t="shared" si="14"/>
        <v>17</v>
      </c>
    </row>
    <row r="297" spans="1:48" x14ac:dyDescent="0.3">
      <c r="A297" s="2">
        <v>0.66</v>
      </c>
      <c r="B297" s="1" t="s">
        <v>109</v>
      </c>
      <c r="C297" s="2">
        <v>749</v>
      </c>
      <c r="D297" s="2">
        <v>590</v>
      </c>
      <c r="E297" s="1" t="s">
        <v>45</v>
      </c>
      <c r="F297" s="1" t="s">
        <v>81</v>
      </c>
      <c r="G297" s="1" t="s">
        <v>99</v>
      </c>
      <c r="H297" s="1" t="s">
        <v>100</v>
      </c>
      <c r="I297" s="1" t="s">
        <v>6513</v>
      </c>
      <c r="J297" s="1" t="s">
        <v>505</v>
      </c>
      <c r="K297" s="1" t="s">
        <v>102</v>
      </c>
      <c r="L297" s="1" t="s">
        <v>85</v>
      </c>
      <c r="M297" s="1" t="s">
        <v>102</v>
      </c>
      <c r="N297" s="1" t="s">
        <v>104</v>
      </c>
      <c r="O297" s="1" t="s">
        <v>105</v>
      </c>
      <c r="P297" s="1" t="s">
        <v>107</v>
      </c>
      <c r="Q297" s="66">
        <v>232994.8</v>
      </c>
      <c r="R297" s="67">
        <v>0.48</v>
      </c>
      <c r="S297" s="1" t="s">
        <v>7691</v>
      </c>
      <c r="T297" s="1" t="s">
        <v>7169</v>
      </c>
      <c r="U297" s="1" t="s">
        <v>7691</v>
      </c>
      <c r="V297" s="1" t="s">
        <v>7691</v>
      </c>
      <c r="W297" s="1" t="s">
        <v>7692</v>
      </c>
      <c r="X297" s="1" t="s">
        <v>46</v>
      </c>
      <c r="Y297" s="1" t="s">
        <v>506</v>
      </c>
      <c r="Z297" s="1" t="s">
        <v>507</v>
      </c>
      <c r="AA297" s="1" t="s">
        <v>7693</v>
      </c>
      <c r="AB297" s="1" t="s">
        <v>175</v>
      </c>
      <c r="AC297" s="1" t="s">
        <v>90</v>
      </c>
      <c r="AD297" s="1" t="s">
        <v>49</v>
      </c>
      <c r="AE297" s="66">
        <v>201795</v>
      </c>
      <c r="AF297" s="66">
        <v>13360</v>
      </c>
      <c r="AG297" s="66">
        <v>17840</v>
      </c>
      <c r="AH297" s="2">
        <v>178.4</v>
      </c>
      <c r="AI297" s="2">
        <v>881.2</v>
      </c>
      <c r="AJ297" s="2">
        <v>133.6</v>
      </c>
      <c r="AK297" s="1" t="s">
        <v>2682</v>
      </c>
      <c r="AL297" s="2">
        <v>711.36</v>
      </c>
      <c r="AM297" s="2">
        <v>889.2</v>
      </c>
      <c r="AN297" s="66">
        <v>162901.44</v>
      </c>
      <c r="AO297" s="1" t="s">
        <v>7504</v>
      </c>
      <c r="AP297" s="1" t="s">
        <v>33</v>
      </c>
      <c r="AQ297" s="1" t="s">
        <v>106</v>
      </c>
      <c r="AR297" s="1" t="s">
        <v>663</v>
      </c>
      <c r="AS297" s="1" t="s">
        <v>3669</v>
      </c>
      <c r="AT297" s="133">
        <f t="shared" si="12"/>
        <v>2020</v>
      </c>
      <c r="AU297" s="1">
        <f t="shared" si="13"/>
        <v>2</v>
      </c>
      <c r="AV297" s="1">
        <f t="shared" si="14"/>
        <v>7</v>
      </c>
    </row>
    <row r="298" spans="1:48" x14ac:dyDescent="0.3">
      <c r="A298" s="2">
        <v>0.16</v>
      </c>
      <c r="B298" s="1" t="s">
        <v>140</v>
      </c>
      <c r="C298" s="2">
        <v>805</v>
      </c>
      <c r="D298" s="2">
        <v>594</v>
      </c>
      <c r="E298" s="1" t="s">
        <v>45</v>
      </c>
      <c r="F298" s="1" t="s">
        <v>274</v>
      </c>
      <c r="G298" s="1" t="s">
        <v>2641</v>
      </c>
      <c r="H298" s="1" t="s">
        <v>508</v>
      </c>
      <c r="I298" s="1" t="s">
        <v>6515</v>
      </c>
      <c r="J298" s="1" t="s">
        <v>509</v>
      </c>
      <c r="K298" s="1" t="s">
        <v>510</v>
      </c>
      <c r="L298" s="1" t="s">
        <v>427</v>
      </c>
      <c r="M298" s="1" t="s">
        <v>4496</v>
      </c>
      <c r="N298" s="1" t="s">
        <v>56</v>
      </c>
      <c r="O298" s="1" t="s">
        <v>511</v>
      </c>
      <c r="P298" s="1" t="s">
        <v>146</v>
      </c>
      <c r="Q298" s="66">
        <v>228456</v>
      </c>
      <c r="R298" s="67">
        <v>1</v>
      </c>
      <c r="S298" s="1" t="s">
        <v>7694</v>
      </c>
      <c r="T298" s="1" t="s">
        <v>7566</v>
      </c>
      <c r="U298" s="1" t="s">
        <v>7694</v>
      </c>
      <c r="V298" s="1" t="s">
        <v>7694</v>
      </c>
      <c r="W298" s="1" t="s">
        <v>7665</v>
      </c>
      <c r="X298" s="1" t="s">
        <v>7665</v>
      </c>
      <c r="Y298" s="1" t="s">
        <v>6596</v>
      </c>
      <c r="Z298" s="1" t="s">
        <v>6597</v>
      </c>
      <c r="AA298" s="1" t="s">
        <v>7665</v>
      </c>
      <c r="AB298" s="1" t="s">
        <v>47</v>
      </c>
      <c r="AC298" s="1" t="s">
        <v>139</v>
      </c>
      <c r="AD298" s="1" t="s">
        <v>49</v>
      </c>
      <c r="AE298" s="66">
        <v>60456</v>
      </c>
      <c r="AF298" s="66" t="s">
        <v>46</v>
      </c>
      <c r="AG298" s="66">
        <v>168000</v>
      </c>
      <c r="AH298" s="68">
        <v>1680</v>
      </c>
      <c r="AI298" s="2">
        <v>736</v>
      </c>
      <c r="AJ298" s="2" t="s">
        <v>46</v>
      </c>
      <c r="AK298" s="1" t="s">
        <v>46</v>
      </c>
      <c r="AL298" s="68">
        <v>1127</v>
      </c>
      <c r="AM298" s="68">
        <v>1127</v>
      </c>
      <c r="AN298" s="66">
        <v>258083</v>
      </c>
      <c r="AO298" s="1" t="s">
        <v>7143</v>
      </c>
      <c r="AP298" s="1" t="s">
        <v>183</v>
      </c>
      <c r="AQ298" s="1" t="s">
        <v>46</v>
      </c>
      <c r="AR298" s="1" t="s">
        <v>663</v>
      </c>
      <c r="AS298" s="1" t="s">
        <v>3670</v>
      </c>
      <c r="AT298" s="133">
        <f t="shared" si="12"/>
        <v>2020</v>
      </c>
      <c r="AU298" s="1">
        <f t="shared" si="13"/>
        <v>7</v>
      </c>
      <c r="AV298" s="1">
        <f t="shared" si="14"/>
        <v>29</v>
      </c>
    </row>
    <row r="299" spans="1:48" x14ac:dyDescent="0.3">
      <c r="A299" s="2">
        <v>1</v>
      </c>
      <c r="B299" s="1" t="s">
        <v>160</v>
      </c>
      <c r="C299" s="2">
        <v>576</v>
      </c>
      <c r="D299" s="2">
        <v>595</v>
      </c>
      <c r="E299" s="1" t="s">
        <v>45</v>
      </c>
      <c r="F299" s="1" t="s">
        <v>274</v>
      </c>
      <c r="G299" s="1" t="s">
        <v>2641</v>
      </c>
      <c r="H299" s="1" t="s">
        <v>308</v>
      </c>
      <c r="I299" s="1" t="s">
        <v>6515</v>
      </c>
      <c r="J299" s="1" t="s">
        <v>1304</v>
      </c>
      <c r="K299" s="1" t="s">
        <v>155</v>
      </c>
      <c r="L299" s="1" t="s">
        <v>85</v>
      </c>
      <c r="M299" s="1" t="s">
        <v>46</v>
      </c>
      <c r="N299" s="1" t="s">
        <v>266</v>
      </c>
      <c r="O299" s="1" t="s">
        <v>486</v>
      </c>
      <c r="P299" s="1" t="s">
        <v>44</v>
      </c>
      <c r="Q299" s="66">
        <v>218282.85</v>
      </c>
      <c r="R299" s="67">
        <v>1</v>
      </c>
      <c r="S299" s="1" t="s">
        <v>7679</v>
      </c>
      <c r="T299" s="1" t="s">
        <v>7695</v>
      </c>
      <c r="U299" s="1" t="s">
        <v>7679</v>
      </c>
      <c r="V299" s="1" t="s">
        <v>7679</v>
      </c>
      <c r="W299" s="1" t="s">
        <v>7113</v>
      </c>
      <c r="X299" s="1" t="s">
        <v>7113</v>
      </c>
      <c r="Y299" s="1" t="s">
        <v>3671</v>
      </c>
      <c r="Z299" s="1" t="s">
        <v>3672</v>
      </c>
      <c r="AA299" s="1" t="s">
        <v>7113</v>
      </c>
      <c r="AB299" s="1" t="s">
        <v>47</v>
      </c>
      <c r="AC299" s="1" t="s">
        <v>159</v>
      </c>
      <c r="AD299" s="1" t="s">
        <v>49</v>
      </c>
      <c r="AE299" s="66">
        <v>216683</v>
      </c>
      <c r="AF299" s="66" t="s">
        <v>46</v>
      </c>
      <c r="AG299" s="66">
        <v>1600</v>
      </c>
      <c r="AH299" s="2">
        <v>16</v>
      </c>
      <c r="AI299" s="2">
        <v>946.22</v>
      </c>
      <c r="AJ299" s="2" t="s">
        <v>46</v>
      </c>
      <c r="AK299" s="1" t="s">
        <v>2682</v>
      </c>
      <c r="AL299" s="2">
        <v>913</v>
      </c>
      <c r="AM299" s="68">
        <v>1141</v>
      </c>
      <c r="AN299" s="66">
        <v>209057</v>
      </c>
      <c r="AO299" s="1" t="s">
        <v>7521</v>
      </c>
      <c r="AP299" s="1" t="s">
        <v>33</v>
      </c>
      <c r="AQ299" s="1" t="s">
        <v>3125</v>
      </c>
      <c r="AR299" s="1" t="s">
        <v>663</v>
      </c>
      <c r="AS299" s="1" t="s">
        <v>3673</v>
      </c>
      <c r="AT299" s="133">
        <f t="shared" si="12"/>
        <v>2019</v>
      </c>
      <c r="AU299" s="1">
        <f t="shared" si="13"/>
        <v>7</v>
      </c>
      <c r="AV299" s="1">
        <f t="shared" si="14"/>
        <v>30</v>
      </c>
    </row>
    <row r="300" spans="1:48" x14ac:dyDescent="0.3">
      <c r="A300" s="2">
        <v>1.07</v>
      </c>
      <c r="B300" s="1" t="s">
        <v>355</v>
      </c>
      <c r="C300" s="2">
        <v>849</v>
      </c>
      <c r="D300" s="2">
        <v>597</v>
      </c>
      <c r="E300" s="1" t="s">
        <v>46</v>
      </c>
      <c r="F300" s="1" t="s">
        <v>274</v>
      </c>
      <c r="G300" s="1" t="s">
        <v>2641</v>
      </c>
      <c r="H300" s="1" t="s">
        <v>3638</v>
      </c>
      <c r="I300" s="1" t="s">
        <v>6515</v>
      </c>
      <c r="J300" s="1" t="s">
        <v>3674</v>
      </c>
      <c r="K300" s="1" t="s">
        <v>3348</v>
      </c>
      <c r="L300" s="1" t="s">
        <v>85</v>
      </c>
      <c r="M300" s="1" t="s">
        <v>46</v>
      </c>
      <c r="N300" s="1" t="s">
        <v>116</v>
      </c>
      <c r="O300" s="1" t="s">
        <v>117</v>
      </c>
      <c r="P300" s="1" t="s">
        <v>116</v>
      </c>
      <c r="Q300" s="66">
        <v>73600</v>
      </c>
      <c r="R300" s="67">
        <v>1</v>
      </c>
      <c r="S300" s="1" t="s">
        <v>7688</v>
      </c>
      <c r="T300" s="1" t="s">
        <v>7302</v>
      </c>
      <c r="U300" s="1" t="s">
        <v>7688</v>
      </c>
      <c r="V300" s="1" t="s">
        <v>7688</v>
      </c>
      <c r="W300" s="1" t="s">
        <v>7228</v>
      </c>
      <c r="X300" s="1" t="s">
        <v>7228</v>
      </c>
      <c r="Y300" s="1" t="s">
        <v>3675</v>
      </c>
      <c r="Z300" s="1" t="s">
        <v>3676</v>
      </c>
      <c r="AA300" s="1" t="s">
        <v>7228</v>
      </c>
      <c r="AB300" s="1" t="s">
        <v>108</v>
      </c>
      <c r="AC300" s="1" t="s">
        <v>354</v>
      </c>
      <c r="AD300" s="1" t="s">
        <v>49</v>
      </c>
      <c r="AE300" s="66" t="s">
        <v>46</v>
      </c>
      <c r="AF300" s="66">
        <v>11200</v>
      </c>
      <c r="AG300" s="66">
        <v>62400</v>
      </c>
      <c r="AH300" s="2">
        <v>624</v>
      </c>
      <c r="AI300" s="2" t="s">
        <v>46</v>
      </c>
      <c r="AJ300" s="2">
        <v>112</v>
      </c>
      <c r="AK300" s="1" t="s">
        <v>2701</v>
      </c>
      <c r="AL300" s="2">
        <v>0</v>
      </c>
      <c r="AM300" s="2">
        <v>0</v>
      </c>
      <c r="AN300" s="66">
        <v>0</v>
      </c>
      <c r="AO300" s="1" t="s">
        <v>7655</v>
      </c>
      <c r="AP300" s="1" t="s">
        <v>183</v>
      </c>
      <c r="AQ300" s="1" t="s">
        <v>46</v>
      </c>
      <c r="AR300" s="1" t="s">
        <v>654</v>
      </c>
      <c r="AS300" s="1" t="s">
        <v>3677</v>
      </c>
      <c r="AT300" s="133">
        <f t="shared" si="12"/>
        <v>2020</v>
      </c>
      <c r="AU300" s="1">
        <f t="shared" si="13"/>
        <v>2</v>
      </c>
      <c r="AV300" s="1">
        <f t="shared" si="14"/>
        <v>6</v>
      </c>
    </row>
    <row r="301" spans="1:48" x14ac:dyDescent="0.3">
      <c r="A301" s="2">
        <v>0.92</v>
      </c>
      <c r="B301" s="1" t="s">
        <v>50</v>
      </c>
      <c r="C301" s="68">
        <v>1073</v>
      </c>
      <c r="D301" s="2">
        <v>603</v>
      </c>
      <c r="E301" s="1" t="s">
        <v>89</v>
      </c>
      <c r="F301" s="1" t="s">
        <v>4463</v>
      </c>
      <c r="G301" s="1" t="s">
        <v>4497</v>
      </c>
      <c r="H301" s="1" t="s">
        <v>512</v>
      </c>
      <c r="I301" s="1" t="s">
        <v>6523</v>
      </c>
      <c r="J301" s="1" t="s">
        <v>513</v>
      </c>
      <c r="K301" s="1" t="s">
        <v>181</v>
      </c>
      <c r="L301" s="1" t="s">
        <v>55</v>
      </c>
      <c r="M301" s="1" t="s">
        <v>4469</v>
      </c>
      <c r="N301" s="1" t="s">
        <v>125</v>
      </c>
      <c r="O301" s="1" t="s">
        <v>414</v>
      </c>
      <c r="P301" s="1" t="s">
        <v>107</v>
      </c>
      <c r="Q301" s="66">
        <v>525596.48</v>
      </c>
      <c r="R301" s="67">
        <v>0.62</v>
      </c>
      <c r="S301" s="1" t="s">
        <v>7192</v>
      </c>
      <c r="T301" s="1" t="s">
        <v>7244</v>
      </c>
      <c r="U301" s="1" t="s">
        <v>7192</v>
      </c>
      <c r="V301" s="1" t="s">
        <v>7192</v>
      </c>
      <c r="W301" s="1" t="s">
        <v>7696</v>
      </c>
      <c r="X301" s="1" t="s">
        <v>46</v>
      </c>
      <c r="Y301" s="1" t="s">
        <v>7697</v>
      </c>
      <c r="Z301" s="1" t="s">
        <v>7698</v>
      </c>
      <c r="AA301" s="1" t="s">
        <v>7181</v>
      </c>
      <c r="AB301" s="1" t="s">
        <v>47</v>
      </c>
      <c r="AC301" s="1" t="s">
        <v>48</v>
      </c>
      <c r="AD301" s="1" t="s">
        <v>49</v>
      </c>
      <c r="AE301" s="66">
        <v>483125.64</v>
      </c>
      <c r="AF301" s="66">
        <v>15937.5</v>
      </c>
      <c r="AG301" s="66">
        <v>26533.33</v>
      </c>
      <c r="AH301" s="2">
        <v>263.33</v>
      </c>
      <c r="AI301" s="104">
        <v>2109.7199999999998</v>
      </c>
      <c r="AJ301" s="2">
        <v>159.38</v>
      </c>
      <c r="AK301" s="1" t="s">
        <v>2682</v>
      </c>
      <c r="AL301" s="104">
        <v>2417.25</v>
      </c>
      <c r="AM301" s="104">
        <v>2417.25</v>
      </c>
      <c r="AN301" s="66">
        <v>553550.25</v>
      </c>
      <c r="AO301" s="1" t="s">
        <v>7155</v>
      </c>
      <c r="AP301" s="1" t="s">
        <v>33</v>
      </c>
      <c r="AQ301" s="1" t="s">
        <v>298</v>
      </c>
      <c r="AR301" s="1" t="s">
        <v>663</v>
      </c>
      <c r="AS301" s="1" t="s">
        <v>3678</v>
      </c>
      <c r="AT301" s="133">
        <f t="shared" si="12"/>
        <v>2020</v>
      </c>
      <c r="AU301" s="1">
        <f t="shared" si="13"/>
        <v>8</v>
      </c>
      <c r="AV301" s="1">
        <f t="shared" si="14"/>
        <v>35</v>
      </c>
    </row>
    <row r="302" spans="1:48" x14ac:dyDescent="0.3">
      <c r="A302" s="2">
        <v>1</v>
      </c>
      <c r="B302" s="1" t="s">
        <v>210</v>
      </c>
      <c r="C302" s="2">
        <v>810</v>
      </c>
      <c r="D302" s="2">
        <v>606</v>
      </c>
      <c r="E302" s="1" t="s">
        <v>45</v>
      </c>
      <c r="F302" s="1" t="s">
        <v>4464</v>
      </c>
      <c r="G302" s="1" t="s">
        <v>4497</v>
      </c>
      <c r="H302" s="1" t="s">
        <v>514</v>
      </c>
      <c r="I302" s="1" t="s">
        <v>6514</v>
      </c>
      <c r="J302" s="1" t="s">
        <v>515</v>
      </c>
      <c r="K302" s="1" t="s">
        <v>214</v>
      </c>
      <c r="L302" s="1" t="s">
        <v>39</v>
      </c>
      <c r="M302" s="1" t="s">
        <v>4480</v>
      </c>
      <c r="N302" s="1" t="s">
        <v>266</v>
      </c>
      <c r="O302" s="1" t="s">
        <v>267</v>
      </c>
      <c r="P302" s="1" t="s">
        <v>269</v>
      </c>
      <c r="Q302" s="66">
        <v>421235.38</v>
      </c>
      <c r="R302" s="67">
        <v>0.41</v>
      </c>
      <c r="S302" s="1" t="s">
        <v>7374</v>
      </c>
      <c r="T302" s="1" t="s">
        <v>7244</v>
      </c>
      <c r="U302" s="1" t="s">
        <v>7374</v>
      </c>
      <c r="V302" s="1" t="s">
        <v>7374</v>
      </c>
      <c r="W302" s="1" t="s">
        <v>7699</v>
      </c>
      <c r="X302" s="1" t="s">
        <v>46</v>
      </c>
      <c r="Y302" s="1" t="s">
        <v>516</v>
      </c>
      <c r="Z302" s="1" t="s">
        <v>517</v>
      </c>
      <c r="AA302" s="1" t="s">
        <v>7278</v>
      </c>
      <c r="AB302" s="1" t="s">
        <v>47</v>
      </c>
      <c r="AC302" s="1" t="s">
        <v>216</v>
      </c>
      <c r="AD302" s="1" t="s">
        <v>49</v>
      </c>
      <c r="AE302" s="66">
        <v>407899.38</v>
      </c>
      <c r="AF302" s="66">
        <v>4800</v>
      </c>
      <c r="AG302" s="66">
        <v>13800</v>
      </c>
      <c r="AH302" s="2">
        <v>122</v>
      </c>
      <c r="AI302" s="104">
        <v>1765.22</v>
      </c>
      <c r="AJ302" s="2">
        <v>48</v>
      </c>
      <c r="AK302" s="1" t="s">
        <v>2682</v>
      </c>
      <c r="AL302" s="104">
        <v>9105.85</v>
      </c>
      <c r="AM302" s="104">
        <v>9105.85</v>
      </c>
      <c r="AN302" s="66">
        <v>2085136.65</v>
      </c>
      <c r="AO302" s="1" t="s">
        <v>7637</v>
      </c>
      <c r="AP302" s="1" t="s">
        <v>33</v>
      </c>
      <c r="AQ302" s="1" t="s">
        <v>358</v>
      </c>
      <c r="AR302" s="1" t="s">
        <v>663</v>
      </c>
      <c r="AS302" s="1" t="s">
        <v>3679</v>
      </c>
      <c r="AT302" s="133">
        <f t="shared" si="12"/>
        <v>2020</v>
      </c>
      <c r="AU302" s="1">
        <f t="shared" si="13"/>
        <v>2</v>
      </c>
      <c r="AV302" s="1">
        <f t="shared" si="14"/>
        <v>7</v>
      </c>
    </row>
    <row r="303" spans="1:48" x14ac:dyDescent="0.3">
      <c r="A303" s="2">
        <v>0</v>
      </c>
      <c r="B303" s="1" t="s">
        <v>304</v>
      </c>
      <c r="C303" s="2">
        <v>619</v>
      </c>
      <c r="D303" s="2">
        <v>607</v>
      </c>
      <c r="E303" s="1" t="s">
        <v>210</v>
      </c>
      <c r="F303" s="1" t="s">
        <v>4464</v>
      </c>
      <c r="G303" s="1" t="s">
        <v>35</v>
      </c>
      <c r="H303" s="1" t="s">
        <v>519</v>
      </c>
      <c r="I303" s="1" t="s">
        <v>6514</v>
      </c>
      <c r="J303" s="1" t="s">
        <v>520</v>
      </c>
      <c r="K303" s="1" t="s">
        <v>426</v>
      </c>
      <c r="L303" s="1" t="s">
        <v>427</v>
      </c>
      <c r="M303" s="1" t="s">
        <v>4496</v>
      </c>
      <c r="N303" s="1" t="s">
        <v>410</v>
      </c>
      <c r="O303" s="1" t="s">
        <v>428</v>
      </c>
      <c r="P303" s="1" t="s">
        <v>428</v>
      </c>
      <c r="Q303" s="66">
        <v>395220</v>
      </c>
      <c r="R303" s="67">
        <v>0.56999999999999995</v>
      </c>
      <c r="S303" s="1" t="s">
        <v>7678</v>
      </c>
      <c r="T303" s="1" t="s">
        <v>7235</v>
      </c>
      <c r="U303" s="1" t="s">
        <v>7678</v>
      </c>
      <c r="V303" s="1" t="s">
        <v>7678</v>
      </c>
      <c r="W303" s="1" t="s">
        <v>7693</v>
      </c>
      <c r="X303" s="1" t="s">
        <v>46</v>
      </c>
      <c r="Y303" s="1" t="s">
        <v>6598</v>
      </c>
      <c r="Z303" s="1" t="s">
        <v>521</v>
      </c>
      <c r="AA303" s="1" t="s">
        <v>7319</v>
      </c>
      <c r="AB303" s="1" t="s">
        <v>47</v>
      </c>
      <c r="AC303" s="1" t="s">
        <v>522</v>
      </c>
      <c r="AD303" s="1" t="s">
        <v>523</v>
      </c>
      <c r="AE303" s="66">
        <v>188600</v>
      </c>
      <c r="AF303" s="66">
        <v>16000</v>
      </c>
      <c r="AG303" s="66">
        <v>191770</v>
      </c>
      <c r="AH303" s="104">
        <v>1917.7</v>
      </c>
      <c r="AI303" s="104">
        <v>8554.93</v>
      </c>
      <c r="AJ303" s="2">
        <v>160</v>
      </c>
      <c r="AK303" s="1" t="s">
        <v>2473</v>
      </c>
      <c r="AL303" s="68">
        <v>2790</v>
      </c>
      <c r="AM303" s="68">
        <v>2790</v>
      </c>
      <c r="AN303" s="66">
        <v>3208500</v>
      </c>
      <c r="AO303" s="1" t="s">
        <v>7700</v>
      </c>
      <c r="AP303" s="1" t="s">
        <v>518</v>
      </c>
      <c r="AQ303" s="1" t="s">
        <v>46</v>
      </c>
      <c r="AR303" s="1" t="s">
        <v>663</v>
      </c>
      <c r="AS303" s="1" t="s">
        <v>3680</v>
      </c>
      <c r="AT303" s="133">
        <f t="shared" si="12"/>
        <v>2020</v>
      </c>
      <c r="AU303" s="1">
        <f t="shared" si="13"/>
        <v>9</v>
      </c>
      <c r="AV303" s="1">
        <f t="shared" si="14"/>
        <v>38</v>
      </c>
    </row>
    <row r="304" spans="1:48" x14ac:dyDescent="0.3">
      <c r="A304" s="2">
        <v>0.5</v>
      </c>
      <c r="B304" s="1" t="s">
        <v>329</v>
      </c>
      <c r="C304" s="2">
        <v>836</v>
      </c>
      <c r="D304" s="2">
        <v>621</v>
      </c>
      <c r="E304" s="1" t="s">
        <v>270</v>
      </c>
      <c r="F304" s="1" t="s">
        <v>81</v>
      </c>
      <c r="G304" s="1" t="s">
        <v>35</v>
      </c>
      <c r="H304" s="1" t="s">
        <v>294</v>
      </c>
      <c r="I304" s="1" t="s">
        <v>6514</v>
      </c>
      <c r="J304" s="1" t="s">
        <v>526</v>
      </c>
      <c r="K304" s="1" t="s">
        <v>280</v>
      </c>
      <c r="L304" s="1" t="s">
        <v>123</v>
      </c>
      <c r="M304" s="1" t="s">
        <v>4476</v>
      </c>
      <c r="N304" s="1" t="s">
        <v>125</v>
      </c>
      <c r="O304" s="1" t="s">
        <v>126</v>
      </c>
      <c r="P304" s="1" t="s">
        <v>107</v>
      </c>
      <c r="Q304" s="66">
        <v>300075.73</v>
      </c>
      <c r="R304" s="67">
        <v>0.95</v>
      </c>
      <c r="S304" s="1" t="s">
        <v>7695</v>
      </c>
      <c r="T304" s="1" t="s">
        <v>7139</v>
      </c>
      <c r="U304" s="1" t="s">
        <v>7599</v>
      </c>
      <c r="V304" s="1" t="s">
        <v>7599</v>
      </c>
      <c r="W304" s="1" t="s">
        <v>7322</v>
      </c>
      <c r="X304" s="1" t="s">
        <v>46</v>
      </c>
      <c r="Y304" s="1" t="s">
        <v>6770</v>
      </c>
      <c r="Z304" s="1" t="s">
        <v>6771</v>
      </c>
      <c r="AA304" s="1" t="s">
        <v>7346</v>
      </c>
      <c r="AB304" s="1" t="s">
        <v>6518</v>
      </c>
      <c r="AC304" s="1" t="s">
        <v>48</v>
      </c>
      <c r="AD304" s="1" t="s">
        <v>49</v>
      </c>
      <c r="AE304" s="66" t="s">
        <v>46</v>
      </c>
      <c r="AF304" s="66" t="s">
        <v>46</v>
      </c>
      <c r="AG304" s="66" t="s">
        <v>46</v>
      </c>
      <c r="AH304" s="2" t="s">
        <v>46</v>
      </c>
      <c r="AI304" s="104" t="s">
        <v>46</v>
      </c>
      <c r="AJ304" s="2" t="s">
        <v>46</v>
      </c>
      <c r="AK304" s="1" t="s">
        <v>2682</v>
      </c>
      <c r="AL304" s="2">
        <v>973.56</v>
      </c>
      <c r="AM304" s="104">
        <v>1216.95</v>
      </c>
      <c r="AN304" s="66">
        <v>222945.24</v>
      </c>
      <c r="AO304" s="1" t="s">
        <v>7695</v>
      </c>
      <c r="AP304" s="1" t="s">
        <v>33</v>
      </c>
      <c r="AQ304" s="1" t="s">
        <v>298</v>
      </c>
      <c r="AR304" s="1" t="s">
        <v>663</v>
      </c>
      <c r="AS304" s="1" t="s">
        <v>3682</v>
      </c>
      <c r="AT304" s="133">
        <f t="shared" si="12"/>
        <v>2020</v>
      </c>
      <c r="AU304" s="1">
        <f t="shared" si="13"/>
        <v>7</v>
      </c>
      <c r="AV304" s="1">
        <f t="shared" si="14"/>
        <v>31</v>
      </c>
    </row>
    <row r="305" spans="1:48" x14ac:dyDescent="0.3">
      <c r="A305" s="2">
        <v>0.83</v>
      </c>
      <c r="B305" s="1" t="s">
        <v>210</v>
      </c>
      <c r="C305" s="2">
        <v>827</v>
      </c>
      <c r="D305" s="2">
        <v>630</v>
      </c>
      <c r="E305" s="1" t="s">
        <v>210</v>
      </c>
      <c r="F305" s="1" t="s">
        <v>152</v>
      </c>
      <c r="G305" s="1" t="s">
        <v>35</v>
      </c>
      <c r="H305" s="1" t="s">
        <v>527</v>
      </c>
      <c r="I305" s="1" t="s">
        <v>6523</v>
      </c>
      <c r="J305" s="1" t="s">
        <v>528</v>
      </c>
      <c r="K305" s="1" t="s">
        <v>376</v>
      </c>
      <c r="L305" s="1" t="s">
        <v>39</v>
      </c>
      <c r="M305" s="1" t="s">
        <v>215</v>
      </c>
      <c r="N305" s="1" t="s">
        <v>266</v>
      </c>
      <c r="O305" s="1" t="s">
        <v>267</v>
      </c>
      <c r="P305" s="1" t="s">
        <v>269</v>
      </c>
      <c r="Q305" s="66">
        <v>1320098.8999999999</v>
      </c>
      <c r="R305" s="67">
        <v>0.94</v>
      </c>
      <c r="S305" s="1" t="s">
        <v>7702</v>
      </c>
      <c r="T305" s="1" t="s">
        <v>7693</v>
      </c>
      <c r="U305" s="1" t="s">
        <v>7702</v>
      </c>
      <c r="V305" s="1" t="s">
        <v>7702</v>
      </c>
      <c r="W305" s="1" t="s">
        <v>7340</v>
      </c>
      <c r="X305" s="1" t="s">
        <v>46</v>
      </c>
      <c r="Y305" s="1" t="s">
        <v>7999</v>
      </c>
      <c r="Z305" s="1" t="s">
        <v>8153</v>
      </c>
      <c r="AA305" s="1" t="s">
        <v>7542</v>
      </c>
      <c r="AB305" s="1" t="s">
        <v>108</v>
      </c>
      <c r="AC305" s="1" t="s">
        <v>159</v>
      </c>
      <c r="AD305" s="1" t="s">
        <v>49</v>
      </c>
      <c r="AE305" s="66">
        <v>1265019</v>
      </c>
      <c r="AF305" s="66">
        <v>9640</v>
      </c>
      <c r="AG305" s="66">
        <v>45440</v>
      </c>
      <c r="AH305" s="2">
        <v>454.4</v>
      </c>
      <c r="AI305" s="104">
        <v>5524.1</v>
      </c>
      <c r="AJ305" s="2">
        <v>96.4</v>
      </c>
      <c r="AK305" s="1" t="s">
        <v>2682</v>
      </c>
      <c r="AL305" s="104">
        <v>5508.1</v>
      </c>
      <c r="AM305" s="104">
        <v>5508.1</v>
      </c>
      <c r="AN305" s="66">
        <v>1261354.8999999999</v>
      </c>
      <c r="AO305" s="1" t="s">
        <v>7687</v>
      </c>
      <c r="AP305" s="1" t="s">
        <v>33</v>
      </c>
      <c r="AQ305" s="1" t="s">
        <v>268</v>
      </c>
      <c r="AR305" s="1" t="s">
        <v>663</v>
      </c>
      <c r="AS305" s="1" t="s">
        <v>3683</v>
      </c>
      <c r="AT305" s="133">
        <f t="shared" si="12"/>
        <v>2020</v>
      </c>
      <c r="AU305" s="1">
        <f t="shared" si="13"/>
        <v>9</v>
      </c>
      <c r="AV305" s="1">
        <f t="shared" si="14"/>
        <v>38</v>
      </c>
    </row>
    <row r="306" spans="1:48" x14ac:dyDescent="0.3">
      <c r="A306" s="2">
        <v>1</v>
      </c>
      <c r="B306" s="1" t="s">
        <v>50</v>
      </c>
      <c r="C306" s="2">
        <v>608</v>
      </c>
      <c r="D306" s="2">
        <v>632</v>
      </c>
      <c r="E306" s="1" t="s">
        <v>45</v>
      </c>
      <c r="F306" s="1" t="s">
        <v>274</v>
      </c>
      <c r="G306" s="1" t="s">
        <v>2641</v>
      </c>
      <c r="H306" s="1" t="s">
        <v>3684</v>
      </c>
      <c r="I306" s="1" t="s">
        <v>6523</v>
      </c>
      <c r="J306" s="1" t="s">
        <v>1335</v>
      </c>
      <c r="K306" s="1" t="s">
        <v>334</v>
      </c>
      <c r="L306" s="1" t="s">
        <v>125</v>
      </c>
      <c r="M306" s="1" t="s">
        <v>46</v>
      </c>
      <c r="N306" s="1" t="s">
        <v>125</v>
      </c>
      <c r="O306" s="1" t="s">
        <v>297</v>
      </c>
      <c r="P306" s="1" t="s">
        <v>2679</v>
      </c>
      <c r="Q306" s="66">
        <v>821041</v>
      </c>
      <c r="R306" s="67">
        <v>1</v>
      </c>
      <c r="S306" s="1" t="s">
        <v>7703</v>
      </c>
      <c r="T306" s="1" t="s">
        <v>7704</v>
      </c>
      <c r="U306" s="1" t="s">
        <v>7703</v>
      </c>
      <c r="V306" s="1" t="s">
        <v>7703</v>
      </c>
      <c r="W306" s="1" t="s">
        <v>7343</v>
      </c>
      <c r="X306" s="1" t="s">
        <v>7343</v>
      </c>
      <c r="Y306" s="1" t="s">
        <v>3685</v>
      </c>
      <c r="Z306" s="1" t="s">
        <v>3686</v>
      </c>
      <c r="AA306" s="1" t="s">
        <v>7131</v>
      </c>
      <c r="AB306" s="1" t="s">
        <v>47</v>
      </c>
      <c r="AC306" s="1" t="s">
        <v>139</v>
      </c>
      <c r="AD306" s="1" t="s">
        <v>49</v>
      </c>
      <c r="AE306" s="66">
        <v>808141</v>
      </c>
      <c r="AF306" s="1" t="s">
        <v>46</v>
      </c>
      <c r="AG306" s="66">
        <v>12300</v>
      </c>
      <c r="AH306" s="2">
        <v>120.33</v>
      </c>
      <c r="AI306" s="68">
        <v>3529</v>
      </c>
      <c r="AJ306" s="1" t="s">
        <v>46</v>
      </c>
      <c r="AK306" s="1" t="s">
        <v>2682</v>
      </c>
      <c r="AL306" s="68">
        <v>3176</v>
      </c>
      <c r="AM306" s="68">
        <v>3529</v>
      </c>
      <c r="AN306" s="66">
        <v>727327</v>
      </c>
      <c r="AO306" s="1" t="s">
        <v>7654</v>
      </c>
      <c r="AP306" s="1" t="s">
        <v>33</v>
      </c>
      <c r="AQ306" s="1" t="s">
        <v>3687</v>
      </c>
      <c r="AR306" s="1" t="s">
        <v>663</v>
      </c>
      <c r="AS306" s="1" t="s">
        <v>3688</v>
      </c>
      <c r="AT306" s="133">
        <f t="shared" si="12"/>
        <v>2020</v>
      </c>
      <c r="AU306" s="1">
        <f t="shared" si="13"/>
        <v>1</v>
      </c>
      <c r="AV306" s="1">
        <f t="shared" si="14"/>
        <v>1</v>
      </c>
    </row>
    <row r="307" spans="1:48" x14ac:dyDescent="0.3">
      <c r="A307" s="2">
        <v>1.01</v>
      </c>
      <c r="B307" s="1" t="s">
        <v>217</v>
      </c>
      <c r="C307" s="2">
        <v>711</v>
      </c>
      <c r="D307" s="2">
        <v>638</v>
      </c>
      <c r="E307" s="1" t="s">
        <v>45</v>
      </c>
      <c r="F307" s="1" t="s">
        <v>274</v>
      </c>
      <c r="G307" s="1" t="s">
        <v>2641</v>
      </c>
      <c r="H307" s="1" t="s">
        <v>2779</v>
      </c>
      <c r="I307" s="1" t="s">
        <v>6515</v>
      </c>
      <c r="J307" s="1" t="s">
        <v>3689</v>
      </c>
      <c r="K307" s="1" t="s">
        <v>214</v>
      </c>
      <c r="L307" s="1" t="s">
        <v>39</v>
      </c>
      <c r="M307" s="1" t="s">
        <v>46</v>
      </c>
      <c r="N307" s="1" t="s">
        <v>2759</v>
      </c>
      <c r="O307" s="1" t="s">
        <v>209</v>
      </c>
      <c r="P307" s="1" t="s">
        <v>119</v>
      </c>
      <c r="Q307" s="66">
        <v>868506.92</v>
      </c>
      <c r="R307" s="67">
        <v>1</v>
      </c>
      <c r="S307" s="1" t="s">
        <v>7366</v>
      </c>
      <c r="T307" s="1" t="s">
        <v>7215</v>
      </c>
      <c r="U307" s="1" t="s">
        <v>7366</v>
      </c>
      <c r="V307" s="1" t="s">
        <v>7366</v>
      </c>
      <c r="W307" s="1" t="s">
        <v>7101</v>
      </c>
      <c r="X307" s="1" t="s">
        <v>7101</v>
      </c>
      <c r="Y307" s="1" t="s">
        <v>3690</v>
      </c>
      <c r="Z307" s="1" t="s">
        <v>3691</v>
      </c>
      <c r="AA307" s="1" t="s">
        <v>7101</v>
      </c>
      <c r="AB307" s="1" t="s">
        <v>47</v>
      </c>
      <c r="AC307" s="1" t="s">
        <v>216</v>
      </c>
      <c r="AD307" s="1" t="s">
        <v>49</v>
      </c>
      <c r="AE307" s="66">
        <v>834777</v>
      </c>
      <c r="AF307" s="66">
        <v>7203</v>
      </c>
      <c r="AG307" s="66">
        <v>26528</v>
      </c>
      <c r="AH307" s="2">
        <v>963.28</v>
      </c>
      <c r="AI307" s="68">
        <v>3338</v>
      </c>
      <c r="AJ307" s="2">
        <v>108.08</v>
      </c>
      <c r="AK307" s="1" t="s">
        <v>2682</v>
      </c>
      <c r="AL307" s="68">
        <v>3280</v>
      </c>
      <c r="AM307" s="68">
        <v>3644</v>
      </c>
      <c r="AN307" s="66">
        <v>751070</v>
      </c>
      <c r="AO307" s="1" t="s">
        <v>7627</v>
      </c>
      <c r="AP307" s="1" t="s">
        <v>33</v>
      </c>
      <c r="AQ307" s="1" t="s">
        <v>118</v>
      </c>
      <c r="AR307" s="1" t="s">
        <v>663</v>
      </c>
      <c r="AS307" s="1" t="s">
        <v>3692</v>
      </c>
      <c r="AT307" s="133">
        <f t="shared" si="12"/>
        <v>2019</v>
      </c>
      <c r="AU307" s="1">
        <f t="shared" si="13"/>
        <v>10</v>
      </c>
      <c r="AV307" s="1">
        <f t="shared" si="14"/>
        <v>44</v>
      </c>
    </row>
    <row r="308" spans="1:48" x14ac:dyDescent="0.3">
      <c r="A308" s="2">
        <v>0.04</v>
      </c>
      <c r="B308" s="1" t="s">
        <v>50</v>
      </c>
      <c r="C308" s="68">
        <v>1042</v>
      </c>
      <c r="D308" s="2">
        <v>652</v>
      </c>
      <c r="E308" s="1" t="s">
        <v>45</v>
      </c>
      <c r="F308" s="1" t="s">
        <v>34</v>
      </c>
      <c r="G308" s="1" t="s">
        <v>35</v>
      </c>
      <c r="H308" s="1" t="s">
        <v>412</v>
      </c>
      <c r="I308" s="1" t="s">
        <v>6515</v>
      </c>
      <c r="J308" s="1" t="s">
        <v>529</v>
      </c>
      <c r="K308" s="1" t="s">
        <v>1107</v>
      </c>
      <c r="L308" s="1" t="s">
        <v>123</v>
      </c>
      <c r="M308" s="1" t="s">
        <v>4476</v>
      </c>
      <c r="N308" s="1" t="s">
        <v>125</v>
      </c>
      <c r="O308" s="1" t="s">
        <v>414</v>
      </c>
      <c r="P308" s="1" t="s">
        <v>107</v>
      </c>
      <c r="Q308" s="66">
        <v>349747.38</v>
      </c>
      <c r="R308" s="67">
        <v>0.54</v>
      </c>
      <c r="S308" s="1" t="s">
        <v>7628</v>
      </c>
      <c r="T308" s="1" t="s">
        <v>7302</v>
      </c>
      <c r="U308" s="1" t="s">
        <v>7628</v>
      </c>
      <c r="V308" s="1" t="s">
        <v>7628</v>
      </c>
      <c r="W308" s="1" t="s">
        <v>7190</v>
      </c>
      <c r="X308" s="1" t="s">
        <v>46</v>
      </c>
      <c r="Y308" s="1" t="s">
        <v>530</v>
      </c>
      <c r="Z308" s="1" t="s">
        <v>531</v>
      </c>
      <c r="AA308" s="1" t="s">
        <v>7278</v>
      </c>
      <c r="AB308" s="1" t="s">
        <v>47</v>
      </c>
      <c r="AC308" s="1" t="s">
        <v>48</v>
      </c>
      <c r="AD308" s="1" t="s">
        <v>49</v>
      </c>
      <c r="AE308" s="66">
        <v>296147.38</v>
      </c>
      <c r="AF308" s="66">
        <v>800</v>
      </c>
      <c r="AG308" s="66">
        <v>52800</v>
      </c>
      <c r="AH308" s="2">
        <v>528</v>
      </c>
      <c r="AI308" s="104">
        <v>1293.22</v>
      </c>
      <c r="AJ308" s="2">
        <v>8</v>
      </c>
      <c r="AK308" s="1" t="s">
        <v>2682</v>
      </c>
      <c r="AL308" s="2">
        <v>975.84</v>
      </c>
      <c r="AM308" s="104">
        <v>1218.8399999999999</v>
      </c>
      <c r="AN308" s="66">
        <v>223467.36</v>
      </c>
      <c r="AO308" s="1" t="s">
        <v>7705</v>
      </c>
      <c r="AP308" s="1" t="s">
        <v>33</v>
      </c>
      <c r="AQ308" s="1" t="s">
        <v>298</v>
      </c>
      <c r="AR308" s="1" t="s">
        <v>663</v>
      </c>
      <c r="AS308" s="1" t="s">
        <v>3696</v>
      </c>
      <c r="AT308" s="133">
        <f t="shared" si="12"/>
        <v>2020</v>
      </c>
      <c r="AU308" s="1">
        <f t="shared" si="13"/>
        <v>2</v>
      </c>
      <c r="AV308" s="1">
        <f t="shared" si="14"/>
        <v>7</v>
      </c>
    </row>
    <row r="309" spans="1:48" x14ac:dyDescent="0.3">
      <c r="A309" s="2">
        <v>0.24</v>
      </c>
      <c r="B309" s="1" t="s">
        <v>79</v>
      </c>
      <c r="C309" s="2">
        <v>610</v>
      </c>
      <c r="D309" s="2">
        <v>655</v>
      </c>
      <c r="E309" s="1" t="s">
        <v>137</v>
      </c>
      <c r="F309" s="1" t="s">
        <v>274</v>
      </c>
      <c r="G309" s="1" t="s">
        <v>2641</v>
      </c>
      <c r="H309" s="1" t="s">
        <v>3005</v>
      </c>
      <c r="I309" s="1" t="s">
        <v>6514</v>
      </c>
      <c r="J309" s="1" t="s">
        <v>3697</v>
      </c>
      <c r="K309" s="1" t="s">
        <v>186</v>
      </c>
      <c r="L309" s="1" t="s">
        <v>39</v>
      </c>
      <c r="M309" s="1" t="s">
        <v>46</v>
      </c>
      <c r="N309" s="1" t="s">
        <v>41</v>
      </c>
      <c r="O309" s="1" t="s">
        <v>205</v>
      </c>
      <c r="P309" s="1" t="s">
        <v>44</v>
      </c>
      <c r="Q309" s="66">
        <v>1020924.66</v>
      </c>
      <c r="R309" s="67">
        <v>1</v>
      </c>
      <c r="S309" s="1" t="s">
        <v>7700</v>
      </c>
      <c r="T309" s="1" t="s">
        <v>7706</v>
      </c>
      <c r="U309" s="1" t="s">
        <v>7700</v>
      </c>
      <c r="V309" s="1" t="s">
        <v>7700</v>
      </c>
      <c r="W309" s="1" t="s">
        <v>7240</v>
      </c>
      <c r="X309" s="1" t="s">
        <v>7240</v>
      </c>
      <c r="Y309" s="1" t="s">
        <v>3698</v>
      </c>
      <c r="Z309" s="1" t="s">
        <v>3699</v>
      </c>
      <c r="AA309" s="1" t="s">
        <v>7240</v>
      </c>
      <c r="AB309" s="1" t="s">
        <v>108</v>
      </c>
      <c r="AC309" s="1" t="s">
        <v>7039</v>
      </c>
      <c r="AD309" s="1" t="s">
        <v>49</v>
      </c>
      <c r="AE309" s="66" t="s">
        <v>46</v>
      </c>
      <c r="AF309" s="66" t="s">
        <v>46</v>
      </c>
      <c r="AG309" s="66" t="s">
        <v>46</v>
      </c>
      <c r="AH309" s="2" t="s">
        <v>46</v>
      </c>
      <c r="AI309" s="68" t="s">
        <v>46</v>
      </c>
      <c r="AJ309" s="2" t="s">
        <v>46</v>
      </c>
      <c r="AK309" s="1" t="s">
        <v>2682</v>
      </c>
      <c r="AL309" s="68">
        <v>4457</v>
      </c>
      <c r="AM309" s="68">
        <v>4457</v>
      </c>
      <c r="AN309" s="66">
        <v>1020722</v>
      </c>
      <c r="AO309" s="1" t="s">
        <v>7707</v>
      </c>
      <c r="AP309" s="1" t="s">
        <v>33</v>
      </c>
      <c r="AQ309" s="1" t="s">
        <v>76</v>
      </c>
      <c r="AR309" s="1" t="s">
        <v>663</v>
      </c>
      <c r="AS309" s="1" t="s">
        <v>3700</v>
      </c>
      <c r="AT309" s="133">
        <f t="shared" si="12"/>
        <v>2020</v>
      </c>
      <c r="AU309" s="1">
        <f t="shared" si="13"/>
        <v>3</v>
      </c>
      <c r="AV309" s="1">
        <f t="shared" si="14"/>
        <v>12</v>
      </c>
    </row>
    <row r="310" spans="1:48" x14ac:dyDescent="0.3">
      <c r="A310" s="2">
        <v>0.92</v>
      </c>
      <c r="B310" s="1" t="s">
        <v>342</v>
      </c>
      <c r="C310" s="2">
        <v>816</v>
      </c>
      <c r="D310" s="2">
        <v>657</v>
      </c>
      <c r="E310" s="1" t="s">
        <v>45</v>
      </c>
      <c r="F310" s="1" t="s">
        <v>274</v>
      </c>
      <c r="G310" s="1" t="s">
        <v>2641</v>
      </c>
      <c r="H310" s="1" t="s">
        <v>3181</v>
      </c>
      <c r="I310" s="1" t="s">
        <v>6514</v>
      </c>
      <c r="J310" s="1" t="s">
        <v>3701</v>
      </c>
      <c r="K310" s="1" t="s">
        <v>340</v>
      </c>
      <c r="L310" s="1" t="s">
        <v>123</v>
      </c>
      <c r="M310" s="1" t="s">
        <v>46</v>
      </c>
      <c r="N310" s="1" t="s">
        <v>86</v>
      </c>
      <c r="O310" s="1" t="s">
        <v>341</v>
      </c>
      <c r="P310" s="1" t="s">
        <v>262</v>
      </c>
      <c r="Q310" s="66">
        <v>478480.26</v>
      </c>
      <c r="R310" s="67">
        <v>1</v>
      </c>
      <c r="S310" s="1" t="s">
        <v>7613</v>
      </c>
      <c r="T310" s="1" t="s">
        <v>7708</v>
      </c>
      <c r="U310" s="1" t="s">
        <v>7613</v>
      </c>
      <c r="V310" s="1" t="s">
        <v>7613</v>
      </c>
      <c r="W310" s="1" t="s">
        <v>7655</v>
      </c>
      <c r="X310" s="1" t="s">
        <v>7655</v>
      </c>
      <c r="Y310" s="1" t="s">
        <v>3702</v>
      </c>
      <c r="Z310" s="1" t="s">
        <v>3703</v>
      </c>
      <c r="AA310" s="1" t="s">
        <v>7655</v>
      </c>
      <c r="AB310" s="1" t="s">
        <v>47</v>
      </c>
      <c r="AC310" s="1" t="s">
        <v>90</v>
      </c>
      <c r="AD310" s="1" t="s">
        <v>49</v>
      </c>
      <c r="AE310" s="66">
        <v>454780.26</v>
      </c>
      <c r="AF310" s="66">
        <v>4200</v>
      </c>
      <c r="AG310" s="66">
        <v>19500</v>
      </c>
      <c r="AH310" s="2">
        <v>195</v>
      </c>
      <c r="AI310" s="104">
        <v>1601.87</v>
      </c>
      <c r="AJ310" s="2">
        <v>42</v>
      </c>
      <c r="AK310" s="1" t="s">
        <v>2682</v>
      </c>
      <c r="AL310" s="104">
        <v>1622.79</v>
      </c>
      <c r="AM310" s="104">
        <v>1803.1</v>
      </c>
      <c r="AN310" s="66">
        <v>371618.91</v>
      </c>
      <c r="AO310" s="1" t="s">
        <v>7619</v>
      </c>
      <c r="AP310" s="1" t="s">
        <v>33</v>
      </c>
      <c r="AQ310" s="1" t="s">
        <v>369</v>
      </c>
      <c r="AR310" s="1" t="s">
        <v>663</v>
      </c>
      <c r="AS310" s="1" t="s">
        <v>3704</v>
      </c>
      <c r="AT310" s="133">
        <f t="shared" si="12"/>
        <v>2019</v>
      </c>
      <c r="AU310" s="1">
        <f t="shared" si="13"/>
        <v>12</v>
      </c>
      <c r="AV310" s="1">
        <f t="shared" si="14"/>
        <v>51</v>
      </c>
    </row>
    <row r="311" spans="1:48" x14ac:dyDescent="0.3">
      <c r="A311" s="2">
        <v>1.17</v>
      </c>
      <c r="B311" s="1" t="s">
        <v>98</v>
      </c>
      <c r="C311" s="2">
        <v>662</v>
      </c>
      <c r="D311" s="2">
        <v>660</v>
      </c>
      <c r="E311" s="1" t="s">
        <v>137</v>
      </c>
      <c r="F311" s="1" t="s">
        <v>274</v>
      </c>
      <c r="G311" s="1" t="s">
        <v>2641</v>
      </c>
      <c r="H311" s="1" t="s">
        <v>168</v>
      </c>
      <c r="I311" s="1" t="s">
        <v>6515</v>
      </c>
      <c r="J311" s="1" t="s">
        <v>3705</v>
      </c>
      <c r="K311" s="1" t="s">
        <v>84</v>
      </c>
      <c r="L311" s="1" t="s">
        <v>85</v>
      </c>
      <c r="M311" s="1" t="s">
        <v>46</v>
      </c>
      <c r="N311" s="1" t="s">
        <v>87</v>
      </c>
      <c r="O311" s="1" t="s">
        <v>2419</v>
      </c>
      <c r="P311" s="1" t="s">
        <v>262</v>
      </c>
      <c r="Q311" s="66">
        <v>61887.49</v>
      </c>
      <c r="R311" s="67">
        <v>1</v>
      </c>
      <c r="S311" s="1" t="s">
        <v>7709</v>
      </c>
      <c r="T311" s="1" t="s">
        <v>7646</v>
      </c>
      <c r="U311" s="1" t="s">
        <v>7709</v>
      </c>
      <c r="V311" s="1" t="s">
        <v>7709</v>
      </c>
      <c r="W311" s="1" t="s">
        <v>7124</v>
      </c>
      <c r="X311" s="1" t="s">
        <v>7124</v>
      </c>
      <c r="Y311" s="1" t="s">
        <v>3706</v>
      </c>
      <c r="Z311" s="1" t="s">
        <v>3707</v>
      </c>
      <c r="AA311" s="1" t="s">
        <v>7124</v>
      </c>
      <c r="AB311" s="1" t="s">
        <v>47</v>
      </c>
      <c r="AC311" s="1" t="s">
        <v>90</v>
      </c>
      <c r="AD311" s="1" t="s">
        <v>49</v>
      </c>
      <c r="AE311" s="66">
        <v>53487.49</v>
      </c>
      <c r="AF311" s="66">
        <v>8400</v>
      </c>
      <c r="AG311" s="66" t="s">
        <v>46</v>
      </c>
      <c r="AH311" s="2" t="s">
        <v>46</v>
      </c>
      <c r="AI311" s="2">
        <v>243.5</v>
      </c>
      <c r="AJ311" s="2">
        <v>84</v>
      </c>
      <c r="AK311" s="1" t="s">
        <v>2701</v>
      </c>
      <c r="AL311" s="2">
        <v>0</v>
      </c>
      <c r="AM311" s="2">
        <v>332</v>
      </c>
      <c r="AN311" s="66">
        <v>76028</v>
      </c>
      <c r="AO311" s="1" t="s">
        <v>7710</v>
      </c>
      <c r="AP311" s="1" t="s">
        <v>33</v>
      </c>
      <c r="AQ311" s="1" t="s">
        <v>369</v>
      </c>
      <c r="AR311" s="1" t="s">
        <v>654</v>
      </c>
      <c r="AS311" s="1" t="s">
        <v>3708</v>
      </c>
      <c r="AT311" s="133">
        <f t="shared" si="12"/>
        <v>2019</v>
      </c>
      <c r="AU311" s="1">
        <f t="shared" si="13"/>
        <v>11</v>
      </c>
      <c r="AV311" s="1">
        <f t="shared" si="14"/>
        <v>48</v>
      </c>
    </row>
    <row r="312" spans="1:48" x14ac:dyDescent="0.3">
      <c r="A312" s="2">
        <v>0.42</v>
      </c>
      <c r="B312" s="1" t="s">
        <v>128</v>
      </c>
      <c r="C312" s="2">
        <v>724</v>
      </c>
      <c r="D312" s="2">
        <v>661</v>
      </c>
      <c r="E312" s="1" t="s">
        <v>137</v>
      </c>
      <c r="F312" s="1" t="s">
        <v>274</v>
      </c>
      <c r="G312" s="1" t="s">
        <v>2641</v>
      </c>
      <c r="H312" s="1" t="s">
        <v>120</v>
      </c>
      <c r="I312" s="1" t="s">
        <v>6523</v>
      </c>
      <c r="J312" s="1" t="s">
        <v>3709</v>
      </c>
      <c r="K312" s="1" t="s">
        <v>222</v>
      </c>
      <c r="L312" s="1" t="s">
        <v>123</v>
      </c>
      <c r="M312" s="1" t="s">
        <v>46</v>
      </c>
      <c r="N312" s="1" t="s">
        <v>125</v>
      </c>
      <c r="O312" s="1" t="s">
        <v>126</v>
      </c>
      <c r="P312" s="1" t="s">
        <v>2679</v>
      </c>
      <c r="Q312" s="66">
        <v>1489834</v>
      </c>
      <c r="R312" s="67">
        <v>1</v>
      </c>
      <c r="S312" s="1" t="s">
        <v>7700</v>
      </c>
      <c r="T312" s="1" t="s">
        <v>7215</v>
      </c>
      <c r="U312" s="1" t="s">
        <v>7700</v>
      </c>
      <c r="V312" s="1" t="s">
        <v>7700</v>
      </c>
      <c r="W312" s="1" t="s">
        <v>7123</v>
      </c>
      <c r="X312" s="1" t="s">
        <v>7123</v>
      </c>
      <c r="Y312" s="1" t="s">
        <v>3710</v>
      </c>
      <c r="Z312" s="1" t="s">
        <v>3711</v>
      </c>
      <c r="AA312" s="1" t="s">
        <v>7123</v>
      </c>
      <c r="AB312" s="1" t="s">
        <v>47</v>
      </c>
      <c r="AC312" s="1" t="s">
        <v>48</v>
      </c>
      <c r="AD312" s="1" t="s">
        <v>49</v>
      </c>
      <c r="AE312" s="66">
        <v>1489834</v>
      </c>
      <c r="AF312" s="66">
        <v>0</v>
      </c>
      <c r="AG312" s="66">
        <v>0</v>
      </c>
      <c r="AH312" s="2">
        <v>0</v>
      </c>
      <c r="AI312" s="104">
        <v>6635.75</v>
      </c>
      <c r="AJ312" s="2">
        <v>0</v>
      </c>
      <c r="AK312" s="1" t="s">
        <v>2682</v>
      </c>
      <c r="AL312" s="68">
        <v>6122</v>
      </c>
      <c r="AM312" s="104">
        <v>7657.88</v>
      </c>
      <c r="AN312" s="66">
        <v>1706795.42</v>
      </c>
      <c r="AO312" s="1" t="s">
        <v>7504</v>
      </c>
      <c r="AP312" s="1" t="s">
        <v>33</v>
      </c>
      <c r="AQ312" s="1" t="s">
        <v>46</v>
      </c>
      <c r="AR312" s="1" t="s">
        <v>663</v>
      </c>
      <c r="AS312" s="1" t="s">
        <v>3712</v>
      </c>
      <c r="AT312" s="133">
        <f t="shared" si="12"/>
        <v>2019</v>
      </c>
      <c r="AU312" s="1">
        <f t="shared" si="13"/>
        <v>12</v>
      </c>
      <c r="AV312" s="1">
        <f t="shared" si="14"/>
        <v>51</v>
      </c>
    </row>
    <row r="313" spans="1:48" x14ac:dyDescent="0.3">
      <c r="A313" s="2">
        <v>1.1299999999999999</v>
      </c>
      <c r="B313" s="1" t="s">
        <v>355</v>
      </c>
      <c r="C313" s="2">
        <v>609</v>
      </c>
      <c r="D313" s="2">
        <v>664</v>
      </c>
      <c r="E313" s="1" t="s">
        <v>45</v>
      </c>
      <c r="F313" s="1" t="s">
        <v>274</v>
      </c>
      <c r="G313" s="1" t="s">
        <v>2641</v>
      </c>
      <c r="H313" s="1" t="s">
        <v>352</v>
      </c>
      <c r="I313" s="1" t="s">
        <v>6515</v>
      </c>
      <c r="J313" s="1" t="s">
        <v>1361</v>
      </c>
      <c r="K313" s="1" t="s">
        <v>84</v>
      </c>
      <c r="L313" s="1" t="s">
        <v>85</v>
      </c>
      <c r="M313" s="1" t="s">
        <v>46</v>
      </c>
      <c r="N313" s="1" t="s">
        <v>86</v>
      </c>
      <c r="O313" s="1" t="s">
        <v>2907</v>
      </c>
      <c r="P313" s="1" t="s">
        <v>262</v>
      </c>
      <c r="Q313" s="66">
        <v>80492</v>
      </c>
      <c r="R313" s="67">
        <v>1</v>
      </c>
      <c r="S313" s="1" t="s">
        <v>7224</v>
      </c>
      <c r="T313" s="1" t="s">
        <v>7619</v>
      </c>
      <c r="U313" s="1" t="s">
        <v>7224</v>
      </c>
      <c r="V313" s="1" t="s">
        <v>7224</v>
      </c>
      <c r="W313" s="1" t="s">
        <v>7658</v>
      </c>
      <c r="X313" s="1" t="s">
        <v>7658</v>
      </c>
      <c r="Y313" s="1" t="s">
        <v>3713</v>
      </c>
      <c r="Z313" s="1" t="s">
        <v>3714</v>
      </c>
      <c r="AA313" s="1" t="s">
        <v>7658</v>
      </c>
      <c r="AB313" s="1" t="s">
        <v>47</v>
      </c>
      <c r="AC313" s="1" t="s">
        <v>354</v>
      </c>
      <c r="AD313" s="1" t="s">
        <v>49</v>
      </c>
      <c r="AE313" s="66">
        <v>65892</v>
      </c>
      <c r="AF313" s="66">
        <v>7200</v>
      </c>
      <c r="AG313" s="66">
        <v>7400</v>
      </c>
      <c r="AH313" s="2">
        <v>74</v>
      </c>
      <c r="AI313" s="2">
        <v>296</v>
      </c>
      <c r="AJ313" s="2">
        <v>72</v>
      </c>
      <c r="AK313" s="1" t="s">
        <v>2701</v>
      </c>
      <c r="AL313" s="2">
        <v>0</v>
      </c>
      <c r="AM313" s="2">
        <v>296</v>
      </c>
      <c r="AN313" s="66">
        <v>67784</v>
      </c>
      <c r="AO313" s="1" t="s">
        <v>7224</v>
      </c>
      <c r="AP313" s="1" t="s">
        <v>33</v>
      </c>
      <c r="AQ313" s="1" t="s">
        <v>46</v>
      </c>
      <c r="AR313" s="1" t="s">
        <v>654</v>
      </c>
      <c r="AS313" s="1" t="s">
        <v>3715</v>
      </c>
      <c r="AT313" s="133">
        <f t="shared" si="12"/>
        <v>2019</v>
      </c>
      <c r="AU313" s="1">
        <f t="shared" si="13"/>
        <v>5</v>
      </c>
      <c r="AV313" s="1">
        <f t="shared" si="14"/>
        <v>22</v>
      </c>
    </row>
    <row r="314" spans="1:48" x14ac:dyDescent="0.3">
      <c r="A314" s="2">
        <v>0</v>
      </c>
      <c r="B314" s="1" t="s">
        <v>217</v>
      </c>
      <c r="C314" s="2">
        <v>735</v>
      </c>
      <c r="D314" s="2">
        <v>666</v>
      </c>
      <c r="E314" s="1" t="s">
        <v>45</v>
      </c>
      <c r="F314" s="1" t="s">
        <v>274</v>
      </c>
      <c r="G314" s="1" t="s">
        <v>2641</v>
      </c>
      <c r="H314" s="1" t="s">
        <v>3716</v>
      </c>
      <c r="I314" s="1" t="s">
        <v>6515</v>
      </c>
      <c r="J314" s="1" t="s">
        <v>1363</v>
      </c>
      <c r="K314" s="1" t="s">
        <v>84</v>
      </c>
      <c r="L314" s="1" t="s">
        <v>85</v>
      </c>
      <c r="M314" s="1" t="s">
        <v>46</v>
      </c>
      <c r="N314" s="1" t="s">
        <v>2759</v>
      </c>
      <c r="O314" s="1" t="s">
        <v>117</v>
      </c>
      <c r="P314" s="1" t="s">
        <v>119</v>
      </c>
      <c r="Q314" s="66">
        <v>439001.33</v>
      </c>
      <c r="R314" s="67">
        <v>1</v>
      </c>
      <c r="S314" s="1" t="s">
        <v>7505</v>
      </c>
      <c r="T314" s="1" t="s">
        <v>7129</v>
      </c>
      <c r="U314" s="1" t="s">
        <v>7480</v>
      </c>
      <c r="V314" s="1" t="s">
        <v>7480</v>
      </c>
      <c r="W314" s="1" t="s">
        <v>7304</v>
      </c>
      <c r="X314" s="1" t="s">
        <v>7304</v>
      </c>
      <c r="Y314" s="1" t="s">
        <v>3717</v>
      </c>
      <c r="Z314" s="1" t="s">
        <v>3718</v>
      </c>
      <c r="AA314" s="1" t="s">
        <v>7304</v>
      </c>
      <c r="AB314" s="1" t="s">
        <v>47</v>
      </c>
      <c r="AC314" s="1" t="s">
        <v>90</v>
      </c>
      <c r="AD314" s="1" t="s">
        <v>49</v>
      </c>
      <c r="AE314" s="66">
        <v>413345</v>
      </c>
      <c r="AF314" s="66">
        <v>5200</v>
      </c>
      <c r="AG314" s="66">
        <v>20456</v>
      </c>
      <c r="AH314" s="2">
        <v>204.57</v>
      </c>
      <c r="AI314" s="68">
        <v>1805</v>
      </c>
      <c r="AJ314" s="2">
        <v>52</v>
      </c>
      <c r="AK314" s="1" t="s">
        <v>2682</v>
      </c>
      <c r="AL314" s="68">
        <v>1624</v>
      </c>
      <c r="AM314" s="68">
        <v>1805</v>
      </c>
      <c r="AN314" s="66">
        <v>372010</v>
      </c>
      <c r="AO314" s="1" t="s">
        <v>7660</v>
      </c>
      <c r="AP314" s="1" t="s">
        <v>33</v>
      </c>
      <c r="AQ314" s="1" t="s">
        <v>118</v>
      </c>
      <c r="AR314" s="1" t="s">
        <v>663</v>
      </c>
      <c r="AS314" s="1" t="s">
        <v>3719</v>
      </c>
      <c r="AT314" s="133">
        <f t="shared" si="12"/>
        <v>2019</v>
      </c>
      <c r="AU314" s="1">
        <f t="shared" si="13"/>
        <v>12</v>
      </c>
      <c r="AV314" s="1">
        <f t="shared" si="14"/>
        <v>49</v>
      </c>
    </row>
    <row r="315" spans="1:48" x14ac:dyDescent="0.3">
      <c r="A315" s="2">
        <v>0.64</v>
      </c>
      <c r="B315" s="1" t="s">
        <v>210</v>
      </c>
      <c r="C315" s="2">
        <v>812</v>
      </c>
      <c r="D315" s="2">
        <v>667</v>
      </c>
      <c r="E315" s="1" t="s">
        <v>45</v>
      </c>
      <c r="F315" s="1" t="s">
        <v>81</v>
      </c>
      <c r="G315" s="1" t="s">
        <v>35</v>
      </c>
      <c r="H315" s="1" t="s">
        <v>532</v>
      </c>
      <c r="I315" s="1" t="s">
        <v>6513</v>
      </c>
      <c r="J315" s="1" t="s">
        <v>533</v>
      </c>
      <c r="K315" s="1" t="s">
        <v>376</v>
      </c>
      <c r="L315" s="1" t="s">
        <v>39</v>
      </c>
      <c r="M315" s="1" t="s">
        <v>215</v>
      </c>
      <c r="N315" s="1" t="s">
        <v>116</v>
      </c>
      <c r="O315" s="1" t="s">
        <v>209</v>
      </c>
      <c r="P315" s="1" t="s">
        <v>119</v>
      </c>
      <c r="Q315" s="66">
        <v>975973.7</v>
      </c>
      <c r="R315" s="67">
        <v>0.74</v>
      </c>
      <c r="S315" s="1" t="s">
        <v>7619</v>
      </c>
      <c r="T315" s="1" t="s">
        <v>7102</v>
      </c>
      <c r="U315" s="1" t="s">
        <v>7619</v>
      </c>
      <c r="V315" s="1" t="s">
        <v>7619</v>
      </c>
      <c r="W315" s="1" t="s">
        <v>8154</v>
      </c>
      <c r="X315" s="1" t="s">
        <v>46</v>
      </c>
      <c r="Y315" s="1" t="s">
        <v>8155</v>
      </c>
      <c r="Z315" s="1" t="s">
        <v>8156</v>
      </c>
      <c r="AA315" s="1" t="s">
        <v>7542</v>
      </c>
      <c r="AB315" s="1" t="s">
        <v>47</v>
      </c>
      <c r="AC315" s="1" t="s">
        <v>216</v>
      </c>
      <c r="AD315" s="1" t="s">
        <v>49</v>
      </c>
      <c r="AE315" s="66">
        <v>903473.7</v>
      </c>
      <c r="AF315" s="66">
        <v>2400</v>
      </c>
      <c r="AG315" s="66">
        <v>70100</v>
      </c>
      <c r="AH315" s="2">
        <v>701</v>
      </c>
      <c r="AI315" s="104">
        <v>3945.3</v>
      </c>
      <c r="AJ315" s="2">
        <v>24</v>
      </c>
      <c r="AK315" s="1" t="s">
        <v>2682</v>
      </c>
      <c r="AL315" s="104">
        <v>3550.76</v>
      </c>
      <c r="AM315" s="104">
        <v>3945.3</v>
      </c>
      <c r="AN315" s="66">
        <v>813124.04</v>
      </c>
      <c r="AO315" s="1" t="s">
        <v>7619</v>
      </c>
      <c r="AP315" s="1" t="s">
        <v>33</v>
      </c>
      <c r="AQ315" s="1" t="s">
        <v>118</v>
      </c>
      <c r="AR315" s="1" t="s">
        <v>663</v>
      </c>
      <c r="AS315" s="1" t="s">
        <v>3720</v>
      </c>
      <c r="AT315" s="133">
        <f t="shared" si="12"/>
        <v>2020</v>
      </c>
      <c r="AU315" s="1">
        <f t="shared" si="13"/>
        <v>9</v>
      </c>
      <c r="AV315" s="1">
        <f t="shared" si="14"/>
        <v>38</v>
      </c>
    </row>
    <row r="316" spans="1:48" x14ac:dyDescent="0.3">
      <c r="A316" s="2">
        <v>0</v>
      </c>
      <c r="B316" s="1" t="s">
        <v>536</v>
      </c>
      <c r="C316" s="2">
        <v>819</v>
      </c>
      <c r="D316" s="2">
        <v>674</v>
      </c>
      <c r="E316" s="1" t="s">
        <v>177</v>
      </c>
      <c r="F316" s="1" t="s">
        <v>4463</v>
      </c>
      <c r="G316" s="1" t="s">
        <v>35</v>
      </c>
      <c r="H316" s="1" t="s">
        <v>534</v>
      </c>
      <c r="I316" s="1" t="s">
        <v>6523</v>
      </c>
      <c r="J316" s="1" t="s">
        <v>535</v>
      </c>
      <c r="K316" s="1" t="s">
        <v>155</v>
      </c>
      <c r="L316" s="1" t="s">
        <v>85</v>
      </c>
      <c r="M316" s="1" t="s">
        <v>332</v>
      </c>
      <c r="N316" s="1" t="s">
        <v>266</v>
      </c>
      <c r="O316" s="1" t="s">
        <v>310</v>
      </c>
      <c r="P316" s="1" t="s">
        <v>269</v>
      </c>
      <c r="Q316" s="66">
        <v>2255275.8199999998</v>
      </c>
      <c r="R316" s="67">
        <v>0.83</v>
      </c>
      <c r="S316" s="1" t="s">
        <v>7705</v>
      </c>
      <c r="T316" s="1" t="s">
        <v>7611</v>
      </c>
      <c r="U316" s="1" t="s">
        <v>7705</v>
      </c>
      <c r="V316" s="1" t="s">
        <v>7705</v>
      </c>
      <c r="W316" s="1" t="s">
        <v>7711</v>
      </c>
      <c r="X316" s="1" t="s">
        <v>46</v>
      </c>
      <c r="Y316" s="1" t="s">
        <v>6599</v>
      </c>
      <c r="Z316" s="1" t="s">
        <v>6600</v>
      </c>
      <c r="AA316" s="1" t="s">
        <v>7156</v>
      </c>
      <c r="AB316" s="1" t="s">
        <v>6518</v>
      </c>
      <c r="AC316" s="1" t="s">
        <v>90</v>
      </c>
      <c r="AD316" s="1" t="s">
        <v>49</v>
      </c>
      <c r="AE316" s="66">
        <v>2252075.8199999998</v>
      </c>
      <c r="AF316" s="66">
        <v>800</v>
      </c>
      <c r="AG316" s="66">
        <v>2400</v>
      </c>
      <c r="AH316" s="68">
        <v>2400</v>
      </c>
      <c r="AI316" s="68">
        <v>2252075</v>
      </c>
      <c r="AJ316" s="2">
        <v>800</v>
      </c>
      <c r="AK316" s="1" t="s">
        <v>2682</v>
      </c>
      <c r="AL316" s="68">
        <v>10068</v>
      </c>
      <c r="AM316" s="68">
        <v>10068</v>
      </c>
      <c r="AN316" s="66">
        <v>2305522</v>
      </c>
      <c r="AO316" s="1" t="s">
        <v>7677</v>
      </c>
      <c r="AP316" s="1" t="s">
        <v>33</v>
      </c>
      <c r="AQ316" s="1" t="s">
        <v>358</v>
      </c>
      <c r="AR316" s="1" t="s">
        <v>663</v>
      </c>
      <c r="AS316" s="1" t="s">
        <v>3724</v>
      </c>
      <c r="AT316" s="133">
        <f t="shared" si="12"/>
        <v>2020</v>
      </c>
      <c r="AU316" s="1">
        <f t="shared" si="13"/>
        <v>7</v>
      </c>
      <c r="AV316" s="1">
        <f t="shared" si="14"/>
        <v>30</v>
      </c>
    </row>
    <row r="317" spans="1:48" x14ac:dyDescent="0.3">
      <c r="A317" s="2">
        <v>0.67</v>
      </c>
      <c r="B317" s="1" t="s">
        <v>367</v>
      </c>
      <c r="C317" s="2">
        <v>705</v>
      </c>
      <c r="D317" s="2">
        <v>675</v>
      </c>
      <c r="E317" s="1" t="s">
        <v>45</v>
      </c>
      <c r="F317" s="1" t="s">
        <v>152</v>
      </c>
      <c r="G317" s="1" t="s">
        <v>35</v>
      </c>
      <c r="H317" s="1" t="s">
        <v>524</v>
      </c>
      <c r="I317" s="1" t="s">
        <v>6513</v>
      </c>
      <c r="J317" s="1" t="s">
        <v>537</v>
      </c>
      <c r="K317" s="1" t="s">
        <v>66</v>
      </c>
      <c r="L317" s="1" t="s">
        <v>55</v>
      </c>
      <c r="M317" s="1" t="s">
        <v>6756</v>
      </c>
      <c r="N317" s="1" t="s">
        <v>56</v>
      </c>
      <c r="O317" s="1" t="s">
        <v>365</v>
      </c>
      <c r="P317" s="1" t="s">
        <v>146</v>
      </c>
      <c r="Q317" s="66">
        <v>3893064.01</v>
      </c>
      <c r="R317" s="67">
        <v>0.88</v>
      </c>
      <c r="S317" s="1" t="s">
        <v>7469</v>
      </c>
      <c r="T317" s="1" t="s">
        <v>7274</v>
      </c>
      <c r="U317" s="1" t="s">
        <v>7469</v>
      </c>
      <c r="V317" s="1" t="s">
        <v>7469</v>
      </c>
      <c r="W317" s="1" t="s">
        <v>7358</v>
      </c>
      <c r="X317" s="1" t="s">
        <v>46</v>
      </c>
      <c r="Y317" s="1" t="s">
        <v>538</v>
      </c>
      <c r="Z317" s="1" t="s">
        <v>539</v>
      </c>
      <c r="AA317" s="1" t="s">
        <v>7280</v>
      </c>
      <c r="AB317" s="1" t="s">
        <v>47</v>
      </c>
      <c r="AC317" s="1" t="s">
        <v>455</v>
      </c>
      <c r="AD317" s="1" t="s">
        <v>49</v>
      </c>
      <c r="AE317" s="66">
        <v>3878264.01</v>
      </c>
      <c r="AF317" s="66">
        <v>2300</v>
      </c>
      <c r="AG317" s="66">
        <v>12500</v>
      </c>
      <c r="AH317" s="2">
        <v>125</v>
      </c>
      <c r="AI317" s="104">
        <v>17396.02</v>
      </c>
      <c r="AJ317" s="2">
        <v>23</v>
      </c>
      <c r="AK317" s="1" t="s">
        <v>2682</v>
      </c>
      <c r="AL317" s="68">
        <v>17392</v>
      </c>
      <c r="AM317" s="68">
        <v>17392</v>
      </c>
      <c r="AN317" s="66">
        <v>3982697</v>
      </c>
      <c r="AO317" s="1" t="s">
        <v>7469</v>
      </c>
      <c r="AP317" s="1" t="s">
        <v>33</v>
      </c>
      <c r="AQ317" s="1" t="s">
        <v>256</v>
      </c>
      <c r="AR317" s="1" t="s">
        <v>663</v>
      </c>
      <c r="AS317" s="1" t="s">
        <v>3725</v>
      </c>
      <c r="AT317" s="133">
        <f t="shared" si="12"/>
        <v>2020</v>
      </c>
      <c r="AU317" s="1">
        <f t="shared" si="13"/>
        <v>3</v>
      </c>
      <c r="AV317" s="1">
        <f t="shared" si="14"/>
        <v>11</v>
      </c>
    </row>
    <row r="318" spans="1:48" x14ac:dyDescent="0.3">
      <c r="A318" s="2">
        <v>0</v>
      </c>
      <c r="B318" s="1" t="s">
        <v>160</v>
      </c>
      <c r="C318" s="68">
        <v>1207</v>
      </c>
      <c r="D318" s="2">
        <v>686</v>
      </c>
      <c r="E318" s="1" t="s">
        <v>45</v>
      </c>
      <c r="F318" s="1" t="s">
        <v>171</v>
      </c>
      <c r="G318" s="1" t="s">
        <v>35</v>
      </c>
      <c r="H318" s="1" t="s">
        <v>420</v>
      </c>
      <c r="I318" s="1" t="s">
        <v>6520</v>
      </c>
      <c r="J318" s="1" t="s">
        <v>540</v>
      </c>
      <c r="K318" s="1" t="s">
        <v>155</v>
      </c>
      <c r="L318" s="1" t="s">
        <v>85</v>
      </c>
      <c r="M318" s="1" t="s">
        <v>332</v>
      </c>
      <c r="N318" s="1" t="s">
        <v>266</v>
      </c>
      <c r="O318" s="1" t="s">
        <v>310</v>
      </c>
      <c r="P318" s="1" t="s">
        <v>269</v>
      </c>
      <c r="Q318" s="66">
        <v>1777570.08</v>
      </c>
      <c r="R318" s="67">
        <v>0</v>
      </c>
      <c r="S318" s="1" t="s">
        <v>7134</v>
      </c>
      <c r="T318" s="1" t="s">
        <v>7348</v>
      </c>
      <c r="U318" s="1" t="s">
        <v>7134</v>
      </c>
      <c r="V318" s="1" t="s">
        <v>46</v>
      </c>
      <c r="W318" s="1" t="s">
        <v>7348</v>
      </c>
      <c r="X318" s="1" t="s">
        <v>46</v>
      </c>
      <c r="Y318" s="1" t="s">
        <v>7799</v>
      </c>
      <c r="Z318" s="1" t="s">
        <v>7800</v>
      </c>
      <c r="AA318" s="1" t="s">
        <v>7671</v>
      </c>
      <c r="AB318" s="1" t="s">
        <v>47</v>
      </c>
      <c r="AC318" s="1" t="s">
        <v>159</v>
      </c>
      <c r="AD318" s="1" t="s">
        <v>49</v>
      </c>
      <c r="AE318" s="66">
        <v>1748050.08</v>
      </c>
      <c r="AF318" s="66">
        <v>15520</v>
      </c>
      <c r="AG318" s="66">
        <v>14000</v>
      </c>
      <c r="AH318" s="2">
        <v>92</v>
      </c>
      <c r="AI318" s="104">
        <v>7633.4</v>
      </c>
      <c r="AJ318" s="2">
        <v>155.19999999999999</v>
      </c>
      <c r="AK318" s="1" t="s">
        <v>2682</v>
      </c>
      <c r="AL318" s="104">
        <v>7633.45</v>
      </c>
      <c r="AM318" s="104">
        <v>7633.45</v>
      </c>
      <c r="AN318" s="66">
        <v>1748060.05</v>
      </c>
      <c r="AO318" s="1" t="s">
        <v>7302</v>
      </c>
      <c r="AP318" s="1" t="s">
        <v>33</v>
      </c>
      <c r="AQ318" s="1" t="s">
        <v>268</v>
      </c>
      <c r="AR318" s="1" t="s">
        <v>663</v>
      </c>
      <c r="AS318" s="1" t="s">
        <v>3729</v>
      </c>
      <c r="AT318" s="133">
        <f t="shared" si="12"/>
        <v>2020</v>
      </c>
      <c r="AU318" s="1">
        <f t="shared" si="13"/>
        <v>8</v>
      </c>
      <c r="AV318" s="1">
        <f t="shared" si="14"/>
        <v>35</v>
      </c>
    </row>
    <row r="319" spans="1:48" x14ac:dyDescent="0.3">
      <c r="A319" s="2">
        <v>0.99</v>
      </c>
      <c r="B319" s="1" t="s">
        <v>210</v>
      </c>
      <c r="C319" s="2">
        <v>766</v>
      </c>
      <c r="D319" s="2">
        <v>690</v>
      </c>
      <c r="E319" s="1" t="s">
        <v>137</v>
      </c>
      <c r="F319" s="1" t="s">
        <v>274</v>
      </c>
      <c r="G319" s="1" t="s">
        <v>2641</v>
      </c>
      <c r="H319" s="1" t="s">
        <v>474</v>
      </c>
      <c r="I319" s="1" t="s">
        <v>6514</v>
      </c>
      <c r="J319" s="1" t="s">
        <v>1386</v>
      </c>
      <c r="K319" s="1" t="s">
        <v>214</v>
      </c>
      <c r="L319" s="1" t="s">
        <v>39</v>
      </c>
      <c r="M319" s="1" t="s">
        <v>46</v>
      </c>
      <c r="N319" s="1" t="s">
        <v>266</v>
      </c>
      <c r="O319" s="1" t="s">
        <v>267</v>
      </c>
      <c r="P319" s="1" t="s">
        <v>269</v>
      </c>
      <c r="Q319" s="66">
        <v>833169</v>
      </c>
      <c r="R319" s="67">
        <v>1</v>
      </c>
      <c r="S319" s="1" t="s">
        <v>7695</v>
      </c>
      <c r="T319" s="1" t="s">
        <v>7281</v>
      </c>
      <c r="U319" s="1" t="s">
        <v>7695</v>
      </c>
      <c r="V319" s="1" t="s">
        <v>7695</v>
      </c>
      <c r="W319" s="1" t="s">
        <v>7261</v>
      </c>
      <c r="X319" s="1" t="s">
        <v>7261</v>
      </c>
      <c r="Y319" s="1" t="s">
        <v>3730</v>
      </c>
      <c r="Z319" s="1" t="s">
        <v>3731</v>
      </c>
      <c r="AA319" s="1" t="s">
        <v>7261</v>
      </c>
      <c r="AB319" s="1" t="s">
        <v>47</v>
      </c>
      <c r="AC319" s="1" t="s">
        <v>216</v>
      </c>
      <c r="AD319" s="1" t="s">
        <v>49</v>
      </c>
      <c r="AE319" s="66">
        <v>801729</v>
      </c>
      <c r="AF319" s="66">
        <v>10400</v>
      </c>
      <c r="AG319" s="66">
        <v>21040</v>
      </c>
      <c r="AH319" s="2">
        <v>210.4</v>
      </c>
      <c r="AI319" s="68">
        <v>3501</v>
      </c>
      <c r="AJ319" s="2">
        <v>104</v>
      </c>
      <c r="AK319" s="1" t="s">
        <v>2682</v>
      </c>
      <c r="AL319" s="104">
        <v>2970.9</v>
      </c>
      <c r="AM319" s="68">
        <v>3301</v>
      </c>
      <c r="AN319" s="66">
        <v>720656.1</v>
      </c>
      <c r="AO319" s="1" t="s">
        <v>7375</v>
      </c>
      <c r="AP319" s="1" t="s">
        <v>33</v>
      </c>
      <c r="AQ319" s="1" t="s">
        <v>2712</v>
      </c>
      <c r="AR319" s="1" t="s">
        <v>663</v>
      </c>
      <c r="AS319" s="1" t="s">
        <v>3732</v>
      </c>
      <c r="AT319" s="133">
        <f t="shared" si="12"/>
        <v>2019</v>
      </c>
      <c r="AU319" s="1">
        <f t="shared" si="13"/>
        <v>11</v>
      </c>
      <c r="AV319" s="1">
        <f t="shared" si="14"/>
        <v>48</v>
      </c>
    </row>
    <row r="320" spans="1:48" x14ac:dyDescent="0.3">
      <c r="A320" s="2">
        <v>1</v>
      </c>
      <c r="B320" s="1" t="s">
        <v>189</v>
      </c>
      <c r="C320" s="68">
        <v>1132</v>
      </c>
      <c r="D320" s="2">
        <v>695</v>
      </c>
      <c r="E320" s="1" t="s">
        <v>218</v>
      </c>
      <c r="F320" s="1" t="s">
        <v>34</v>
      </c>
      <c r="G320" s="1" t="s">
        <v>35</v>
      </c>
      <c r="H320" s="1" t="s">
        <v>184</v>
      </c>
      <c r="I320" s="1" t="s">
        <v>6510</v>
      </c>
      <c r="J320" s="1" t="s">
        <v>1389</v>
      </c>
      <c r="K320" s="1" t="s">
        <v>186</v>
      </c>
      <c r="L320" s="1" t="s">
        <v>427</v>
      </c>
      <c r="M320" s="1" t="s">
        <v>186</v>
      </c>
      <c r="N320" s="1" t="s">
        <v>188</v>
      </c>
      <c r="O320" s="1" t="s">
        <v>187</v>
      </c>
      <c r="P320" s="1" t="s">
        <v>188</v>
      </c>
      <c r="Q320" s="66">
        <v>128000</v>
      </c>
      <c r="R320" s="67">
        <v>0.83</v>
      </c>
      <c r="S320" s="1" t="s">
        <v>7366</v>
      </c>
      <c r="T320" s="1" t="s">
        <v>7448</v>
      </c>
      <c r="U320" s="1" t="s">
        <v>7366</v>
      </c>
      <c r="V320" s="1" t="s">
        <v>7366</v>
      </c>
      <c r="W320" s="1" t="s">
        <v>7448</v>
      </c>
      <c r="X320" s="1" t="s">
        <v>46</v>
      </c>
      <c r="Y320" s="1" t="s">
        <v>4500</v>
      </c>
      <c r="Z320" s="1" t="s">
        <v>4501</v>
      </c>
      <c r="AA320" s="1" t="s">
        <v>7713</v>
      </c>
      <c r="AB320" s="1" t="s">
        <v>108</v>
      </c>
      <c r="AC320" s="1" t="s">
        <v>78</v>
      </c>
      <c r="AD320" s="1" t="s">
        <v>49</v>
      </c>
      <c r="AE320" s="66" t="s">
        <v>46</v>
      </c>
      <c r="AF320" s="66">
        <v>12000</v>
      </c>
      <c r="AG320" s="66">
        <v>116000</v>
      </c>
      <c r="AH320" s="68">
        <v>1160</v>
      </c>
      <c r="AI320" s="104" t="s">
        <v>46</v>
      </c>
      <c r="AJ320" s="2">
        <v>120</v>
      </c>
      <c r="AK320" s="1" t="s">
        <v>218</v>
      </c>
      <c r="AL320" s="2">
        <v>0</v>
      </c>
      <c r="AM320" s="2">
        <v>120</v>
      </c>
      <c r="AN320" s="66">
        <v>0</v>
      </c>
      <c r="AO320" s="1" t="s">
        <v>7296</v>
      </c>
      <c r="AP320" s="1" t="s">
        <v>183</v>
      </c>
      <c r="AQ320" s="1" t="s">
        <v>46</v>
      </c>
      <c r="AR320" s="1" t="s">
        <v>654</v>
      </c>
      <c r="AS320" s="1" t="s">
        <v>4650</v>
      </c>
      <c r="AT320" s="133">
        <f t="shared" si="12"/>
        <v>2020</v>
      </c>
      <c r="AU320" s="1">
        <f t="shared" si="13"/>
        <v>5</v>
      </c>
      <c r="AV320" s="1">
        <f t="shared" si="14"/>
        <v>21</v>
      </c>
    </row>
    <row r="321" spans="1:48" x14ac:dyDescent="0.3">
      <c r="A321" s="2">
        <v>2.59</v>
      </c>
      <c r="B321" s="1" t="s">
        <v>189</v>
      </c>
      <c r="C321" s="2">
        <v>773</v>
      </c>
      <c r="D321" s="2">
        <v>699</v>
      </c>
      <c r="E321" s="1" t="s">
        <v>45</v>
      </c>
      <c r="F321" s="1" t="s">
        <v>274</v>
      </c>
      <c r="G321" s="1" t="s">
        <v>2641</v>
      </c>
      <c r="H321" s="1" t="s">
        <v>184</v>
      </c>
      <c r="I321" s="1" t="s">
        <v>6515</v>
      </c>
      <c r="J321" s="1" t="s">
        <v>541</v>
      </c>
      <c r="K321" s="1" t="s">
        <v>186</v>
      </c>
      <c r="L321" s="1" t="s">
        <v>427</v>
      </c>
      <c r="M321" s="1" t="s">
        <v>186</v>
      </c>
      <c r="N321" s="1" t="s">
        <v>188</v>
      </c>
      <c r="O321" s="1" t="s">
        <v>187</v>
      </c>
      <c r="P321" s="1" t="s">
        <v>187</v>
      </c>
      <c r="Q321" s="66">
        <v>78000</v>
      </c>
      <c r="R321" s="67">
        <v>1</v>
      </c>
      <c r="S321" s="1" t="s">
        <v>7607</v>
      </c>
      <c r="T321" s="1" t="s">
        <v>7150</v>
      </c>
      <c r="U321" s="1" t="s">
        <v>7607</v>
      </c>
      <c r="V321" s="1" t="s">
        <v>7607</v>
      </c>
      <c r="W321" s="1" t="s">
        <v>7194</v>
      </c>
      <c r="X321" s="1" t="s">
        <v>7194</v>
      </c>
      <c r="Y321" s="1" t="s">
        <v>7714</v>
      </c>
      <c r="Z321" s="1" t="s">
        <v>4698</v>
      </c>
      <c r="AA321" s="1" t="s">
        <v>7194</v>
      </c>
      <c r="AB321" s="1" t="s">
        <v>108</v>
      </c>
      <c r="AC321" s="1" t="s">
        <v>78</v>
      </c>
      <c r="AD321" s="1" t="s">
        <v>49</v>
      </c>
      <c r="AE321" s="66">
        <v>1600</v>
      </c>
      <c r="AF321" s="66" t="s">
        <v>46</v>
      </c>
      <c r="AG321" s="66">
        <v>22000</v>
      </c>
      <c r="AH321" s="2">
        <v>236</v>
      </c>
      <c r="AI321" s="104" t="s">
        <v>46</v>
      </c>
      <c r="AJ321" s="2">
        <v>544</v>
      </c>
      <c r="AK321" s="1" t="s">
        <v>218</v>
      </c>
      <c r="AL321" s="2">
        <v>0</v>
      </c>
      <c r="AM321" s="2">
        <v>780</v>
      </c>
      <c r="AN321" s="66">
        <v>0</v>
      </c>
      <c r="AO321" s="1" t="s">
        <v>7097</v>
      </c>
      <c r="AP321" s="1" t="s">
        <v>183</v>
      </c>
      <c r="AQ321" s="1" t="s">
        <v>46</v>
      </c>
      <c r="AR321" s="1" t="s">
        <v>663</v>
      </c>
      <c r="AS321" s="1" t="s">
        <v>3733</v>
      </c>
      <c r="AT321" s="133">
        <f t="shared" si="12"/>
        <v>2020</v>
      </c>
      <c r="AU321" s="1">
        <f t="shared" si="13"/>
        <v>8</v>
      </c>
      <c r="AV321" s="1">
        <f t="shared" si="14"/>
        <v>34</v>
      </c>
    </row>
    <row r="322" spans="1:48" x14ac:dyDescent="0.3">
      <c r="A322" s="2">
        <v>0.35</v>
      </c>
      <c r="B322" s="1" t="s">
        <v>189</v>
      </c>
      <c r="C322" s="2">
        <v>674</v>
      </c>
      <c r="D322" s="2">
        <v>700</v>
      </c>
      <c r="E322" s="1" t="s">
        <v>45</v>
      </c>
      <c r="F322" s="1" t="s">
        <v>274</v>
      </c>
      <c r="G322" s="1" t="s">
        <v>2641</v>
      </c>
      <c r="H322" s="1" t="s">
        <v>184</v>
      </c>
      <c r="I322" s="1" t="s">
        <v>6515</v>
      </c>
      <c r="J322" s="1" t="s">
        <v>3734</v>
      </c>
      <c r="K322" s="1" t="s">
        <v>186</v>
      </c>
      <c r="L322" s="1" t="s">
        <v>39</v>
      </c>
      <c r="M322" s="1" t="s">
        <v>46</v>
      </c>
      <c r="N322" s="1" t="s">
        <v>3735</v>
      </c>
      <c r="O322" s="1" t="s">
        <v>187</v>
      </c>
      <c r="P322" s="1" t="s">
        <v>187</v>
      </c>
      <c r="Q322" s="66">
        <v>58900</v>
      </c>
      <c r="R322" s="67">
        <v>1</v>
      </c>
      <c r="S322" s="1" t="s">
        <v>7441</v>
      </c>
      <c r="T322" s="1" t="s">
        <v>7666</v>
      </c>
      <c r="U322" s="1" t="s">
        <v>7441</v>
      </c>
      <c r="V322" s="1" t="s">
        <v>7441</v>
      </c>
      <c r="W322" s="1" t="s">
        <v>7706</v>
      </c>
      <c r="X322" s="1" t="s">
        <v>7706</v>
      </c>
      <c r="Y322" s="1" t="s">
        <v>3736</v>
      </c>
      <c r="Z322" s="1" t="s">
        <v>3737</v>
      </c>
      <c r="AA322" s="1" t="s">
        <v>7706</v>
      </c>
      <c r="AB322" s="1" t="s">
        <v>47</v>
      </c>
      <c r="AC322" s="1" t="s">
        <v>7039</v>
      </c>
      <c r="AD322" s="1" t="s">
        <v>49</v>
      </c>
      <c r="AE322" s="66">
        <v>2400</v>
      </c>
      <c r="AF322" s="66" t="s">
        <v>46</v>
      </c>
      <c r="AG322" s="66">
        <v>14200</v>
      </c>
      <c r="AH322" s="2">
        <v>166</v>
      </c>
      <c r="AI322" s="2">
        <v>423</v>
      </c>
      <c r="AJ322" s="2" t="s">
        <v>46</v>
      </c>
      <c r="AK322" s="1" t="s">
        <v>46</v>
      </c>
      <c r="AL322" s="2">
        <v>0</v>
      </c>
      <c r="AM322" s="2">
        <v>304</v>
      </c>
      <c r="AN322" s="66">
        <v>0</v>
      </c>
      <c r="AO322" s="1" t="s">
        <v>7628</v>
      </c>
      <c r="AP322" s="1" t="s">
        <v>33</v>
      </c>
      <c r="AQ322" s="1" t="s">
        <v>2992</v>
      </c>
      <c r="AR322" s="1" t="s">
        <v>654</v>
      </c>
      <c r="AS322" s="1" t="s">
        <v>3738</v>
      </c>
      <c r="AT322" s="133">
        <f t="shared" ref="AT322:AT385" si="15">YEAR(AA322)</f>
        <v>2019</v>
      </c>
      <c r="AU322" s="1">
        <f t="shared" ref="AU322:AU385" si="16">MONTH(AA322)</f>
        <v>8</v>
      </c>
      <c r="AV322" s="1">
        <f t="shared" ref="AV322:AV385" si="17">WEEKNUM(AA322)</f>
        <v>31</v>
      </c>
    </row>
    <row r="323" spans="1:48" x14ac:dyDescent="0.3">
      <c r="A323" s="2">
        <v>0.57999999999999996</v>
      </c>
      <c r="B323" s="1" t="s">
        <v>394</v>
      </c>
      <c r="C323" s="2">
        <v>738</v>
      </c>
      <c r="D323" s="2">
        <v>704</v>
      </c>
      <c r="E323" s="1" t="s">
        <v>45</v>
      </c>
      <c r="F323" s="1" t="s">
        <v>274</v>
      </c>
      <c r="G323" s="1" t="s">
        <v>2641</v>
      </c>
      <c r="H323" s="1" t="s">
        <v>3739</v>
      </c>
      <c r="I323" s="1" t="s">
        <v>6515</v>
      </c>
      <c r="J323" s="1" t="s">
        <v>1398</v>
      </c>
      <c r="K323" s="1" t="s">
        <v>73</v>
      </c>
      <c r="L323" s="1" t="s">
        <v>39</v>
      </c>
      <c r="M323" s="1" t="s">
        <v>46</v>
      </c>
      <c r="N323" s="1" t="s">
        <v>544</v>
      </c>
      <c r="O323" s="1" t="s">
        <v>2506</v>
      </c>
      <c r="P323" s="1" t="s">
        <v>544</v>
      </c>
      <c r="Q323" s="66">
        <v>60000</v>
      </c>
      <c r="R323" s="67">
        <v>1</v>
      </c>
      <c r="S323" s="1" t="s">
        <v>7626</v>
      </c>
      <c r="T323" s="1" t="s">
        <v>7113</v>
      </c>
      <c r="U323" s="1" t="s">
        <v>7626</v>
      </c>
      <c r="V323" s="1" t="s">
        <v>7626</v>
      </c>
      <c r="W323" s="1" t="s">
        <v>7446</v>
      </c>
      <c r="X323" s="1" t="s">
        <v>7446</v>
      </c>
      <c r="Y323" s="1" t="s">
        <v>3740</v>
      </c>
      <c r="Z323" s="1" t="s">
        <v>3741</v>
      </c>
      <c r="AA323" s="1" t="s">
        <v>7446</v>
      </c>
      <c r="AB323" s="1" t="s">
        <v>108</v>
      </c>
      <c r="AC323" s="1" t="s">
        <v>7039</v>
      </c>
      <c r="AD323" s="1" t="s">
        <v>49</v>
      </c>
      <c r="AE323" s="66">
        <v>40000</v>
      </c>
      <c r="AF323" s="66">
        <v>0</v>
      </c>
      <c r="AG323" s="66">
        <v>20000</v>
      </c>
      <c r="AH323" s="2">
        <v>200</v>
      </c>
      <c r="AI323" s="2">
        <v>400</v>
      </c>
      <c r="AJ323" s="2">
        <v>0</v>
      </c>
      <c r="AK323" s="1" t="s">
        <v>2701</v>
      </c>
      <c r="AL323" s="2">
        <v>0</v>
      </c>
      <c r="AM323" s="2">
        <v>600</v>
      </c>
      <c r="AN323" s="66">
        <v>0</v>
      </c>
      <c r="AO323" s="1" t="s">
        <v>7666</v>
      </c>
      <c r="AP323" s="1" t="s">
        <v>183</v>
      </c>
      <c r="AQ323" s="1" t="s">
        <v>46</v>
      </c>
      <c r="AR323" s="1" t="s">
        <v>663</v>
      </c>
      <c r="AS323" s="1" t="s">
        <v>3742</v>
      </c>
      <c r="AT323" s="133">
        <f t="shared" si="15"/>
        <v>2019</v>
      </c>
      <c r="AU323" s="1">
        <f t="shared" si="16"/>
        <v>10</v>
      </c>
      <c r="AV323" s="1">
        <f t="shared" si="17"/>
        <v>44</v>
      </c>
    </row>
    <row r="324" spans="1:48" x14ac:dyDescent="0.3">
      <c r="A324" s="2">
        <v>0.8</v>
      </c>
      <c r="B324" s="1" t="s">
        <v>210</v>
      </c>
      <c r="C324" s="2">
        <v>901</v>
      </c>
      <c r="D324" s="2">
        <v>707</v>
      </c>
      <c r="E324" s="1" t="s">
        <v>45</v>
      </c>
      <c r="F324" s="1" t="s">
        <v>274</v>
      </c>
      <c r="G324" s="1" t="s">
        <v>2641</v>
      </c>
      <c r="H324" s="1" t="s">
        <v>264</v>
      </c>
      <c r="I324" s="1" t="s">
        <v>6525</v>
      </c>
      <c r="J324" s="1" t="s">
        <v>3743</v>
      </c>
      <c r="K324" s="1" t="s">
        <v>290</v>
      </c>
      <c r="L324" s="1" t="s">
        <v>39</v>
      </c>
      <c r="M324" s="1" t="s">
        <v>46</v>
      </c>
      <c r="N324" s="1" t="s">
        <v>266</v>
      </c>
      <c r="O324" s="1" t="s">
        <v>267</v>
      </c>
      <c r="P324" s="1" t="s">
        <v>269</v>
      </c>
      <c r="Q324" s="66">
        <v>2317397.29</v>
      </c>
      <c r="R324" s="67">
        <v>1</v>
      </c>
      <c r="S324" s="1" t="s">
        <v>7715</v>
      </c>
      <c r="T324" s="1" t="s">
        <v>7164</v>
      </c>
      <c r="U324" s="1" t="s">
        <v>7715</v>
      </c>
      <c r="V324" s="1" t="s">
        <v>7715</v>
      </c>
      <c r="W324" s="1" t="s">
        <v>7314</v>
      </c>
      <c r="X324" s="1" t="s">
        <v>7314</v>
      </c>
      <c r="Y324" s="1" t="s">
        <v>3744</v>
      </c>
      <c r="Z324" s="1" t="s">
        <v>604</v>
      </c>
      <c r="AA324" s="1" t="s">
        <v>7228</v>
      </c>
      <c r="AB324" s="1" t="s">
        <v>47</v>
      </c>
      <c r="AC324" s="1" t="s">
        <v>216</v>
      </c>
      <c r="AD324" s="1" t="s">
        <v>49</v>
      </c>
      <c r="AE324" s="66">
        <v>2284597.29</v>
      </c>
      <c r="AF324" s="66">
        <v>800</v>
      </c>
      <c r="AG324" s="66">
        <v>32000</v>
      </c>
      <c r="AH324" s="2">
        <v>320</v>
      </c>
      <c r="AI324" s="104">
        <v>9976.4</v>
      </c>
      <c r="AJ324" s="2">
        <v>8</v>
      </c>
      <c r="AK324" s="1" t="s">
        <v>2682</v>
      </c>
      <c r="AL324" s="104">
        <v>10072.4</v>
      </c>
      <c r="AM324" s="104">
        <v>10072.4</v>
      </c>
      <c r="AN324" s="66">
        <v>2306579.6</v>
      </c>
      <c r="AO324" s="1" t="s">
        <v>7334</v>
      </c>
      <c r="AP324" s="1" t="s">
        <v>33</v>
      </c>
      <c r="AQ324" s="1" t="s">
        <v>3745</v>
      </c>
      <c r="AR324" s="1" t="s">
        <v>663</v>
      </c>
      <c r="AS324" s="1" t="s">
        <v>3746</v>
      </c>
      <c r="AT324" s="133">
        <f t="shared" si="15"/>
        <v>2020</v>
      </c>
      <c r="AU324" s="1">
        <f t="shared" si="16"/>
        <v>2</v>
      </c>
      <c r="AV324" s="1">
        <f t="shared" si="17"/>
        <v>6</v>
      </c>
    </row>
    <row r="325" spans="1:48" x14ac:dyDescent="0.3">
      <c r="A325" s="2">
        <v>0.89</v>
      </c>
      <c r="B325" s="1" t="s">
        <v>189</v>
      </c>
      <c r="C325" s="68">
        <v>1186</v>
      </c>
      <c r="D325" s="2">
        <v>714</v>
      </c>
      <c r="E325" s="1" t="s">
        <v>218</v>
      </c>
      <c r="F325" s="1" t="s">
        <v>274</v>
      </c>
      <c r="G325" s="1" t="s">
        <v>2641</v>
      </c>
      <c r="H325" s="1" t="s">
        <v>184</v>
      </c>
      <c r="I325" s="1" t="s">
        <v>6515</v>
      </c>
      <c r="J325" s="1" t="s">
        <v>6232</v>
      </c>
      <c r="K325" s="1" t="s">
        <v>186</v>
      </c>
      <c r="L325" s="1" t="s">
        <v>39</v>
      </c>
      <c r="M325" s="1" t="s">
        <v>186</v>
      </c>
      <c r="N325" s="1" t="s">
        <v>188</v>
      </c>
      <c r="O325" s="1" t="s">
        <v>187</v>
      </c>
      <c r="P325" s="1" t="s">
        <v>187</v>
      </c>
      <c r="Q325" s="66">
        <v>39200</v>
      </c>
      <c r="R325" s="67">
        <v>1</v>
      </c>
      <c r="S325" s="1" t="s">
        <v>7716</v>
      </c>
      <c r="T325" s="1" t="s">
        <v>7383</v>
      </c>
      <c r="U325" s="1" t="s">
        <v>7716</v>
      </c>
      <c r="V325" s="1" t="s">
        <v>7716</v>
      </c>
      <c r="W325" s="1" t="s">
        <v>7368</v>
      </c>
      <c r="X325" s="1" t="s">
        <v>7346</v>
      </c>
      <c r="Y325" s="1" t="s">
        <v>6729</v>
      </c>
      <c r="Z325" s="1" t="s">
        <v>6772</v>
      </c>
      <c r="AA325" s="1" t="s">
        <v>7128</v>
      </c>
      <c r="AB325" s="1" t="s">
        <v>47</v>
      </c>
      <c r="AC325" s="1" t="s">
        <v>7039</v>
      </c>
      <c r="AD325" s="1" t="s">
        <v>49</v>
      </c>
      <c r="AE325" s="66" t="s">
        <v>46</v>
      </c>
      <c r="AF325" s="66">
        <v>16000</v>
      </c>
      <c r="AG325" s="66">
        <v>23200</v>
      </c>
      <c r="AH325" s="2">
        <v>232</v>
      </c>
      <c r="AI325" s="104" t="s">
        <v>46</v>
      </c>
      <c r="AJ325" s="2">
        <v>160</v>
      </c>
      <c r="AK325" s="1" t="s">
        <v>218</v>
      </c>
      <c r="AL325" s="2">
        <v>0</v>
      </c>
      <c r="AM325" s="2">
        <v>160</v>
      </c>
      <c r="AN325" s="66">
        <v>0</v>
      </c>
      <c r="AO325" s="1" t="s">
        <v>7448</v>
      </c>
      <c r="AP325" s="1" t="s">
        <v>183</v>
      </c>
      <c r="AQ325" s="1" t="s">
        <v>46</v>
      </c>
      <c r="AR325" s="1" t="s">
        <v>654</v>
      </c>
      <c r="AS325" s="1" t="s">
        <v>6233</v>
      </c>
      <c r="AT325" s="133">
        <f t="shared" si="15"/>
        <v>2020</v>
      </c>
      <c r="AU325" s="1">
        <f t="shared" si="16"/>
        <v>7</v>
      </c>
      <c r="AV325" s="1">
        <f t="shared" si="17"/>
        <v>31</v>
      </c>
    </row>
    <row r="326" spans="1:48" x14ac:dyDescent="0.3">
      <c r="A326" s="2">
        <v>0</v>
      </c>
      <c r="B326" s="1" t="s">
        <v>62</v>
      </c>
      <c r="C326" s="2">
        <v>963</v>
      </c>
      <c r="D326" s="2">
        <v>719</v>
      </c>
      <c r="E326" s="1" t="s">
        <v>45</v>
      </c>
      <c r="F326" s="1" t="s">
        <v>274</v>
      </c>
      <c r="G326" s="1" t="s">
        <v>2641</v>
      </c>
      <c r="H326" s="1" t="s">
        <v>141</v>
      </c>
      <c r="I326" s="1" t="s">
        <v>6523</v>
      </c>
      <c r="J326" s="1" t="s">
        <v>542</v>
      </c>
      <c r="K326" s="1" t="s">
        <v>54</v>
      </c>
      <c r="L326" s="1" t="s">
        <v>55</v>
      </c>
      <c r="M326" s="1" t="s">
        <v>143</v>
      </c>
      <c r="N326" s="1" t="s">
        <v>56</v>
      </c>
      <c r="O326" s="1" t="s">
        <v>144</v>
      </c>
      <c r="P326" s="1" t="s">
        <v>146</v>
      </c>
      <c r="Q326" s="66">
        <v>942114.38</v>
      </c>
      <c r="R326" s="67">
        <v>1</v>
      </c>
      <c r="S326" s="1" t="s">
        <v>7425</v>
      </c>
      <c r="T326" s="1" t="s">
        <v>7253</v>
      </c>
      <c r="U326" s="1" t="s">
        <v>7425</v>
      </c>
      <c r="V326" s="1" t="s">
        <v>7425</v>
      </c>
      <c r="W326" s="1" t="s">
        <v>7402</v>
      </c>
      <c r="X326" s="1" t="s">
        <v>7402</v>
      </c>
      <c r="Y326" s="1" t="s">
        <v>7899</v>
      </c>
      <c r="Z326" s="1" t="s">
        <v>7900</v>
      </c>
      <c r="AA326" s="1" t="s">
        <v>7402</v>
      </c>
      <c r="AB326" s="1" t="s">
        <v>108</v>
      </c>
      <c r="AC326" s="1" t="s">
        <v>61</v>
      </c>
      <c r="AD326" s="1" t="s">
        <v>49</v>
      </c>
      <c r="AE326" s="66">
        <v>873914.38</v>
      </c>
      <c r="AF326" s="66">
        <v>34400</v>
      </c>
      <c r="AG326" s="66">
        <v>33800</v>
      </c>
      <c r="AH326" s="2">
        <v>338</v>
      </c>
      <c r="AI326" s="104">
        <v>3816.22</v>
      </c>
      <c r="AJ326" s="2">
        <v>344</v>
      </c>
      <c r="AK326" s="1" t="s">
        <v>2682</v>
      </c>
      <c r="AL326" s="104">
        <v>8644.08</v>
      </c>
      <c r="AM326" s="104">
        <v>8644.08</v>
      </c>
      <c r="AN326" s="66">
        <v>1979494.32</v>
      </c>
      <c r="AO326" s="1" t="s">
        <v>7637</v>
      </c>
      <c r="AP326" s="1" t="s">
        <v>33</v>
      </c>
      <c r="AQ326" s="1" t="s">
        <v>145</v>
      </c>
      <c r="AR326" s="1" t="s">
        <v>663</v>
      </c>
      <c r="AS326" s="1" t="s">
        <v>3747</v>
      </c>
      <c r="AT326" s="133">
        <f t="shared" si="15"/>
        <v>2020</v>
      </c>
      <c r="AU326" s="1">
        <f t="shared" si="16"/>
        <v>9</v>
      </c>
      <c r="AV326" s="1">
        <f t="shared" si="17"/>
        <v>36</v>
      </c>
    </row>
    <row r="327" spans="1:48" x14ac:dyDescent="0.3">
      <c r="A327" s="2">
        <v>1.23</v>
      </c>
      <c r="B327" s="1" t="s">
        <v>189</v>
      </c>
      <c r="C327" s="68">
        <v>1131</v>
      </c>
      <c r="D327" s="2">
        <v>722</v>
      </c>
      <c r="E327" s="1" t="s">
        <v>46</v>
      </c>
      <c r="F327" s="1" t="s">
        <v>274</v>
      </c>
      <c r="G327" s="1" t="s">
        <v>2641</v>
      </c>
      <c r="H327" s="1" t="s">
        <v>184</v>
      </c>
      <c r="I327" s="1" t="s">
        <v>6515</v>
      </c>
      <c r="J327" s="1" t="s">
        <v>1413</v>
      </c>
      <c r="K327" s="1" t="s">
        <v>186</v>
      </c>
      <c r="L327" s="1" t="s">
        <v>39</v>
      </c>
      <c r="M327" s="1" t="s">
        <v>186</v>
      </c>
      <c r="N327" s="1" t="s">
        <v>187</v>
      </c>
      <c r="O327" s="1" t="s">
        <v>187</v>
      </c>
      <c r="P327" s="1" t="s">
        <v>187</v>
      </c>
      <c r="Q327" s="66">
        <v>124000</v>
      </c>
      <c r="R327" s="67">
        <v>1</v>
      </c>
      <c r="S327" s="1" t="s">
        <v>7480</v>
      </c>
      <c r="T327" s="1" t="s">
        <v>7416</v>
      </c>
      <c r="U327" s="1" t="s">
        <v>7480</v>
      </c>
      <c r="V327" s="1" t="s">
        <v>7480</v>
      </c>
      <c r="W327" s="1" t="s">
        <v>7717</v>
      </c>
      <c r="X327" s="1" t="s">
        <v>7717</v>
      </c>
      <c r="Y327" s="1" t="s">
        <v>4717</v>
      </c>
      <c r="Z327" s="1" t="s">
        <v>4718</v>
      </c>
      <c r="AA327" s="1" t="s">
        <v>7717</v>
      </c>
      <c r="AB327" s="1" t="s">
        <v>175</v>
      </c>
      <c r="AC327" s="1" t="s">
        <v>7039</v>
      </c>
      <c r="AD327" s="1" t="s">
        <v>49</v>
      </c>
      <c r="AE327" s="66" t="s">
        <v>46</v>
      </c>
      <c r="AF327" s="66">
        <v>14400</v>
      </c>
      <c r="AG327" s="66">
        <v>109600</v>
      </c>
      <c r="AH327" s="68">
        <v>1096</v>
      </c>
      <c r="AI327" s="2" t="s">
        <v>46</v>
      </c>
      <c r="AJ327" s="2">
        <v>144</v>
      </c>
      <c r="AK327" s="1" t="s">
        <v>46</v>
      </c>
      <c r="AL327" s="2">
        <v>0</v>
      </c>
      <c r="AM327" s="2">
        <v>306.5</v>
      </c>
      <c r="AN327" s="66">
        <v>0</v>
      </c>
      <c r="AO327" s="1" t="s">
        <v>7585</v>
      </c>
      <c r="AP327" s="1" t="s">
        <v>183</v>
      </c>
      <c r="AQ327" s="1" t="s">
        <v>46</v>
      </c>
      <c r="AR327" s="1" t="s">
        <v>654</v>
      </c>
      <c r="AS327" s="1" t="s">
        <v>4651</v>
      </c>
      <c r="AT327" s="133">
        <f t="shared" si="15"/>
        <v>2020</v>
      </c>
      <c r="AU327" s="1">
        <f t="shared" si="16"/>
        <v>6</v>
      </c>
      <c r="AV327" s="1">
        <f t="shared" si="17"/>
        <v>24</v>
      </c>
    </row>
    <row r="328" spans="1:48" x14ac:dyDescent="0.3">
      <c r="A328" s="2">
        <v>1.25</v>
      </c>
      <c r="B328" s="1" t="s">
        <v>189</v>
      </c>
      <c r="C328" s="2">
        <v>875</v>
      </c>
      <c r="D328" s="2">
        <v>724</v>
      </c>
      <c r="E328" s="1" t="s">
        <v>45</v>
      </c>
      <c r="F328" s="1" t="s">
        <v>274</v>
      </c>
      <c r="G328" s="1" t="s">
        <v>2641</v>
      </c>
      <c r="H328" s="1" t="s">
        <v>184</v>
      </c>
      <c r="I328" s="1" t="s">
        <v>6515</v>
      </c>
      <c r="J328" s="1" t="s">
        <v>3748</v>
      </c>
      <c r="K328" s="1" t="s">
        <v>186</v>
      </c>
      <c r="L328" s="1" t="s">
        <v>39</v>
      </c>
      <c r="M328" s="1" t="s">
        <v>46</v>
      </c>
      <c r="N328" s="1" t="s">
        <v>188</v>
      </c>
      <c r="O328" s="1" t="s">
        <v>187</v>
      </c>
      <c r="P328" s="1" t="s">
        <v>187</v>
      </c>
      <c r="Q328" s="66">
        <v>77600</v>
      </c>
      <c r="R328" s="67">
        <v>1</v>
      </c>
      <c r="S328" s="1" t="s">
        <v>7718</v>
      </c>
      <c r="T328" s="1" t="s">
        <v>7304</v>
      </c>
      <c r="U328" s="1" t="s">
        <v>7718</v>
      </c>
      <c r="V328" s="1" t="s">
        <v>7718</v>
      </c>
      <c r="W328" s="1" t="s">
        <v>7171</v>
      </c>
      <c r="X328" s="1" t="s">
        <v>7171</v>
      </c>
      <c r="Y328" s="1" t="s">
        <v>3749</v>
      </c>
      <c r="Z328" s="1" t="s">
        <v>3750</v>
      </c>
      <c r="AA328" s="1" t="s">
        <v>7171</v>
      </c>
      <c r="AB328" s="1" t="s">
        <v>47</v>
      </c>
      <c r="AC328" s="1" t="s">
        <v>7039</v>
      </c>
      <c r="AD328" s="1" t="s">
        <v>49</v>
      </c>
      <c r="AE328" s="66" t="s">
        <v>46</v>
      </c>
      <c r="AF328" s="66">
        <v>40800</v>
      </c>
      <c r="AG328" s="66">
        <v>33000</v>
      </c>
      <c r="AH328" s="2">
        <v>368</v>
      </c>
      <c r="AI328" s="104" t="s">
        <v>46</v>
      </c>
      <c r="AJ328" s="2">
        <v>408</v>
      </c>
      <c r="AK328" s="1" t="s">
        <v>46</v>
      </c>
      <c r="AL328" s="2">
        <v>0</v>
      </c>
      <c r="AM328" s="2">
        <v>184</v>
      </c>
      <c r="AN328" s="66">
        <v>42136</v>
      </c>
      <c r="AO328" s="1" t="s">
        <v>7558</v>
      </c>
      <c r="AP328" s="1" t="s">
        <v>183</v>
      </c>
      <c r="AQ328" s="1" t="s">
        <v>46</v>
      </c>
      <c r="AR328" s="1" t="s">
        <v>654</v>
      </c>
      <c r="AS328" s="1" t="s">
        <v>3751</v>
      </c>
      <c r="AT328" s="133">
        <f t="shared" si="15"/>
        <v>2020</v>
      </c>
      <c r="AU328" s="1">
        <f t="shared" si="16"/>
        <v>1</v>
      </c>
      <c r="AV328" s="1">
        <f t="shared" si="17"/>
        <v>3</v>
      </c>
    </row>
    <row r="329" spans="1:48" x14ac:dyDescent="0.3">
      <c r="A329" s="2">
        <v>0.97</v>
      </c>
      <c r="B329" s="1" t="s">
        <v>189</v>
      </c>
      <c r="C329" s="68">
        <v>1190</v>
      </c>
      <c r="D329" s="2">
        <v>726</v>
      </c>
      <c r="E329" s="1" t="s">
        <v>218</v>
      </c>
      <c r="F329" s="1" t="s">
        <v>274</v>
      </c>
      <c r="G329" s="1" t="s">
        <v>2641</v>
      </c>
      <c r="H329" s="1" t="s">
        <v>184</v>
      </c>
      <c r="I329" s="1" t="s">
        <v>6515</v>
      </c>
      <c r="J329" s="1" t="s">
        <v>6602</v>
      </c>
      <c r="K329" s="1" t="s">
        <v>186</v>
      </c>
      <c r="L329" s="1" t="s">
        <v>427</v>
      </c>
      <c r="M329" s="1" t="s">
        <v>186</v>
      </c>
      <c r="N329" s="1" t="s">
        <v>188</v>
      </c>
      <c r="O329" s="1" t="s">
        <v>187</v>
      </c>
      <c r="P329" s="1" t="s">
        <v>187</v>
      </c>
      <c r="Q329" s="66">
        <v>56700</v>
      </c>
      <c r="R329" s="67">
        <v>1</v>
      </c>
      <c r="S329" s="1" t="s">
        <v>7719</v>
      </c>
      <c r="T329" s="1" t="s">
        <v>7346</v>
      </c>
      <c r="U329" s="1" t="s">
        <v>7719</v>
      </c>
      <c r="V329" s="1" t="s">
        <v>7719</v>
      </c>
      <c r="W329" s="1" t="s">
        <v>7345</v>
      </c>
      <c r="X329" s="1" t="s">
        <v>7345</v>
      </c>
      <c r="Y329" s="1" t="s">
        <v>7043</v>
      </c>
      <c r="Z329" s="1" t="s">
        <v>7044</v>
      </c>
      <c r="AA329" s="1" t="s">
        <v>7345</v>
      </c>
      <c r="AB329" s="1" t="s">
        <v>47</v>
      </c>
      <c r="AC329" s="1" t="s">
        <v>78</v>
      </c>
      <c r="AD329" s="1" t="s">
        <v>49</v>
      </c>
      <c r="AE329" s="66">
        <v>31900</v>
      </c>
      <c r="AF329" s="66" t="s">
        <v>46</v>
      </c>
      <c r="AG329" s="66">
        <v>24800</v>
      </c>
      <c r="AH329" s="2">
        <v>248</v>
      </c>
      <c r="AI329" s="2">
        <v>319</v>
      </c>
      <c r="AJ329" s="2" t="s">
        <v>46</v>
      </c>
      <c r="AK329" s="1" t="s">
        <v>218</v>
      </c>
      <c r="AL329" s="2">
        <v>0</v>
      </c>
      <c r="AM329" s="2">
        <v>160</v>
      </c>
      <c r="AN329" s="66">
        <v>0</v>
      </c>
      <c r="AO329" s="1" t="s">
        <v>7245</v>
      </c>
      <c r="AP329" s="1" t="s">
        <v>183</v>
      </c>
      <c r="AQ329" s="1" t="s">
        <v>46</v>
      </c>
      <c r="AR329" s="1" t="s">
        <v>654</v>
      </c>
      <c r="AS329" s="1" t="s">
        <v>6603</v>
      </c>
      <c r="AT329" s="133">
        <f t="shared" si="15"/>
        <v>2020</v>
      </c>
      <c r="AU329" s="1">
        <f t="shared" si="16"/>
        <v>8</v>
      </c>
      <c r="AV329" s="1">
        <f t="shared" si="17"/>
        <v>33</v>
      </c>
    </row>
    <row r="330" spans="1:48" x14ac:dyDescent="0.3">
      <c r="A330" s="2">
        <v>0.55000000000000004</v>
      </c>
      <c r="B330" s="1" t="s">
        <v>189</v>
      </c>
      <c r="C330" s="68">
        <v>1013</v>
      </c>
      <c r="D330" s="2">
        <v>727</v>
      </c>
      <c r="E330" s="1" t="s">
        <v>45</v>
      </c>
      <c r="F330" s="1" t="s">
        <v>274</v>
      </c>
      <c r="G330" s="1" t="s">
        <v>2641</v>
      </c>
      <c r="H330" s="1" t="s">
        <v>184</v>
      </c>
      <c r="I330" s="1" t="s">
        <v>6515</v>
      </c>
      <c r="J330" s="1" t="s">
        <v>1417</v>
      </c>
      <c r="K330" s="1" t="s">
        <v>186</v>
      </c>
      <c r="L330" s="1" t="s">
        <v>39</v>
      </c>
      <c r="M330" s="1" t="s">
        <v>46</v>
      </c>
      <c r="N330" s="1" t="s">
        <v>188</v>
      </c>
      <c r="O330" s="1" t="s">
        <v>187</v>
      </c>
      <c r="P330" s="1" t="s">
        <v>187</v>
      </c>
      <c r="Q330" s="66">
        <v>95600</v>
      </c>
      <c r="R330" s="67">
        <v>1</v>
      </c>
      <c r="S330" s="1" t="s">
        <v>7720</v>
      </c>
      <c r="T330" s="1" t="s">
        <v>7254</v>
      </c>
      <c r="U330" s="1" t="s">
        <v>7720</v>
      </c>
      <c r="V330" s="1" t="s">
        <v>7720</v>
      </c>
      <c r="W330" s="1" t="s">
        <v>7358</v>
      </c>
      <c r="X330" s="1" t="s">
        <v>7358</v>
      </c>
      <c r="Y330" s="1" t="s">
        <v>3752</v>
      </c>
      <c r="Z330" s="1" t="s">
        <v>3753</v>
      </c>
      <c r="AA330" s="1" t="s">
        <v>7358</v>
      </c>
      <c r="AB330" s="1" t="s">
        <v>175</v>
      </c>
      <c r="AC330" s="1" t="s">
        <v>7039</v>
      </c>
      <c r="AD330" s="1" t="s">
        <v>49</v>
      </c>
      <c r="AE330" s="66">
        <v>66400</v>
      </c>
      <c r="AF330" s="66">
        <v>0</v>
      </c>
      <c r="AG330" s="66">
        <v>29200</v>
      </c>
      <c r="AH330" s="2">
        <v>308</v>
      </c>
      <c r="AI330" s="2">
        <v>664</v>
      </c>
      <c r="AJ330" s="1" t="s">
        <v>46</v>
      </c>
      <c r="AK330" s="1" t="s">
        <v>2701</v>
      </c>
      <c r="AL330" s="2">
        <v>0</v>
      </c>
      <c r="AM330" s="2">
        <v>0</v>
      </c>
      <c r="AN330" s="66">
        <v>0</v>
      </c>
      <c r="AO330" s="1" t="s">
        <v>7338</v>
      </c>
      <c r="AP330" s="1" t="s">
        <v>33</v>
      </c>
      <c r="AQ330" s="1" t="s">
        <v>46</v>
      </c>
      <c r="AR330" s="1" t="s">
        <v>654</v>
      </c>
      <c r="AS330" s="1" t="s">
        <v>3754</v>
      </c>
      <c r="AT330" s="133">
        <f t="shared" si="15"/>
        <v>2020</v>
      </c>
      <c r="AU330" s="1">
        <f t="shared" si="16"/>
        <v>3</v>
      </c>
      <c r="AV330" s="1">
        <f t="shared" si="17"/>
        <v>14</v>
      </c>
    </row>
    <row r="331" spans="1:48" x14ac:dyDescent="0.3">
      <c r="A331" s="2">
        <v>0</v>
      </c>
      <c r="B331" s="1" t="s">
        <v>189</v>
      </c>
      <c r="C331" s="2">
        <v>911</v>
      </c>
      <c r="D331" s="2">
        <v>728</v>
      </c>
      <c r="E331" s="1" t="s">
        <v>45</v>
      </c>
      <c r="F331" s="1" t="s">
        <v>34</v>
      </c>
      <c r="G331" s="1" t="s">
        <v>35</v>
      </c>
      <c r="H331" s="1" t="s">
        <v>184</v>
      </c>
      <c r="I331" s="1" t="s">
        <v>6510</v>
      </c>
      <c r="J331" s="1" t="s">
        <v>543</v>
      </c>
      <c r="K331" s="1" t="s">
        <v>186</v>
      </c>
      <c r="L331" s="1" t="s">
        <v>427</v>
      </c>
      <c r="M331" s="1" t="s">
        <v>186</v>
      </c>
      <c r="N331" s="1" t="s">
        <v>544</v>
      </c>
      <c r="O331" s="1" t="s">
        <v>187</v>
      </c>
      <c r="P331" s="1" t="s">
        <v>188</v>
      </c>
      <c r="Q331" s="66" t="s">
        <v>46</v>
      </c>
      <c r="R331" s="67">
        <v>0.69</v>
      </c>
      <c r="S331" s="1" t="s">
        <v>46</v>
      </c>
      <c r="T331" s="1" t="s">
        <v>46</v>
      </c>
      <c r="U331" s="1" t="s">
        <v>7088</v>
      </c>
      <c r="V331" s="1" t="s">
        <v>7088</v>
      </c>
      <c r="W331" s="1" t="s">
        <v>7312</v>
      </c>
      <c r="X331" s="1" t="s">
        <v>46</v>
      </c>
      <c r="Y331" s="1" t="s">
        <v>545</v>
      </c>
      <c r="Z331" s="1" t="s">
        <v>546</v>
      </c>
      <c r="AA331" s="1" t="s">
        <v>7311</v>
      </c>
      <c r="AB331" s="1" t="s">
        <v>108</v>
      </c>
      <c r="AC331" s="1" t="s">
        <v>78</v>
      </c>
      <c r="AD331" s="1" t="s">
        <v>49</v>
      </c>
      <c r="AE331" s="66" t="s">
        <v>46</v>
      </c>
      <c r="AF331" s="1" t="s">
        <v>46</v>
      </c>
      <c r="AG331" s="66" t="s">
        <v>46</v>
      </c>
      <c r="AH331" s="2" t="s">
        <v>46</v>
      </c>
      <c r="AI331" s="2" t="s">
        <v>46</v>
      </c>
      <c r="AJ331" s="1" t="s">
        <v>46</v>
      </c>
      <c r="AK331" s="1" t="s">
        <v>218</v>
      </c>
      <c r="AL331" s="2">
        <v>0</v>
      </c>
      <c r="AM331" s="2">
        <v>504</v>
      </c>
      <c r="AN331" s="66">
        <v>0</v>
      </c>
      <c r="AO331" s="1" t="s">
        <v>7308</v>
      </c>
      <c r="AP331" s="1" t="s">
        <v>183</v>
      </c>
      <c r="AQ331" s="1" t="s">
        <v>46</v>
      </c>
      <c r="AR331" s="1" t="s">
        <v>654</v>
      </c>
      <c r="AS331" s="1" t="s">
        <v>3755</v>
      </c>
      <c r="AT331" s="133">
        <f t="shared" si="15"/>
        <v>2020</v>
      </c>
      <c r="AU331" s="1">
        <f t="shared" si="16"/>
        <v>2</v>
      </c>
      <c r="AV331" s="1">
        <f t="shared" si="17"/>
        <v>6</v>
      </c>
    </row>
    <row r="332" spans="1:48" x14ac:dyDescent="0.3">
      <c r="A332" s="2">
        <v>1.84</v>
      </c>
      <c r="B332" s="1" t="s">
        <v>189</v>
      </c>
      <c r="C332" s="2">
        <v>856</v>
      </c>
      <c r="D332" s="2">
        <v>729</v>
      </c>
      <c r="E332" s="1" t="s">
        <v>45</v>
      </c>
      <c r="F332" s="1" t="s">
        <v>274</v>
      </c>
      <c r="G332" s="1" t="s">
        <v>2641</v>
      </c>
      <c r="H332" s="1" t="s">
        <v>184</v>
      </c>
      <c r="I332" s="1" t="s">
        <v>6515</v>
      </c>
      <c r="J332" s="1" t="s">
        <v>1419</v>
      </c>
      <c r="K332" s="1" t="s">
        <v>186</v>
      </c>
      <c r="L332" s="1" t="s">
        <v>39</v>
      </c>
      <c r="M332" s="1" t="s">
        <v>46</v>
      </c>
      <c r="N332" s="1" t="s">
        <v>188</v>
      </c>
      <c r="O332" s="1" t="s">
        <v>187</v>
      </c>
      <c r="P332" s="1" t="s">
        <v>187</v>
      </c>
      <c r="Q332" s="66">
        <v>57400</v>
      </c>
      <c r="R332" s="67">
        <v>1</v>
      </c>
      <c r="S332" s="1" t="s">
        <v>7545</v>
      </c>
      <c r="T332" s="1" t="s">
        <v>7170</v>
      </c>
      <c r="U332" s="1" t="s">
        <v>7545</v>
      </c>
      <c r="V332" s="1" t="s">
        <v>7545</v>
      </c>
      <c r="W332" s="1" t="s">
        <v>7101</v>
      </c>
      <c r="X332" s="1" t="s">
        <v>7101</v>
      </c>
      <c r="Y332" s="1" t="s">
        <v>3756</v>
      </c>
      <c r="Z332" s="1" t="s">
        <v>3757</v>
      </c>
      <c r="AA332" s="1" t="s">
        <v>7446</v>
      </c>
      <c r="AB332" s="1" t="s">
        <v>108</v>
      </c>
      <c r="AC332" s="1" t="s">
        <v>7039</v>
      </c>
      <c r="AD332" s="1" t="s">
        <v>49</v>
      </c>
      <c r="AE332" s="66" t="s">
        <v>46</v>
      </c>
      <c r="AF332" s="66">
        <v>28200</v>
      </c>
      <c r="AG332" s="66">
        <v>29200</v>
      </c>
      <c r="AH332" s="2">
        <v>292</v>
      </c>
      <c r="AI332" s="2" t="s">
        <v>46</v>
      </c>
      <c r="AJ332" s="2">
        <v>282</v>
      </c>
      <c r="AK332" s="1" t="s">
        <v>46</v>
      </c>
      <c r="AL332" s="2">
        <v>0</v>
      </c>
      <c r="AM332" s="2">
        <v>264</v>
      </c>
      <c r="AN332" s="66">
        <v>60456</v>
      </c>
      <c r="AO332" s="1" t="s">
        <v>7721</v>
      </c>
      <c r="AP332" s="1" t="s">
        <v>33</v>
      </c>
      <c r="AQ332" s="1" t="s">
        <v>46</v>
      </c>
      <c r="AR332" s="1" t="s">
        <v>654</v>
      </c>
      <c r="AS332" s="1" t="s">
        <v>3758</v>
      </c>
      <c r="AT332" s="133">
        <f t="shared" si="15"/>
        <v>2019</v>
      </c>
      <c r="AU332" s="1">
        <f t="shared" si="16"/>
        <v>10</v>
      </c>
      <c r="AV332" s="1">
        <f t="shared" si="17"/>
        <v>44</v>
      </c>
    </row>
    <row r="333" spans="1:48" x14ac:dyDescent="0.3">
      <c r="A333" s="2">
        <v>1.1200000000000001</v>
      </c>
      <c r="B333" s="1" t="s">
        <v>189</v>
      </c>
      <c r="C333" s="68">
        <v>1034</v>
      </c>
      <c r="D333" s="2">
        <v>730</v>
      </c>
      <c r="E333" s="1" t="s">
        <v>46</v>
      </c>
      <c r="F333" s="1" t="s">
        <v>274</v>
      </c>
      <c r="G333" s="1" t="s">
        <v>2641</v>
      </c>
      <c r="H333" s="1" t="s">
        <v>184</v>
      </c>
      <c r="I333" s="1" t="s">
        <v>6515</v>
      </c>
      <c r="J333" s="1" t="s">
        <v>1420</v>
      </c>
      <c r="K333" s="1" t="s">
        <v>186</v>
      </c>
      <c r="L333" s="1" t="s">
        <v>39</v>
      </c>
      <c r="M333" s="1" t="s">
        <v>46</v>
      </c>
      <c r="N333" s="1" t="s">
        <v>544</v>
      </c>
      <c r="O333" s="1" t="s">
        <v>187</v>
      </c>
      <c r="P333" s="1" t="s">
        <v>188</v>
      </c>
      <c r="Q333" s="66">
        <v>67100</v>
      </c>
      <c r="R333" s="67">
        <v>1</v>
      </c>
      <c r="S333" s="1" t="s">
        <v>7491</v>
      </c>
      <c r="T333" s="1" t="s">
        <v>7325</v>
      </c>
      <c r="U333" s="1" t="s">
        <v>7491</v>
      </c>
      <c r="V333" s="1" t="s">
        <v>7491</v>
      </c>
      <c r="W333" s="1" t="s">
        <v>7204</v>
      </c>
      <c r="X333" s="1" t="s">
        <v>7204</v>
      </c>
      <c r="Y333" s="1" t="s">
        <v>3759</v>
      </c>
      <c r="Z333" s="1" t="s">
        <v>3760</v>
      </c>
      <c r="AA333" s="1" t="s">
        <v>7204</v>
      </c>
      <c r="AB333" s="1" t="s">
        <v>47</v>
      </c>
      <c r="AC333" s="1" t="s">
        <v>7039</v>
      </c>
      <c r="AD333" s="1" t="s">
        <v>49</v>
      </c>
      <c r="AE333" s="66">
        <v>31300</v>
      </c>
      <c r="AF333" s="66" t="s">
        <v>46</v>
      </c>
      <c r="AG333" s="66">
        <v>35800</v>
      </c>
      <c r="AH333" s="2">
        <v>358</v>
      </c>
      <c r="AI333" s="2">
        <v>313</v>
      </c>
      <c r="AJ333" s="2" t="s">
        <v>46</v>
      </c>
      <c r="AK333" s="1" t="s">
        <v>46</v>
      </c>
      <c r="AL333" s="2">
        <v>0</v>
      </c>
      <c r="AM333" s="2">
        <v>160</v>
      </c>
      <c r="AN333" s="66">
        <v>0</v>
      </c>
      <c r="AO333" s="1" t="s">
        <v>7722</v>
      </c>
      <c r="AP333" s="1" t="s">
        <v>183</v>
      </c>
      <c r="AQ333" s="1" t="s">
        <v>46</v>
      </c>
      <c r="AR333" s="1" t="s">
        <v>654</v>
      </c>
      <c r="AS333" s="1" t="s">
        <v>3761</v>
      </c>
      <c r="AT333" s="133">
        <f t="shared" si="15"/>
        <v>2020</v>
      </c>
      <c r="AU333" s="1">
        <f t="shared" si="16"/>
        <v>3</v>
      </c>
      <c r="AV333" s="1">
        <f t="shared" si="17"/>
        <v>13</v>
      </c>
    </row>
    <row r="334" spans="1:48" x14ac:dyDescent="0.3">
      <c r="A334" s="2">
        <v>0.94</v>
      </c>
      <c r="B334" s="1" t="s">
        <v>140</v>
      </c>
      <c r="C334" s="2">
        <v>0</v>
      </c>
      <c r="D334" s="2">
        <v>733</v>
      </c>
      <c r="E334" s="1" t="s">
        <v>97</v>
      </c>
      <c r="F334" s="1" t="s">
        <v>179</v>
      </c>
      <c r="G334" s="1" t="s">
        <v>35</v>
      </c>
      <c r="H334" s="1" t="s">
        <v>218</v>
      </c>
      <c r="I334" s="1" t="s">
        <v>6514</v>
      </c>
      <c r="J334" s="1" t="s">
        <v>547</v>
      </c>
      <c r="K334" s="1" t="s">
        <v>208</v>
      </c>
      <c r="L334" s="1" t="s">
        <v>548</v>
      </c>
      <c r="M334" s="1" t="s">
        <v>4470</v>
      </c>
      <c r="N334" s="1" t="s">
        <v>116</v>
      </c>
      <c r="O334" s="1" t="s">
        <v>549</v>
      </c>
      <c r="P334" s="1" t="s">
        <v>46</v>
      </c>
      <c r="Q334" s="66">
        <v>285295.74</v>
      </c>
      <c r="R334" s="67">
        <v>0.88</v>
      </c>
      <c r="S334" s="1" t="s">
        <v>7723</v>
      </c>
      <c r="T334" s="1" t="s">
        <v>7297</v>
      </c>
      <c r="U334" s="1" t="s">
        <v>7723</v>
      </c>
      <c r="V334" s="1" t="s">
        <v>7723</v>
      </c>
      <c r="W334" s="1" t="s">
        <v>7724</v>
      </c>
      <c r="X334" s="1" t="s">
        <v>46</v>
      </c>
      <c r="Y334" s="1" t="s">
        <v>550</v>
      </c>
      <c r="Z334" s="1" t="s">
        <v>7725</v>
      </c>
      <c r="AA334" s="1" t="s">
        <v>7542</v>
      </c>
      <c r="AB334" s="1" t="s">
        <v>47</v>
      </c>
      <c r="AC334" s="1" t="s">
        <v>354</v>
      </c>
      <c r="AD334" s="1" t="s">
        <v>182</v>
      </c>
      <c r="AE334" s="66">
        <v>55512.33</v>
      </c>
      <c r="AF334" s="66">
        <v>228983.41</v>
      </c>
      <c r="AG334" s="66">
        <v>800</v>
      </c>
      <c r="AH334" s="2">
        <v>8</v>
      </c>
      <c r="AI334" s="104">
        <v>2638.67</v>
      </c>
      <c r="AJ334" s="104">
        <v>2289.83</v>
      </c>
      <c r="AK334" s="1" t="s">
        <v>46</v>
      </c>
      <c r="AL334" s="2" t="s">
        <v>46</v>
      </c>
      <c r="AM334" s="2" t="s">
        <v>46</v>
      </c>
      <c r="AN334" s="66" t="s">
        <v>46</v>
      </c>
      <c r="AO334" s="1" t="s">
        <v>7702</v>
      </c>
      <c r="AP334" s="1" t="s">
        <v>218</v>
      </c>
      <c r="AQ334" s="1" t="s">
        <v>46</v>
      </c>
      <c r="AR334" s="1" t="s">
        <v>46</v>
      </c>
      <c r="AS334" s="1" t="s">
        <v>3762</v>
      </c>
      <c r="AT334" s="133">
        <f t="shared" si="15"/>
        <v>2020</v>
      </c>
      <c r="AU334" s="1">
        <f t="shared" si="16"/>
        <v>9</v>
      </c>
      <c r="AV334" s="1">
        <f t="shared" si="17"/>
        <v>38</v>
      </c>
    </row>
    <row r="335" spans="1:48" x14ac:dyDescent="0.3">
      <c r="A335" s="2">
        <v>1</v>
      </c>
      <c r="B335" s="1" t="s">
        <v>109</v>
      </c>
      <c r="C335" s="2">
        <v>637</v>
      </c>
      <c r="D335" s="2">
        <v>739</v>
      </c>
      <c r="E335" s="1" t="s">
        <v>45</v>
      </c>
      <c r="F335" s="1" t="s">
        <v>274</v>
      </c>
      <c r="G335" s="1" t="s">
        <v>2641</v>
      </c>
      <c r="H335" s="1" t="s">
        <v>100</v>
      </c>
      <c r="I335" s="1" t="s">
        <v>6523</v>
      </c>
      <c r="J335" s="1" t="s">
        <v>1430</v>
      </c>
      <c r="K335" s="1" t="s">
        <v>102</v>
      </c>
      <c r="L335" s="1" t="s">
        <v>85</v>
      </c>
      <c r="M335" s="1" t="s">
        <v>46</v>
      </c>
      <c r="N335" s="1" t="s">
        <v>104</v>
      </c>
      <c r="O335" s="1" t="s">
        <v>104</v>
      </c>
      <c r="P335" s="1" t="s">
        <v>2679</v>
      </c>
      <c r="Q335" s="66">
        <v>1445065</v>
      </c>
      <c r="R335" s="67">
        <v>1</v>
      </c>
      <c r="S335" s="1" t="s">
        <v>7628</v>
      </c>
      <c r="T335" s="1" t="s">
        <v>7151</v>
      </c>
      <c r="U335" s="1" t="s">
        <v>7628</v>
      </c>
      <c r="V335" s="1" t="s">
        <v>7628</v>
      </c>
      <c r="W335" s="1" t="s">
        <v>7726</v>
      </c>
      <c r="X335" s="1" t="s">
        <v>7726</v>
      </c>
      <c r="Y335" s="1" t="s">
        <v>3763</v>
      </c>
      <c r="Z335" s="1" t="s">
        <v>3764</v>
      </c>
      <c r="AA335" s="1" t="s">
        <v>7726</v>
      </c>
      <c r="AB335" s="1" t="s">
        <v>47</v>
      </c>
      <c r="AC335" s="1" t="s">
        <v>90</v>
      </c>
      <c r="AD335" s="1" t="s">
        <v>49</v>
      </c>
      <c r="AE335" s="66">
        <v>1301865</v>
      </c>
      <c r="AF335" s="66">
        <v>33600</v>
      </c>
      <c r="AG335" s="66">
        <v>109600</v>
      </c>
      <c r="AH335" s="68">
        <v>1096</v>
      </c>
      <c r="AI335" s="68">
        <v>5685</v>
      </c>
      <c r="AJ335" s="2">
        <v>336</v>
      </c>
      <c r="AK335" s="1" t="s">
        <v>2682</v>
      </c>
      <c r="AL335" s="68">
        <v>5661</v>
      </c>
      <c r="AM335" s="68">
        <v>5661</v>
      </c>
      <c r="AN335" s="66">
        <v>1296371</v>
      </c>
      <c r="AO335" s="1" t="s">
        <v>7613</v>
      </c>
      <c r="AP335" s="1" t="s">
        <v>33</v>
      </c>
      <c r="AQ335" s="1" t="s">
        <v>106</v>
      </c>
      <c r="AR335" s="1" t="s">
        <v>663</v>
      </c>
      <c r="AS335" s="1" t="s">
        <v>3765</v>
      </c>
      <c r="AT335" s="133">
        <f t="shared" si="15"/>
        <v>2019</v>
      </c>
      <c r="AU335" s="1">
        <f t="shared" si="16"/>
        <v>10</v>
      </c>
      <c r="AV335" s="1">
        <f t="shared" si="17"/>
        <v>43</v>
      </c>
    </row>
    <row r="336" spans="1:48" x14ac:dyDescent="0.3">
      <c r="A336" s="2">
        <v>0.82</v>
      </c>
      <c r="B336" s="1" t="s">
        <v>109</v>
      </c>
      <c r="C336" s="2">
        <v>659</v>
      </c>
      <c r="D336" s="2">
        <v>740</v>
      </c>
      <c r="E336" s="1" t="s">
        <v>45</v>
      </c>
      <c r="F336" s="1" t="s">
        <v>161</v>
      </c>
      <c r="G336" s="1" t="s">
        <v>35</v>
      </c>
      <c r="H336" s="1" t="s">
        <v>100</v>
      </c>
      <c r="I336" s="1" t="s">
        <v>6523</v>
      </c>
      <c r="J336" s="1" t="s">
        <v>551</v>
      </c>
      <c r="K336" s="1" t="s">
        <v>102</v>
      </c>
      <c r="L336" s="1" t="s">
        <v>85</v>
      </c>
      <c r="M336" s="1" t="s">
        <v>102</v>
      </c>
      <c r="N336" s="1" t="s">
        <v>104</v>
      </c>
      <c r="O336" s="1" t="s">
        <v>105</v>
      </c>
      <c r="P336" s="1" t="s">
        <v>107</v>
      </c>
      <c r="Q336" s="66">
        <v>126469.99</v>
      </c>
      <c r="R336" s="67">
        <v>0.9</v>
      </c>
      <c r="S336" s="1" t="s">
        <v>7664</v>
      </c>
      <c r="T336" s="1" t="s">
        <v>7217</v>
      </c>
      <c r="U336" s="1" t="s">
        <v>7664</v>
      </c>
      <c r="V336" s="1" t="s">
        <v>7664</v>
      </c>
      <c r="W336" s="1" t="s">
        <v>7175</v>
      </c>
      <c r="X336" s="1" t="s">
        <v>46</v>
      </c>
      <c r="Y336" s="1" t="s">
        <v>8157</v>
      </c>
      <c r="Z336" s="1" t="s">
        <v>8158</v>
      </c>
      <c r="AA336" s="1" t="s">
        <v>7542</v>
      </c>
      <c r="AB336" s="1" t="s">
        <v>175</v>
      </c>
      <c r="AC336" s="1" t="s">
        <v>90</v>
      </c>
      <c r="AD336" s="1" t="s">
        <v>49</v>
      </c>
      <c r="AE336" s="66">
        <v>77885.19</v>
      </c>
      <c r="AF336" s="66">
        <v>9200</v>
      </c>
      <c r="AG336" s="66">
        <v>21600</v>
      </c>
      <c r="AH336" s="2">
        <v>216</v>
      </c>
      <c r="AI336" s="2">
        <v>340.12</v>
      </c>
      <c r="AJ336" s="2">
        <v>96</v>
      </c>
      <c r="AK336" s="1" t="s">
        <v>2701</v>
      </c>
      <c r="AL336" s="2">
        <v>340.11</v>
      </c>
      <c r="AM336" s="2">
        <v>340.11</v>
      </c>
      <c r="AN336" s="66">
        <v>77860</v>
      </c>
      <c r="AO336" s="1" t="s">
        <v>7375</v>
      </c>
      <c r="AP336" s="1" t="s">
        <v>33</v>
      </c>
      <c r="AQ336" s="1" t="s">
        <v>106</v>
      </c>
      <c r="AR336" s="1" t="s">
        <v>654</v>
      </c>
      <c r="AS336" s="1" t="s">
        <v>3766</v>
      </c>
      <c r="AT336" s="133">
        <f t="shared" si="15"/>
        <v>2020</v>
      </c>
      <c r="AU336" s="1">
        <f t="shared" si="16"/>
        <v>9</v>
      </c>
      <c r="AV336" s="1">
        <f t="shared" si="17"/>
        <v>38</v>
      </c>
    </row>
    <row r="337" spans="1:48" x14ac:dyDescent="0.3">
      <c r="A337" s="2">
        <v>0.65</v>
      </c>
      <c r="B337" s="1" t="s">
        <v>189</v>
      </c>
      <c r="C337" s="2">
        <v>719</v>
      </c>
      <c r="D337" s="2">
        <v>741</v>
      </c>
      <c r="E337" s="1" t="s">
        <v>45</v>
      </c>
      <c r="F337" s="1" t="s">
        <v>274</v>
      </c>
      <c r="G337" s="1" t="s">
        <v>2641</v>
      </c>
      <c r="H337" s="1" t="s">
        <v>184</v>
      </c>
      <c r="I337" s="1" t="s">
        <v>6510</v>
      </c>
      <c r="J337" s="1" t="s">
        <v>3767</v>
      </c>
      <c r="K337" s="1" t="s">
        <v>186</v>
      </c>
      <c r="L337" s="1" t="s">
        <v>39</v>
      </c>
      <c r="M337" s="1" t="s">
        <v>46</v>
      </c>
      <c r="N337" s="1" t="s">
        <v>3735</v>
      </c>
      <c r="O337" s="1" t="s">
        <v>187</v>
      </c>
      <c r="P337" s="1" t="s">
        <v>3768</v>
      </c>
      <c r="Q337" s="66">
        <v>46400</v>
      </c>
      <c r="R337" s="67">
        <v>1</v>
      </c>
      <c r="S337" s="1" t="s">
        <v>7524</v>
      </c>
      <c r="T337" s="1" t="s">
        <v>7673</v>
      </c>
      <c r="U337" s="1" t="s">
        <v>7524</v>
      </c>
      <c r="V337" s="1" t="s">
        <v>7524</v>
      </c>
      <c r="W337" s="1" t="s">
        <v>7666</v>
      </c>
      <c r="X337" s="1" t="s">
        <v>7666</v>
      </c>
      <c r="Y337" s="1" t="s">
        <v>2851</v>
      </c>
      <c r="Z337" s="1" t="s">
        <v>351</v>
      </c>
      <c r="AA337" s="1" t="s">
        <v>7703</v>
      </c>
      <c r="AB337" s="1" t="s">
        <v>108</v>
      </c>
      <c r="AC337" s="1" t="s">
        <v>7039</v>
      </c>
      <c r="AD337" s="1" t="s">
        <v>49</v>
      </c>
      <c r="AE337" s="1" t="s">
        <v>46</v>
      </c>
      <c r="AF337" s="66">
        <v>19200</v>
      </c>
      <c r="AG337" s="66">
        <v>20400</v>
      </c>
      <c r="AH337" s="2">
        <v>292</v>
      </c>
      <c r="AI337" s="1" t="s">
        <v>46</v>
      </c>
      <c r="AJ337" s="2">
        <v>192</v>
      </c>
      <c r="AK337" s="1" t="s">
        <v>46</v>
      </c>
      <c r="AL337" s="2">
        <v>0</v>
      </c>
      <c r="AM337" s="2">
        <v>358</v>
      </c>
      <c r="AN337" s="66">
        <v>0</v>
      </c>
      <c r="AO337" s="1" t="s">
        <v>7619</v>
      </c>
      <c r="AP337" s="1" t="s">
        <v>183</v>
      </c>
      <c r="AQ337" s="1" t="s">
        <v>46</v>
      </c>
      <c r="AR337" s="1" t="s">
        <v>654</v>
      </c>
      <c r="AS337" s="1" t="s">
        <v>3769</v>
      </c>
      <c r="AT337" s="133">
        <f t="shared" si="15"/>
        <v>2019</v>
      </c>
      <c r="AU337" s="1">
        <f t="shared" si="16"/>
        <v>6</v>
      </c>
      <c r="AV337" s="1">
        <f t="shared" si="17"/>
        <v>26</v>
      </c>
    </row>
    <row r="338" spans="1:48" x14ac:dyDescent="0.3">
      <c r="A338" s="2">
        <v>1.54</v>
      </c>
      <c r="B338" s="1" t="s">
        <v>342</v>
      </c>
      <c r="C338" s="2">
        <v>650</v>
      </c>
      <c r="D338" s="2">
        <v>751</v>
      </c>
      <c r="E338" s="1" t="s">
        <v>45</v>
      </c>
      <c r="F338" s="1" t="s">
        <v>274</v>
      </c>
      <c r="G338" s="1" t="s">
        <v>2641</v>
      </c>
      <c r="H338" s="1" t="s">
        <v>483</v>
      </c>
      <c r="I338" s="1" t="s">
        <v>6515</v>
      </c>
      <c r="J338" s="1" t="s">
        <v>1444</v>
      </c>
      <c r="K338" s="1" t="s">
        <v>340</v>
      </c>
      <c r="L338" s="1" t="s">
        <v>123</v>
      </c>
      <c r="M338" s="1" t="s">
        <v>46</v>
      </c>
      <c r="N338" s="1" t="s">
        <v>86</v>
      </c>
      <c r="O338" s="1" t="s">
        <v>341</v>
      </c>
      <c r="P338" s="1" t="s">
        <v>44</v>
      </c>
      <c r="Q338" s="66">
        <v>175130.63</v>
      </c>
      <c r="R338" s="67">
        <v>1</v>
      </c>
      <c r="S338" s="1" t="s">
        <v>7600</v>
      </c>
      <c r="T338" s="1" t="s">
        <v>7723</v>
      </c>
      <c r="U338" s="1" t="s">
        <v>7600</v>
      </c>
      <c r="V338" s="1" t="s">
        <v>7600</v>
      </c>
      <c r="W338" s="1" t="s">
        <v>7727</v>
      </c>
      <c r="X338" s="1" t="s">
        <v>7727</v>
      </c>
      <c r="Y338" s="1" t="s">
        <v>3770</v>
      </c>
      <c r="Z338" s="1" t="s">
        <v>3771</v>
      </c>
      <c r="AA338" s="1" t="s">
        <v>7727</v>
      </c>
      <c r="AB338" s="1" t="s">
        <v>47</v>
      </c>
      <c r="AC338" s="1" t="s">
        <v>90</v>
      </c>
      <c r="AD338" s="1" t="s">
        <v>49</v>
      </c>
      <c r="AE338" s="66">
        <v>165199</v>
      </c>
      <c r="AF338" s="66">
        <v>1832</v>
      </c>
      <c r="AG338" s="66">
        <v>8100</v>
      </c>
      <c r="AH338" s="2">
        <v>81</v>
      </c>
      <c r="AI338" s="2">
        <v>721.38</v>
      </c>
      <c r="AJ338" s="2">
        <v>8</v>
      </c>
      <c r="AK338" s="1" t="s">
        <v>2701</v>
      </c>
      <c r="AL338" s="2">
        <v>488</v>
      </c>
      <c r="AM338" s="2">
        <v>610</v>
      </c>
      <c r="AN338" s="66">
        <v>111822</v>
      </c>
      <c r="AO338" s="1" t="s">
        <v>7579</v>
      </c>
      <c r="AP338" s="1" t="s">
        <v>33</v>
      </c>
      <c r="AQ338" s="1" t="s">
        <v>488</v>
      </c>
      <c r="AR338" s="1" t="s">
        <v>663</v>
      </c>
      <c r="AS338" s="1" t="s">
        <v>3772</v>
      </c>
      <c r="AT338" s="133">
        <f t="shared" si="15"/>
        <v>2019</v>
      </c>
      <c r="AU338" s="1">
        <f t="shared" si="16"/>
        <v>8</v>
      </c>
      <c r="AV338" s="1">
        <f t="shared" si="17"/>
        <v>34</v>
      </c>
    </row>
    <row r="339" spans="1:48" x14ac:dyDescent="0.3">
      <c r="A339" s="2">
        <v>0.71</v>
      </c>
      <c r="B339" s="1" t="s">
        <v>238</v>
      </c>
      <c r="C339" s="2">
        <v>652</v>
      </c>
      <c r="D339" s="2">
        <v>755</v>
      </c>
      <c r="E339" s="1" t="s">
        <v>45</v>
      </c>
      <c r="F339" s="1" t="s">
        <v>161</v>
      </c>
      <c r="G339" s="1" t="s">
        <v>35</v>
      </c>
      <c r="H339" s="1" t="s">
        <v>552</v>
      </c>
      <c r="I339" s="1" t="s">
        <v>6523</v>
      </c>
      <c r="J339" s="1" t="s">
        <v>553</v>
      </c>
      <c r="K339" s="1" t="s">
        <v>376</v>
      </c>
      <c r="L339" s="1" t="s">
        <v>39</v>
      </c>
      <c r="M339" s="1" t="s">
        <v>4460</v>
      </c>
      <c r="N339" s="1" t="s">
        <v>41</v>
      </c>
      <c r="O339" s="1" t="s">
        <v>225</v>
      </c>
      <c r="P339" s="1" t="s">
        <v>44</v>
      </c>
      <c r="Q339" s="66">
        <v>2012583</v>
      </c>
      <c r="R339" s="67">
        <v>0.95</v>
      </c>
      <c r="S339" s="1" t="s">
        <v>7441</v>
      </c>
      <c r="T339" s="1" t="s">
        <v>7317</v>
      </c>
      <c r="U339" s="1" t="s">
        <v>7441</v>
      </c>
      <c r="V339" s="1" t="s">
        <v>7441</v>
      </c>
      <c r="W339" s="1" t="s">
        <v>7728</v>
      </c>
      <c r="X339" s="1" t="s">
        <v>46</v>
      </c>
      <c r="Y339" s="1" t="s">
        <v>7901</v>
      </c>
      <c r="Z339" s="1" t="s">
        <v>7729</v>
      </c>
      <c r="AA339" s="1" t="s">
        <v>7423</v>
      </c>
      <c r="AB339" s="1" t="s">
        <v>47</v>
      </c>
      <c r="AC339" s="1" t="s">
        <v>139</v>
      </c>
      <c r="AD339" s="1" t="s">
        <v>166</v>
      </c>
      <c r="AE339" s="66" t="s">
        <v>46</v>
      </c>
      <c r="AF339" s="66" t="s">
        <v>46</v>
      </c>
      <c r="AG339" s="66" t="s">
        <v>46</v>
      </c>
      <c r="AH339" s="2" t="s">
        <v>46</v>
      </c>
      <c r="AI339" s="2" t="s">
        <v>46</v>
      </c>
      <c r="AJ339" s="2" t="s">
        <v>46</v>
      </c>
      <c r="AK339" s="1" t="s">
        <v>2682</v>
      </c>
      <c r="AL339" s="68">
        <v>8347</v>
      </c>
      <c r="AM339" s="68">
        <v>8347</v>
      </c>
      <c r="AN339" s="66">
        <v>1911463</v>
      </c>
      <c r="AO339" s="1" t="s">
        <v>7613</v>
      </c>
      <c r="AP339" s="1" t="s">
        <v>33</v>
      </c>
      <c r="AQ339" s="1" t="s">
        <v>43</v>
      </c>
      <c r="AR339" s="1" t="s">
        <v>663</v>
      </c>
      <c r="AS339" s="1" t="s">
        <v>3773</v>
      </c>
      <c r="AT339" s="133">
        <f t="shared" si="15"/>
        <v>2020</v>
      </c>
      <c r="AU339" s="1">
        <f t="shared" si="16"/>
        <v>9</v>
      </c>
      <c r="AV339" s="1">
        <f t="shared" si="17"/>
        <v>36</v>
      </c>
    </row>
    <row r="340" spans="1:48" x14ac:dyDescent="0.3">
      <c r="A340" s="2">
        <v>1.06</v>
      </c>
      <c r="B340" s="1" t="s">
        <v>342</v>
      </c>
      <c r="C340" s="2">
        <v>661</v>
      </c>
      <c r="D340" s="2">
        <v>759</v>
      </c>
      <c r="E340" s="1" t="s">
        <v>45</v>
      </c>
      <c r="F340" s="1" t="s">
        <v>274</v>
      </c>
      <c r="G340" s="1" t="s">
        <v>2641</v>
      </c>
      <c r="H340" s="1" t="s">
        <v>46</v>
      </c>
      <c r="I340" s="1" t="s">
        <v>6515</v>
      </c>
      <c r="J340" s="1" t="s">
        <v>3774</v>
      </c>
      <c r="K340" s="1" t="s">
        <v>340</v>
      </c>
      <c r="L340" s="1" t="s">
        <v>123</v>
      </c>
      <c r="M340" s="1" t="s">
        <v>46</v>
      </c>
      <c r="N340" s="1" t="s">
        <v>116</v>
      </c>
      <c r="O340" s="1" t="s">
        <v>209</v>
      </c>
      <c r="P340" s="1" t="s">
        <v>119</v>
      </c>
      <c r="Q340" s="66">
        <v>797626.5</v>
      </c>
      <c r="R340" s="67">
        <v>1</v>
      </c>
      <c r="S340" s="1" t="s">
        <v>7709</v>
      </c>
      <c r="T340" s="1" t="s">
        <v>7563</v>
      </c>
      <c r="U340" s="1" t="s">
        <v>7709</v>
      </c>
      <c r="V340" s="1" t="s">
        <v>7709</v>
      </c>
      <c r="W340" s="1" t="s">
        <v>7437</v>
      </c>
      <c r="X340" s="1" t="s">
        <v>7437</v>
      </c>
      <c r="Y340" s="1" t="s">
        <v>3775</v>
      </c>
      <c r="Z340" s="1" t="s">
        <v>614</v>
      </c>
      <c r="AA340" s="1" t="s">
        <v>7437</v>
      </c>
      <c r="AB340" s="1" t="s">
        <v>47</v>
      </c>
      <c r="AC340" s="1" t="s">
        <v>90</v>
      </c>
      <c r="AD340" s="1" t="s">
        <v>523</v>
      </c>
      <c r="AE340" s="66">
        <v>770859.83</v>
      </c>
      <c r="AF340" s="66">
        <v>10200</v>
      </c>
      <c r="AG340" s="66">
        <v>16566.669999999998</v>
      </c>
      <c r="AH340" s="2">
        <v>165.67</v>
      </c>
      <c r="AI340" s="104">
        <v>3366.2</v>
      </c>
      <c r="AJ340" s="2">
        <v>102</v>
      </c>
      <c r="AK340" s="1" t="s">
        <v>2682</v>
      </c>
      <c r="AL340" s="68">
        <v>3010</v>
      </c>
      <c r="AM340" s="68">
        <v>3344</v>
      </c>
      <c r="AN340" s="66">
        <v>689198</v>
      </c>
      <c r="AO340" s="1" t="s">
        <v>7580</v>
      </c>
      <c r="AP340" s="1" t="s">
        <v>33</v>
      </c>
      <c r="AQ340" s="1" t="s">
        <v>118</v>
      </c>
      <c r="AR340" s="1" t="s">
        <v>663</v>
      </c>
      <c r="AS340" s="1" t="s">
        <v>3776</v>
      </c>
      <c r="AT340" s="133">
        <f t="shared" si="15"/>
        <v>2019</v>
      </c>
      <c r="AU340" s="1">
        <f t="shared" si="16"/>
        <v>10</v>
      </c>
      <c r="AV340" s="1">
        <f t="shared" si="17"/>
        <v>43</v>
      </c>
    </row>
    <row r="341" spans="1:48" x14ac:dyDescent="0.3">
      <c r="A341" s="2">
        <v>1</v>
      </c>
      <c r="B341" s="1" t="s">
        <v>355</v>
      </c>
      <c r="C341" s="2">
        <v>653</v>
      </c>
      <c r="D341" s="2">
        <v>762</v>
      </c>
      <c r="E341" s="1" t="s">
        <v>45</v>
      </c>
      <c r="F341" s="1" t="s">
        <v>274</v>
      </c>
      <c r="G341" s="1" t="s">
        <v>2641</v>
      </c>
      <c r="H341" s="1" t="s">
        <v>352</v>
      </c>
      <c r="I341" s="1" t="s">
        <v>6515</v>
      </c>
      <c r="J341" s="1" t="s">
        <v>1457</v>
      </c>
      <c r="K341" s="1" t="s">
        <v>84</v>
      </c>
      <c r="L341" s="1" t="s">
        <v>85</v>
      </c>
      <c r="M341" s="1" t="s">
        <v>46</v>
      </c>
      <c r="N341" s="1" t="s">
        <v>86</v>
      </c>
      <c r="O341" s="1" t="s">
        <v>131</v>
      </c>
      <c r="P341" s="1" t="s">
        <v>262</v>
      </c>
      <c r="Q341" s="66">
        <v>81524</v>
      </c>
      <c r="R341" s="67">
        <v>1</v>
      </c>
      <c r="S341" s="1" t="s">
        <v>7691</v>
      </c>
      <c r="T341" s="1" t="s">
        <v>7098</v>
      </c>
      <c r="U341" s="1" t="s">
        <v>7691</v>
      </c>
      <c r="V341" s="1" t="s">
        <v>7691</v>
      </c>
      <c r="W341" s="1" t="s">
        <v>7098</v>
      </c>
      <c r="X341" s="1" t="s">
        <v>7098</v>
      </c>
      <c r="Y341" s="1" t="s">
        <v>3777</v>
      </c>
      <c r="Z341" s="1" t="s">
        <v>313</v>
      </c>
      <c r="AA341" s="1" t="s">
        <v>7098</v>
      </c>
      <c r="AB341" s="1" t="s">
        <v>108</v>
      </c>
      <c r="AC341" s="1" t="s">
        <v>354</v>
      </c>
      <c r="AD341" s="1" t="s">
        <v>49</v>
      </c>
      <c r="AE341" s="66">
        <v>66524</v>
      </c>
      <c r="AF341" s="66">
        <v>7000</v>
      </c>
      <c r="AG341" s="66">
        <v>8000</v>
      </c>
      <c r="AH341" s="2">
        <v>80</v>
      </c>
      <c r="AI341" s="2">
        <v>292</v>
      </c>
      <c r="AJ341" s="2">
        <v>70</v>
      </c>
      <c r="AK341" s="1" t="s">
        <v>2701</v>
      </c>
      <c r="AL341" s="2">
        <v>0</v>
      </c>
      <c r="AM341" s="2">
        <v>292</v>
      </c>
      <c r="AN341" s="66">
        <v>66868</v>
      </c>
      <c r="AO341" s="1" t="s">
        <v>7512</v>
      </c>
      <c r="AP341" s="1" t="s">
        <v>33</v>
      </c>
      <c r="AQ341" s="1" t="s">
        <v>2937</v>
      </c>
      <c r="AR341" s="1" t="s">
        <v>654</v>
      </c>
      <c r="AS341" s="1" t="s">
        <v>3778</v>
      </c>
      <c r="AT341" s="133">
        <f t="shared" si="15"/>
        <v>2019</v>
      </c>
      <c r="AU341" s="1">
        <f t="shared" si="16"/>
        <v>7</v>
      </c>
      <c r="AV341" s="1">
        <f t="shared" si="17"/>
        <v>29</v>
      </c>
    </row>
    <row r="342" spans="1:48" x14ac:dyDescent="0.3">
      <c r="A342" s="2">
        <v>0.88</v>
      </c>
      <c r="B342" s="1" t="s">
        <v>329</v>
      </c>
      <c r="C342" s="2">
        <v>689</v>
      </c>
      <c r="D342" s="2">
        <v>766</v>
      </c>
      <c r="E342" s="1" t="s">
        <v>45</v>
      </c>
      <c r="F342" s="1" t="s">
        <v>81</v>
      </c>
      <c r="G342" s="1" t="s">
        <v>35</v>
      </c>
      <c r="H342" s="1" t="s">
        <v>294</v>
      </c>
      <c r="I342" s="1" t="s">
        <v>6523</v>
      </c>
      <c r="J342" s="1" t="s">
        <v>554</v>
      </c>
      <c r="K342" s="1" t="s">
        <v>280</v>
      </c>
      <c r="L342" s="1" t="s">
        <v>123</v>
      </c>
      <c r="M342" s="1" t="s">
        <v>4476</v>
      </c>
      <c r="N342" s="1" t="s">
        <v>125</v>
      </c>
      <c r="O342" s="1" t="s">
        <v>297</v>
      </c>
      <c r="P342" s="1" t="s">
        <v>107</v>
      </c>
      <c r="Q342" s="66">
        <v>1123655</v>
      </c>
      <c r="R342" s="67">
        <v>0.82</v>
      </c>
      <c r="S342" s="1" t="s">
        <v>7664</v>
      </c>
      <c r="T342" s="1" t="s">
        <v>7469</v>
      </c>
      <c r="U342" s="1" t="s">
        <v>7664</v>
      </c>
      <c r="V342" s="1" t="s">
        <v>7664</v>
      </c>
      <c r="W342" s="1" t="s">
        <v>7237</v>
      </c>
      <c r="X342" s="1" t="s">
        <v>46</v>
      </c>
      <c r="Y342" s="1" t="s">
        <v>4502</v>
      </c>
      <c r="Z342" s="1" t="s">
        <v>4503</v>
      </c>
      <c r="AA342" s="1" t="s">
        <v>7148</v>
      </c>
      <c r="AB342" s="1" t="s">
        <v>47</v>
      </c>
      <c r="AC342" s="1" t="s">
        <v>48</v>
      </c>
      <c r="AD342" s="1" t="s">
        <v>49</v>
      </c>
      <c r="AE342" s="66">
        <v>1027598</v>
      </c>
      <c r="AF342" s="66">
        <v>0</v>
      </c>
      <c r="AG342" s="66">
        <v>13704</v>
      </c>
      <c r="AH342" s="2">
        <v>137.03</v>
      </c>
      <c r="AI342" s="104" t="s">
        <v>46</v>
      </c>
      <c r="AJ342" s="68">
        <v>4883</v>
      </c>
      <c r="AK342" s="1" t="s">
        <v>2682</v>
      </c>
      <c r="AL342" s="104">
        <v>5166.7299999999996</v>
      </c>
      <c r="AM342" s="104">
        <v>5166.7299999999996</v>
      </c>
      <c r="AN342" s="66">
        <v>1183181.17</v>
      </c>
      <c r="AO342" s="1" t="s">
        <v>7664</v>
      </c>
      <c r="AP342" s="1" t="s">
        <v>33</v>
      </c>
      <c r="AQ342" s="1" t="s">
        <v>298</v>
      </c>
      <c r="AR342" s="1" t="s">
        <v>663</v>
      </c>
      <c r="AS342" s="1" t="s">
        <v>3779</v>
      </c>
      <c r="AT342" s="133">
        <f t="shared" si="15"/>
        <v>2020</v>
      </c>
      <c r="AU342" s="1">
        <f t="shared" si="16"/>
        <v>5</v>
      </c>
      <c r="AV342" s="1">
        <f t="shared" si="17"/>
        <v>21</v>
      </c>
    </row>
    <row r="343" spans="1:48" x14ac:dyDescent="0.3">
      <c r="A343" s="2">
        <v>0</v>
      </c>
      <c r="B343" s="1" t="s">
        <v>62</v>
      </c>
      <c r="C343" s="2">
        <v>0</v>
      </c>
      <c r="D343" s="2">
        <v>768</v>
      </c>
      <c r="E343" s="1" t="s">
        <v>177</v>
      </c>
      <c r="F343" s="1" t="s">
        <v>555</v>
      </c>
      <c r="G343" s="1" t="s">
        <v>35</v>
      </c>
      <c r="H343" s="1" t="s">
        <v>133</v>
      </c>
      <c r="I343" s="1" t="s">
        <v>6510</v>
      </c>
      <c r="J343" s="1" t="s">
        <v>556</v>
      </c>
      <c r="K343" s="1" t="s">
        <v>54</v>
      </c>
      <c r="L343" s="1" t="s">
        <v>55</v>
      </c>
      <c r="M343" s="1" t="s">
        <v>54</v>
      </c>
      <c r="N343" s="1" t="s">
        <v>557</v>
      </c>
      <c r="O343" s="1" t="s">
        <v>46</v>
      </c>
      <c r="P343" s="1" t="s">
        <v>46</v>
      </c>
      <c r="Q343" s="66" t="s">
        <v>46</v>
      </c>
      <c r="R343" s="67">
        <v>0</v>
      </c>
      <c r="S343" s="1" t="s">
        <v>46</v>
      </c>
      <c r="T343" s="1" t="s">
        <v>46</v>
      </c>
      <c r="U343" s="1" t="s">
        <v>7138</v>
      </c>
      <c r="V343" s="1" t="s">
        <v>46</v>
      </c>
      <c r="W343" s="1" t="s">
        <v>7138</v>
      </c>
      <c r="X343" s="1" t="s">
        <v>46</v>
      </c>
      <c r="Y343" s="1" t="s">
        <v>59</v>
      </c>
      <c r="Z343" s="1" t="s">
        <v>60</v>
      </c>
      <c r="AA343" s="1" t="s">
        <v>7138</v>
      </c>
      <c r="AB343" s="1" t="s">
        <v>108</v>
      </c>
      <c r="AC343" s="1" t="s">
        <v>61</v>
      </c>
      <c r="AD343" s="1" t="s">
        <v>182</v>
      </c>
      <c r="AE343" s="66" t="s">
        <v>46</v>
      </c>
      <c r="AF343" s="1" t="s">
        <v>46</v>
      </c>
      <c r="AG343" s="66" t="s">
        <v>46</v>
      </c>
      <c r="AH343" s="2" t="s">
        <v>46</v>
      </c>
      <c r="AI343" s="104" t="s">
        <v>46</v>
      </c>
      <c r="AJ343" s="1" t="s">
        <v>46</v>
      </c>
      <c r="AK343" s="1" t="s">
        <v>46</v>
      </c>
      <c r="AL343" s="104" t="s">
        <v>46</v>
      </c>
      <c r="AM343" s="104" t="s">
        <v>46</v>
      </c>
      <c r="AN343" s="66" t="s">
        <v>46</v>
      </c>
      <c r="AO343" s="1" t="s">
        <v>7138</v>
      </c>
      <c r="AP343" s="1" t="s">
        <v>6519</v>
      </c>
      <c r="AQ343" s="1" t="s">
        <v>46</v>
      </c>
      <c r="AR343" s="1" t="s">
        <v>663</v>
      </c>
      <c r="AS343" s="1" t="s">
        <v>3780</v>
      </c>
      <c r="AT343" s="133">
        <f t="shared" si="15"/>
        <v>2020</v>
      </c>
      <c r="AU343" s="1">
        <f t="shared" si="16"/>
        <v>3</v>
      </c>
      <c r="AV343" s="1">
        <f t="shared" si="17"/>
        <v>11</v>
      </c>
    </row>
    <row r="344" spans="1:48" x14ac:dyDescent="0.3">
      <c r="A344" s="2">
        <v>0.74</v>
      </c>
      <c r="B344" s="1" t="s">
        <v>109</v>
      </c>
      <c r="C344" s="2">
        <v>846</v>
      </c>
      <c r="D344" s="2">
        <v>770</v>
      </c>
      <c r="E344" s="1" t="s">
        <v>45</v>
      </c>
      <c r="F344" s="1" t="s">
        <v>81</v>
      </c>
      <c r="G344" s="1" t="s">
        <v>35</v>
      </c>
      <c r="H344" s="1" t="s">
        <v>110</v>
      </c>
      <c r="I344" s="1" t="s">
        <v>6513</v>
      </c>
      <c r="J344" s="1" t="s">
        <v>558</v>
      </c>
      <c r="K344" s="1" t="s">
        <v>102</v>
      </c>
      <c r="L344" s="1" t="s">
        <v>85</v>
      </c>
      <c r="M344" s="1" t="s">
        <v>112</v>
      </c>
      <c r="N344" s="1" t="s">
        <v>104</v>
      </c>
      <c r="O344" s="1" t="s">
        <v>105</v>
      </c>
      <c r="P344" s="1" t="s">
        <v>107</v>
      </c>
      <c r="Q344" s="66">
        <v>1285819.53</v>
      </c>
      <c r="R344" s="67">
        <v>0.75</v>
      </c>
      <c r="S344" s="1" t="s">
        <v>7624</v>
      </c>
      <c r="T344" s="1" t="s">
        <v>7279</v>
      </c>
      <c r="U344" s="1" t="s">
        <v>7624</v>
      </c>
      <c r="V344" s="1" t="s">
        <v>7624</v>
      </c>
      <c r="W344" s="1" t="s">
        <v>8114</v>
      </c>
      <c r="X344" s="1" t="s">
        <v>46</v>
      </c>
      <c r="Y344" s="1" t="s">
        <v>7802</v>
      </c>
      <c r="Z344" s="1" t="s">
        <v>8115</v>
      </c>
      <c r="AA344" s="1" t="s">
        <v>7376</v>
      </c>
      <c r="AB344" s="1" t="s">
        <v>108</v>
      </c>
      <c r="AC344" s="1" t="s">
        <v>90</v>
      </c>
      <c r="AD344" s="1" t="s">
        <v>49</v>
      </c>
      <c r="AE344" s="66">
        <v>1157701.8700000001</v>
      </c>
      <c r="AF344" s="66">
        <v>18539.990000000002</v>
      </c>
      <c r="AG344" s="66">
        <v>109577.67</v>
      </c>
      <c r="AH344" s="104">
        <v>1095.78</v>
      </c>
      <c r="AI344" s="104">
        <v>5055.47</v>
      </c>
      <c r="AJ344" s="2">
        <v>185.4</v>
      </c>
      <c r="AK344" s="1" t="s">
        <v>2682</v>
      </c>
      <c r="AL344" s="104">
        <v>5483.41</v>
      </c>
      <c r="AM344" s="104">
        <v>5483.41</v>
      </c>
      <c r="AN344" s="66">
        <v>1255700.8899999999</v>
      </c>
      <c r="AO344" s="1" t="s">
        <v>7624</v>
      </c>
      <c r="AP344" s="1" t="s">
        <v>33</v>
      </c>
      <c r="AQ344" s="1" t="s">
        <v>106</v>
      </c>
      <c r="AR344" s="1" t="s">
        <v>663</v>
      </c>
      <c r="AS344" s="1" t="s">
        <v>3781</v>
      </c>
      <c r="AT344" s="133">
        <f t="shared" si="15"/>
        <v>2020</v>
      </c>
      <c r="AU344" s="1">
        <f t="shared" si="16"/>
        <v>9</v>
      </c>
      <c r="AV344" s="1">
        <f t="shared" si="17"/>
        <v>38</v>
      </c>
    </row>
    <row r="345" spans="1:48" x14ac:dyDescent="0.3">
      <c r="A345" s="2">
        <v>0.85</v>
      </c>
      <c r="B345" s="1" t="s">
        <v>79</v>
      </c>
      <c r="C345" s="2">
        <v>727</v>
      </c>
      <c r="D345" s="2">
        <v>771</v>
      </c>
      <c r="E345" s="1" t="s">
        <v>45</v>
      </c>
      <c r="F345" s="1" t="s">
        <v>81</v>
      </c>
      <c r="G345" s="1" t="s">
        <v>35</v>
      </c>
      <c r="H345" s="1" t="s">
        <v>559</v>
      </c>
      <c r="I345" s="1" t="s">
        <v>6510</v>
      </c>
      <c r="J345" s="1" t="s">
        <v>560</v>
      </c>
      <c r="K345" s="1" t="s">
        <v>73</v>
      </c>
      <c r="L345" s="1" t="s">
        <v>39</v>
      </c>
      <c r="M345" s="1" t="s">
        <v>73</v>
      </c>
      <c r="N345" s="1" t="s">
        <v>41</v>
      </c>
      <c r="O345" s="1" t="s">
        <v>234</v>
      </c>
      <c r="P345" s="1" t="s">
        <v>44</v>
      </c>
      <c r="Q345" s="66">
        <v>595388.13</v>
      </c>
      <c r="R345" s="67">
        <v>0.97</v>
      </c>
      <c r="S345" s="1" t="s">
        <v>7586</v>
      </c>
      <c r="T345" s="1" t="s">
        <v>7601</v>
      </c>
      <c r="U345" s="1" t="s">
        <v>7586</v>
      </c>
      <c r="V345" s="1" t="s">
        <v>7586</v>
      </c>
      <c r="W345" s="1" t="s">
        <v>7140</v>
      </c>
      <c r="X345" s="1" t="s">
        <v>46</v>
      </c>
      <c r="Y345" s="1" t="s">
        <v>6234</v>
      </c>
      <c r="Z345" s="1" t="s">
        <v>6606</v>
      </c>
      <c r="AA345" s="1" t="s">
        <v>7376</v>
      </c>
      <c r="AB345" s="1" t="s">
        <v>47</v>
      </c>
      <c r="AC345" s="1" t="s">
        <v>78</v>
      </c>
      <c r="AD345" s="1" t="s">
        <v>49</v>
      </c>
      <c r="AE345" s="66">
        <v>157521.47</v>
      </c>
      <c r="AF345" s="66" t="s">
        <v>46</v>
      </c>
      <c r="AG345" s="66">
        <v>437866.67</v>
      </c>
      <c r="AH345" s="104">
        <v>4378.67</v>
      </c>
      <c r="AI345" s="2">
        <v>687.87</v>
      </c>
      <c r="AJ345" s="68" t="s">
        <v>46</v>
      </c>
      <c r="AK345" s="1" t="s">
        <v>218</v>
      </c>
      <c r="AL345" s="2">
        <v>0</v>
      </c>
      <c r="AM345" s="104">
        <v>5639.87</v>
      </c>
      <c r="AN345" s="66">
        <v>0</v>
      </c>
      <c r="AO345" s="1" t="s">
        <v>7146</v>
      </c>
      <c r="AP345" s="1" t="s">
        <v>183</v>
      </c>
      <c r="AQ345" s="1" t="s">
        <v>46</v>
      </c>
      <c r="AR345" s="1" t="s">
        <v>663</v>
      </c>
      <c r="AS345" s="1" t="s">
        <v>3782</v>
      </c>
      <c r="AT345" s="133">
        <f t="shared" si="15"/>
        <v>2020</v>
      </c>
      <c r="AU345" s="1">
        <f t="shared" si="16"/>
        <v>9</v>
      </c>
      <c r="AV345" s="1">
        <f t="shared" si="17"/>
        <v>38</v>
      </c>
    </row>
    <row r="346" spans="1:48" x14ac:dyDescent="0.3">
      <c r="A346" s="2">
        <v>1</v>
      </c>
      <c r="B346" s="1" t="s">
        <v>1470</v>
      </c>
      <c r="C346" s="2">
        <v>831</v>
      </c>
      <c r="D346" s="2">
        <v>772</v>
      </c>
      <c r="E346" s="1" t="s">
        <v>46</v>
      </c>
      <c r="F346" s="1" t="s">
        <v>274</v>
      </c>
      <c r="G346" s="1" t="s">
        <v>2641</v>
      </c>
      <c r="H346" s="1" t="s">
        <v>3783</v>
      </c>
      <c r="I346" s="1" t="s">
        <v>6515</v>
      </c>
      <c r="J346" s="1" t="s">
        <v>1469</v>
      </c>
      <c r="K346" s="1" t="s">
        <v>3784</v>
      </c>
      <c r="L346" s="1" t="s">
        <v>39</v>
      </c>
      <c r="M346" s="1" t="s">
        <v>46</v>
      </c>
      <c r="N346" s="1" t="s">
        <v>411</v>
      </c>
      <c r="O346" s="1" t="s">
        <v>428</v>
      </c>
      <c r="P346" s="1" t="s">
        <v>410</v>
      </c>
      <c r="Q346" s="66">
        <v>144786.67000000001</v>
      </c>
      <c r="R346" s="67">
        <v>1</v>
      </c>
      <c r="S346" s="1" t="s">
        <v>7705</v>
      </c>
      <c r="T346" s="1" t="s">
        <v>7730</v>
      </c>
      <c r="U346" s="1" t="s">
        <v>7705</v>
      </c>
      <c r="V346" s="1" t="s">
        <v>7705</v>
      </c>
      <c r="W346" s="1" t="s">
        <v>7278</v>
      </c>
      <c r="X346" s="1" t="s">
        <v>7278</v>
      </c>
      <c r="Y346" s="1" t="s">
        <v>3785</v>
      </c>
      <c r="Z346" s="1" t="s">
        <v>3786</v>
      </c>
      <c r="AA346" s="1" t="s">
        <v>7278</v>
      </c>
      <c r="AB346" s="1" t="s">
        <v>47</v>
      </c>
      <c r="AC346" s="1" t="s">
        <v>354</v>
      </c>
      <c r="AD346" s="1" t="s">
        <v>49</v>
      </c>
      <c r="AE346" s="66" t="s">
        <v>46</v>
      </c>
      <c r="AF346" s="66" t="s">
        <v>46</v>
      </c>
      <c r="AG346" s="66">
        <v>144786.67000000001</v>
      </c>
      <c r="AH346" s="104">
        <v>1447.87</v>
      </c>
      <c r="AI346" s="104" t="s">
        <v>46</v>
      </c>
      <c r="AJ346" s="2">
        <v>160</v>
      </c>
      <c r="AK346" s="1" t="s">
        <v>46</v>
      </c>
      <c r="AL346" s="104" t="s">
        <v>46</v>
      </c>
      <c r="AM346" s="104" t="s">
        <v>46</v>
      </c>
      <c r="AN346" s="66" t="s">
        <v>46</v>
      </c>
      <c r="AO346" s="1" t="s">
        <v>7201</v>
      </c>
      <c r="AP346" s="1" t="s">
        <v>183</v>
      </c>
      <c r="AQ346" s="1" t="s">
        <v>46</v>
      </c>
      <c r="AR346" s="1" t="s">
        <v>46</v>
      </c>
      <c r="AS346" s="1" t="s">
        <v>3787</v>
      </c>
      <c r="AT346" s="133">
        <f t="shared" si="15"/>
        <v>2020</v>
      </c>
      <c r="AU346" s="1">
        <f t="shared" si="16"/>
        <v>2</v>
      </c>
      <c r="AV346" s="1">
        <f t="shared" si="17"/>
        <v>7</v>
      </c>
    </row>
    <row r="347" spans="1:48" x14ac:dyDescent="0.3">
      <c r="A347" s="2">
        <v>0</v>
      </c>
      <c r="B347" s="1" t="s">
        <v>342</v>
      </c>
      <c r="C347" s="2">
        <v>655</v>
      </c>
      <c r="D347" s="2">
        <v>776</v>
      </c>
      <c r="E347" s="1" t="s">
        <v>45</v>
      </c>
      <c r="F347" s="1" t="s">
        <v>2694</v>
      </c>
      <c r="G347" s="1" t="s">
        <v>2695</v>
      </c>
      <c r="H347" s="1" t="s">
        <v>3788</v>
      </c>
      <c r="I347" s="1" t="s">
        <v>6515</v>
      </c>
      <c r="J347" s="1" t="s">
        <v>3789</v>
      </c>
      <c r="K347" s="1" t="s">
        <v>267</v>
      </c>
      <c r="L347" s="1" t="s">
        <v>266</v>
      </c>
      <c r="M347" s="1" t="s">
        <v>46</v>
      </c>
      <c r="N347" s="1" t="s">
        <v>341</v>
      </c>
      <c r="O347" s="1" t="s">
        <v>341</v>
      </c>
      <c r="P347" s="1" t="s">
        <v>269</v>
      </c>
      <c r="Q347" s="66" t="s">
        <v>46</v>
      </c>
      <c r="R347" s="67">
        <v>1</v>
      </c>
      <c r="S347" s="1" t="s">
        <v>46</v>
      </c>
      <c r="T347" s="1" t="s">
        <v>46</v>
      </c>
      <c r="U347" s="1" t="s">
        <v>7338</v>
      </c>
      <c r="V347" s="1" t="s">
        <v>7338</v>
      </c>
      <c r="W347" s="1" t="s">
        <v>7338</v>
      </c>
      <c r="X347" s="1" t="s">
        <v>7338</v>
      </c>
      <c r="Y347" s="1" t="s">
        <v>59</v>
      </c>
      <c r="Z347" s="1" t="s">
        <v>138</v>
      </c>
      <c r="AA347" s="1" t="s">
        <v>7338</v>
      </c>
      <c r="AB347" s="1" t="s">
        <v>47</v>
      </c>
      <c r="AC347" s="1" t="s">
        <v>139</v>
      </c>
      <c r="AD347" s="1" t="s">
        <v>166</v>
      </c>
      <c r="AE347" s="66" t="s">
        <v>46</v>
      </c>
      <c r="AF347" s="1" t="s">
        <v>46</v>
      </c>
      <c r="AG347" s="1" t="s">
        <v>46</v>
      </c>
      <c r="AH347" s="1" t="s">
        <v>46</v>
      </c>
      <c r="AI347" s="68" t="s">
        <v>46</v>
      </c>
      <c r="AJ347" s="1" t="s">
        <v>46</v>
      </c>
      <c r="AK347" s="1" t="s">
        <v>2682</v>
      </c>
      <c r="AL347" s="68">
        <v>2356</v>
      </c>
      <c r="AM347" s="68">
        <v>2618</v>
      </c>
      <c r="AN347" s="66">
        <v>704558</v>
      </c>
      <c r="AO347" s="1" t="s">
        <v>7673</v>
      </c>
      <c r="AP347" s="1" t="s">
        <v>33</v>
      </c>
      <c r="AQ347" s="1" t="s">
        <v>2712</v>
      </c>
      <c r="AR347" s="1" t="s">
        <v>663</v>
      </c>
      <c r="AS347" s="1" t="s">
        <v>3790</v>
      </c>
      <c r="AT347" s="133">
        <f t="shared" si="15"/>
        <v>2020</v>
      </c>
      <c r="AU347" s="1">
        <f t="shared" si="16"/>
        <v>1</v>
      </c>
      <c r="AV347" s="1">
        <f t="shared" si="17"/>
        <v>4</v>
      </c>
    </row>
    <row r="348" spans="1:48" x14ac:dyDescent="0.3">
      <c r="A348" s="2">
        <v>0.93</v>
      </c>
      <c r="B348" s="1" t="s">
        <v>238</v>
      </c>
      <c r="C348" s="2">
        <v>971</v>
      </c>
      <c r="D348" s="2">
        <v>777</v>
      </c>
      <c r="E348" s="1" t="s">
        <v>45</v>
      </c>
      <c r="F348" s="1" t="s">
        <v>274</v>
      </c>
      <c r="G348" s="1" t="s">
        <v>35</v>
      </c>
      <c r="H348" s="1" t="s">
        <v>561</v>
      </c>
      <c r="I348" s="1" t="s">
        <v>6520</v>
      </c>
      <c r="J348" s="1" t="s">
        <v>562</v>
      </c>
      <c r="K348" s="1" t="s">
        <v>38</v>
      </c>
      <c r="L348" s="1" t="s">
        <v>427</v>
      </c>
      <c r="M348" s="1" t="s">
        <v>4474</v>
      </c>
      <c r="N348" s="1" t="s">
        <v>410</v>
      </c>
      <c r="O348" s="1" t="s">
        <v>563</v>
      </c>
      <c r="P348" s="1" t="s">
        <v>119</v>
      </c>
      <c r="Q348" s="66">
        <v>2124500.87</v>
      </c>
      <c r="R348" s="67">
        <v>0.99</v>
      </c>
      <c r="S348" s="1" t="s">
        <v>7731</v>
      </c>
      <c r="T348" s="1" t="s">
        <v>7443</v>
      </c>
      <c r="U348" s="1" t="s">
        <v>7731</v>
      </c>
      <c r="V348" s="1" t="s">
        <v>7731</v>
      </c>
      <c r="W348" s="1" t="s">
        <v>7376</v>
      </c>
      <c r="X348" s="1" t="s">
        <v>46</v>
      </c>
      <c r="Y348" s="1" t="s">
        <v>8000</v>
      </c>
      <c r="Z348" s="1" t="s">
        <v>8001</v>
      </c>
      <c r="AA348" s="1" t="s">
        <v>7376</v>
      </c>
      <c r="AB348" s="1" t="s">
        <v>47</v>
      </c>
      <c r="AC348" s="1" t="s">
        <v>78</v>
      </c>
      <c r="AD348" s="1" t="s">
        <v>49</v>
      </c>
      <c r="AE348" s="66">
        <v>2045700.87</v>
      </c>
      <c r="AF348" s="66">
        <v>0</v>
      </c>
      <c r="AG348" s="66">
        <v>0</v>
      </c>
      <c r="AH348" s="2">
        <v>464</v>
      </c>
      <c r="AI348" s="104">
        <v>8933.18</v>
      </c>
      <c r="AJ348" s="2">
        <v>324</v>
      </c>
      <c r="AK348" s="1" t="s">
        <v>2682</v>
      </c>
      <c r="AL348" s="104">
        <v>8793.2000000000007</v>
      </c>
      <c r="AM348" s="104">
        <v>8793.2000000000007</v>
      </c>
      <c r="AN348" s="66">
        <v>2013642.8</v>
      </c>
      <c r="AO348" s="1" t="s">
        <v>7731</v>
      </c>
      <c r="AP348" s="1" t="s">
        <v>33</v>
      </c>
      <c r="AQ348" s="1" t="s">
        <v>118</v>
      </c>
      <c r="AR348" s="1" t="s">
        <v>663</v>
      </c>
      <c r="AS348" s="1" t="s">
        <v>3791</v>
      </c>
      <c r="AT348" s="133">
        <f t="shared" si="15"/>
        <v>2020</v>
      </c>
      <c r="AU348" s="1">
        <f t="shared" si="16"/>
        <v>9</v>
      </c>
      <c r="AV348" s="1">
        <f t="shared" si="17"/>
        <v>38</v>
      </c>
    </row>
    <row r="349" spans="1:48" x14ac:dyDescent="0.3">
      <c r="A349" s="2">
        <v>0.97</v>
      </c>
      <c r="B349" s="1" t="s">
        <v>50</v>
      </c>
      <c r="C349" s="2">
        <v>683</v>
      </c>
      <c r="D349" s="2">
        <v>780</v>
      </c>
      <c r="E349" s="1" t="s">
        <v>45</v>
      </c>
      <c r="F349" s="1" t="s">
        <v>274</v>
      </c>
      <c r="G349" s="1" t="s">
        <v>2641</v>
      </c>
      <c r="H349" s="1" t="s">
        <v>564</v>
      </c>
      <c r="I349" s="1" t="s">
        <v>6514</v>
      </c>
      <c r="J349" s="1" t="s">
        <v>565</v>
      </c>
      <c r="K349" s="1" t="s">
        <v>334</v>
      </c>
      <c r="L349" s="1" t="s">
        <v>165</v>
      </c>
      <c r="M349" s="1" t="s">
        <v>46</v>
      </c>
      <c r="N349" s="1" t="s">
        <v>125</v>
      </c>
      <c r="O349" s="1" t="s">
        <v>126</v>
      </c>
      <c r="P349" s="1" t="s">
        <v>107</v>
      </c>
      <c r="Q349" s="66">
        <v>79517.960000000006</v>
      </c>
      <c r="R349" s="67">
        <v>1</v>
      </c>
      <c r="S349" s="1" t="s">
        <v>7628</v>
      </c>
      <c r="T349" s="1" t="s">
        <v>7552</v>
      </c>
      <c r="U349" s="1" t="s">
        <v>7628</v>
      </c>
      <c r="V349" s="1" t="s">
        <v>7628</v>
      </c>
      <c r="W349" s="1" t="s">
        <v>7527</v>
      </c>
      <c r="X349" s="1" t="s">
        <v>7527</v>
      </c>
      <c r="Y349" s="1" t="s">
        <v>4652</v>
      </c>
      <c r="Z349" s="1" t="s">
        <v>4653</v>
      </c>
      <c r="AA349" s="1" t="s">
        <v>7732</v>
      </c>
      <c r="AB349" s="1" t="s">
        <v>47</v>
      </c>
      <c r="AC349" s="1" t="s">
        <v>139</v>
      </c>
      <c r="AD349" s="1" t="s">
        <v>166</v>
      </c>
      <c r="AE349" s="66">
        <v>79517.960000000006</v>
      </c>
      <c r="AF349" s="1" t="s">
        <v>46</v>
      </c>
      <c r="AG349" s="66">
        <v>0</v>
      </c>
      <c r="AH349" s="2" t="s">
        <v>46</v>
      </c>
      <c r="AI349" s="2">
        <v>347.23</v>
      </c>
      <c r="AJ349" s="1" t="s">
        <v>46</v>
      </c>
      <c r="AK349" s="1" t="s">
        <v>2701</v>
      </c>
      <c r="AL349" s="2">
        <v>347</v>
      </c>
      <c r="AM349" s="2">
        <v>347</v>
      </c>
      <c r="AN349" s="66">
        <v>79463</v>
      </c>
      <c r="AO349" s="1" t="s">
        <v>7658</v>
      </c>
      <c r="AP349" s="1" t="s">
        <v>33</v>
      </c>
      <c r="AQ349" s="1" t="s">
        <v>46</v>
      </c>
      <c r="AR349" s="1" t="s">
        <v>654</v>
      </c>
      <c r="AS349" s="1" t="s">
        <v>3792</v>
      </c>
      <c r="AT349" s="133">
        <f t="shared" si="15"/>
        <v>2020</v>
      </c>
      <c r="AU349" s="1">
        <f t="shared" si="16"/>
        <v>5</v>
      </c>
      <c r="AV349" s="1">
        <f t="shared" si="17"/>
        <v>19</v>
      </c>
    </row>
    <row r="350" spans="1:48" x14ac:dyDescent="0.3">
      <c r="A350" s="2">
        <v>0.94</v>
      </c>
      <c r="B350" s="1" t="s">
        <v>91</v>
      </c>
      <c r="C350" s="2">
        <v>687</v>
      </c>
      <c r="D350" s="2">
        <v>782</v>
      </c>
      <c r="E350" s="1" t="s">
        <v>45</v>
      </c>
      <c r="F350" s="1" t="s">
        <v>274</v>
      </c>
      <c r="G350" s="1" t="s">
        <v>2641</v>
      </c>
      <c r="H350" s="1" t="s">
        <v>319</v>
      </c>
      <c r="I350" s="1" t="s">
        <v>6515</v>
      </c>
      <c r="J350" s="1" t="s">
        <v>1482</v>
      </c>
      <c r="K350" s="1" t="s">
        <v>94</v>
      </c>
      <c r="L350" s="1" t="s">
        <v>85</v>
      </c>
      <c r="M350" s="1" t="s">
        <v>46</v>
      </c>
      <c r="N350" s="1" t="s">
        <v>86</v>
      </c>
      <c r="O350" s="1" t="s">
        <v>131</v>
      </c>
      <c r="P350" s="1" t="s">
        <v>262</v>
      </c>
      <c r="Q350" s="66">
        <v>93572</v>
      </c>
      <c r="R350" s="67">
        <v>1</v>
      </c>
      <c r="S350" s="1" t="s">
        <v>7723</v>
      </c>
      <c r="T350" s="1" t="s">
        <v>7733</v>
      </c>
      <c r="U350" s="1" t="s">
        <v>7723</v>
      </c>
      <c r="V350" s="1" t="s">
        <v>7723</v>
      </c>
      <c r="W350" s="1" t="s">
        <v>7317</v>
      </c>
      <c r="X350" s="1" t="s">
        <v>7317</v>
      </c>
      <c r="Y350" s="1" t="s">
        <v>3793</v>
      </c>
      <c r="Z350" s="1" t="s">
        <v>3794</v>
      </c>
      <c r="AA350" s="1" t="s">
        <v>7317</v>
      </c>
      <c r="AB350" s="1" t="s">
        <v>47</v>
      </c>
      <c r="AC350" s="1" t="s">
        <v>90</v>
      </c>
      <c r="AD350" s="1" t="s">
        <v>49</v>
      </c>
      <c r="AE350" s="66">
        <v>79372</v>
      </c>
      <c r="AF350" s="66">
        <v>7000</v>
      </c>
      <c r="AG350" s="66">
        <v>7200</v>
      </c>
      <c r="AH350" s="2">
        <v>72</v>
      </c>
      <c r="AI350" s="2">
        <v>357.7</v>
      </c>
      <c r="AJ350" s="2">
        <v>70</v>
      </c>
      <c r="AK350" s="1" t="s">
        <v>2701</v>
      </c>
      <c r="AL350" s="2">
        <v>0</v>
      </c>
      <c r="AM350" s="2">
        <v>358</v>
      </c>
      <c r="AN350" s="66">
        <v>81982</v>
      </c>
      <c r="AO350" s="1" t="s">
        <v>7658</v>
      </c>
      <c r="AP350" s="1" t="s">
        <v>33</v>
      </c>
      <c r="AQ350" s="1" t="s">
        <v>2937</v>
      </c>
      <c r="AR350" s="1" t="s">
        <v>654</v>
      </c>
      <c r="AS350" s="1" t="s">
        <v>3795</v>
      </c>
      <c r="AT350" s="133">
        <f t="shared" si="15"/>
        <v>2020</v>
      </c>
      <c r="AU350" s="1">
        <f t="shared" si="16"/>
        <v>1</v>
      </c>
      <c r="AV350" s="1">
        <f t="shared" si="17"/>
        <v>4</v>
      </c>
    </row>
    <row r="351" spans="1:48" x14ac:dyDescent="0.3">
      <c r="A351" s="2">
        <v>0.68</v>
      </c>
      <c r="B351" s="1" t="s">
        <v>62</v>
      </c>
      <c r="C351" s="68">
        <v>1133</v>
      </c>
      <c r="D351" s="2">
        <v>784</v>
      </c>
      <c r="E351" s="1" t="s">
        <v>45</v>
      </c>
      <c r="F351" s="1" t="s">
        <v>34</v>
      </c>
      <c r="G351" s="1" t="s">
        <v>35</v>
      </c>
      <c r="H351" s="1" t="s">
        <v>141</v>
      </c>
      <c r="I351" s="1" t="s">
        <v>6520</v>
      </c>
      <c r="J351" s="1" t="s">
        <v>566</v>
      </c>
      <c r="K351" s="1" t="s">
        <v>54</v>
      </c>
      <c r="L351" s="1" t="s">
        <v>55</v>
      </c>
      <c r="M351" s="1" t="s">
        <v>54</v>
      </c>
      <c r="N351" s="1" t="s">
        <v>56</v>
      </c>
      <c r="O351" s="1" t="s">
        <v>144</v>
      </c>
      <c r="P351" s="1" t="s">
        <v>145</v>
      </c>
      <c r="Q351" s="66">
        <v>2471419.4700000002</v>
      </c>
      <c r="R351" s="67">
        <v>0.56000000000000005</v>
      </c>
      <c r="S351" s="1" t="s">
        <v>7289</v>
      </c>
      <c r="T351" s="1" t="s">
        <v>7301</v>
      </c>
      <c r="U351" s="1" t="s">
        <v>7289</v>
      </c>
      <c r="V351" s="1" t="s">
        <v>7289</v>
      </c>
      <c r="W351" s="1" t="s">
        <v>7301</v>
      </c>
      <c r="X351" s="1" t="s">
        <v>46</v>
      </c>
      <c r="Y351" s="1" t="s">
        <v>4703</v>
      </c>
      <c r="Z351" s="1" t="s">
        <v>4704</v>
      </c>
      <c r="AA351" s="1" t="s">
        <v>7190</v>
      </c>
      <c r="AB351" s="1" t="s">
        <v>108</v>
      </c>
      <c r="AC351" s="1" t="s">
        <v>61</v>
      </c>
      <c r="AD351" s="1" t="s">
        <v>49</v>
      </c>
      <c r="AE351" s="66">
        <v>2439019.4700000002</v>
      </c>
      <c r="AF351" s="66">
        <v>9900</v>
      </c>
      <c r="AG351" s="66">
        <v>22500</v>
      </c>
      <c r="AH351" s="2">
        <v>225</v>
      </c>
      <c r="AI351" s="104">
        <v>10650.73</v>
      </c>
      <c r="AJ351" s="2">
        <v>99</v>
      </c>
      <c r="AK351" s="1" t="s">
        <v>2682</v>
      </c>
      <c r="AL351" s="104">
        <v>10645.7</v>
      </c>
      <c r="AM351" s="104">
        <v>10645.7</v>
      </c>
      <c r="AN351" s="66">
        <v>2437865.2999999998</v>
      </c>
      <c r="AO351" s="1" t="s">
        <v>7247</v>
      </c>
      <c r="AP351" s="1" t="s">
        <v>33</v>
      </c>
      <c r="AQ351" s="1" t="s">
        <v>7321</v>
      </c>
      <c r="AR351" s="1" t="s">
        <v>663</v>
      </c>
      <c r="AS351" s="1" t="s">
        <v>3796</v>
      </c>
      <c r="AT351" s="133">
        <f t="shared" si="15"/>
        <v>2020</v>
      </c>
      <c r="AU351" s="1">
        <f t="shared" si="16"/>
        <v>8</v>
      </c>
      <c r="AV351" s="1">
        <f t="shared" si="17"/>
        <v>33</v>
      </c>
    </row>
    <row r="352" spans="1:48" x14ac:dyDescent="0.3">
      <c r="A352" s="2">
        <v>0.96</v>
      </c>
      <c r="B352" s="1" t="s">
        <v>140</v>
      </c>
      <c r="C352" s="2">
        <v>832</v>
      </c>
      <c r="D352" s="2">
        <v>791</v>
      </c>
      <c r="E352" s="1" t="s">
        <v>45</v>
      </c>
      <c r="F352" s="1" t="s">
        <v>2640</v>
      </c>
      <c r="G352" s="1" t="s">
        <v>2641</v>
      </c>
      <c r="H352" s="1" t="s">
        <v>3800</v>
      </c>
      <c r="I352" s="1" t="s">
        <v>6523</v>
      </c>
      <c r="J352" s="1" t="s">
        <v>1494</v>
      </c>
      <c r="K352" s="1" t="s">
        <v>124</v>
      </c>
      <c r="L352" s="1" t="s">
        <v>427</v>
      </c>
      <c r="M352" s="1" t="s">
        <v>46</v>
      </c>
      <c r="N352" s="1" t="s">
        <v>125</v>
      </c>
      <c r="O352" s="1" t="s">
        <v>282</v>
      </c>
      <c r="P352" s="1" t="s">
        <v>262</v>
      </c>
      <c r="Q352" s="66">
        <v>1897391.78</v>
      </c>
      <c r="R352" s="67">
        <v>1</v>
      </c>
      <c r="S352" s="1" t="s">
        <v>7694</v>
      </c>
      <c r="T352" s="1" t="s">
        <v>7708</v>
      </c>
      <c r="U352" s="1" t="s">
        <v>7694</v>
      </c>
      <c r="V352" s="1" t="s">
        <v>7694</v>
      </c>
      <c r="W352" s="1" t="s">
        <v>7736</v>
      </c>
      <c r="X352" s="1" t="s">
        <v>7736</v>
      </c>
      <c r="Y352" s="1" t="s">
        <v>3801</v>
      </c>
      <c r="Z352" s="1" t="s">
        <v>3802</v>
      </c>
      <c r="AA352" s="1" t="s">
        <v>7736</v>
      </c>
      <c r="AB352" s="1" t="s">
        <v>47</v>
      </c>
      <c r="AC352" s="1" t="s">
        <v>139</v>
      </c>
      <c r="AD352" s="1" t="s">
        <v>182</v>
      </c>
      <c r="AE352" s="66">
        <v>1767151.78</v>
      </c>
      <c r="AF352" s="66" t="s">
        <v>46</v>
      </c>
      <c r="AG352" s="66">
        <v>130240</v>
      </c>
      <c r="AH352" s="104">
        <v>1866.5</v>
      </c>
      <c r="AI352" s="104">
        <v>7716.82</v>
      </c>
      <c r="AJ352" s="2" t="s">
        <v>46</v>
      </c>
      <c r="AK352" s="1" t="s">
        <v>2682</v>
      </c>
      <c r="AL352" s="68">
        <v>6000</v>
      </c>
      <c r="AM352" s="68">
        <v>6000</v>
      </c>
      <c r="AN352" s="66">
        <v>1374000</v>
      </c>
      <c r="AO352" s="1" t="s">
        <v>7710</v>
      </c>
      <c r="AP352" s="1" t="s">
        <v>33</v>
      </c>
      <c r="AQ352" s="1" t="s">
        <v>3803</v>
      </c>
      <c r="AR352" s="1" t="s">
        <v>663</v>
      </c>
      <c r="AS352" s="1" t="s">
        <v>3804</v>
      </c>
      <c r="AT352" s="133">
        <f t="shared" si="15"/>
        <v>2019</v>
      </c>
      <c r="AU352" s="1">
        <f t="shared" si="16"/>
        <v>11</v>
      </c>
      <c r="AV352" s="1">
        <f t="shared" si="17"/>
        <v>48</v>
      </c>
    </row>
    <row r="353" spans="1:48" x14ac:dyDescent="0.3">
      <c r="A353" s="2">
        <v>0.48</v>
      </c>
      <c r="B353" s="1" t="s">
        <v>140</v>
      </c>
      <c r="C353" s="2">
        <v>0</v>
      </c>
      <c r="D353" s="2">
        <v>792</v>
      </c>
      <c r="E353" s="1" t="s">
        <v>177</v>
      </c>
      <c r="F353" s="1" t="s">
        <v>179</v>
      </c>
      <c r="G353" s="1" t="s">
        <v>35</v>
      </c>
      <c r="H353" s="1" t="s">
        <v>218</v>
      </c>
      <c r="I353" s="1" t="s">
        <v>6523</v>
      </c>
      <c r="J353" s="1" t="s">
        <v>568</v>
      </c>
      <c r="K353" s="1" t="s">
        <v>426</v>
      </c>
      <c r="L353" s="1" t="s">
        <v>427</v>
      </c>
      <c r="M353" s="1" t="s">
        <v>4504</v>
      </c>
      <c r="N353" s="1" t="s">
        <v>46</v>
      </c>
      <c r="O353" s="1" t="s">
        <v>46</v>
      </c>
      <c r="P353" s="1" t="s">
        <v>46</v>
      </c>
      <c r="Q353" s="66">
        <v>5800</v>
      </c>
      <c r="R353" s="67">
        <v>0.84</v>
      </c>
      <c r="S353" s="1" t="s">
        <v>7119</v>
      </c>
      <c r="T353" s="1" t="s">
        <v>7246</v>
      </c>
      <c r="U353" s="1" t="s">
        <v>7119</v>
      </c>
      <c r="V353" s="1" t="s">
        <v>7119</v>
      </c>
      <c r="W353" s="1" t="s">
        <v>7325</v>
      </c>
      <c r="X353" s="1" t="s">
        <v>46</v>
      </c>
      <c r="Y353" s="1" t="s">
        <v>4505</v>
      </c>
      <c r="Z353" s="1" t="s">
        <v>4506</v>
      </c>
      <c r="AA353" s="1" t="s">
        <v>7211</v>
      </c>
      <c r="AB353" s="1" t="s">
        <v>108</v>
      </c>
      <c r="AC353" s="1" t="s">
        <v>139</v>
      </c>
      <c r="AD353" s="1" t="s">
        <v>182</v>
      </c>
      <c r="AE353" s="66" t="s">
        <v>46</v>
      </c>
      <c r="AF353" s="66" t="s">
        <v>46</v>
      </c>
      <c r="AG353" s="66">
        <v>5800</v>
      </c>
      <c r="AH353" s="2">
        <v>58</v>
      </c>
      <c r="AI353" s="104" t="s">
        <v>46</v>
      </c>
      <c r="AJ353" s="2" t="s">
        <v>46</v>
      </c>
      <c r="AK353" s="1" t="s">
        <v>46</v>
      </c>
      <c r="AL353" s="104" t="s">
        <v>46</v>
      </c>
      <c r="AM353" s="104" t="s">
        <v>46</v>
      </c>
      <c r="AN353" s="66" t="s">
        <v>46</v>
      </c>
      <c r="AO353" s="1" t="s">
        <v>7613</v>
      </c>
      <c r="AP353" s="1" t="s">
        <v>218</v>
      </c>
      <c r="AQ353" s="1" t="s">
        <v>46</v>
      </c>
      <c r="AR353" s="1" t="s">
        <v>46</v>
      </c>
      <c r="AS353" s="1" t="s">
        <v>3805</v>
      </c>
      <c r="AT353" s="133">
        <f t="shared" si="15"/>
        <v>2020</v>
      </c>
      <c r="AU353" s="1">
        <f t="shared" si="16"/>
        <v>4</v>
      </c>
      <c r="AV353" s="1">
        <f t="shared" si="17"/>
        <v>18</v>
      </c>
    </row>
    <row r="354" spans="1:48" x14ac:dyDescent="0.3">
      <c r="A354" s="2">
        <v>1</v>
      </c>
      <c r="B354" s="1" t="s">
        <v>79</v>
      </c>
      <c r="C354" s="2">
        <v>828</v>
      </c>
      <c r="D354" s="2">
        <v>797</v>
      </c>
      <c r="E354" s="1" t="s">
        <v>45</v>
      </c>
      <c r="F354" s="1" t="s">
        <v>274</v>
      </c>
      <c r="G354" s="1" t="s">
        <v>2641</v>
      </c>
      <c r="H354" s="1" t="s">
        <v>71</v>
      </c>
      <c r="I354" s="1" t="s">
        <v>6515</v>
      </c>
      <c r="J354" s="1" t="s">
        <v>3806</v>
      </c>
      <c r="K354" s="1" t="s">
        <v>73</v>
      </c>
      <c r="L354" s="1" t="s">
        <v>39</v>
      </c>
      <c r="M354" s="1" t="s">
        <v>46</v>
      </c>
      <c r="N354" s="1" t="s">
        <v>41</v>
      </c>
      <c r="O354" s="1" t="s">
        <v>75</v>
      </c>
      <c r="P354" s="1" t="s">
        <v>44</v>
      </c>
      <c r="Q354" s="66">
        <v>543216.61</v>
      </c>
      <c r="R354" s="67">
        <v>1</v>
      </c>
      <c r="S354" s="1" t="s">
        <v>7327</v>
      </c>
      <c r="T354" s="1" t="s">
        <v>7101</v>
      </c>
      <c r="U354" s="1" t="s">
        <v>7327</v>
      </c>
      <c r="V354" s="1" t="s">
        <v>7327</v>
      </c>
      <c r="W354" s="1" t="s">
        <v>7168</v>
      </c>
      <c r="X354" s="1" t="s">
        <v>7168</v>
      </c>
      <c r="Y354" s="1" t="s">
        <v>3807</v>
      </c>
      <c r="Z354" s="1" t="s">
        <v>3808</v>
      </c>
      <c r="AA354" s="1" t="s">
        <v>7168</v>
      </c>
      <c r="AB354" s="1" t="s">
        <v>47</v>
      </c>
      <c r="AC354" s="1" t="s">
        <v>7039</v>
      </c>
      <c r="AD354" s="1" t="s">
        <v>49</v>
      </c>
      <c r="AE354" s="66">
        <v>537416.61</v>
      </c>
      <c r="AF354" s="66" t="s">
        <v>46</v>
      </c>
      <c r="AG354" s="66">
        <v>5800</v>
      </c>
      <c r="AH354" s="2">
        <v>58</v>
      </c>
      <c r="AI354" s="104">
        <v>2346.8000000000002</v>
      </c>
      <c r="AJ354" s="2" t="s">
        <v>46</v>
      </c>
      <c r="AK354" s="1" t="s">
        <v>2682</v>
      </c>
      <c r="AL354" s="104">
        <v>1422.72</v>
      </c>
      <c r="AM354" s="104">
        <v>1580.8</v>
      </c>
      <c r="AN354" s="66">
        <v>325802.88</v>
      </c>
      <c r="AO354" s="1" t="s">
        <v>7327</v>
      </c>
      <c r="AP354" s="1" t="s">
        <v>33</v>
      </c>
      <c r="AQ354" s="1" t="s">
        <v>488</v>
      </c>
      <c r="AR354" s="1" t="s">
        <v>663</v>
      </c>
      <c r="AS354" s="1" t="s">
        <v>3809</v>
      </c>
      <c r="AT354" s="133">
        <f t="shared" si="15"/>
        <v>2020</v>
      </c>
      <c r="AU354" s="1">
        <f t="shared" si="16"/>
        <v>2</v>
      </c>
      <c r="AV354" s="1">
        <f t="shared" si="17"/>
        <v>9</v>
      </c>
    </row>
    <row r="355" spans="1:48" x14ac:dyDescent="0.3">
      <c r="A355" s="2">
        <v>0.89</v>
      </c>
      <c r="B355" s="1" t="s">
        <v>109</v>
      </c>
      <c r="C355" s="68">
        <v>1086</v>
      </c>
      <c r="D355" s="2">
        <v>800</v>
      </c>
      <c r="E355" s="1" t="s">
        <v>45</v>
      </c>
      <c r="F355" s="1" t="s">
        <v>152</v>
      </c>
      <c r="G355" s="1" t="s">
        <v>35</v>
      </c>
      <c r="H355" s="1" t="s">
        <v>100</v>
      </c>
      <c r="I355" s="1" t="s">
        <v>6513</v>
      </c>
      <c r="J355" s="1" t="s">
        <v>569</v>
      </c>
      <c r="K355" s="1" t="s">
        <v>112</v>
      </c>
      <c r="L355" s="1" t="s">
        <v>165</v>
      </c>
      <c r="M355" s="1" t="s">
        <v>112</v>
      </c>
      <c r="N355" s="1" t="s">
        <v>104</v>
      </c>
      <c r="O355" s="1" t="s">
        <v>105</v>
      </c>
      <c r="P355" s="1" t="s">
        <v>107</v>
      </c>
      <c r="Q355" s="66">
        <v>2177113.87</v>
      </c>
      <c r="R355" s="67">
        <v>0.94</v>
      </c>
      <c r="S355" s="1" t="s">
        <v>7731</v>
      </c>
      <c r="T355" s="1" t="s">
        <v>7379</v>
      </c>
      <c r="U355" s="1" t="s">
        <v>7731</v>
      </c>
      <c r="V355" s="1" t="s">
        <v>7731</v>
      </c>
      <c r="W355" s="1" t="s">
        <v>7310</v>
      </c>
      <c r="X355" s="1" t="s">
        <v>46</v>
      </c>
      <c r="Y355" s="1" t="s">
        <v>6607</v>
      </c>
      <c r="Z355" s="1" t="s">
        <v>8116</v>
      </c>
      <c r="AA355" s="1" t="s">
        <v>7376</v>
      </c>
      <c r="AB355" s="1" t="s">
        <v>47</v>
      </c>
      <c r="AC355" s="1" t="s">
        <v>139</v>
      </c>
      <c r="AD355" s="1" t="s">
        <v>166</v>
      </c>
      <c r="AE355" s="66">
        <v>2148713.87</v>
      </c>
      <c r="AF355" s="66" t="s">
        <v>46</v>
      </c>
      <c r="AG355" s="66">
        <v>28400</v>
      </c>
      <c r="AH355" s="2">
        <v>284</v>
      </c>
      <c r="AI355" s="104">
        <v>9383.0300000000007</v>
      </c>
      <c r="AJ355" s="2" t="s">
        <v>46</v>
      </c>
      <c r="AK355" s="1" t="s">
        <v>2682</v>
      </c>
      <c r="AL355" s="104">
        <v>12857.43</v>
      </c>
      <c r="AM355" s="104">
        <v>12857.43</v>
      </c>
      <c r="AN355" s="66">
        <v>2944310.47</v>
      </c>
      <c r="AO355" s="1" t="s">
        <v>7580</v>
      </c>
      <c r="AP355" s="1" t="s">
        <v>33</v>
      </c>
      <c r="AQ355" s="1" t="s">
        <v>106</v>
      </c>
      <c r="AR355" s="1" t="s">
        <v>663</v>
      </c>
      <c r="AS355" s="1" t="s">
        <v>3813</v>
      </c>
      <c r="AT355" s="133">
        <f t="shared" si="15"/>
        <v>2020</v>
      </c>
      <c r="AU355" s="1">
        <f t="shared" si="16"/>
        <v>9</v>
      </c>
      <c r="AV355" s="1">
        <f t="shared" si="17"/>
        <v>38</v>
      </c>
    </row>
    <row r="356" spans="1:48" x14ac:dyDescent="0.3">
      <c r="A356" s="2">
        <v>0.96</v>
      </c>
      <c r="B356" s="1" t="s">
        <v>98</v>
      </c>
      <c r="C356" s="2">
        <v>677</v>
      </c>
      <c r="D356" s="2">
        <v>801</v>
      </c>
      <c r="E356" s="1" t="s">
        <v>137</v>
      </c>
      <c r="F356" s="1" t="s">
        <v>274</v>
      </c>
      <c r="G356" s="1" t="s">
        <v>2641</v>
      </c>
      <c r="H356" s="1" t="s">
        <v>3814</v>
      </c>
      <c r="I356" s="1" t="s">
        <v>6515</v>
      </c>
      <c r="J356" s="1" t="s">
        <v>1505</v>
      </c>
      <c r="K356" s="1" t="s">
        <v>84</v>
      </c>
      <c r="L356" s="1" t="s">
        <v>85</v>
      </c>
      <c r="M356" s="1" t="s">
        <v>46</v>
      </c>
      <c r="N356" s="1" t="s">
        <v>86</v>
      </c>
      <c r="O356" s="1" t="s">
        <v>131</v>
      </c>
      <c r="P356" s="1" t="s">
        <v>262</v>
      </c>
      <c r="Q356" s="66">
        <v>167185</v>
      </c>
      <c r="R356" s="67">
        <v>1</v>
      </c>
      <c r="S356" s="1" t="s">
        <v>7664</v>
      </c>
      <c r="T356" s="1" t="s">
        <v>7637</v>
      </c>
      <c r="U356" s="1" t="s">
        <v>7664</v>
      </c>
      <c r="V356" s="1" t="s">
        <v>7664</v>
      </c>
      <c r="W356" s="1" t="s">
        <v>7188</v>
      </c>
      <c r="X356" s="1" t="s">
        <v>7188</v>
      </c>
      <c r="Y356" s="1" t="s">
        <v>3815</v>
      </c>
      <c r="Z356" s="1" t="s">
        <v>3042</v>
      </c>
      <c r="AA356" s="1" t="s">
        <v>7188</v>
      </c>
      <c r="AB356" s="1" t="s">
        <v>47</v>
      </c>
      <c r="AC356" s="1" t="s">
        <v>354</v>
      </c>
      <c r="AD356" s="1" t="s">
        <v>49</v>
      </c>
      <c r="AE356" s="66">
        <v>152285</v>
      </c>
      <c r="AF356" s="66">
        <v>4400</v>
      </c>
      <c r="AG356" s="66">
        <v>10500</v>
      </c>
      <c r="AH356" s="2">
        <v>105</v>
      </c>
      <c r="AI356" s="2">
        <v>665</v>
      </c>
      <c r="AJ356" s="2">
        <v>44</v>
      </c>
      <c r="AK356" s="1" t="s">
        <v>2682</v>
      </c>
      <c r="AL356" s="2">
        <v>532</v>
      </c>
      <c r="AM356" s="2">
        <v>665</v>
      </c>
      <c r="AN356" s="66">
        <v>159068</v>
      </c>
      <c r="AO356" s="1" t="s">
        <v>7613</v>
      </c>
      <c r="AP356" s="1" t="s">
        <v>33</v>
      </c>
      <c r="AQ356" s="1" t="s">
        <v>369</v>
      </c>
      <c r="AR356" s="1" t="s">
        <v>663</v>
      </c>
      <c r="AS356" s="1" t="s">
        <v>3816</v>
      </c>
      <c r="AT356" s="133">
        <f t="shared" si="15"/>
        <v>2019</v>
      </c>
      <c r="AU356" s="1">
        <f t="shared" si="16"/>
        <v>11</v>
      </c>
      <c r="AV356" s="1">
        <f t="shared" si="17"/>
        <v>48</v>
      </c>
    </row>
    <row r="357" spans="1:48" x14ac:dyDescent="0.3">
      <c r="A357" s="2">
        <v>0.87</v>
      </c>
      <c r="B357" s="1" t="s">
        <v>342</v>
      </c>
      <c r="C357" s="2">
        <v>713</v>
      </c>
      <c r="D357" s="2">
        <v>804</v>
      </c>
      <c r="E357" s="1" t="s">
        <v>46</v>
      </c>
      <c r="F357" s="1" t="s">
        <v>274</v>
      </c>
      <c r="G357" s="1" t="s">
        <v>2641</v>
      </c>
      <c r="H357" s="1" t="s">
        <v>483</v>
      </c>
      <c r="I357" s="1" t="s">
        <v>6515</v>
      </c>
      <c r="J357" s="1" t="s">
        <v>3817</v>
      </c>
      <c r="K357" s="1" t="s">
        <v>340</v>
      </c>
      <c r="L357" s="1" t="s">
        <v>123</v>
      </c>
      <c r="M357" s="1" t="s">
        <v>46</v>
      </c>
      <c r="N357" s="1" t="s">
        <v>86</v>
      </c>
      <c r="O357" s="1" t="s">
        <v>341</v>
      </c>
      <c r="P357" s="1" t="s">
        <v>269</v>
      </c>
      <c r="Q357" s="66">
        <v>66029.8</v>
      </c>
      <c r="R357" s="67">
        <v>1</v>
      </c>
      <c r="S357" s="1" t="s">
        <v>7628</v>
      </c>
      <c r="T357" s="1" t="s">
        <v>7715</v>
      </c>
      <c r="U357" s="1" t="s">
        <v>7628</v>
      </c>
      <c r="V357" s="1" t="s">
        <v>7628</v>
      </c>
      <c r="W357" s="1" t="s">
        <v>7198</v>
      </c>
      <c r="X357" s="1" t="s">
        <v>7198</v>
      </c>
      <c r="Y357" s="1" t="s">
        <v>3818</v>
      </c>
      <c r="Z357" s="1" t="s">
        <v>3819</v>
      </c>
      <c r="AA357" s="1" t="s">
        <v>7198</v>
      </c>
      <c r="AB357" s="1" t="s">
        <v>47</v>
      </c>
      <c r="AC357" s="1" t="s">
        <v>90</v>
      </c>
      <c r="AD357" s="1" t="s">
        <v>49</v>
      </c>
      <c r="AE357" s="66">
        <v>43768.800000000003</v>
      </c>
      <c r="AF357" s="66">
        <v>2061</v>
      </c>
      <c r="AG357" s="66">
        <v>20200</v>
      </c>
      <c r="AH357" s="2">
        <v>202</v>
      </c>
      <c r="AI357" s="2">
        <v>196.2</v>
      </c>
      <c r="AJ357" s="2">
        <v>9</v>
      </c>
      <c r="AK357" s="1" t="s">
        <v>2701</v>
      </c>
      <c r="AL357" s="2">
        <v>0</v>
      </c>
      <c r="AM357" s="2">
        <v>110</v>
      </c>
      <c r="AN357" s="66">
        <v>25190</v>
      </c>
      <c r="AO357" s="1" t="s">
        <v>7668</v>
      </c>
      <c r="AP357" s="1" t="s">
        <v>33</v>
      </c>
      <c r="AQ357" s="1" t="s">
        <v>256</v>
      </c>
      <c r="AR357" s="1" t="s">
        <v>654</v>
      </c>
      <c r="AS357" s="1" t="s">
        <v>3820</v>
      </c>
      <c r="AT357" s="133">
        <f t="shared" si="15"/>
        <v>2019</v>
      </c>
      <c r="AU357" s="1">
        <f t="shared" si="16"/>
        <v>9</v>
      </c>
      <c r="AV357" s="1">
        <f t="shared" si="17"/>
        <v>40</v>
      </c>
    </row>
    <row r="358" spans="1:48" x14ac:dyDescent="0.3">
      <c r="A358" s="2">
        <v>0.42</v>
      </c>
      <c r="B358" s="1" t="s">
        <v>109</v>
      </c>
      <c r="C358" s="68">
        <v>1040</v>
      </c>
      <c r="D358" s="2">
        <v>807</v>
      </c>
      <c r="E358" s="1" t="s">
        <v>210</v>
      </c>
      <c r="F358" s="1" t="s">
        <v>152</v>
      </c>
      <c r="G358" s="1" t="s">
        <v>35</v>
      </c>
      <c r="H358" s="1" t="s">
        <v>570</v>
      </c>
      <c r="I358" s="1" t="s">
        <v>6523</v>
      </c>
      <c r="J358" s="1" t="s">
        <v>571</v>
      </c>
      <c r="K358" s="1" t="s">
        <v>102</v>
      </c>
      <c r="L358" s="1" t="s">
        <v>85</v>
      </c>
      <c r="M358" s="1" t="s">
        <v>102</v>
      </c>
      <c r="N358" s="1" t="s">
        <v>104</v>
      </c>
      <c r="O358" s="1" t="s">
        <v>105</v>
      </c>
      <c r="P358" s="1" t="s">
        <v>107</v>
      </c>
      <c r="Q358" s="66">
        <v>1198151.9099999999</v>
      </c>
      <c r="R358" s="67">
        <v>0.92</v>
      </c>
      <c r="S358" s="1" t="s">
        <v>7113</v>
      </c>
      <c r="T358" s="1" t="s">
        <v>7451</v>
      </c>
      <c r="U358" s="1" t="s">
        <v>7113</v>
      </c>
      <c r="V358" s="1" t="s">
        <v>7113</v>
      </c>
      <c r="W358" s="1" t="s">
        <v>7348</v>
      </c>
      <c r="X358" s="1" t="s">
        <v>46</v>
      </c>
      <c r="Y358" s="1" t="s">
        <v>7738</v>
      </c>
      <c r="Z358" s="1" t="s">
        <v>7902</v>
      </c>
      <c r="AA358" s="1" t="s">
        <v>7319</v>
      </c>
      <c r="AB358" s="1" t="s">
        <v>6518</v>
      </c>
      <c r="AC358" s="1" t="s">
        <v>90</v>
      </c>
      <c r="AD358" s="1" t="s">
        <v>49</v>
      </c>
      <c r="AE358" s="66">
        <v>1133401.9099999999</v>
      </c>
      <c r="AF358" s="66">
        <v>23600</v>
      </c>
      <c r="AG358" s="66">
        <v>41150</v>
      </c>
      <c r="AH358" s="2">
        <v>411.5</v>
      </c>
      <c r="AI358" s="104">
        <v>4949.3500000000004</v>
      </c>
      <c r="AJ358" s="2">
        <v>236</v>
      </c>
      <c r="AK358" s="1" t="s">
        <v>2682</v>
      </c>
      <c r="AL358" s="104">
        <v>4949.3100000000004</v>
      </c>
      <c r="AM358" s="104">
        <v>4949.3100000000004</v>
      </c>
      <c r="AN358" s="66">
        <v>1133391.99</v>
      </c>
      <c r="AO358" s="1" t="s">
        <v>7098</v>
      </c>
      <c r="AP358" s="1" t="s">
        <v>33</v>
      </c>
      <c r="AQ358" s="1" t="s">
        <v>106</v>
      </c>
      <c r="AR358" s="1" t="s">
        <v>663</v>
      </c>
      <c r="AS358" s="1" t="s">
        <v>3821</v>
      </c>
      <c r="AT358" s="133">
        <f t="shared" si="15"/>
        <v>2020</v>
      </c>
      <c r="AU358" s="1">
        <f t="shared" si="16"/>
        <v>9</v>
      </c>
      <c r="AV358" s="1">
        <f t="shared" si="17"/>
        <v>38</v>
      </c>
    </row>
    <row r="359" spans="1:48" x14ac:dyDescent="0.3">
      <c r="A359" s="2">
        <v>0</v>
      </c>
      <c r="B359" s="1" t="s">
        <v>140</v>
      </c>
      <c r="C359" s="2" t="s">
        <v>46</v>
      </c>
      <c r="D359" s="2">
        <v>808</v>
      </c>
      <c r="E359" s="1" t="s">
        <v>46</v>
      </c>
      <c r="F359" s="1" t="s">
        <v>2640</v>
      </c>
      <c r="G359" s="1" t="s">
        <v>2695</v>
      </c>
      <c r="H359" s="1" t="s">
        <v>218</v>
      </c>
      <c r="I359" s="1" t="s">
        <v>6520</v>
      </c>
      <c r="J359" s="1" t="s">
        <v>1514</v>
      </c>
      <c r="K359" s="1" t="s">
        <v>334</v>
      </c>
      <c r="L359" s="1" t="s">
        <v>557</v>
      </c>
      <c r="M359" s="1" t="s">
        <v>46</v>
      </c>
      <c r="N359" s="1" t="s">
        <v>46</v>
      </c>
      <c r="O359" s="1" t="s">
        <v>46</v>
      </c>
      <c r="P359" s="1" t="s">
        <v>46</v>
      </c>
      <c r="Q359" s="66" t="s">
        <v>46</v>
      </c>
      <c r="R359" s="67">
        <v>1</v>
      </c>
      <c r="S359" s="1" t="s">
        <v>46</v>
      </c>
      <c r="T359" s="1" t="s">
        <v>46</v>
      </c>
      <c r="U359" s="1" t="s">
        <v>7326</v>
      </c>
      <c r="V359" s="1" t="s">
        <v>7326</v>
      </c>
      <c r="W359" s="1" t="s">
        <v>7326</v>
      </c>
      <c r="X359" s="1" t="s">
        <v>7326</v>
      </c>
      <c r="Y359" s="1" t="s">
        <v>59</v>
      </c>
      <c r="Z359" s="1" t="s">
        <v>138</v>
      </c>
      <c r="AA359" s="1" t="s">
        <v>7247</v>
      </c>
      <c r="AB359" s="1" t="s">
        <v>47</v>
      </c>
      <c r="AC359" s="1" t="s">
        <v>139</v>
      </c>
      <c r="AD359" s="1" t="s">
        <v>182</v>
      </c>
      <c r="AE359" s="66" t="s">
        <v>46</v>
      </c>
      <c r="AF359" s="1" t="s">
        <v>46</v>
      </c>
      <c r="AG359" s="66" t="s">
        <v>46</v>
      </c>
      <c r="AH359" s="2" t="s">
        <v>46</v>
      </c>
      <c r="AI359" s="104" t="s">
        <v>46</v>
      </c>
      <c r="AJ359" s="1" t="s">
        <v>46</v>
      </c>
      <c r="AK359" s="1" t="s">
        <v>46</v>
      </c>
      <c r="AL359" s="104" t="s">
        <v>46</v>
      </c>
      <c r="AM359" s="104" t="s">
        <v>46</v>
      </c>
      <c r="AN359" s="66" t="s">
        <v>46</v>
      </c>
      <c r="AO359" s="1" t="s">
        <v>7375</v>
      </c>
      <c r="AP359" s="1" t="s">
        <v>218</v>
      </c>
      <c r="AQ359" s="1" t="s">
        <v>46</v>
      </c>
      <c r="AR359" s="1" t="s">
        <v>46</v>
      </c>
      <c r="AS359" s="1" t="s">
        <v>3822</v>
      </c>
      <c r="AT359" s="133">
        <f t="shared" si="15"/>
        <v>2020</v>
      </c>
      <c r="AU359" s="1">
        <f t="shared" si="16"/>
        <v>3</v>
      </c>
      <c r="AV359" s="1">
        <f t="shared" si="17"/>
        <v>14</v>
      </c>
    </row>
    <row r="360" spans="1:48" x14ac:dyDescent="0.3">
      <c r="A360" s="2">
        <v>1</v>
      </c>
      <c r="B360" s="1" t="s">
        <v>98</v>
      </c>
      <c r="C360" s="2">
        <v>782</v>
      </c>
      <c r="D360" s="2">
        <v>812</v>
      </c>
      <c r="E360" s="1" t="s">
        <v>137</v>
      </c>
      <c r="F360" s="1" t="s">
        <v>274</v>
      </c>
      <c r="G360" s="1" t="s">
        <v>2641</v>
      </c>
      <c r="H360" s="1" t="s">
        <v>253</v>
      </c>
      <c r="I360" s="1" t="s">
        <v>6523</v>
      </c>
      <c r="J360" s="1" t="s">
        <v>3827</v>
      </c>
      <c r="K360" s="1" t="s">
        <v>2860</v>
      </c>
      <c r="L360" s="1" t="s">
        <v>85</v>
      </c>
      <c r="M360" s="1" t="s">
        <v>46</v>
      </c>
      <c r="N360" s="1" t="s">
        <v>86</v>
      </c>
      <c r="O360" s="1" t="s">
        <v>2419</v>
      </c>
      <c r="P360" s="1" t="s">
        <v>262</v>
      </c>
      <c r="Q360" s="66">
        <v>308234.51</v>
      </c>
      <c r="R360" s="67">
        <v>1</v>
      </c>
      <c r="S360" s="1" t="s">
        <v>7666</v>
      </c>
      <c r="T360" s="1" t="s">
        <v>7739</v>
      </c>
      <c r="U360" s="1" t="s">
        <v>7666</v>
      </c>
      <c r="V360" s="1" t="s">
        <v>7666</v>
      </c>
      <c r="W360" s="1" t="s">
        <v>7188</v>
      </c>
      <c r="X360" s="1" t="s">
        <v>7188</v>
      </c>
      <c r="Y360" s="1" t="s">
        <v>3828</v>
      </c>
      <c r="Z360" s="1" t="s">
        <v>3829</v>
      </c>
      <c r="AA360" s="1" t="s">
        <v>7322</v>
      </c>
      <c r="AB360" s="1" t="s">
        <v>108</v>
      </c>
      <c r="AC360" s="1" t="s">
        <v>90</v>
      </c>
      <c r="AD360" s="1" t="s">
        <v>49</v>
      </c>
      <c r="AE360" s="66">
        <v>293234.51</v>
      </c>
      <c r="AF360" s="66">
        <v>8000</v>
      </c>
      <c r="AG360" s="66">
        <v>6000</v>
      </c>
      <c r="AH360" s="2">
        <v>66</v>
      </c>
      <c r="AI360" s="104">
        <v>1280.5</v>
      </c>
      <c r="AJ360" s="2">
        <v>84</v>
      </c>
      <c r="AK360" s="1" t="s">
        <v>2682</v>
      </c>
      <c r="AL360" s="104">
        <v>1047.27</v>
      </c>
      <c r="AM360" s="104">
        <v>1309.0999999999999</v>
      </c>
      <c r="AN360" s="66">
        <v>239824.83</v>
      </c>
      <c r="AO360" s="1" t="s">
        <v>7703</v>
      </c>
      <c r="AP360" s="1" t="s">
        <v>33</v>
      </c>
      <c r="AQ360" s="1" t="s">
        <v>369</v>
      </c>
      <c r="AR360" s="1" t="s">
        <v>663</v>
      </c>
      <c r="AS360" s="1" t="s">
        <v>3830</v>
      </c>
      <c r="AT360" s="133">
        <f t="shared" si="15"/>
        <v>2019</v>
      </c>
      <c r="AU360" s="1">
        <f t="shared" si="16"/>
        <v>12</v>
      </c>
      <c r="AV360" s="1">
        <f t="shared" si="17"/>
        <v>50</v>
      </c>
    </row>
    <row r="361" spans="1:48" x14ac:dyDescent="0.3">
      <c r="A361" s="2">
        <v>0.14000000000000001</v>
      </c>
      <c r="B361" s="1" t="s">
        <v>109</v>
      </c>
      <c r="C361" s="2">
        <v>699</v>
      </c>
      <c r="D361" s="2">
        <v>815</v>
      </c>
      <c r="E361" s="1" t="s">
        <v>45</v>
      </c>
      <c r="F361" s="1" t="s">
        <v>81</v>
      </c>
      <c r="G361" s="1" t="s">
        <v>35</v>
      </c>
      <c r="H361" s="1" t="s">
        <v>572</v>
      </c>
      <c r="I361" s="1" t="s">
        <v>6513</v>
      </c>
      <c r="J361" s="1" t="s">
        <v>573</v>
      </c>
      <c r="K361" s="1" t="s">
        <v>102</v>
      </c>
      <c r="L361" s="1" t="s">
        <v>85</v>
      </c>
      <c r="M361" s="1" t="s">
        <v>102</v>
      </c>
      <c r="N361" s="1" t="s">
        <v>104</v>
      </c>
      <c r="O361" s="1" t="s">
        <v>105</v>
      </c>
      <c r="P361" s="1" t="s">
        <v>107</v>
      </c>
      <c r="Q361" s="66">
        <v>117075.56</v>
      </c>
      <c r="R361" s="67">
        <v>0.59</v>
      </c>
      <c r="S361" s="1" t="s">
        <v>7575</v>
      </c>
      <c r="T361" s="1" t="s">
        <v>7555</v>
      </c>
      <c r="U361" s="1" t="s">
        <v>7575</v>
      </c>
      <c r="V361" s="1" t="s">
        <v>7575</v>
      </c>
      <c r="W361" s="1" t="s">
        <v>7219</v>
      </c>
      <c r="X361" s="1" t="s">
        <v>46</v>
      </c>
      <c r="Y361" s="1" t="s">
        <v>4507</v>
      </c>
      <c r="Z361" s="1" t="s">
        <v>4508</v>
      </c>
      <c r="AA361" s="1" t="s">
        <v>7407</v>
      </c>
      <c r="AB361" s="1" t="s">
        <v>108</v>
      </c>
      <c r="AC361" s="1" t="s">
        <v>90</v>
      </c>
      <c r="AD361" s="1" t="s">
        <v>49</v>
      </c>
      <c r="AE361" s="66">
        <v>78235.56</v>
      </c>
      <c r="AF361" s="66">
        <v>18800</v>
      </c>
      <c r="AG361" s="66">
        <v>20040</v>
      </c>
      <c r="AH361" s="2">
        <v>200.4</v>
      </c>
      <c r="AI361" s="2">
        <v>341.63</v>
      </c>
      <c r="AJ361" s="2">
        <v>188</v>
      </c>
      <c r="AK361" s="1" t="s">
        <v>2701</v>
      </c>
      <c r="AL361" s="2">
        <v>0</v>
      </c>
      <c r="AM361" s="2">
        <v>341.64</v>
      </c>
      <c r="AN361" s="66">
        <v>78318</v>
      </c>
      <c r="AO361" s="1" t="s">
        <v>7327</v>
      </c>
      <c r="AP361" s="1" t="s">
        <v>33</v>
      </c>
      <c r="AQ361" s="1" t="s">
        <v>106</v>
      </c>
      <c r="AR361" s="1" t="s">
        <v>654</v>
      </c>
      <c r="AS361" s="1" t="s">
        <v>3831</v>
      </c>
      <c r="AT361" s="133">
        <f t="shared" si="15"/>
        <v>2020</v>
      </c>
      <c r="AU361" s="1">
        <f t="shared" si="16"/>
        <v>7</v>
      </c>
      <c r="AV361" s="1">
        <f t="shared" si="17"/>
        <v>29</v>
      </c>
    </row>
    <row r="362" spans="1:48" x14ac:dyDescent="0.3">
      <c r="A362" s="2">
        <v>1</v>
      </c>
      <c r="B362" s="1" t="s">
        <v>98</v>
      </c>
      <c r="C362" s="2">
        <v>793</v>
      </c>
      <c r="D362" s="2">
        <v>816</v>
      </c>
      <c r="E362" s="1" t="s">
        <v>45</v>
      </c>
      <c r="F362" s="1" t="s">
        <v>274</v>
      </c>
      <c r="G362" s="1" t="s">
        <v>2641</v>
      </c>
      <c r="H362" s="1" t="s">
        <v>253</v>
      </c>
      <c r="I362" s="1" t="s">
        <v>6515</v>
      </c>
      <c r="J362" s="1" t="s">
        <v>3832</v>
      </c>
      <c r="K362" s="1" t="s">
        <v>115</v>
      </c>
      <c r="L362" s="1" t="s">
        <v>85</v>
      </c>
      <c r="M362" s="1" t="s">
        <v>46</v>
      </c>
      <c r="N362" s="1" t="s">
        <v>86</v>
      </c>
      <c r="O362" s="1" t="s">
        <v>2419</v>
      </c>
      <c r="P362" s="1" t="s">
        <v>262</v>
      </c>
      <c r="Q362" s="66">
        <v>698417.89</v>
      </c>
      <c r="R362" s="67">
        <v>1</v>
      </c>
      <c r="S362" s="1" t="s">
        <v>7715</v>
      </c>
      <c r="T362" s="1" t="s">
        <v>7242</v>
      </c>
      <c r="U362" s="1" t="s">
        <v>7715</v>
      </c>
      <c r="V362" s="1" t="s">
        <v>7715</v>
      </c>
      <c r="W362" s="1" t="s">
        <v>7231</v>
      </c>
      <c r="X362" s="1" t="s">
        <v>7231</v>
      </c>
      <c r="Y362" s="1" t="s">
        <v>3833</v>
      </c>
      <c r="Z362" s="1" t="s">
        <v>3834</v>
      </c>
      <c r="AA362" s="1" t="s">
        <v>7231</v>
      </c>
      <c r="AB362" s="1" t="s">
        <v>108</v>
      </c>
      <c r="AC362" s="1" t="s">
        <v>48</v>
      </c>
      <c r="AD362" s="1" t="s">
        <v>49</v>
      </c>
      <c r="AE362" s="66">
        <v>662017.89</v>
      </c>
      <c r="AF362" s="66">
        <v>16700</v>
      </c>
      <c r="AG362" s="66">
        <v>19700</v>
      </c>
      <c r="AH362" s="2">
        <v>197</v>
      </c>
      <c r="AI362" s="104">
        <v>2890.9</v>
      </c>
      <c r="AJ362" s="2">
        <v>167</v>
      </c>
      <c r="AK362" s="1" t="s">
        <v>2682</v>
      </c>
      <c r="AL362" s="68">
        <v>1097</v>
      </c>
      <c r="AM362" s="68">
        <v>1372</v>
      </c>
      <c r="AN362" s="66">
        <v>251289</v>
      </c>
      <c r="AO362" s="1" t="s">
        <v>7248</v>
      </c>
      <c r="AP362" s="1" t="s">
        <v>33</v>
      </c>
      <c r="AQ362" s="1" t="s">
        <v>369</v>
      </c>
      <c r="AR362" s="1" t="s">
        <v>663</v>
      </c>
      <c r="AS362" s="1" t="s">
        <v>3835</v>
      </c>
      <c r="AT362" s="133">
        <f t="shared" si="15"/>
        <v>2019</v>
      </c>
      <c r="AU362" s="1">
        <f t="shared" si="16"/>
        <v>10</v>
      </c>
      <c r="AV362" s="1">
        <f t="shared" si="17"/>
        <v>41</v>
      </c>
    </row>
    <row r="363" spans="1:48" x14ac:dyDescent="0.3">
      <c r="A363" s="2">
        <v>0.68</v>
      </c>
      <c r="B363" s="1" t="s">
        <v>98</v>
      </c>
      <c r="C363" s="2">
        <v>716</v>
      </c>
      <c r="D363" s="2">
        <v>820</v>
      </c>
      <c r="E363" s="1" t="s">
        <v>45</v>
      </c>
      <c r="F363" s="1" t="s">
        <v>274</v>
      </c>
      <c r="G363" s="1" t="s">
        <v>2641</v>
      </c>
      <c r="H363" s="1" t="s">
        <v>168</v>
      </c>
      <c r="I363" s="1" t="s">
        <v>6515</v>
      </c>
      <c r="J363" s="1" t="s">
        <v>3839</v>
      </c>
      <c r="K363" s="1" t="s">
        <v>84</v>
      </c>
      <c r="L363" s="1" t="s">
        <v>85</v>
      </c>
      <c r="M363" s="1" t="s">
        <v>46</v>
      </c>
      <c r="N363" s="1" t="s">
        <v>86</v>
      </c>
      <c r="O363" s="1" t="s">
        <v>2419</v>
      </c>
      <c r="P363" s="1" t="s">
        <v>262</v>
      </c>
      <c r="Q363" s="66">
        <v>124273.08</v>
      </c>
      <c r="R363" s="67">
        <v>1</v>
      </c>
      <c r="S363" s="1" t="s">
        <v>7731</v>
      </c>
      <c r="T363" s="1" t="s">
        <v>7126</v>
      </c>
      <c r="U363" s="1" t="s">
        <v>7731</v>
      </c>
      <c r="V363" s="1" t="s">
        <v>7731</v>
      </c>
      <c r="W363" s="1" t="s">
        <v>7235</v>
      </c>
      <c r="X363" s="1" t="s">
        <v>7235</v>
      </c>
      <c r="Y363" s="1" t="s">
        <v>3840</v>
      </c>
      <c r="Z363" s="1" t="s">
        <v>3841</v>
      </c>
      <c r="AA363" s="1" t="s">
        <v>7235</v>
      </c>
      <c r="AB363" s="1" t="s">
        <v>108</v>
      </c>
      <c r="AC363" s="1" t="s">
        <v>90</v>
      </c>
      <c r="AD363" s="1" t="s">
        <v>49</v>
      </c>
      <c r="AE363" s="66">
        <v>116473.08</v>
      </c>
      <c r="AF363" s="66">
        <v>6000</v>
      </c>
      <c r="AG363" s="66">
        <v>1800</v>
      </c>
      <c r="AH363" s="2">
        <v>18</v>
      </c>
      <c r="AI363" s="2">
        <v>508.62</v>
      </c>
      <c r="AJ363" s="2">
        <v>60</v>
      </c>
      <c r="AK363" s="1" t="s">
        <v>2701</v>
      </c>
      <c r="AL363" s="2">
        <v>0</v>
      </c>
      <c r="AM363" s="2">
        <v>509</v>
      </c>
      <c r="AN363" s="66">
        <v>116561</v>
      </c>
      <c r="AO363" s="1" t="s">
        <v>7533</v>
      </c>
      <c r="AP363" s="1" t="s">
        <v>33</v>
      </c>
      <c r="AQ363" s="1" t="s">
        <v>46</v>
      </c>
      <c r="AR363" s="1" t="s">
        <v>654</v>
      </c>
      <c r="AS363" s="1" t="s">
        <v>3842</v>
      </c>
      <c r="AT363" s="133">
        <f t="shared" si="15"/>
        <v>2019</v>
      </c>
      <c r="AU363" s="1">
        <f t="shared" si="16"/>
        <v>11</v>
      </c>
      <c r="AV363" s="1">
        <f t="shared" si="17"/>
        <v>45</v>
      </c>
    </row>
    <row r="364" spans="1:48" x14ac:dyDescent="0.3">
      <c r="A364" s="2">
        <v>0.94</v>
      </c>
      <c r="B364" s="1" t="s">
        <v>50</v>
      </c>
      <c r="C364" s="2">
        <v>721</v>
      </c>
      <c r="D364" s="2">
        <v>822</v>
      </c>
      <c r="E364" s="1" t="s">
        <v>137</v>
      </c>
      <c r="F364" s="1" t="s">
        <v>274</v>
      </c>
      <c r="G364" s="1" t="s">
        <v>2641</v>
      </c>
      <c r="H364" s="1" t="s">
        <v>608</v>
      </c>
      <c r="I364" s="1" t="s">
        <v>6523</v>
      </c>
      <c r="J364" s="1" t="s">
        <v>1528</v>
      </c>
      <c r="K364" s="1" t="s">
        <v>334</v>
      </c>
      <c r="L364" s="1" t="s">
        <v>148</v>
      </c>
      <c r="M364" s="1" t="s">
        <v>46</v>
      </c>
      <c r="N364" s="1" t="s">
        <v>86</v>
      </c>
      <c r="O364" s="1" t="s">
        <v>87</v>
      </c>
      <c r="P364" s="1" t="s">
        <v>262</v>
      </c>
      <c r="Q364" s="66">
        <v>714806</v>
      </c>
      <c r="R364" s="67">
        <v>1</v>
      </c>
      <c r="S364" s="1" t="s">
        <v>7425</v>
      </c>
      <c r="T364" s="1" t="s">
        <v>7218</v>
      </c>
      <c r="U364" s="1" t="s">
        <v>7425</v>
      </c>
      <c r="V364" s="1" t="s">
        <v>7425</v>
      </c>
      <c r="W364" s="1" t="s">
        <v>7164</v>
      </c>
      <c r="X364" s="1" t="s">
        <v>7164</v>
      </c>
      <c r="Y364" s="1" t="s">
        <v>3843</v>
      </c>
      <c r="Z364" s="1" t="s">
        <v>3844</v>
      </c>
      <c r="AA364" s="1" t="s">
        <v>7131</v>
      </c>
      <c r="AB364" s="1" t="s">
        <v>47</v>
      </c>
      <c r="AC364" s="1" t="s">
        <v>139</v>
      </c>
      <c r="AD364" s="1" t="s">
        <v>166</v>
      </c>
      <c r="AE364" s="66">
        <v>700206</v>
      </c>
      <c r="AF364" s="66" t="s">
        <v>46</v>
      </c>
      <c r="AG364" s="66">
        <v>14600</v>
      </c>
      <c r="AH364" s="2">
        <v>146</v>
      </c>
      <c r="AI364" s="68">
        <v>3243</v>
      </c>
      <c r="AJ364" s="2" t="s">
        <v>46</v>
      </c>
      <c r="AK364" s="1" t="s">
        <v>2682</v>
      </c>
      <c r="AL364" s="104">
        <v>2774.7</v>
      </c>
      <c r="AM364" s="68">
        <v>3083</v>
      </c>
      <c r="AN364" s="66">
        <v>635406.30000000005</v>
      </c>
      <c r="AO364" s="1" t="s">
        <v>7144</v>
      </c>
      <c r="AP364" s="1" t="s">
        <v>33</v>
      </c>
      <c r="AQ364" s="1" t="s">
        <v>3845</v>
      </c>
      <c r="AR364" s="1" t="s">
        <v>663</v>
      </c>
      <c r="AS364" s="1" t="s">
        <v>3846</v>
      </c>
      <c r="AT364" s="133">
        <f t="shared" si="15"/>
        <v>2020</v>
      </c>
      <c r="AU364" s="1">
        <f t="shared" si="16"/>
        <v>1</v>
      </c>
      <c r="AV364" s="1">
        <f t="shared" si="17"/>
        <v>1</v>
      </c>
    </row>
    <row r="365" spans="1:48" x14ac:dyDescent="0.3">
      <c r="A365" s="2">
        <v>1</v>
      </c>
      <c r="B365" s="1" t="s">
        <v>210</v>
      </c>
      <c r="C365" s="2">
        <v>877</v>
      </c>
      <c r="D365" s="2">
        <v>823</v>
      </c>
      <c r="E365" s="1" t="s">
        <v>45</v>
      </c>
      <c r="F365" s="1" t="s">
        <v>274</v>
      </c>
      <c r="G365" s="1" t="s">
        <v>2641</v>
      </c>
      <c r="H365" s="1" t="s">
        <v>3329</v>
      </c>
      <c r="I365" s="1" t="s">
        <v>6515</v>
      </c>
      <c r="J365" s="1" t="s">
        <v>1530</v>
      </c>
      <c r="K365" s="1" t="s">
        <v>290</v>
      </c>
      <c r="L365" s="1" t="s">
        <v>39</v>
      </c>
      <c r="M365" s="1" t="s">
        <v>46</v>
      </c>
      <c r="N365" s="1" t="s">
        <v>87</v>
      </c>
      <c r="O365" s="1" t="s">
        <v>424</v>
      </c>
      <c r="P365" s="1" t="s">
        <v>269</v>
      </c>
      <c r="Q365" s="66">
        <v>807933.06</v>
      </c>
      <c r="R365" s="67">
        <v>1</v>
      </c>
      <c r="S365" s="1" t="s">
        <v>7731</v>
      </c>
      <c r="T365" s="1" t="s">
        <v>7741</v>
      </c>
      <c r="U365" s="1" t="s">
        <v>7425</v>
      </c>
      <c r="V365" s="1" t="s">
        <v>7425</v>
      </c>
      <c r="W365" s="1" t="s">
        <v>7253</v>
      </c>
      <c r="X365" s="1" t="s">
        <v>7253</v>
      </c>
      <c r="Y365" s="1" t="s">
        <v>3847</v>
      </c>
      <c r="Z365" s="1" t="s">
        <v>3848</v>
      </c>
      <c r="AA365" s="1" t="s">
        <v>7253</v>
      </c>
      <c r="AB365" s="1" t="s">
        <v>108</v>
      </c>
      <c r="AC365" s="1" t="s">
        <v>159</v>
      </c>
      <c r="AD365" s="1" t="s">
        <v>49</v>
      </c>
      <c r="AE365" s="66">
        <v>764133.06</v>
      </c>
      <c r="AF365" s="66">
        <v>11400</v>
      </c>
      <c r="AG365" s="66">
        <v>32400</v>
      </c>
      <c r="AH365" s="2">
        <v>324</v>
      </c>
      <c r="AI365" s="104">
        <v>3465.28</v>
      </c>
      <c r="AJ365" s="2">
        <v>114</v>
      </c>
      <c r="AK365" s="1" t="s">
        <v>2682</v>
      </c>
      <c r="AL365" s="104">
        <v>3089.95</v>
      </c>
      <c r="AM365" s="104">
        <v>3433.29</v>
      </c>
      <c r="AN365" s="66">
        <v>707598.55</v>
      </c>
      <c r="AO365" s="1" t="s">
        <v>7731</v>
      </c>
      <c r="AP365" s="1" t="s">
        <v>33</v>
      </c>
      <c r="AQ365" s="1" t="s">
        <v>384</v>
      </c>
      <c r="AR365" s="1" t="s">
        <v>663</v>
      </c>
      <c r="AS365" s="1" t="s">
        <v>3849</v>
      </c>
      <c r="AT365" s="133">
        <f t="shared" si="15"/>
        <v>2020</v>
      </c>
      <c r="AU365" s="1">
        <f t="shared" si="16"/>
        <v>2</v>
      </c>
      <c r="AV365" s="1">
        <f t="shared" si="17"/>
        <v>9</v>
      </c>
    </row>
    <row r="366" spans="1:48" x14ac:dyDescent="0.3">
      <c r="A366" s="2">
        <v>0.54</v>
      </c>
      <c r="B366" s="1" t="s">
        <v>160</v>
      </c>
      <c r="C366" s="2">
        <v>753</v>
      </c>
      <c r="D366" s="2">
        <v>825</v>
      </c>
      <c r="E366" s="1" t="s">
        <v>45</v>
      </c>
      <c r="F366" s="1" t="s">
        <v>274</v>
      </c>
      <c r="G366" s="1" t="s">
        <v>2641</v>
      </c>
      <c r="H366" s="1" t="s">
        <v>308</v>
      </c>
      <c r="I366" s="1" t="s">
        <v>6515</v>
      </c>
      <c r="J366" s="1" t="s">
        <v>1533</v>
      </c>
      <c r="K366" s="1" t="s">
        <v>3348</v>
      </c>
      <c r="L366" s="1" t="s">
        <v>85</v>
      </c>
      <c r="M366" s="1" t="s">
        <v>46</v>
      </c>
      <c r="N366" s="1" t="s">
        <v>266</v>
      </c>
      <c r="O366" s="1" t="s">
        <v>310</v>
      </c>
      <c r="P366" s="1" t="s">
        <v>269</v>
      </c>
      <c r="Q366" s="66">
        <v>1342086.3600000001</v>
      </c>
      <c r="R366" s="67">
        <v>1</v>
      </c>
      <c r="S366" s="1" t="s">
        <v>7619</v>
      </c>
      <c r="T366" s="1" t="s">
        <v>7174</v>
      </c>
      <c r="U366" s="1" t="s">
        <v>7619</v>
      </c>
      <c r="V366" s="1" t="s">
        <v>7619</v>
      </c>
      <c r="W366" s="1" t="s">
        <v>7163</v>
      </c>
      <c r="X366" s="1" t="s">
        <v>7163</v>
      </c>
      <c r="Y366" s="1" t="s">
        <v>3850</v>
      </c>
      <c r="Z366" s="1" t="s">
        <v>3694</v>
      </c>
      <c r="AA366" s="1" t="s">
        <v>7165</v>
      </c>
      <c r="AB366" s="1" t="s">
        <v>108</v>
      </c>
      <c r="AC366" s="1" t="s">
        <v>159</v>
      </c>
      <c r="AD366" s="1" t="s">
        <v>49</v>
      </c>
      <c r="AE366" s="66">
        <v>1336486.3600000001</v>
      </c>
      <c r="AF366" s="66">
        <v>4000</v>
      </c>
      <c r="AG366" s="66">
        <v>1600</v>
      </c>
      <c r="AH366" s="2">
        <v>16</v>
      </c>
      <c r="AI366" s="104">
        <v>5836.18</v>
      </c>
      <c r="AJ366" s="2">
        <v>40</v>
      </c>
      <c r="AK366" s="1" t="s">
        <v>2682</v>
      </c>
      <c r="AL366" s="104">
        <v>5584.67</v>
      </c>
      <c r="AM366" s="104">
        <v>5584.67</v>
      </c>
      <c r="AN366" s="66">
        <v>1278889.43</v>
      </c>
      <c r="AO366" s="1" t="s">
        <v>7710</v>
      </c>
      <c r="AP366" s="1" t="s">
        <v>33</v>
      </c>
      <c r="AQ366" s="1" t="s">
        <v>2712</v>
      </c>
      <c r="AR366" s="1" t="s">
        <v>663</v>
      </c>
      <c r="AS366" s="1" t="s">
        <v>3851</v>
      </c>
      <c r="AT366" s="133">
        <f t="shared" si="15"/>
        <v>2020</v>
      </c>
      <c r="AU366" s="1">
        <f t="shared" si="16"/>
        <v>1</v>
      </c>
      <c r="AV366" s="1">
        <f t="shared" si="17"/>
        <v>3</v>
      </c>
    </row>
    <row r="367" spans="1:48" x14ac:dyDescent="0.3">
      <c r="A367" s="2">
        <v>0.32</v>
      </c>
      <c r="B367" s="1" t="s">
        <v>394</v>
      </c>
      <c r="C367" s="2">
        <v>756</v>
      </c>
      <c r="D367" s="2">
        <v>829</v>
      </c>
      <c r="E367" s="1" t="s">
        <v>45</v>
      </c>
      <c r="F367" s="1" t="s">
        <v>34</v>
      </c>
      <c r="G367" s="1" t="s">
        <v>35</v>
      </c>
      <c r="H367" s="1" t="s">
        <v>574</v>
      </c>
      <c r="I367" s="1" t="s">
        <v>6510</v>
      </c>
      <c r="J367" s="1" t="s">
        <v>575</v>
      </c>
      <c r="K367" s="1" t="s">
        <v>73</v>
      </c>
      <c r="L367" s="1" t="s">
        <v>39</v>
      </c>
      <c r="M367" s="1" t="s">
        <v>73</v>
      </c>
      <c r="N367" s="1" t="s">
        <v>544</v>
      </c>
      <c r="O367" s="1" t="s">
        <v>576</v>
      </c>
      <c r="P367" s="1" t="s">
        <v>576</v>
      </c>
      <c r="Q367" s="66">
        <v>66400</v>
      </c>
      <c r="R367" s="67">
        <v>0.73</v>
      </c>
      <c r="S367" s="1" t="s">
        <v>7425</v>
      </c>
      <c r="T367" s="1" t="s">
        <v>7174</v>
      </c>
      <c r="U367" s="1" t="s">
        <v>7425</v>
      </c>
      <c r="V367" s="1" t="s">
        <v>7425</v>
      </c>
      <c r="W367" s="1" t="s">
        <v>7903</v>
      </c>
      <c r="X367" s="1" t="s">
        <v>46</v>
      </c>
      <c r="Y367" s="1" t="s">
        <v>8002</v>
      </c>
      <c r="Z367" s="1" t="s">
        <v>7904</v>
      </c>
      <c r="AA367" s="1" t="s">
        <v>7376</v>
      </c>
      <c r="AB367" s="1" t="s">
        <v>108</v>
      </c>
      <c r="AC367" s="1" t="s">
        <v>78</v>
      </c>
      <c r="AD367" s="1" t="s">
        <v>49</v>
      </c>
      <c r="AE367" s="66">
        <v>33600</v>
      </c>
      <c r="AF367" s="66" t="s">
        <v>46</v>
      </c>
      <c r="AG367" s="66">
        <v>32800</v>
      </c>
      <c r="AH367" s="2">
        <v>336</v>
      </c>
      <c r="AI367" s="2">
        <v>328</v>
      </c>
      <c r="AJ367" s="2" t="s">
        <v>46</v>
      </c>
      <c r="AK367" s="1" t="s">
        <v>2701</v>
      </c>
      <c r="AL367" s="2">
        <v>0</v>
      </c>
      <c r="AM367" s="2">
        <v>662</v>
      </c>
      <c r="AN367" s="66">
        <v>0</v>
      </c>
      <c r="AO367" s="1" t="s">
        <v>7557</v>
      </c>
      <c r="AP367" s="1" t="s">
        <v>183</v>
      </c>
      <c r="AQ367" s="1" t="s">
        <v>46</v>
      </c>
      <c r="AR367" s="1" t="s">
        <v>663</v>
      </c>
      <c r="AS367" s="1" t="s">
        <v>3852</v>
      </c>
      <c r="AT367" s="133">
        <f t="shared" si="15"/>
        <v>2020</v>
      </c>
      <c r="AU367" s="1">
        <f t="shared" si="16"/>
        <v>9</v>
      </c>
      <c r="AV367" s="1">
        <f t="shared" si="17"/>
        <v>38</v>
      </c>
    </row>
    <row r="368" spans="1:48" x14ac:dyDescent="0.3">
      <c r="A368" s="2">
        <v>1</v>
      </c>
      <c r="B368" s="1" t="s">
        <v>140</v>
      </c>
      <c r="C368" s="68">
        <v>1087</v>
      </c>
      <c r="D368" s="2">
        <v>830</v>
      </c>
      <c r="E368" s="1" t="s">
        <v>45</v>
      </c>
      <c r="F368" s="1" t="s">
        <v>274</v>
      </c>
      <c r="G368" s="1" t="s">
        <v>2641</v>
      </c>
      <c r="H368" s="1" t="s">
        <v>3857</v>
      </c>
      <c r="I368" s="1" t="s">
        <v>6523</v>
      </c>
      <c r="J368" s="1" t="s">
        <v>3858</v>
      </c>
      <c r="K368" s="1" t="s">
        <v>102</v>
      </c>
      <c r="L368" s="1" t="s">
        <v>165</v>
      </c>
      <c r="M368" s="1" t="s">
        <v>46</v>
      </c>
      <c r="N368" s="1" t="s">
        <v>104</v>
      </c>
      <c r="O368" s="1" t="s">
        <v>105</v>
      </c>
      <c r="P368" s="1" t="s">
        <v>107</v>
      </c>
      <c r="Q368" s="66">
        <v>508795.28</v>
      </c>
      <c r="R368" s="67">
        <v>1</v>
      </c>
      <c r="S368" s="1" t="s">
        <v>7113</v>
      </c>
      <c r="T368" s="1" t="s">
        <v>7198</v>
      </c>
      <c r="U368" s="1" t="s">
        <v>7647</v>
      </c>
      <c r="V368" s="1" t="s">
        <v>7647</v>
      </c>
      <c r="W368" s="1" t="s">
        <v>7221</v>
      </c>
      <c r="X368" s="1" t="s">
        <v>7221</v>
      </c>
      <c r="Y368" s="1" t="s">
        <v>3859</v>
      </c>
      <c r="Z368" s="1" t="s">
        <v>3860</v>
      </c>
      <c r="AA368" s="1" t="s">
        <v>7211</v>
      </c>
      <c r="AB368" s="1" t="s">
        <v>47</v>
      </c>
      <c r="AC368" s="1" t="s">
        <v>139</v>
      </c>
      <c r="AD368" s="1" t="s">
        <v>166</v>
      </c>
      <c r="AE368" s="66">
        <v>507995.28</v>
      </c>
      <c r="AF368" s="66" t="s">
        <v>46</v>
      </c>
      <c r="AG368" s="66">
        <v>800</v>
      </c>
      <c r="AH368" s="2">
        <v>8</v>
      </c>
      <c r="AI368" s="104">
        <v>2218.3200000000002</v>
      </c>
      <c r="AJ368" s="2" t="s">
        <v>46</v>
      </c>
      <c r="AK368" s="1" t="s">
        <v>2682</v>
      </c>
      <c r="AL368" s="104">
        <v>12769.48</v>
      </c>
      <c r="AM368" s="104">
        <v>12991.32</v>
      </c>
      <c r="AN368" s="66">
        <v>2924210.92</v>
      </c>
      <c r="AO368" s="1" t="s">
        <v>7236</v>
      </c>
      <c r="AP368" s="1" t="s">
        <v>33</v>
      </c>
      <c r="AQ368" s="1" t="s">
        <v>106</v>
      </c>
      <c r="AR368" s="1" t="s">
        <v>663</v>
      </c>
      <c r="AS368" s="1" t="s">
        <v>3861</v>
      </c>
      <c r="AT368" s="133">
        <f t="shared" si="15"/>
        <v>2020</v>
      </c>
      <c r="AU368" s="1">
        <f t="shared" si="16"/>
        <v>4</v>
      </c>
      <c r="AV368" s="1">
        <f t="shared" si="17"/>
        <v>18</v>
      </c>
    </row>
    <row r="369" spans="1:48" x14ac:dyDescent="0.3">
      <c r="A369" s="2">
        <v>0.67</v>
      </c>
      <c r="B369" s="1" t="s">
        <v>98</v>
      </c>
      <c r="C369" s="2">
        <v>874</v>
      </c>
      <c r="D369" s="2">
        <v>832</v>
      </c>
      <c r="E369" s="1" t="s">
        <v>45</v>
      </c>
      <c r="F369" s="1" t="s">
        <v>274</v>
      </c>
      <c r="G369" s="1" t="s">
        <v>2641</v>
      </c>
      <c r="H369" s="1" t="s">
        <v>577</v>
      </c>
      <c r="I369" s="1" t="s">
        <v>6523</v>
      </c>
      <c r="J369" s="1" t="s">
        <v>578</v>
      </c>
      <c r="K369" s="1" t="s">
        <v>84</v>
      </c>
      <c r="L369" s="1" t="s">
        <v>85</v>
      </c>
      <c r="M369" s="1" t="s">
        <v>4468</v>
      </c>
      <c r="N369" s="1" t="s">
        <v>86</v>
      </c>
      <c r="O369" s="1" t="s">
        <v>131</v>
      </c>
      <c r="P369" s="1" t="s">
        <v>96</v>
      </c>
      <c r="Q369" s="66">
        <v>4325572.2699999996</v>
      </c>
      <c r="R369" s="67">
        <v>1</v>
      </c>
      <c r="S369" s="1" t="s">
        <v>7425</v>
      </c>
      <c r="T369" s="1" t="s">
        <v>7611</v>
      </c>
      <c r="U369" s="1" t="s">
        <v>7425</v>
      </c>
      <c r="V369" s="1" t="s">
        <v>7425</v>
      </c>
      <c r="W369" s="1" t="s">
        <v>7197</v>
      </c>
      <c r="X369" s="1" t="s">
        <v>7197</v>
      </c>
      <c r="Y369" s="1" t="s">
        <v>7803</v>
      </c>
      <c r="Z369" s="1" t="s">
        <v>7804</v>
      </c>
      <c r="AA369" s="1" t="s">
        <v>7197</v>
      </c>
      <c r="AB369" s="1" t="s">
        <v>108</v>
      </c>
      <c r="AC369" s="1" t="s">
        <v>90</v>
      </c>
      <c r="AD369" s="1" t="s">
        <v>49</v>
      </c>
      <c r="AE369" s="66">
        <v>1877.8</v>
      </c>
      <c r="AF369" s="66">
        <v>4400</v>
      </c>
      <c r="AG369" s="66">
        <v>4600</v>
      </c>
      <c r="AH369" s="2">
        <v>46</v>
      </c>
      <c r="AI369" s="68">
        <v>8212</v>
      </c>
      <c r="AJ369" s="2">
        <v>44</v>
      </c>
      <c r="AK369" s="1" t="s">
        <v>2682</v>
      </c>
      <c r="AL369" s="104">
        <v>18669.82</v>
      </c>
      <c r="AM369" s="104">
        <v>18669.82</v>
      </c>
      <c r="AN369" s="66">
        <v>4275388.78</v>
      </c>
      <c r="AO369" s="1" t="s">
        <v>7113</v>
      </c>
      <c r="AP369" s="1" t="s">
        <v>33</v>
      </c>
      <c r="AQ369" s="1" t="s">
        <v>435</v>
      </c>
      <c r="AR369" s="1" t="s">
        <v>663</v>
      </c>
      <c r="AS369" s="1" t="s">
        <v>3862</v>
      </c>
      <c r="AT369" s="133">
        <f t="shared" si="15"/>
        <v>2020</v>
      </c>
      <c r="AU369" s="1">
        <f t="shared" si="16"/>
        <v>8</v>
      </c>
      <c r="AV369" s="1">
        <f t="shared" si="17"/>
        <v>35</v>
      </c>
    </row>
    <row r="370" spans="1:48" x14ac:dyDescent="0.3">
      <c r="A370" s="2">
        <v>0</v>
      </c>
      <c r="B370" s="1" t="s">
        <v>98</v>
      </c>
      <c r="C370" s="2">
        <v>720</v>
      </c>
      <c r="D370" s="2">
        <v>847</v>
      </c>
      <c r="E370" s="1" t="s">
        <v>45</v>
      </c>
      <c r="F370" s="1" t="s">
        <v>274</v>
      </c>
      <c r="G370" s="1" t="s">
        <v>2641</v>
      </c>
      <c r="H370" s="1" t="s">
        <v>168</v>
      </c>
      <c r="I370" s="1" t="s">
        <v>6515</v>
      </c>
      <c r="J370" s="1" t="s">
        <v>1553</v>
      </c>
      <c r="K370" s="1" t="s">
        <v>84</v>
      </c>
      <c r="L370" s="1" t="s">
        <v>85</v>
      </c>
      <c r="M370" s="1" t="s">
        <v>46</v>
      </c>
      <c r="N370" s="1" t="s">
        <v>86</v>
      </c>
      <c r="O370" s="1" t="s">
        <v>2419</v>
      </c>
      <c r="P370" s="1" t="s">
        <v>262</v>
      </c>
      <c r="Q370" s="66" t="s">
        <v>46</v>
      </c>
      <c r="R370" s="67">
        <v>1</v>
      </c>
      <c r="S370" s="1" t="s">
        <v>46</v>
      </c>
      <c r="T370" s="1" t="s">
        <v>46</v>
      </c>
      <c r="U370" s="1" t="s">
        <v>7619</v>
      </c>
      <c r="V370" s="1" t="s">
        <v>7619</v>
      </c>
      <c r="W370" s="1" t="s">
        <v>7198</v>
      </c>
      <c r="X370" s="1" t="s">
        <v>7198</v>
      </c>
      <c r="Y370" s="1" t="s">
        <v>3866</v>
      </c>
      <c r="Z370" s="1" t="s">
        <v>2988</v>
      </c>
      <c r="AA370" s="1" t="s">
        <v>7198</v>
      </c>
      <c r="AB370" s="1" t="s">
        <v>47</v>
      </c>
      <c r="AC370" s="1" t="s">
        <v>90</v>
      </c>
      <c r="AD370" s="1" t="s">
        <v>49</v>
      </c>
      <c r="AE370" s="66" t="s">
        <v>46</v>
      </c>
      <c r="AF370" s="66" t="s">
        <v>46</v>
      </c>
      <c r="AG370" s="66" t="s">
        <v>46</v>
      </c>
      <c r="AH370" s="2" t="s">
        <v>46</v>
      </c>
      <c r="AI370" s="2" t="s">
        <v>46</v>
      </c>
      <c r="AJ370" s="2" t="s">
        <v>46</v>
      </c>
      <c r="AK370" s="1" t="s">
        <v>2701</v>
      </c>
      <c r="AL370" s="2">
        <v>0</v>
      </c>
      <c r="AM370" s="2">
        <v>238</v>
      </c>
      <c r="AN370" s="66">
        <v>54502</v>
      </c>
      <c r="AO370" s="1" t="s">
        <v>7490</v>
      </c>
      <c r="AP370" s="1" t="s">
        <v>33</v>
      </c>
      <c r="AQ370" s="1" t="s">
        <v>2937</v>
      </c>
      <c r="AR370" s="1" t="s">
        <v>654</v>
      </c>
      <c r="AS370" s="1" t="s">
        <v>3867</v>
      </c>
      <c r="AT370" s="133">
        <f t="shared" si="15"/>
        <v>2019</v>
      </c>
      <c r="AU370" s="1">
        <f t="shared" si="16"/>
        <v>9</v>
      </c>
      <c r="AV370" s="1">
        <f t="shared" si="17"/>
        <v>40</v>
      </c>
    </row>
    <row r="371" spans="1:48" x14ac:dyDescent="0.3">
      <c r="A371" s="2">
        <v>0.53</v>
      </c>
      <c r="B371" s="1" t="s">
        <v>128</v>
      </c>
      <c r="C371" s="2">
        <v>921</v>
      </c>
      <c r="D371" s="2">
        <v>851</v>
      </c>
      <c r="E371" s="1" t="s">
        <v>89</v>
      </c>
      <c r="F371" s="1" t="s">
        <v>4464</v>
      </c>
      <c r="G371" s="1" t="s">
        <v>35</v>
      </c>
      <c r="H371" s="1" t="s">
        <v>120</v>
      </c>
      <c r="I371" s="1" t="s">
        <v>6515</v>
      </c>
      <c r="J371" s="1" t="s">
        <v>579</v>
      </c>
      <c r="K371" s="1" t="s">
        <v>122</v>
      </c>
      <c r="L371" s="1" t="s">
        <v>123</v>
      </c>
      <c r="M371" s="1" t="s">
        <v>122</v>
      </c>
      <c r="N371" s="1" t="s">
        <v>125</v>
      </c>
      <c r="O371" s="1" t="s">
        <v>126</v>
      </c>
      <c r="P371" s="1" t="s">
        <v>119</v>
      </c>
      <c r="Q371" s="66">
        <v>102473</v>
      </c>
      <c r="R371" s="67">
        <v>0.45</v>
      </c>
      <c r="S371" s="1" t="s">
        <v>7228</v>
      </c>
      <c r="T371" s="1" t="s">
        <v>7099</v>
      </c>
      <c r="U371" s="1" t="s">
        <v>7228</v>
      </c>
      <c r="V371" s="1" t="s">
        <v>7228</v>
      </c>
      <c r="W371" s="1" t="s">
        <v>7099</v>
      </c>
      <c r="X371" s="1" t="s">
        <v>46</v>
      </c>
      <c r="Y371" s="1" t="s">
        <v>580</v>
      </c>
      <c r="Z371" s="1" t="s">
        <v>328</v>
      </c>
      <c r="AA371" s="1" t="s">
        <v>7272</v>
      </c>
      <c r="AB371" s="1" t="s">
        <v>47</v>
      </c>
      <c r="AC371" s="1" t="s">
        <v>48</v>
      </c>
      <c r="AD371" s="1" t="s">
        <v>49</v>
      </c>
      <c r="AE371" s="66">
        <v>100073</v>
      </c>
      <c r="AF371" s="66" t="s">
        <v>46</v>
      </c>
      <c r="AG371" s="66">
        <v>2400</v>
      </c>
      <c r="AH371" s="2">
        <v>24</v>
      </c>
      <c r="AI371" s="2">
        <v>437</v>
      </c>
      <c r="AJ371" s="2" t="s">
        <v>46</v>
      </c>
      <c r="AK371" s="1" t="s">
        <v>2682</v>
      </c>
      <c r="AL371" s="2">
        <v>437</v>
      </c>
      <c r="AM371" s="2">
        <v>437</v>
      </c>
      <c r="AN371" s="66">
        <v>100073</v>
      </c>
      <c r="AO371" s="1" t="s">
        <v>7278</v>
      </c>
      <c r="AP371" s="1" t="s">
        <v>33</v>
      </c>
      <c r="AQ371" s="1" t="s">
        <v>7230</v>
      </c>
      <c r="AR371" s="1" t="s">
        <v>654</v>
      </c>
      <c r="AS371" s="1" t="s">
        <v>3868</v>
      </c>
      <c r="AT371" s="133">
        <f t="shared" si="15"/>
        <v>2020</v>
      </c>
      <c r="AU371" s="1">
        <f t="shared" si="16"/>
        <v>3</v>
      </c>
      <c r="AV371" s="1">
        <f t="shared" si="17"/>
        <v>10</v>
      </c>
    </row>
    <row r="372" spans="1:48" x14ac:dyDescent="0.3">
      <c r="A372" s="2">
        <v>1.1000000000000001</v>
      </c>
      <c r="B372" s="1" t="s">
        <v>79</v>
      </c>
      <c r="C372" s="2">
        <v>825</v>
      </c>
      <c r="D372" s="2">
        <v>853</v>
      </c>
      <c r="E372" s="1" t="s">
        <v>45</v>
      </c>
      <c r="F372" s="1" t="s">
        <v>274</v>
      </c>
      <c r="G372" s="1" t="s">
        <v>2641</v>
      </c>
      <c r="H372" s="1" t="s">
        <v>232</v>
      </c>
      <c r="I372" s="1" t="s">
        <v>6515</v>
      </c>
      <c r="J372" s="1" t="s">
        <v>581</v>
      </c>
      <c r="K372" s="1" t="s">
        <v>73</v>
      </c>
      <c r="L372" s="1" t="s">
        <v>39</v>
      </c>
      <c r="M372" s="1" t="s">
        <v>46</v>
      </c>
      <c r="N372" s="1" t="s">
        <v>41</v>
      </c>
      <c r="O372" s="1" t="s">
        <v>234</v>
      </c>
      <c r="P372" s="1" t="s">
        <v>44</v>
      </c>
      <c r="Q372" s="66">
        <v>118475.96</v>
      </c>
      <c r="R372" s="67">
        <v>1</v>
      </c>
      <c r="S372" s="1" t="s">
        <v>7097</v>
      </c>
      <c r="T372" s="1" t="s">
        <v>7233</v>
      </c>
      <c r="U372" s="1" t="s">
        <v>7097</v>
      </c>
      <c r="V372" s="1" t="s">
        <v>7097</v>
      </c>
      <c r="W372" s="1" t="s">
        <v>7699</v>
      </c>
      <c r="X372" s="1" t="s">
        <v>7699</v>
      </c>
      <c r="Y372" s="1" t="s">
        <v>4654</v>
      </c>
      <c r="Z372" s="1" t="s">
        <v>4655</v>
      </c>
      <c r="AA372" s="1" t="s">
        <v>7699</v>
      </c>
      <c r="AB372" s="1" t="s">
        <v>47</v>
      </c>
      <c r="AC372" s="1" t="s">
        <v>7039</v>
      </c>
      <c r="AD372" s="1" t="s">
        <v>49</v>
      </c>
      <c r="AE372" s="66">
        <v>104075.96</v>
      </c>
      <c r="AF372" s="66" t="s">
        <v>46</v>
      </c>
      <c r="AG372" s="66">
        <v>14400</v>
      </c>
      <c r="AH372" s="2">
        <v>144</v>
      </c>
      <c r="AI372" s="2">
        <v>454.48</v>
      </c>
      <c r="AJ372" s="2" t="s">
        <v>46</v>
      </c>
      <c r="AK372" s="1" t="s">
        <v>2701</v>
      </c>
      <c r="AL372" s="2">
        <v>0</v>
      </c>
      <c r="AM372" s="2">
        <v>454.48</v>
      </c>
      <c r="AN372" s="66">
        <v>103050</v>
      </c>
      <c r="AO372" s="1" t="s">
        <v>7434</v>
      </c>
      <c r="AP372" s="1" t="s">
        <v>33</v>
      </c>
      <c r="AQ372" s="1" t="s">
        <v>76</v>
      </c>
      <c r="AR372" s="1" t="s">
        <v>654</v>
      </c>
      <c r="AS372" s="1" t="s">
        <v>3869</v>
      </c>
      <c r="AT372" s="133">
        <f t="shared" si="15"/>
        <v>2020</v>
      </c>
      <c r="AU372" s="1">
        <f t="shared" si="16"/>
        <v>5</v>
      </c>
      <c r="AV372" s="1">
        <f t="shared" si="17"/>
        <v>19</v>
      </c>
    </row>
    <row r="373" spans="1:48" x14ac:dyDescent="0.3">
      <c r="A373" s="2">
        <v>0.57999999999999996</v>
      </c>
      <c r="B373" s="1" t="s">
        <v>98</v>
      </c>
      <c r="C373" s="2">
        <v>900</v>
      </c>
      <c r="D373" s="2">
        <v>862</v>
      </c>
      <c r="E373" s="1" t="s">
        <v>45</v>
      </c>
      <c r="F373" s="1" t="s">
        <v>34</v>
      </c>
      <c r="G373" s="1" t="s">
        <v>99</v>
      </c>
      <c r="H373" s="1" t="s">
        <v>168</v>
      </c>
      <c r="I373" s="1" t="s">
        <v>6523</v>
      </c>
      <c r="J373" s="1" t="s">
        <v>582</v>
      </c>
      <c r="K373" s="1" t="s">
        <v>84</v>
      </c>
      <c r="L373" s="1" t="s">
        <v>85</v>
      </c>
      <c r="M373" s="1" t="s">
        <v>4468</v>
      </c>
      <c r="N373" s="1" t="s">
        <v>86</v>
      </c>
      <c r="O373" s="1" t="s">
        <v>87</v>
      </c>
      <c r="P373" s="1" t="s">
        <v>96</v>
      </c>
      <c r="Q373" s="66">
        <v>1406302.33</v>
      </c>
      <c r="R373" s="67">
        <v>0.5</v>
      </c>
      <c r="S373" s="1" t="s">
        <v>7113</v>
      </c>
      <c r="T373" s="1" t="s">
        <v>7266</v>
      </c>
      <c r="U373" s="1" t="s">
        <v>7113</v>
      </c>
      <c r="V373" s="1" t="s">
        <v>7113</v>
      </c>
      <c r="W373" s="1" t="s">
        <v>7252</v>
      </c>
      <c r="X373" s="1" t="s">
        <v>46</v>
      </c>
      <c r="Y373" s="1" t="s">
        <v>6773</v>
      </c>
      <c r="Z373" s="1" t="s">
        <v>583</v>
      </c>
      <c r="AA373" s="1" t="s">
        <v>7172</v>
      </c>
      <c r="AB373" s="1" t="s">
        <v>108</v>
      </c>
      <c r="AC373" s="1" t="s">
        <v>139</v>
      </c>
      <c r="AD373" s="1" t="s">
        <v>49</v>
      </c>
      <c r="AE373" s="66">
        <v>1392188.84</v>
      </c>
      <c r="AF373" s="66">
        <v>4504.95</v>
      </c>
      <c r="AG373" s="66">
        <v>9608.5400000000009</v>
      </c>
      <c r="AH373" s="2">
        <v>96.08</v>
      </c>
      <c r="AI373" s="104">
        <v>6201.93</v>
      </c>
      <c r="AJ373" s="2">
        <v>45.05</v>
      </c>
      <c r="AK373" s="1" t="s">
        <v>2682</v>
      </c>
      <c r="AL373" s="104">
        <v>6782.48</v>
      </c>
      <c r="AM373" s="104">
        <v>6794.48</v>
      </c>
      <c r="AN373" s="66">
        <v>1544381.92</v>
      </c>
      <c r="AO373" s="1" t="s">
        <v>7733</v>
      </c>
      <c r="AP373" s="1" t="s">
        <v>33</v>
      </c>
      <c r="AQ373" s="1" t="s">
        <v>369</v>
      </c>
      <c r="AR373" s="1" t="s">
        <v>663</v>
      </c>
      <c r="AS373" s="1" t="s">
        <v>3873</v>
      </c>
      <c r="AT373" s="133">
        <f t="shared" si="15"/>
        <v>2020</v>
      </c>
      <c r="AU373" s="1">
        <f t="shared" si="16"/>
        <v>8</v>
      </c>
      <c r="AV373" s="1">
        <f t="shared" si="17"/>
        <v>32</v>
      </c>
    </row>
    <row r="374" spans="1:48" x14ac:dyDescent="0.3">
      <c r="A374" s="2">
        <v>0</v>
      </c>
      <c r="B374" s="1" t="s">
        <v>98</v>
      </c>
      <c r="C374" s="68">
        <v>1115</v>
      </c>
      <c r="D374" s="2">
        <v>868</v>
      </c>
      <c r="E374" s="1" t="s">
        <v>45</v>
      </c>
      <c r="F374" s="1" t="s">
        <v>4463</v>
      </c>
      <c r="G374" s="1" t="s">
        <v>35</v>
      </c>
      <c r="H374" s="1" t="s">
        <v>584</v>
      </c>
      <c r="I374" s="1" t="s">
        <v>6524</v>
      </c>
      <c r="J374" s="1" t="s">
        <v>585</v>
      </c>
      <c r="K374" s="1" t="s">
        <v>84</v>
      </c>
      <c r="L374" s="1" t="s">
        <v>85</v>
      </c>
      <c r="M374" s="1" t="s">
        <v>4468</v>
      </c>
      <c r="N374" s="1" t="s">
        <v>116</v>
      </c>
      <c r="O374" s="1" t="s">
        <v>117</v>
      </c>
      <c r="P374" s="1" t="s">
        <v>119</v>
      </c>
      <c r="Q374" s="66">
        <v>2639534.15</v>
      </c>
      <c r="R374" s="67">
        <v>0.77</v>
      </c>
      <c r="S374" s="1" t="s">
        <v>7102</v>
      </c>
      <c r="T374" s="1" t="s">
        <v>7258</v>
      </c>
      <c r="U374" s="1" t="s">
        <v>7267</v>
      </c>
      <c r="V374" s="1" t="s">
        <v>7267</v>
      </c>
      <c r="W374" s="1" t="s">
        <v>7208</v>
      </c>
      <c r="X374" s="1" t="s">
        <v>46</v>
      </c>
      <c r="Y374" s="1" t="s">
        <v>6774</v>
      </c>
      <c r="Z374" s="1" t="s">
        <v>6775</v>
      </c>
      <c r="AA374" s="1" t="s">
        <v>7402</v>
      </c>
      <c r="AB374" s="1" t="s">
        <v>108</v>
      </c>
      <c r="AC374" s="1" t="s">
        <v>90</v>
      </c>
      <c r="AD374" s="1" t="s">
        <v>49</v>
      </c>
      <c r="AE374" s="66">
        <v>2639534.15</v>
      </c>
      <c r="AF374" s="66" t="s">
        <v>46</v>
      </c>
      <c r="AG374" s="66" t="s">
        <v>46</v>
      </c>
      <c r="AH374" s="2" t="s">
        <v>46</v>
      </c>
      <c r="AI374" s="104">
        <v>11526.35</v>
      </c>
      <c r="AJ374" s="2" t="s">
        <v>46</v>
      </c>
      <c r="AK374" s="1" t="s">
        <v>2682</v>
      </c>
      <c r="AL374" s="104">
        <v>64638.67</v>
      </c>
      <c r="AM374" s="104">
        <v>64638.67</v>
      </c>
      <c r="AN374" s="66">
        <v>14802255.43</v>
      </c>
      <c r="AO374" s="1" t="s">
        <v>7267</v>
      </c>
      <c r="AP374" s="1" t="s">
        <v>33</v>
      </c>
      <c r="AQ374" s="1" t="s">
        <v>118</v>
      </c>
      <c r="AR374" s="1" t="s">
        <v>663</v>
      </c>
      <c r="AS374" s="1" t="s">
        <v>3874</v>
      </c>
      <c r="AT374" s="133">
        <f t="shared" si="15"/>
        <v>2020</v>
      </c>
      <c r="AU374" s="1">
        <f t="shared" si="16"/>
        <v>9</v>
      </c>
      <c r="AV374" s="1">
        <f t="shared" si="17"/>
        <v>36</v>
      </c>
    </row>
    <row r="375" spans="1:48" x14ac:dyDescent="0.3">
      <c r="A375" s="2">
        <v>0.2</v>
      </c>
      <c r="B375" s="1" t="s">
        <v>140</v>
      </c>
      <c r="C375" s="2">
        <v>762</v>
      </c>
      <c r="D375" s="2">
        <v>874</v>
      </c>
      <c r="E375" s="1" t="s">
        <v>45</v>
      </c>
      <c r="F375" s="1" t="s">
        <v>498</v>
      </c>
      <c r="G375" s="1" t="s">
        <v>35</v>
      </c>
      <c r="H375" s="1" t="s">
        <v>586</v>
      </c>
      <c r="I375" s="1" t="s">
        <v>6523</v>
      </c>
      <c r="J375" s="1" t="s">
        <v>587</v>
      </c>
      <c r="K375" s="1" t="s">
        <v>510</v>
      </c>
      <c r="L375" s="1" t="s">
        <v>427</v>
      </c>
      <c r="M375" s="1" t="s">
        <v>7036</v>
      </c>
      <c r="N375" s="1" t="s">
        <v>56</v>
      </c>
      <c r="O375" s="1" t="s">
        <v>2513</v>
      </c>
      <c r="P375" s="1" t="s">
        <v>576</v>
      </c>
      <c r="Q375" s="66">
        <v>111800</v>
      </c>
      <c r="R375" s="67">
        <v>0.98</v>
      </c>
      <c r="S375" s="1" t="s">
        <v>7694</v>
      </c>
      <c r="T375" s="1" t="s">
        <v>7704</v>
      </c>
      <c r="U375" s="1" t="s">
        <v>7694</v>
      </c>
      <c r="V375" s="1" t="s">
        <v>7694</v>
      </c>
      <c r="W375" s="1" t="s">
        <v>7412</v>
      </c>
      <c r="X375" s="1" t="s">
        <v>46</v>
      </c>
      <c r="Y375" s="1" t="s">
        <v>4509</v>
      </c>
      <c r="Z375" s="1" t="s">
        <v>3699</v>
      </c>
      <c r="AA375" s="1" t="s">
        <v>7581</v>
      </c>
      <c r="AB375" s="1" t="s">
        <v>108</v>
      </c>
      <c r="AC375" s="1" t="s">
        <v>159</v>
      </c>
      <c r="AD375" s="1" t="s">
        <v>49</v>
      </c>
      <c r="AE375" s="66">
        <v>4000</v>
      </c>
      <c r="AF375" s="66">
        <v>0</v>
      </c>
      <c r="AG375" s="66">
        <v>107800</v>
      </c>
      <c r="AH375" s="68">
        <v>1078</v>
      </c>
      <c r="AI375" s="2">
        <v>40</v>
      </c>
      <c r="AJ375" s="2" t="s">
        <v>46</v>
      </c>
      <c r="AK375" s="1" t="s">
        <v>218</v>
      </c>
      <c r="AL375" s="2">
        <v>0</v>
      </c>
      <c r="AM375" s="68">
        <v>1120</v>
      </c>
      <c r="AN375" s="66">
        <v>0</v>
      </c>
      <c r="AO375" s="1" t="s">
        <v>7557</v>
      </c>
      <c r="AP375" s="1" t="s">
        <v>183</v>
      </c>
      <c r="AQ375" s="1" t="s">
        <v>46</v>
      </c>
      <c r="AR375" s="1" t="s">
        <v>663</v>
      </c>
      <c r="AS375" s="1" t="s">
        <v>3875</v>
      </c>
      <c r="AT375" s="133">
        <f t="shared" si="15"/>
        <v>2020</v>
      </c>
      <c r="AU375" s="1">
        <f t="shared" si="16"/>
        <v>5</v>
      </c>
      <c r="AV375" s="1">
        <f t="shared" si="17"/>
        <v>20</v>
      </c>
    </row>
    <row r="376" spans="1:48" x14ac:dyDescent="0.3">
      <c r="A376" s="2">
        <v>1</v>
      </c>
      <c r="B376" s="1" t="s">
        <v>210</v>
      </c>
      <c r="C376" s="2">
        <v>843</v>
      </c>
      <c r="D376" s="2">
        <v>879</v>
      </c>
      <c r="E376" s="1" t="s">
        <v>137</v>
      </c>
      <c r="F376" s="1" t="s">
        <v>274</v>
      </c>
      <c r="G376" s="1" t="s">
        <v>2641</v>
      </c>
      <c r="H376" s="1" t="s">
        <v>474</v>
      </c>
      <c r="I376" s="1" t="s">
        <v>6514</v>
      </c>
      <c r="J376" s="1" t="s">
        <v>1583</v>
      </c>
      <c r="K376" s="1" t="s">
        <v>214</v>
      </c>
      <c r="L376" s="1" t="s">
        <v>39</v>
      </c>
      <c r="M376" s="1" t="s">
        <v>46</v>
      </c>
      <c r="N376" s="1" t="s">
        <v>266</v>
      </c>
      <c r="O376" s="1" t="s">
        <v>267</v>
      </c>
      <c r="P376" s="1" t="s">
        <v>269</v>
      </c>
      <c r="Q376" s="66">
        <v>388741.77</v>
      </c>
      <c r="R376" s="67">
        <v>1</v>
      </c>
      <c r="S376" s="1" t="s">
        <v>7733</v>
      </c>
      <c r="T376" s="1" t="s">
        <v>7257</v>
      </c>
      <c r="U376" s="1" t="s">
        <v>7733</v>
      </c>
      <c r="V376" s="1" t="s">
        <v>7733</v>
      </c>
      <c r="W376" s="1" t="s">
        <v>7261</v>
      </c>
      <c r="X376" s="1" t="s">
        <v>7261</v>
      </c>
      <c r="Y376" s="1" t="s">
        <v>3876</v>
      </c>
      <c r="Z376" s="1" t="s">
        <v>3877</v>
      </c>
      <c r="AA376" s="1" t="s">
        <v>7322</v>
      </c>
      <c r="AB376" s="1" t="s">
        <v>47</v>
      </c>
      <c r="AC376" s="1" t="s">
        <v>216</v>
      </c>
      <c r="AD376" s="1" t="s">
        <v>49</v>
      </c>
      <c r="AE376" s="66">
        <v>299967.09999999998</v>
      </c>
      <c r="AF376" s="66">
        <v>10400</v>
      </c>
      <c r="AG376" s="66">
        <v>78374.67</v>
      </c>
      <c r="AH376" s="2">
        <v>783.75</v>
      </c>
      <c r="AI376" s="104">
        <v>1309.9000000000001</v>
      </c>
      <c r="AJ376" s="2">
        <v>104</v>
      </c>
      <c r="AK376" s="1" t="s">
        <v>2682</v>
      </c>
      <c r="AL376" s="104">
        <v>1035.1199999999999</v>
      </c>
      <c r="AM376" s="104">
        <v>1293.9000000000001</v>
      </c>
      <c r="AN376" s="66">
        <v>237042.48</v>
      </c>
      <c r="AO376" s="1" t="s">
        <v>7733</v>
      </c>
      <c r="AP376" s="1" t="s">
        <v>33</v>
      </c>
      <c r="AQ376" s="1" t="s">
        <v>2712</v>
      </c>
      <c r="AR376" s="1" t="s">
        <v>663</v>
      </c>
      <c r="AS376" s="1" t="s">
        <v>3878</v>
      </c>
      <c r="AT376" s="133">
        <f t="shared" si="15"/>
        <v>2019</v>
      </c>
      <c r="AU376" s="1">
        <f t="shared" si="16"/>
        <v>12</v>
      </c>
      <c r="AV376" s="1">
        <f t="shared" si="17"/>
        <v>50</v>
      </c>
    </row>
    <row r="377" spans="1:48" x14ac:dyDescent="0.3">
      <c r="A377" s="2">
        <v>1.01</v>
      </c>
      <c r="B377" s="1" t="s">
        <v>79</v>
      </c>
      <c r="C377" s="2">
        <v>918</v>
      </c>
      <c r="D377" s="2">
        <v>880</v>
      </c>
      <c r="E377" s="1" t="s">
        <v>45</v>
      </c>
      <c r="F377" s="1" t="s">
        <v>274</v>
      </c>
      <c r="G377" s="1" t="s">
        <v>2641</v>
      </c>
      <c r="H377" s="1" t="s">
        <v>203</v>
      </c>
      <c r="I377" s="1" t="s">
        <v>6514</v>
      </c>
      <c r="J377" s="1" t="s">
        <v>589</v>
      </c>
      <c r="K377" s="1" t="s">
        <v>186</v>
      </c>
      <c r="L377" s="1" t="s">
        <v>427</v>
      </c>
      <c r="M377" s="1" t="s">
        <v>186</v>
      </c>
      <c r="N377" s="1" t="s">
        <v>41</v>
      </c>
      <c r="O377" s="1" t="s">
        <v>205</v>
      </c>
      <c r="P377" s="1" t="s">
        <v>44</v>
      </c>
      <c r="Q377" s="66">
        <v>1424841.13</v>
      </c>
      <c r="R377" s="67">
        <v>1</v>
      </c>
      <c r="S377" s="1" t="s">
        <v>7501</v>
      </c>
      <c r="T377" s="1" t="s">
        <v>7255</v>
      </c>
      <c r="U377" s="1" t="s">
        <v>7501</v>
      </c>
      <c r="V377" s="1" t="s">
        <v>7501</v>
      </c>
      <c r="W377" s="1" t="s">
        <v>7181</v>
      </c>
      <c r="X377" s="1" t="s">
        <v>7181</v>
      </c>
      <c r="Y377" s="1" t="s">
        <v>7805</v>
      </c>
      <c r="Z377" s="1" t="s">
        <v>3640</v>
      </c>
      <c r="AA377" s="1" t="s">
        <v>7181</v>
      </c>
      <c r="AB377" s="1" t="s">
        <v>6518</v>
      </c>
      <c r="AC377" s="1" t="s">
        <v>78</v>
      </c>
      <c r="AD377" s="1" t="s">
        <v>49</v>
      </c>
      <c r="AE377" s="66">
        <v>1316919.47</v>
      </c>
      <c r="AF377" s="66">
        <v>0</v>
      </c>
      <c r="AG377" s="66">
        <v>107921.66</v>
      </c>
      <c r="AH377" s="104">
        <v>1079.22</v>
      </c>
      <c r="AI377" s="104">
        <v>5750.73</v>
      </c>
      <c r="AJ377" s="2" t="s">
        <v>46</v>
      </c>
      <c r="AK377" s="1" t="s">
        <v>2682</v>
      </c>
      <c r="AL377" s="104">
        <v>6026.18</v>
      </c>
      <c r="AM377" s="104">
        <v>6026.18</v>
      </c>
      <c r="AN377" s="66">
        <v>1379995.22</v>
      </c>
      <c r="AO377" s="1" t="s">
        <v>7236</v>
      </c>
      <c r="AP377" s="1" t="s">
        <v>33</v>
      </c>
      <c r="AQ377" s="1" t="s">
        <v>76</v>
      </c>
      <c r="AR377" s="1" t="s">
        <v>663</v>
      </c>
      <c r="AS377" s="1" t="s">
        <v>3879</v>
      </c>
      <c r="AT377" s="133">
        <f t="shared" si="15"/>
        <v>2020</v>
      </c>
      <c r="AU377" s="1">
        <f t="shared" si="16"/>
        <v>8</v>
      </c>
      <c r="AV377" s="1">
        <f t="shared" si="17"/>
        <v>35</v>
      </c>
    </row>
    <row r="378" spans="1:48" x14ac:dyDescent="0.3">
      <c r="A378" s="2">
        <v>0.61</v>
      </c>
      <c r="B378" s="1" t="s">
        <v>210</v>
      </c>
      <c r="C378" s="2">
        <v>932</v>
      </c>
      <c r="D378" s="2">
        <v>884</v>
      </c>
      <c r="E378" s="1" t="s">
        <v>210</v>
      </c>
      <c r="F378" s="1" t="s">
        <v>34</v>
      </c>
      <c r="G378" s="1" t="s">
        <v>35</v>
      </c>
      <c r="H378" s="1" t="s">
        <v>447</v>
      </c>
      <c r="I378" s="1" t="s">
        <v>6523</v>
      </c>
      <c r="J378" s="1" t="s">
        <v>590</v>
      </c>
      <c r="K378" s="1" t="s">
        <v>214</v>
      </c>
      <c r="L378" s="1" t="s">
        <v>39</v>
      </c>
      <c r="M378" s="1" t="s">
        <v>4480</v>
      </c>
      <c r="N378" s="1" t="s">
        <v>266</v>
      </c>
      <c r="O378" s="1" t="s">
        <v>267</v>
      </c>
      <c r="P378" s="1" t="s">
        <v>269</v>
      </c>
      <c r="Q378" s="66">
        <v>7514262.1600000001</v>
      </c>
      <c r="R378" s="67">
        <v>0.53</v>
      </c>
      <c r="S378" s="1" t="s">
        <v>7342</v>
      </c>
      <c r="T378" s="1" t="s">
        <v>7377</v>
      </c>
      <c r="U378" s="1" t="s">
        <v>7342</v>
      </c>
      <c r="V378" s="1" t="s">
        <v>7342</v>
      </c>
      <c r="W378" s="1" t="s">
        <v>8003</v>
      </c>
      <c r="X378" s="1" t="s">
        <v>46</v>
      </c>
      <c r="Y378" s="1" t="s">
        <v>8004</v>
      </c>
      <c r="Z378" s="1" t="s">
        <v>8005</v>
      </c>
      <c r="AA378" s="1" t="s">
        <v>7205</v>
      </c>
      <c r="AB378" s="1" t="s">
        <v>47</v>
      </c>
      <c r="AC378" s="1" t="s">
        <v>159</v>
      </c>
      <c r="AD378" s="1" t="s">
        <v>49</v>
      </c>
      <c r="AE378" s="66">
        <v>7066246.0499999998</v>
      </c>
      <c r="AF378" s="66">
        <v>51520</v>
      </c>
      <c r="AG378" s="66">
        <v>396496.11</v>
      </c>
      <c r="AH378" s="104">
        <v>3964.97</v>
      </c>
      <c r="AI378" s="104">
        <v>31776.58</v>
      </c>
      <c r="AJ378" s="2">
        <v>515.20000000000005</v>
      </c>
      <c r="AK378" s="1" t="s">
        <v>2682</v>
      </c>
      <c r="AL378" s="104">
        <v>29787.77</v>
      </c>
      <c r="AM378" s="104">
        <v>29787.77</v>
      </c>
      <c r="AN378" s="66">
        <v>6821399.3300000001</v>
      </c>
      <c r="AO378" s="1" t="s">
        <v>7743</v>
      </c>
      <c r="AP378" s="1" t="s">
        <v>33</v>
      </c>
      <c r="AQ378" s="1" t="s">
        <v>358</v>
      </c>
      <c r="AR378" s="1" t="s">
        <v>663</v>
      </c>
      <c r="AS378" s="1" t="s">
        <v>3880</v>
      </c>
      <c r="AT378" s="133">
        <f t="shared" si="15"/>
        <v>2020</v>
      </c>
      <c r="AU378" s="1">
        <f t="shared" si="16"/>
        <v>9</v>
      </c>
      <c r="AV378" s="1">
        <f t="shared" si="17"/>
        <v>37</v>
      </c>
    </row>
    <row r="379" spans="1:48" x14ac:dyDescent="0.3">
      <c r="A379" s="2">
        <v>1</v>
      </c>
      <c r="B379" s="1" t="s">
        <v>140</v>
      </c>
      <c r="C379" s="2">
        <v>0</v>
      </c>
      <c r="D379" s="2">
        <v>885</v>
      </c>
      <c r="E379" s="1" t="s">
        <v>45</v>
      </c>
      <c r="F379" s="1" t="s">
        <v>2640</v>
      </c>
      <c r="G379" s="1" t="s">
        <v>2641</v>
      </c>
      <c r="H379" s="1" t="s">
        <v>218</v>
      </c>
      <c r="I379" s="1" t="s">
        <v>6523</v>
      </c>
      <c r="J379" s="1" t="s">
        <v>591</v>
      </c>
      <c r="K379" s="1" t="s">
        <v>135</v>
      </c>
      <c r="L379" s="1" t="s">
        <v>592</v>
      </c>
      <c r="M379" s="1" t="s">
        <v>4466</v>
      </c>
      <c r="N379" s="1" t="s">
        <v>46</v>
      </c>
      <c r="O379" s="1" t="s">
        <v>46</v>
      </c>
      <c r="P379" s="1" t="s">
        <v>46</v>
      </c>
      <c r="Q379" s="66">
        <v>464600</v>
      </c>
      <c r="R379" s="67">
        <v>1</v>
      </c>
      <c r="S379" s="1" t="s">
        <v>7605</v>
      </c>
      <c r="T379" s="1" t="s">
        <v>7722</v>
      </c>
      <c r="U379" s="1" t="s">
        <v>7605</v>
      </c>
      <c r="V379" s="1" t="s">
        <v>7605</v>
      </c>
      <c r="W379" s="1" t="s">
        <v>7212</v>
      </c>
      <c r="X379" s="1" t="s">
        <v>7212</v>
      </c>
      <c r="Y379" s="1" t="s">
        <v>4656</v>
      </c>
      <c r="Z379" s="1" t="s">
        <v>4657</v>
      </c>
      <c r="AA379" s="1" t="s">
        <v>7264</v>
      </c>
      <c r="AB379" s="1" t="s">
        <v>47</v>
      </c>
      <c r="AC379" s="1" t="s">
        <v>139</v>
      </c>
      <c r="AD379" s="1" t="s">
        <v>182</v>
      </c>
      <c r="AE379" s="66">
        <v>40000</v>
      </c>
      <c r="AF379" s="66">
        <v>0</v>
      </c>
      <c r="AG379" s="66">
        <v>424600</v>
      </c>
      <c r="AH379" s="68">
        <v>4246</v>
      </c>
      <c r="AI379" s="2">
        <v>400</v>
      </c>
      <c r="AJ379" s="2" t="s">
        <v>46</v>
      </c>
      <c r="AK379" s="1" t="s">
        <v>46</v>
      </c>
      <c r="AL379" s="2" t="s">
        <v>46</v>
      </c>
      <c r="AM379" s="2" t="s">
        <v>46</v>
      </c>
      <c r="AN379" s="66" t="s">
        <v>46</v>
      </c>
      <c r="AO379" s="1" t="s">
        <v>7744</v>
      </c>
      <c r="AP379" s="1" t="s">
        <v>218</v>
      </c>
      <c r="AQ379" s="1" t="s">
        <v>46</v>
      </c>
      <c r="AR379" s="1" t="s">
        <v>46</v>
      </c>
      <c r="AS379" s="1" t="s">
        <v>3881</v>
      </c>
      <c r="AT379" s="133">
        <f t="shared" si="15"/>
        <v>2020</v>
      </c>
      <c r="AU379" s="1">
        <f t="shared" si="16"/>
        <v>5</v>
      </c>
      <c r="AV379" s="1">
        <f t="shared" si="17"/>
        <v>22</v>
      </c>
    </row>
    <row r="380" spans="1:48" x14ac:dyDescent="0.3">
      <c r="A380" s="2">
        <v>0.95</v>
      </c>
      <c r="B380" s="1" t="s">
        <v>160</v>
      </c>
      <c r="C380" s="68">
        <v>1152</v>
      </c>
      <c r="D380" s="2">
        <v>905</v>
      </c>
      <c r="E380" s="1" t="s">
        <v>210</v>
      </c>
      <c r="F380" s="1" t="s">
        <v>152</v>
      </c>
      <c r="G380" s="1" t="s">
        <v>35</v>
      </c>
      <c r="H380" s="1" t="s">
        <v>593</v>
      </c>
      <c r="I380" s="1" t="s">
        <v>6520</v>
      </c>
      <c r="J380" s="1" t="s">
        <v>594</v>
      </c>
      <c r="K380" s="1" t="s">
        <v>155</v>
      </c>
      <c r="L380" s="1" t="s">
        <v>85</v>
      </c>
      <c r="M380" s="1" t="s">
        <v>332</v>
      </c>
      <c r="N380" s="1" t="s">
        <v>149</v>
      </c>
      <c r="O380" s="1" t="s">
        <v>157</v>
      </c>
      <c r="P380" s="1" t="s">
        <v>119</v>
      </c>
      <c r="Q380" s="66">
        <v>957621.04</v>
      </c>
      <c r="R380" s="67">
        <v>0.68</v>
      </c>
      <c r="S380" s="1" t="s">
        <v>7563</v>
      </c>
      <c r="T380" s="1" t="s">
        <v>7288</v>
      </c>
      <c r="U380" s="1" t="s">
        <v>7563</v>
      </c>
      <c r="V380" s="1" t="s">
        <v>7563</v>
      </c>
      <c r="W380" s="1" t="s">
        <v>7288</v>
      </c>
      <c r="X380" s="1" t="s">
        <v>46</v>
      </c>
      <c r="Y380" s="1" t="s">
        <v>7806</v>
      </c>
      <c r="Z380" s="1" t="s">
        <v>7037</v>
      </c>
      <c r="AA380" s="1" t="s">
        <v>7807</v>
      </c>
      <c r="AB380" s="1" t="s">
        <v>108</v>
      </c>
      <c r="AC380" s="1" t="s">
        <v>159</v>
      </c>
      <c r="AD380" s="1" t="s">
        <v>49</v>
      </c>
      <c r="AE380" s="66">
        <v>926021.04</v>
      </c>
      <c r="AF380" s="66">
        <v>2400</v>
      </c>
      <c r="AG380" s="66">
        <v>29200</v>
      </c>
      <c r="AH380" s="2">
        <v>292</v>
      </c>
      <c r="AI380" s="104">
        <v>4043.77</v>
      </c>
      <c r="AJ380" s="2">
        <v>24</v>
      </c>
      <c r="AK380" s="1" t="s">
        <v>2682</v>
      </c>
      <c r="AL380" s="104">
        <v>3737.5</v>
      </c>
      <c r="AM380" s="104">
        <v>4043.78</v>
      </c>
      <c r="AN380" s="66">
        <v>855887.5</v>
      </c>
      <c r="AO380" s="1" t="s">
        <v>7682</v>
      </c>
      <c r="AP380" s="1" t="s">
        <v>33</v>
      </c>
      <c r="AQ380" s="1" t="s">
        <v>118</v>
      </c>
      <c r="AR380" s="1" t="s">
        <v>663</v>
      </c>
      <c r="AS380" s="1" t="s">
        <v>3882</v>
      </c>
      <c r="AT380" s="133">
        <f t="shared" si="15"/>
        <v>2020</v>
      </c>
      <c r="AU380" s="1">
        <f t="shared" si="16"/>
        <v>8</v>
      </c>
      <c r="AV380" s="1">
        <f t="shared" si="17"/>
        <v>36</v>
      </c>
    </row>
    <row r="381" spans="1:48" x14ac:dyDescent="0.3">
      <c r="A381" s="2">
        <v>0.95</v>
      </c>
      <c r="B381" s="1" t="s">
        <v>109</v>
      </c>
      <c r="C381" s="2">
        <v>759</v>
      </c>
      <c r="D381" s="2">
        <v>911</v>
      </c>
      <c r="E381" s="1" t="s">
        <v>45</v>
      </c>
      <c r="F381" s="1" t="s">
        <v>274</v>
      </c>
      <c r="G381" s="1" t="s">
        <v>2641</v>
      </c>
      <c r="H381" s="1" t="s">
        <v>100</v>
      </c>
      <c r="I381" s="1" t="s">
        <v>6515</v>
      </c>
      <c r="J381" s="1" t="s">
        <v>3883</v>
      </c>
      <c r="K381" s="1" t="s">
        <v>102</v>
      </c>
      <c r="L381" s="1" t="s">
        <v>85</v>
      </c>
      <c r="M381" s="1" t="s">
        <v>46</v>
      </c>
      <c r="N381" s="1" t="s">
        <v>104</v>
      </c>
      <c r="O381" s="1" t="s">
        <v>104</v>
      </c>
      <c r="P381" s="1" t="s">
        <v>2679</v>
      </c>
      <c r="Q381" s="66">
        <v>102486.71</v>
      </c>
      <c r="R381" s="67">
        <v>1</v>
      </c>
      <c r="S381" s="1" t="s">
        <v>7434</v>
      </c>
      <c r="T381" s="1" t="s">
        <v>7155</v>
      </c>
      <c r="U381" s="1" t="s">
        <v>7434</v>
      </c>
      <c r="V381" s="1" t="s">
        <v>7434</v>
      </c>
      <c r="W381" s="1" t="s">
        <v>7135</v>
      </c>
      <c r="X381" s="1" t="s">
        <v>7135</v>
      </c>
      <c r="Y381" s="1" t="s">
        <v>3884</v>
      </c>
      <c r="Z381" s="1" t="s">
        <v>3885</v>
      </c>
      <c r="AA381" s="1" t="s">
        <v>7135</v>
      </c>
      <c r="AB381" s="1" t="s">
        <v>47</v>
      </c>
      <c r="AC381" s="1" t="s">
        <v>90</v>
      </c>
      <c r="AD381" s="1" t="s">
        <v>49</v>
      </c>
      <c r="AE381" s="66">
        <v>78086.710000000006</v>
      </c>
      <c r="AF381" s="66">
        <v>13600</v>
      </c>
      <c r="AG381" s="66">
        <v>10800</v>
      </c>
      <c r="AH381" s="2">
        <v>108</v>
      </c>
      <c r="AI381" s="2">
        <v>340.98</v>
      </c>
      <c r="AJ381" s="2">
        <v>136</v>
      </c>
      <c r="AK381" s="1" t="s">
        <v>2701</v>
      </c>
      <c r="AL381" s="2">
        <v>0</v>
      </c>
      <c r="AM381" s="2">
        <v>340.98</v>
      </c>
      <c r="AN381" s="66">
        <v>78084.42</v>
      </c>
      <c r="AO381" s="1" t="s">
        <v>7629</v>
      </c>
      <c r="AP381" s="1" t="s">
        <v>33</v>
      </c>
      <c r="AQ381" s="1" t="s">
        <v>46</v>
      </c>
      <c r="AR381" s="1" t="s">
        <v>654</v>
      </c>
      <c r="AS381" s="1" t="s">
        <v>3886</v>
      </c>
      <c r="AT381" s="133">
        <f t="shared" si="15"/>
        <v>2019</v>
      </c>
      <c r="AU381" s="1">
        <f t="shared" si="16"/>
        <v>10</v>
      </c>
      <c r="AV381" s="1">
        <f t="shared" si="17"/>
        <v>43</v>
      </c>
    </row>
    <row r="382" spans="1:48" x14ac:dyDescent="0.3">
      <c r="A382" s="2">
        <v>0.4</v>
      </c>
      <c r="B382" s="1" t="s">
        <v>140</v>
      </c>
      <c r="C382" s="2">
        <v>0</v>
      </c>
      <c r="D382" s="2">
        <v>917</v>
      </c>
      <c r="E382" s="1" t="s">
        <v>137</v>
      </c>
      <c r="F382" s="1" t="s">
        <v>179</v>
      </c>
      <c r="G382" s="1" t="s">
        <v>35</v>
      </c>
      <c r="H382" s="1" t="s">
        <v>218</v>
      </c>
      <c r="I382" s="1" t="s">
        <v>6520</v>
      </c>
      <c r="J382" s="1" t="s">
        <v>595</v>
      </c>
      <c r="K382" s="1" t="s">
        <v>115</v>
      </c>
      <c r="L382" s="1" t="s">
        <v>85</v>
      </c>
      <c r="M382" s="1" t="s">
        <v>4510</v>
      </c>
      <c r="N382" s="1" t="s">
        <v>46</v>
      </c>
      <c r="O382" s="1" t="s">
        <v>46</v>
      </c>
      <c r="P382" s="1" t="s">
        <v>46</v>
      </c>
      <c r="Q382" s="66">
        <v>153440</v>
      </c>
      <c r="R382" s="67">
        <v>0.99</v>
      </c>
      <c r="S382" s="1" t="s">
        <v>7694</v>
      </c>
      <c r="T382" s="1" t="s">
        <v>7558</v>
      </c>
      <c r="U382" s="1" t="s">
        <v>7694</v>
      </c>
      <c r="V382" s="1" t="s">
        <v>7694</v>
      </c>
      <c r="W382" s="1" t="s">
        <v>7261</v>
      </c>
      <c r="X382" s="1" t="s">
        <v>46</v>
      </c>
      <c r="Y382" s="1" t="s">
        <v>597</v>
      </c>
      <c r="Z382" s="1" t="s">
        <v>598</v>
      </c>
      <c r="AA382" s="1" t="s">
        <v>7261</v>
      </c>
      <c r="AB382" s="1" t="s">
        <v>108</v>
      </c>
      <c r="AC382" s="1" t="s">
        <v>139</v>
      </c>
      <c r="AD382" s="1" t="s">
        <v>182</v>
      </c>
      <c r="AE382" s="66">
        <v>32800</v>
      </c>
      <c r="AF382" s="66" t="s">
        <v>46</v>
      </c>
      <c r="AG382" s="66">
        <v>120640</v>
      </c>
      <c r="AH382" s="104">
        <v>1216.4000000000001</v>
      </c>
      <c r="AI382" s="2">
        <v>328</v>
      </c>
      <c r="AJ382" s="2" t="s">
        <v>46</v>
      </c>
      <c r="AK382" s="1" t="s">
        <v>46</v>
      </c>
      <c r="AL382" s="2" t="s">
        <v>46</v>
      </c>
      <c r="AM382" s="2" t="s">
        <v>46</v>
      </c>
      <c r="AN382" s="66" t="s">
        <v>46</v>
      </c>
      <c r="AO382" s="1" t="s">
        <v>7629</v>
      </c>
      <c r="AP382" s="1" t="s">
        <v>218</v>
      </c>
      <c r="AQ382" s="1" t="s">
        <v>46</v>
      </c>
      <c r="AR382" s="1" t="s">
        <v>46</v>
      </c>
      <c r="AS382" s="1" t="s">
        <v>3887</v>
      </c>
      <c r="AT382" s="133">
        <f t="shared" si="15"/>
        <v>2019</v>
      </c>
      <c r="AU382" s="1">
        <f t="shared" si="16"/>
        <v>11</v>
      </c>
      <c r="AV382" s="1">
        <f t="shared" si="17"/>
        <v>48</v>
      </c>
    </row>
    <row r="383" spans="1:48" x14ac:dyDescent="0.3">
      <c r="A383" s="2">
        <v>1</v>
      </c>
      <c r="B383" s="1" t="s">
        <v>217</v>
      </c>
      <c r="C383" s="2">
        <v>818</v>
      </c>
      <c r="D383" s="2">
        <v>919</v>
      </c>
      <c r="E383" s="1" t="s">
        <v>89</v>
      </c>
      <c r="F383" s="1" t="s">
        <v>4463</v>
      </c>
      <c r="G383" s="1" t="s">
        <v>4497</v>
      </c>
      <c r="H383" s="1" t="s">
        <v>599</v>
      </c>
      <c r="I383" s="1" t="s">
        <v>6523</v>
      </c>
      <c r="J383" s="1" t="s">
        <v>600</v>
      </c>
      <c r="K383" s="1" t="s">
        <v>84</v>
      </c>
      <c r="L383" s="1" t="s">
        <v>85</v>
      </c>
      <c r="M383" s="1" t="s">
        <v>4462</v>
      </c>
      <c r="N383" s="1" t="s">
        <v>86</v>
      </c>
      <c r="O383" s="1" t="s">
        <v>255</v>
      </c>
      <c r="P383" s="1" t="s">
        <v>96</v>
      </c>
      <c r="Q383" s="66">
        <v>416199.98</v>
      </c>
      <c r="R383" s="67">
        <v>1</v>
      </c>
      <c r="S383" s="1" t="s">
        <v>7170</v>
      </c>
      <c r="T383" s="1" t="s">
        <v>7611</v>
      </c>
      <c r="U383" s="1" t="s">
        <v>7170</v>
      </c>
      <c r="V383" s="1" t="s">
        <v>7170</v>
      </c>
      <c r="W383" s="1" t="s">
        <v>7273</v>
      </c>
      <c r="X383" s="1" t="s">
        <v>7273</v>
      </c>
      <c r="Y383" s="1" t="s">
        <v>601</v>
      </c>
      <c r="Z383" s="1" t="s">
        <v>602</v>
      </c>
      <c r="AA383" s="1" t="s">
        <v>7172</v>
      </c>
      <c r="AB383" s="1" t="s">
        <v>108</v>
      </c>
      <c r="AC383" s="1" t="s">
        <v>90</v>
      </c>
      <c r="AD383" s="1" t="s">
        <v>49</v>
      </c>
      <c r="AE383" s="66">
        <v>412199.98</v>
      </c>
      <c r="AF383" s="66" t="s">
        <v>46</v>
      </c>
      <c r="AG383" s="66">
        <v>4000</v>
      </c>
      <c r="AH383" s="2">
        <v>40</v>
      </c>
      <c r="AI383" s="68">
        <v>1800</v>
      </c>
      <c r="AJ383" s="2" t="s">
        <v>46</v>
      </c>
      <c r="AK383" s="1" t="s">
        <v>2682</v>
      </c>
      <c r="AL383" s="68">
        <v>1800</v>
      </c>
      <c r="AM383" s="68">
        <v>1800</v>
      </c>
      <c r="AN383" s="66">
        <v>412200</v>
      </c>
      <c r="AO383" s="1" t="s">
        <v>7284</v>
      </c>
      <c r="AP383" s="1" t="s">
        <v>33</v>
      </c>
      <c r="AQ383" s="1" t="s">
        <v>3105</v>
      </c>
      <c r="AR383" s="1" t="s">
        <v>663</v>
      </c>
      <c r="AS383" s="1" t="s">
        <v>3888</v>
      </c>
      <c r="AT383" s="133">
        <f t="shared" si="15"/>
        <v>2020</v>
      </c>
      <c r="AU383" s="1">
        <f t="shared" si="16"/>
        <v>8</v>
      </c>
      <c r="AV383" s="1">
        <f t="shared" si="17"/>
        <v>32</v>
      </c>
    </row>
    <row r="384" spans="1:48" x14ac:dyDescent="0.3">
      <c r="A384" s="2">
        <v>1.02</v>
      </c>
      <c r="B384" s="1" t="s">
        <v>109</v>
      </c>
      <c r="C384" s="2">
        <v>796</v>
      </c>
      <c r="D384" s="2">
        <v>922</v>
      </c>
      <c r="E384" s="1" t="s">
        <v>45</v>
      </c>
      <c r="F384" s="1" t="s">
        <v>274</v>
      </c>
      <c r="G384" s="1" t="s">
        <v>2641</v>
      </c>
      <c r="H384" s="1" t="s">
        <v>100</v>
      </c>
      <c r="I384" s="1" t="s">
        <v>6514</v>
      </c>
      <c r="J384" s="1" t="s">
        <v>1611</v>
      </c>
      <c r="K384" s="1" t="s">
        <v>102</v>
      </c>
      <c r="L384" s="1" t="s">
        <v>85</v>
      </c>
      <c r="M384" s="1" t="s">
        <v>46</v>
      </c>
      <c r="N384" s="1" t="s">
        <v>104</v>
      </c>
      <c r="O384" s="1" t="s">
        <v>104</v>
      </c>
      <c r="P384" s="1" t="s">
        <v>2679</v>
      </c>
      <c r="Q384" s="66">
        <v>68741.94</v>
      </c>
      <c r="R384" s="67">
        <v>1</v>
      </c>
      <c r="S384" s="1" t="s">
        <v>7635</v>
      </c>
      <c r="T384" s="1" t="s">
        <v>7238</v>
      </c>
      <c r="U384" s="1" t="s">
        <v>7635</v>
      </c>
      <c r="V384" s="1" t="s">
        <v>7635</v>
      </c>
      <c r="W384" s="1" t="s">
        <v>7171</v>
      </c>
      <c r="X384" s="1" t="s">
        <v>7171</v>
      </c>
      <c r="Y384" s="1" t="s">
        <v>3889</v>
      </c>
      <c r="Z384" s="1" t="s">
        <v>3890</v>
      </c>
      <c r="AA384" s="1" t="s">
        <v>7171</v>
      </c>
      <c r="AB384" s="1" t="s">
        <v>47</v>
      </c>
      <c r="AC384" s="1" t="s">
        <v>90</v>
      </c>
      <c r="AD384" s="1" t="s">
        <v>49</v>
      </c>
      <c r="AE384" s="66">
        <v>47141.94</v>
      </c>
      <c r="AF384" s="66">
        <v>1600</v>
      </c>
      <c r="AG384" s="66">
        <v>20000</v>
      </c>
      <c r="AH384" s="2">
        <v>200</v>
      </c>
      <c r="AI384" s="2">
        <v>205.87</v>
      </c>
      <c r="AJ384" s="2">
        <v>16</v>
      </c>
      <c r="AK384" s="1" t="s">
        <v>2701</v>
      </c>
      <c r="AL384" s="2">
        <v>0</v>
      </c>
      <c r="AM384" s="2">
        <v>205.86</v>
      </c>
      <c r="AN384" s="66">
        <v>47141.94</v>
      </c>
      <c r="AO384" s="1" t="s">
        <v>7745</v>
      </c>
      <c r="AP384" s="1" t="s">
        <v>33</v>
      </c>
      <c r="AQ384" s="1" t="s">
        <v>106</v>
      </c>
      <c r="AR384" s="1" t="s">
        <v>654</v>
      </c>
      <c r="AS384" s="1" t="s">
        <v>3891</v>
      </c>
      <c r="AT384" s="133">
        <f t="shared" si="15"/>
        <v>2020</v>
      </c>
      <c r="AU384" s="1">
        <f t="shared" si="16"/>
        <v>1</v>
      </c>
      <c r="AV384" s="1">
        <f t="shared" si="17"/>
        <v>3</v>
      </c>
    </row>
    <row r="385" spans="1:48" x14ac:dyDescent="0.3">
      <c r="A385" s="2">
        <v>0.12</v>
      </c>
      <c r="B385" s="1" t="s">
        <v>304</v>
      </c>
      <c r="C385" s="2">
        <v>840</v>
      </c>
      <c r="D385" s="2">
        <v>923</v>
      </c>
      <c r="E385" s="1" t="s">
        <v>210</v>
      </c>
      <c r="F385" s="1" t="s">
        <v>4464</v>
      </c>
      <c r="G385" s="1" t="s">
        <v>4497</v>
      </c>
      <c r="H385" s="1" t="s">
        <v>429</v>
      </c>
      <c r="I385" s="1" t="s">
        <v>6523</v>
      </c>
      <c r="J385" s="1" t="s">
        <v>603</v>
      </c>
      <c r="K385" s="1" t="s">
        <v>426</v>
      </c>
      <c r="L385" s="1" t="s">
        <v>427</v>
      </c>
      <c r="M385" s="1" t="s">
        <v>4496</v>
      </c>
      <c r="N385" s="1" t="s">
        <v>410</v>
      </c>
      <c r="O385" s="1" t="s">
        <v>428</v>
      </c>
      <c r="P385" s="1" t="s">
        <v>119</v>
      </c>
      <c r="Q385" s="66">
        <v>330691.43</v>
      </c>
      <c r="R385" s="67">
        <v>0.4</v>
      </c>
      <c r="S385" s="1" t="s">
        <v>7242</v>
      </c>
      <c r="T385" s="1" t="s">
        <v>7307</v>
      </c>
      <c r="U385" s="1" t="s">
        <v>7242</v>
      </c>
      <c r="V385" s="1" t="s">
        <v>7242</v>
      </c>
      <c r="W385" s="1" t="s">
        <v>7295</v>
      </c>
      <c r="X385" s="1" t="s">
        <v>46</v>
      </c>
      <c r="Y385" s="1" t="s">
        <v>6776</v>
      </c>
      <c r="Z385" s="1" t="s">
        <v>6777</v>
      </c>
      <c r="AA385" s="1" t="s">
        <v>7368</v>
      </c>
      <c r="AB385" s="1" t="s">
        <v>47</v>
      </c>
      <c r="AC385" s="1" t="s">
        <v>78</v>
      </c>
      <c r="AD385" s="1" t="s">
        <v>49</v>
      </c>
      <c r="AE385" s="66">
        <v>282477.3</v>
      </c>
      <c r="AF385" s="66">
        <v>7600</v>
      </c>
      <c r="AG385" s="66">
        <v>40014.129999999997</v>
      </c>
      <c r="AH385" s="2">
        <v>428.13</v>
      </c>
      <c r="AI385" s="104">
        <v>1241.53</v>
      </c>
      <c r="AJ385" s="2">
        <v>76</v>
      </c>
      <c r="AK385" s="1" t="s">
        <v>2682</v>
      </c>
      <c r="AL385" s="2">
        <v>988</v>
      </c>
      <c r="AM385" s="68">
        <v>1235</v>
      </c>
      <c r="AN385" s="66">
        <v>226252</v>
      </c>
      <c r="AO385" s="1" t="s">
        <v>7555</v>
      </c>
      <c r="AP385" s="1" t="s">
        <v>33</v>
      </c>
      <c r="AQ385" s="1" t="s">
        <v>118</v>
      </c>
      <c r="AR385" s="1" t="s">
        <v>663</v>
      </c>
      <c r="AS385" s="1" t="s">
        <v>3892</v>
      </c>
      <c r="AT385" s="133">
        <f t="shared" si="15"/>
        <v>2020</v>
      </c>
      <c r="AU385" s="1">
        <f t="shared" si="16"/>
        <v>7</v>
      </c>
      <c r="AV385" s="1">
        <f t="shared" si="17"/>
        <v>31</v>
      </c>
    </row>
    <row r="386" spans="1:48" x14ac:dyDescent="0.3">
      <c r="A386" s="2">
        <v>0</v>
      </c>
      <c r="B386" s="1" t="s">
        <v>140</v>
      </c>
      <c r="C386" s="2">
        <v>0</v>
      </c>
      <c r="D386" s="2">
        <v>932</v>
      </c>
      <c r="E386" s="1" t="s">
        <v>177</v>
      </c>
      <c r="F386" s="1" t="s">
        <v>179</v>
      </c>
      <c r="G386" s="1" t="s">
        <v>99</v>
      </c>
      <c r="H386" s="1" t="s">
        <v>218</v>
      </c>
      <c r="I386" s="1" t="s">
        <v>6513</v>
      </c>
      <c r="J386" s="1" t="s">
        <v>605</v>
      </c>
      <c r="K386" s="1" t="s">
        <v>148</v>
      </c>
      <c r="L386" s="1" t="s">
        <v>165</v>
      </c>
      <c r="M386" s="1" t="s">
        <v>165</v>
      </c>
      <c r="N386" s="1" t="s">
        <v>46</v>
      </c>
      <c r="O386" s="1" t="s">
        <v>46</v>
      </c>
      <c r="P386" s="1" t="s">
        <v>46</v>
      </c>
      <c r="Q386" s="66" t="s">
        <v>46</v>
      </c>
      <c r="R386" s="67">
        <v>0.03</v>
      </c>
      <c r="S386" s="1" t="s">
        <v>46</v>
      </c>
      <c r="T386" s="1" t="s">
        <v>46</v>
      </c>
      <c r="U386" s="1" t="s">
        <v>7706</v>
      </c>
      <c r="V386" s="1" t="s">
        <v>7706</v>
      </c>
      <c r="W386" s="1" t="s">
        <v>7171</v>
      </c>
      <c r="X386" s="1" t="s">
        <v>46</v>
      </c>
      <c r="Y386" s="1" t="s">
        <v>606</v>
      </c>
      <c r="Z386" s="1" t="s">
        <v>607</v>
      </c>
      <c r="AA386" s="1" t="s">
        <v>7305</v>
      </c>
      <c r="AB386" s="1" t="s">
        <v>47</v>
      </c>
      <c r="AC386" s="1" t="s">
        <v>139</v>
      </c>
      <c r="AD386" s="1" t="s">
        <v>182</v>
      </c>
      <c r="AE386" s="66" t="s">
        <v>46</v>
      </c>
      <c r="AF386" s="66" t="s">
        <v>46</v>
      </c>
      <c r="AG386" s="66" t="s">
        <v>46</v>
      </c>
      <c r="AH386" s="104" t="s">
        <v>46</v>
      </c>
      <c r="AI386" s="104" t="s">
        <v>46</v>
      </c>
      <c r="AJ386" s="2" t="s">
        <v>46</v>
      </c>
      <c r="AK386" s="1" t="s">
        <v>46</v>
      </c>
      <c r="AL386" s="104" t="s">
        <v>46</v>
      </c>
      <c r="AM386" s="104" t="s">
        <v>46</v>
      </c>
      <c r="AN386" s="66" t="s">
        <v>46</v>
      </c>
      <c r="AO386" s="1" t="s">
        <v>7646</v>
      </c>
      <c r="AP386" s="1" t="s">
        <v>218</v>
      </c>
      <c r="AQ386" s="1" t="s">
        <v>46</v>
      </c>
      <c r="AR386" s="1" t="s">
        <v>46</v>
      </c>
      <c r="AS386" s="1" t="s">
        <v>3893</v>
      </c>
      <c r="AT386" s="133">
        <f t="shared" ref="AT386:AT449" si="18">YEAR(AA386)</f>
        <v>2019</v>
      </c>
      <c r="AU386" s="1">
        <f t="shared" ref="AU386:AU449" si="19">MONTH(AA386)</f>
        <v>12</v>
      </c>
      <c r="AV386" s="1">
        <f t="shared" ref="AV386:AV449" si="20">WEEKNUM(AA386)</f>
        <v>52</v>
      </c>
    </row>
    <row r="387" spans="1:48" x14ac:dyDescent="0.3">
      <c r="A387" s="2">
        <v>0</v>
      </c>
      <c r="B387" s="1" t="s">
        <v>140</v>
      </c>
      <c r="C387" s="2" t="s">
        <v>46</v>
      </c>
      <c r="D387" s="2">
        <v>933</v>
      </c>
      <c r="E387" s="1" t="s">
        <v>45</v>
      </c>
      <c r="F387" s="1" t="s">
        <v>2694</v>
      </c>
      <c r="G387" s="1" t="s">
        <v>2695</v>
      </c>
      <c r="H387" s="1" t="s">
        <v>218</v>
      </c>
      <c r="I387" s="1" t="s">
        <v>6523</v>
      </c>
      <c r="J387" s="1" t="s">
        <v>1622</v>
      </c>
      <c r="K387" s="1" t="s">
        <v>334</v>
      </c>
      <c r="L387" s="1" t="s">
        <v>335</v>
      </c>
      <c r="M387" s="1" t="s">
        <v>46</v>
      </c>
      <c r="N387" s="1" t="s">
        <v>46</v>
      </c>
      <c r="O387" s="1" t="s">
        <v>46</v>
      </c>
      <c r="P387" s="1" t="s">
        <v>46</v>
      </c>
      <c r="Q387" s="66" t="s">
        <v>46</v>
      </c>
      <c r="R387" s="67">
        <v>1</v>
      </c>
      <c r="S387" s="1" t="s">
        <v>46</v>
      </c>
      <c r="T387" s="1" t="s">
        <v>46</v>
      </c>
      <c r="U387" s="1" t="s">
        <v>7425</v>
      </c>
      <c r="V387" s="1" t="s">
        <v>7425</v>
      </c>
      <c r="W387" s="1" t="s">
        <v>7358</v>
      </c>
      <c r="X387" s="1" t="s">
        <v>7358</v>
      </c>
      <c r="Y387" s="1" t="s">
        <v>3894</v>
      </c>
      <c r="Z387" s="1" t="s">
        <v>3895</v>
      </c>
      <c r="AA387" s="1" t="s">
        <v>7358</v>
      </c>
      <c r="AB387" s="1" t="s">
        <v>47</v>
      </c>
      <c r="AC387" s="1" t="s">
        <v>139</v>
      </c>
      <c r="AD387" s="1" t="s">
        <v>182</v>
      </c>
      <c r="AE387" s="66" t="s">
        <v>46</v>
      </c>
      <c r="AF387" s="66" t="s">
        <v>46</v>
      </c>
      <c r="AG387" s="66" t="s">
        <v>46</v>
      </c>
      <c r="AH387" s="2" t="s">
        <v>46</v>
      </c>
      <c r="AI387" s="2" t="s">
        <v>46</v>
      </c>
      <c r="AJ387" s="2" t="s">
        <v>46</v>
      </c>
      <c r="AK387" s="1" t="s">
        <v>46</v>
      </c>
      <c r="AL387" s="2" t="s">
        <v>46</v>
      </c>
      <c r="AM387" s="2" t="s">
        <v>46</v>
      </c>
      <c r="AN387" s="66" t="s">
        <v>46</v>
      </c>
      <c r="AO387" s="1" t="s">
        <v>7469</v>
      </c>
      <c r="AP387" s="1" t="s">
        <v>218</v>
      </c>
      <c r="AQ387" s="1" t="s">
        <v>46</v>
      </c>
      <c r="AR387" s="1" t="s">
        <v>46</v>
      </c>
      <c r="AS387" s="1" t="s">
        <v>3896</v>
      </c>
      <c r="AT387" s="133">
        <f t="shared" si="18"/>
        <v>2020</v>
      </c>
      <c r="AU387" s="1">
        <f t="shared" si="19"/>
        <v>3</v>
      </c>
      <c r="AV387" s="1">
        <f t="shared" si="20"/>
        <v>14</v>
      </c>
    </row>
    <row r="388" spans="1:48" x14ac:dyDescent="0.3">
      <c r="A388" s="2">
        <v>0.85</v>
      </c>
      <c r="B388" s="1" t="s">
        <v>217</v>
      </c>
      <c r="C388" s="68">
        <v>1082</v>
      </c>
      <c r="D388" s="2">
        <v>934</v>
      </c>
      <c r="E388" s="1" t="s">
        <v>270</v>
      </c>
      <c r="F388" s="1" t="s">
        <v>152</v>
      </c>
      <c r="G388" s="1" t="s">
        <v>35</v>
      </c>
      <c r="H388" s="1" t="s">
        <v>608</v>
      </c>
      <c r="I388" s="1" t="s">
        <v>6514</v>
      </c>
      <c r="J388" s="1" t="s">
        <v>609</v>
      </c>
      <c r="K388" s="1" t="s">
        <v>115</v>
      </c>
      <c r="L388" s="1" t="s">
        <v>85</v>
      </c>
      <c r="M388" s="1" t="s">
        <v>4462</v>
      </c>
      <c r="N388" s="1" t="s">
        <v>86</v>
      </c>
      <c r="O388" s="1" t="s">
        <v>87</v>
      </c>
      <c r="P388" s="1" t="s">
        <v>96</v>
      </c>
      <c r="Q388" s="66">
        <v>1099401.0900000001</v>
      </c>
      <c r="R388" s="67">
        <v>0.95</v>
      </c>
      <c r="S388" s="1" t="s">
        <v>7202</v>
      </c>
      <c r="T388" s="1" t="s">
        <v>7402</v>
      </c>
      <c r="U388" s="1" t="s">
        <v>7202</v>
      </c>
      <c r="V388" s="1" t="s">
        <v>7202</v>
      </c>
      <c r="W388" s="1" t="s">
        <v>7340</v>
      </c>
      <c r="X388" s="1" t="s">
        <v>46</v>
      </c>
      <c r="Y388" s="1" t="s">
        <v>8006</v>
      </c>
      <c r="Z388" s="1" t="s">
        <v>8159</v>
      </c>
      <c r="AA388" s="1" t="s">
        <v>7542</v>
      </c>
      <c r="AB388" s="1" t="s">
        <v>108</v>
      </c>
      <c r="AC388" s="1" t="s">
        <v>90</v>
      </c>
      <c r="AD388" s="1" t="s">
        <v>49</v>
      </c>
      <c r="AE388" s="66" t="s">
        <v>46</v>
      </c>
      <c r="AF388" s="66" t="s">
        <v>46</v>
      </c>
      <c r="AG388" s="66" t="s">
        <v>46</v>
      </c>
      <c r="AH388" s="68" t="s">
        <v>46</v>
      </c>
      <c r="AI388" s="104" t="s">
        <v>46</v>
      </c>
      <c r="AJ388" s="2" t="s">
        <v>46</v>
      </c>
      <c r="AK388" s="1" t="s">
        <v>2682</v>
      </c>
      <c r="AL388" s="104">
        <v>4584.1000000000004</v>
      </c>
      <c r="AM388" s="104">
        <v>4584.1000000000004</v>
      </c>
      <c r="AN388" s="66">
        <v>1049758.8999999999</v>
      </c>
      <c r="AO388" s="1" t="s">
        <v>7267</v>
      </c>
      <c r="AP388" s="1" t="s">
        <v>33</v>
      </c>
      <c r="AQ388" s="1" t="s">
        <v>256</v>
      </c>
      <c r="AR388" s="1" t="s">
        <v>663</v>
      </c>
      <c r="AS388" s="1" t="s">
        <v>3897</v>
      </c>
      <c r="AT388" s="133">
        <f t="shared" si="18"/>
        <v>2020</v>
      </c>
      <c r="AU388" s="1">
        <f t="shared" si="19"/>
        <v>9</v>
      </c>
      <c r="AV388" s="1">
        <f t="shared" si="20"/>
        <v>38</v>
      </c>
    </row>
    <row r="389" spans="1:48" x14ac:dyDescent="0.3">
      <c r="A389" s="2">
        <v>0</v>
      </c>
      <c r="B389" s="1" t="s">
        <v>140</v>
      </c>
      <c r="C389" s="2">
        <v>0</v>
      </c>
      <c r="D389" s="2">
        <v>935</v>
      </c>
      <c r="E389" s="1" t="s">
        <v>177</v>
      </c>
      <c r="F389" s="1" t="s">
        <v>555</v>
      </c>
      <c r="G389" s="1" t="s">
        <v>35</v>
      </c>
      <c r="H389" s="1" t="s">
        <v>8007</v>
      </c>
      <c r="I389" s="1" t="s">
        <v>6523</v>
      </c>
      <c r="J389" s="1" t="s">
        <v>610</v>
      </c>
      <c r="K389" s="1" t="s">
        <v>334</v>
      </c>
      <c r="L389" s="1" t="s">
        <v>165</v>
      </c>
      <c r="M389" s="1" t="s">
        <v>4481</v>
      </c>
      <c r="N389" s="1" t="s">
        <v>410</v>
      </c>
      <c r="O389" s="1" t="s">
        <v>410</v>
      </c>
      <c r="P389" s="1" t="s">
        <v>410</v>
      </c>
      <c r="Q389" s="66" t="s">
        <v>46</v>
      </c>
      <c r="R389" s="67">
        <v>0.74</v>
      </c>
      <c r="S389" s="1" t="s">
        <v>46</v>
      </c>
      <c r="T389" s="1" t="s">
        <v>46</v>
      </c>
      <c r="U389" s="1" t="s">
        <v>7315</v>
      </c>
      <c r="V389" s="1" t="s">
        <v>7315</v>
      </c>
      <c r="W389" s="1" t="s">
        <v>7297</v>
      </c>
      <c r="X389" s="1" t="s">
        <v>46</v>
      </c>
      <c r="Y389" s="1" t="s">
        <v>59</v>
      </c>
      <c r="Z389" s="1" t="s">
        <v>8160</v>
      </c>
      <c r="AA389" s="1" t="s">
        <v>7542</v>
      </c>
      <c r="AB389" s="1" t="s">
        <v>47</v>
      </c>
      <c r="AC389" s="1" t="s">
        <v>139</v>
      </c>
      <c r="AD389" s="1" t="s">
        <v>182</v>
      </c>
      <c r="AE389" s="66" t="s">
        <v>46</v>
      </c>
      <c r="AF389" s="66" t="s">
        <v>46</v>
      </c>
      <c r="AG389" s="66" t="s">
        <v>46</v>
      </c>
      <c r="AH389" s="2" t="s">
        <v>46</v>
      </c>
      <c r="AI389" s="104" t="s">
        <v>46</v>
      </c>
      <c r="AJ389" s="2" t="s">
        <v>46</v>
      </c>
      <c r="AK389" s="1" t="s">
        <v>46</v>
      </c>
      <c r="AL389" s="104" t="s">
        <v>46</v>
      </c>
      <c r="AM389" s="104" t="s">
        <v>46</v>
      </c>
      <c r="AN389" s="66" t="s">
        <v>46</v>
      </c>
      <c r="AO389" s="1" t="s">
        <v>7646</v>
      </c>
      <c r="AP389" s="1" t="s">
        <v>218</v>
      </c>
      <c r="AQ389" s="1" t="s">
        <v>46</v>
      </c>
      <c r="AR389" s="1" t="s">
        <v>46</v>
      </c>
      <c r="AS389" s="1" t="s">
        <v>3898</v>
      </c>
      <c r="AT389" s="133">
        <f t="shared" si="18"/>
        <v>2020</v>
      </c>
      <c r="AU389" s="1">
        <f t="shared" si="19"/>
        <v>9</v>
      </c>
      <c r="AV389" s="1">
        <f t="shared" si="20"/>
        <v>38</v>
      </c>
    </row>
    <row r="390" spans="1:48" x14ac:dyDescent="0.3">
      <c r="A390" s="2">
        <v>0</v>
      </c>
      <c r="B390" s="1" t="s">
        <v>140</v>
      </c>
      <c r="C390" s="2">
        <v>0</v>
      </c>
      <c r="D390" s="2">
        <v>936</v>
      </c>
      <c r="E390" s="1" t="s">
        <v>177</v>
      </c>
      <c r="F390" s="1" t="s">
        <v>179</v>
      </c>
      <c r="G390" s="1" t="s">
        <v>99</v>
      </c>
      <c r="H390" s="1" t="s">
        <v>218</v>
      </c>
      <c r="I390" s="1" t="s">
        <v>6513</v>
      </c>
      <c r="J390" s="1" t="s">
        <v>612</v>
      </c>
      <c r="K390" s="1" t="s">
        <v>148</v>
      </c>
      <c r="L390" s="1" t="s">
        <v>165</v>
      </c>
      <c r="M390" s="1" t="s">
        <v>165</v>
      </c>
      <c r="N390" s="1" t="s">
        <v>46</v>
      </c>
      <c r="O390" s="1" t="s">
        <v>46</v>
      </c>
      <c r="P390" s="1" t="s">
        <v>46</v>
      </c>
      <c r="Q390" s="66" t="s">
        <v>46</v>
      </c>
      <c r="R390" s="67">
        <v>0.04</v>
      </c>
      <c r="S390" s="1" t="s">
        <v>46</v>
      </c>
      <c r="T390" s="1" t="s">
        <v>46</v>
      </c>
      <c r="U390" s="1" t="s">
        <v>7706</v>
      </c>
      <c r="V390" s="1" t="s">
        <v>7706</v>
      </c>
      <c r="W390" s="1" t="s">
        <v>7167</v>
      </c>
      <c r="X390" s="1" t="s">
        <v>46</v>
      </c>
      <c r="Y390" s="1" t="s">
        <v>613</v>
      </c>
      <c r="Z390" s="1" t="s">
        <v>614</v>
      </c>
      <c r="AA390" s="1" t="s">
        <v>7305</v>
      </c>
      <c r="AB390" s="1" t="s">
        <v>47</v>
      </c>
      <c r="AC390" s="1" t="s">
        <v>139</v>
      </c>
      <c r="AD390" s="1" t="s">
        <v>182</v>
      </c>
      <c r="AE390" s="66" t="s">
        <v>46</v>
      </c>
      <c r="AF390" s="66" t="s">
        <v>46</v>
      </c>
      <c r="AG390" s="66" t="s">
        <v>46</v>
      </c>
      <c r="AH390" s="2" t="s">
        <v>46</v>
      </c>
      <c r="AI390" s="104" t="s">
        <v>46</v>
      </c>
      <c r="AJ390" s="2" t="s">
        <v>46</v>
      </c>
      <c r="AK390" s="1" t="s">
        <v>46</v>
      </c>
      <c r="AL390" s="104" t="s">
        <v>46</v>
      </c>
      <c r="AM390" s="104" t="s">
        <v>46</v>
      </c>
      <c r="AN390" s="66" t="s">
        <v>46</v>
      </c>
      <c r="AO390" s="1" t="s">
        <v>7646</v>
      </c>
      <c r="AP390" s="1" t="s">
        <v>218</v>
      </c>
      <c r="AQ390" s="1" t="s">
        <v>46</v>
      </c>
      <c r="AR390" s="1" t="s">
        <v>46</v>
      </c>
      <c r="AS390" s="1" t="s">
        <v>3899</v>
      </c>
      <c r="AT390" s="133">
        <f t="shared" si="18"/>
        <v>2019</v>
      </c>
      <c r="AU390" s="1">
        <f t="shared" si="19"/>
        <v>12</v>
      </c>
      <c r="AV390" s="1">
        <f t="shared" si="20"/>
        <v>52</v>
      </c>
    </row>
    <row r="391" spans="1:48" x14ac:dyDescent="0.3">
      <c r="A391" s="2">
        <v>0.98</v>
      </c>
      <c r="B391" s="1" t="s">
        <v>62</v>
      </c>
      <c r="C391" s="68">
        <v>1107</v>
      </c>
      <c r="D391" s="2">
        <v>942</v>
      </c>
      <c r="E391" s="1" t="s">
        <v>45</v>
      </c>
      <c r="F391" s="1" t="s">
        <v>245</v>
      </c>
      <c r="G391" s="1" t="s">
        <v>35</v>
      </c>
      <c r="H391" s="1" t="s">
        <v>377</v>
      </c>
      <c r="I391" s="1" t="s">
        <v>6510</v>
      </c>
      <c r="J391" s="1" t="s">
        <v>615</v>
      </c>
      <c r="K391" s="1" t="s">
        <v>54</v>
      </c>
      <c r="L391" s="1" t="s">
        <v>55</v>
      </c>
      <c r="M391" s="1" t="s">
        <v>54</v>
      </c>
      <c r="N391" s="1" t="s">
        <v>56</v>
      </c>
      <c r="O391" s="1" t="s">
        <v>57</v>
      </c>
      <c r="P391" s="1" t="s">
        <v>146</v>
      </c>
      <c r="Q391" s="66">
        <v>2107017.59</v>
      </c>
      <c r="R391" s="67">
        <v>0.65</v>
      </c>
      <c r="S391" s="1" t="s">
        <v>7574</v>
      </c>
      <c r="T391" s="1" t="s">
        <v>7439</v>
      </c>
      <c r="U391" s="1" t="s">
        <v>7574</v>
      </c>
      <c r="V391" s="1" t="s">
        <v>7574</v>
      </c>
      <c r="W391" s="1" t="s">
        <v>7439</v>
      </c>
      <c r="X391" s="1" t="s">
        <v>46</v>
      </c>
      <c r="Y391" s="1" t="s">
        <v>6608</v>
      </c>
      <c r="Z391" s="1" t="s">
        <v>6609</v>
      </c>
      <c r="AA391" s="1" t="s">
        <v>7319</v>
      </c>
      <c r="AB391" s="1" t="s">
        <v>47</v>
      </c>
      <c r="AC391" s="1" t="s">
        <v>61</v>
      </c>
      <c r="AD391" s="1" t="s">
        <v>49</v>
      </c>
      <c r="AE391" s="66">
        <v>1991017.59</v>
      </c>
      <c r="AF391" s="66">
        <v>13600</v>
      </c>
      <c r="AG391" s="66">
        <v>102400</v>
      </c>
      <c r="AH391" s="68">
        <v>1024</v>
      </c>
      <c r="AI391" s="104">
        <v>8694.4</v>
      </c>
      <c r="AJ391" s="2">
        <v>136</v>
      </c>
      <c r="AK391" s="1" t="s">
        <v>2682</v>
      </c>
      <c r="AL391" s="104">
        <v>8694.4</v>
      </c>
      <c r="AM391" s="104">
        <v>8694.4</v>
      </c>
      <c r="AN391" s="66">
        <v>1991017.6</v>
      </c>
      <c r="AO391" s="1" t="s">
        <v>7746</v>
      </c>
      <c r="AP391" s="1" t="s">
        <v>33</v>
      </c>
      <c r="AQ391" s="1" t="s">
        <v>145</v>
      </c>
      <c r="AR391" s="1" t="s">
        <v>663</v>
      </c>
      <c r="AS391" s="1" t="s">
        <v>3900</v>
      </c>
      <c r="AT391" s="133">
        <f t="shared" si="18"/>
        <v>2020</v>
      </c>
      <c r="AU391" s="1">
        <f t="shared" si="19"/>
        <v>9</v>
      </c>
      <c r="AV391" s="1">
        <f t="shared" si="20"/>
        <v>38</v>
      </c>
    </row>
    <row r="392" spans="1:48" x14ac:dyDescent="0.3">
      <c r="A392" s="2">
        <v>0</v>
      </c>
      <c r="B392" s="1" t="s">
        <v>140</v>
      </c>
      <c r="C392" s="2" t="s">
        <v>46</v>
      </c>
      <c r="D392" s="2">
        <v>950</v>
      </c>
      <c r="E392" s="1" t="s">
        <v>137</v>
      </c>
      <c r="F392" s="1" t="s">
        <v>2640</v>
      </c>
      <c r="G392" s="1" t="s">
        <v>2641</v>
      </c>
      <c r="H392" s="1" t="s">
        <v>218</v>
      </c>
      <c r="I392" s="1" t="s">
        <v>6514</v>
      </c>
      <c r="J392" s="1" t="s">
        <v>1635</v>
      </c>
      <c r="K392" s="1" t="s">
        <v>334</v>
      </c>
      <c r="L392" s="1" t="s">
        <v>148</v>
      </c>
      <c r="M392" s="1" t="s">
        <v>46</v>
      </c>
      <c r="N392" s="1" t="s">
        <v>46</v>
      </c>
      <c r="O392" s="1" t="s">
        <v>46</v>
      </c>
      <c r="P392" s="1" t="s">
        <v>46</v>
      </c>
      <c r="Q392" s="66" t="s">
        <v>46</v>
      </c>
      <c r="R392" s="67">
        <v>1</v>
      </c>
      <c r="S392" s="1" t="s">
        <v>46</v>
      </c>
      <c r="T392" s="1" t="s">
        <v>46</v>
      </c>
      <c r="U392" s="1" t="s">
        <v>7710</v>
      </c>
      <c r="V392" s="1" t="s">
        <v>7710</v>
      </c>
      <c r="W392" s="1" t="s">
        <v>7164</v>
      </c>
      <c r="X392" s="1" t="s">
        <v>7164</v>
      </c>
      <c r="Y392" s="1" t="s">
        <v>3901</v>
      </c>
      <c r="Z392" s="1" t="s">
        <v>3902</v>
      </c>
      <c r="AA392" s="1" t="s">
        <v>7131</v>
      </c>
      <c r="AB392" s="1" t="s">
        <v>47</v>
      </c>
      <c r="AC392" s="1" t="s">
        <v>139</v>
      </c>
      <c r="AD392" s="1" t="s">
        <v>182</v>
      </c>
      <c r="AE392" s="66" t="s">
        <v>46</v>
      </c>
      <c r="AF392" s="66" t="s">
        <v>46</v>
      </c>
      <c r="AG392" s="66" t="s">
        <v>46</v>
      </c>
      <c r="AH392" s="2" t="s">
        <v>46</v>
      </c>
      <c r="AI392" s="2" t="s">
        <v>46</v>
      </c>
      <c r="AJ392" s="68" t="s">
        <v>46</v>
      </c>
      <c r="AK392" s="1" t="s">
        <v>46</v>
      </c>
      <c r="AL392" s="2" t="s">
        <v>46</v>
      </c>
      <c r="AM392" s="2" t="s">
        <v>46</v>
      </c>
      <c r="AN392" s="66" t="s">
        <v>46</v>
      </c>
      <c r="AO392" s="1" t="s">
        <v>7097</v>
      </c>
      <c r="AP392" s="1" t="s">
        <v>218</v>
      </c>
      <c r="AQ392" s="1" t="s">
        <v>46</v>
      </c>
      <c r="AR392" s="1" t="s">
        <v>46</v>
      </c>
      <c r="AS392" s="1" t="s">
        <v>3903</v>
      </c>
      <c r="AT392" s="133">
        <f t="shared" si="18"/>
        <v>2020</v>
      </c>
      <c r="AU392" s="1">
        <f t="shared" si="19"/>
        <v>1</v>
      </c>
      <c r="AV392" s="1">
        <f t="shared" si="20"/>
        <v>1</v>
      </c>
    </row>
    <row r="393" spans="1:48" x14ac:dyDescent="0.3">
      <c r="A393" s="2">
        <v>0.83</v>
      </c>
      <c r="B393" s="1" t="s">
        <v>210</v>
      </c>
      <c r="C393" s="2">
        <v>807</v>
      </c>
      <c r="D393" s="2">
        <v>951</v>
      </c>
      <c r="E393" s="1" t="s">
        <v>210</v>
      </c>
      <c r="F393" s="1" t="s">
        <v>4464</v>
      </c>
      <c r="G393" s="1" t="s">
        <v>35</v>
      </c>
      <c r="H393" s="1" t="s">
        <v>480</v>
      </c>
      <c r="I393" s="1" t="s">
        <v>6520</v>
      </c>
      <c r="J393" s="1" t="s">
        <v>616</v>
      </c>
      <c r="K393" s="1" t="s">
        <v>214</v>
      </c>
      <c r="L393" s="1" t="s">
        <v>39</v>
      </c>
      <c r="M393" s="1" t="s">
        <v>4480</v>
      </c>
      <c r="N393" s="1" t="s">
        <v>266</v>
      </c>
      <c r="O393" s="1" t="s">
        <v>267</v>
      </c>
      <c r="P393" s="1" t="s">
        <v>269</v>
      </c>
      <c r="Q393" s="66">
        <v>260568</v>
      </c>
      <c r="R393" s="67">
        <v>0.99</v>
      </c>
      <c r="S393" s="1" t="s">
        <v>7198</v>
      </c>
      <c r="T393" s="1" t="s">
        <v>7246</v>
      </c>
      <c r="U393" s="1" t="s">
        <v>7198</v>
      </c>
      <c r="V393" s="1" t="s">
        <v>7198</v>
      </c>
      <c r="W393" s="1" t="s">
        <v>7280</v>
      </c>
      <c r="X393" s="1" t="s">
        <v>46</v>
      </c>
      <c r="Y393" s="1" t="s">
        <v>617</v>
      </c>
      <c r="Z393" s="1" t="s">
        <v>618</v>
      </c>
      <c r="AA393" s="1" t="s">
        <v>7138</v>
      </c>
      <c r="AB393" s="1" t="s">
        <v>6518</v>
      </c>
      <c r="AC393" s="1" t="s">
        <v>159</v>
      </c>
      <c r="AD393" s="1" t="s">
        <v>49</v>
      </c>
      <c r="AE393" s="66">
        <v>245488</v>
      </c>
      <c r="AF393" s="66">
        <v>8000</v>
      </c>
      <c r="AG393" s="66">
        <v>7080</v>
      </c>
      <c r="AH393" s="2">
        <v>70.8</v>
      </c>
      <c r="AI393" s="68">
        <v>1072</v>
      </c>
      <c r="AJ393" s="2">
        <v>80</v>
      </c>
      <c r="AK393" s="1" t="s">
        <v>2682</v>
      </c>
      <c r="AL393" s="104">
        <v>5657.78</v>
      </c>
      <c r="AM393" s="104">
        <v>5657.78</v>
      </c>
      <c r="AN393" s="66">
        <v>1295631.6200000001</v>
      </c>
      <c r="AO393" s="1" t="s">
        <v>7704</v>
      </c>
      <c r="AP393" s="1" t="s">
        <v>33</v>
      </c>
      <c r="AQ393" s="1" t="s">
        <v>384</v>
      </c>
      <c r="AR393" s="1" t="s">
        <v>663</v>
      </c>
      <c r="AS393" s="1" t="s">
        <v>3904</v>
      </c>
      <c r="AT393" s="133">
        <f t="shared" si="18"/>
        <v>2020</v>
      </c>
      <c r="AU393" s="1">
        <f t="shared" si="19"/>
        <v>3</v>
      </c>
      <c r="AV393" s="1">
        <f t="shared" si="20"/>
        <v>11</v>
      </c>
    </row>
    <row r="394" spans="1:48" x14ac:dyDescent="0.3">
      <c r="A394" s="2">
        <v>0.05</v>
      </c>
      <c r="B394" s="1" t="s">
        <v>140</v>
      </c>
      <c r="C394" s="2" t="s">
        <v>46</v>
      </c>
      <c r="D394" s="2">
        <v>956</v>
      </c>
      <c r="E394" s="1" t="s">
        <v>45</v>
      </c>
      <c r="F394" s="1" t="s">
        <v>2640</v>
      </c>
      <c r="G394" s="1" t="s">
        <v>2641</v>
      </c>
      <c r="H394" s="1" t="s">
        <v>218</v>
      </c>
      <c r="I394" s="1" t="s">
        <v>6514</v>
      </c>
      <c r="J394" s="1" t="s">
        <v>1638</v>
      </c>
      <c r="K394" s="1" t="s">
        <v>334</v>
      </c>
      <c r="L394" s="1" t="s">
        <v>136</v>
      </c>
      <c r="M394" s="1" t="s">
        <v>46</v>
      </c>
      <c r="N394" s="1" t="s">
        <v>46</v>
      </c>
      <c r="O394" s="1" t="s">
        <v>46</v>
      </c>
      <c r="P394" s="1" t="s">
        <v>46</v>
      </c>
      <c r="Q394" s="66">
        <v>8000</v>
      </c>
      <c r="R394" s="67">
        <v>1</v>
      </c>
      <c r="S394" s="1" t="s">
        <v>7143</v>
      </c>
      <c r="T394" s="1" t="s">
        <v>7536</v>
      </c>
      <c r="U394" s="1" t="s">
        <v>7143</v>
      </c>
      <c r="V394" s="1" t="s">
        <v>7143</v>
      </c>
      <c r="W394" s="1" t="s">
        <v>7253</v>
      </c>
      <c r="X394" s="1" t="s">
        <v>7253</v>
      </c>
      <c r="Y394" s="1" t="s">
        <v>3905</v>
      </c>
      <c r="Z394" s="1" t="s">
        <v>3902</v>
      </c>
      <c r="AA394" s="1" t="s">
        <v>7272</v>
      </c>
      <c r="AB394" s="1" t="s">
        <v>47</v>
      </c>
      <c r="AC394" s="1" t="s">
        <v>139</v>
      </c>
      <c r="AD394" s="1" t="s">
        <v>182</v>
      </c>
      <c r="AE394" s="66" t="s">
        <v>46</v>
      </c>
      <c r="AF394" s="66" t="s">
        <v>46</v>
      </c>
      <c r="AG394" s="66">
        <v>8000</v>
      </c>
      <c r="AH394" s="2">
        <v>80</v>
      </c>
      <c r="AI394" s="2" t="s">
        <v>46</v>
      </c>
      <c r="AJ394" s="2" t="s">
        <v>46</v>
      </c>
      <c r="AK394" s="1" t="s">
        <v>46</v>
      </c>
      <c r="AL394" s="2" t="s">
        <v>46</v>
      </c>
      <c r="AM394" s="2" t="s">
        <v>46</v>
      </c>
      <c r="AN394" s="66" t="s">
        <v>46</v>
      </c>
      <c r="AO394" s="1" t="s">
        <v>7113</v>
      </c>
      <c r="AP394" s="1" t="s">
        <v>218</v>
      </c>
      <c r="AQ394" s="1" t="s">
        <v>46</v>
      </c>
      <c r="AR394" s="1" t="s">
        <v>46</v>
      </c>
      <c r="AS394" s="1" t="s">
        <v>3906</v>
      </c>
      <c r="AT394" s="133">
        <f t="shared" si="18"/>
        <v>2020</v>
      </c>
      <c r="AU394" s="1">
        <f t="shared" si="19"/>
        <v>3</v>
      </c>
      <c r="AV394" s="1">
        <f t="shared" si="20"/>
        <v>10</v>
      </c>
    </row>
    <row r="395" spans="1:48" x14ac:dyDescent="0.3">
      <c r="A395" s="2">
        <v>0.94</v>
      </c>
      <c r="B395" s="1" t="s">
        <v>91</v>
      </c>
      <c r="C395" s="2">
        <v>851</v>
      </c>
      <c r="D395" s="2">
        <v>957</v>
      </c>
      <c r="E395" s="1" t="s">
        <v>45</v>
      </c>
      <c r="F395" s="1" t="s">
        <v>274</v>
      </c>
      <c r="G395" s="1" t="s">
        <v>2641</v>
      </c>
      <c r="H395" s="1" t="s">
        <v>113</v>
      </c>
      <c r="I395" s="1" t="s">
        <v>6515</v>
      </c>
      <c r="J395" s="1" t="s">
        <v>1640</v>
      </c>
      <c r="K395" s="1" t="s">
        <v>115</v>
      </c>
      <c r="L395" s="1" t="s">
        <v>85</v>
      </c>
      <c r="M395" s="1" t="s">
        <v>46</v>
      </c>
      <c r="N395" s="1" t="s">
        <v>2759</v>
      </c>
      <c r="O395" s="1" t="s">
        <v>117</v>
      </c>
      <c r="P395" s="1" t="s">
        <v>2760</v>
      </c>
      <c r="Q395" s="66">
        <v>185969.8</v>
      </c>
      <c r="R395" s="67">
        <v>1</v>
      </c>
      <c r="S395" s="1" t="s">
        <v>7536</v>
      </c>
      <c r="T395" s="1" t="s">
        <v>7199</v>
      </c>
      <c r="U395" s="1" t="s">
        <v>7536</v>
      </c>
      <c r="V395" s="1" t="s">
        <v>7536</v>
      </c>
      <c r="W395" s="1" t="s">
        <v>7167</v>
      </c>
      <c r="X395" s="1" t="s">
        <v>7167</v>
      </c>
      <c r="Y395" s="1" t="s">
        <v>3907</v>
      </c>
      <c r="Z395" s="1" t="s">
        <v>3908</v>
      </c>
      <c r="AA395" s="1" t="s">
        <v>7167</v>
      </c>
      <c r="AB395" s="1" t="s">
        <v>108</v>
      </c>
      <c r="AC395" s="1" t="s">
        <v>48</v>
      </c>
      <c r="AD395" s="1" t="s">
        <v>49</v>
      </c>
      <c r="AE395" s="66">
        <v>173169.8</v>
      </c>
      <c r="AF395" s="66">
        <v>3760</v>
      </c>
      <c r="AG395" s="66">
        <v>9040</v>
      </c>
      <c r="AH395" s="2">
        <v>90.4</v>
      </c>
      <c r="AI395" s="2">
        <v>756.2</v>
      </c>
      <c r="AJ395" s="2">
        <v>37.6</v>
      </c>
      <c r="AK395" s="1" t="s">
        <v>2682</v>
      </c>
      <c r="AL395" s="2">
        <v>604.96</v>
      </c>
      <c r="AM395" s="2">
        <v>756.2</v>
      </c>
      <c r="AN395" s="66">
        <v>138535.84</v>
      </c>
      <c r="AO395" s="1" t="s">
        <v>7747</v>
      </c>
      <c r="AP395" s="1" t="s">
        <v>33</v>
      </c>
      <c r="AQ395" s="1" t="s">
        <v>118</v>
      </c>
      <c r="AR395" s="1" t="s">
        <v>663</v>
      </c>
      <c r="AS395" s="1" t="s">
        <v>3909</v>
      </c>
      <c r="AT395" s="133">
        <f t="shared" si="18"/>
        <v>2019</v>
      </c>
      <c r="AU395" s="1">
        <f t="shared" si="19"/>
        <v>12</v>
      </c>
      <c r="AV395" s="1">
        <f t="shared" si="20"/>
        <v>52</v>
      </c>
    </row>
    <row r="396" spans="1:48" x14ac:dyDescent="0.3">
      <c r="A396" s="2">
        <v>0.52</v>
      </c>
      <c r="B396" s="1" t="s">
        <v>98</v>
      </c>
      <c r="C396" s="2">
        <v>903</v>
      </c>
      <c r="D396" s="2">
        <v>960</v>
      </c>
      <c r="E396" s="1" t="s">
        <v>45</v>
      </c>
      <c r="F396" s="1" t="s">
        <v>274</v>
      </c>
      <c r="G396" s="1" t="s">
        <v>2641</v>
      </c>
      <c r="H396" s="1" t="s">
        <v>619</v>
      </c>
      <c r="I396" s="1" t="s">
        <v>6523</v>
      </c>
      <c r="J396" s="1" t="s">
        <v>620</v>
      </c>
      <c r="K396" s="1" t="s">
        <v>115</v>
      </c>
      <c r="L396" s="1" t="s">
        <v>85</v>
      </c>
      <c r="M396" s="1" t="s">
        <v>4510</v>
      </c>
      <c r="N396" s="1" t="s">
        <v>86</v>
      </c>
      <c r="O396" s="1" t="s">
        <v>87</v>
      </c>
      <c r="P396" s="1" t="s">
        <v>269</v>
      </c>
      <c r="Q396" s="66">
        <v>59854.99</v>
      </c>
      <c r="R396" s="67">
        <v>1</v>
      </c>
      <c r="S396" s="1" t="s">
        <v>7113</v>
      </c>
      <c r="T396" s="1" t="s">
        <v>7233</v>
      </c>
      <c r="U396" s="1" t="s">
        <v>7113</v>
      </c>
      <c r="V396" s="1" t="s">
        <v>7113</v>
      </c>
      <c r="W396" s="1" t="s">
        <v>7380</v>
      </c>
      <c r="X396" s="1" t="s">
        <v>7380</v>
      </c>
      <c r="Y396" s="1" t="s">
        <v>6778</v>
      </c>
      <c r="Z396" s="1" t="s">
        <v>6779</v>
      </c>
      <c r="AA396" s="1" t="s">
        <v>7380</v>
      </c>
      <c r="AB396" s="1" t="s">
        <v>47</v>
      </c>
      <c r="AC396" s="1" t="s">
        <v>90</v>
      </c>
      <c r="AD396" s="1" t="s">
        <v>49</v>
      </c>
      <c r="AE396" s="66">
        <v>29125.66</v>
      </c>
      <c r="AF396" s="66">
        <v>10500</v>
      </c>
      <c r="AG396" s="66">
        <v>20229.330000000002</v>
      </c>
      <c r="AH396" s="2">
        <v>202.3</v>
      </c>
      <c r="AI396" s="2">
        <v>328.45</v>
      </c>
      <c r="AJ396" s="2">
        <v>105</v>
      </c>
      <c r="AK396" s="1" t="s">
        <v>46</v>
      </c>
      <c r="AL396" s="2">
        <v>138</v>
      </c>
      <c r="AM396" s="2">
        <v>156</v>
      </c>
      <c r="AN396" s="66">
        <v>18720</v>
      </c>
      <c r="AO396" s="1" t="s">
        <v>7574</v>
      </c>
      <c r="AP396" s="1" t="s">
        <v>80</v>
      </c>
      <c r="AQ396" s="1" t="s">
        <v>256</v>
      </c>
      <c r="AR396" s="1" t="s">
        <v>654</v>
      </c>
      <c r="AS396" s="1" t="s">
        <v>3914</v>
      </c>
      <c r="AT396" s="133">
        <f t="shared" si="18"/>
        <v>2020</v>
      </c>
      <c r="AU396" s="1">
        <f t="shared" si="19"/>
        <v>8</v>
      </c>
      <c r="AV396" s="1">
        <f t="shared" si="20"/>
        <v>32</v>
      </c>
    </row>
    <row r="397" spans="1:48" x14ac:dyDescent="0.3">
      <c r="A397" s="2">
        <v>0.22</v>
      </c>
      <c r="B397" s="1" t="s">
        <v>238</v>
      </c>
      <c r="C397" s="2">
        <v>795</v>
      </c>
      <c r="D397" s="2">
        <v>965</v>
      </c>
      <c r="E397" s="1" t="s">
        <v>45</v>
      </c>
      <c r="F397" s="1" t="s">
        <v>34</v>
      </c>
      <c r="G397" s="1" t="s">
        <v>35</v>
      </c>
      <c r="H397" s="1" t="s">
        <v>397</v>
      </c>
      <c r="I397" s="1" t="s">
        <v>6515</v>
      </c>
      <c r="J397" s="1" t="s">
        <v>621</v>
      </c>
      <c r="K397" s="1" t="s">
        <v>376</v>
      </c>
      <c r="L397" s="1" t="s">
        <v>39</v>
      </c>
      <c r="M397" s="1" t="s">
        <v>376</v>
      </c>
      <c r="N397" s="1" t="s">
        <v>41</v>
      </c>
      <c r="O397" s="1" t="s">
        <v>287</v>
      </c>
      <c r="P397" s="1" t="s">
        <v>44</v>
      </c>
      <c r="Q397" s="66">
        <v>164409.21</v>
      </c>
      <c r="R397" s="67">
        <v>0.15</v>
      </c>
      <c r="S397" s="1" t="s">
        <v>7574</v>
      </c>
      <c r="T397" s="1" t="s">
        <v>7748</v>
      </c>
      <c r="U397" s="1" t="s">
        <v>7574</v>
      </c>
      <c r="V397" s="1" t="s">
        <v>7574</v>
      </c>
      <c r="W397" s="1" t="s">
        <v>7158</v>
      </c>
      <c r="X397" s="1" t="s">
        <v>46</v>
      </c>
      <c r="Y397" s="1" t="s">
        <v>7905</v>
      </c>
      <c r="Z397" s="1" t="s">
        <v>7906</v>
      </c>
      <c r="AA397" s="1" t="s">
        <v>7423</v>
      </c>
      <c r="AB397" s="1" t="s">
        <v>47</v>
      </c>
      <c r="AC397" s="1" t="s">
        <v>139</v>
      </c>
      <c r="AD397" s="1" t="s">
        <v>49</v>
      </c>
      <c r="AE397" s="66">
        <v>158809.21</v>
      </c>
      <c r="AF397" s="66">
        <v>1600</v>
      </c>
      <c r="AG397" s="66">
        <v>4800</v>
      </c>
      <c r="AH397" s="2">
        <v>40</v>
      </c>
      <c r="AI397" s="2">
        <v>693.48</v>
      </c>
      <c r="AJ397" s="2">
        <v>40</v>
      </c>
      <c r="AK397" s="1" t="s">
        <v>2682</v>
      </c>
      <c r="AL397" s="2">
        <v>486.56</v>
      </c>
      <c r="AM397" s="2">
        <v>608.20000000000005</v>
      </c>
      <c r="AN397" s="66">
        <v>111422.24</v>
      </c>
      <c r="AO397" s="1" t="s">
        <v>7574</v>
      </c>
      <c r="AP397" s="1" t="s">
        <v>33</v>
      </c>
      <c r="AQ397" s="1" t="s">
        <v>43</v>
      </c>
      <c r="AR397" s="1" t="s">
        <v>663</v>
      </c>
      <c r="AS397" s="1" t="s">
        <v>3915</v>
      </c>
      <c r="AT397" s="133">
        <f t="shared" si="18"/>
        <v>2020</v>
      </c>
      <c r="AU397" s="1">
        <f t="shared" si="19"/>
        <v>9</v>
      </c>
      <c r="AV397" s="1">
        <f t="shared" si="20"/>
        <v>36</v>
      </c>
    </row>
    <row r="398" spans="1:48" x14ac:dyDescent="0.3">
      <c r="A398" s="2">
        <v>0.62</v>
      </c>
      <c r="B398" s="1" t="s">
        <v>140</v>
      </c>
      <c r="C398" s="2">
        <v>0</v>
      </c>
      <c r="D398" s="2">
        <v>972</v>
      </c>
      <c r="E398" s="1" t="s">
        <v>45</v>
      </c>
      <c r="F398" s="1" t="s">
        <v>179</v>
      </c>
      <c r="G398" s="1" t="s">
        <v>35</v>
      </c>
      <c r="H398" s="1" t="s">
        <v>218</v>
      </c>
      <c r="I398" s="1" t="s">
        <v>6523</v>
      </c>
      <c r="J398" s="1" t="s">
        <v>622</v>
      </c>
      <c r="K398" s="1" t="s">
        <v>334</v>
      </c>
      <c r="L398" s="1" t="s">
        <v>165</v>
      </c>
      <c r="M398" s="1" t="s">
        <v>4481</v>
      </c>
      <c r="N398" s="1" t="s">
        <v>46</v>
      </c>
      <c r="O398" s="1" t="s">
        <v>46</v>
      </c>
      <c r="P398" s="1" t="s">
        <v>46</v>
      </c>
      <c r="Q398" s="66">
        <v>138100</v>
      </c>
      <c r="R398" s="67">
        <v>0.99</v>
      </c>
      <c r="S398" s="1" t="s">
        <v>7143</v>
      </c>
      <c r="T398" s="1" t="s">
        <v>7099</v>
      </c>
      <c r="U398" s="1" t="s">
        <v>7143</v>
      </c>
      <c r="V398" s="1" t="s">
        <v>7143</v>
      </c>
      <c r="W398" s="1" t="s">
        <v>7542</v>
      </c>
      <c r="X398" s="1" t="s">
        <v>46</v>
      </c>
      <c r="Y398" s="1" t="s">
        <v>8161</v>
      </c>
      <c r="Z398" s="1" t="s">
        <v>8162</v>
      </c>
      <c r="AA398" s="1" t="s">
        <v>7542</v>
      </c>
      <c r="AB398" s="1" t="s">
        <v>47</v>
      </c>
      <c r="AC398" s="1" t="s">
        <v>139</v>
      </c>
      <c r="AD398" s="1" t="s">
        <v>182</v>
      </c>
      <c r="AE398" s="66" t="s">
        <v>46</v>
      </c>
      <c r="AF398" s="66" t="s">
        <v>46</v>
      </c>
      <c r="AG398" s="66">
        <v>138100</v>
      </c>
      <c r="AH398" s="68">
        <v>1381</v>
      </c>
      <c r="AI398" s="104" t="s">
        <v>46</v>
      </c>
      <c r="AJ398" s="2" t="s">
        <v>46</v>
      </c>
      <c r="AK398" s="1" t="s">
        <v>46</v>
      </c>
      <c r="AL398" s="104" t="s">
        <v>46</v>
      </c>
      <c r="AM398" s="104" t="s">
        <v>46</v>
      </c>
      <c r="AN398" s="66" t="s">
        <v>46</v>
      </c>
      <c r="AO398" s="1" t="s">
        <v>7113</v>
      </c>
      <c r="AP398" s="1" t="s">
        <v>218</v>
      </c>
      <c r="AQ398" s="1" t="s">
        <v>46</v>
      </c>
      <c r="AR398" s="1" t="s">
        <v>46</v>
      </c>
      <c r="AS398" s="1" t="s">
        <v>3919</v>
      </c>
      <c r="AT398" s="133">
        <f t="shared" si="18"/>
        <v>2020</v>
      </c>
      <c r="AU398" s="1">
        <f t="shared" si="19"/>
        <v>9</v>
      </c>
      <c r="AV398" s="1">
        <f t="shared" si="20"/>
        <v>38</v>
      </c>
    </row>
    <row r="399" spans="1:48" x14ac:dyDescent="0.3">
      <c r="A399" s="2">
        <v>0</v>
      </c>
      <c r="B399" s="1" t="s">
        <v>128</v>
      </c>
      <c r="C399" s="2">
        <v>788</v>
      </c>
      <c r="D399" s="2">
        <v>973</v>
      </c>
      <c r="E399" s="1" t="s">
        <v>45</v>
      </c>
      <c r="F399" s="1" t="s">
        <v>274</v>
      </c>
      <c r="G399" s="1" t="s">
        <v>2641</v>
      </c>
      <c r="H399" s="1" t="s">
        <v>120</v>
      </c>
      <c r="I399" s="1" t="s">
        <v>6515</v>
      </c>
      <c r="J399" s="1" t="s">
        <v>3920</v>
      </c>
      <c r="K399" s="1" t="s">
        <v>122</v>
      </c>
      <c r="L399" s="1" t="s">
        <v>123</v>
      </c>
      <c r="M399" s="1" t="s">
        <v>46</v>
      </c>
      <c r="N399" s="1" t="s">
        <v>125</v>
      </c>
      <c r="O399" s="1" t="s">
        <v>122</v>
      </c>
      <c r="P399" s="1" t="s">
        <v>2679</v>
      </c>
      <c r="Q399" s="66">
        <v>49525.22</v>
      </c>
      <c r="R399" s="67">
        <v>1</v>
      </c>
      <c r="S399" s="1" t="s">
        <v>7535</v>
      </c>
      <c r="T399" s="1" t="s">
        <v>7749</v>
      </c>
      <c r="U399" s="1" t="s">
        <v>7535</v>
      </c>
      <c r="V399" s="1" t="s">
        <v>7535</v>
      </c>
      <c r="W399" s="1" t="s">
        <v>7192</v>
      </c>
      <c r="X399" s="1" t="s">
        <v>7192</v>
      </c>
      <c r="Y399" s="1" t="s">
        <v>3921</v>
      </c>
      <c r="Z399" s="1" t="s">
        <v>3922</v>
      </c>
      <c r="AA399" s="1" t="s">
        <v>7192</v>
      </c>
      <c r="AB399" s="1" t="s">
        <v>47</v>
      </c>
      <c r="AC399" s="1" t="s">
        <v>48</v>
      </c>
      <c r="AD399" s="1" t="s">
        <v>49</v>
      </c>
      <c r="AE399" s="66" t="s">
        <v>46</v>
      </c>
      <c r="AF399" s="66" t="s">
        <v>46</v>
      </c>
      <c r="AG399" s="66" t="s">
        <v>46</v>
      </c>
      <c r="AH399" s="104" t="s">
        <v>46</v>
      </c>
      <c r="AI399" s="2" t="s">
        <v>46</v>
      </c>
      <c r="AJ399" s="2" t="s">
        <v>46</v>
      </c>
      <c r="AK399" s="1" t="s">
        <v>2701</v>
      </c>
      <c r="AL399" s="2">
        <v>0</v>
      </c>
      <c r="AM399" s="2">
        <v>164.73</v>
      </c>
      <c r="AN399" s="66">
        <v>37723.17</v>
      </c>
      <c r="AO399" s="1" t="s">
        <v>7574</v>
      </c>
      <c r="AP399" s="1" t="s">
        <v>33</v>
      </c>
      <c r="AQ399" s="1" t="s">
        <v>46</v>
      </c>
      <c r="AR399" s="1" t="s">
        <v>654</v>
      </c>
      <c r="AS399" s="1" t="s">
        <v>3923</v>
      </c>
      <c r="AT399" s="133">
        <f t="shared" si="18"/>
        <v>2019</v>
      </c>
      <c r="AU399" s="1">
        <f t="shared" si="19"/>
        <v>10</v>
      </c>
      <c r="AV399" s="1">
        <f t="shared" si="20"/>
        <v>43</v>
      </c>
    </row>
    <row r="400" spans="1:48" x14ac:dyDescent="0.3">
      <c r="A400" s="2">
        <v>0.77</v>
      </c>
      <c r="B400" s="1" t="s">
        <v>50</v>
      </c>
      <c r="C400" s="2">
        <v>789</v>
      </c>
      <c r="D400" s="2">
        <v>974</v>
      </c>
      <c r="E400" s="1" t="s">
        <v>46</v>
      </c>
      <c r="F400" s="1" t="s">
        <v>274</v>
      </c>
      <c r="G400" s="1" t="s">
        <v>2641</v>
      </c>
      <c r="H400" s="1" t="s">
        <v>3924</v>
      </c>
      <c r="I400" s="1" t="s">
        <v>6515</v>
      </c>
      <c r="J400" s="1" t="s">
        <v>1656</v>
      </c>
      <c r="K400" s="1" t="s">
        <v>181</v>
      </c>
      <c r="L400" s="1" t="s">
        <v>55</v>
      </c>
      <c r="M400" s="1" t="s">
        <v>46</v>
      </c>
      <c r="N400" s="1" t="s">
        <v>125</v>
      </c>
      <c r="O400" s="1" t="s">
        <v>126</v>
      </c>
      <c r="P400" s="1" t="s">
        <v>2679</v>
      </c>
      <c r="Q400" s="66">
        <v>66615.75</v>
      </c>
      <c r="R400" s="67">
        <v>1</v>
      </c>
      <c r="S400" s="1" t="s">
        <v>7744</v>
      </c>
      <c r="T400" s="1" t="s">
        <v>7155</v>
      </c>
      <c r="U400" s="1" t="s">
        <v>7744</v>
      </c>
      <c r="V400" s="1" t="s">
        <v>7744</v>
      </c>
      <c r="W400" s="1" t="s">
        <v>7227</v>
      </c>
      <c r="X400" s="1" t="s">
        <v>7227</v>
      </c>
      <c r="Y400" s="1" t="s">
        <v>3925</v>
      </c>
      <c r="Z400" s="1" t="s">
        <v>3926</v>
      </c>
      <c r="AA400" s="1" t="s">
        <v>7168</v>
      </c>
      <c r="AB400" s="1" t="s">
        <v>47</v>
      </c>
      <c r="AC400" s="1" t="s">
        <v>48</v>
      </c>
      <c r="AD400" s="1" t="s">
        <v>49</v>
      </c>
      <c r="AE400" s="66" t="s">
        <v>46</v>
      </c>
      <c r="AF400" s="66" t="s">
        <v>46</v>
      </c>
      <c r="AG400" s="66" t="s">
        <v>46</v>
      </c>
      <c r="AH400" s="2" t="s">
        <v>46</v>
      </c>
      <c r="AI400" s="104" t="s">
        <v>46</v>
      </c>
      <c r="AJ400" s="2" t="s">
        <v>46</v>
      </c>
      <c r="AK400" s="1" t="s">
        <v>2701</v>
      </c>
      <c r="AL400" s="2">
        <v>0</v>
      </c>
      <c r="AM400" s="2">
        <v>236.75</v>
      </c>
      <c r="AN400" s="66">
        <v>54215.75</v>
      </c>
      <c r="AO400" s="1" t="s">
        <v>7570</v>
      </c>
      <c r="AP400" s="1" t="s">
        <v>33</v>
      </c>
      <c r="AQ400" s="1" t="s">
        <v>46</v>
      </c>
      <c r="AR400" s="1" t="s">
        <v>654</v>
      </c>
      <c r="AS400" s="1" t="s">
        <v>3927</v>
      </c>
      <c r="AT400" s="133">
        <f t="shared" si="18"/>
        <v>2020</v>
      </c>
      <c r="AU400" s="1">
        <f t="shared" si="19"/>
        <v>2</v>
      </c>
      <c r="AV400" s="1">
        <f t="shared" si="20"/>
        <v>9</v>
      </c>
    </row>
    <row r="401" spans="1:48" x14ac:dyDescent="0.3">
      <c r="A401" s="2">
        <v>1</v>
      </c>
      <c r="B401" s="1" t="s">
        <v>128</v>
      </c>
      <c r="C401" s="2">
        <v>879</v>
      </c>
      <c r="D401" s="2">
        <v>977</v>
      </c>
      <c r="E401" s="1" t="s">
        <v>45</v>
      </c>
      <c r="F401" s="1" t="s">
        <v>274</v>
      </c>
      <c r="G401" s="1" t="s">
        <v>2641</v>
      </c>
      <c r="H401" s="1" t="s">
        <v>120</v>
      </c>
      <c r="I401" s="1" t="s">
        <v>6514</v>
      </c>
      <c r="J401" s="1" t="s">
        <v>623</v>
      </c>
      <c r="K401" s="1" t="s">
        <v>334</v>
      </c>
      <c r="L401" s="1" t="s">
        <v>165</v>
      </c>
      <c r="M401" s="1" t="s">
        <v>4481</v>
      </c>
      <c r="N401" s="1" t="s">
        <v>125</v>
      </c>
      <c r="O401" s="1" t="s">
        <v>126</v>
      </c>
      <c r="P401" s="1" t="s">
        <v>107</v>
      </c>
      <c r="Q401" s="66">
        <v>468456.15</v>
      </c>
      <c r="R401" s="67">
        <v>1</v>
      </c>
      <c r="S401" s="1" t="s">
        <v>7750</v>
      </c>
      <c r="T401" s="1" t="s">
        <v>7273</v>
      </c>
      <c r="U401" s="1" t="s">
        <v>7750</v>
      </c>
      <c r="V401" s="1" t="s">
        <v>7750</v>
      </c>
      <c r="W401" s="1" t="s">
        <v>7350</v>
      </c>
      <c r="X401" s="1" t="s">
        <v>7350</v>
      </c>
      <c r="Y401" s="1" t="s">
        <v>6610</v>
      </c>
      <c r="Z401" s="1" t="s">
        <v>6529</v>
      </c>
      <c r="AA401" s="1" t="s">
        <v>7147</v>
      </c>
      <c r="AB401" s="1" t="s">
        <v>108</v>
      </c>
      <c r="AC401" s="1" t="s">
        <v>139</v>
      </c>
      <c r="AD401" s="1" t="s">
        <v>166</v>
      </c>
      <c r="AE401" s="66">
        <v>445256.15</v>
      </c>
      <c r="AF401" s="66">
        <v>18400</v>
      </c>
      <c r="AG401" s="66">
        <v>4800</v>
      </c>
      <c r="AH401" s="2">
        <v>48</v>
      </c>
      <c r="AI401" s="104">
        <v>1944.35</v>
      </c>
      <c r="AJ401" s="2">
        <v>184</v>
      </c>
      <c r="AK401" s="1" t="s">
        <v>2682</v>
      </c>
      <c r="AL401" s="104">
        <v>1874.91</v>
      </c>
      <c r="AM401" s="104">
        <v>2083.25</v>
      </c>
      <c r="AN401" s="66">
        <v>429354.39</v>
      </c>
      <c r="AO401" s="1" t="s">
        <v>7751</v>
      </c>
      <c r="AP401" s="1" t="s">
        <v>33</v>
      </c>
      <c r="AQ401" s="1" t="s">
        <v>127</v>
      </c>
      <c r="AR401" s="1" t="s">
        <v>663</v>
      </c>
      <c r="AS401" s="1" t="s">
        <v>3928</v>
      </c>
      <c r="AT401" s="133">
        <f t="shared" si="18"/>
        <v>2020</v>
      </c>
      <c r="AU401" s="1">
        <f t="shared" si="19"/>
        <v>7</v>
      </c>
      <c r="AV401" s="1">
        <f t="shared" si="20"/>
        <v>27</v>
      </c>
    </row>
    <row r="402" spans="1:48" x14ac:dyDescent="0.3">
      <c r="A402" s="2">
        <v>0.92</v>
      </c>
      <c r="B402" s="1" t="s">
        <v>160</v>
      </c>
      <c r="C402" s="68">
        <v>1142</v>
      </c>
      <c r="D402" s="2">
        <v>981</v>
      </c>
      <c r="E402" s="1" t="s">
        <v>89</v>
      </c>
      <c r="F402" s="1" t="s">
        <v>152</v>
      </c>
      <c r="G402" s="1" t="s">
        <v>35</v>
      </c>
      <c r="H402" s="1" t="s">
        <v>308</v>
      </c>
      <c r="I402" s="1" t="s">
        <v>6513</v>
      </c>
      <c r="J402" s="1" t="s">
        <v>624</v>
      </c>
      <c r="K402" s="1" t="s">
        <v>155</v>
      </c>
      <c r="L402" s="1" t="s">
        <v>85</v>
      </c>
      <c r="M402" s="1" t="s">
        <v>156</v>
      </c>
      <c r="N402" s="1" t="s">
        <v>266</v>
      </c>
      <c r="O402" s="1" t="s">
        <v>310</v>
      </c>
      <c r="P402" s="1" t="s">
        <v>269</v>
      </c>
      <c r="Q402" s="66">
        <v>4003978.03</v>
      </c>
      <c r="R402" s="67">
        <v>0.95</v>
      </c>
      <c r="S402" s="1" t="s">
        <v>7235</v>
      </c>
      <c r="T402" s="1" t="s">
        <v>7360</v>
      </c>
      <c r="U402" s="1" t="s">
        <v>7235</v>
      </c>
      <c r="V402" s="1" t="s">
        <v>7235</v>
      </c>
      <c r="W402" s="1" t="s">
        <v>7360</v>
      </c>
      <c r="X402" s="1" t="s">
        <v>46</v>
      </c>
      <c r="Y402" s="1" t="s">
        <v>6235</v>
      </c>
      <c r="Z402" s="1" t="s">
        <v>4705</v>
      </c>
      <c r="AA402" s="1" t="s">
        <v>7402</v>
      </c>
      <c r="AB402" s="1" t="s">
        <v>47</v>
      </c>
      <c r="AC402" s="1" t="s">
        <v>159</v>
      </c>
      <c r="AD402" s="1" t="s">
        <v>49</v>
      </c>
      <c r="AE402" s="66">
        <v>3790911.36</v>
      </c>
      <c r="AF402" s="66">
        <v>33600</v>
      </c>
      <c r="AG402" s="66">
        <v>179466.67</v>
      </c>
      <c r="AH402" s="104">
        <v>1794.67</v>
      </c>
      <c r="AI402" s="104">
        <v>16764.13</v>
      </c>
      <c r="AJ402" s="2">
        <v>336</v>
      </c>
      <c r="AK402" s="1" t="s">
        <v>2682</v>
      </c>
      <c r="AL402" s="104">
        <v>17706.2</v>
      </c>
      <c r="AM402" s="104">
        <v>17706.2</v>
      </c>
      <c r="AN402" s="66">
        <v>4054719.8</v>
      </c>
      <c r="AO402" s="1" t="s">
        <v>7566</v>
      </c>
      <c r="AP402" s="1" t="s">
        <v>33</v>
      </c>
      <c r="AQ402" s="1" t="s">
        <v>268</v>
      </c>
      <c r="AR402" s="1" t="s">
        <v>663</v>
      </c>
      <c r="AS402" s="1" t="s">
        <v>3929</v>
      </c>
      <c r="AT402" s="133">
        <f t="shared" si="18"/>
        <v>2020</v>
      </c>
      <c r="AU402" s="1">
        <f t="shared" si="19"/>
        <v>9</v>
      </c>
      <c r="AV402" s="1">
        <f t="shared" si="20"/>
        <v>36</v>
      </c>
    </row>
    <row r="403" spans="1:48" x14ac:dyDescent="0.3">
      <c r="A403" s="2">
        <v>0.15</v>
      </c>
      <c r="B403" s="1" t="s">
        <v>211</v>
      </c>
      <c r="C403" s="2">
        <v>862</v>
      </c>
      <c r="D403" s="2">
        <v>990</v>
      </c>
      <c r="E403" s="1" t="s">
        <v>46</v>
      </c>
      <c r="F403" s="1" t="s">
        <v>274</v>
      </c>
      <c r="G403" s="1" t="s">
        <v>2641</v>
      </c>
      <c r="H403" s="1" t="s">
        <v>191</v>
      </c>
      <c r="I403" s="1" t="s">
        <v>6515</v>
      </c>
      <c r="J403" s="1" t="s">
        <v>3931</v>
      </c>
      <c r="K403" s="1" t="s">
        <v>207</v>
      </c>
      <c r="L403" s="1" t="s">
        <v>123</v>
      </c>
      <c r="M403" s="1" t="s">
        <v>46</v>
      </c>
      <c r="N403" s="1" t="s">
        <v>2759</v>
      </c>
      <c r="O403" s="1" t="s">
        <v>227</v>
      </c>
      <c r="P403" s="1" t="s">
        <v>119</v>
      </c>
      <c r="Q403" s="66">
        <v>383670.66</v>
      </c>
      <c r="R403" s="67">
        <v>1</v>
      </c>
      <c r="S403" s="1" t="s">
        <v>7536</v>
      </c>
      <c r="T403" s="1" t="s">
        <v>7753</v>
      </c>
      <c r="U403" s="1" t="s">
        <v>7536</v>
      </c>
      <c r="V403" s="1" t="s">
        <v>7536</v>
      </c>
      <c r="W403" s="1" t="s">
        <v>7314</v>
      </c>
      <c r="X403" s="1" t="s">
        <v>7314</v>
      </c>
      <c r="Y403" s="1" t="s">
        <v>3932</v>
      </c>
      <c r="Z403" s="1" t="s">
        <v>3933</v>
      </c>
      <c r="AA403" s="1" t="s">
        <v>7314</v>
      </c>
      <c r="AB403" s="1" t="s">
        <v>47</v>
      </c>
      <c r="AC403" s="1" t="s">
        <v>90</v>
      </c>
      <c r="AD403" s="1" t="s">
        <v>49</v>
      </c>
      <c r="AE403" s="66">
        <v>361591</v>
      </c>
      <c r="AF403" s="66" t="s">
        <v>46</v>
      </c>
      <c r="AG403" s="66">
        <v>26800</v>
      </c>
      <c r="AH403" s="2">
        <v>268</v>
      </c>
      <c r="AI403" s="68">
        <v>1579</v>
      </c>
      <c r="AJ403" s="2" t="s">
        <v>46</v>
      </c>
      <c r="AK403" s="1" t="s">
        <v>2682</v>
      </c>
      <c r="AL403" s="104">
        <v>1034.8800000000001</v>
      </c>
      <c r="AM403" s="104">
        <v>1293.5999999999999</v>
      </c>
      <c r="AN403" s="66">
        <v>236987.51999999999</v>
      </c>
      <c r="AO403" s="1" t="s">
        <v>7536</v>
      </c>
      <c r="AP403" s="1" t="s">
        <v>33</v>
      </c>
      <c r="AQ403" s="1" t="s">
        <v>118</v>
      </c>
      <c r="AR403" s="1" t="s">
        <v>663</v>
      </c>
      <c r="AS403" s="1" t="s">
        <v>3934</v>
      </c>
      <c r="AT403" s="133">
        <f t="shared" si="18"/>
        <v>2020</v>
      </c>
      <c r="AU403" s="1">
        <f t="shared" si="19"/>
        <v>1</v>
      </c>
      <c r="AV403" s="1">
        <f t="shared" si="20"/>
        <v>5</v>
      </c>
    </row>
    <row r="404" spans="1:48" x14ac:dyDescent="0.3">
      <c r="A404" s="2">
        <v>1.02</v>
      </c>
      <c r="B404" s="1" t="s">
        <v>91</v>
      </c>
      <c r="C404" s="2">
        <v>798</v>
      </c>
      <c r="D404" s="2">
        <v>991</v>
      </c>
      <c r="E404" s="1" t="s">
        <v>45</v>
      </c>
      <c r="F404" s="1" t="s">
        <v>274</v>
      </c>
      <c r="G404" s="1" t="s">
        <v>2641</v>
      </c>
      <c r="H404" s="1" t="s">
        <v>2720</v>
      </c>
      <c r="I404" s="1" t="s">
        <v>6515</v>
      </c>
      <c r="J404" s="1" t="s">
        <v>3935</v>
      </c>
      <c r="K404" s="1" t="s">
        <v>115</v>
      </c>
      <c r="L404" s="1" t="s">
        <v>85</v>
      </c>
      <c r="M404" s="1" t="s">
        <v>46</v>
      </c>
      <c r="N404" s="1" t="s">
        <v>86</v>
      </c>
      <c r="O404" s="1" t="s">
        <v>131</v>
      </c>
      <c r="P404" s="1" t="s">
        <v>262</v>
      </c>
      <c r="Q404" s="66">
        <v>113450.8</v>
      </c>
      <c r="R404" s="67">
        <v>1</v>
      </c>
      <c r="S404" s="1" t="s">
        <v>7574</v>
      </c>
      <c r="T404" s="1" t="s">
        <v>7170</v>
      </c>
      <c r="U404" s="1" t="s">
        <v>7574</v>
      </c>
      <c r="V404" s="1" t="s">
        <v>7574</v>
      </c>
      <c r="W404" s="1" t="s">
        <v>7199</v>
      </c>
      <c r="X404" s="1" t="s">
        <v>7199</v>
      </c>
      <c r="Y404" s="1" t="s">
        <v>3936</v>
      </c>
      <c r="Z404" s="1" t="s">
        <v>3244</v>
      </c>
      <c r="AA404" s="1" t="s">
        <v>7199</v>
      </c>
      <c r="AB404" s="1" t="s">
        <v>47</v>
      </c>
      <c r="AC404" s="1" t="s">
        <v>90</v>
      </c>
      <c r="AD404" s="1" t="s">
        <v>49</v>
      </c>
      <c r="AE404" s="66">
        <v>98650.8</v>
      </c>
      <c r="AF404" s="66">
        <v>6800</v>
      </c>
      <c r="AG404" s="66">
        <v>8000</v>
      </c>
      <c r="AH404" s="2">
        <v>80</v>
      </c>
      <c r="AI404" s="2">
        <v>438</v>
      </c>
      <c r="AJ404" s="2">
        <v>68</v>
      </c>
      <c r="AK404" s="1" t="s">
        <v>2701</v>
      </c>
      <c r="AL404" s="2">
        <v>0</v>
      </c>
      <c r="AM404" s="2">
        <v>438</v>
      </c>
      <c r="AN404" s="66">
        <v>100302</v>
      </c>
      <c r="AO404" s="1" t="s">
        <v>7146</v>
      </c>
      <c r="AP404" s="1" t="s">
        <v>33</v>
      </c>
      <c r="AQ404" s="1" t="s">
        <v>46</v>
      </c>
      <c r="AR404" s="1" t="s">
        <v>654</v>
      </c>
      <c r="AS404" s="1" t="s">
        <v>3937</v>
      </c>
      <c r="AT404" s="133">
        <f t="shared" si="18"/>
        <v>2019</v>
      </c>
      <c r="AU404" s="1">
        <f t="shared" si="19"/>
        <v>11</v>
      </c>
      <c r="AV404" s="1">
        <f t="shared" si="20"/>
        <v>45</v>
      </c>
    </row>
    <row r="405" spans="1:48" x14ac:dyDescent="0.3">
      <c r="A405" s="2">
        <v>0.92</v>
      </c>
      <c r="B405" s="1" t="s">
        <v>91</v>
      </c>
      <c r="C405" s="68">
        <v>1047</v>
      </c>
      <c r="D405" s="2">
        <v>992</v>
      </c>
      <c r="E405" s="1" t="s">
        <v>97</v>
      </c>
      <c r="F405" s="1" t="s">
        <v>274</v>
      </c>
      <c r="G405" s="1" t="s">
        <v>35</v>
      </c>
      <c r="H405" s="1" t="s">
        <v>162</v>
      </c>
      <c r="I405" s="1" t="s">
        <v>6514</v>
      </c>
      <c r="J405" s="1" t="s">
        <v>627</v>
      </c>
      <c r="K405" s="1" t="s">
        <v>84</v>
      </c>
      <c r="L405" s="1" t="s">
        <v>85</v>
      </c>
      <c r="M405" s="1" t="s">
        <v>4462</v>
      </c>
      <c r="N405" s="1" t="s">
        <v>86</v>
      </c>
      <c r="O405" s="1" t="s">
        <v>87</v>
      </c>
      <c r="P405" s="1" t="s">
        <v>88</v>
      </c>
      <c r="Q405" s="66">
        <v>923731.01</v>
      </c>
      <c r="R405" s="67">
        <v>0.99</v>
      </c>
      <c r="S405" s="1" t="s">
        <v>7555</v>
      </c>
      <c r="T405" s="1" t="s">
        <v>7142</v>
      </c>
      <c r="U405" s="1" t="s">
        <v>7555</v>
      </c>
      <c r="V405" s="1" t="s">
        <v>7555</v>
      </c>
      <c r="W405" s="1" t="s">
        <v>7331</v>
      </c>
      <c r="X405" s="1" t="s">
        <v>46</v>
      </c>
      <c r="Y405" s="1" t="s">
        <v>8163</v>
      </c>
      <c r="Z405" s="1" t="s">
        <v>8164</v>
      </c>
      <c r="AA405" s="1" t="s">
        <v>7542</v>
      </c>
      <c r="AB405" s="1" t="s">
        <v>47</v>
      </c>
      <c r="AC405" s="1" t="s">
        <v>90</v>
      </c>
      <c r="AD405" s="1" t="s">
        <v>49</v>
      </c>
      <c r="AE405" s="66">
        <v>852379.01</v>
      </c>
      <c r="AF405" s="66">
        <v>8000</v>
      </c>
      <c r="AG405" s="66">
        <v>64360</v>
      </c>
      <c r="AH405" s="2">
        <v>643.6</v>
      </c>
      <c r="AI405" s="68">
        <v>8757</v>
      </c>
      <c r="AJ405" s="2">
        <v>80</v>
      </c>
      <c r="AK405" s="1" t="s">
        <v>2534</v>
      </c>
      <c r="AL405" s="68">
        <v>5826</v>
      </c>
      <c r="AM405" s="68">
        <v>8045</v>
      </c>
      <c r="AN405" s="66">
        <v>786510</v>
      </c>
      <c r="AO405" s="1" t="s">
        <v>7704</v>
      </c>
      <c r="AP405" s="1" t="s">
        <v>80</v>
      </c>
      <c r="AQ405" s="1" t="s">
        <v>46</v>
      </c>
      <c r="AR405" s="1" t="s">
        <v>663</v>
      </c>
      <c r="AS405" s="1" t="s">
        <v>3938</v>
      </c>
      <c r="AT405" s="133">
        <f t="shared" si="18"/>
        <v>2020</v>
      </c>
      <c r="AU405" s="1">
        <f t="shared" si="19"/>
        <v>9</v>
      </c>
      <c r="AV405" s="1">
        <f t="shared" si="20"/>
        <v>38</v>
      </c>
    </row>
    <row r="406" spans="1:48" x14ac:dyDescent="0.3">
      <c r="A406" s="2">
        <v>0.96</v>
      </c>
      <c r="B406" s="1" t="s">
        <v>79</v>
      </c>
      <c r="C406" s="2">
        <v>895</v>
      </c>
      <c r="D406" s="2">
        <v>993</v>
      </c>
      <c r="E406" s="1" t="s">
        <v>45</v>
      </c>
      <c r="F406" s="1" t="s">
        <v>274</v>
      </c>
      <c r="G406" s="1" t="s">
        <v>2641</v>
      </c>
      <c r="H406" s="1" t="s">
        <v>71</v>
      </c>
      <c r="I406" s="1" t="s">
        <v>6515</v>
      </c>
      <c r="J406" s="1" t="s">
        <v>629</v>
      </c>
      <c r="K406" s="1" t="s">
        <v>73</v>
      </c>
      <c r="L406" s="1" t="s">
        <v>39</v>
      </c>
      <c r="M406" s="1" t="s">
        <v>73</v>
      </c>
      <c r="N406" s="1" t="s">
        <v>41</v>
      </c>
      <c r="O406" s="1" t="s">
        <v>75</v>
      </c>
      <c r="P406" s="1" t="s">
        <v>44</v>
      </c>
      <c r="Q406" s="66">
        <v>370922.75</v>
      </c>
      <c r="R406" s="67">
        <v>1</v>
      </c>
      <c r="S406" s="1" t="s">
        <v>7150</v>
      </c>
      <c r="T406" s="1" t="s">
        <v>7233</v>
      </c>
      <c r="U406" s="1" t="s">
        <v>7150</v>
      </c>
      <c r="V406" s="1" t="s">
        <v>7150</v>
      </c>
      <c r="W406" s="1" t="s">
        <v>7212</v>
      </c>
      <c r="X406" s="1" t="s">
        <v>7212</v>
      </c>
      <c r="Y406" s="1" t="s">
        <v>4658</v>
      </c>
      <c r="Z406" s="1" t="s">
        <v>4659</v>
      </c>
      <c r="AA406" s="1" t="s">
        <v>7212</v>
      </c>
      <c r="AB406" s="1" t="s">
        <v>47</v>
      </c>
      <c r="AC406" s="1" t="s">
        <v>7039</v>
      </c>
      <c r="AD406" s="1" t="s">
        <v>49</v>
      </c>
      <c r="AE406" s="66">
        <v>370922.75</v>
      </c>
      <c r="AF406" s="1" t="s">
        <v>46</v>
      </c>
      <c r="AG406" s="66">
        <v>200</v>
      </c>
      <c r="AH406" s="2">
        <v>0</v>
      </c>
      <c r="AI406" s="104">
        <v>1619.75</v>
      </c>
      <c r="AJ406" s="1" t="s">
        <v>46</v>
      </c>
      <c r="AK406" s="1" t="s">
        <v>2682</v>
      </c>
      <c r="AL406" s="104">
        <v>1457.78</v>
      </c>
      <c r="AM406" s="104">
        <v>1619.75</v>
      </c>
      <c r="AN406" s="66">
        <v>333831.62</v>
      </c>
      <c r="AO406" s="1" t="s">
        <v>7150</v>
      </c>
      <c r="AP406" s="1" t="s">
        <v>33</v>
      </c>
      <c r="AQ406" s="1" t="s">
        <v>76</v>
      </c>
      <c r="AR406" s="1" t="s">
        <v>663</v>
      </c>
      <c r="AS406" s="1" t="s">
        <v>3939</v>
      </c>
      <c r="AT406" s="133">
        <f t="shared" si="18"/>
        <v>2020</v>
      </c>
      <c r="AU406" s="1">
        <f t="shared" si="19"/>
        <v>5</v>
      </c>
      <c r="AV406" s="1">
        <f t="shared" si="20"/>
        <v>22</v>
      </c>
    </row>
    <row r="407" spans="1:48" x14ac:dyDescent="0.3">
      <c r="A407" s="2">
        <v>0</v>
      </c>
      <c r="B407" s="1" t="s">
        <v>283</v>
      </c>
      <c r="C407" s="2">
        <v>859</v>
      </c>
      <c r="D407" s="2">
        <v>998</v>
      </c>
      <c r="E407" s="1" t="s">
        <v>137</v>
      </c>
      <c r="F407" s="1" t="s">
        <v>2694</v>
      </c>
      <c r="G407" s="1" t="s">
        <v>2695</v>
      </c>
      <c r="H407" s="1" t="s">
        <v>278</v>
      </c>
      <c r="I407" s="1" t="s">
        <v>6525</v>
      </c>
      <c r="J407" s="1" t="s">
        <v>3940</v>
      </c>
      <c r="K407" s="1" t="s">
        <v>3941</v>
      </c>
      <c r="L407" s="1" t="s">
        <v>123</v>
      </c>
      <c r="M407" s="1" t="s">
        <v>46</v>
      </c>
      <c r="N407" s="1" t="s">
        <v>125</v>
      </c>
      <c r="O407" s="1" t="s">
        <v>282</v>
      </c>
      <c r="P407" s="1" t="s">
        <v>2679</v>
      </c>
      <c r="Q407" s="1" t="s">
        <v>46</v>
      </c>
      <c r="R407" s="67">
        <v>1</v>
      </c>
      <c r="S407" s="1" t="s">
        <v>46</v>
      </c>
      <c r="T407" s="1" t="s">
        <v>46</v>
      </c>
      <c r="U407" s="1" t="s">
        <v>7754</v>
      </c>
      <c r="V407" s="1" t="s">
        <v>7754</v>
      </c>
      <c r="W407" s="1" t="s">
        <v>7754</v>
      </c>
      <c r="X407" s="1" t="s">
        <v>7754</v>
      </c>
      <c r="Y407" s="1" t="s">
        <v>59</v>
      </c>
      <c r="Z407" s="1" t="s">
        <v>138</v>
      </c>
      <c r="AA407" s="1" t="s">
        <v>7247</v>
      </c>
      <c r="AB407" s="1" t="s">
        <v>47</v>
      </c>
      <c r="AC407" s="1" t="s">
        <v>48</v>
      </c>
      <c r="AD407" s="1" t="s">
        <v>49</v>
      </c>
      <c r="AE407" s="1" t="s">
        <v>46</v>
      </c>
      <c r="AF407" s="1" t="s">
        <v>46</v>
      </c>
      <c r="AG407" s="1" t="s">
        <v>46</v>
      </c>
      <c r="AH407" s="1" t="s">
        <v>46</v>
      </c>
      <c r="AI407" s="1" t="s">
        <v>46</v>
      </c>
      <c r="AJ407" s="1" t="s">
        <v>46</v>
      </c>
      <c r="AK407" s="1" t="s">
        <v>46</v>
      </c>
      <c r="AL407" s="1" t="s">
        <v>46</v>
      </c>
      <c r="AM407" s="1" t="s">
        <v>46</v>
      </c>
      <c r="AN407" s="1" t="s">
        <v>46</v>
      </c>
      <c r="AO407" s="1" t="s">
        <v>7155</v>
      </c>
      <c r="AP407" s="1" t="s">
        <v>33</v>
      </c>
      <c r="AQ407" s="1" t="s">
        <v>46</v>
      </c>
      <c r="AR407" s="1" t="s">
        <v>46</v>
      </c>
      <c r="AS407" s="1" t="s">
        <v>3942</v>
      </c>
      <c r="AT407" s="133">
        <f t="shared" si="18"/>
        <v>2020</v>
      </c>
      <c r="AU407" s="1">
        <f t="shared" si="19"/>
        <v>3</v>
      </c>
      <c r="AV407" s="1">
        <f t="shared" si="20"/>
        <v>14</v>
      </c>
    </row>
    <row r="408" spans="1:48" x14ac:dyDescent="0.3">
      <c r="A408" s="2">
        <v>0.9</v>
      </c>
      <c r="B408" s="1" t="s">
        <v>277</v>
      </c>
      <c r="C408" s="2">
        <v>811</v>
      </c>
      <c r="D408" s="2">
        <v>999</v>
      </c>
      <c r="E408" s="1" t="s">
        <v>46</v>
      </c>
      <c r="F408" s="1" t="s">
        <v>274</v>
      </c>
      <c r="G408" s="1" t="s">
        <v>2641</v>
      </c>
      <c r="H408" s="1" t="s">
        <v>3943</v>
      </c>
      <c r="I408" s="1" t="s">
        <v>6515</v>
      </c>
      <c r="J408" s="1" t="s">
        <v>1679</v>
      </c>
      <c r="K408" s="1" t="s">
        <v>181</v>
      </c>
      <c r="L408" s="1" t="s">
        <v>55</v>
      </c>
      <c r="M408" s="1" t="s">
        <v>46</v>
      </c>
      <c r="N408" s="1" t="s">
        <v>116</v>
      </c>
      <c r="O408" s="1" t="s">
        <v>193</v>
      </c>
      <c r="P408" s="1" t="s">
        <v>88</v>
      </c>
      <c r="Q408" s="66">
        <v>121000</v>
      </c>
      <c r="R408" s="67">
        <v>1</v>
      </c>
      <c r="S408" s="1" t="s">
        <v>7491</v>
      </c>
      <c r="T408" s="1" t="s">
        <v>7218</v>
      </c>
      <c r="U408" s="1" t="s">
        <v>7491</v>
      </c>
      <c r="V408" s="1" t="s">
        <v>7491</v>
      </c>
      <c r="W408" s="1" t="s">
        <v>7305</v>
      </c>
      <c r="X408" s="1" t="s">
        <v>7305</v>
      </c>
      <c r="Y408" s="1" t="s">
        <v>3944</v>
      </c>
      <c r="Z408" s="1" t="s">
        <v>3945</v>
      </c>
      <c r="AA408" s="1" t="s">
        <v>7246</v>
      </c>
      <c r="AB408" s="1" t="s">
        <v>47</v>
      </c>
      <c r="AC408" s="1" t="s">
        <v>48</v>
      </c>
      <c r="AD408" s="1" t="s">
        <v>49</v>
      </c>
      <c r="AE408" s="66">
        <v>19400</v>
      </c>
      <c r="AF408" s="66">
        <v>49600</v>
      </c>
      <c r="AG408" s="66">
        <v>52000</v>
      </c>
      <c r="AH408" s="2">
        <v>520</v>
      </c>
      <c r="AI408" s="2">
        <v>690</v>
      </c>
      <c r="AJ408" s="2">
        <v>496</v>
      </c>
      <c r="AK408" s="1" t="s">
        <v>46</v>
      </c>
      <c r="AL408" s="1" t="s">
        <v>46</v>
      </c>
      <c r="AM408" s="1" t="s">
        <v>46</v>
      </c>
      <c r="AN408" s="1" t="s">
        <v>46</v>
      </c>
      <c r="AO408" s="1" t="s">
        <v>7727</v>
      </c>
      <c r="AP408" s="1" t="s">
        <v>80</v>
      </c>
      <c r="AQ408" s="1" t="s">
        <v>46</v>
      </c>
      <c r="AR408" s="1" t="s">
        <v>46</v>
      </c>
      <c r="AS408" s="1" t="s">
        <v>3946</v>
      </c>
      <c r="AT408" s="133">
        <f t="shared" si="18"/>
        <v>2019</v>
      </c>
      <c r="AU408" s="1">
        <f t="shared" si="19"/>
        <v>12</v>
      </c>
      <c r="AV408" s="1">
        <f t="shared" si="20"/>
        <v>52</v>
      </c>
    </row>
    <row r="409" spans="1:48" x14ac:dyDescent="0.3">
      <c r="A409" s="2">
        <v>0.08</v>
      </c>
      <c r="B409" s="1" t="s">
        <v>238</v>
      </c>
      <c r="C409" s="68">
        <v>1144</v>
      </c>
      <c r="D409" s="2">
        <v>1002</v>
      </c>
      <c r="E409" s="1" t="s">
        <v>45</v>
      </c>
      <c r="F409" s="1" t="s">
        <v>34</v>
      </c>
      <c r="G409" s="1" t="s">
        <v>35</v>
      </c>
      <c r="H409" s="1" t="s">
        <v>36</v>
      </c>
      <c r="I409" s="1" t="s">
        <v>6514</v>
      </c>
      <c r="J409" s="1" t="s">
        <v>37</v>
      </c>
      <c r="K409" s="1" t="s">
        <v>376</v>
      </c>
      <c r="L409" s="1" t="s">
        <v>39</v>
      </c>
      <c r="M409" s="1" t="s">
        <v>376</v>
      </c>
      <c r="N409" s="1" t="s">
        <v>41</v>
      </c>
      <c r="O409" s="1" t="s">
        <v>42</v>
      </c>
      <c r="P409" s="1" t="s">
        <v>44</v>
      </c>
      <c r="Q409" s="66">
        <v>663525.80000000005</v>
      </c>
      <c r="R409" s="67">
        <v>0.1</v>
      </c>
      <c r="S409" s="1" t="s">
        <v>7126</v>
      </c>
      <c r="T409" s="1" t="s">
        <v>7127</v>
      </c>
      <c r="U409" s="1" t="s">
        <v>7126</v>
      </c>
      <c r="V409" s="1" t="s">
        <v>7126</v>
      </c>
      <c r="W409" s="1" t="s">
        <v>7127</v>
      </c>
      <c r="X409" s="1" t="s">
        <v>46</v>
      </c>
      <c r="Y409" s="1" t="s">
        <v>6516</v>
      </c>
      <c r="Z409" s="1" t="s">
        <v>6517</v>
      </c>
      <c r="AA409" s="1" t="s">
        <v>7542</v>
      </c>
      <c r="AB409" s="1" t="s">
        <v>47</v>
      </c>
      <c r="AC409" s="1" t="s">
        <v>522</v>
      </c>
      <c r="AD409" s="1" t="s">
        <v>49</v>
      </c>
      <c r="AE409" s="66">
        <v>577125.80000000005</v>
      </c>
      <c r="AF409" s="66">
        <v>14000</v>
      </c>
      <c r="AG409" s="66">
        <v>72400</v>
      </c>
      <c r="AH409" s="2">
        <v>724</v>
      </c>
      <c r="AI409" s="104">
        <v>2520.1999999999998</v>
      </c>
      <c r="AJ409" s="2">
        <v>140</v>
      </c>
      <c r="AK409" s="1" t="s">
        <v>2682</v>
      </c>
      <c r="AL409" s="104">
        <v>2128.96</v>
      </c>
      <c r="AM409" s="104">
        <v>2600.1999999999998</v>
      </c>
      <c r="AN409" s="66">
        <v>487531.84</v>
      </c>
      <c r="AO409" s="1" t="s">
        <v>7129</v>
      </c>
      <c r="AP409" s="1" t="s">
        <v>33</v>
      </c>
      <c r="AQ409" s="1" t="s">
        <v>43</v>
      </c>
      <c r="AR409" s="1" t="s">
        <v>663</v>
      </c>
      <c r="AS409" s="1" t="s">
        <v>2684</v>
      </c>
      <c r="AT409" s="133">
        <f t="shared" si="18"/>
        <v>2020</v>
      </c>
      <c r="AU409" s="1">
        <f t="shared" si="19"/>
        <v>9</v>
      </c>
      <c r="AV409" s="1">
        <f t="shared" si="20"/>
        <v>38</v>
      </c>
    </row>
    <row r="410" spans="1:48" x14ac:dyDescent="0.3">
      <c r="A410" s="2">
        <v>0.94</v>
      </c>
      <c r="B410" s="1" t="s">
        <v>50</v>
      </c>
      <c r="C410" s="2">
        <v>889</v>
      </c>
      <c r="D410" s="2">
        <v>1003</v>
      </c>
      <c r="E410" s="1" t="s">
        <v>45</v>
      </c>
      <c r="F410" s="1" t="s">
        <v>274</v>
      </c>
      <c r="G410" s="1" t="s">
        <v>2641</v>
      </c>
      <c r="H410" s="1" t="s">
        <v>2685</v>
      </c>
      <c r="I410" s="1" t="s">
        <v>6514</v>
      </c>
      <c r="J410" s="1" t="s">
        <v>2686</v>
      </c>
      <c r="K410" s="1" t="s">
        <v>207</v>
      </c>
      <c r="L410" s="1" t="s">
        <v>123</v>
      </c>
      <c r="M410" s="1" t="s">
        <v>46</v>
      </c>
      <c r="N410" s="1" t="s">
        <v>125</v>
      </c>
      <c r="O410" s="1" t="s">
        <v>126</v>
      </c>
      <c r="P410" s="1" t="s">
        <v>107</v>
      </c>
      <c r="Q410" s="66">
        <v>179852.43</v>
      </c>
      <c r="R410" s="67">
        <v>1</v>
      </c>
      <c r="S410" s="1" t="s">
        <v>7130</v>
      </c>
      <c r="T410" s="1" t="s">
        <v>7131</v>
      </c>
      <c r="U410" s="1" t="s">
        <v>7130</v>
      </c>
      <c r="V410" s="1" t="s">
        <v>7130</v>
      </c>
      <c r="W410" s="1" t="s">
        <v>7132</v>
      </c>
      <c r="X410" s="1" t="s">
        <v>7132</v>
      </c>
      <c r="Y410" s="1" t="s">
        <v>2687</v>
      </c>
      <c r="Z410" s="1" t="s">
        <v>2688</v>
      </c>
      <c r="AA410" s="1" t="s">
        <v>7132</v>
      </c>
      <c r="AB410" s="1" t="s">
        <v>108</v>
      </c>
      <c r="AC410" s="1" t="s">
        <v>48</v>
      </c>
      <c r="AD410" s="1" t="s">
        <v>49</v>
      </c>
      <c r="AE410" s="66">
        <v>144652.43</v>
      </c>
      <c r="AF410" s="66">
        <v>4000</v>
      </c>
      <c r="AG410" s="66">
        <v>31200</v>
      </c>
      <c r="AH410" s="2">
        <v>312</v>
      </c>
      <c r="AI410" s="2">
        <v>631.66999999999996</v>
      </c>
      <c r="AJ410" s="2">
        <v>40</v>
      </c>
      <c r="AK410" s="1" t="s">
        <v>2682</v>
      </c>
      <c r="AL410" s="2">
        <v>505.34</v>
      </c>
      <c r="AM410" s="2">
        <v>631.66999999999996</v>
      </c>
      <c r="AN410" s="66">
        <v>115722.86</v>
      </c>
      <c r="AO410" s="1" t="s">
        <v>7130</v>
      </c>
      <c r="AP410" s="1" t="s">
        <v>33</v>
      </c>
      <c r="AQ410" s="1" t="s">
        <v>127</v>
      </c>
      <c r="AR410" s="1" t="s">
        <v>663</v>
      </c>
      <c r="AS410" s="1" t="s">
        <v>2689</v>
      </c>
      <c r="AT410" s="133">
        <f t="shared" si="18"/>
        <v>2020</v>
      </c>
      <c r="AU410" s="1">
        <f t="shared" si="19"/>
        <v>4</v>
      </c>
      <c r="AV410" s="1">
        <f t="shared" si="20"/>
        <v>17</v>
      </c>
    </row>
    <row r="411" spans="1:48" x14ac:dyDescent="0.3">
      <c r="A411" s="2">
        <v>0</v>
      </c>
      <c r="B411" s="1" t="s">
        <v>62</v>
      </c>
      <c r="C411" s="2">
        <v>0</v>
      </c>
      <c r="D411" s="2">
        <v>1013</v>
      </c>
      <c r="E411" s="1" t="s">
        <v>45</v>
      </c>
      <c r="F411" s="1" t="s">
        <v>2694</v>
      </c>
      <c r="G411" s="1" t="s">
        <v>2695</v>
      </c>
      <c r="H411" s="1" t="s">
        <v>133</v>
      </c>
      <c r="I411" s="1" t="s">
        <v>6515</v>
      </c>
      <c r="J411" s="1" t="s">
        <v>2696</v>
      </c>
      <c r="K411" s="1" t="s">
        <v>54</v>
      </c>
      <c r="L411" s="1" t="s">
        <v>55</v>
      </c>
      <c r="M411" s="1" t="s">
        <v>46</v>
      </c>
      <c r="N411" s="1" t="s">
        <v>56</v>
      </c>
      <c r="O411" s="1" t="s">
        <v>57</v>
      </c>
      <c r="P411" s="1" t="s">
        <v>46</v>
      </c>
      <c r="Q411" s="66" t="s">
        <v>46</v>
      </c>
      <c r="R411" s="67">
        <v>1</v>
      </c>
      <c r="S411" s="1" t="s">
        <v>46</v>
      </c>
      <c r="T411" s="1" t="s">
        <v>46</v>
      </c>
      <c r="U411" s="1" t="s">
        <v>7137</v>
      </c>
      <c r="V411" s="1" t="s">
        <v>7137</v>
      </c>
      <c r="W411" s="1" t="s">
        <v>7137</v>
      </c>
      <c r="X411" s="1" t="s">
        <v>7137</v>
      </c>
      <c r="Y411" s="1" t="s">
        <v>59</v>
      </c>
      <c r="Z411" s="1" t="s">
        <v>60</v>
      </c>
      <c r="AA411" s="1" t="s">
        <v>7137</v>
      </c>
      <c r="AB411" s="1" t="s">
        <v>46</v>
      </c>
      <c r="AC411" s="1" t="s">
        <v>61</v>
      </c>
      <c r="AD411" s="1" t="s">
        <v>49</v>
      </c>
      <c r="AE411" s="66" t="s">
        <v>46</v>
      </c>
      <c r="AF411" s="66" t="s">
        <v>46</v>
      </c>
      <c r="AG411" s="66" t="s">
        <v>46</v>
      </c>
      <c r="AH411" s="2" t="s">
        <v>46</v>
      </c>
      <c r="AI411" s="104" t="s">
        <v>46</v>
      </c>
      <c r="AJ411" s="2" t="s">
        <v>46</v>
      </c>
      <c r="AK411" s="1" t="s">
        <v>46</v>
      </c>
      <c r="AL411" s="104" t="s">
        <v>46</v>
      </c>
      <c r="AM411" s="104" t="s">
        <v>46</v>
      </c>
      <c r="AN411" s="66" t="s">
        <v>46</v>
      </c>
      <c r="AO411" s="1" t="s">
        <v>7138</v>
      </c>
      <c r="AP411" s="1" t="s">
        <v>46</v>
      </c>
      <c r="AQ411" s="1" t="s">
        <v>46</v>
      </c>
      <c r="AR411" s="1" t="s">
        <v>663</v>
      </c>
      <c r="AS411" s="1" t="s">
        <v>2697</v>
      </c>
      <c r="AT411" s="133">
        <f t="shared" si="18"/>
        <v>2020</v>
      </c>
      <c r="AU411" s="1">
        <f t="shared" si="19"/>
        <v>4</v>
      </c>
      <c r="AV411" s="1">
        <f t="shared" si="20"/>
        <v>17</v>
      </c>
    </row>
    <row r="412" spans="1:48" x14ac:dyDescent="0.3">
      <c r="A412" s="2">
        <v>0.71</v>
      </c>
      <c r="B412" s="1" t="s">
        <v>62</v>
      </c>
      <c r="C412" s="2">
        <v>0</v>
      </c>
      <c r="D412" s="2">
        <v>1019</v>
      </c>
      <c r="E412" s="1" t="s">
        <v>58</v>
      </c>
      <c r="F412" s="1" t="s">
        <v>34</v>
      </c>
      <c r="G412" s="1" t="s">
        <v>35</v>
      </c>
      <c r="H412" s="1" t="s">
        <v>218</v>
      </c>
      <c r="I412" s="1" t="s">
        <v>6510</v>
      </c>
      <c r="J412" s="1" t="s">
        <v>53</v>
      </c>
      <c r="K412" s="1" t="s">
        <v>54</v>
      </c>
      <c r="L412" s="1" t="s">
        <v>55</v>
      </c>
      <c r="M412" s="1" t="s">
        <v>54</v>
      </c>
      <c r="N412" s="1" t="s">
        <v>56</v>
      </c>
      <c r="O412" s="1" t="s">
        <v>57</v>
      </c>
      <c r="P412" s="1" t="s">
        <v>46</v>
      </c>
      <c r="Q412" s="66">
        <v>270625.59999999998</v>
      </c>
      <c r="R412" s="67">
        <v>0.71</v>
      </c>
      <c r="S412" s="1" t="s">
        <v>7139</v>
      </c>
      <c r="T412" s="1" t="s">
        <v>7140</v>
      </c>
      <c r="U412" s="1" t="s">
        <v>7139</v>
      </c>
      <c r="V412" s="1" t="s">
        <v>7139</v>
      </c>
      <c r="W412" s="1" t="s">
        <v>7141</v>
      </c>
      <c r="X412" s="1" t="s">
        <v>46</v>
      </c>
      <c r="Y412" s="1" t="s">
        <v>4456</v>
      </c>
      <c r="Z412" s="1" t="s">
        <v>4457</v>
      </c>
      <c r="AA412" s="1" t="s">
        <v>7142</v>
      </c>
      <c r="AB412" s="1" t="s">
        <v>108</v>
      </c>
      <c r="AC412" s="1" t="s">
        <v>61</v>
      </c>
      <c r="AD412" s="1" t="s">
        <v>49</v>
      </c>
      <c r="AE412" s="66">
        <v>2748</v>
      </c>
      <c r="AF412" s="66">
        <v>53200</v>
      </c>
      <c r="AG412" s="66">
        <v>214677.6</v>
      </c>
      <c r="AH412" s="104">
        <v>2146.7800000000002</v>
      </c>
      <c r="AI412" s="2">
        <v>12</v>
      </c>
      <c r="AJ412" s="2">
        <v>532</v>
      </c>
      <c r="AK412" s="1" t="s">
        <v>46</v>
      </c>
      <c r="AL412" s="1" t="s">
        <v>46</v>
      </c>
      <c r="AM412" s="1" t="s">
        <v>46</v>
      </c>
      <c r="AN412" s="1" t="s">
        <v>46</v>
      </c>
      <c r="AO412" s="1" t="s">
        <v>7138</v>
      </c>
      <c r="AP412" s="1" t="s">
        <v>218</v>
      </c>
      <c r="AQ412" s="1" t="s">
        <v>46</v>
      </c>
      <c r="AR412" s="1" t="s">
        <v>663</v>
      </c>
      <c r="AS412" s="1" t="s">
        <v>2698</v>
      </c>
      <c r="AT412" s="133">
        <f t="shared" si="18"/>
        <v>2020</v>
      </c>
      <c r="AU412" s="1">
        <f t="shared" si="19"/>
        <v>8</v>
      </c>
      <c r="AV412" s="1">
        <f t="shared" si="20"/>
        <v>33</v>
      </c>
    </row>
    <row r="413" spans="1:48" x14ac:dyDescent="0.3">
      <c r="A413" s="2">
        <v>1.02</v>
      </c>
      <c r="B413" s="1" t="s">
        <v>355</v>
      </c>
      <c r="C413" s="2">
        <v>813</v>
      </c>
      <c r="D413" s="2">
        <v>1021</v>
      </c>
      <c r="E413" s="1" t="s">
        <v>46</v>
      </c>
      <c r="F413" s="1" t="s">
        <v>274</v>
      </c>
      <c r="G413" s="1" t="s">
        <v>2641</v>
      </c>
      <c r="H413" s="1" t="s">
        <v>352</v>
      </c>
      <c r="I413" s="1" t="s">
        <v>6515</v>
      </c>
      <c r="J413" s="1" t="s">
        <v>1703</v>
      </c>
      <c r="K413" s="1" t="s">
        <v>115</v>
      </c>
      <c r="L413" s="1" t="s">
        <v>85</v>
      </c>
      <c r="M413" s="1" t="s">
        <v>46</v>
      </c>
      <c r="N413" s="1" t="s">
        <v>86</v>
      </c>
      <c r="O413" s="1" t="s">
        <v>131</v>
      </c>
      <c r="P413" s="1" t="s">
        <v>262</v>
      </c>
      <c r="Q413" s="66">
        <v>75668</v>
      </c>
      <c r="R413" s="67">
        <v>1</v>
      </c>
      <c r="S413" s="1" t="s">
        <v>7143</v>
      </c>
      <c r="T413" s="1" t="s">
        <v>7144</v>
      </c>
      <c r="U413" s="1" t="s">
        <v>7143</v>
      </c>
      <c r="V413" s="1" t="s">
        <v>7143</v>
      </c>
      <c r="W413" s="1" t="s">
        <v>7145</v>
      </c>
      <c r="X413" s="1" t="s">
        <v>7145</v>
      </c>
      <c r="Y413" s="1" t="s">
        <v>2699</v>
      </c>
      <c r="Z413" s="1" t="s">
        <v>2700</v>
      </c>
      <c r="AA413" s="1" t="s">
        <v>7145</v>
      </c>
      <c r="AB413" s="1" t="s">
        <v>108</v>
      </c>
      <c r="AC413" s="1" t="s">
        <v>354</v>
      </c>
      <c r="AD413" s="1" t="s">
        <v>49</v>
      </c>
      <c r="AE413" s="66">
        <v>66868</v>
      </c>
      <c r="AF413" s="66">
        <v>3066.67</v>
      </c>
      <c r="AG413" s="66">
        <v>5733.33</v>
      </c>
      <c r="AH413" s="2">
        <v>57.33</v>
      </c>
      <c r="AI413" s="2">
        <v>292</v>
      </c>
      <c r="AJ413" s="2">
        <v>30.67</v>
      </c>
      <c r="AK413" s="1" t="s">
        <v>2701</v>
      </c>
      <c r="AL413" s="2">
        <v>0</v>
      </c>
      <c r="AM413" s="2">
        <v>292</v>
      </c>
      <c r="AN413" s="66">
        <v>66868</v>
      </c>
      <c r="AO413" s="1" t="s">
        <v>7143</v>
      </c>
      <c r="AP413" s="1" t="s">
        <v>33</v>
      </c>
      <c r="AQ413" s="1" t="s">
        <v>46</v>
      </c>
      <c r="AR413" s="1" t="s">
        <v>654</v>
      </c>
      <c r="AS413" s="1" t="s">
        <v>2702</v>
      </c>
      <c r="AT413" s="133">
        <f t="shared" si="18"/>
        <v>2019</v>
      </c>
      <c r="AU413" s="1">
        <f t="shared" si="19"/>
        <v>11</v>
      </c>
      <c r="AV413" s="1">
        <f t="shared" si="20"/>
        <v>46</v>
      </c>
    </row>
    <row r="414" spans="1:48" x14ac:dyDescent="0.3">
      <c r="A414" s="2">
        <v>0.96</v>
      </c>
      <c r="B414" s="1" t="s">
        <v>70</v>
      </c>
      <c r="C414" s="68">
        <v>1105</v>
      </c>
      <c r="D414" s="2">
        <v>1023</v>
      </c>
      <c r="E414" s="1" t="s">
        <v>218</v>
      </c>
      <c r="F414" s="1" t="s">
        <v>34</v>
      </c>
      <c r="G414" s="1" t="s">
        <v>35</v>
      </c>
      <c r="H414" s="1" t="s">
        <v>64</v>
      </c>
      <c r="I414" s="1" t="s">
        <v>6510</v>
      </c>
      <c r="J414" s="1" t="s">
        <v>65</v>
      </c>
      <c r="K414" s="1" t="s">
        <v>66</v>
      </c>
      <c r="L414" s="1" t="s">
        <v>55</v>
      </c>
      <c r="M414" s="1" t="s">
        <v>67</v>
      </c>
      <c r="N414" s="1" t="s">
        <v>68</v>
      </c>
      <c r="O414" s="1" t="s">
        <v>69</v>
      </c>
      <c r="P414" s="1" t="s">
        <v>69</v>
      </c>
      <c r="Q414" s="66">
        <v>730456</v>
      </c>
      <c r="R414" s="67">
        <v>0.89</v>
      </c>
      <c r="S414" s="1" t="s">
        <v>7146</v>
      </c>
      <c r="T414" s="1" t="s">
        <v>7147</v>
      </c>
      <c r="U414" s="1" t="s">
        <v>7146</v>
      </c>
      <c r="V414" s="1" t="s">
        <v>7146</v>
      </c>
      <c r="W414" s="1" t="s">
        <v>7147</v>
      </c>
      <c r="X414" s="1" t="s">
        <v>46</v>
      </c>
      <c r="Y414" s="1" t="s">
        <v>4458</v>
      </c>
      <c r="Z414" s="1" t="s">
        <v>4459</v>
      </c>
      <c r="AA414" s="1" t="s">
        <v>7148</v>
      </c>
      <c r="AB414" s="1" t="s">
        <v>6518</v>
      </c>
      <c r="AC414" s="1" t="s">
        <v>303</v>
      </c>
      <c r="AD414" s="1" t="s">
        <v>49</v>
      </c>
      <c r="AE414" s="66">
        <v>426856</v>
      </c>
      <c r="AF414" s="66">
        <v>60900</v>
      </c>
      <c r="AG414" s="66">
        <v>244300</v>
      </c>
      <c r="AH414" s="68">
        <v>2427</v>
      </c>
      <c r="AI414" s="68">
        <v>1864</v>
      </c>
      <c r="AJ414" s="2">
        <v>609</v>
      </c>
      <c r="AK414" s="1" t="s">
        <v>218</v>
      </c>
      <c r="AL414" s="2">
        <v>0</v>
      </c>
      <c r="AM414" s="68">
        <v>1546</v>
      </c>
      <c r="AN414" s="66">
        <v>0</v>
      </c>
      <c r="AO414" s="1" t="s">
        <v>7149</v>
      </c>
      <c r="AP414" s="1" t="s">
        <v>6519</v>
      </c>
      <c r="AQ414" s="1" t="s">
        <v>46</v>
      </c>
      <c r="AR414" s="1" t="s">
        <v>663</v>
      </c>
      <c r="AS414" s="1" t="s">
        <v>2703</v>
      </c>
      <c r="AT414" s="133">
        <f t="shared" si="18"/>
        <v>2020</v>
      </c>
      <c r="AU414" s="1">
        <f t="shared" si="19"/>
        <v>5</v>
      </c>
      <c r="AV414" s="1">
        <f t="shared" si="20"/>
        <v>21</v>
      </c>
    </row>
    <row r="415" spans="1:48" x14ac:dyDescent="0.3">
      <c r="A415" s="2">
        <v>0.81</v>
      </c>
      <c r="B415" s="1" t="s">
        <v>79</v>
      </c>
      <c r="C415" s="2">
        <v>955</v>
      </c>
      <c r="D415" s="2">
        <v>1024</v>
      </c>
      <c r="E415" s="1" t="s">
        <v>45</v>
      </c>
      <c r="F415" s="1" t="s">
        <v>81</v>
      </c>
      <c r="G415" s="1" t="s">
        <v>35</v>
      </c>
      <c r="H415" s="1" t="s">
        <v>71</v>
      </c>
      <c r="I415" s="1" t="s">
        <v>6520</v>
      </c>
      <c r="J415" s="1" t="s">
        <v>72</v>
      </c>
      <c r="K415" s="1" t="s">
        <v>73</v>
      </c>
      <c r="L415" s="1" t="s">
        <v>39</v>
      </c>
      <c r="M415" s="1" t="s">
        <v>4460</v>
      </c>
      <c r="N415" s="1" t="s">
        <v>41</v>
      </c>
      <c r="O415" s="1" t="s">
        <v>234</v>
      </c>
      <c r="P415" s="1" t="s">
        <v>44</v>
      </c>
      <c r="Q415" s="66">
        <v>712759.85</v>
      </c>
      <c r="R415" s="67">
        <v>0.89</v>
      </c>
      <c r="S415" s="1" t="s">
        <v>7150</v>
      </c>
      <c r="T415" s="1" t="s">
        <v>7151</v>
      </c>
      <c r="U415" s="1" t="s">
        <v>7150</v>
      </c>
      <c r="V415" s="1" t="s">
        <v>7150</v>
      </c>
      <c r="W415" s="1" t="s">
        <v>7309</v>
      </c>
      <c r="X415" s="1" t="s">
        <v>46</v>
      </c>
      <c r="Y415" s="1" t="s">
        <v>77</v>
      </c>
      <c r="Z415" s="1" t="s">
        <v>7839</v>
      </c>
      <c r="AA415" s="1" t="s">
        <v>7355</v>
      </c>
      <c r="AB415" s="1" t="s">
        <v>47</v>
      </c>
      <c r="AC415" s="1" t="s">
        <v>78</v>
      </c>
      <c r="AD415" s="1" t="s">
        <v>49</v>
      </c>
      <c r="AE415" s="66">
        <v>666998</v>
      </c>
      <c r="AF415" s="66">
        <v>0</v>
      </c>
      <c r="AG415" s="66">
        <v>45761.84</v>
      </c>
      <c r="AH415" s="2">
        <v>457.62</v>
      </c>
      <c r="AI415" s="104">
        <v>2912.65</v>
      </c>
      <c r="AJ415" s="1" t="s">
        <v>46</v>
      </c>
      <c r="AK415" s="1" t="s">
        <v>2682</v>
      </c>
      <c r="AL415" s="104">
        <v>2817.23</v>
      </c>
      <c r="AM415" s="104">
        <v>3130.26</v>
      </c>
      <c r="AN415" s="66">
        <v>645145.67000000004</v>
      </c>
      <c r="AO415" s="1" t="s">
        <v>7154</v>
      </c>
      <c r="AP415" s="1" t="s">
        <v>33</v>
      </c>
      <c r="AQ415" s="1" t="s">
        <v>76</v>
      </c>
      <c r="AR415" s="1" t="s">
        <v>663</v>
      </c>
      <c r="AS415" s="1" t="s">
        <v>2704</v>
      </c>
      <c r="AT415" s="133">
        <f t="shared" si="18"/>
        <v>2020</v>
      </c>
      <c r="AU415" s="1">
        <f t="shared" si="19"/>
        <v>9</v>
      </c>
      <c r="AV415" s="1">
        <f t="shared" si="20"/>
        <v>36</v>
      </c>
    </row>
    <row r="416" spans="1:48" x14ac:dyDescent="0.3">
      <c r="A416" s="2">
        <v>0.69</v>
      </c>
      <c r="B416" s="1" t="s">
        <v>91</v>
      </c>
      <c r="C416" s="2">
        <v>824</v>
      </c>
      <c r="D416" s="2">
        <v>1025</v>
      </c>
      <c r="E416" s="1" t="s">
        <v>177</v>
      </c>
      <c r="F416" s="1" t="s">
        <v>4464</v>
      </c>
      <c r="G416" s="1" t="s">
        <v>35</v>
      </c>
      <c r="H416" s="1" t="s">
        <v>162</v>
      </c>
      <c r="I416" s="1" t="s">
        <v>6510</v>
      </c>
      <c r="J416" s="1" t="s">
        <v>6521</v>
      </c>
      <c r="K416" s="1" t="s">
        <v>84</v>
      </c>
      <c r="L416" s="1" t="s">
        <v>85</v>
      </c>
      <c r="M416" s="1" t="s">
        <v>4462</v>
      </c>
      <c r="N416" s="1" t="s">
        <v>86</v>
      </c>
      <c r="O416" s="1" t="s">
        <v>87</v>
      </c>
      <c r="P416" s="1" t="s">
        <v>262</v>
      </c>
      <c r="Q416" s="66">
        <v>828528</v>
      </c>
      <c r="R416" s="67">
        <v>0.94</v>
      </c>
      <c r="S416" s="1" t="s">
        <v>7155</v>
      </c>
      <c r="T416" s="1" t="s">
        <v>7152</v>
      </c>
      <c r="U416" s="1" t="s">
        <v>7155</v>
      </c>
      <c r="V416" s="1" t="s">
        <v>7155</v>
      </c>
      <c r="W416" s="1" t="s">
        <v>8118</v>
      </c>
      <c r="X416" s="1" t="s">
        <v>46</v>
      </c>
      <c r="Y416" s="1" t="s">
        <v>8119</v>
      </c>
      <c r="Z416" s="1" t="s">
        <v>8120</v>
      </c>
      <c r="AA416" s="1" t="s">
        <v>7542</v>
      </c>
      <c r="AB416" s="1" t="s">
        <v>108</v>
      </c>
      <c r="AC416" s="1" t="s">
        <v>90</v>
      </c>
      <c r="AD416" s="1" t="s">
        <v>49</v>
      </c>
      <c r="AE416" s="66">
        <v>822568</v>
      </c>
      <c r="AF416" s="66" t="s">
        <v>46</v>
      </c>
      <c r="AG416" s="66">
        <v>5960</v>
      </c>
      <c r="AH416" s="2">
        <v>59.6</v>
      </c>
      <c r="AI416" s="68">
        <v>3592</v>
      </c>
      <c r="AJ416" s="2" t="s">
        <v>46</v>
      </c>
      <c r="AK416" s="1" t="s">
        <v>2682</v>
      </c>
      <c r="AL416" s="104">
        <v>3232.8</v>
      </c>
      <c r="AM416" s="68">
        <v>3592</v>
      </c>
      <c r="AN416" s="66">
        <v>740311.2</v>
      </c>
      <c r="AO416" s="1" t="s">
        <v>7156</v>
      </c>
      <c r="AP416" s="1" t="s">
        <v>33</v>
      </c>
      <c r="AQ416" s="1" t="s">
        <v>7958</v>
      </c>
      <c r="AR416" s="1" t="s">
        <v>663</v>
      </c>
      <c r="AS416" s="1" t="s">
        <v>6522</v>
      </c>
      <c r="AT416" s="133">
        <f t="shared" si="18"/>
        <v>2020</v>
      </c>
      <c r="AU416" s="1">
        <f t="shared" si="19"/>
        <v>9</v>
      </c>
      <c r="AV416" s="1">
        <f t="shared" si="20"/>
        <v>38</v>
      </c>
    </row>
    <row r="417" spans="1:48" x14ac:dyDescent="0.3">
      <c r="A417" s="2">
        <v>0.79</v>
      </c>
      <c r="B417" s="1" t="s">
        <v>91</v>
      </c>
      <c r="C417" s="2">
        <v>845</v>
      </c>
      <c r="D417" s="2">
        <v>1026</v>
      </c>
      <c r="E417" s="1" t="s">
        <v>177</v>
      </c>
      <c r="F417" s="1" t="s">
        <v>4464</v>
      </c>
      <c r="G417" s="1" t="s">
        <v>35</v>
      </c>
      <c r="H417" s="1" t="s">
        <v>82</v>
      </c>
      <c r="I417" s="1" t="s">
        <v>6514</v>
      </c>
      <c r="J417" s="1" t="s">
        <v>7016</v>
      </c>
      <c r="K417" s="1" t="s">
        <v>84</v>
      </c>
      <c r="L417" s="1" t="s">
        <v>85</v>
      </c>
      <c r="M417" s="1" t="s">
        <v>4462</v>
      </c>
      <c r="N417" s="1" t="s">
        <v>86</v>
      </c>
      <c r="O417" s="1" t="s">
        <v>87</v>
      </c>
      <c r="P417" s="1" t="s">
        <v>262</v>
      </c>
      <c r="Q417" s="66">
        <v>909532</v>
      </c>
      <c r="R417" s="67">
        <v>0.91</v>
      </c>
      <c r="S417" s="1" t="s">
        <v>7155</v>
      </c>
      <c r="T417" s="1" t="s">
        <v>7157</v>
      </c>
      <c r="U417" s="1" t="s">
        <v>7155</v>
      </c>
      <c r="V417" s="1" t="s">
        <v>7155</v>
      </c>
      <c r="W417" s="1" t="s">
        <v>7157</v>
      </c>
      <c r="X417" s="1" t="s">
        <v>46</v>
      </c>
      <c r="Y417" s="1" t="s">
        <v>8121</v>
      </c>
      <c r="Z417" s="1" t="s">
        <v>8122</v>
      </c>
      <c r="AA417" s="1" t="s">
        <v>7542</v>
      </c>
      <c r="AB417" s="1" t="s">
        <v>108</v>
      </c>
      <c r="AC417" s="1" t="s">
        <v>90</v>
      </c>
      <c r="AD417" s="1" t="s">
        <v>49</v>
      </c>
      <c r="AE417" s="66">
        <v>894932</v>
      </c>
      <c r="AF417" s="66" t="s">
        <v>46</v>
      </c>
      <c r="AG417" s="66">
        <v>14600</v>
      </c>
      <c r="AH417" s="2">
        <v>146</v>
      </c>
      <c r="AI417" s="68">
        <v>3908</v>
      </c>
      <c r="AJ417" s="2" t="s">
        <v>46</v>
      </c>
      <c r="AK417" s="1" t="s">
        <v>2682</v>
      </c>
      <c r="AL417" s="104">
        <v>3517.2</v>
      </c>
      <c r="AM417" s="68">
        <v>3908</v>
      </c>
      <c r="AN417" s="66">
        <v>805438.8</v>
      </c>
      <c r="AO417" s="1" t="s">
        <v>7142</v>
      </c>
      <c r="AP417" s="1" t="s">
        <v>33</v>
      </c>
      <c r="AQ417" s="1" t="s">
        <v>7958</v>
      </c>
      <c r="AR417" s="1" t="s">
        <v>663</v>
      </c>
      <c r="AS417" s="1" t="s">
        <v>7038</v>
      </c>
      <c r="AT417" s="133">
        <f t="shared" si="18"/>
        <v>2020</v>
      </c>
      <c r="AU417" s="1">
        <f t="shared" si="19"/>
        <v>9</v>
      </c>
      <c r="AV417" s="1">
        <f t="shared" si="20"/>
        <v>38</v>
      </c>
    </row>
    <row r="418" spans="1:48" x14ac:dyDescent="0.3">
      <c r="A418" s="2">
        <v>1</v>
      </c>
      <c r="B418" s="1" t="s">
        <v>91</v>
      </c>
      <c r="C418" s="68">
        <v>1191</v>
      </c>
      <c r="D418" s="2">
        <v>1027</v>
      </c>
      <c r="E418" s="1" t="s">
        <v>89</v>
      </c>
      <c r="F418" s="1" t="s">
        <v>81</v>
      </c>
      <c r="G418" s="1" t="s">
        <v>35</v>
      </c>
      <c r="H418" s="1" t="s">
        <v>82</v>
      </c>
      <c r="I418" s="1" t="s">
        <v>6514</v>
      </c>
      <c r="J418" s="1" t="s">
        <v>83</v>
      </c>
      <c r="K418" s="1" t="s">
        <v>84</v>
      </c>
      <c r="L418" s="1" t="s">
        <v>85</v>
      </c>
      <c r="M418" s="1" t="s">
        <v>4462</v>
      </c>
      <c r="N418" s="1" t="s">
        <v>86</v>
      </c>
      <c r="O418" s="1" t="s">
        <v>87</v>
      </c>
      <c r="P418" s="1" t="s">
        <v>88</v>
      </c>
      <c r="Q418" s="66">
        <v>956108</v>
      </c>
      <c r="R418" s="67">
        <v>0.93</v>
      </c>
      <c r="S418" s="1" t="s">
        <v>7158</v>
      </c>
      <c r="T418" s="1" t="s">
        <v>7332</v>
      </c>
      <c r="U418" s="1" t="s">
        <v>7158</v>
      </c>
      <c r="V418" s="1" t="s">
        <v>7158</v>
      </c>
      <c r="W418" s="1" t="s">
        <v>7332</v>
      </c>
      <c r="X418" s="1" t="s">
        <v>46</v>
      </c>
      <c r="Y418" s="1" t="s">
        <v>8081</v>
      </c>
      <c r="Z418" s="1" t="s">
        <v>7959</v>
      </c>
      <c r="AA418" s="1" t="s">
        <v>7542</v>
      </c>
      <c r="AB418" s="1" t="s">
        <v>47</v>
      </c>
      <c r="AC418" s="1" t="s">
        <v>90</v>
      </c>
      <c r="AD418" s="1" t="s">
        <v>49</v>
      </c>
      <c r="AE418" s="66">
        <v>910708</v>
      </c>
      <c r="AF418" s="66">
        <v>4000</v>
      </c>
      <c r="AG418" s="66">
        <v>41400</v>
      </c>
      <c r="AH418" s="2">
        <v>414</v>
      </c>
      <c r="AI418" s="104">
        <v>12759.8</v>
      </c>
      <c r="AJ418" s="2">
        <v>40</v>
      </c>
      <c r="AK418" s="1" t="s">
        <v>2534</v>
      </c>
      <c r="AL418" s="68">
        <v>6975</v>
      </c>
      <c r="AM418" s="68">
        <v>9875</v>
      </c>
      <c r="AN418" s="66">
        <v>941625</v>
      </c>
      <c r="AO418" s="1" t="s">
        <v>7161</v>
      </c>
      <c r="AP418" s="1" t="s">
        <v>80</v>
      </c>
      <c r="AQ418" s="1" t="s">
        <v>46</v>
      </c>
      <c r="AR418" s="1" t="s">
        <v>663</v>
      </c>
      <c r="AS418" s="1" t="s">
        <v>2705</v>
      </c>
      <c r="AT418" s="133">
        <f t="shared" si="18"/>
        <v>2020</v>
      </c>
      <c r="AU418" s="1">
        <f t="shared" si="19"/>
        <v>9</v>
      </c>
      <c r="AV418" s="1">
        <f t="shared" si="20"/>
        <v>38</v>
      </c>
    </row>
    <row r="419" spans="1:48" x14ac:dyDescent="0.3">
      <c r="A419" s="2">
        <v>0.76</v>
      </c>
      <c r="B419" s="1" t="s">
        <v>140</v>
      </c>
      <c r="C419" s="2" t="s">
        <v>46</v>
      </c>
      <c r="D419" s="2">
        <v>1031</v>
      </c>
      <c r="E419" s="1" t="s">
        <v>46</v>
      </c>
      <c r="F419" s="1" t="s">
        <v>2694</v>
      </c>
      <c r="G419" s="1" t="s">
        <v>2695</v>
      </c>
      <c r="H419" s="1" t="s">
        <v>218</v>
      </c>
      <c r="I419" s="1" t="s">
        <v>6523</v>
      </c>
      <c r="J419" s="1" t="s">
        <v>1713</v>
      </c>
      <c r="K419" s="1" t="s">
        <v>334</v>
      </c>
      <c r="L419" s="1" t="s">
        <v>148</v>
      </c>
      <c r="M419" s="1" t="s">
        <v>46</v>
      </c>
      <c r="N419" s="1" t="s">
        <v>46</v>
      </c>
      <c r="O419" s="1" t="s">
        <v>46</v>
      </c>
      <c r="P419" s="1" t="s">
        <v>46</v>
      </c>
      <c r="Q419" s="66">
        <v>506600</v>
      </c>
      <c r="R419" s="67">
        <v>1</v>
      </c>
      <c r="S419" s="1" t="s">
        <v>7162</v>
      </c>
      <c r="T419" s="1" t="s">
        <v>7163</v>
      </c>
      <c r="U419" s="1" t="s">
        <v>7162</v>
      </c>
      <c r="V419" s="1" t="s">
        <v>7162</v>
      </c>
      <c r="W419" s="1" t="s">
        <v>7164</v>
      </c>
      <c r="X419" s="1" t="s">
        <v>7164</v>
      </c>
      <c r="Y419" s="1" t="s">
        <v>2706</v>
      </c>
      <c r="Z419" s="1" t="s">
        <v>2707</v>
      </c>
      <c r="AA419" s="1" t="s">
        <v>7165</v>
      </c>
      <c r="AB419" s="1" t="s">
        <v>108</v>
      </c>
      <c r="AC419" s="1" t="s">
        <v>139</v>
      </c>
      <c r="AD419" s="1" t="s">
        <v>182</v>
      </c>
      <c r="AE419" s="66">
        <v>497600</v>
      </c>
      <c r="AF419" s="66">
        <v>4000</v>
      </c>
      <c r="AG419" s="66">
        <v>5000</v>
      </c>
      <c r="AH419" s="2">
        <v>50</v>
      </c>
      <c r="AI419" s="68">
        <v>4976</v>
      </c>
      <c r="AJ419" s="2">
        <v>40</v>
      </c>
      <c r="AK419" s="1" t="s">
        <v>46</v>
      </c>
      <c r="AL419" s="68" t="s">
        <v>46</v>
      </c>
      <c r="AM419" s="68" t="s">
        <v>46</v>
      </c>
      <c r="AN419" s="66" t="s">
        <v>46</v>
      </c>
      <c r="AO419" s="1" t="s">
        <v>7143</v>
      </c>
      <c r="AP419" s="1" t="s">
        <v>218</v>
      </c>
      <c r="AQ419" s="1" t="s">
        <v>46</v>
      </c>
      <c r="AR419" s="1" t="s">
        <v>46</v>
      </c>
      <c r="AS419" s="1" t="s">
        <v>2708</v>
      </c>
      <c r="AT419" s="133">
        <f t="shared" si="18"/>
        <v>2020</v>
      </c>
      <c r="AU419" s="1">
        <f t="shared" si="19"/>
        <v>1</v>
      </c>
      <c r="AV419" s="1">
        <f t="shared" si="20"/>
        <v>3</v>
      </c>
    </row>
    <row r="420" spans="1:48" x14ac:dyDescent="0.3">
      <c r="A420" s="2">
        <v>0.5</v>
      </c>
      <c r="B420" s="1" t="s">
        <v>140</v>
      </c>
      <c r="C420" s="2">
        <v>823</v>
      </c>
      <c r="D420" s="2">
        <v>1032</v>
      </c>
      <c r="E420" s="1" t="s">
        <v>46</v>
      </c>
      <c r="F420" s="1" t="s">
        <v>274</v>
      </c>
      <c r="G420" s="1" t="s">
        <v>2641</v>
      </c>
      <c r="H420" s="1" t="s">
        <v>129</v>
      </c>
      <c r="I420" s="1" t="s">
        <v>6515</v>
      </c>
      <c r="J420" s="1" t="s">
        <v>1714</v>
      </c>
      <c r="K420" s="1" t="s">
        <v>115</v>
      </c>
      <c r="L420" s="1" t="s">
        <v>85</v>
      </c>
      <c r="M420" s="1" t="s">
        <v>46</v>
      </c>
      <c r="N420" s="1" t="s">
        <v>86</v>
      </c>
      <c r="O420" s="1" t="s">
        <v>2419</v>
      </c>
      <c r="P420" s="1" t="s">
        <v>2709</v>
      </c>
      <c r="Q420" s="66">
        <v>819519.65</v>
      </c>
      <c r="R420" s="67">
        <v>1</v>
      </c>
      <c r="S420" s="1" t="s">
        <v>7166</v>
      </c>
      <c r="T420" s="1" t="s">
        <v>7167</v>
      </c>
      <c r="U420" s="1" t="s">
        <v>7150</v>
      </c>
      <c r="V420" s="1" t="s">
        <v>7150</v>
      </c>
      <c r="W420" s="1" t="s">
        <v>7168</v>
      </c>
      <c r="X420" s="1" t="s">
        <v>7168</v>
      </c>
      <c r="Y420" s="1" t="s">
        <v>2710</v>
      </c>
      <c r="Z420" s="1" t="s">
        <v>2711</v>
      </c>
      <c r="AA420" s="1" t="s">
        <v>7168</v>
      </c>
      <c r="AB420" s="1" t="s">
        <v>47</v>
      </c>
      <c r="AC420" s="1" t="s">
        <v>139</v>
      </c>
      <c r="AD420" s="1" t="s">
        <v>166</v>
      </c>
      <c r="AE420" s="66">
        <v>815737.25</v>
      </c>
      <c r="AF420" s="66" t="s">
        <v>46</v>
      </c>
      <c r="AG420" s="66">
        <v>3782.39</v>
      </c>
      <c r="AH420" s="2">
        <v>37.82</v>
      </c>
      <c r="AI420" s="104">
        <v>3580.28</v>
      </c>
      <c r="AJ420" s="2" t="s">
        <v>46</v>
      </c>
      <c r="AK420" s="1" t="s">
        <v>2682</v>
      </c>
      <c r="AL420" s="104">
        <v>2952.9</v>
      </c>
      <c r="AM420" s="68">
        <v>3281</v>
      </c>
      <c r="AN420" s="66">
        <v>676214.1</v>
      </c>
      <c r="AO420" s="1" t="s">
        <v>7169</v>
      </c>
      <c r="AP420" s="1" t="s">
        <v>33</v>
      </c>
      <c r="AQ420" s="1" t="s">
        <v>2712</v>
      </c>
      <c r="AR420" s="1" t="s">
        <v>663</v>
      </c>
      <c r="AS420" s="1" t="s">
        <v>2713</v>
      </c>
      <c r="AT420" s="133">
        <f t="shared" si="18"/>
        <v>2020</v>
      </c>
      <c r="AU420" s="1">
        <f t="shared" si="19"/>
        <v>2</v>
      </c>
      <c r="AV420" s="1">
        <f t="shared" si="20"/>
        <v>9</v>
      </c>
    </row>
    <row r="421" spans="1:48" x14ac:dyDescent="0.3">
      <c r="A421" s="2">
        <v>1</v>
      </c>
      <c r="B421" s="1" t="s">
        <v>98</v>
      </c>
      <c r="C421" s="2">
        <v>842</v>
      </c>
      <c r="D421" s="2">
        <v>1033</v>
      </c>
      <c r="E421" s="1" t="s">
        <v>97</v>
      </c>
      <c r="F421" s="1" t="s">
        <v>4463</v>
      </c>
      <c r="G421" s="1" t="s">
        <v>4497</v>
      </c>
      <c r="H421" s="1" t="s">
        <v>92</v>
      </c>
      <c r="I421" s="1" t="s">
        <v>6523</v>
      </c>
      <c r="J421" s="1" t="s">
        <v>93</v>
      </c>
      <c r="K421" s="1" t="s">
        <v>84</v>
      </c>
      <c r="L421" s="1" t="s">
        <v>85</v>
      </c>
      <c r="M421" s="1" t="s">
        <v>4462</v>
      </c>
      <c r="N421" s="1" t="s">
        <v>86</v>
      </c>
      <c r="O421" s="1" t="s">
        <v>87</v>
      </c>
      <c r="P421" s="1" t="s">
        <v>96</v>
      </c>
      <c r="Q421" s="66">
        <v>452099.5</v>
      </c>
      <c r="R421" s="67">
        <v>1</v>
      </c>
      <c r="S421" s="1" t="s">
        <v>7170</v>
      </c>
      <c r="T421" s="1" t="s">
        <v>7171</v>
      </c>
      <c r="U421" s="1" t="s">
        <v>7170</v>
      </c>
      <c r="V421" s="1" t="s">
        <v>7170</v>
      </c>
      <c r="W421" s="1" t="s">
        <v>7147</v>
      </c>
      <c r="X421" s="1" t="s">
        <v>7147</v>
      </c>
      <c r="Y421" s="1" t="s">
        <v>6727</v>
      </c>
      <c r="Z421" s="1" t="s">
        <v>6728</v>
      </c>
      <c r="AA421" s="1" t="s">
        <v>7172</v>
      </c>
      <c r="AB421" s="1" t="s">
        <v>47</v>
      </c>
      <c r="AC421" s="1" t="s">
        <v>90</v>
      </c>
      <c r="AD421" s="1" t="s">
        <v>49</v>
      </c>
      <c r="AE421" s="66">
        <v>450099.5</v>
      </c>
      <c r="AF421" s="66" t="s">
        <v>46</v>
      </c>
      <c r="AG421" s="66">
        <v>2000</v>
      </c>
      <c r="AH421" s="2">
        <v>20</v>
      </c>
      <c r="AI421" s="104">
        <v>1965.5</v>
      </c>
      <c r="AJ421" s="2" t="s">
        <v>46</v>
      </c>
      <c r="AK421" s="1" t="s">
        <v>2682</v>
      </c>
      <c r="AL421" s="104">
        <v>1965.58</v>
      </c>
      <c r="AM421" s="104">
        <v>1965.58</v>
      </c>
      <c r="AN421" s="66">
        <v>450117.82</v>
      </c>
      <c r="AO421" s="1" t="s">
        <v>7173</v>
      </c>
      <c r="AP421" s="1" t="s">
        <v>33</v>
      </c>
      <c r="AQ421" s="1" t="s">
        <v>3105</v>
      </c>
      <c r="AR421" s="1" t="s">
        <v>663</v>
      </c>
      <c r="AS421" s="1" t="s">
        <v>2714</v>
      </c>
      <c r="AT421" s="133">
        <f t="shared" si="18"/>
        <v>2020</v>
      </c>
      <c r="AU421" s="1">
        <f t="shared" si="19"/>
        <v>8</v>
      </c>
      <c r="AV421" s="1">
        <f t="shared" si="20"/>
        <v>32</v>
      </c>
    </row>
    <row r="422" spans="1:48" x14ac:dyDescent="0.3">
      <c r="A422" s="2">
        <v>1</v>
      </c>
      <c r="B422" s="1" t="s">
        <v>109</v>
      </c>
      <c r="C422" s="2">
        <v>868</v>
      </c>
      <c r="D422" s="2">
        <v>1037</v>
      </c>
      <c r="E422" s="1" t="s">
        <v>45</v>
      </c>
      <c r="F422" s="1" t="s">
        <v>81</v>
      </c>
      <c r="G422" s="1" t="s">
        <v>35</v>
      </c>
      <c r="H422" s="1" t="s">
        <v>100</v>
      </c>
      <c r="I422" s="1" t="s">
        <v>6514</v>
      </c>
      <c r="J422" s="1" t="s">
        <v>101</v>
      </c>
      <c r="K422" s="1" t="s">
        <v>102</v>
      </c>
      <c r="L422" s="1" t="s">
        <v>85</v>
      </c>
      <c r="M422" s="1" t="s">
        <v>102</v>
      </c>
      <c r="N422" s="1" t="s">
        <v>104</v>
      </c>
      <c r="O422" s="1" t="s">
        <v>105</v>
      </c>
      <c r="P422" s="1" t="s">
        <v>107</v>
      </c>
      <c r="Q422" s="66">
        <v>708556.04</v>
      </c>
      <c r="R422" s="67">
        <v>0.75</v>
      </c>
      <c r="S422" s="1" t="s">
        <v>7174</v>
      </c>
      <c r="T422" s="1" t="s">
        <v>7175</v>
      </c>
      <c r="U422" s="1" t="s">
        <v>7174</v>
      </c>
      <c r="V422" s="1" t="s">
        <v>7174</v>
      </c>
      <c r="W422" s="1" t="s">
        <v>7175</v>
      </c>
      <c r="X422" s="1" t="s">
        <v>46</v>
      </c>
      <c r="Y422" s="1" t="s">
        <v>7017</v>
      </c>
      <c r="Z422" s="1" t="s">
        <v>7018</v>
      </c>
      <c r="AA422" s="1" t="s">
        <v>7142</v>
      </c>
      <c r="AB422" s="1" t="s">
        <v>108</v>
      </c>
      <c r="AC422" s="1" t="s">
        <v>90</v>
      </c>
      <c r="AD422" s="1" t="s">
        <v>49</v>
      </c>
      <c r="AE422" s="66">
        <v>302712.81</v>
      </c>
      <c r="AF422" s="66">
        <v>12800</v>
      </c>
      <c r="AG422" s="66">
        <v>15100</v>
      </c>
      <c r="AH422" s="2">
        <v>151</v>
      </c>
      <c r="AI422" s="104">
        <v>1321.88</v>
      </c>
      <c r="AJ422" s="2">
        <v>128</v>
      </c>
      <c r="AK422" s="1" t="s">
        <v>2682</v>
      </c>
      <c r="AL422" s="104">
        <v>1057.5</v>
      </c>
      <c r="AM422" s="104">
        <v>1321.88</v>
      </c>
      <c r="AN422" s="66">
        <v>242167.5</v>
      </c>
      <c r="AO422" s="1" t="s">
        <v>7174</v>
      </c>
      <c r="AP422" s="1" t="s">
        <v>33</v>
      </c>
      <c r="AQ422" s="1" t="s">
        <v>106</v>
      </c>
      <c r="AR422" s="1" t="s">
        <v>663</v>
      </c>
      <c r="AS422" s="1" t="s">
        <v>2715</v>
      </c>
      <c r="AT422" s="133">
        <f t="shared" si="18"/>
        <v>2020</v>
      </c>
      <c r="AU422" s="1">
        <f t="shared" si="19"/>
        <v>8</v>
      </c>
      <c r="AV422" s="1">
        <f t="shared" si="20"/>
        <v>33</v>
      </c>
    </row>
    <row r="423" spans="1:48" x14ac:dyDescent="0.3">
      <c r="A423" s="2">
        <v>0.69</v>
      </c>
      <c r="B423" s="1" t="s">
        <v>109</v>
      </c>
      <c r="C423" s="2">
        <v>952</v>
      </c>
      <c r="D423" s="2">
        <v>1054</v>
      </c>
      <c r="E423" s="1" t="s">
        <v>45</v>
      </c>
      <c r="F423" s="1" t="s">
        <v>4464</v>
      </c>
      <c r="G423" s="1" t="s">
        <v>35</v>
      </c>
      <c r="H423" s="1" t="s">
        <v>110</v>
      </c>
      <c r="I423" s="1" t="s">
        <v>6524</v>
      </c>
      <c r="J423" s="1" t="s">
        <v>111</v>
      </c>
      <c r="K423" s="1" t="s">
        <v>102</v>
      </c>
      <c r="L423" s="1" t="s">
        <v>85</v>
      </c>
      <c r="M423" s="1" t="s">
        <v>112</v>
      </c>
      <c r="N423" s="1" t="s">
        <v>104</v>
      </c>
      <c r="O423" s="1" t="s">
        <v>105</v>
      </c>
      <c r="P423" s="1" t="s">
        <v>107</v>
      </c>
      <c r="Q423" s="66">
        <v>654608</v>
      </c>
      <c r="R423" s="67">
        <v>1</v>
      </c>
      <c r="S423" s="1" t="s">
        <v>7102</v>
      </c>
      <c r="T423" s="1" t="s">
        <v>7180</v>
      </c>
      <c r="U423" s="1" t="s">
        <v>7102</v>
      </c>
      <c r="V423" s="1" t="s">
        <v>7102</v>
      </c>
      <c r="W423" s="1" t="s">
        <v>7381</v>
      </c>
      <c r="X423" s="1" t="s">
        <v>7381</v>
      </c>
      <c r="Y423" s="1" t="s">
        <v>7775</v>
      </c>
      <c r="Z423" s="1" t="s">
        <v>7776</v>
      </c>
      <c r="AA423" s="1" t="s">
        <v>7376</v>
      </c>
      <c r="AB423" s="1" t="s">
        <v>108</v>
      </c>
      <c r="AC423" s="1" t="s">
        <v>90</v>
      </c>
      <c r="AD423" s="1" t="s">
        <v>49</v>
      </c>
      <c r="AE423" s="66">
        <v>538608</v>
      </c>
      <c r="AF423" s="66">
        <v>40000</v>
      </c>
      <c r="AG423" s="66">
        <v>76000</v>
      </c>
      <c r="AH423" s="2">
        <v>760</v>
      </c>
      <c r="AI423" s="68">
        <v>2352</v>
      </c>
      <c r="AJ423" s="2">
        <v>400</v>
      </c>
      <c r="AK423" s="1" t="s">
        <v>2682</v>
      </c>
      <c r="AL423" s="68">
        <v>2352</v>
      </c>
      <c r="AM423" s="68">
        <v>2352</v>
      </c>
      <c r="AN423" s="66">
        <v>538608</v>
      </c>
      <c r="AO423" s="1" t="s">
        <v>7183</v>
      </c>
      <c r="AP423" s="1" t="s">
        <v>33</v>
      </c>
      <c r="AQ423" s="1" t="s">
        <v>106</v>
      </c>
      <c r="AR423" s="1" t="s">
        <v>663</v>
      </c>
      <c r="AS423" s="1" t="s">
        <v>2719</v>
      </c>
      <c r="AT423" s="133">
        <f t="shared" si="18"/>
        <v>2020</v>
      </c>
      <c r="AU423" s="1">
        <f t="shared" si="19"/>
        <v>9</v>
      </c>
      <c r="AV423" s="1">
        <f t="shared" si="20"/>
        <v>38</v>
      </c>
    </row>
    <row r="424" spans="1:48" x14ac:dyDescent="0.3">
      <c r="A424" s="2">
        <v>0.99</v>
      </c>
      <c r="B424" s="1" t="s">
        <v>91</v>
      </c>
      <c r="C424" s="2">
        <v>916</v>
      </c>
      <c r="D424" s="2">
        <v>1055</v>
      </c>
      <c r="E424" s="1" t="s">
        <v>45</v>
      </c>
      <c r="F424" s="1" t="s">
        <v>274</v>
      </c>
      <c r="G424" s="1" t="s">
        <v>2641</v>
      </c>
      <c r="H424" s="1" t="s">
        <v>2720</v>
      </c>
      <c r="I424" s="1" t="s">
        <v>6525</v>
      </c>
      <c r="J424" s="1" t="s">
        <v>1739</v>
      </c>
      <c r="K424" s="1" t="s">
        <v>115</v>
      </c>
      <c r="L424" s="1" t="s">
        <v>85</v>
      </c>
      <c r="M424" s="1" t="s">
        <v>46</v>
      </c>
      <c r="N424" s="1" t="s">
        <v>86</v>
      </c>
      <c r="O424" s="1" t="s">
        <v>131</v>
      </c>
      <c r="P424" s="1" t="s">
        <v>262</v>
      </c>
      <c r="Q424" s="66">
        <v>111902</v>
      </c>
      <c r="R424" s="67">
        <v>1</v>
      </c>
      <c r="S424" s="1" t="s">
        <v>7184</v>
      </c>
      <c r="T424" s="1" t="s">
        <v>7185</v>
      </c>
      <c r="U424" s="1" t="s">
        <v>7184</v>
      </c>
      <c r="V424" s="1" t="s">
        <v>7184</v>
      </c>
      <c r="W424" s="1" t="s">
        <v>7186</v>
      </c>
      <c r="X424" s="1" t="s">
        <v>7186</v>
      </c>
      <c r="Y424" s="1" t="s">
        <v>2721</v>
      </c>
      <c r="Z424" s="1" t="s">
        <v>2722</v>
      </c>
      <c r="AA424" s="1" t="s">
        <v>7187</v>
      </c>
      <c r="AB424" s="1" t="s">
        <v>47</v>
      </c>
      <c r="AC424" s="1" t="s">
        <v>90</v>
      </c>
      <c r="AD424" s="1" t="s">
        <v>49</v>
      </c>
      <c r="AE424" s="66">
        <v>100302</v>
      </c>
      <c r="AF424" s="66">
        <v>3200</v>
      </c>
      <c r="AG424" s="66">
        <v>8400</v>
      </c>
      <c r="AH424" s="2">
        <v>84</v>
      </c>
      <c r="AI424" s="2">
        <v>438</v>
      </c>
      <c r="AJ424" s="2">
        <v>32</v>
      </c>
      <c r="AK424" s="1" t="s">
        <v>2701</v>
      </c>
      <c r="AL424" s="2">
        <v>0</v>
      </c>
      <c r="AM424" s="2">
        <v>438</v>
      </c>
      <c r="AN424" s="66">
        <v>100302</v>
      </c>
      <c r="AO424" s="1" t="s">
        <v>7188</v>
      </c>
      <c r="AP424" s="1" t="s">
        <v>33</v>
      </c>
      <c r="AQ424" s="1" t="s">
        <v>46</v>
      </c>
      <c r="AR424" s="1" t="s">
        <v>654</v>
      </c>
      <c r="AS424" s="1" t="s">
        <v>2723</v>
      </c>
      <c r="AT424" s="133">
        <f t="shared" si="18"/>
        <v>2020</v>
      </c>
      <c r="AU424" s="1">
        <f t="shared" si="19"/>
        <v>4</v>
      </c>
      <c r="AV424" s="1">
        <f t="shared" si="20"/>
        <v>16</v>
      </c>
    </row>
    <row r="425" spans="1:48" x14ac:dyDescent="0.3">
      <c r="A425" s="2">
        <v>0.81</v>
      </c>
      <c r="B425" s="1" t="s">
        <v>98</v>
      </c>
      <c r="C425" s="68">
        <v>1153</v>
      </c>
      <c r="D425" s="2">
        <v>1058</v>
      </c>
      <c r="E425" s="1" t="s">
        <v>45</v>
      </c>
      <c r="F425" s="1" t="s">
        <v>81</v>
      </c>
      <c r="G425" s="1" t="s">
        <v>35</v>
      </c>
      <c r="H425" s="1" t="s">
        <v>113</v>
      </c>
      <c r="I425" s="1" t="s">
        <v>6523</v>
      </c>
      <c r="J425" s="1" t="s">
        <v>114</v>
      </c>
      <c r="K425" s="1" t="s">
        <v>115</v>
      </c>
      <c r="L425" s="1" t="s">
        <v>85</v>
      </c>
      <c r="M425" s="1" t="s">
        <v>4462</v>
      </c>
      <c r="N425" s="1" t="s">
        <v>116</v>
      </c>
      <c r="O425" s="1" t="s">
        <v>117</v>
      </c>
      <c r="P425" s="1" t="s">
        <v>119</v>
      </c>
      <c r="Q425" s="66">
        <v>534312.37</v>
      </c>
      <c r="R425" s="67">
        <v>0.51</v>
      </c>
      <c r="S425" s="1" t="s">
        <v>7189</v>
      </c>
      <c r="T425" s="1" t="s">
        <v>7190</v>
      </c>
      <c r="U425" s="1" t="s">
        <v>7189</v>
      </c>
      <c r="V425" s="1" t="s">
        <v>7189</v>
      </c>
      <c r="W425" s="1" t="s">
        <v>7841</v>
      </c>
      <c r="X425" s="1" t="s">
        <v>46</v>
      </c>
      <c r="Y425" s="1" t="s">
        <v>6195</v>
      </c>
      <c r="Z425" s="1" t="s">
        <v>7842</v>
      </c>
      <c r="AA425" s="1" t="s">
        <v>7542</v>
      </c>
      <c r="AB425" s="1" t="s">
        <v>108</v>
      </c>
      <c r="AC425" s="1" t="s">
        <v>48</v>
      </c>
      <c r="AD425" s="1" t="s">
        <v>49</v>
      </c>
      <c r="AE425" s="66">
        <v>499512.37</v>
      </c>
      <c r="AF425" s="66">
        <v>4000</v>
      </c>
      <c r="AG425" s="66">
        <v>30800</v>
      </c>
      <c r="AH425" s="2">
        <v>308</v>
      </c>
      <c r="AI425" s="104">
        <v>2183.5300000000002</v>
      </c>
      <c r="AJ425" s="2">
        <v>40</v>
      </c>
      <c r="AK425" s="1" t="s">
        <v>2682</v>
      </c>
      <c r="AL425" s="104">
        <v>1961.57</v>
      </c>
      <c r="AM425" s="104">
        <v>2179.5300000000002</v>
      </c>
      <c r="AN425" s="66">
        <v>449201.13</v>
      </c>
      <c r="AO425" s="1" t="s">
        <v>7191</v>
      </c>
      <c r="AP425" s="1" t="s">
        <v>33</v>
      </c>
      <c r="AQ425" s="1" t="s">
        <v>118</v>
      </c>
      <c r="AR425" s="1" t="s">
        <v>663</v>
      </c>
      <c r="AS425" s="1" t="s">
        <v>2724</v>
      </c>
      <c r="AT425" s="133">
        <f t="shared" si="18"/>
        <v>2020</v>
      </c>
      <c r="AU425" s="1">
        <f t="shared" si="19"/>
        <v>9</v>
      </c>
      <c r="AV425" s="1">
        <f t="shared" si="20"/>
        <v>38</v>
      </c>
    </row>
    <row r="426" spans="1:48" x14ac:dyDescent="0.3">
      <c r="A426" s="2">
        <v>0.68</v>
      </c>
      <c r="B426" s="1" t="s">
        <v>128</v>
      </c>
      <c r="C426" s="68">
        <v>1075</v>
      </c>
      <c r="D426" s="2">
        <v>1060</v>
      </c>
      <c r="E426" s="1" t="s">
        <v>45</v>
      </c>
      <c r="F426" s="1" t="s">
        <v>152</v>
      </c>
      <c r="G426" s="1" t="s">
        <v>35</v>
      </c>
      <c r="H426" s="1" t="s">
        <v>120</v>
      </c>
      <c r="I426" s="1" t="s">
        <v>6514</v>
      </c>
      <c r="J426" s="1" t="s">
        <v>121</v>
      </c>
      <c r="K426" s="1" t="s">
        <v>122</v>
      </c>
      <c r="L426" s="1" t="s">
        <v>123</v>
      </c>
      <c r="M426" s="1" t="s">
        <v>6576</v>
      </c>
      <c r="N426" s="1" t="s">
        <v>125</v>
      </c>
      <c r="O426" s="1" t="s">
        <v>126</v>
      </c>
      <c r="P426" s="1" t="s">
        <v>107</v>
      </c>
      <c r="Q426" s="66">
        <v>406383.95</v>
      </c>
      <c r="R426" s="67">
        <v>0.79</v>
      </c>
      <c r="S426" s="1" t="s">
        <v>7192</v>
      </c>
      <c r="T426" s="1" t="s">
        <v>7193</v>
      </c>
      <c r="U426" s="1" t="s">
        <v>7192</v>
      </c>
      <c r="V426" s="1" t="s">
        <v>7192</v>
      </c>
      <c r="W426" s="1" t="s">
        <v>7141</v>
      </c>
      <c r="X426" s="1" t="s">
        <v>46</v>
      </c>
      <c r="Y426" s="1" t="s">
        <v>8082</v>
      </c>
      <c r="Z426" s="1" t="s">
        <v>8083</v>
      </c>
      <c r="AA426" s="1" t="s">
        <v>7896</v>
      </c>
      <c r="AB426" s="1" t="s">
        <v>108</v>
      </c>
      <c r="AC426" s="1" t="s">
        <v>48</v>
      </c>
      <c r="AD426" s="1" t="s">
        <v>49</v>
      </c>
      <c r="AE426" s="66">
        <v>366983.95</v>
      </c>
      <c r="AF426" s="66">
        <v>20000</v>
      </c>
      <c r="AG426" s="66">
        <v>19400</v>
      </c>
      <c r="AH426" s="2">
        <v>194</v>
      </c>
      <c r="AI426" s="104">
        <v>1602.55</v>
      </c>
      <c r="AJ426" s="2">
        <v>200</v>
      </c>
      <c r="AK426" s="1" t="s">
        <v>2682</v>
      </c>
      <c r="AL426" s="104">
        <v>1447.69</v>
      </c>
      <c r="AM426" s="104">
        <v>1608.55</v>
      </c>
      <c r="AN426" s="66">
        <v>331521.01</v>
      </c>
      <c r="AO426" s="1" t="s">
        <v>7169</v>
      </c>
      <c r="AP426" s="1" t="s">
        <v>33</v>
      </c>
      <c r="AQ426" s="1" t="s">
        <v>127</v>
      </c>
      <c r="AR426" s="1" t="s">
        <v>663</v>
      </c>
      <c r="AS426" s="1" t="s">
        <v>2725</v>
      </c>
      <c r="AT426" s="133">
        <f t="shared" si="18"/>
        <v>2020</v>
      </c>
      <c r="AU426" s="1">
        <f t="shared" si="19"/>
        <v>9</v>
      </c>
      <c r="AV426" s="1">
        <f t="shared" si="20"/>
        <v>38</v>
      </c>
    </row>
    <row r="427" spans="1:48" x14ac:dyDescent="0.3">
      <c r="A427" s="2">
        <v>0.95</v>
      </c>
      <c r="B427" s="1" t="s">
        <v>98</v>
      </c>
      <c r="C427" s="68">
        <v>1224</v>
      </c>
      <c r="D427" s="2">
        <v>1062</v>
      </c>
      <c r="E427" s="1" t="s">
        <v>45</v>
      </c>
      <c r="F427" s="1" t="s">
        <v>81</v>
      </c>
      <c r="G427" s="1" t="s">
        <v>35</v>
      </c>
      <c r="H427" s="1" t="s">
        <v>619</v>
      </c>
      <c r="I427" s="1" t="s">
        <v>6510</v>
      </c>
      <c r="J427" s="1" t="s">
        <v>6511</v>
      </c>
      <c r="K427" s="1" t="s">
        <v>115</v>
      </c>
      <c r="L427" s="1" t="s">
        <v>85</v>
      </c>
      <c r="M427" s="1" t="s">
        <v>4510</v>
      </c>
      <c r="N427" s="1" t="s">
        <v>86</v>
      </c>
      <c r="O427" s="1" t="s">
        <v>87</v>
      </c>
      <c r="P427" s="1" t="s">
        <v>88</v>
      </c>
      <c r="Q427" s="66">
        <v>91380</v>
      </c>
      <c r="R427" s="67">
        <v>0.87</v>
      </c>
      <c r="S427" s="1" t="s">
        <v>7196</v>
      </c>
      <c r="T427" s="1" t="s">
        <v>7197</v>
      </c>
      <c r="U427" s="1" t="s">
        <v>7196</v>
      </c>
      <c r="V427" s="1" t="s">
        <v>7196</v>
      </c>
      <c r="W427" s="1" t="s">
        <v>7355</v>
      </c>
      <c r="X427" s="1" t="s">
        <v>46</v>
      </c>
      <c r="Y427" s="1" t="s">
        <v>7843</v>
      </c>
      <c r="Z427" s="1" t="s">
        <v>7844</v>
      </c>
      <c r="AA427" s="1" t="s">
        <v>7402</v>
      </c>
      <c r="AB427" s="1" t="s">
        <v>108</v>
      </c>
      <c r="AC427" s="1" t="s">
        <v>354</v>
      </c>
      <c r="AD427" s="1" t="s">
        <v>49</v>
      </c>
      <c r="AE427" s="66">
        <v>79980</v>
      </c>
      <c r="AF427" s="66">
        <v>4400</v>
      </c>
      <c r="AG427" s="66">
        <v>7000</v>
      </c>
      <c r="AH427" s="2">
        <v>70</v>
      </c>
      <c r="AI427" s="2">
        <v>818</v>
      </c>
      <c r="AJ427" s="2">
        <v>44</v>
      </c>
      <c r="AK427" s="1" t="s">
        <v>2534</v>
      </c>
      <c r="AL427" s="2">
        <v>523</v>
      </c>
      <c r="AM427" s="2">
        <v>738</v>
      </c>
      <c r="AN427" s="66">
        <v>70605</v>
      </c>
      <c r="AO427" s="1" t="s">
        <v>7128</v>
      </c>
      <c r="AP427" s="1" t="s">
        <v>80</v>
      </c>
      <c r="AQ427" s="1" t="s">
        <v>46</v>
      </c>
      <c r="AR427" s="1" t="s">
        <v>46</v>
      </c>
      <c r="AS427" s="1" t="s">
        <v>6512</v>
      </c>
      <c r="AT427" s="133">
        <f t="shared" si="18"/>
        <v>2020</v>
      </c>
      <c r="AU427" s="1">
        <f t="shared" si="19"/>
        <v>9</v>
      </c>
      <c r="AV427" s="1">
        <f t="shared" si="20"/>
        <v>36</v>
      </c>
    </row>
    <row r="428" spans="1:48" x14ac:dyDescent="0.3">
      <c r="A428" s="2">
        <v>0.62</v>
      </c>
      <c r="B428" s="1" t="s">
        <v>98</v>
      </c>
      <c r="C428" s="2">
        <v>883</v>
      </c>
      <c r="D428" s="2">
        <v>1063</v>
      </c>
      <c r="E428" s="1" t="s">
        <v>45</v>
      </c>
      <c r="F428" s="1" t="s">
        <v>274</v>
      </c>
      <c r="G428" s="1" t="s">
        <v>2641</v>
      </c>
      <c r="H428" s="1" t="s">
        <v>129</v>
      </c>
      <c r="I428" s="1" t="s">
        <v>6514</v>
      </c>
      <c r="J428" s="1" t="s">
        <v>130</v>
      </c>
      <c r="K428" s="1" t="s">
        <v>115</v>
      </c>
      <c r="L428" s="1" t="s">
        <v>85</v>
      </c>
      <c r="M428" s="1" t="s">
        <v>94</v>
      </c>
      <c r="N428" s="1" t="s">
        <v>86</v>
      </c>
      <c r="O428" s="1" t="s">
        <v>131</v>
      </c>
      <c r="P428" s="1" t="s">
        <v>88</v>
      </c>
      <c r="Q428" s="66">
        <v>33000</v>
      </c>
      <c r="R428" s="67">
        <v>1</v>
      </c>
      <c r="S428" s="1" t="s">
        <v>7198</v>
      </c>
      <c r="T428" s="1" t="s">
        <v>7199</v>
      </c>
      <c r="U428" s="1" t="s">
        <v>7198</v>
      </c>
      <c r="V428" s="1" t="s">
        <v>7198</v>
      </c>
      <c r="W428" s="1" t="s">
        <v>7200</v>
      </c>
      <c r="X428" s="1" t="s">
        <v>7200</v>
      </c>
      <c r="Y428" s="1" t="s">
        <v>6729</v>
      </c>
      <c r="Z428" s="1" t="s">
        <v>6730</v>
      </c>
      <c r="AA428" s="1" t="s">
        <v>7200</v>
      </c>
      <c r="AB428" s="1" t="s">
        <v>6518</v>
      </c>
      <c r="AC428" s="1" t="s">
        <v>90</v>
      </c>
      <c r="AD428" s="1" t="s">
        <v>49</v>
      </c>
      <c r="AE428" s="66">
        <v>20900</v>
      </c>
      <c r="AF428" s="66">
        <v>3200</v>
      </c>
      <c r="AG428" s="66">
        <v>8900</v>
      </c>
      <c r="AH428" s="2">
        <v>89</v>
      </c>
      <c r="AI428" s="2">
        <v>209</v>
      </c>
      <c r="AJ428" s="2">
        <v>32</v>
      </c>
      <c r="AK428" s="1" t="s">
        <v>2534</v>
      </c>
      <c r="AL428" s="2">
        <v>133</v>
      </c>
      <c r="AM428" s="2">
        <v>210</v>
      </c>
      <c r="AN428" s="66">
        <v>18022</v>
      </c>
      <c r="AO428" s="1" t="s">
        <v>7192</v>
      </c>
      <c r="AP428" s="1" t="s">
        <v>80</v>
      </c>
      <c r="AQ428" s="1" t="s">
        <v>46</v>
      </c>
      <c r="AR428" s="1" t="s">
        <v>654</v>
      </c>
      <c r="AS428" s="1" t="s">
        <v>2726</v>
      </c>
      <c r="AT428" s="133">
        <f t="shared" si="18"/>
        <v>2020</v>
      </c>
      <c r="AU428" s="1">
        <f t="shared" si="19"/>
        <v>8</v>
      </c>
      <c r="AV428" s="1">
        <f t="shared" si="20"/>
        <v>32</v>
      </c>
    </row>
    <row r="429" spans="1:48" x14ac:dyDescent="0.3">
      <c r="A429" s="2">
        <v>0</v>
      </c>
      <c r="B429" s="1" t="s">
        <v>140</v>
      </c>
      <c r="C429" s="2">
        <v>0</v>
      </c>
      <c r="D429" s="2">
        <v>1067</v>
      </c>
      <c r="E429" s="1" t="s">
        <v>137</v>
      </c>
      <c r="F429" s="1" t="s">
        <v>52</v>
      </c>
      <c r="G429" s="1" t="s">
        <v>2695</v>
      </c>
      <c r="H429" s="1" t="s">
        <v>133</v>
      </c>
      <c r="I429" s="1" t="s">
        <v>6510</v>
      </c>
      <c r="J429" s="1" t="s">
        <v>134</v>
      </c>
      <c r="K429" s="1" t="s">
        <v>135</v>
      </c>
      <c r="L429" s="1" t="s">
        <v>136</v>
      </c>
      <c r="M429" s="1" t="s">
        <v>4466</v>
      </c>
      <c r="N429" s="1" t="s">
        <v>46</v>
      </c>
      <c r="O429" s="1" t="s">
        <v>46</v>
      </c>
      <c r="P429" s="1" t="s">
        <v>46</v>
      </c>
      <c r="Q429" s="66" t="s">
        <v>46</v>
      </c>
      <c r="R429" s="67">
        <v>0</v>
      </c>
      <c r="S429" s="1" t="s">
        <v>46</v>
      </c>
      <c r="T429" s="1" t="s">
        <v>46</v>
      </c>
      <c r="U429" s="1" t="s">
        <v>7201</v>
      </c>
      <c r="V429" s="1" t="s">
        <v>46</v>
      </c>
      <c r="W429" s="1" t="s">
        <v>7201</v>
      </c>
      <c r="X429" s="1" t="s">
        <v>46</v>
      </c>
      <c r="Y429" s="1" t="s">
        <v>59</v>
      </c>
      <c r="Z429" s="1" t="s">
        <v>138</v>
      </c>
      <c r="AA429" s="1" t="s">
        <v>7202</v>
      </c>
      <c r="AB429" s="1" t="s">
        <v>47</v>
      </c>
      <c r="AC429" s="1" t="s">
        <v>139</v>
      </c>
      <c r="AD429" s="1" t="s">
        <v>49</v>
      </c>
      <c r="AE429" s="66" t="s">
        <v>46</v>
      </c>
      <c r="AF429" s="1" t="s">
        <v>46</v>
      </c>
      <c r="AG429" s="66" t="s">
        <v>46</v>
      </c>
      <c r="AH429" s="2" t="s">
        <v>46</v>
      </c>
      <c r="AI429" s="2" t="s">
        <v>46</v>
      </c>
      <c r="AJ429" s="1" t="s">
        <v>46</v>
      </c>
      <c r="AK429" s="1" t="s">
        <v>46</v>
      </c>
      <c r="AL429" s="2" t="s">
        <v>46</v>
      </c>
      <c r="AM429" s="2" t="s">
        <v>46</v>
      </c>
      <c r="AN429" s="66" t="s">
        <v>46</v>
      </c>
      <c r="AO429" s="1" t="s">
        <v>7201</v>
      </c>
      <c r="AP429" s="1" t="s">
        <v>6519</v>
      </c>
      <c r="AQ429" s="1" t="s">
        <v>46</v>
      </c>
      <c r="AR429" s="1" t="s">
        <v>46</v>
      </c>
      <c r="AS429" s="1" t="s">
        <v>2727</v>
      </c>
      <c r="AT429" s="133">
        <f t="shared" si="18"/>
        <v>2019</v>
      </c>
      <c r="AU429" s="1">
        <f t="shared" si="19"/>
        <v>12</v>
      </c>
      <c r="AV429" s="1">
        <f t="shared" si="20"/>
        <v>53</v>
      </c>
    </row>
    <row r="430" spans="1:48" x14ac:dyDescent="0.3">
      <c r="A430" s="2">
        <v>0</v>
      </c>
      <c r="B430" s="1" t="s">
        <v>140</v>
      </c>
      <c r="C430" s="2">
        <v>0</v>
      </c>
      <c r="D430" s="2">
        <v>1071</v>
      </c>
      <c r="E430" s="1" t="s">
        <v>137</v>
      </c>
      <c r="F430" s="1" t="s">
        <v>34</v>
      </c>
      <c r="G430" s="1" t="s">
        <v>35</v>
      </c>
      <c r="H430" s="1" t="s">
        <v>133</v>
      </c>
      <c r="I430" s="1" t="s">
        <v>6524</v>
      </c>
      <c r="J430" s="1" t="s">
        <v>147</v>
      </c>
      <c r="K430" s="1" t="s">
        <v>148</v>
      </c>
      <c r="L430" s="1" t="s">
        <v>149</v>
      </c>
      <c r="M430" s="1" t="s">
        <v>4467</v>
      </c>
      <c r="N430" s="1" t="s">
        <v>149</v>
      </c>
      <c r="O430" s="1" t="s">
        <v>149</v>
      </c>
      <c r="P430" s="1" t="s">
        <v>149</v>
      </c>
      <c r="Q430" s="66">
        <v>16800</v>
      </c>
      <c r="R430" s="67">
        <v>0.47</v>
      </c>
      <c r="S430" s="1" t="s">
        <v>7207</v>
      </c>
      <c r="T430" s="1" t="s">
        <v>7208</v>
      </c>
      <c r="U430" s="1" t="s">
        <v>7207</v>
      </c>
      <c r="V430" s="1" t="s">
        <v>7207</v>
      </c>
      <c r="W430" s="1" t="s">
        <v>7209</v>
      </c>
      <c r="X430" s="1" t="s">
        <v>46</v>
      </c>
      <c r="Y430" s="1" t="s">
        <v>150</v>
      </c>
      <c r="Z430" s="1" t="s">
        <v>151</v>
      </c>
      <c r="AA430" s="1" t="s">
        <v>7149</v>
      </c>
      <c r="AB430" s="1" t="s">
        <v>47</v>
      </c>
      <c r="AC430" s="1" t="s">
        <v>139</v>
      </c>
      <c r="AD430" s="1" t="s">
        <v>49</v>
      </c>
      <c r="AE430" s="66" t="s">
        <v>46</v>
      </c>
      <c r="AF430" s="66" t="s">
        <v>46</v>
      </c>
      <c r="AG430" s="66">
        <v>490386.67</v>
      </c>
      <c r="AH430" s="104">
        <v>4903.87</v>
      </c>
      <c r="AI430" s="104" t="s">
        <v>46</v>
      </c>
      <c r="AJ430" s="2" t="s">
        <v>46</v>
      </c>
      <c r="AK430" s="1" t="s">
        <v>46</v>
      </c>
      <c r="AL430" s="104" t="s">
        <v>46</v>
      </c>
      <c r="AM430" s="104" t="s">
        <v>46</v>
      </c>
      <c r="AN430" s="66" t="s">
        <v>46</v>
      </c>
      <c r="AO430" s="1" t="s">
        <v>7201</v>
      </c>
      <c r="AP430" s="1" t="s">
        <v>6519</v>
      </c>
      <c r="AQ430" s="1" t="s">
        <v>46</v>
      </c>
      <c r="AR430" s="1" t="s">
        <v>46</v>
      </c>
      <c r="AS430" s="1" t="s">
        <v>2729</v>
      </c>
      <c r="AT430" s="133">
        <f t="shared" si="18"/>
        <v>2020</v>
      </c>
      <c r="AU430" s="1">
        <f t="shared" si="19"/>
        <v>4</v>
      </c>
      <c r="AV430" s="1">
        <f t="shared" si="20"/>
        <v>17</v>
      </c>
    </row>
    <row r="431" spans="1:48" x14ac:dyDescent="0.3">
      <c r="A431" s="2">
        <v>1</v>
      </c>
      <c r="B431" s="1" t="s">
        <v>160</v>
      </c>
      <c r="C431" s="68">
        <v>1061</v>
      </c>
      <c r="D431" s="2">
        <v>1072</v>
      </c>
      <c r="E431" s="1" t="s">
        <v>89</v>
      </c>
      <c r="F431" s="1" t="s">
        <v>274</v>
      </c>
      <c r="G431" s="1" t="s">
        <v>2641</v>
      </c>
      <c r="H431" s="1" t="s">
        <v>153</v>
      </c>
      <c r="I431" s="1" t="s">
        <v>6515</v>
      </c>
      <c r="J431" s="1" t="s">
        <v>154</v>
      </c>
      <c r="K431" s="1" t="s">
        <v>155</v>
      </c>
      <c r="L431" s="1" t="s">
        <v>85</v>
      </c>
      <c r="M431" s="1" t="s">
        <v>156</v>
      </c>
      <c r="N431" s="1" t="s">
        <v>68</v>
      </c>
      <c r="O431" s="1" t="s">
        <v>157</v>
      </c>
      <c r="P431" s="1" t="s">
        <v>119</v>
      </c>
      <c r="Q431" s="66">
        <v>1033221.35</v>
      </c>
      <c r="R431" s="67">
        <v>1</v>
      </c>
      <c r="S431" s="1" t="s">
        <v>7210</v>
      </c>
      <c r="T431" s="1" t="s">
        <v>7211</v>
      </c>
      <c r="U431" s="1" t="s">
        <v>7210</v>
      </c>
      <c r="V431" s="1" t="s">
        <v>7210</v>
      </c>
      <c r="W431" s="1" t="s">
        <v>7212</v>
      </c>
      <c r="X431" s="1" t="s">
        <v>7212</v>
      </c>
      <c r="Y431" s="1" t="s">
        <v>4607</v>
      </c>
      <c r="Z431" s="1" t="s">
        <v>4608</v>
      </c>
      <c r="AA431" s="1" t="s">
        <v>7212</v>
      </c>
      <c r="AB431" s="1" t="s">
        <v>47</v>
      </c>
      <c r="AC431" s="1" t="s">
        <v>159</v>
      </c>
      <c r="AD431" s="1" t="s">
        <v>49</v>
      </c>
      <c r="AE431" s="66">
        <v>1006821.35</v>
      </c>
      <c r="AF431" s="66">
        <v>2000</v>
      </c>
      <c r="AG431" s="66">
        <v>24400</v>
      </c>
      <c r="AH431" s="2">
        <v>244</v>
      </c>
      <c r="AI431" s="104">
        <v>4396.6000000000004</v>
      </c>
      <c r="AJ431" s="2">
        <v>20</v>
      </c>
      <c r="AK431" s="1" t="s">
        <v>2682</v>
      </c>
      <c r="AL431" s="104">
        <v>4396.6000000000004</v>
      </c>
      <c r="AM431" s="104">
        <v>4396.6000000000004</v>
      </c>
      <c r="AN431" s="66">
        <v>1006821.4</v>
      </c>
      <c r="AO431" s="1" t="s">
        <v>7210</v>
      </c>
      <c r="AP431" s="1" t="s">
        <v>33</v>
      </c>
      <c r="AQ431" s="1" t="s">
        <v>118</v>
      </c>
      <c r="AR431" s="1" t="s">
        <v>663</v>
      </c>
      <c r="AS431" s="1" t="s">
        <v>2730</v>
      </c>
      <c r="AT431" s="133">
        <f t="shared" si="18"/>
        <v>2020</v>
      </c>
      <c r="AU431" s="1">
        <f t="shared" si="19"/>
        <v>5</v>
      </c>
      <c r="AV431" s="1">
        <f t="shared" si="20"/>
        <v>22</v>
      </c>
    </row>
    <row r="432" spans="1:48" x14ac:dyDescent="0.3">
      <c r="A432" s="2">
        <v>0.88</v>
      </c>
      <c r="B432" s="1" t="s">
        <v>91</v>
      </c>
      <c r="C432" s="2">
        <v>880</v>
      </c>
      <c r="D432" s="2">
        <v>1076</v>
      </c>
      <c r="E432" s="1" t="s">
        <v>97</v>
      </c>
      <c r="F432" s="1" t="s">
        <v>274</v>
      </c>
      <c r="G432" s="1" t="s">
        <v>35</v>
      </c>
      <c r="H432" s="1" t="s">
        <v>162</v>
      </c>
      <c r="I432" s="1" t="s">
        <v>6523</v>
      </c>
      <c r="J432" s="1" t="s">
        <v>163</v>
      </c>
      <c r="K432" s="1" t="s">
        <v>84</v>
      </c>
      <c r="L432" s="1" t="s">
        <v>85</v>
      </c>
      <c r="M432" s="1" t="s">
        <v>4462</v>
      </c>
      <c r="N432" s="1" t="s">
        <v>86</v>
      </c>
      <c r="O432" s="1" t="s">
        <v>87</v>
      </c>
      <c r="P432" s="1" t="s">
        <v>88</v>
      </c>
      <c r="Q432" s="66">
        <v>155768</v>
      </c>
      <c r="R432" s="67">
        <v>0.99</v>
      </c>
      <c r="S432" s="1" t="s">
        <v>7199</v>
      </c>
      <c r="T432" s="1" t="s">
        <v>7213</v>
      </c>
      <c r="U432" s="1" t="s">
        <v>7199</v>
      </c>
      <c r="V432" s="1" t="s">
        <v>7199</v>
      </c>
      <c r="W432" s="1" t="s">
        <v>7217</v>
      </c>
      <c r="X432" s="1" t="s">
        <v>46</v>
      </c>
      <c r="Y432" s="1" t="s">
        <v>7960</v>
      </c>
      <c r="Z432" s="1" t="s">
        <v>7961</v>
      </c>
      <c r="AA432" s="1" t="s">
        <v>7593</v>
      </c>
      <c r="AB432" s="1" t="s">
        <v>6518</v>
      </c>
      <c r="AC432" s="1" t="s">
        <v>90</v>
      </c>
      <c r="AD432" s="1" t="s">
        <v>49</v>
      </c>
      <c r="AE432" s="66">
        <v>155568</v>
      </c>
      <c r="AF432" s="66" t="s">
        <v>46</v>
      </c>
      <c r="AG432" s="66">
        <v>200</v>
      </c>
      <c r="AH432" s="2">
        <v>2</v>
      </c>
      <c r="AI432" s="68">
        <v>2263</v>
      </c>
      <c r="AJ432" s="2" t="s">
        <v>46</v>
      </c>
      <c r="AK432" s="1" t="s">
        <v>2682</v>
      </c>
      <c r="AL432" s="68">
        <v>1330</v>
      </c>
      <c r="AM432" s="68">
        <v>1900</v>
      </c>
      <c r="AN432" s="66">
        <v>179550</v>
      </c>
      <c r="AO432" s="1" t="s">
        <v>7214</v>
      </c>
      <c r="AP432" s="1" t="s">
        <v>80</v>
      </c>
      <c r="AQ432" s="1" t="s">
        <v>46</v>
      </c>
      <c r="AR432" s="1" t="s">
        <v>663</v>
      </c>
      <c r="AS432" s="1" t="s">
        <v>2731</v>
      </c>
      <c r="AT432" s="133">
        <f t="shared" si="18"/>
        <v>2020</v>
      </c>
      <c r="AU432" s="1">
        <f t="shared" si="19"/>
        <v>9</v>
      </c>
      <c r="AV432" s="1">
        <f t="shared" si="20"/>
        <v>37</v>
      </c>
    </row>
    <row r="433" spans="1:48" x14ac:dyDescent="0.3">
      <c r="A433" s="2">
        <v>0.71</v>
      </c>
      <c r="B433" s="1" t="s">
        <v>140</v>
      </c>
      <c r="C433" s="68">
        <v>1100</v>
      </c>
      <c r="D433" s="2">
        <v>1077</v>
      </c>
      <c r="E433" s="1" t="s">
        <v>45</v>
      </c>
      <c r="F433" s="1" t="s">
        <v>81</v>
      </c>
      <c r="G433" s="1" t="s">
        <v>35</v>
      </c>
      <c r="H433" s="1" t="s">
        <v>120</v>
      </c>
      <c r="I433" s="1" t="s">
        <v>6513</v>
      </c>
      <c r="J433" s="1" t="s">
        <v>164</v>
      </c>
      <c r="K433" s="1" t="s">
        <v>112</v>
      </c>
      <c r="L433" s="1" t="s">
        <v>165</v>
      </c>
      <c r="M433" s="1" t="s">
        <v>112</v>
      </c>
      <c r="N433" s="1" t="s">
        <v>125</v>
      </c>
      <c r="O433" s="1" t="s">
        <v>126</v>
      </c>
      <c r="P433" s="1" t="s">
        <v>107</v>
      </c>
      <c r="Q433" s="66">
        <v>412746.81</v>
      </c>
      <c r="R433" s="67">
        <v>0.74</v>
      </c>
      <c r="S433" s="1" t="s">
        <v>7215</v>
      </c>
      <c r="T433" s="1" t="s">
        <v>7216</v>
      </c>
      <c r="U433" s="1" t="s">
        <v>7215</v>
      </c>
      <c r="V433" s="1" t="s">
        <v>7215</v>
      </c>
      <c r="W433" s="1" t="s">
        <v>7152</v>
      </c>
      <c r="X433" s="1" t="s">
        <v>46</v>
      </c>
      <c r="Y433" s="1" t="s">
        <v>7845</v>
      </c>
      <c r="Z433" s="1" t="s">
        <v>8084</v>
      </c>
      <c r="AA433" s="1" t="s">
        <v>7376</v>
      </c>
      <c r="AB433" s="1" t="s">
        <v>108</v>
      </c>
      <c r="AC433" s="1" t="s">
        <v>139</v>
      </c>
      <c r="AD433" s="1" t="s">
        <v>166</v>
      </c>
      <c r="AE433" s="66">
        <v>321419.81</v>
      </c>
      <c r="AF433" s="66" t="s">
        <v>46</v>
      </c>
      <c r="AG433" s="66">
        <v>91327</v>
      </c>
      <c r="AH433" s="2">
        <v>906.27</v>
      </c>
      <c r="AI433" s="104">
        <v>1403.58</v>
      </c>
      <c r="AJ433" s="2" t="s">
        <v>46</v>
      </c>
      <c r="AK433" s="1" t="s">
        <v>2682</v>
      </c>
      <c r="AL433" s="104">
        <v>1122.9000000000001</v>
      </c>
      <c r="AM433" s="104">
        <v>1403.6</v>
      </c>
      <c r="AN433" s="66">
        <v>257144.1</v>
      </c>
      <c r="AO433" s="1" t="s">
        <v>7218</v>
      </c>
      <c r="AP433" s="1" t="s">
        <v>33</v>
      </c>
      <c r="AQ433" s="1" t="s">
        <v>127</v>
      </c>
      <c r="AR433" s="1" t="s">
        <v>663</v>
      </c>
      <c r="AS433" s="1" t="s">
        <v>2732</v>
      </c>
      <c r="AT433" s="133">
        <f t="shared" si="18"/>
        <v>2020</v>
      </c>
      <c r="AU433" s="1">
        <f t="shared" si="19"/>
        <v>9</v>
      </c>
      <c r="AV433" s="1">
        <f t="shared" si="20"/>
        <v>38</v>
      </c>
    </row>
    <row r="434" spans="1:48" x14ac:dyDescent="0.3">
      <c r="A434" s="2">
        <v>1</v>
      </c>
      <c r="B434" s="1" t="s">
        <v>98</v>
      </c>
      <c r="C434" s="68">
        <v>1136</v>
      </c>
      <c r="D434" s="2">
        <v>1079</v>
      </c>
      <c r="E434" s="1" t="s">
        <v>45</v>
      </c>
      <c r="F434" s="1" t="s">
        <v>274</v>
      </c>
      <c r="G434" s="1" t="s">
        <v>2641</v>
      </c>
      <c r="H434" s="1" t="s">
        <v>168</v>
      </c>
      <c r="I434" s="1" t="s">
        <v>6514</v>
      </c>
      <c r="J434" s="1" t="s">
        <v>169</v>
      </c>
      <c r="K434" s="1" t="s">
        <v>84</v>
      </c>
      <c r="L434" s="1" t="s">
        <v>85</v>
      </c>
      <c r="M434" s="1" t="s">
        <v>4468</v>
      </c>
      <c r="N434" s="1" t="s">
        <v>86</v>
      </c>
      <c r="O434" s="1" t="s">
        <v>131</v>
      </c>
      <c r="P434" s="1" t="s">
        <v>96</v>
      </c>
      <c r="Q434" s="66">
        <v>370199.08</v>
      </c>
      <c r="R434" s="67">
        <v>1</v>
      </c>
      <c r="S434" s="1" t="s">
        <v>7149</v>
      </c>
      <c r="T434" s="1" t="s">
        <v>7219</v>
      </c>
      <c r="U434" s="1" t="s">
        <v>7149</v>
      </c>
      <c r="V434" s="1" t="s">
        <v>7149</v>
      </c>
      <c r="W434" s="1" t="s">
        <v>7181</v>
      </c>
      <c r="X434" s="1" t="s">
        <v>7181</v>
      </c>
      <c r="Y434" s="1" t="s">
        <v>7779</v>
      </c>
      <c r="Z434" s="1" t="s">
        <v>7780</v>
      </c>
      <c r="AA434" s="1" t="s">
        <v>7181</v>
      </c>
      <c r="AB434" s="1" t="s">
        <v>108</v>
      </c>
      <c r="AC434" s="1" t="s">
        <v>90</v>
      </c>
      <c r="AD434" s="1" t="s">
        <v>49</v>
      </c>
      <c r="AE434" s="66">
        <v>350399.08</v>
      </c>
      <c r="AF434" s="66">
        <v>4000</v>
      </c>
      <c r="AG434" s="66">
        <v>15800</v>
      </c>
      <c r="AH434" s="2">
        <v>158</v>
      </c>
      <c r="AI434" s="104">
        <v>1550.67</v>
      </c>
      <c r="AJ434" s="2">
        <v>40</v>
      </c>
      <c r="AK434" s="1" t="s">
        <v>2682</v>
      </c>
      <c r="AL434" s="2">
        <v>588.03</v>
      </c>
      <c r="AM434" s="2">
        <v>653.37</v>
      </c>
      <c r="AN434" s="66">
        <v>134658.87</v>
      </c>
      <c r="AO434" s="1" t="s">
        <v>7221</v>
      </c>
      <c r="AP434" s="1" t="s">
        <v>33</v>
      </c>
      <c r="AQ434" s="1" t="s">
        <v>256</v>
      </c>
      <c r="AR434" s="1" t="s">
        <v>663</v>
      </c>
      <c r="AS434" s="1" t="s">
        <v>2733</v>
      </c>
      <c r="AT434" s="133">
        <f t="shared" si="18"/>
        <v>2020</v>
      </c>
      <c r="AU434" s="1">
        <f t="shared" si="19"/>
        <v>8</v>
      </c>
      <c r="AV434" s="1">
        <f t="shared" si="20"/>
        <v>35</v>
      </c>
    </row>
    <row r="435" spans="1:48" x14ac:dyDescent="0.3">
      <c r="A435" s="2">
        <v>0.43</v>
      </c>
      <c r="B435" s="1" t="s">
        <v>50</v>
      </c>
      <c r="C435" s="2">
        <v>888</v>
      </c>
      <c r="D435" s="2">
        <v>1080</v>
      </c>
      <c r="E435" s="1" t="s">
        <v>137</v>
      </c>
      <c r="F435" s="1" t="s">
        <v>274</v>
      </c>
      <c r="G435" s="1" t="s">
        <v>2641</v>
      </c>
      <c r="H435" s="1" t="s">
        <v>2739</v>
      </c>
      <c r="I435" s="1" t="s">
        <v>6515</v>
      </c>
      <c r="J435" s="1" t="s">
        <v>2740</v>
      </c>
      <c r="K435" s="1" t="s">
        <v>207</v>
      </c>
      <c r="L435" s="1" t="s">
        <v>123</v>
      </c>
      <c r="M435" s="1" t="s">
        <v>46</v>
      </c>
      <c r="N435" s="1" t="s">
        <v>56</v>
      </c>
      <c r="O435" s="1" t="s">
        <v>57</v>
      </c>
      <c r="P435" s="1" t="s">
        <v>2741</v>
      </c>
      <c r="Q435" s="66">
        <v>38000</v>
      </c>
      <c r="R435" s="67">
        <v>1</v>
      </c>
      <c r="S435" s="1" t="s">
        <v>7130</v>
      </c>
      <c r="T435" s="1" t="s">
        <v>7226</v>
      </c>
      <c r="U435" s="1" t="s">
        <v>7154</v>
      </c>
      <c r="V435" s="1" t="s">
        <v>7154</v>
      </c>
      <c r="W435" s="1" t="s">
        <v>7227</v>
      </c>
      <c r="X435" s="1" t="s">
        <v>7227</v>
      </c>
      <c r="Y435" s="1" t="s">
        <v>2742</v>
      </c>
      <c r="Z435" s="1" t="s">
        <v>2743</v>
      </c>
      <c r="AA435" s="1" t="s">
        <v>7228</v>
      </c>
      <c r="AB435" s="1" t="s">
        <v>47</v>
      </c>
      <c r="AC435" s="1" t="s">
        <v>48</v>
      </c>
      <c r="AD435" s="1" t="s">
        <v>49</v>
      </c>
      <c r="AE435" s="66" t="s">
        <v>46</v>
      </c>
      <c r="AF435" s="66">
        <v>100</v>
      </c>
      <c r="AG435" s="66">
        <v>46100</v>
      </c>
      <c r="AH435" s="2">
        <v>379</v>
      </c>
      <c r="AI435" s="104" t="s">
        <v>46</v>
      </c>
      <c r="AJ435" s="2">
        <v>1</v>
      </c>
      <c r="AK435" s="1" t="s">
        <v>46</v>
      </c>
      <c r="AL435" s="104" t="s">
        <v>46</v>
      </c>
      <c r="AM435" s="104" t="s">
        <v>46</v>
      </c>
      <c r="AN435" s="66" t="s">
        <v>46</v>
      </c>
      <c r="AO435" s="1" t="s">
        <v>7154</v>
      </c>
      <c r="AP435" s="1" t="s">
        <v>183</v>
      </c>
      <c r="AQ435" s="1" t="s">
        <v>46</v>
      </c>
      <c r="AR435" s="1" t="s">
        <v>46</v>
      </c>
      <c r="AS435" s="1" t="s">
        <v>2744</v>
      </c>
      <c r="AT435" s="133">
        <f t="shared" si="18"/>
        <v>2020</v>
      </c>
      <c r="AU435" s="1">
        <f t="shared" si="19"/>
        <v>2</v>
      </c>
      <c r="AV435" s="1">
        <f t="shared" si="20"/>
        <v>6</v>
      </c>
    </row>
    <row r="436" spans="1:48" x14ac:dyDescent="0.3">
      <c r="A436" s="2">
        <v>1</v>
      </c>
      <c r="B436" s="1" t="s">
        <v>128</v>
      </c>
      <c r="C436" s="2">
        <v>882</v>
      </c>
      <c r="D436" s="2">
        <v>1084</v>
      </c>
      <c r="E436" s="1" t="s">
        <v>89</v>
      </c>
      <c r="F436" s="1" t="s">
        <v>2694</v>
      </c>
      <c r="G436" s="1" t="s">
        <v>2695</v>
      </c>
      <c r="H436" s="1" t="s">
        <v>120</v>
      </c>
      <c r="I436" s="1" t="s">
        <v>6523</v>
      </c>
      <c r="J436" s="1" t="s">
        <v>172</v>
      </c>
      <c r="K436" s="1" t="s">
        <v>122</v>
      </c>
      <c r="L436" s="1" t="s">
        <v>123</v>
      </c>
      <c r="M436" s="1" t="s">
        <v>6576</v>
      </c>
      <c r="N436" s="1" t="s">
        <v>125</v>
      </c>
      <c r="O436" s="1" t="s">
        <v>126</v>
      </c>
      <c r="P436" s="1" t="s">
        <v>107</v>
      </c>
      <c r="Q436" s="66">
        <v>43932.17</v>
      </c>
      <c r="R436" s="67">
        <v>1</v>
      </c>
      <c r="S436" s="1" t="s">
        <v>7170</v>
      </c>
      <c r="T436" s="1" t="s">
        <v>7173</v>
      </c>
      <c r="U436" s="1" t="s">
        <v>7170</v>
      </c>
      <c r="V436" s="1" t="s">
        <v>7170</v>
      </c>
      <c r="W436" s="1" t="s">
        <v>7173</v>
      </c>
      <c r="X436" s="1" t="s">
        <v>7173</v>
      </c>
      <c r="Y436" s="1" t="s">
        <v>173</v>
      </c>
      <c r="Z436" s="1" t="s">
        <v>174</v>
      </c>
      <c r="AA436" s="1" t="s">
        <v>7229</v>
      </c>
      <c r="AB436" s="1" t="s">
        <v>175</v>
      </c>
      <c r="AC436" s="1" t="s">
        <v>48</v>
      </c>
      <c r="AD436" s="1" t="s">
        <v>49</v>
      </c>
      <c r="AE436" s="66">
        <v>42136</v>
      </c>
      <c r="AF436" s="66" t="s">
        <v>46</v>
      </c>
      <c r="AG436" s="66">
        <v>1796.17</v>
      </c>
      <c r="AH436" s="2">
        <v>17.97</v>
      </c>
      <c r="AI436" s="2">
        <v>184</v>
      </c>
      <c r="AJ436" s="2" t="s">
        <v>46</v>
      </c>
      <c r="AK436" s="1" t="s">
        <v>2682</v>
      </c>
      <c r="AL436" s="2">
        <v>147.19999999999999</v>
      </c>
      <c r="AM436" s="2">
        <v>184</v>
      </c>
      <c r="AN436" s="66">
        <v>33708.800000000003</v>
      </c>
      <c r="AO436" s="1" t="s">
        <v>7169</v>
      </c>
      <c r="AP436" s="1" t="s">
        <v>33</v>
      </c>
      <c r="AQ436" s="1" t="s">
        <v>7230</v>
      </c>
      <c r="AR436" s="1" t="s">
        <v>654</v>
      </c>
      <c r="AS436" s="1" t="s">
        <v>2745</v>
      </c>
      <c r="AT436" s="133">
        <f t="shared" si="18"/>
        <v>2020</v>
      </c>
      <c r="AU436" s="1">
        <f t="shared" si="19"/>
        <v>1</v>
      </c>
      <c r="AV436" s="1">
        <f t="shared" si="20"/>
        <v>3</v>
      </c>
    </row>
    <row r="437" spans="1:48" x14ac:dyDescent="0.3">
      <c r="A437" s="2">
        <v>0</v>
      </c>
      <c r="B437" s="1" t="s">
        <v>140</v>
      </c>
      <c r="C437" s="2">
        <v>0</v>
      </c>
      <c r="D437" s="2">
        <v>1094</v>
      </c>
      <c r="E437" s="1" t="s">
        <v>177</v>
      </c>
      <c r="F437" s="1" t="s">
        <v>171</v>
      </c>
      <c r="G437" s="1" t="s">
        <v>35</v>
      </c>
      <c r="H437" s="1" t="s">
        <v>120</v>
      </c>
      <c r="I437" s="1" t="s">
        <v>6510</v>
      </c>
      <c r="J437" s="1" t="s">
        <v>176</v>
      </c>
      <c r="K437" s="1" t="s">
        <v>135</v>
      </c>
      <c r="L437" s="1" t="s">
        <v>116</v>
      </c>
      <c r="M437" s="1" t="s">
        <v>4466</v>
      </c>
      <c r="N437" s="1" t="s">
        <v>116</v>
      </c>
      <c r="O437" s="1" t="s">
        <v>209</v>
      </c>
      <c r="P437" s="1" t="s">
        <v>107</v>
      </c>
      <c r="Q437" s="66" t="s">
        <v>46</v>
      </c>
      <c r="R437" s="67">
        <v>0.83</v>
      </c>
      <c r="S437" s="1" t="s">
        <v>46</v>
      </c>
      <c r="T437" s="1" t="s">
        <v>46</v>
      </c>
      <c r="U437" s="1" t="s">
        <v>7231</v>
      </c>
      <c r="V437" s="1" t="s">
        <v>7231</v>
      </c>
      <c r="W437" s="1" t="s">
        <v>7232</v>
      </c>
      <c r="X437" s="1" t="s">
        <v>46</v>
      </c>
      <c r="Y437" s="1" t="s">
        <v>6527</v>
      </c>
      <c r="Z437" s="1" t="s">
        <v>6196</v>
      </c>
      <c r="AA437" s="1" t="s">
        <v>7355</v>
      </c>
      <c r="AB437" s="1" t="s">
        <v>108</v>
      </c>
      <c r="AC437" s="1" t="s">
        <v>139</v>
      </c>
      <c r="AD437" s="1" t="s">
        <v>178</v>
      </c>
      <c r="AE437" s="66" t="s">
        <v>46</v>
      </c>
      <c r="AF437" s="66" t="s">
        <v>46</v>
      </c>
      <c r="AG437" s="66" t="s">
        <v>46</v>
      </c>
      <c r="AH437" s="2" t="s">
        <v>46</v>
      </c>
      <c r="AI437" s="104" t="s">
        <v>46</v>
      </c>
      <c r="AJ437" s="2" t="s">
        <v>46</v>
      </c>
      <c r="AK437" s="1" t="s">
        <v>46</v>
      </c>
      <c r="AL437" s="104" t="s">
        <v>46</v>
      </c>
      <c r="AM437" s="104" t="s">
        <v>46</v>
      </c>
      <c r="AN437" s="66" t="s">
        <v>46</v>
      </c>
      <c r="AO437" s="1" t="s">
        <v>7233</v>
      </c>
      <c r="AP437" s="1" t="s">
        <v>33</v>
      </c>
      <c r="AQ437" s="1" t="s">
        <v>7230</v>
      </c>
      <c r="AR437" s="1" t="s">
        <v>46</v>
      </c>
      <c r="AS437" s="1" t="s">
        <v>2746</v>
      </c>
      <c r="AT437" s="133">
        <f t="shared" si="18"/>
        <v>2020</v>
      </c>
      <c r="AU437" s="1">
        <f t="shared" si="19"/>
        <v>9</v>
      </c>
      <c r="AV437" s="1">
        <f t="shared" si="20"/>
        <v>36</v>
      </c>
    </row>
    <row r="438" spans="1:48" x14ac:dyDescent="0.3">
      <c r="A438" s="2">
        <v>0</v>
      </c>
      <c r="B438" s="1" t="s">
        <v>128</v>
      </c>
      <c r="C438" s="2">
        <v>905</v>
      </c>
      <c r="D438" s="2">
        <v>1103</v>
      </c>
      <c r="E438" s="1" t="s">
        <v>46</v>
      </c>
      <c r="F438" s="1" t="s">
        <v>274</v>
      </c>
      <c r="G438" s="1" t="s">
        <v>2641</v>
      </c>
      <c r="H438" s="1" t="s">
        <v>120</v>
      </c>
      <c r="I438" s="1" t="s">
        <v>6515</v>
      </c>
      <c r="J438" s="1" t="s">
        <v>1785</v>
      </c>
      <c r="K438" s="1" t="s">
        <v>122</v>
      </c>
      <c r="L438" s="1" t="s">
        <v>123</v>
      </c>
      <c r="M438" s="1" t="s">
        <v>46</v>
      </c>
      <c r="N438" s="1" t="s">
        <v>125</v>
      </c>
      <c r="O438" s="1" t="s">
        <v>126</v>
      </c>
      <c r="P438" s="1" t="s">
        <v>2679</v>
      </c>
      <c r="Q438" s="66">
        <v>55564.61</v>
      </c>
      <c r="R438" s="67">
        <v>1</v>
      </c>
      <c r="S438" s="1" t="s">
        <v>7234</v>
      </c>
      <c r="T438" s="1" t="s">
        <v>7235</v>
      </c>
      <c r="U438" s="1" t="s">
        <v>7236</v>
      </c>
      <c r="V438" s="1" t="s">
        <v>7236</v>
      </c>
      <c r="W438" s="1" t="s">
        <v>7237</v>
      </c>
      <c r="X438" s="1" t="s">
        <v>7237</v>
      </c>
      <c r="Y438" s="1" t="s">
        <v>2747</v>
      </c>
      <c r="Z438" s="1" t="s">
        <v>2748</v>
      </c>
      <c r="AA438" s="1" t="s">
        <v>7237</v>
      </c>
      <c r="AB438" s="1" t="s">
        <v>108</v>
      </c>
      <c r="AC438" s="1" t="s">
        <v>48</v>
      </c>
      <c r="AD438" s="1" t="s">
        <v>49</v>
      </c>
      <c r="AE438" s="66">
        <v>54064.61</v>
      </c>
      <c r="AF438" s="66">
        <v>100</v>
      </c>
      <c r="AG438" s="66">
        <v>1400</v>
      </c>
      <c r="AH438" s="2">
        <v>14</v>
      </c>
      <c r="AI438" s="2">
        <v>1</v>
      </c>
      <c r="AJ438" s="2">
        <v>236.08</v>
      </c>
      <c r="AK438" s="1" t="s">
        <v>2701</v>
      </c>
      <c r="AL438" s="2">
        <v>0</v>
      </c>
      <c r="AM438" s="2">
        <v>236.08</v>
      </c>
      <c r="AN438" s="66">
        <v>54044</v>
      </c>
      <c r="AO438" s="1" t="s">
        <v>7238</v>
      </c>
      <c r="AP438" s="1" t="s">
        <v>33</v>
      </c>
      <c r="AQ438" s="1" t="s">
        <v>46</v>
      </c>
      <c r="AR438" s="1" t="s">
        <v>654</v>
      </c>
      <c r="AS438" s="1" t="s">
        <v>2749</v>
      </c>
      <c r="AT438" s="133">
        <f t="shared" si="18"/>
        <v>2020</v>
      </c>
      <c r="AU438" s="1">
        <f t="shared" si="19"/>
        <v>1</v>
      </c>
      <c r="AV438" s="1">
        <f t="shared" si="20"/>
        <v>4</v>
      </c>
    </row>
    <row r="439" spans="1:48" x14ac:dyDescent="0.3">
      <c r="A439" s="2">
        <v>1</v>
      </c>
      <c r="B439" s="1" t="s">
        <v>140</v>
      </c>
      <c r="C439" s="2">
        <v>0</v>
      </c>
      <c r="D439" s="2">
        <v>1109</v>
      </c>
      <c r="E439" s="1" t="s">
        <v>177</v>
      </c>
      <c r="F439" s="1" t="s">
        <v>2640</v>
      </c>
      <c r="G439" s="1" t="s">
        <v>2641</v>
      </c>
      <c r="H439" s="1" t="s">
        <v>133</v>
      </c>
      <c r="I439" s="1" t="s">
        <v>6525</v>
      </c>
      <c r="J439" s="1" t="s">
        <v>180</v>
      </c>
      <c r="K439" s="1" t="s">
        <v>181</v>
      </c>
      <c r="L439" s="1" t="s">
        <v>55</v>
      </c>
      <c r="M439" s="1" t="s">
        <v>4469</v>
      </c>
      <c r="N439" s="1" t="s">
        <v>46</v>
      </c>
      <c r="O439" s="1" t="s">
        <v>46</v>
      </c>
      <c r="P439" s="1" t="s">
        <v>46</v>
      </c>
      <c r="Q439" s="66">
        <v>135720</v>
      </c>
      <c r="R439" s="67">
        <v>1</v>
      </c>
      <c r="S439" s="1" t="s">
        <v>7239</v>
      </c>
      <c r="T439" s="1" t="s">
        <v>7240</v>
      </c>
      <c r="U439" s="1" t="s">
        <v>7239</v>
      </c>
      <c r="V439" s="1" t="s">
        <v>7239</v>
      </c>
      <c r="W439" s="1" t="s">
        <v>7241</v>
      </c>
      <c r="X439" s="1" t="s">
        <v>7241</v>
      </c>
      <c r="Y439" s="1" t="s">
        <v>6528</v>
      </c>
      <c r="Z439" s="1" t="s">
        <v>6529</v>
      </c>
      <c r="AA439" s="1" t="s">
        <v>7241</v>
      </c>
      <c r="AB439" s="1" t="s">
        <v>47</v>
      </c>
      <c r="AC439" s="1" t="s">
        <v>139</v>
      </c>
      <c r="AD439" s="1" t="s">
        <v>182</v>
      </c>
      <c r="AE439" s="66">
        <v>105600</v>
      </c>
      <c r="AF439" s="66" t="s">
        <v>46</v>
      </c>
      <c r="AG439" s="66">
        <v>44200</v>
      </c>
      <c r="AH439" s="2" t="s">
        <v>46</v>
      </c>
      <c r="AI439" s="2">
        <v>442</v>
      </c>
      <c r="AJ439" s="68">
        <v>1056</v>
      </c>
      <c r="AK439" s="1" t="s">
        <v>46</v>
      </c>
      <c r="AL439" s="104" t="s">
        <v>46</v>
      </c>
      <c r="AM439" s="68" t="s">
        <v>46</v>
      </c>
      <c r="AN439" s="66" t="s">
        <v>46</v>
      </c>
      <c r="AO439" s="1" t="s">
        <v>7236</v>
      </c>
      <c r="AP439" s="1" t="s">
        <v>6519</v>
      </c>
      <c r="AQ439" s="1" t="s">
        <v>46</v>
      </c>
      <c r="AR439" s="1" t="s">
        <v>46</v>
      </c>
      <c r="AS439" s="1" t="s">
        <v>2750</v>
      </c>
      <c r="AT439" s="133">
        <f t="shared" si="18"/>
        <v>2020</v>
      </c>
      <c r="AU439" s="1">
        <f t="shared" si="19"/>
        <v>7</v>
      </c>
      <c r="AV439" s="1">
        <f t="shared" si="20"/>
        <v>29</v>
      </c>
    </row>
    <row r="440" spans="1:48" x14ac:dyDescent="0.3">
      <c r="A440" s="2">
        <v>1.46</v>
      </c>
      <c r="B440" s="1" t="s">
        <v>189</v>
      </c>
      <c r="C440" s="68">
        <v>1109</v>
      </c>
      <c r="D440" s="2">
        <v>1112</v>
      </c>
      <c r="E440" s="1" t="s">
        <v>46</v>
      </c>
      <c r="F440" s="1" t="s">
        <v>274</v>
      </c>
      <c r="G440" s="1" t="s">
        <v>2641</v>
      </c>
      <c r="H440" s="1" t="s">
        <v>184</v>
      </c>
      <c r="I440" s="1" t="s">
        <v>6515</v>
      </c>
      <c r="J440" s="1" t="s">
        <v>185</v>
      </c>
      <c r="K440" s="1" t="s">
        <v>186</v>
      </c>
      <c r="L440" s="1" t="s">
        <v>39</v>
      </c>
      <c r="M440" s="1" t="s">
        <v>186</v>
      </c>
      <c r="N440" s="1" t="s">
        <v>46</v>
      </c>
      <c r="O440" s="1" t="s">
        <v>187</v>
      </c>
      <c r="P440" s="1" t="s">
        <v>188</v>
      </c>
      <c r="Q440" s="66">
        <v>55200</v>
      </c>
      <c r="R440" s="67">
        <v>1</v>
      </c>
      <c r="S440" s="1" t="s">
        <v>7242</v>
      </c>
      <c r="T440" s="1" t="s">
        <v>7212</v>
      </c>
      <c r="U440" s="1" t="s">
        <v>7242</v>
      </c>
      <c r="V440" s="1" t="s">
        <v>7242</v>
      </c>
      <c r="W440" s="1" t="s">
        <v>7243</v>
      </c>
      <c r="X440" s="1" t="s">
        <v>7243</v>
      </c>
      <c r="Y440" s="1" t="s">
        <v>4609</v>
      </c>
      <c r="Z440" s="1" t="s">
        <v>4610</v>
      </c>
      <c r="AA440" s="1" t="s">
        <v>7243</v>
      </c>
      <c r="AB440" s="1" t="s">
        <v>46</v>
      </c>
      <c r="AC440" s="1" t="s">
        <v>7039</v>
      </c>
      <c r="AD440" s="1" t="s">
        <v>49</v>
      </c>
      <c r="AE440" s="66">
        <v>24800</v>
      </c>
      <c r="AF440" s="1" t="s">
        <v>46</v>
      </c>
      <c r="AG440" s="66">
        <v>30400</v>
      </c>
      <c r="AH440" s="2">
        <v>304</v>
      </c>
      <c r="AI440" s="68" t="s">
        <v>46</v>
      </c>
      <c r="AJ440" s="2">
        <v>248</v>
      </c>
      <c r="AK440" s="1" t="s">
        <v>46</v>
      </c>
      <c r="AL440" s="2">
        <v>0</v>
      </c>
      <c r="AM440" s="2">
        <v>192</v>
      </c>
      <c r="AN440" s="66">
        <v>0</v>
      </c>
      <c r="AO440" s="1" t="s">
        <v>7244</v>
      </c>
      <c r="AP440" s="1" t="s">
        <v>183</v>
      </c>
      <c r="AQ440" s="1" t="s">
        <v>46</v>
      </c>
      <c r="AR440" s="1" t="s">
        <v>654</v>
      </c>
      <c r="AS440" s="1" t="s">
        <v>2751</v>
      </c>
      <c r="AT440" s="133">
        <f t="shared" si="18"/>
        <v>2020</v>
      </c>
      <c r="AU440" s="1">
        <f t="shared" si="19"/>
        <v>5</v>
      </c>
      <c r="AV440" s="1">
        <f t="shared" si="20"/>
        <v>22</v>
      </c>
    </row>
    <row r="441" spans="1:48" x14ac:dyDescent="0.3">
      <c r="A441" s="2">
        <v>0.96</v>
      </c>
      <c r="B441" s="1" t="s">
        <v>140</v>
      </c>
      <c r="C441" s="2">
        <v>947</v>
      </c>
      <c r="D441" s="2">
        <v>1113</v>
      </c>
      <c r="E441" s="1" t="s">
        <v>177</v>
      </c>
      <c r="F441" s="1" t="s">
        <v>81</v>
      </c>
      <c r="G441" s="1" t="s">
        <v>35</v>
      </c>
      <c r="H441" s="1" t="s">
        <v>191</v>
      </c>
      <c r="I441" s="1" t="s">
        <v>6510</v>
      </c>
      <c r="J441" s="1" t="s">
        <v>192</v>
      </c>
      <c r="K441" s="1" t="s">
        <v>135</v>
      </c>
      <c r="L441" s="1" t="s">
        <v>116</v>
      </c>
      <c r="M441" s="1" t="s">
        <v>4466</v>
      </c>
      <c r="N441" s="1" t="s">
        <v>116</v>
      </c>
      <c r="O441" s="1" t="s">
        <v>193</v>
      </c>
      <c r="P441" s="1" t="s">
        <v>119</v>
      </c>
      <c r="Q441" s="66">
        <v>759809</v>
      </c>
      <c r="R441" s="67">
        <v>0.92</v>
      </c>
      <c r="S441" s="1" t="s">
        <v>7145</v>
      </c>
      <c r="T441" s="1" t="s">
        <v>7245</v>
      </c>
      <c r="U441" s="1" t="s">
        <v>7145</v>
      </c>
      <c r="V441" s="1" t="s">
        <v>7145</v>
      </c>
      <c r="W441" s="1" t="s">
        <v>7245</v>
      </c>
      <c r="X441" s="1" t="s">
        <v>46</v>
      </c>
      <c r="Y441" s="1" t="s">
        <v>194</v>
      </c>
      <c r="Z441" s="1" t="s">
        <v>195</v>
      </c>
      <c r="AA441" s="1" t="s">
        <v>7142</v>
      </c>
      <c r="AB441" s="1" t="s">
        <v>47</v>
      </c>
      <c r="AC441" s="1" t="s">
        <v>139</v>
      </c>
      <c r="AD441" s="1" t="s">
        <v>178</v>
      </c>
      <c r="AE441" s="66">
        <v>692609</v>
      </c>
      <c r="AF441" s="66">
        <v>0</v>
      </c>
      <c r="AG441" s="66">
        <v>67200</v>
      </c>
      <c r="AH441" s="2">
        <v>672</v>
      </c>
      <c r="AI441" s="68">
        <v>3029</v>
      </c>
      <c r="AJ441" s="2" t="s">
        <v>46</v>
      </c>
      <c r="AK441" s="1" t="s">
        <v>2682</v>
      </c>
      <c r="AL441" s="68">
        <v>2718</v>
      </c>
      <c r="AM441" s="68">
        <v>3021</v>
      </c>
      <c r="AN441" s="66">
        <v>622628.1</v>
      </c>
      <c r="AO441" s="1" t="s">
        <v>7145</v>
      </c>
      <c r="AP441" s="1" t="s">
        <v>33</v>
      </c>
      <c r="AQ441" s="1" t="s">
        <v>118</v>
      </c>
      <c r="AR441" s="1" t="s">
        <v>663</v>
      </c>
      <c r="AS441" s="1" t="s">
        <v>2752</v>
      </c>
      <c r="AT441" s="133">
        <f t="shared" si="18"/>
        <v>2020</v>
      </c>
      <c r="AU441" s="1">
        <f t="shared" si="19"/>
        <v>8</v>
      </c>
      <c r="AV441" s="1">
        <f t="shared" si="20"/>
        <v>33</v>
      </c>
    </row>
    <row r="442" spans="1:48" x14ac:dyDescent="0.3">
      <c r="A442" s="2">
        <v>0.85</v>
      </c>
      <c r="B442" s="1" t="s">
        <v>140</v>
      </c>
      <c r="C442" s="2" t="s">
        <v>46</v>
      </c>
      <c r="D442" s="2">
        <v>1115</v>
      </c>
      <c r="E442" s="1" t="s">
        <v>177</v>
      </c>
      <c r="F442" s="1" t="s">
        <v>2640</v>
      </c>
      <c r="G442" s="1" t="s">
        <v>2641</v>
      </c>
      <c r="H442" s="1" t="s">
        <v>218</v>
      </c>
      <c r="I442" s="1" t="s">
        <v>6515</v>
      </c>
      <c r="J442" s="1" t="s">
        <v>2753</v>
      </c>
      <c r="K442" s="1" t="s">
        <v>426</v>
      </c>
      <c r="L442" s="1" t="s">
        <v>427</v>
      </c>
      <c r="M442" s="1" t="s">
        <v>46</v>
      </c>
      <c r="N442" s="1" t="s">
        <v>46</v>
      </c>
      <c r="O442" s="1" t="s">
        <v>46</v>
      </c>
      <c r="P442" s="1" t="s">
        <v>46</v>
      </c>
      <c r="Q442" s="66">
        <v>168824</v>
      </c>
      <c r="R442" s="67">
        <v>1</v>
      </c>
      <c r="S442" s="1" t="s">
        <v>7198</v>
      </c>
      <c r="T442" s="1" t="s">
        <v>7246</v>
      </c>
      <c r="U442" s="1" t="s">
        <v>7198</v>
      </c>
      <c r="V442" s="1" t="s">
        <v>7198</v>
      </c>
      <c r="W442" s="1" t="s">
        <v>7247</v>
      </c>
      <c r="X442" s="1" t="s">
        <v>7247</v>
      </c>
      <c r="Y442" s="1" t="s">
        <v>613</v>
      </c>
      <c r="Z442" s="1" t="s">
        <v>628</v>
      </c>
      <c r="AA442" s="1" t="s">
        <v>7247</v>
      </c>
      <c r="AB442" s="1" t="s">
        <v>108</v>
      </c>
      <c r="AC442" s="1" t="s">
        <v>139</v>
      </c>
      <c r="AD442" s="1" t="s">
        <v>182</v>
      </c>
      <c r="AE442" s="66">
        <v>124824</v>
      </c>
      <c r="AF442" s="66" t="s">
        <v>46</v>
      </c>
      <c r="AG442" s="66">
        <v>44000</v>
      </c>
      <c r="AH442" s="2">
        <v>440</v>
      </c>
      <c r="AI442" s="68">
        <v>1176</v>
      </c>
      <c r="AJ442" s="2" t="s">
        <v>46</v>
      </c>
      <c r="AK442" s="1" t="s">
        <v>46</v>
      </c>
      <c r="AL442" s="2" t="s">
        <v>46</v>
      </c>
      <c r="AM442" s="2" t="s">
        <v>46</v>
      </c>
      <c r="AN442" s="66" t="s">
        <v>46</v>
      </c>
      <c r="AO442" s="1" t="s">
        <v>7215</v>
      </c>
      <c r="AP442" s="1" t="s">
        <v>218</v>
      </c>
      <c r="AQ442" s="1" t="s">
        <v>46</v>
      </c>
      <c r="AR442" s="1" t="s">
        <v>46</v>
      </c>
      <c r="AS442" s="1" t="s">
        <v>2754</v>
      </c>
      <c r="AT442" s="133">
        <f t="shared" si="18"/>
        <v>2020</v>
      </c>
      <c r="AU442" s="1">
        <f t="shared" si="19"/>
        <v>3</v>
      </c>
      <c r="AV442" s="1">
        <f t="shared" si="20"/>
        <v>14</v>
      </c>
    </row>
    <row r="443" spans="1:48" x14ac:dyDescent="0.3">
      <c r="A443" s="2">
        <v>0.83</v>
      </c>
      <c r="B443" s="1" t="s">
        <v>238</v>
      </c>
      <c r="C443" s="2">
        <v>878</v>
      </c>
      <c r="D443" s="2">
        <v>1117</v>
      </c>
      <c r="E443" s="1" t="s">
        <v>46</v>
      </c>
      <c r="F443" s="1" t="s">
        <v>274</v>
      </c>
      <c r="G443" s="1" t="s">
        <v>2641</v>
      </c>
      <c r="H443" s="1" t="s">
        <v>2755</v>
      </c>
      <c r="I443" s="1" t="s">
        <v>6515</v>
      </c>
      <c r="J443" s="1" t="s">
        <v>1796</v>
      </c>
      <c r="K443" s="1" t="s">
        <v>38</v>
      </c>
      <c r="L443" s="1" t="s">
        <v>39</v>
      </c>
      <c r="M443" s="1" t="s">
        <v>46</v>
      </c>
      <c r="N443" s="1" t="s">
        <v>2551</v>
      </c>
      <c r="O443" s="1" t="s">
        <v>544</v>
      </c>
      <c r="P443" s="1" t="s">
        <v>2551</v>
      </c>
      <c r="Q443" s="66">
        <v>152000</v>
      </c>
      <c r="R443" s="67">
        <v>1</v>
      </c>
      <c r="S443" s="1" t="s">
        <v>7248</v>
      </c>
      <c r="T443" s="1" t="s">
        <v>7249</v>
      </c>
      <c r="U443" s="1" t="s">
        <v>7248</v>
      </c>
      <c r="V443" s="1" t="s">
        <v>7248</v>
      </c>
      <c r="W443" s="1" t="s">
        <v>7202</v>
      </c>
      <c r="X443" s="1" t="s">
        <v>7202</v>
      </c>
      <c r="Y443" s="1" t="s">
        <v>2756</v>
      </c>
      <c r="Z443" s="1" t="s">
        <v>2757</v>
      </c>
      <c r="AA443" s="1" t="s">
        <v>7164</v>
      </c>
      <c r="AB443" s="1" t="s">
        <v>47</v>
      </c>
      <c r="AC443" s="1" t="s">
        <v>7039</v>
      </c>
      <c r="AD443" s="1" t="s">
        <v>49</v>
      </c>
      <c r="AE443" s="66" t="s">
        <v>46</v>
      </c>
      <c r="AF443" s="66">
        <v>90400</v>
      </c>
      <c r="AG443" s="66">
        <v>61600</v>
      </c>
      <c r="AH443" s="2">
        <v>616</v>
      </c>
      <c r="AI443" s="104" t="s">
        <v>46</v>
      </c>
      <c r="AJ443" s="2">
        <v>904</v>
      </c>
      <c r="AK443" s="1" t="s">
        <v>46</v>
      </c>
      <c r="AL443" s="68" t="s">
        <v>46</v>
      </c>
      <c r="AM443" s="2">
        <v>500</v>
      </c>
      <c r="AN443" s="66">
        <v>114500</v>
      </c>
      <c r="AO443" s="1" t="s">
        <v>7250</v>
      </c>
      <c r="AP443" s="1" t="s">
        <v>183</v>
      </c>
      <c r="AQ443" s="1" t="s">
        <v>46</v>
      </c>
      <c r="AR443" s="1" t="s">
        <v>654</v>
      </c>
      <c r="AS443" s="1" t="s">
        <v>2758</v>
      </c>
      <c r="AT443" s="133">
        <f t="shared" si="18"/>
        <v>2019</v>
      </c>
      <c r="AU443" s="1">
        <f t="shared" si="19"/>
        <v>12</v>
      </c>
      <c r="AV443" s="1">
        <f t="shared" si="20"/>
        <v>53</v>
      </c>
    </row>
    <row r="444" spans="1:48" x14ac:dyDescent="0.3">
      <c r="A444" s="2">
        <v>1</v>
      </c>
      <c r="B444" s="1" t="s">
        <v>140</v>
      </c>
      <c r="C444" s="2">
        <v>884</v>
      </c>
      <c r="D444" s="2">
        <v>1121</v>
      </c>
      <c r="E444" s="1" t="s">
        <v>46</v>
      </c>
      <c r="F444" s="1" t="s">
        <v>274</v>
      </c>
      <c r="G444" s="1" t="s">
        <v>2641</v>
      </c>
      <c r="H444" s="1" t="s">
        <v>191</v>
      </c>
      <c r="I444" s="1" t="s">
        <v>6525</v>
      </c>
      <c r="J444" s="1" t="s">
        <v>1801</v>
      </c>
      <c r="K444" s="1" t="s">
        <v>135</v>
      </c>
      <c r="L444" s="1" t="s">
        <v>116</v>
      </c>
      <c r="M444" s="1" t="s">
        <v>46</v>
      </c>
      <c r="N444" s="1" t="s">
        <v>2759</v>
      </c>
      <c r="O444" s="1" t="s">
        <v>227</v>
      </c>
      <c r="P444" s="1" t="s">
        <v>2760</v>
      </c>
      <c r="Q444" s="66">
        <v>297463</v>
      </c>
      <c r="R444" s="67">
        <v>1</v>
      </c>
      <c r="S444" s="1" t="s">
        <v>7251</v>
      </c>
      <c r="T444" s="1" t="s">
        <v>7252</v>
      </c>
      <c r="U444" s="1" t="s">
        <v>7251</v>
      </c>
      <c r="V444" s="1" t="s">
        <v>7251</v>
      </c>
      <c r="W444" s="1" t="s">
        <v>7253</v>
      </c>
      <c r="X444" s="1" t="s">
        <v>7253</v>
      </c>
      <c r="Y444" s="1" t="s">
        <v>2761</v>
      </c>
      <c r="Z444" s="1" t="s">
        <v>2762</v>
      </c>
      <c r="AA444" s="1" t="s">
        <v>7254</v>
      </c>
      <c r="AB444" s="1" t="s">
        <v>170</v>
      </c>
      <c r="AC444" s="1" t="s">
        <v>139</v>
      </c>
      <c r="AD444" s="1" t="s">
        <v>166</v>
      </c>
      <c r="AE444" s="66">
        <v>278663</v>
      </c>
      <c r="AF444" s="66">
        <v>4000</v>
      </c>
      <c r="AG444" s="66">
        <v>14800</v>
      </c>
      <c r="AH444" s="2">
        <v>148</v>
      </c>
      <c r="AI444" s="2">
        <v>40</v>
      </c>
      <c r="AJ444" s="68">
        <v>1220</v>
      </c>
      <c r="AK444" s="1" t="s">
        <v>2682</v>
      </c>
      <c r="AL444" s="2">
        <v>972.8</v>
      </c>
      <c r="AM444" s="68">
        <v>1216</v>
      </c>
      <c r="AN444" s="66">
        <v>222771.20000000001</v>
      </c>
      <c r="AO444" s="1" t="s">
        <v>7215</v>
      </c>
      <c r="AP444" s="1" t="s">
        <v>33</v>
      </c>
      <c r="AQ444" s="1" t="s">
        <v>118</v>
      </c>
      <c r="AR444" s="1" t="s">
        <v>663</v>
      </c>
      <c r="AS444" s="1" t="s">
        <v>2763</v>
      </c>
      <c r="AT444" s="133">
        <f t="shared" si="18"/>
        <v>2020</v>
      </c>
      <c r="AU444" s="1">
        <f t="shared" si="19"/>
        <v>3</v>
      </c>
      <c r="AV444" s="1">
        <f t="shared" si="20"/>
        <v>10</v>
      </c>
    </row>
    <row r="445" spans="1:48" x14ac:dyDescent="0.3">
      <c r="A445" s="2">
        <v>1</v>
      </c>
      <c r="B445" s="1" t="s">
        <v>160</v>
      </c>
      <c r="C445" s="68">
        <v>1074</v>
      </c>
      <c r="D445" s="2">
        <v>1123</v>
      </c>
      <c r="E445" s="1" t="s">
        <v>218</v>
      </c>
      <c r="F445" s="1" t="s">
        <v>4463</v>
      </c>
      <c r="G445" s="1" t="s">
        <v>35</v>
      </c>
      <c r="H445" s="1" t="s">
        <v>6530</v>
      </c>
      <c r="I445" s="1" t="s">
        <v>6520</v>
      </c>
      <c r="J445" s="1" t="s">
        <v>1803</v>
      </c>
      <c r="K445" s="1" t="s">
        <v>155</v>
      </c>
      <c r="L445" s="1" t="s">
        <v>85</v>
      </c>
      <c r="M445" s="1" t="s">
        <v>156</v>
      </c>
      <c r="N445" s="1" t="s">
        <v>116</v>
      </c>
      <c r="O445" s="1" t="s">
        <v>117</v>
      </c>
      <c r="P445" s="1" t="s">
        <v>119</v>
      </c>
      <c r="Q445" s="66">
        <v>752882</v>
      </c>
      <c r="R445" s="67">
        <v>1</v>
      </c>
      <c r="S445" s="1" t="s">
        <v>7255</v>
      </c>
      <c r="T445" s="1" t="s">
        <v>7172</v>
      </c>
      <c r="U445" s="1" t="s">
        <v>7255</v>
      </c>
      <c r="V445" s="1" t="s">
        <v>7255</v>
      </c>
      <c r="W445" s="1" t="s">
        <v>7172</v>
      </c>
      <c r="X445" s="1" t="s">
        <v>7172</v>
      </c>
      <c r="Y445" s="1" t="s">
        <v>6531</v>
      </c>
      <c r="Z445" s="1" t="s">
        <v>6532</v>
      </c>
      <c r="AA445" s="1" t="s">
        <v>7172</v>
      </c>
      <c r="AB445" s="1" t="s">
        <v>47</v>
      </c>
      <c r="AC445" s="1" t="s">
        <v>159</v>
      </c>
      <c r="AD445" s="1" t="s">
        <v>49</v>
      </c>
      <c r="AE445" s="66">
        <v>746082</v>
      </c>
      <c r="AF445" s="66">
        <v>800</v>
      </c>
      <c r="AG445" s="66">
        <v>6000</v>
      </c>
      <c r="AH445" s="2">
        <v>60</v>
      </c>
      <c r="AI445" s="68">
        <v>3258</v>
      </c>
      <c r="AJ445" s="2">
        <v>8</v>
      </c>
      <c r="AK445" s="1" t="s">
        <v>2682</v>
      </c>
      <c r="AL445" s="68">
        <v>3258</v>
      </c>
      <c r="AM445" s="68">
        <v>3258</v>
      </c>
      <c r="AN445" s="66">
        <v>746082</v>
      </c>
      <c r="AO445" s="1" t="s">
        <v>7255</v>
      </c>
      <c r="AP445" s="1" t="s">
        <v>33</v>
      </c>
      <c r="AQ445" s="1" t="s">
        <v>118</v>
      </c>
      <c r="AR445" s="1" t="s">
        <v>663</v>
      </c>
      <c r="AS445" s="1" t="s">
        <v>6533</v>
      </c>
      <c r="AT445" s="133">
        <f t="shared" si="18"/>
        <v>2020</v>
      </c>
      <c r="AU445" s="1">
        <f t="shared" si="19"/>
        <v>8</v>
      </c>
      <c r="AV445" s="1">
        <f t="shared" si="20"/>
        <v>32</v>
      </c>
    </row>
    <row r="446" spans="1:48" x14ac:dyDescent="0.3">
      <c r="A446" s="2">
        <v>0.69</v>
      </c>
      <c r="B446" s="1" t="s">
        <v>50</v>
      </c>
      <c r="C446" s="68">
        <v>1172</v>
      </c>
      <c r="D446" s="2">
        <v>1131</v>
      </c>
      <c r="E446" s="1" t="s">
        <v>45</v>
      </c>
      <c r="F446" s="1" t="s">
        <v>171</v>
      </c>
      <c r="G446" s="1" t="s">
        <v>4497</v>
      </c>
      <c r="H446" s="1" t="s">
        <v>196</v>
      </c>
      <c r="I446" s="1" t="s">
        <v>6514</v>
      </c>
      <c r="J446" s="1" t="s">
        <v>197</v>
      </c>
      <c r="K446" s="1" t="s">
        <v>181</v>
      </c>
      <c r="L446" s="1" t="s">
        <v>55</v>
      </c>
      <c r="M446" s="1" t="s">
        <v>4469</v>
      </c>
      <c r="N446" s="1" t="s">
        <v>56</v>
      </c>
      <c r="O446" s="1" t="s">
        <v>199</v>
      </c>
      <c r="P446" s="1" t="s">
        <v>146</v>
      </c>
      <c r="Q446" s="66">
        <v>424109.2</v>
      </c>
      <c r="R446" s="67">
        <v>0.79</v>
      </c>
      <c r="S446" s="1" t="s">
        <v>7251</v>
      </c>
      <c r="T446" s="1" t="s">
        <v>7256</v>
      </c>
      <c r="U446" s="1" t="s">
        <v>7251</v>
      </c>
      <c r="V446" s="1" t="s">
        <v>7251</v>
      </c>
      <c r="W446" s="1" t="s">
        <v>7256</v>
      </c>
      <c r="X446" s="1" t="s">
        <v>46</v>
      </c>
      <c r="Y446" s="1" t="s">
        <v>7020</v>
      </c>
      <c r="Z446" s="1" t="s">
        <v>6197</v>
      </c>
      <c r="AA446" s="1" t="s">
        <v>7285</v>
      </c>
      <c r="AB446" s="1" t="s">
        <v>47</v>
      </c>
      <c r="AC446" s="1" t="s">
        <v>48</v>
      </c>
      <c r="AD446" s="1" t="s">
        <v>49</v>
      </c>
      <c r="AE446" s="66">
        <v>112650.14</v>
      </c>
      <c r="AF446" s="66">
        <v>12579.31</v>
      </c>
      <c r="AG446" s="66">
        <v>298879.75</v>
      </c>
      <c r="AH446" s="104">
        <v>2988.8</v>
      </c>
      <c r="AI446" s="2">
        <v>546</v>
      </c>
      <c r="AJ446" s="2">
        <v>125.8</v>
      </c>
      <c r="AK446" s="1" t="s">
        <v>2682</v>
      </c>
      <c r="AL446" s="104">
        <v>3162.58</v>
      </c>
      <c r="AM446" s="104">
        <v>3162.58</v>
      </c>
      <c r="AN446" s="66">
        <v>0</v>
      </c>
      <c r="AO446" s="1" t="s">
        <v>7218</v>
      </c>
      <c r="AP446" s="1" t="s">
        <v>183</v>
      </c>
      <c r="AQ446" s="1" t="s">
        <v>145</v>
      </c>
      <c r="AR446" s="1" t="s">
        <v>663</v>
      </c>
      <c r="AS446" s="1" t="s">
        <v>2764</v>
      </c>
      <c r="AT446" s="133">
        <f t="shared" si="18"/>
        <v>2020</v>
      </c>
      <c r="AU446" s="1">
        <f t="shared" si="19"/>
        <v>9</v>
      </c>
      <c r="AV446" s="1">
        <f t="shared" si="20"/>
        <v>37</v>
      </c>
    </row>
    <row r="447" spans="1:48" x14ac:dyDescent="0.3">
      <c r="A447" s="2">
        <v>1</v>
      </c>
      <c r="B447" s="1" t="s">
        <v>140</v>
      </c>
      <c r="C447" s="2">
        <v>906</v>
      </c>
      <c r="D447" s="2">
        <v>1137</v>
      </c>
      <c r="E447" s="1" t="s">
        <v>177</v>
      </c>
      <c r="F447" s="1" t="s">
        <v>274</v>
      </c>
      <c r="G447" s="1" t="s">
        <v>2641</v>
      </c>
      <c r="H447" s="1" t="s">
        <v>2765</v>
      </c>
      <c r="I447" s="1" t="s">
        <v>6515</v>
      </c>
      <c r="J447" s="1" t="s">
        <v>1822</v>
      </c>
      <c r="K447" s="1" t="s">
        <v>135</v>
      </c>
      <c r="L447" s="1" t="s">
        <v>116</v>
      </c>
      <c r="M447" s="1" t="s">
        <v>46</v>
      </c>
      <c r="N447" s="1" t="s">
        <v>116</v>
      </c>
      <c r="O447" s="1" t="s">
        <v>193</v>
      </c>
      <c r="P447" s="1" t="s">
        <v>119</v>
      </c>
      <c r="Q447" s="66">
        <v>504181.5</v>
      </c>
      <c r="R447" s="67">
        <v>1</v>
      </c>
      <c r="S447" s="1" t="s">
        <v>7257</v>
      </c>
      <c r="T447" s="1" t="s">
        <v>7258</v>
      </c>
      <c r="U447" s="1" t="s">
        <v>7257</v>
      </c>
      <c r="V447" s="1" t="s">
        <v>7257</v>
      </c>
      <c r="W447" s="1" t="s">
        <v>7244</v>
      </c>
      <c r="X447" s="1" t="s">
        <v>7244</v>
      </c>
      <c r="Y447" s="1" t="s">
        <v>2766</v>
      </c>
      <c r="Z447" s="1" t="s">
        <v>2767</v>
      </c>
      <c r="AA447" s="1" t="s">
        <v>7244</v>
      </c>
      <c r="AB447" s="1" t="s">
        <v>47</v>
      </c>
      <c r="AC447" s="1" t="s">
        <v>139</v>
      </c>
      <c r="AD447" s="1" t="s">
        <v>178</v>
      </c>
      <c r="AE447" s="66">
        <v>463381.5</v>
      </c>
      <c r="AF447" s="66" t="s">
        <v>46</v>
      </c>
      <c r="AG447" s="66">
        <v>40800</v>
      </c>
      <c r="AH447" s="2">
        <v>408</v>
      </c>
      <c r="AI447" s="104">
        <v>2023.5</v>
      </c>
      <c r="AJ447" s="2" t="s">
        <v>46</v>
      </c>
      <c r="AK447" s="1" t="s">
        <v>2682</v>
      </c>
      <c r="AL447" s="2">
        <v>93.6</v>
      </c>
      <c r="AM447" s="2">
        <v>117</v>
      </c>
      <c r="AN447" s="66">
        <v>21434</v>
      </c>
      <c r="AO447" s="1" t="s">
        <v>7161</v>
      </c>
      <c r="AP447" s="1" t="s">
        <v>33</v>
      </c>
      <c r="AQ447" s="1" t="s">
        <v>118</v>
      </c>
      <c r="AR447" s="1" t="s">
        <v>654</v>
      </c>
      <c r="AS447" s="1" t="s">
        <v>2768</v>
      </c>
      <c r="AT447" s="133">
        <f t="shared" si="18"/>
        <v>2020</v>
      </c>
      <c r="AU447" s="1">
        <f t="shared" si="19"/>
        <v>4</v>
      </c>
      <c r="AV447" s="1">
        <f t="shared" si="20"/>
        <v>18</v>
      </c>
    </row>
    <row r="448" spans="1:48" x14ac:dyDescent="0.3">
      <c r="A448" s="2">
        <v>1</v>
      </c>
      <c r="B448" s="1" t="s">
        <v>91</v>
      </c>
      <c r="C448" s="68">
        <v>1031</v>
      </c>
      <c r="D448" s="2">
        <v>1140</v>
      </c>
      <c r="E448" s="1" t="s">
        <v>45</v>
      </c>
      <c r="F448" s="1" t="s">
        <v>274</v>
      </c>
      <c r="G448" s="1" t="s">
        <v>2641</v>
      </c>
      <c r="H448" s="1" t="s">
        <v>200</v>
      </c>
      <c r="I448" s="1" t="s">
        <v>6515</v>
      </c>
      <c r="J448" s="1" t="s">
        <v>201</v>
      </c>
      <c r="K448" s="1" t="s">
        <v>84</v>
      </c>
      <c r="L448" s="1" t="s">
        <v>85</v>
      </c>
      <c r="M448" s="1" t="s">
        <v>4462</v>
      </c>
      <c r="N448" s="1" t="s">
        <v>116</v>
      </c>
      <c r="O448" s="1" t="s">
        <v>117</v>
      </c>
      <c r="P448" s="1" t="s">
        <v>119</v>
      </c>
      <c r="Q448" s="66">
        <v>677477.7</v>
      </c>
      <c r="R448" s="67">
        <v>1</v>
      </c>
      <c r="S448" s="1" t="s">
        <v>7124</v>
      </c>
      <c r="T448" s="1" t="s">
        <v>7263</v>
      </c>
      <c r="U448" s="1" t="s">
        <v>7124</v>
      </c>
      <c r="V448" s="1" t="s">
        <v>7124</v>
      </c>
      <c r="W448" s="1" t="s">
        <v>7264</v>
      </c>
      <c r="X448" s="1" t="s">
        <v>7264</v>
      </c>
      <c r="Y448" s="1" t="s">
        <v>4611</v>
      </c>
      <c r="Z448" s="1" t="s">
        <v>4612</v>
      </c>
      <c r="AA448" s="1" t="s">
        <v>7264</v>
      </c>
      <c r="AB448" s="1" t="s">
        <v>47</v>
      </c>
      <c r="AC448" s="1" t="s">
        <v>90</v>
      </c>
      <c r="AD448" s="1" t="s">
        <v>49</v>
      </c>
      <c r="AE448" s="66">
        <v>658373.69999999995</v>
      </c>
      <c r="AF448" s="66" t="s">
        <v>46</v>
      </c>
      <c r="AG448" s="66">
        <v>19104</v>
      </c>
      <c r="AH448" s="2">
        <v>191.03</v>
      </c>
      <c r="AI448" s="68">
        <v>2875</v>
      </c>
      <c r="AJ448" s="2" t="s">
        <v>46</v>
      </c>
      <c r="AK448" s="1" t="s">
        <v>2682</v>
      </c>
      <c r="AL448" s="104">
        <v>2587.48</v>
      </c>
      <c r="AM448" s="68">
        <v>2875</v>
      </c>
      <c r="AN448" s="66">
        <v>592532.92000000004</v>
      </c>
      <c r="AO448" s="1" t="s">
        <v>7226</v>
      </c>
      <c r="AP448" s="1" t="s">
        <v>33</v>
      </c>
      <c r="AQ448" s="1" t="s">
        <v>118</v>
      </c>
      <c r="AR448" s="1" t="s">
        <v>654</v>
      </c>
      <c r="AS448" s="1" t="s">
        <v>2773</v>
      </c>
      <c r="AT448" s="133">
        <f t="shared" si="18"/>
        <v>2020</v>
      </c>
      <c r="AU448" s="1">
        <f t="shared" si="19"/>
        <v>5</v>
      </c>
      <c r="AV448" s="1">
        <f t="shared" si="20"/>
        <v>22</v>
      </c>
    </row>
    <row r="449" spans="1:48" x14ac:dyDescent="0.3">
      <c r="A449" s="2">
        <v>1</v>
      </c>
      <c r="B449" s="1" t="s">
        <v>91</v>
      </c>
      <c r="C449" s="68">
        <v>1032</v>
      </c>
      <c r="D449" s="2">
        <v>1141</v>
      </c>
      <c r="E449" s="1" t="s">
        <v>45</v>
      </c>
      <c r="F449" s="1" t="s">
        <v>274</v>
      </c>
      <c r="G449" s="1" t="s">
        <v>2641</v>
      </c>
      <c r="H449" s="1" t="s">
        <v>200</v>
      </c>
      <c r="I449" s="1" t="s">
        <v>6515</v>
      </c>
      <c r="J449" s="1" t="s">
        <v>202</v>
      </c>
      <c r="K449" s="1" t="s">
        <v>84</v>
      </c>
      <c r="L449" s="1" t="s">
        <v>85</v>
      </c>
      <c r="M449" s="1" t="s">
        <v>4462</v>
      </c>
      <c r="N449" s="1" t="s">
        <v>116</v>
      </c>
      <c r="O449" s="1" t="s">
        <v>117</v>
      </c>
      <c r="P449" s="1" t="s">
        <v>119</v>
      </c>
      <c r="Q449" s="66">
        <v>174797.83</v>
      </c>
      <c r="R449" s="67">
        <v>1</v>
      </c>
      <c r="S449" s="1" t="s">
        <v>7124</v>
      </c>
      <c r="T449" s="1" t="s">
        <v>7240</v>
      </c>
      <c r="U449" s="1" t="s">
        <v>7124</v>
      </c>
      <c r="V449" s="1" t="s">
        <v>7124</v>
      </c>
      <c r="W449" s="1" t="s">
        <v>7265</v>
      </c>
      <c r="X449" s="1" t="s">
        <v>7265</v>
      </c>
      <c r="Y449" s="1" t="s">
        <v>4706</v>
      </c>
      <c r="Z449" s="1" t="s">
        <v>4707</v>
      </c>
      <c r="AA449" s="1" t="s">
        <v>7265</v>
      </c>
      <c r="AB449" s="1" t="s">
        <v>47</v>
      </c>
      <c r="AC449" s="1" t="s">
        <v>90</v>
      </c>
      <c r="AD449" s="1" t="s">
        <v>49</v>
      </c>
      <c r="AE449" s="66">
        <v>158468</v>
      </c>
      <c r="AF449" s="66" t="s">
        <v>46</v>
      </c>
      <c r="AG449" s="66">
        <v>16329.83</v>
      </c>
      <c r="AH449" s="2">
        <v>163.30000000000001</v>
      </c>
      <c r="AI449" s="2">
        <v>692</v>
      </c>
      <c r="AJ449" s="2" t="s">
        <v>46</v>
      </c>
      <c r="AK449" s="1" t="s">
        <v>2682</v>
      </c>
      <c r="AL449" s="2">
        <v>553.6</v>
      </c>
      <c r="AM449" s="2">
        <v>692</v>
      </c>
      <c r="AN449" s="66">
        <v>126774.39999999999</v>
      </c>
      <c r="AO449" s="1" t="s">
        <v>7266</v>
      </c>
      <c r="AP449" s="1" t="s">
        <v>33</v>
      </c>
      <c r="AQ449" s="1" t="s">
        <v>118</v>
      </c>
      <c r="AR449" s="1" t="s">
        <v>654</v>
      </c>
      <c r="AS449" s="1" t="s">
        <v>2774</v>
      </c>
      <c r="AT449" s="133">
        <f t="shared" si="18"/>
        <v>2020</v>
      </c>
      <c r="AU449" s="1">
        <f t="shared" si="19"/>
        <v>6</v>
      </c>
      <c r="AV449" s="1">
        <f t="shared" si="20"/>
        <v>24</v>
      </c>
    </row>
    <row r="450" spans="1:48" x14ac:dyDescent="0.3">
      <c r="A450" s="2">
        <v>0</v>
      </c>
      <c r="B450" s="1" t="s">
        <v>160</v>
      </c>
      <c r="C450" s="68">
        <v>1117</v>
      </c>
      <c r="D450" s="2">
        <v>1142</v>
      </c>
      <c r="E450" s="1" t="s">
        <v>89</v>
      </c>
      <c r="F450" s="1" t="s">
        <v>274</v>
      </c>
      <c r="G450" s="1" t="s">
        <v>35</v>
      </c>
      <c r="H450" s="1" t="s">
        <v>153</v>
      </c>
      <c r="I450" s="1" t="s">
        <v>6515</v>
      </c>
      <c r="J450" s="1" t="s">
        <v>6198</v>
      </c>
      <c r="K450" s="1" t="s">
        <v>155</v>
      </c>
      <c r="L450" s="1" t="s">
        <v>85</v>
      </c>
      <c r="M450" s="1" t="s">
        <v>156</v>
      </c>
      <c r="N450" s="1" t="s">
        <v>116</v>
      </c>
      <c r="O450" s="1" t="s">
        <v>117</v>
      </c>
      <c r="P450" s="1" t="s">
        <v>88</v>
      </c>
      <c r="Q450" s="66">
        <v>0</v>
      </c>
      <c r="R450" s="67">
        <v>1</v>
      </c>
      <c r="S450" s="1" t="s">
        <v>7267</v>
      </c>
      <c r="T450" s="1" t="s">
        <v>7211</v>
      </c>
      <c r="U450" s="1" t="s">
        <v>7267</v>
      </c>
      <c r="V450" s="1" t="s">
        <v>7267</v>
      </c>
      <c r="W450" s="1" t="s">
        <v>7211</v>
      </c>
      <c r="X450" s="1" t="s">
        <v>7211</v>
      </c>
      <c r="Y450" s="1" t="s">
        <v>6199</v>
      </c>
      <c r="Z450" s="1" t="s">
        <v>6200</v>
      </c>
      <c r="AA450" s="1" t="s">
        <v>7431</v>
      </c>
      <c r="AB450" s="1" t="s">
        <v>47</v>
      </c>
      <c r="AC450" s="1" t="s">
        <v>159</v>
      </c>
      <c r="AD450" s="1" t="s">
        <v>49</v>
      </c>
      <c r="AE450" s="66">
        <v>0</v>
      </c>
      <c r="AF450" s="66" t="s">
        <v>46</v>
      </c>
      <c r="AG450" s="66" t="s">
        <v>46</v>
      </c>
      <c r="AH450" s="2" t="s">
        <v>46</v>
      </c>
      <c r="AI450" s="104">
        <v>2187.6</v>
      </c>
      <c r="AJ450" s="2" t="s">
        <v>46</v>
      </c>
      <c r="AK450" s="1" t="s">
        <v>2534</v>
      </c>
      <c r="AL450" s="68">
        <v>1525</v>
      </c>
      <c r="AM450" s="104" t="s">
        <v>46</v>
      </c>
      <c r="AN450" s="66">
        <v>205875</v>
      </c>
      <c r="AO450" s="1" t="s">
        <v>7269</v>
      </c>
      <c r="AP450" s="1" t="s">
        <v>80</v>
      </c>
      <c r="AQ450" s="1" t="s">
        <v>46</v>
      </c>
      <c r="AR450" s="1" t="s">
        <v>663</v>
      </c>
      <c r="AS450" s="1" t="s">
        <v>6201</v>
      </c>
      <c r="AT450" s="133">
        <f t="shared" ref="AT450:AT513" si="21">YEAR(AA450)</f>
        <v>2020</v>
      </c>
      <c r="AU450" s="1">
        <f t="shared" ref="AU450:AU513" si="22">MONTH(AA450)</f>
        <v>8</v>
      </c>
      <c r="AV450" s="1">
        <f t="shared" ref="AV450:AV513" si="23">WEEKNUM(AA450)</f>
        <v>35</v>
      </c>
    </row>
    <row r="451" spans="1:48" x14ac:dyDescent="0.3">
      <c r="A451" s="2">
        <v>1.83</v>
      </c>
      <c r="B451" s="1" t="s">
        <v>189</v>
      </c>
      <c r="C451" s="68">
        <v>1020</v>
      </c>
      <c r="D451" s="2">
        <v>1143</v>
      </c>
      <c r="E451" s="1" t="s">
        <v>46</v>
      </c>
      <c r="F451" s="1" t="s">
        <v>274</v>
      </c>
      <c r="G451" s="1" t="s">
        <v>2641</v>
      </c>
      <c r="H451" s="1" t="s">
        <v>184</v>
      </c>
      <c r="I451" s="1" t="s">
        <v>6515</v>
      </c>
      <c r="J451" s="1" t="s">
        <v>1830</v>
      </c>
      <c r="K451" s="1" t="s">
        <v>186</v>
      </c>
      <c r="L451" s="1" t="s">
        <v>39</v>
      </c>
      <c r="M451" s="1" t="s">
        <v>46</v>
      </c>
      <c r="N451" s="1" t="s">
        <v>188</v>
      </c>
      <c r="O451" s="1" t="s">
        <v>187</v>
      </c>
      <c r="P451" s="1" t="s">
        <v>188</v>
      </c>
      <c r="Q451" s="66">
        <v>63900</v>
      </c>
      <c r="R451" s="67">
        <v>1</v>
      </c>
      <c r="S451" s="1" t="s">
        <v>7270</v>
      </c>
      <c r="T451" s="1" t="s">
        <v>7271</v>
      </c>
      <c r="U451" s="1" t="s">
        <v>7270</v>
      </c>
      <c r="V451" s="1" t="s">
        <v>7270</v>
      </c>
      <c r="W451" s="1" t="s">
        <v>7272</v>
      </c>
      <c r="X451" s="1" t="s">
        <v>7272</v>
      </c>
      <c r="Y451" s="1" t="s">
        <v>2775</v>
      </c>
      <c r="Z451" s="1" t="s">
        <v>2776</v>
      </c>
      <c r="AA451" s="1" t="s">
        <v>7272</v>
      </c>
      <c r="AB451" s="1" t="s">
        <v>108</v>
      </c>
      <c r="AC451" s="1" t="s">
        <v>7039</v>
      </c>
      <c r="AD451" s="1" t="s">
        <v>49</v>
      </c>
      <c r="AE451" s="66">
        <v>24700</v>
      </c>
      <c r="AF451" s="66" t="s">
        <v>46</v>
      </c>
      <c r="AG451" s="66">
        <v>39200</v>
      </c>
      <c r="AH451" s="2">
        <v>392</v>
      </c>
      <c r="AI451" s="2">
        <v>247</v>
      </c>
      <c r="AJ451" s="2" t="s">
        <v>46</v>
      </c>
      <c r="AK451" s="1" t="s">
        <v>46</v>
      </c>
      <c r="AL451" s="104" t="s">
        <v>46</v>
      </c>
      <c r="AM451" s="2">
        <v>226</v>
      </c>
      <c r="AN451" s="66">
        <v>0</v>
      </c>
      <c r="AO451" s="1" t="s">
        <v>7273</v>
      </c>
      <c r="AP451" s="1" t="s">
        <v>33</v>
      </c>
      <c r="AQ451" s="1" t="s">
        <v>46</v>
      </c>
      <c r="AR451" s="1" t="s">
        <v>654</v>
      </c>
      <c r="AS451" s="1" t="s">
        <v>2777</v>
      </c>
      <c r="AT451" s="133">
        <f t="shared" si="21"/>
        <v>2020</v>
      </c>
      <c r="AU451" s="1">
        <f t="shared" si="22"/>
        <v>3</v>
      </c>
      <c r="AV451" s="1">
        <f t="shared" si="23"/>
        <v>10</v>
      </c>
    </row>
    <row r="452" spans="1:48" x14ac:dyDescent="0.3">
      <c r="A452" s="2">
        <v>0.93</v>
      </c>
      <c r="B452" s="1" t="s">
        <v>79</v>
      </c>
      <c r="C452" s="68">
        <v>1076</v>
      </c>
      <c r="D452" s="2">
        <v>1150</v>
      </c>
      <c r="E452" s="1" t="s">
        <v>45</v>
      </c>
      <c r="F452" s="1" t="s">
        <v>34</v>
      </c>
      <c r="G452" s="1" t="s">
        <v>35</v>
      </c>
      <c r="H452" s="1" t="s">
        <v>203</v>
      </c>
      <c r="I452" s="1" t="s">
        <v>6515</v>
      </c>
      <c r="J452" s="1" t="s">
        <v>204</v>
      </c>
      <c r="K452" s="1" t="s">
        <v>186</v>
      </c>
      <c r="L452" s="1" t="s">
        <v>427</v>
      </c>
      <c r="M452" s="1" t="s">
        <v>4460</v>
      </c>
      <c r="N452" s="1" t="s">
        <v>41</v>
      </c>
      <c r="O452" s="1" t="s">
        <v>7781</v>
      </c>
      <c r="P452" s="1" t="s">
        <v>44</v>
      </c>
      <c r="Q452" s="66">
        <v>1246580</v>
      </c>
      <c r="R452" s="67">
        <v>0.69</v>
      </c>
      <c r="S452" s="1" t="s">
        <v>7274</v>
      </c>
      <c r="T452" s="1" t="s">
        <v>7275</v>
      </c>
      <c r="U452" s="1" t="s">
        <v>7274</v>
      </c>
      <c r="V452" s="1" t="s">
        <v>7274</v>
      </c>
      <c r="W452" s="1" t="s">
        <v>7846</v>
      </c>
      <c r="X452" s="1" t="s">
        <v>46</v>
      </c>
      <c r="Y452" s="1" t="s">
        <v>6202</v>
      </c>
      <c r="Z452" s="1" t="s">
        <v>7962</v>
      </c>
      <c r="AA452" s="1" t="s">
        <v>7593</v>
      </c>
      <c r="AB452" s="1" t="s">
        <v>6518</v>
      </c>
      <c r="AC452" s="1" t="s">
        <v>78</v>
      </c>
      <c r="AD452" s="1" t="s">
        <v>49</v>
      </c>
      <c r="AE452" s="66">
        <v>1202580</v>
      </c>
      <c r="AF452" s="66" t="s">
        <v>46</v>
      </c>
      <c r="AG452" s="66">
        <v>44000</v>
      </c>
      <c r="AH452" s="2">
        <v>440</v>
      </c>
      <c r="AI452" s="68">
        <v>5292</v>
      </c>
      <c r="AJ452" s="2" t="s">
        <v>46</v>
      </c>
      <c r="AK452" s="1" t="s">
        <v>2682</v>
      </c>
      <c r="AL452" s="68">
        <v>5220</v>
      </c>
      <c r="AM452" s="68">
        <v>5220</v>
      </c>
      <c r="AN452" s="66">
        <v>1195380</v>
      </c>
      <c r="AO452" s="1" t="s">
        <v>7273</v>
      </c>
      <c r="AP452" s="1" t="s">
        <v>33</v>
      </c>
      <c r="AQ452" s="1" t="s">
        <v>43</v>
      </c>
      <c r="AR452" s="1" t="s">
        <v>663</v>
      </c>
      <c r="AS452" s="1" t="s">
        <v>2778</v>
      </c>
      <c r="AT452" s="133">
        <f t="shared" si="21"/>
        <v>2020</v>
      </c>
      <c r="AU452" s="1">
        <f t="shared" si="22"/>
        <v>9</v>
      </c>
      <c r="AV452" s="1">
        <f t="shared" si="23"/>
        <v>37</v>
      </c>
    </row>
    <row r="453" spans="1:48" x14ac:dyDescent="0.3">
      <c r="A453" s="2">
        <v>0</v>
      </c>
      <c r="B453" s="1" t="s">
        <v>217</v>
      </c>
      <c r="C453" s="2">
        <v>897</v>
      </c>
      <c r="D453" s="2">
        <v>1151</v>
      </c>
      <c r="E453" s="1" t="s">
        <v>46</v>
      </c>
      <c r="F453" s="1" t="s">
        <v>2694</v>
      </c>
      <c r="G453" s="1" t="s">
        <v>2695</v>
      </c>
      <c r="H453" s="1" t="s">
        <v>2779</v>
      </c>
      <c r="I453" s="1" t="s">
        <v>6515</v>
      </c>
      <c r="J453" s="1" t="s">
        <v>2780</v>
      </c>
      <c r="K453" s="1" t="s">
        <v>135</v>
      </c>
      <c r="L453" s="1" t="s">
        <v>85</v>
      </c>
      <c r="M453" s="1" t="s">
        <v>46</v>
      </c>
      <c r="N453" s="1" t="s">
        <v>116</v>
      </c>
      <c r="O453" s="1" t="s">
        <v>117</v>
      </c>
      <c r="P453" s="1" t="s">
        <v>2760</v>
      </c>
      <c r="Q453" s="66" t="s">
        <v>46</v>
      </c>
      <c r="R453" s="67">
        <v>1</v>
      </c>
      <c r="S453" s="1" t="s">
        <v>46</v>
      </c>
      <c r="T453" s="1" t="s">
        <v>46</v>
      </c>
      <c r="U453" s="1" t="s">
        <v>7276</v>
      </c>
      <c r="V453" s="1" t="s">
        <v>7276</v>
      </c>
      <c r="W453" s="1" t="s">
        <v>7276</v>
      </c>
      <c r="X453" s="1" t="s">
        <v>7276</v>
      </c>
      <c r="Y453" s="1" t="s">
        <v>2781</v>
      </c>
      <c r="Z453" s="1" t="s">
        <v>60</v>
      </c>
      <c r="AA453" s="1" t="s">
        <v>7276</v>
      </c>
      <c r="AB453" s="1" t="s">
        <v>47</v>
      </c>
      <c r="AC453" s="1" t="s">
        <v>90</v>
      </c>
      <c r="AD453" s="1" t="s">
        <v>49</v>
      </c>
      <c r="AE453" s="66" t="s">
        <v>46</v>
      </c>
      <c r="AF453" s="66" t="s">
        <v>46</v>
      </c>
      <c r="AG453" s="66" t="s">
        <v>46</v>
      </c>
      <c r="AH453" s="2" t="s">
        <v>46</v>
      </c>
      <c r="AI453" s="2" t="s">
        <v>46</v>
      </c>
      <c r="AJ453" s="2" t="s">
        <v>46</v>
      </c>
      <c r="AK453" s="1" t="s">
        <v>2682</v>
      </c>
      <c r="AL453" s="2">
        <v>117</v>
      </c>
      <c r="AM453" s="2">
        <v>117</v>
      </c>
      <c r="AN453" s="66">
        <v>26793</v>
      </c>
      <c r="AO453" s="1" t="s">
        <v>7277</v>
      </c>
      <c r="AP453" s="1" t="s">
        <v>33</v>
      </c>
      <c r="AQ453" s="1" t="s">
        <v>118</v>
      </c>
      <c r="AR453" s="1" t="s">
        <v>654</v>
      </c>
      <c r="AS453" s="1" t="s">
        <v>2782</v>
      </c>
      <c r="AT453" s="133">
        <f t="shared" si="21"/>
        <v>2020</v>
      </c>
      <c r="AU453" s="1">
        <f t="shared" si="22"/>
        <v>2</v>
      </c>
      <c r="AV453" s="1">
        <f t="shared" si="23"/>
        <v>9</v>
      </c>
    </row>
    <row r="454" spans="1:48" x14ac:dyDescent="0.3">
      <c r="A454" s="2">
        <v>0.97</v>
      </c>
      <c r="B454" s="1" t="s">
        <v>98</v>
      </c>
      <c r="C454" s="2">
        <v>891</v>
      </c>
      <c r="D454" s="2">
        <v>1157</v>
      </c>
      <c r="E454" s="1" t="s">
        <v>97</v>
      </c>
      <c r="F454" s="1" t="s">
        <v>274</v>
      </c>
      <c r="G454" s="1" t="s">
        <v>2641</v>
      </c>
      <c r="H454" s="1" t="s">
        <v>619</v>
      </c>
      <c r="I454" s="1" t="s">
        <v>6523</v>
      </c>
      <c r="J454" s="1" t="s">
        <v>2783</v>
      </c>
      <c r="K454" s="1" t="s">
        <v>84</v>
      </c>
      <c r="L454" s="1" t="s">
        <v>85</v>
      </c>
      <c r="M454" s="1" t="s">
        <v>46</v>
      </c>
      <c r="N454" s="1" t="s">
        <v>86</v>
      </c>
      <c r="O454" s="1" t="s">
        <v>87</v>
      </c>
      <c r="P454" s="1" t="s">
        <v>96</v>
      </c>
      <c r="Q454" s="66">
        <v>170986.98</v>
      </c>
      <c r="R454" s="67">
        <v>1</v>
      </c>
      <c r="S454" s="1" t="s">
        <v>7184</v>
      </c>
      <c r="T454" s="1" t="s">
        <v>7278</v>
      </c>
      <c r="U454" s="1" t="s">
        <v>7184</v>
      </c>
      <c r="V454" s="1" t="s">
        <v>7184</v>
      </c>
      <c r="W454" s="1" t="s">
        <v>7279</v>
      </c>
      <c r="X454" s="1" t="s">
        <v>7279</v>
      </c>
      <c r="Y454" s="1" t="s">
        <v>2784</v>
      </c>
      <c r="Z454" s="1" t="s">
        <v>2785</v>
      </c>
      <c r="AA454" s="1" t="s">
        <v>7279</v>
      </c>
      <c r="AB454" s="1" t="s">
        <v>47</v>
      </c>
      <c r="AC454" s="1" t="s">
        <v>90</v>
      </c>
      <c r="AD454" s="1" t="s">
        <v>49</v>
      </c>
      <c r="AE454" s="66">
        <v>159406.98000000001</v>
      </c>
      <c r="AF454" s="1" t="s">
        <v>46</v>
      </c>
      <c r="AG454" s="66" t="s">
        <v>46</v>
      </c>
      <c r="AH454" s="104" t="s">
        <v>46</v>
      </c>
      <c r="AI454" s="104">
        <v>1851.1</v>
      </c>
      <c r="AJ454" s="1" t="s">
        <v>46</v>
      </c>
      <c r="AK454" s="1" t="s">
        <v>2682</v>
      </c>
      <c r="AL454" s="2">
        <v>566.48</v>
      </c>
      <c r="AM454" s="2">
        <v>708.1</v>
      </c>
      <c r="AN454" s="66">
        <v>129723.92</v>
      </c>
      <c r="AO454" s="1" t="s">
        <v>7261</v>
      </c>
      <c r="AP454" s="1" t="s">
        <v>80</v>
      </c>
      <c r="AQ454" s="1" t="s">
        <v>369</v>
      </c>
      <c r="AR454" s="1" t="s">
        <v>663</v>
      </c>
      <c r="AS454" s="1" t="s">
        <v>2786</v>
      </c>
      <c r="AT454" s="133">
        <f t="shared" si="21"/>
        <v>2020</v>
      </c>
      <c r="AU454" s="1">
        <f t="shared" si="22"/>
        <v>4</v>
      </c>
      <c r="AV454" s="1">
        <f t="shared" si="23"/>
        <v>17</v>
      </c>
    </row>
    <row r="455" spans="1:48" x14ac:dyDescent="0.3">
      <c r="A455" s="2">
        <v>1</v>
      </c>
      <c r="B455" s="1" t="s">
        <v>98</v>
      </c>
      <c r="C455" s="2">
        <v>942</v>
      </c>
      <c r="D455" s="2">
        <v>1158</v>
      </c>
      <c r="E455" s="1" t="s">
        <v>46</v>
      </c>
      <c r="F455" s="1" t="s">
        <v>274</v>
      </c>
      <c r="G455" s="1" t="s">
        <v>2641</v>
      </c>
      <c r="H455" s="1" t="s">
        <v>2787</v>
      </c>
      <c r="I455" s="1" t="s">
        <v>6525</v>
      </c>
      <c r="J455" s="1" t="s">
        <v>2788</v>
      </c>
      <c r="K455" s="1" t="s">
        <v>2789</v>
      </c>
      <c r="L455" s="1" t="s">
        <v>85</v>
      </c>
      <c r="M455" s="1" t="s">
        <v>46</v>
      </c>
      <c r="N455" s="1" t="s">
        <v>86</v>
      </c>
      <c r="O455" s="1" t="s">
        <v>131</v>
      </c>
      <c r="P455" s="1" t="s">
        <v>96</v>
      </c>
      <c r="Q455" s="66">
        <v>163400.94</v>
      </c>
      <c r="R455" s="67">
        <v>1</v>
      </c>
      <c r="S455" s="1" t="s">
        <v>7257</v>
      </c>
      <c r="T455" s="1" t="s">
        <v>7229</v>
      </c>
      <c r="U455" s="1" t="s">
        <v>7257</v>
      </c>
      <c r="V455" s="1" t="s">
        <v>7257</v>
      </c>
      <c r="W455" s="1" t="s">
        <v>7276</v>
      </c>
      <c r="X455" s="1" t="s">
        <v>7276</v>
      </c>
      <c r="Y455" s="1" t="s">
        <v>2790</v>
      </c>
      <c r="Z455" s="1" t="s">
        <v>2791</v>
      </c>
      <c r="AA455" s="1" t="s">
        <v>7280</v>
      </c>
      <c r="AB455" s="1" t="s">
        <v>47</v>
      </c>
      <c r="AC455" s="1" t="s">
        <v>90</v>
      </c>
      <c r="AD455" s="1" t="s">
        <v>49</v>
      </c>
      <c r="AE455" s="66">
        <v>156200.94</v>
      </c>
      <c r="AF455" s="66">
        <v>1100</v>
      </c>
      <c r="AG455" s="66">
        <v>6100</v>
      </c>
      <c r="AH455" s="2">
        <v>61</v>
      </c>
      <c r="AI455" s="2">
        <v>682.1</v>
      </c>
      <c r="AJ455" s="2">
        <v>11</v>
      </c>
      <c r="AK455" s="1" t="s">
        <v>2682</v>
      </c>
      <c r="AL455" s="2">
        <v>545.67999999999995</v>
      </c>
      <c r="AM455" s="2">
        <v>682.1</v>
      </c>
      <c r="AN455" s="66">
        <v>124960.72</v>
      </c>
      <c r="AO455" s="1" t="s">
        <v>7281</v>
      </c>
      <c r="AP455" s="1" t="s">
        <v>33</v>
      </c>
      <c r="AQ455" s="1" t="s">
        <v>435</v>
      </c>
      <c r="AR455" s="1" t="s">
        <v>663</v>
      </c>
      <c r="AS455" s="1" t="s">
        <v>2792</v>
      </c>
      <c r="AT455" s="133">
        <f t="shared" si="21"/>
        <v>2020</v>
      </c>
      <c r="AU455" s="1">
        <f t="shared" si="22"/>
        <v>3</v>
      </c>
      <c r="AV455" s="1">
        <f t="shared" si="23"/>
        <v>11</v>
      </c>
    </row>
    <row r="456" spans="1:48" x14ac:dyDescent="0.3">
      <c r="A456" s="2">
        <v>0.98</v>
      </c>
      <c r="B456" s="1" t="s">
        <v>211</v>
      </c>
      <c r="C456" s="68">
        <v>1041</v>
      </c>
      <c r="D456" s="2">
        <v>1162</v>
      </c>
      <c r="E456" s="1" t="s">
        <v>45</v>
      </c>
      <c r="F456" s="1" t="s">
        <v>274</v>
      </c>
      <c r="G456" s="1" t="s">
        <v>2641</v>
      </c>
      <c r="H456" s="1" t="s">
        <v>191</v>
      </c>
      <c r="I456" s="1" t="s">
        <v>6514</v>
      </c>
      <c r="J456" s="1" t="s">
        <v>1852</v>
      </c>
      <c r="K456" s="1" t="s">
        <v>207</v>
      </c>
      <c r="L456" s="1" t="s">
        <v>123</v>
      </c>
      <c r="M456" s="1" t="s">
        <v>46</v>
      </c>
      <c r="N456" s="1" t="s">
        <v>116</v>
      </c>
      <c r="O456" s="1" t="s">
        <v>209</v>
      </c>
      <c r="P456" s="1" t="s">
        <v>119</v>
      </c>
      <c r="Q456" s="66">
        <v>625793.31000000006</v>
      </c>
      <c r="R456" s="67">
        <v>1</v>
      </c>
      <c r="S456" s="1" t="s">
        <v>7226</v>
      </c>
      <c r="T456" s="1" t="s">
        <v>7282</v>
      </c>
      <c r="U456" s="1" t="s">
        <v>7226</v>
      </c>
      <c r="V456" s="1" t="s">
        <v>7226</v>
      </c>
      <c r="W456" s="1" t="s">
        <v>7283</v>
      </c>
      <c r="X456" s="1" t="s">
        <v>7283</v>
      </c>
      <c r="Y456" s="1" t="s">
        <v>2793</v>
      </c>
      <c r="Z456" s="1" t="s">
        <v>2794</v>
      </c>
      <c r="AA456" s="1" t="s">
        <v>7137</v>
      </c>
      <c r="AB456" s="1" t="s">
        <v>47</v>
      </c>
      <c r="AC456" s="1" t="s">
        <v>90</v>
      </c>
      <c r="AD456" s="1" t="s">
        <v>49</v>
      </c>
      <c r="AE456" s="66">
        <v>617593.31000000006</v>
      </c>
      <c r="AF456" s="1" t="s">
        <v>46</v>
      </c>
      <c r="AG456" s="66">
        <v>8200</v>
      </c>
      <c r="AH456" s="2">
        <v>82</v>
      </c>
      <c r="AI456" s="104">
        <v>2707.32</v>
      </c>
      <c r="AJ456" s="1" t="s">
        <v>46</v>
      </c>
      <c r="AK456" s="1" t="s">
        <v>2682</v>
      </c>
      <c r="AL456" s="2">
        <v>639.4</v>
      </c>
      <c r="AM456" s="104">
        <v>146422.6</v>
      </c>
      <c r="AN456" s="66">
        <v>729.25</v>
      </c>
      <c r="AO456" s="1" t="s">
        <v>7284</v>
      </c>
      <c r="AP456" s="1" t="s">
        <v>33</v>
      </c>
      <c r="AQ456" s="1" t="s">
        <v>118</v>
      </c>
      <c r="AR456" s="1" t="s">
        <v>663</v>
      </c>
      <c r="AS456" s="1" t="s">
        <v>2795</v>
      </c>
      <c r="AT456" s="133">
        <f t="shared" si="21"/>
        <v>2020</v>
      </c>
      <c r="AU456" s="1">
        <f t="shared" si="22"/>
        <v>4</v>
      </c>
      <c r="AV456" s="1">
        <f t="shared" si="23"/>
        <v>17</v>
      </c>
    </row>
    <row r="457" spans="1:48" x14ac:dyDescent="0.3">
      <c r="A457" s="2">
        <v>0.96</v>
      </c>
      <c r="B457" s="1" t="s">
        <v>211</v>
      </c>
      <c r="C457" s="68">
        <v>1169</v>
      </c>
      <c r="D457" s="2">
        <v>1163</v>
      </c>
      <c r="E457" s="1" t="s">
        <v>210</v>
      </c>
      <c r="F457" s="1" t="s">
        <v>4464</v>
      </c>
      <c r="G457" s="1" t="s">
        <v>35</v>
      </c>
      <c r="H457" s="1" t="s">
        <v>191</v>
      </c>
      <c r="I457" s="1" t="s">
        <v>6514</v>
      </c>
      <c r="J457" s="1" t="s">
        <v>206</v>
      </c>
      <c r="K457" s="1" t="s">
        <v>6733</v>
      </c>
      <c r="L457" s="1" t="s">
        <v>477</v>
      </c>
      <c r="M457" s="1" t="s">
        <v>4470</v>
      </c>
      <c r="N457" s="1" t="s">
        <v>116</v>
      </c>
      <c r="O457" s="1" t="s">
        <v>209</v>
      </c>
      <c r="P457" s="1" t="s">
        <v>119</v>
      </c>
      <c r="Q457" s="66">
        <v>322018.96000000002</v>
      </c>
      <c r="R457" s="67">
        <v>0.37</v>
      </c>
      <c r="S457" s="1" t="s">
        <v>7226</v>
      </c>
      <c r="T457" s="1" t="s">
        <v>7846</v>
      </c>
      <c r="U457" s="1" t="s">
        <v>7226</v>
      </c>
      <c r="V457" s="1" t="s">
        <v>7226</v>
      </c>
      <c r="W457" s="1" t="s">
        <v>7851</v>
      </c>
      <c r="X457" s="1" t="s">
        <v>46</v>
      </c>
      <c r="Y457" s="1" t="s">
        <v>7847</v>
      </c>
      <c r="Z457" s="1" t="s">
        <v>8085</v>
      </c>
      <c r="AA457" s="1" t="s">
        <v>7542</v>
      </c>
      <c r="AB457" s="1" t="s">
        <v>6518</v>
      </c>
      <c r="AC457" s="1" t="s">
        <v>90</v>
      </c>
      <c r="AD457" s="1" t="s">
        <v>49</v>
      </c>
      <c r="AE457" s="66">
        <v>270717.77</v>
      </c>
      <c r="AF457" s="66">
        <v>1958.33</v>
      </c>
      <c r="AG457" s="66">
        <v>49288.86</v>
      </c>
      <c r="AH457" s="2">
        <v>590.82000000000005</v>
      </c>
      <c r="AI457" s="104">
        <v>1202.83</v>
      </c>
      <c r="AJ457" s="2">
        <v>19.579999999999998</v>
      </c>
      <c r="AK457" s="1" t="s">
        <v>2534</v>
      </c>
      <c r="AL457" s="68">
        <v>2844</v>
      </c>
      <c r="AM457" s="68">
        <v>1154</v>
      </c>
      <c r="AN457" s="66">
        <v>492416</v>
      </c>
      <c r="AO457" s="1" t="s">
        <v>7226</v>
      </c>
      <c r="AP457" s="1" t="s">
        <v>33</v>
      </c>
      <c r="AQ457" s="1" t="s">
        <v>118</v>
      </c>
      <c r="AR457" s="1" t="s">
        <v>663</v>
      </c>
      <c r="AS457" s="1" t="s">
        <v>2796</v>
      </c>
      <c r="AT457" s="133">
        <f t="shared" si="21"/>
        <v>2020</v>
      </c>
      <c r="AU457" s="1">
        <f t="shared" si="22"/>
        <v>9</v>
      </c>
      <c r="AV457" s="1">
        <f t="shared" si="23"/>
        <v>38</v>
      </c>
    </row>
    <row r="458" spans="1:48" x14ac:dyDescent="0.3">
      <c r="A458" s="2">
        <v>0.84</v>
      </c>
      <c r="B458" s="1" t="s">
        <v>217</v>
      </c>
      <c r="C458" s="68">
        <v>1145</v>
      </c>
      <c r="D458" s="2">
        <v>1164</v>
      </c>
      <c r="E458" s="1" t="s">
        <v>210</v>
      </c>
      <c r="F458" s="1" t="s">
        <v>81</v>
      </c>
      <c r="G458" s="1" t="s">
        <v>35</v>
      </c>
      <c r="H458" s="1" t="s">
        <v>6534</v>
      </c>
      <c r="I458" s="1" t="s">
        <v>6523</v>
      </c>
      <c r="J458" s="1" t="s">
        <v>213</v>
      </c>
      <c r="K458" s="1" t="s">
        <v>214</v>
      </c>
      <c r="L458" s="1" t="s">
        <v>39</v>
      </c>
      <c r="M458" s="1" t="s">
        <v>4480</v>
      </c>
      <c r="N458" s="1" t="s">
        <v>86</v>
      </c>
      <c r="O458" s="1" t="s">
        <v>87</v>
      </c>
      <c r="P458" s="1" t="s">
        <v>96</v>
      </c>
      <c r="Q458" s="66">
        <v>2223403.11</v>
      </c>
      <c r="R458" s="67">
        <v>0.7</v>
      </c>
      <c r="S458" s="1" t="s">
        <v>7167</v>
      </c>
      <c r="T458" s="1" t="s">
        <v>7286</v>
      </c>
      <c r="U458" s="1" t="s">
        <v>7167</v>
      </c>
      <c r="V458" s="1" t="s">
        <v>7167</v>
      </c>
      <c r="W458" s="1" t="s">
        <v>7411</v>
      </c>
      <c r="X458" s="1" t="s">
        <v>46</v>
      </c>
      <c r="Y458" s="1" t="s">
        <v>8086</v>
      </c>
      <c r="Z458" s="1" t="s">
        <v>8087</v>
      </c>
      <c r="AA458" s="1" t="s">
        <v>7542</v>
      </c>
      <c r="AB458" s="1" t="s">
        <v>6518</v>
      </c>
      <c r="AC458" s="1" t="s">
        <v>216</v>
      </c>
      <c r="AD458" s="1" t="s">
        <v>49</v>
      </c>
      <c r="AE458" s="66">
        <v>1976763.11</v>
      </c>
      <c r="AF458" s="66">
        <v>88000</v>
      </c>
      <c r="AG458" s="66">
        <v>158640</v>
      </c>
      <c r="AH458" s="104">
        <v>1586.4</v>
      </c>
      <c r="AI458" s="104">
        <v>8632.15</v>
      </c>
      <c r="AJ458" s="2">
        <v>880</v>
      </c>
      <c r="AK458" s="1" t="s">
        <v>2682</v>
      </c>
      <c r="AL458" s="104">
        <v>8632.15</v>
      </c>
      <c r="AM458" s="104">
        <v>8632.15</v>
      </c>
      <c r="AN458" s="66">
        <v>1976762.35</v>
      </c>
      <c r="AO458" s="1" t="s">
        <v>7287</v>
      </c>
      <c r="AP458" s="1" t="s">
        <v>33</v>
      </c>
      <c r="AQ458" s="1" t="s">
        <v>95</v>
      </c>
      <c r="AR458" s="1" t="s">
        <v>663</v>
      </c>
      <c r="AS458" s="1" t="s">
        <v>2797</v>
      </c>
      <c r="AT458" s="133">
        <f t="shared" si="21"/>
        <v>2020</v>
      </c>
      <c r="AU458" s="1">
        <f t="shared" si="22"/>
        <v>9</v>
      </c>
      <c r="AV458" s="1">
        <f t="shared" si="23"/>
        <v>38</v>
      </c>
    </row>
    <row r="459" spans="1:48" x14ac:dyDescent="0.3">
      <c r="A459" s="2">
        <v>1</v>
      </c>
      <c r="B459" s="1" t="s">
        <v>140</v>
      </c>
      <c r="C459" s="2">
        <v>0</v>
      </c>
      <c r="D459" s="2">
        <v>1165</v>
      </c>
      <c r="E459" s="1" t="s">
        <v>177</v>
      </c>
      <c r="F459" s="1" t="s">
        <v>179</v>
      </c>
      <c r="G459" s="1" t="s">
        <v>35</v>
      </c>
      <c r="H459" s="1" t="s">
        <v>218</v>
      </c>
      <c r="I459" s="1" t="s">
        <v>6523</v>
      </c>
      <c r="J459" s="1" t="s">
        <v>219</v>
      </c>
      <c r="K459" s="1" t="s">
        <v>220</v>
      </c>
      <c r="L459" s="1" t="s">
        <v>41</v>
      </c>
      <c r="M459" s="1" t="s">
        <v>4471</v>
      </c>
      <c r="N459" s="1" t="s">
        <v>46</v>
      </c>
      <c r="O459" s="1" t="s">
        <v>46</v>
      </c>
      <c r="P459" s="1" t="s">
        <v>46</v>
      </c>
      <c r="Q459" s="66">
        <v>1830797.33</v>
      </c>
      <c r="R459" s="67">
        <v>0.81</v>
      </c>
      <c r="S459" s="1" t="s">
        <v>7198</v>
      </c>
      <c r="T459" s="1" t="s">
        <v>7288</v>
      </c>
      <c r="U459" s="1" t="s">
        <v>7198</v>
      </c>
      <c r="V459" s="1" t="s">
        <v>7198</v>
      </c>
      <c r="W459" s="1" t="s">
        <v>7288</v>
      </c>
      <c r="X459" s="1" t="s">
        <v>46</v>
      </c>
      <c r="Y459" s="1" t="s">
        <v>7782</v>
      </c>
      <c r="Z459" s="1" t="s">
        <v>7021</v>
      </c>
      <c r="AA459" s="1" t="s">
        <v>7671</v>
      </c>
      <c r="AB459" s="1" t="s">
        <v>47</v>
      </c>
      <c r="AC459" s="1" t="s">
        <v>139</v>
      </c>
      <c r="AD459" s="1" t="s">
        <v>182</v>
      </c>
      <c r="AE459" s="66">
        <v>1780097.33</v>
      </c>
      <c r="AF459" s="66" t="s">
        <v>46</v>
      </c>
      <c r="AG459" s="66">
        <v>50700</v>
      </c>
      <c r="AH459" s="2">
        <v>507</v>
      </c>
      <c r="AI459" s="104">
        <v>17554.330000000002</v>
      </c>
      <c r="AJ459" s="2" t="s">
        <v>46</v>
      </c>
      <c r="AK459" s="1" t="s">
        <v>46</v>
      </c>
      <c r="AL459" s="104" t="s">
        <v>46</v>
      </c>
      <c r="AM459" s="104" t="s">
        <v>46</v>
      </c>
      <c r="AN459" s="66" t="s">
        <v>46</v>
      </c>
      <c r="AO459" s="1" t="s">
        <v>7218</v>
      </c>
      <c r="AP459" s="1" t="s">
        <v>218</v>
      </c>
      <c r="AQ459" s="1" t="s">
        <v>46</v>
      </c>
      <c r="AR459" s="1" t="s">
        <v>46</v>
      </c>
      <c r="AS459" s="1" t="s">
        <v>2798</v>
      </c>
      <c r="AT459" s="133">
        <f t="shared" si="21"/>
        <v>2020</v>
      </c>
      <c r="AU459" s="1">
        <f t="shared" si="22"/>
        <v>8</v>
      </c>
      <c r="AV459" s="1">
        <f t="shared" si="23"/>
        <v>35</v>
      </c>
    </row>
    <row r="460" spans="1:48" x14ac:dyDescent="0.3">
      <c r="A460" s="2">
        <v>0.76</v>
      </c>
      <c r="B460" s="1" t="s">
        <v>140</v>
      </c>
      <c r="C460" s="2">
        <v>922</v>
      </c>
      <c r="D460" s="2">
        <v>1172</v>
      </c>
      <c r="E460" s="1" t="s">
        <v>89</v>
      </c>
      <c r="F460" s="1" t="s">
        <v>179</v>
      </c>
      <c r="G460" s="1" t="s">
        <v>35</v>
      </c>
      <c r="H460" s="1" t="s">
        <v>120</v>
      </c>
      <c r="I460" s="1" t="s">
        <v>6520</v>
      </c>
      <c r="J460" s="1" t="s">
        <v>221</v>
      </c>
      <c r="K460" s="1" t="s">
        <v>122</v>
      </c>
      <c r="L460" s="1" t="s">
        <v>123</v>
      </c>
      <c r="M460" s="1" t="s">
        <v>222</v>
      </c>
      <c r="N460" s="1" t="s">
        <v>125</v>
      </c>
      <c r="O460" s="1" t="s">
        <v>126</v>
      </c>
      <c r="P460" s="1" t="s">
        <v>107</v>
      </c>
      <c r="Q460" s="66">
        <v>225762</v>
      </c>
      <c r="R460" s="67">
        <v>0.71</v>
      </c>
      <c r="S460" s="1" t="s">
        <v>7164</v>
      </c>
      <c r="T460" s="1" t="s">
        <v>7289</v>
      </c>
      <c r="U460" s="1" t="s">
        <v>7164</v>
      </c>
      <c r="V460" s="1" t="s">
        <v>7164</v>
      </c>
      <c r="W460" s="1" t="s">
        <v>7340</v>
      </c>
      <c r="X460" s="1" t="s">
        <v>46</v>
      </c>
      <c r="Y460" s="1" t="s">
        <v>7848</v>
      </c>
      <c r="Z460" s="1" t="s">
        <v>7849</v>
      </c>
      <c r="AA460" s="1" t="s">
        <v>7402</v>
      </c>
      <c r="AB460" s="1" t="s">
        <v>47</v>
      </c>
      <c r="AC460" s="1" t="s">
        <v>139</v>
      </c>
      <c r="AD460" s="1" t="s">
        <v>182</v>
      </c>
      <c r="AE460" s="66">
        <v>223962</v>
      </c>
      <c r="AF460" s="66" t="s">
        <v>46</v>
      </c>
      <c r="AG460" s="66">
        <v>1800</v>
      </c>
      <c r="AH460" s="2">
        <v>18</v>
      </c>
      <c r="AI460" s="2">
        <v>978</v>
      </c>
      <c r="AJ460" s="2" t="s">
        <v>46</v>
      </c>
      <c r="AK460" s="1" t="s">
        <v>2682</v>
      </c>
      <c r="AL460" s="2">
        <v>782.4</v>
      </c>
      <c r="AM460" s="2">
        <v>978</v>
      </c>
      <c r="AN460" s="66">
        <v>179169.6</v>
      </c>
      <c r="AO460" s="1" t="s">
        <v>7287</v>
      </c>
      <c r="AP460" s="1" t="s">
        <v>33</v>
      </c>
      <c r="AQ460" s="1" t="s">
        <v>127</v>
      </c>
      <c r="AR460" s="1" t="s">
        <v>663</v>
      </c>
      <c r="AS460" s="1" t="s">
        <v>2799</v>
      </c>
      <c r="AT460" s="133">
        <f t="shared" si="21"/>
        <v>2020</v>
      </c>
      <c r="AU460" s="1">
        <f t="shared" si="22"/>
        <v>9</v>
      </c>
      <c r="AV460" s="1">
        <f t="shared" si="23"/>
        <v>36</v>
      </c>
    </row>
    <row r="461" spans="1:48" x14ac:dyDescent="0.3">
      <c r="A461" s="2">
        <v>0.98</v>
      </c>
      <c r="B461" s="1" t="s">
        <v>79</v>
      </c>
      <c r="C461" s="68">
        <v>1155</v>
      </c>
      <c r="D461" s="2">
        <v>1182</v>
      </c>
      <c r="E461" s="1" t="s">
        <v>45</v>
      </c>
      <c r="F461" s="1" t="s">
        <v>171</v>
      </c>
      <c r="G461" s="1" t="s">
        <v>35</v>
      </c>
      <c r="H461" s="1" t="s">
        <v>223</v>
      </c>
      <c r="I461" s="1" t="s">
        <v>6515</v>
      </c>
      <c r="J461" s="1" t="s">
        <v>224</v>
      </c>
      <c r="K461" s="1" t="s">
        <v>186</v>
      </c>
      <c r="L461" s="1" t="s">
        <v>427</v>
      </c>
      <c r="M461" s="1" t="s">
        <v>186</v>
      </c>
      <c r="N461" s="1" t="s">
        <v>41</v>
      </c>
      <c r="O461" s="1" t="s">
        <v>225</v>
      </c>
      <c r="P461" s="1" t="s">
        <v>44</v>
      </c>
      <c r="Q461" s="66">
        <v>1010776.9</v>
      </c>
      <c r="R461" s="67">
        <v>0.19</v>
      </c>
      <c r="S461" s="1" t="s">
        <v>7171</v>
      </c>
      <c r="T461" s="1" t="s">
        <v>7290</v>
      </c>
      <c r="U461" s="1" t="s">
        <v>7171</v>
      </c>
      <c r="V461" s="1" t="s">
        <v>7171</v>
      </c>
      <c r="W461" s="1" t="s">
        <v>7290</v>
      </c>
      <c r="X461" s="1" t="s">
        <v>46</v>
      </c>
      <c r="Y461" s="1" t="s">
        <v>6734</v>
      </c>
      <c r="Z461" s="1" t="s">
        <v>7022</v>
      </c>
      <c r="AA461" s="1" t="s">
        <v>7360</v>
      </c>
      <c r="AB461" s="1" t="s">
        <v>47</v>
      </c>
      <c r="AC461" s="1" t="s">
        <v>78</v>
      </c>
      <c r="AD461" s="1" t="s">
        <v>49</v>
      </c>
      <c r="AE461" s="66">
        <v>921976.9</v>
      </c>
      <c r="AF461" s="66" t="s">
        <v>46</v>
      </c>
      <c r="AG461" s="66">
        <v>88800</v>
      </c>
      <c r="AH461" s="2">
        <v>928</v>
      </c>
      <c r="AI461" s="104">
        <v>4026.1</v>
      </c>
      <c r="AJ461" s="2" t="s">
        <v>46</v>
      </c>
      <c r="AK461" s="1" t="s">
        <v>2682</v>
      </c>
      <c r="AL461" s="104">
        <v>4026.1</v>
      </c>
      <c r="AM461" s="104">
        <v>4026.1</v>
      </c>
      <c r="AN461" s="66">
        <v>921976.9</v>
      </c>
      <c r="AO461" s="1" t="s">
        <v>7171</v>
      </c>
      <c r="AP461" s="1" t="s">
        <v>33</v>
      </c>
      <c r="AQ461" s="1" t="s">
        <v>43</v>
      </c>
      <c r="AR461" s="1" t="s">
        <v>663</v>
      </c>
      <c r="AS461" s="1" t="s">
        <v>2800</v>
      </c>
      <c r="AT461" s="133">
        <f t="shared" si="21"/>
        <v>2020</v>
      </c>
      <c r="AU461" s="1">
        <f t="shared" si="22"/>
        <v>9</v>
      </c>
      <c r="AV461" s="1">
        <f t="shared" si="23"/>
        <v>37</v>
      </c>
    </row>
    <row r="462" spans="1:48" x14ac:dyDescent="0.3">
      <c r="A462" s="2">
        <v>0.84</v>
      </c>
      <c r="B462" s="1" t="s">
        <v>140</v>
      </c>
      <c r="C462" s="68">
        <v>1084</v>
      </c>
      <c r="D462" s="2">
        <v>1185</v>
      </c>
      <c r="E462" s="1" t="s">
        <v>45</v>
      </c>
      <c r="F462" s="1" t="s">
        <v>81</v>
      </c>
      <c r="G462" s="1" t="s">
        <v>35</v>
      </c>
      <c r="H462" s="1" t="s">
        <v>191</v>
      </c>
      <c r="I462" s="1" t="s">
        <v>6520</v>
      </c>
      <c r="J462" s="1" t="s">
        <v>226</v>
      </c>
      <c r="K462" s="1" t="s">
        <v>135</v>
      </c>
      <c r="L462" s="1" t="s">
        <v>116</v>
      </c>
      <c r="M462" s="1" t="s">
        <v>4466</v>
      </c>
      <c r="N462" s="1" t="s">
        <v>116</v>
      </c>
      <c r="O462" s="1" t="s">
        <v>227</v>
      </c>
      <c r="P462" s="1" t="s">
        <v>119</v>
      </c>
      <c r="Q462" s="66">
        <v>548714.26</v>
      </c>
      <c r="R462" s="67">
        <v>0.63</v>
      </c>
      <c r="S462" s="1" t="s">
        <v>7145</v>
      </c>
      <c r="T462" s="1" t="s">
        <v>7292</v>
      </c>
      <c r="U462" s="1" t="s">
        <v>7145</v>
      </c>
      <c r="V462" s="1" t="s">
        <v>7145</v>
      </c>
      <c r="W462" s="1" t="s">
        <v>7292</v>
      </c>
      <c r="X462" s="1" t="s">
        <v>46</v>
      </c>
      <c r="Y462" s="1" t="s">
        <v>228</v>
      </c>
      <c r="Z462" s="1" t="s">
        <v>229</v>
      </c>
      <c r="AA462" s="1" t="s">
        <v>7160</v>
      </c>
      <c r="AB462" s="1" t="s">
        <v>108</v>
      </c>
      <c r="AC462" s="1" t="s">
        <v>139</v>
      </c>
      <c r="AD462" s="1" t="s">
        <v>178</v>
      </c>
      <c r="AE462" s="66">
        <v>486714.26</v>
      </c>
      <c r="AF462" s="66" t="s">
        <v>46</v>
      </c>
      <c r="AG462" s="66">
        <v>62000</v>
      </c>
      <c r="AH462" s="2">
        <v>620</v>
      </c>
      <c r="AI462" s="104">
        <v>2125.38</v>
      </c>
      <c r="AJ462" s="2" t="s">
        <v>46</v>
      </c>
      <c r="AK462" s="1" t="s">
        <v>2682</v>
      </c>
      <c r="AL462" s="104">
        <v>1912.77</v>
      </c>
      <c r="AM462" s="104">
        <v>2125.3000000000002</v>
      </c>
      <c r="AN462" s="66">
        <v>438024.33</v>
      </c>
      <c r="AO462" s="1" t="s">
        <v>7145</v>
      </c>
      <c r="AP462" s="1" t="s">
        <v>33</v>
      </c>
      <c r="AQ462" s="1" t="s">
        <v>118</v>
      </c>
      <c r="AR462" s="1" t="s">
        <v>663</v>
      </c>
      <c r="AS462" s="1" t="s">
        <v>2801</v>
      </c>
      <c r="AT462" s="133">
        <f t="shared" si="21"/>
        <v>2020</v>
      </c>
      <c r="AU462" s="1">
        <f t="shared" si="22"/>
        <v>8</v>
      </c>
      <c r="AV462" s="1">
        <f t="shared" si="23"/>
        <v>36</v>
      </c>
    </row>
    <row r="463" spans="1:48" x14ac:dyDescent="0.3">
      <c r="A463" s="2">
        <v>0.82</v>
      </c>
      <c r="B463" s="1" t="s">
        <v>140</v>
      </c>
      <c r="C463" s="2">
        <v>929</v>
      </c>
      <c r="D463" s="2">
        <v>1186</v>
      </c>
      <c r="E463" s="1" t="s">
        <v>45</v>
      </c>
      <c r="F463" s="1" t="s">
        <v>2640</v>
      </c>
      <c r="G463" s="1" t="s">
        <v>2641</v>
      </c>
      <c r="H463" s="1" t="s">
        <v>2802</v>
      </c>
      <c r="I463" s="1" t="s">
        <v>6523</v>
      </c>
      <c r="J463" s="1" t="s">
        <v>1867</v>
      </c>
      <c r="K463" s="1" t="s">
        <v>2803</v>
      </c>
      <c r="L463" s="1" t="s">
        <v>410</v>
      </c>
      <c r="M463" s="1" t="s">
        <v>46</v>
      </c>
      <c r="N463" s="1" t="s">
        <v>410</v>
      </c>
      <c r="O463" s="1" t="s">
        <v>428</v>
      </c>
      <c r="P463" s="1" t="s">
        <v>119</v>
      </c>
      <c r="Q463" s="66">
        <v>401649.53</v>
      </c>
      <c r="R463" s="67">
        <v>1</v>
      </c>
      <c r="S463" s="1" t="s">
        <v>7188</v>
      </c>
      <c r="T463" s="1" t="s">
        <v>7167</v>
      </c>
      <c r="U463" s="1" t="s">
        <v>7188</v>
      </c>
      <c r="V463" s="1" t="s">
        <v>7188</v>
      </c>
      <c r="W463" s="1" t="s">
        <v>7137</v>
      </c>
      <c r="X463" s="1" t="s">
        <v>7137</v>
      </c>
      <c r="Y463" s="1" t="s">
        <v>2804</v>
      </c>
      <c r="Z463" s="1" t="s">
        <v>2805</v>
      </c>
      <c r="AA463" s="1" t="s">
        <v>7137</v>
      </c>
      <c r="AB463" s="1" t="s">
        <v>47</v>
      </c>
      <c r="AC463" s="1" t="s">
        <v>139</v>
      </c>
      <c r="AD463" s="1" t="s">
        <v>182</v>
      </c>
      <c r="AE463" s="66">
        <v>401049.53</v>
      </c>
      <c r="AF463" s="66" t="s">
        <v>46</v>
      </c>
      <c r="AG463" s="66">
        <v>600</v>
      </c>
      <c r="AH463" s="2">
        <v>6</v>
      </c>
      <c r="AI463" s="104">
        <v>1757.3</v>
      </c>
      <c r="AJ463" s="2" t="s">
        <v>46</v>
      </c>
      <c r="AK463" s="1" t="s">
        <v>2682</v>
      </c>
      <c r="AL463" s="104">
        <v>1573.85</v>
      </c>
      <c r="AM463" s="104">
        <v>1748.73</v>
      </c>
      <c r="AN463" s="66">
        <v>360411.65</v>
      </c>
      <c r="AO463" s="1" t="s">
        <v>7124</v>
      </c>
      <c r="AP463" s="1" t="s">
        <v>33</v>
      </c>
      <c r="AQ463" s="1" t="s">
        <v>118</v>
      </c>
      <c r="AR463" s="1" t="s">
        <v>663</v>
      </c>
      <c r="AS463" s="1" t="s">
        <v>2806</v>
      </c>
      <c r="AT463" s="133">
        <f t="shared" si="21"/>
        <v>2020</v>
      </c>
      <c r="AU463" s="1">
        <f t="shared" si="22"/>
        <v>4</v>
      </c>
      <c r="AV463" s="1">
        <f t="shared" si="23"/>
        <v>17</v>
      </c>
    </row>
    <row r="464" spans="1:48" x14ac:dyDescent="0.3">
      <c r="A464" s="2">
        <v>0.83</v>
      </c>
      <c r="B464" s="1" t="s">
        <v>79</v>
      </c>
      <c r="C464" s="68">
        <v>1162</v>
      </c>
      <c r="D464" s="2">
        <v>1191</v>
      </c>
      <c r="E464" s="1" t="s">
        <v>58</v>
      </c>
      <c r="F464" s="1" t="s">
        <v>171</v>
      </c>
      <c r="G464" s="1" t="s">
        <v>35</v>
      </c>
      <c r="H464" s="1" t="s">
        <v>230</v>
      </c>
      <c r="I464" s="1" t="s">
        <v>6510</v>
      </c>
      <c r="J464" s="1" t="s">
        <v>231</v>
      </c>
      <c r="K464" s="1" t="s">
        <v>73</v>
      </c>
      <c r="L464" s="1" t="s">
        <v>39</v>
      </c>
      <c r="M464" s="1" t="s">
        <v>4460</v>
      </c>
      <c r="N464" s="1" t="s">
        <v>41</v>
      </c>
      <c r="O464" s="1" t="s">
        <v>234</v>
      </c>
      <c r="P464" s="1" t="s">
        <v>44</v>
      </c>
      <c r="Q464" s="66">
        <v>358054.47</v>
      </c>
      <c r="R464" s="67">
        <v>0.34</v>
      </c>
      <c r="S464" s="1" t="s">
        <v>7293</v>
      </c>
      <c r="T464" s="1" t="s">
        <v>7850</v>
      </c>
      <c r="U464" s="1" t="s">
        <v>7293</v>
      </c>
      <c r="V464" s="1" t="s">
        <v>7293</v>
      </c>
      <c r="W464" s="1" t="s">
        <v>8123</v>
      </c>
      <c r="X464" s="1" t="s">
        <v>46</v>
      </c>
      <c r="Y464" s="1" t="s">
        <v>8124</v>
      </c>
      <c r="Z464" s="1" t="s">
        <v>8125</v>
      </c>
      <c r="AA464" s="1" t="s">
        <v>7542</v>
      </c>
      <c r="AB464" s="1" t="s">
        <v>47</v>
      </c>
      <c r="AC464" s="1" t="s">
        <v>78</v>
      </c>
      <c r="AD464" s="1" t="s">
        <v>49</v>
      </c>
      <c r="AE464" s="66">
        <v>312454.46999999997</v>
      </c>
      <c r="AF464" s="66" t="s">
        <v>46</v>
      </c>
      <c r="AG464" s="66">
        <v>45600</v>
      </c>
      <c r="AH464" s="2">
        <v>456</v>
      </c>
      <c r="AI464" s="104">
        <v>1364.43</v>
      </c>
      <c r="AJ464" s="2" t="s">
        <v>46</v>
      </c>
      <c r="AK464" s="1" t="s">
        <v>2682</v>
      </c>
      <c r="AL464" s="104">
        <v>1407.08</v>
      </c>
      <c r="AM464" s="104">
        <v>1563.42</v>
      </c>
      <c r="AN464" s="66">
        <v>322221.32</v>
      </c>
      <c r="AO464" s="1" t="s">
        <v>7295</v>
      </c>
      <c r="AP464" s="1" t="s">
        <v>33</v>
      </c>
      <c r="AQ464" s="1" t="s">
        <v>76</v>
      </c>
      <c r="AR464" s="1" t="s">
        <v>663</v>
      </c>
      <c r="AS464" s="1" t="s">
        <v>2807</v>
      </c>
      <c r="AT464" s="133">
        <f t="shared" si="21"/>
        <v>2020</v>
      </c>
      <c r="AU464" s="1">
        <f t="shared" si="22"/>
        <v>9</v>
      </c>
      <c r="AV464" s="1">
        <f t="shared" si="23"/>
        <v>38</v>
      </c>
    </row>
    <row r="465" spans="1:48" x14ac:dyDescent="0.3">
      <c r="A465" s="2">
        <v>0.48</v>
      </c>
      <c r="B465" s="1" t="s">
        <v>79</v>
      </c>
      <c r="C465" s="68">
        <v>1009</v>
      </c>
      <c r="D465" s="2">
        <v>1192</v>
      </c>
      <c r="E465" s="1" t="s">
        <v>45</v>
      </c>
      <c r="F465" s="1" t="s">
        <v>81</v>
      </c>
      <c r="G465" s="1" t="s">
        <v>35</v>
      </c>
      <c r="H465" s="1" t="s">
        <v>232</v>
      </c>
      <c r="I465" s="1" t="s">
        <v>6520</v>
      </c>
      <c r="J465" s="1" t="s">
        <v>233</v>
      </c>
      <c r="K465" s="1" t="s">
        <v>73</v>
      </c>
      <c r="L465" s="1" t="s">
        <v>39</v>
      </c>
      <c r="M465" s="1" t="s">
        <v>4460</v>
      </c>
      <c r="N465" s="1" t="s">
        <v>41</v>
      </c>
      <c r="O465" s="1" t="s">
        <v>234</v>
      </c>
      <c r="P465" s="1" t="s">
        <v>44</v>
      </c>
      <c r="Q465" s="66">
        <v>54738.23</v>
      </c>
      <c r="R465" s="67">
        <v>0.45</v>
      </c>
      <c r="S465" s="1" t="s">
        <v>7233</v>
      </c>
      <c r="T465" s="1" t="s">
        <v>7296</v>
      </c>
      <c r="U465" s="1" t="s">
        <v>7233</v>
      </c>
      <c r="V465" s="1" t="s">
        <v>7233</v>
      </c>
      <c r="W465" s="1" t="s">
        <v>7851</v>
      </c>
      <c r="X465" s="1" t="s">
        <v>46</v>
      </c>
      <c r="Y465" s="1" t="s">
        <v>235</v>
      </c>
      <c r="Z465" s="1" t="s">
        <v>7852</v>
      </c>
      <c r="AA465" s="1" t="s">
        <v>7410</v>
      </c>
      <c r="AB465" s="1" t="s">
        <v>47</v>
      </c>
      <c r="AC465" s="1" t="s">
        <v>78</v>
      </c>
      <c r="AD465" s="1" t="s">
        <v>49</v>
      </c>
      <c r="AE465" s="66">
        <v>45250.400000000001</v>
      </c>
      <c r="AF465" s="66" t="s">
        <v>46</v>
      </c>
      <c r="AG465" s="66">
        <v>16687.830000000002</v>
      </c>
      <c r="AH465" s="2">
        <v>94.88</v>
      </c>
      <c r="AI465" s="2">
        <v>197.6</v>
      </c>
      <c r="AJ465" s="2" t="s">
        <v>46</v>
      </c>
      <c r="AK465" s="1" t="s">
        <v>2682</v>
      </c>
      <c r="AL465" s="2">
        <v>0</v>
      </c>
      <c r="AM465" s="2">
        <v>197.6</v>
      </c>
      <c r="AN465" s="66">
        <v>0</v>
      </c>
      <c r="AO465" s="1" t="s">
        <v>7123</v>
      </c>
      <c r="AP465" s="1" t="s">
        <v>33</v>
      </c>
      <c r="AQ465" s="1" t="s">
        <v>76</v>
      </c>
      <c r="AR465" s="1" t="s">
        <v>654</v>
      </c>
      <c r="AS465" s="1" t="s">
        <v>2808</v>
      </c>
      <c r="AT465" s="133">
        <f t="shared" si="21"/>
        <v>2020</v>
      </c>
      <c r="AU465" s="1">
        <f t="shared" si="22"/>
        <v>9</v>
      </c>
      <c r="AV465" s="1">
        <f t="shared" si="23"/>
        <v>36</v>
      </c>
    </row>
    <row r="466" spans="1:48" x14ac:dyDescent="0.3">
      <c r="A466" s="2">
        <v>0.2</v>
      </c>
      <c r="B466" s="1" t="s">
        <v>238</v>
      </c>
      <c r="C466" s="68">
        <v>1072</v>
      </c>
      <c r="D466" s="2">
        <v>1193</v>
      </c>
      <c r="E466" s="1" t="s">
        <v>45</v>
      </c>
      <c r="F466" s="1" t="s">
        <v>171</v>
      </c>
      <c r="G466" s="1" t="s">
        <v>4497</v>
      </c>
      <c r="H466" s="1" t="s">
        <v>236</v>
      </c>
      <c r="I466" s="1" t="s">
        <v>6514</v>
      </c>
      <c r="J466" s="1" t="s">
        <v>237</v>
      </c>
      <c r="K466" s="1" t="s">
        <v>186</v>
      </c>
      <c r="L466" s="1" t="s">
        <v>427</v>
      </c>
      <c r="M466" s="1" t="s">
        <v>4460</v>
      </c>
      <c r="N466" s="1" t="s">
        <v>41</v>
      </c>
      <c r="O466" s="1" t="s">
        <v>42</v>
      </c>
      <c r="P466" s="1" t="s">
        <v>44</v>
      </c>
      <c r="Q466" s="66">
        <v>536056.62</v>
      </c>
      <c r="R466" s="67">
        <v>0.12</v>
      </c>
      <c r="S466" s="1" t="s">
        <v>7274</v>
      </c>
      <c r="T466" s="1" t="s">
        <v>7298</v>
      </c>
      <c r="U466" s="1" t="s">
        <v>7274</v>
      </c>
      <c r="V466" s="1" t="s">
        <v>7274</v>
      </c>
      <c r="W466" s="1" t="s">
        <v>7299</v>
      </c>
      <c r="X466" s="1" t="s">
        <v>46</v>
      </c>
      <c r="Y466" s="1" t="s">
        <v>4472</v>
      </c>
      <c r="Z466" s="1" t="s">
        <v>4473</v>
      </c>
      <c r="AA466" s="1" t="s">
        <v>7194</v>
      </c>
      <c r="AB466" s="1" t="s">
        <v>108</v>
      </c>
      <c r="AC466" s="1" t="s">
        <v>78</v>
      </c>
      <c r="AD466" s="1" t="s">
        <v>49</v>
      </c>
      <c r="AE466" s="66">
        <v>454056.62</v>
      </c>
      <c r="AF466" s="66">
        <v>1600</v>
      </c>
      <c r="AG466" s="66">
        <v>80400</v>
      </c>
      <c r="AH466" s="2">
        <v>904</v>
      </c>
      <c r="AI466" s="104">
        <v>1982.78</v>
      </c>
      <c r="AJ466" s="2">
        <v>904</v>
      </c>
      <c r="AK466" s="1" t="s">
        <v>2682</v>
      </c>
      <c r="AL466" s="104">
        <v>1741.26</v>
      </c>
      <c r="AM466" s="104">
        <v>1934.75</v>
      </c>
      <c r="AN466" s="66">
        <v>398748.54</v>
      </c>
      <c r="AO466" s="1" t="s">
        <v>7273</v>
      </c>
      <c r="AP466" s="1" t="s">
        <v>33</v>
      </c>
      <c r="AQ466" s="1" t="s">
        <v>43</v>
      </c>
      <c r="AR466" s="1" t="s">
        <v>663</v>
      </c>
      <c r="AS466" s="1" t="s">
        <v>2809</v>
      </c>
      <c r="AT466" s="133">
        <f t="shared" si="21"/>
        <v>2020</v>
      </c>
      <c r="AU466" s="1">
        <f t="shared" si="22"/>
        <v>8</v>
      </c>
      <c r="AV466" s="1">
        <f t="shared" si="23"/>
        <v>34</v>
      </c>
    </row>
    <row r="467" spans="1:48" x14ac:dyDescent="0.3">
      <c r="A467" s="2">
        <v>0.86</v>
      </c>
      <c r="B467" s="1" t="s">
        <v>79</v>
      </c>
      <c r="C467" s="68">
        <v>1166</v>
      </c>
      <c r="D467" s="2">
        <v>1195</v>
      </c>
      <c r="E467" s="1" t="s">
        <v>45</v>
      </c>
      <c r="F467" s="1" t="s">
        <v>81</v>
      </c>
      <c r="G467" s="1" t="s">
        <v>35</v>
      </c>
      <c r="H467" s="1" t="s">
        <v>71</v>
      </c>
      <c r="I467" s="1" t="s">
        <v>6510</v>
      </c>
      <c r="J467" s="1" t="s">
        <v>239</v>
      </c>
      <c r="K467" s="1" t="s">
        <v>73</v>
      </c>
      <c r="L467" s="1" t="s">
        <v>39</v>
      </c>
      <c r="M467" s="1" t="s">
        <v>73</v>
      </c>
      <c r="N467" s="1" t="s">
        <v>41</v>
      </c>
      <c r="O467" s="1" t="s">
        <v>234</v>
      </c>
      <c r="P467" s="1" t="s">
        <v>44</v>
      </c>
      <c r="Q467" s="66">
        <v>230852.79</v>
      </c>
      <c r="R467" s="67">
        <v>0.73</v>
      </c>
      <c r="S467" s="1" t="s">
        <v>7300</v>
      </c>
      <c r="T467" s="1" t="s">
        <v>7301</v>
      </c>
      <c r="U467" s="1" t="s">
        <v>7300</v>
      </c>
      <c r="V467" s="1" t="s">
        <v>7300</v>
      </c>
      <c r="W467" s="1" t="s">
        <v>7853</v>
      </c>
      <c r="X467" s="1" t="s">
        <v>46</v>
      </c>
      <c r="Y467" s="1" t="s">
        <v>6535</v>
      </c>
      <c r="Z467" s="1" t="s">
        <v>7854</v>
      </c>
      <c r="AA467" s="1" t="s">
        <v>7376</v>
      </c>
      <c r="AB467" s="1" t="s">
        <v>47</v>
      </c>
      <c r="AC467" s="1" t="s">
        <v>78</v>
      </c>
      <c r="AD467" s="1" t="s">
        <v>49</v>
      </c>
      <c r="AE467" s="66">
        <v>179652.79</v>
      </c>
      <c r="AF467" s="66" t="s">
        <v>46</v>
      </c>
      <c r="AG467" s="66">
        <v>51200</v>
      </c>
      <c r="AH467" s="2">
        <v>512</v>
      </c>
      <c r="AI467" s="2">
        <v>784.52</v>
      </c>
      <c r="AJ467" s="2" t="s">
        <v>46</v>
      </c>
      <c r="AK467" s="1" t="s">
        <v>2682</v>
      </c>
      <c r="AL467" s="2">
        <v>627.61</v>
      </c>
      <c r="AM467" s="2">
        <v>784.52</v>
      </c>
      <c r="AN467" s="66">
        <v>143722.69</v>
      </c>
      <c r="AO467" s="1" t="s">
        <v>7271</v>
      </c>
      <c r="AP467" s="1" t="s">
        <v>33</v>
      </c>
      <c r="AQ467" s="1" t="s">
        <v>76</v>
      </c>
      <c r="AR467" s="1" t="s">
        <v>654</v>
      </c>
      <c r="AS467" s="1" t="s">
        <v>2810</v>
      </c>
      <c r="AT467" s="133">
        <f t="shared" si="21"/>
        <v>2020</v>
      </c>
      <c r="AU467" s="1">
        <f t="shared" si="22"/>
        <v>9</v>
      </c>
      <c r="AV467" s="1">
        <f t="shared" si="23"/>
        <v>38</v>
      </c>
    </row>
    <row r="468" spans="1:48" x14ac:dyDescent="0.3">
      <c r="A468" s="2">
        <v>1.35</v>
      </c>
      <c r="B468" s="1" t="s">
        <v>140</v>
      </c>
      <c r="C468" s="2">
        <v>919</v>
      </c>
      <c r="D468" s="2">
        <v>1197</v>
      </c>
      <c r="E468" s="1" t="s">
        <v>46</v>
      </c>
      <c r="F468" s="1" t="s">
        <v>274</v>
      </c>
      <c r="G468" s="1" t="s">
        <v>2641</v>
      </c>
      <c r="H468" s="1" t="s">
        <v>319</v>
      </c>
      <c r="I468" s="1" t="s">
        <v>6515</v>
      </c>
      <c r="J468" s="1" t="s">
        <v>2811</v>
      </c>
      <c r="K468" s="1" t="s">
        <v>208</v>
      </c>
      <c r="L468" s="1" t="s">
        <v>86</v>
      </c>
      <c r="M468" s="1" t="s">
        <v>46</v>
      </c>
      <c r="N468" s="1" t="s">
        <v>86</v>
      </c>
      <c r="O468" s="1" t="s">
        <v>131</v>
      </c>
      <c r="P468" s="1" t="s">
        <v>96</v>
      </c>
      <c r="Q468" s="66">
        <v>227379.24</v>
      </c>
      <c r="R468" s="67">
        <v>1</v>
      </c>
      <c r="S468" s="1" t="s">
        <v>7249</v>
      </c>
      <c r="T468" s="1" t="s">
        <v>7302</v>
      </c>
      <c r="U468" s="1" t="s">
        <v>7249</v>
      </c>
      <c r="V468" s="1" t="s">
        <v>7249</v>
      </c>
      <c r="W468" s="1" t="s">
        <v>7303</v>
      </c>
      <c r="X468" s="1" t="s">
        <v>7303</v>
      </c>
      <c r="Y468" s="1" t="s">
        <v>2812</v>
      </c>
      <c r="Z468" s="1" t="s">
        <v>2813</v>
      </c>
      <c r="AA468" s="1" t="s">
        <v>7303</v>
      </c>
      <c r="AB468" s="1" t="s">
        <v>47</v>
      </c>
      <c r="AC468" s="1" t="s">
        <v>139</v>
      </c>
      <c r="AD468" s="1" t="s">
        <v>166</v>
      </c>
      <c r="AE468" s="66">
        <v>219036.25</v>
      </c>
      <c r="AF468" s="66" t="s">
        <v>46</v>
      </c>
      <c r="AG468" s="66">
        <v>8342.98</v>
      </c>
      <c r="AH468" s="2">
        <v>83.43</v>
      </c>
      <c r="AI468" s="2">
        <v>963.98</v>
      </c>
      <c r="AJ468" s="2" t="s">
        <v>46</v>
      </c>
      <c r="AK468" s="1" t="s">
        <v>2682</v>
      </c>
      <c r="AL468" s="2">
        <v>947</v>
      </c>
      <c r="AM468" s="2">
        <v>947</v>
      </c>
      <c r="AN468" s="66">
        <v>216863</v>
      </c>
      <c r="AO468" s="1" t="s">
        <v>7304</v>
      </c>
      <c r="AP468" s="1" t="s">
        <v>33</v>
      </c>
      <c r="AQ468" s="1" t="s">
        <v>435</v>
      </c>
      <c r="AR468" s="1" t="s">
        <v>663</v>
      </c>
      <c r="AS468" s="1" t="s">
        <v>2814</v>
      </c>
      <c r="AT468" s="133">
        <f t="shared" si="21"/>
        <v>2020</v>
      </c>
      <c r="AU468" s="1">
        <f t="shared" si="22"/>
        <v>1</v>
      </c>
      <c r="AV468" s="1">
        <f t="shared" si="23"/>
        <v>5</v>
      </c>
    </row>
    <row r="469" spans="1:48" x14ac:dyDescent="0.3">
      <c r="A469" s="2">
        <v>0.38</v>
      </c>
      <c r="B469" s="1" t="s">
        <v>140</v>
      </c>
      <c r="C469" s="2">
        <v>957</v>
      </c>
      <c r="D469" s="2">
        <v>1198</v>
      </c>
      <c r="E469" s="1" t="s">
        <v>177</v>
      </c>
      <c r="F469" s="1" t="s">
        <v>274</v>
      </c>
      <c r="G469" s="1" t="s">
        <v>2641</v>
      </c>
      <c r="H469" s="1" t="s">
        <v>240</v>
      </c>
      <c r="I469" s="1" t="s">
        <v>6515</v>
      </c>
      <c r="J469" s="1" t="s">
        <v>241</v>
      </c>
      <c r="K469" s="1" t="s">
        <v>112</v>
      </c>
      <c r="L469" s="1" t="s">
        <v>104</v>
      </c>
      <c r="M469" s="1" t="s">
        <v>112</v>
      </c>
      <c r="N469" s="1" t="s">
        <v>104</v>
      </c>
      <c r="O469" s="1" t="s">
        <v>105</v>
      </c>
      <c r="P469" s="1" t="s">
        <v>107</v>
      </c>
      <c r="Q469" s="66">
        <v>140881.51</v>
      </c>
      <c r="R469" s="67">
        <v>1</v>
      </c>
      <c r="S469" s="1" t="s">
        <v>7305</v>
      </c>
      <c r="T469" s="1" t="s">
        <v>7263</v>
      </c>
      <c r="U469" s="1" t="s">
        <v>7305</v>
      </c>
      <c r="V469" s="1" t="s">
        <v>7305</v>
      </c>
      <c r="W469" s="1" t="s">
        <v>7306</v>
      </c>
      <c r="X469" s="1" t="s">
        <v>7306</v>
      </c>
      <c r="Y469" s="1" t="s">
        <v>6536</v>
      </c>
      <c r="Z469" s="1" t="s">
        <v>6537</v>
      </c>
      <c r="AA469" s="1" t="s">
        <v>7306</v>
      </c>
      <c r="AB469" s="1" t="s">
        <v>47</v>
      </c>
      <c r="AC469" s="1" t="s">
        <v>139</v>
      </c>
      <c r="AD469" s="1" t="s">
        <v>166</v>
      </c>
      <c r="AE469" s="66">
        <v>120181.51</v>
      </c>
      <c r="AF469" s="66">
        <v>2400</v>
      </c>
      <c r="AG469" s="66">
        <v>18300</v>
      </c>
      <c r="AH469" s="2">
        <v>183</v>
      </c>
      <c r="AI469" s="2">
        <v>524.82000000000005</v>
      </c>
      <c r="AJ469" s="2">
        <v>24</v>
      </c>
      <c r="AK469" s="1" t="s">
        <v>2701</v>
      </c>
      <c r="AL469" s="2">
        <v>0</v>
      </c>
      <c r="AM469" s="2">
        <v>524.80999999999995</v>
      </c>
      <c r="AN469" s="66">
        <v>0</v>
      </c>
      <c r="AO469" s="1" t="s">
        <v>7214</v>
      </c>
      <c r="AP469" s="1" t="s">
        <v>33</v>
      </c>
      <c r="AQ469" s="1" t="s">
        <v>46</v>
      </c>
      <c r="AR469" s="1" t="s">
        <v>654</v>
      </c>
      <c r="AS469" s="1" t="s">
        <v>2815</v>
      </c>
      <c r="AT469" s="133">
        <f t="shared" si="21"/>
        <v>2020</v>
      </c>
      <c r="AU469" s="1">
        <f t="shared" si="22"/>
        <v>7</v>
      </c>
      <c r="AV469" s="1">
        <f t="shared" si="23"/>
        <v>27</v>
      </c>
    </row>
    <row r="470" spans="1:48" x14ac:dyDescent="0.3">
      <c r="A470" s="2">
        <v>0</v>
      </c>
      <c r="B470" s="1" t="s">
        <v>50</v>
      </c>
      <c r="C470" s="2" t="s">
        <v>46</v>
      </c>
      <c r="D470" s="2">
        <v>1199</v>
      </c>
      <c r="E470" s="1" t="s">
        <v>46</v>
      </c>
      <c r="F470" s="1" t="s">
        <v>2694</v>
      </c>
      <c r="G470" s="1" t="s">
        <v>2695</v>
      </c>
      <c r="H470" s="1" t="s">
        <v>218</v>
      </c>
      <c r="I470" s="1" t="s">
        <v>6514</v>
      </c>
      <c r="J470" s="1" t="s">
        <v>1880</v>
      </c>
      <c r="K470" s="1" t="s">
        <v>334</v>
      </c>
      <c r="L470" s="1" t="s">
        <v>39</v>
      </c>
      <c r="M470" s="1" t="s">
        <v>46</v>
      </c>
      <c r="N470" s="1" t="s">
        <v>557</v>
      </c>
      <c r="O470" s="1" t="s">
        <v>2816</v>
      </c>
      <c r="P470" s="1" t="s">
        <v>46</v>
      </c>
      <c r="Q470" s="66" t="s">
        <v>46</v>
      </c>
      <c r="R470" s="67">
        <v>1</v>
      </c>
      <c r="S470" s="1" t="s">
        <v>46</v>
      </c>
      <c r="T470" s="1" t="s">
        <v>46</v>
      </c>
      <c r="U470" s="1" t="s">
        <v>7307</v>
      </c>
      <c r="V470" s="1" t="s">
        <v>7307</v>
      </c>
      <c r="W470" s="1" t="s">
        <v>7307</v>
      </c>
      <c r="X470" s="1" t="s">
        <v>7307</v>
      </c>
      <c r="Y470" s="1" t="s">
        <v>2817</v>
      </c>
      <c r="Z470" s="1" t="s">
        <v>2818</v>
      </c>
      <c r="AA470" s="1" t="s">
        <v>7307</v>
      </c>
      <c r="AB470" s="1" t="s">
        <v>108</v>
      </c>
      <c r="AC470" s="1" t="s">
        <v>48</v>
      </c>
      <c r="AD470" s="1" t="s">
        <v>182</v>
      </c>
      <c r="AE470" s="66" t="s">
        <v>46</v>
      </c>
      <c r="AF470" s="66" t="s">
        <v>46</v>
      </c>
      <c r="AG470" s="66" t="s">
        <v>46</v>
      </c>
      <c r="AH470" s="2" t="s">
        <v>46</v>
      </c>
      <c r="AI470" s="2" t="s">
        <v>46</v>
      </c>
      <c r="AJ470" s="2" t="s">
        <v>46</v>
      </c>
      <c r="AK470" s="1" t="s">
        <v>46</v>
      </c>
      <c r="AL470" s="2">
        <v>0</v>
      </c>
      <c r="AM470" s="2">
        <v>0</v>
      </c>
      <c r="AN470" s="66">
        <v>0</v>
      </c>
      <c r="AO470" s="1" t="s">
        <v>7308</v>
      </c>
      <c r="AP470" s="1" t="s">
        <v>218</v>
      </c>
      <c r="AQ470" s="1" t="s">
        <v>46</v>
      </c>
      <c r="AR470" s="1" t="s">
        <v>46</v>
      </c>
      <c r="AS470" s="1" t="s">
        <v>2819</v>
      </c>
      <c r="AT470" s="133">
        <f t="shared" si="21"/>
        <v>2020</v>
      </c>
      <c r="AU470" s="1">
        <f t="shared" si="22"/>
        <v>2</v>
      </c>
      <c r="AV470" s="1">
        <f t="shared" si="23"/>
        <v>7</v>
      </c>
    </row>
    <row r="471" spans="1:48" x14ac:dyDescent="0.3">
      <c r="A471" s="2">
        <v>0.98</v>
      </c>
      <c r="B471" s="1" t="s">
        <v>238</v>
      </c>
      <c r="C471" s="68">
        <v>1216</v>
      </c>
      <c r="D471" s="2">
        <v>1200</v>
      </c>
      <c r="E471" s="1" t="s">
        <v>45</v>
      </c>
      <c r="F471" s="1" t="s">
        <v>4464</v>
      </c>
      <c r="G471" s="1" t="s">
        <v>35</v>
      </c>
      <c r="H471" s="1" t="s">
        <v>242</v>
      </c>
      <c r="I471" s="1" t="s">
        <v>6520</v>
      </c>
      <c r="J471" s="1" t="s">
        <v>243</v>
      </c>
      <c r="K471" s="1" t="s">
        <v>38</v>
      </c>
      <c r="L471" s="1" t="s">
        <v>427</v>
      </c>
      <c r="M471" s="1" t="s">
        <v>4474</v>
      </c>
      <c r="N471" s="1" t="s">
        <v>41</v>
      </c>
      <c r="O471" s="1" t="s">
        <v>42</v>
      </c>
      <c r="P471" s="1" t="s">
        <v>44</v>
      </c>
      <c r="Q471" s="66">
        <v>174488</v>
      </c>
      <c r="R471" s="67">
        <v>0.78</v>
      </c>
      <c r="S471" s="1" t="s">
        <v>7274</v>
      </c>
      <c r="T471" s="1" t="s">
        <v>7309</v>
      </c>
      <c r="U471" s="1" t="s">
        <v>7274</v>
      </c>
      <c r="V471" s="1" t="s">
        <v>7274</v>
      </c>
      <c r="W471" s="1" t="s">
        <v>7340</v>
      </c>
      <c r="X471" s="1" t="s">
        <v>46</v>
      </c>
      <c r="Y471" s="1" t="s">
        <v>8088</v>
      </c>
      <c r="Z471" s="1" t="s">
        <v>8089</v>
      </c>
      <c r="AA471" s="1" t="s">
        <v>7376</v>
      </c>
      <c r="AB471" s="1" t="s">
        <v>47</v>
      </c>
      <c r="AC471" s="1" t="s">
        <v>78</v>
      </c>
      <c r="AD471" s="1" t="s">
        <v>49</v>
      </c>
      <c r="AE471" s="66">
        <v>108088</v>
      </c>
      <c r="AF471" s="66" t="s">
        <v>46</v>
      </c>
      <c r="AG471" s="66">
        <v>46400</v>
      </c>
      <c r="AH471" s="2">
        <v>464</v>
      </c>
      <c r="AI471" s="2">
        <v>472</v>
      </c>
      <c r="AJ471" s="2" t="s">
        <v>46</v>
      </c>
      <c r="AK471" s="1" t="s">
        <v>2682</v>
      </c>
      <c r="AL471" s="2">
        <v>480</v>
      </c>
      <c r="AM471" s="2">
        <v>480</v>
      </c>
      <c r="AN471" s="66">
        <v>109920</v>
      </c>
      <c r="AO471" s="1" t="s">
        <v>7311</v>
      </c>
      <c r="AP471" s="1" t="s">
        <v>33</v>
      </c>
      <c r="AQ471" s="1" t="s">
        <v>43</v>
      </c>
      <c r="AR471" s="1" t="s">
        <v>654</v>
      </c>
      <c r="AS471" s="1" t="s">
        <v>2820</v>
      </c>
      <c r="AT471" s="133">
        <f t="shared" si="21"/>
        <v>2020</v>
      </c>
      <c r="AU471" s="1">
        <f t="shared" si="22"/>
        <v>9</v>
      </c>
      <c r="AV471" s="1">
        <f t="shared" si="23"/>
        <v>38</v>
      </c>
    </row>
    <row r="472" spans="1:48" x14ac:dyDescent="0.3">
      <c r="A472" s="2">
        <v>1</v>
      </c>
      <c r="B472" s="1" t="s">
        <v>98</v>
      </c>
      <c r="C472" s="68">
        <v>1017</v>
      </c>
      <c r="D472" s="2">
        <v>1202</v>
      </c>
      <c r="E472" s="1" t="s">
        <v>97</v>
      </c>
      <c r="F472" s="1" t="s">
        <v>274</v>
      </c>
      <c r="G472" s="1" t="s">
        <v>2641</v>
      </c>
      <c r="H472" s="1" t="s">
        <v>168</v>
      </c>
      <c r="I472" s="1" t="s">
        <v>6523</v>
      </c>
      <c r="J472" s="1" t="s">
        <v>1887</v>
      </c>
      <c r="K472" s="1" t="s">
        <v>84</v>
      </c>
      <c r="L472" s="1" t="s">
        <v>85</v>
      </c>
      <c r="M472" s="1" t="s">
        <v>46</v>
      </c>
      <c r="N472" s="1" t="s">
        <v>86</v>
      </c>
      <c r="O472" s="1" t="s">
        <v>87</v>
      </c>
      <c r="P472" s="1" t="s">
        <v>96</v>
      </c>
      <c r="Q472" s="66">
        <v>1023025.86</v>
      </c>
      <c r="R472" s="67">
        <v>1</v>
      </c>
      <c r="S472" s="1" t="s">
        <v>7308</v>
      </c>
      <c r="T472" s="1" t="s">
        <v>7312</v>
      </c>
      <c r="U472" s="1" t="s">
        <v>7308</v>
      </c>
      <c r="V472" s="1" t="s">
        <v>7308</v>
      </c>
      <c r="W472" s="1" t="s">
        <v>7204</v>
      </c>
      <c r="X472" s="1" t="s">
        <v>7204</v>
      </c>
      <c r="Y472" s="1" t="s">
        <v>2821</v>
      </c>
      <c r="Z472" s="1" t="s">
        <v>2822</v>
      </c>
      <c r="AA472" s="1" t="s">
        <v>7204</v>
      </c>
      <c r="AB472" s="1" t="s">
        <v>47</v>
      </c>
      <c r="AC472" s="1" t="s">
        <v>90</v>
      </c>
      <c r="AD472" s="1" t="s">
        <v>49</v>
      </c>
      <c r="AE472" s="66">
        <v>992925.87</v>
      </c>
      <c r="AF472" s="66">
        <v>11566.66</v>
      </c>
      <c r="AG472" s="66">
        <v>18533.330000000002</v>
      </c>
      <c r="AH472" s="2">
        <v>185.33</v>
      </c>
      <c r="AI472" s="104">
        <v>7444.1</v>
      </c>
      <c r="AJ472" s="2">
        <v>115.67</v>
      </c>
      <c r="AK472" s="1" t="s">
        <v>2682</v>
      </c>
      <c r="AL472" s="104">
        <v>4377.1000000000004</v>
      </c>
      <c r="AM472" s="104">
        <v>4377.1000000000004</v>
      </c>
      <c r="AN472" s="66">
        <v>1002355.9</v>
      </c>
      <c r="AO472" s="1" t="s">
        <v>7261</v>
      </c>
      <c r="AP472" s="1" t="s">
        <v>33</v>
      </c>
      <c r="AQ472" s="1" t="s">
        <v>369</v>
      </c>
      <c r="AR472" s="1" t="s">
        <v>663</v>
      </c>
      <c r="AS472" s="1" t="s">
        <v>2823</v>
      </c>
      <c r="AT472" s="133">
        <f t="shared" si="21"/>
        <v>2020</v>
      </c>
      <c r="AU472" s="1">
        <f t="shared" si="22"/>
        <v>3</v>
      </c>
      <c r="AV472" s="1">
        <f t="shared" si="23"/>
        <v>13</v>
      </c>
    </row>
    <row r="473" spans="1:48" x14ac:dyDescent="0.3">
      <c r="A473" s="2">
        <v>0.87</v>
      </c>
      <c r="B473" s="1" t="s">
        <v>62</v>
      </c>
      <c r="C473" s="68">
        <v>1001</v>
      </c>
      <c r="D473" s="2">
        <v>1207</v>
      </c>
      <c r="E473" s="1" t="s">
        <v>45</v>
      </c>
      <c r="F473" s="1" t="s">
        <v>274</v>
      </c>
      <c r="G473" s="1" t="s">
        <v>2641</v>
      </c>
      <c r="H473" s="1" t="s">
        <v>141</v>
      </c>
      <c r="I473" s="1" t="s">
        <v>6515</v>
      </c>
      <c r="J473" s="1" t="s">
        <v>246</v>
      </c>
      <c r="K473" s="1" t="s">
        <v>54</v>
      </c>
      <c r="L473" s="1" t="s">
        <v>55</v>
      </c>
      <c r="M473" s="1" t="s">
        <v>54</v>
      </c>
      <c r="N473" s="1" t="s">
        <v>56</v>
      </c>
      <c r="O473" s="1" t="s">
        <v>57</v>
      </c>
      <c r="P473" s="1" t="s">
        <v>146</v>
      </c>
      <c r="Q473" s="66">
        <v>302921.34999999998</v>
      </c>
      <c r="R473" s="67">
        <v>1</v>
      </c>
      <c r="S473" s="1" t="s">
        <v>7184</v>
      </c>
      <c r="T473" s="1" t="s">
        <v>7245</v>
      </c>
      <c r="U473" s="1" t="s">
        <v>7184</v>
      </c>
      <c r="V473" s="1" t="s">
        <v>7184</v>
      </c>
      <c r="W473" s="1" t="s">
        <v>7205</v>
      </c>
      <c r="X473" s="1" t="s">
        <v>7205</v>
      </c>
      <c r="Y473" s="1" t="s">
        <v>7963</v>
      </c>
      <c r="Z473" s="1" t="s">
        <v>7964</v>
      </c>
      <c r="AA473" s="1" t="s">
        <v>7205</v>
      </c>
      <c r="AB473" s="1" t="s">
        <v>6518</v>
      </c>
      <c r="AC473" s="1" t="s">
        <v>61</v>
      </c>
      <c r="AD473" s="1" t="s">
        <v>49</v>
      </c>
      <c r="AE473" s="66">
        <v>288598.34999999998</v>
      </c>
      <c r="AF473" s="66">
        <v>8000</v>
      </c>
      <c r="AG473" s="66">
        <v>6323</v>
      </c>
      <c r="AH473" s="2">
        <v>63.23</v>
      </c>
      <c r="AI473" s="104">
        <v>1260.25</v>
      </c>
      <c r="AJ473" s="2">
        <v>80</v>
      </c>
      <c r="AK473" s="1" t="s">
        <v>2682</v>
      </c>
      <c r="AL473" s="104">
        <v>1001.83</v>
      </c>
      <c r="AM473" s="104">
        <v>1252.3</v>
      </c>
      <c r="AN473" s="66">
        <v>229419.07</v>
      </c>
      <c r="AO473" s="1" t="s">
        <v>7134</v>
      </c>
      <c r="AP473" s="1" t="s">
        <v>33</v>
      </c>
      <c r="AQ473" s="1" t="s">
        <v>145</v>
      </c>
      <c r="AR473" s="1" t="s">
        <v>654</v>
      </c>
      <c r="AS473" s="1" t="s">
        <v>2824</v>
      </c>
      <c r="AT473" s="133">
        <f t="shared" si="21"/>
        <v>2020</v>
      </c>
      <c r="AU473" s="1">
        <f t="shared" si="22"/>
        <v>9</v>
      </c>
      <c r="AV473" s="1">
        <f t="shared" si="23"/>
        <v>37</v>
      </c>
    </row>
    <row r="474" spans="1:48" x14ac:dyDescent="0.3">
      <c r="A474" s="2">
        <v>1.03</v>
      </c>
      <c r="B474" s="1" t="s">
        <v>62</v>
      </c>
      <c r="C474" s="2" t="s">
        <v>46</v>
      </c>
      <c r="D474" s="2">
        <v>1210</v>
      </c>
      <c r="E474" s="1" t="s">
        <v>46</v>
      </c>
      <c r="F474" s="1" t="s">
        <v>274</v>
      </c>
      <c r="G474" s="1" t="s">
        <v>2641</v>
      </c>
      <c r="H474" s="1" t="s">
        <v>2825</v>
      </c>
      <c r="I474" s="1" t="s">
        <v>6515</v>
      </c>
      <c r="J474" s="1" t="s">
        <v>2826</v>
      </c>
      <c r="K474" s="1" t="s">
        <v>54</v>
      </c>
      <c r="L474" s="1" t="s">
        <v>55</v>
      </c>
      <c r="M474" s="1" t="s">
        <v>46</v>
      </c>
      <c r="N474" s="1" t="s">
        <v>56</v>
      </c>
      <c r="O474" s="1" t="s">
        <v>2827</v>
      </c>
      <c r="P474" s="1" t="s">
        <v>2827</v>
      </c>
      <c r="Q474" s="66">
        <v>52460</v>
      </c>
      <c r="R474" s="67">
        <v>1</v>
      </c>
      <c r="S474" s="1" t="s">
        <v>7169</v>
      </c>
      <c r="T474" s="1" t="s">
        <v>7102</v>
      </c>
      <c r="U474" s="1" t="s">
        <v>7169</v>
      </c>
      <c r="V474" s="1" t="s">
        <v>7169</v>
      </c>
      <c r="W474" s="1" t="s">
        <v>7314</v>
      </c>
      <c r="X474" s="1" t="s">
        <v>7314</v>
      </c>
      <c r="Y474" s="1" t="s">
        <v>2828</v>
      </c>
      <c r="Z474" s="1" t="s">
        <v>2829</v>
      </c>
      <c r="AA474" s="1" t="s">
        <v>7314</v>
      </c>
      <c r="AB474" s="1" t="s">
        <v>47</v>
      </c>
      <c r="AC474" s="1" t="s">
        <v>61</v>
      </c>
      <c r="AD474" s="1" t="s">
        <v>49</v>
      </c>
      <c r="AE474" s="66" t="s">
        <v>46</v>
      </c>
      <c r="AF474" s="66">
        <v>5240</v>
      </c>
      <c r="AG474" s="66">
        <v>47220</v>
      </c>
      <c r="AH474" s="2">
        <v>472.2</v>
      </c>
      <c r="AI474" s="2" t="s">
        <v>46</v>
      </c>
      <c r="AJ474" s="2">
        <v>52.4</v>
      </c>
      <c r="AK474" s="1" t="s">
        <v>46</v>
      </c>
      <c r="AL474" s="2" t="s">
        <v>46</v>
      </c>
      <c r="AM474" s="2" t="s">
        <v>46</v>
      </c>
      <c r="AN474" s="66" t="s">
        <v>46</v>
      </c>
      <c r="AO474" s="1" t="s">
        <v>7315</v>
      </c>
      <c r="AP474" s="1" t="s">
        <v>183</v>
      </c>
      <c r="AQ474" s="1" t="s">
        <v>46</v>
      </c>
      <c r="AR474" s="1" t="s">
        <v>46</v>
      </c>
      <c r="AS474" s="1" t="s">
        <v>2830</v>
      </c>
      <c r="AT474" s="133">
        <f t="shared" si="21"/>
        <v>2020</v>
      </c>
      <c r="AU474" s="1">
        <f t="shared" si="22"/>
        <v>1</v>
      </c>
      <c r="AV474" s="1">
        <f t="shared" si="23"/>
        <v>5</v>
      </c>
    </row>
    <row r="475" spans="1:48" x14ac:dyDescent="0.3">
      <c r="A475" s="2">
        <v>0.81</v>
      </c>
      <c r="B475" s="1" t="s">
        <v>79</v>
      </c>
      <c r="C475" s="68">
        <v>1175</v>
      </c>
      <c r="D475" s="2">
        <v>1214</v>
      </c>
      <c r="E475" s="1" t="s">
        <v>218</v>
      </c>
      <c r="F475" s="1" t="s">
        <v>81</v>
      </c>
      <c r="G475" s="1" t="s">
        <v>35</v>
      </c>
      <c r="H475" s="1" t="s">
        <v>232</v>
      </c>
      <c r="I475" s="1" t="s">
        <v>6510</v>
      </c>
      <c r="J475" s="1" t="s">
        <v>248</v>
      </c>
      <c r="K475" s="1" t="s">
        <v>73</v>
      </c>
      <c r="L475" s="1" t="s">
        <v>39</v>
      </c>
      <c r="M475" s="1" t="s">
        <v>73</v>
      </c>
      <c r="N475" s="1" t="s">
        <v>41</v>
      </c>
      <c r="O475" s="1" t="s">
        <v>234</v>
      </c>
      <c r="P475" s="1" t="s">
        <v>44</v>
      </c>
      <c r="Q475" s="66">
        <v>55481.5</v>
      </c>
      <c r="R475" s="67">
        <v>0.24</v>
      </c>
      <c r="S475" s="1" t="s">
        <v>7213</v>
      </c>
      <c r="T475" s="1" t="s">
        <v>7285</v>
      </c>
      <c r="U475" s="1" t="s">
        <v>7213</v>
      </c>
      <c r="V475" s="1" t="s">
        <v>7213</v>
      </c>
      <c r="W475" s="1" t="s">
        <v>7855</v>
      </c>
      <c r="X475" s="1" t="s">
        <v>46</v>
      </c>
      <c r="Y475" s="1" t="s">
        <v>7783</v>
      </c>
      <c r="Z475" s="1" t="s">
        <v>7856</v>
      </c>
      <c r="AA475" s="1" t="s">
        <v>7376</v>
      </c>
      <c r="AB475" s="1" t="s">
        <v>108</v>
      </c>
      <c r="AC475" s="1" t="s">
        <v>78</v>
      </c>
      <c r="AD475" s="1" t="s">
        <v>49</v>
      </c>
      <c r="AE475" s="66">
        <v>28281.5</v>
      </c>
      <c r="AF475" s="66" t="s">
        <v>46</v>
      </c>
      <c r="AG475" s="66">
        <v>27200</v>
      </c>
      <c r="AH475" s="2">
        <v>272</v>
      </c>
      <c r="AI475" s="2">
        <v>123.5</v>
      </c>
      <c r="AJ475" s="2" t="s">
        <v>46</v>
      </c>
      <c r="AK475" s="1" t="s">
        <v>2701</v>
      </c>
      <c r="AL475" s="2">
        <v>0</v>
      </c>
      <c r="AM475" s="2">
        <v>123.5</v>
      </c>
      <c r="AN475" s="66">
        <v>0</v>
      </c>
      <c r="AO475" s="1" t="s">
        <v>7316</v>
      </c>
      <c r="AP475" s="1" t="s">
        <v>33</v>
      </c>
      <c r="AQ475" s="1" t="s">
        <v>76</v>
      </c>
      <c r="AR475" s="1" t="s">
        <v>654</v>
      </c>
      <c r="AS475" s="1" t="s">
        <v>2831</v>
      </c>
      <c r="AT475" s="133">
        <f t="shared" si="21"/>
        <v>2020</v>
      </c>
      <c r="AU475" s="1">
        <f t="shared" si="22"/>
        <v>9</v>
      </c>
      <c r="AV475" s="1">
        <f t="shared" si="23"/>
        <v>38</v>
      </c>
    </row>
    <row r="476" spans="1:48" x14ac:dyDescent="0.3">
      <c r="A476" s="2">
        <v>0.26</v>
      </c>
      <c r="B476" s="1" t="s">
        <v>62</v>
      </c>
      <c r="C476" s="68">
        <v>1006</v>
      </c>
      <c r="D476" s="2">
        <v>1215</v>
      </c>
      <c r="E476" s="1" t="s">
        <v>45</v>
      </c>
      <c r="F476" s="1" t="s">
        <v>4463</v>
      </c>
      <c r="G476" s="1" t="s">
        <v>35</v>
      </c>
      <c r="H476" s="1" t="s">
        <v>249</v>
      </c>
      <c r="I476" s="1" t="s">
        <v>6513</v>
      </c>
      <c r="J476" s="1" t="s">
        <v>250</v>
      </c>
      <c r="K476" s="1" t="s">
        <v>54</v>
      </c>
      <c r="L476" s="1" t="s">
        <v>55</v>
      </c>
      <c r="M476" s="1" t="s">
        <v>143</v>
      </c>
      <c r="N476" s="1" t="s">
        <v>56</v>
      </c>
      <c r="O476" s="1" t="s">
        <v>57</v>
      </c>
      <c r="P476" s="1" t="s">
        <v>146</v>
      </c>
      <c r="Q476" s="66">
        <v>171720</v>
      </c>
      <c r="R476" s="67">
        <v>0.14000000000000001</v>
      </c>
      <c r="S476" s="1" t="s">
        <v>7317</v>
      </c>
      <c r="T476" s="1" t="s">
        <v>7137</v>
      </c>
      <c r="U476" s="1" t="s">
        <v>7317</v>
      </c>
      <c r="V476" s="1" t="s">
        <v>7317</v>
      </c>
      <c r="W476" s="1" t="s">
        <v>7318</v>
      </c>
      <c r="X476" s="1" t="s">
        <v>46</v>
      </c>
      <c r="Y476" s="1" t="s">
        <v>6737</v>
      </c>
      <c r="Z476" s="1" t="s">
        <v>6738</v>
      </c>
      <c r="AA476" s="1" t="s">
        <v>7153</v>
      </c>
      <c r="AB476" s="1" t="s">
        <v>108</v>
      </c>
      <c r="AC476" s="1" t="s">
        <v>61</v>
      </c>
      <c r="AD476" s="1" t="s">
        <v>49</v>
      </c>
      <c r="AE476" s="66">
        <v>155720</v>
      </c>
      <c r="AF476" s="66" t="s">
        <v>46</v>
      </c>
      <c r="AG476" s="66">
        <v>16000</v>
      </c>
      <c r="AH476" s="2">
        <v>160</v>
      </c>
      <c r="AI476" s="2">
        <v>680</v>
      </c>
      <c r="AJ476" s="2" t="s">
        <v>46</v>
      </c>
      <c r="AK476" s="1" t="s">
        <v>2682</v>
      </c>
      <c r="AL476" s="2">
        <v>680</v>
      </c>
      <c r="AM476" s="2">
        <v>680</v>
      </c>
      <c r="AN476" s="66">
        <v>155720</v>
      </c>
      <c r="AO476" s="1" t="s">
        <v>7311</v>
      </c>
      <c r="AP476" s="1" t="s">
        <v>33</v>
      </c>
      <c r="AQ476" s="1" t="s">
        <v>145</v>
      </c>
      <c r="AR476" s="1" t="s">
        <v>663</v>
      </c>
      <c r="AS476" s="1" t="s">
        <v>2832</v>
      </c>
      <c r="AT476" s="133">
        <f t="shared" si="21"/>
        <v>2020</v>
      </c>
      <c r="AU476" s="1">
        <f t="shared" si="22"/>
        <v>8</v>
      </c>
      <c r="AV476" s="1">
        <f t="shared" si="23"/>
        <v>34</v>
      </c>
    </row>
    <row r="477" spans="1:48" x14ac:dyDescent="0.3">
      <c r="A477" s="2">
        <v>0.93</v>
      </c>
      <c r="B477" s="1" t="s">
        <v>62</v>
      </c>
      <c r="C477" s="68">
        <v>1067</v>
      </c>
      <c r="D477" s="2">
        <v>1216</v>
      </c>
      <c r="E477" s="1" t="s">
        <v>45</v>
      </c>
      <c r="F477" s="1" t="s">
        <v>152</v>
      </c>
      <c r="G477" s="1" t="s">
        <v>35</v>
      </c>
      <c r="H477" s="1" t="s">
        <v>141</v>
      </c>
      <c r="I477" s="1" t="s">
        <v>6510</v>
      </c>
      <c r="J477" s="1" t="s">
        <v>252</v>
      </c>
      <c r="K477" s="1" t="s">
        <v>54</v>
      </c>
      <c r="L477" s="1" t="s">
        <v>55</v>
      </c>
      <c r="M477" s="1" t="s">
        <v>54</v>
      </c>
      <c r="N477" s="1" t="s">
        <v>56</v>
      </c>
      <c r="O477" s="1" t="s">
        <v>144</v>
      </c>
      <c r="P477" s="1" t="s">
        <v>145</v>
      </c>
      <c r="Q477" s="66">
        <v>678137.84</v>
      </c>
      <c r="R477" s="67">
        <v>0.7</v>
      </c>
      <c r="S477" s="1" t="s">
        <v>7287</v>
      </c>
      <c r="T477" s="1" t="s">
        <v>7319</v>
      </c>
      <c r="U477" s="1" t="s">
        <v>7287</v>
      </c>
      <c r="V477" s="1" t="s">
        <v>7287</v>
      </c>
      <c r="W477" s="1" t="s">
        <v>7320</v>
      </c>
      <c r="X477" s="1" t="s">
        <v>46</v>
      </c>
      <c r="Y477" s="1" t="s">
        <v>4475</v>
      </c>
      <c r="Z477" s="1" t="s">
        <v>7023</v>
      </c>
      <c r="AA477" s="1" t="s">
        <v>7190</v>
      </c>
      <c r="AB477" s="1" t="s">
        <v>108</v>
      </c>
      <c r="AC477" s="1" t="s">
        <v>61</v>
      </c>
      <c r="AD477" s="1" t="s">
        <v>49</v>
      </c>
      <c r="AE477" s="66">
        <v>616537.84</v>
      </c>
      <c r="AF477" s="66">
        <v>21600</v>
      </c>
      <c r="AG477" s="66">
        <v>40000</v>
      </c>
      <c r="AH477" s="2">
        <v>400</v>
      </c>
      <c r="AI477" s="104">
        <v>2692.3</v>
      </c>
      <c r="AJ477" s="2">
        <v>216</v>
      </c>
      <c r="AK477" s="1" t="s">
        <v>2682</v>
      </c>
      <c r="AL477" s="104">
        <v>2423.08</v>
      </c>
      <c r="AM477" s="104">
        <v>2692.31</v>
      </c>
      <c r="AN477" s="66">
        <v>554885.31999999995</v>
      </c>
      <c r="AO477" s="1" t="s">
        <v>7272</v>
      </c>
      <c r="AP477" s="1" t="s">
        <v>33</v>
      </c>
      <c r="AQ477" s="1" t="s">
        <v>7321</v>
      </c>
      <c r="AR477" s="1" t="s">
        <v>663</v>
      </c>
      <c r="AS477" s="1" t="s">
        <v>2833</v>
      </c>
      <c r="AT477" s="133">
        <f t="shared" si="21"/>
        <v>2020</v>
      </c>
      <c r="AU477" s="1">
        <f t="shared" si="22"/>
        <v>8</v>
      </c>
      <c r="AV477" s="1">
        <f t="shared" si="23"/>
        <v>33</v>
      </c>
    </row>
    <row r="478" spans="1:48" x14ac:dyDescent="0.3">
      <c r="A478" s="2">
        <v>1</v>
      </c>
      <c r="B478" s="1" t="s">
        <v>98</v>
      </c>
      <c r="C478" s="68">
        <v>1088</v>
      </c>
      <c r="D478" s="2">
        <v>1218</v>
      </c>
      <c r="E478" s="1" t="s">
        <v>45</v>
      </c>
      <c r="F478" s="1" t="s">
        <v>274</v>
      </c>
      <c r="G478" s="1" t="s">
        <v>2641</v>
      </c>
      <c r="H478" s="1" t="s">
        <v>253</v>
      </c>
      <c r="I478" s="1" t="s">
        <v>6523</v>
      </c>
      <c r="J478" s="1" t="s">
        <v>254</v>
      </c>
      <c r="K478" s="1" t="s">
        <v>115</v>
      </c>
      <c r="L478" s="1" t="s">
        <v>85</v>
      </c>
      <c r="M478" s="1" t="s">
        <v>4468</v>
      </c>
      <c r="N478" s="1" t="s">
        <v>86</v>
      </c>
      <c r="O478" s="1" t="s">
        <v>255</v>
      </c>
      <c r="P478" s="1" t="s">
        <v>96</v>
      </c>
      <c r="Q478" s="66">
        <v>1080797.1499999999</v>
      </c>
      <c r="R478" s="67">
        <v>1</v>
      </c>
      <c r="S478" s="1" t="s">
        <v>7322</v>
      </c>
      <c r="T478" s="1" t="s">
        <v>7187</v>
      </c>
      <c r="U478" s="1" t="s">
        <v>7322</v>
      </c>
      <c r="V478" s="1" t="s">
        <v>7322</v>
      </c>
      <c r="W478" s="1" t="s">
        <v>7323</v>
      </c>
      <c r="X478" s="1" t="s">
        <v>7323</v>
      </c>
      <c r="Y478" s="1" t="s">
        <v>4613</v>
      </c>
      <c r="Z478" s="1" t="s">
        <v>4614</v>
      </c>
      <c r="AA478" s="1" t="s">
        <v>7323</v>
      </c>
      <c r="AB478" s="1" t="s">
        <v>47</v>
      </c>
      <c r="AC478" s="1" t="s">
        <v>48</v>
      </c>
      <c r="AD478" s="1" t="s">
        <v>49</v>
      </c>
      <c r="AE478" s="66">
        <v>1009054.15</v>
      </c>
      <c r="AF478" s="66">
        <v>23600</v>
      </c>
      <c r="AG478" s="66">
        <v>48143</v>
      </c>
      <c r="AH478" s="2">
        <v>481.43</v>
      </c>
      <c r="AI478" s="104">
        <v>4418.92</v>
      </c>
      <c r="AJ478" s="2">
        <v>236</v>
      </c>
      <c r="AK478" s="1" t="s">
        <v>2682</v>
      </c>
      <c r="AL478" s="104">
        <v>4334.3500000000004</v>
      </c>
      <c r="AM478" s="104">
        <v>4334.3500000000004</v>
      </c>
      <c r="AN478" s="66">
        <v>992566.15</v>
      </c>
      <c r="AO478" s="1" t="s">
        <v>7261</v>
      </c>
      <c r="AP478" s="1" t="s">
        <v>33</v>
      </c>
      <c r="AQ478" s="1" t="s">
        <v>256</v>
      </c>
      <c r="AR478" s="1" t="s">
        <v>663</v>
      </c>
      <c r="AS478" s="1" t="s">
        <v>2834</v>
      </c>
      <c r="AT478" s="133">
        <f t="shared" si="21"/>
        <v>2020</v>
      </c>
      <c r="AU478" s="1">
        <f t="shared" si="22"/>
        <v>5</v>
      </c>
      <c r="AV478" s="1">
        <f t="shared" si="23"/>
        <v>22</v>
      </c>
    </row>
    <row r="479" spans="1:48" x14ac:dyDescent="0.3">
      <c r="A479" s="2">
        <v>0.14000000000000001</v>
      </c>
      <c r="B479" s="1" t="s">
        <v>283</v>
      </c>
      <c r="C479" s="2">
        <v>939</v>
      </c>
      <c r="D479" s="2">
        <v>1219</v>
      </c>
      <c r="E479" s="1" t="s">
        <v>89</v>
      </c>
      <c r="F479" s="1" t="s">
        <v>2694</v>
      </c>
      <c r="G479" s="1" t="s">
        <v>2695</v>
      </c>
      <c r="H479" s="1" t="s">
        <v>278</v>
      </c>
      <c r="I479" s="1" t="s">
        <v>6514</v>
      </c>
      <c r="J479" s="1" t="s">
        <v>1904</v>
      </c>
      <c r="K479" s="1" t="s">
        <v>280</v>
      </c>
      <c r="L479" s="1" t="s">
        <v>123</v>
      </c>
      <c r="M479" s="1" t="s">
        <v>46</v>
      </c>
      <c r="N479" s="1" t="s">
        <v>125</v>
      </c>
      <c r="O479" s="1" t="s">
        <v>282</v>
      </c>
      <c r="P479" s="1" t="s">
        <v>107</v>
      </c>
      <c r="Q479" s="66">
        <v>1282608</v>
      </c>
      <c r="R479" s="67">
        <v>0.08</v>
      </c>
      <c r="S479" s="1" t="s">
        <v>7214</v>
      </c>
      <c r="T479" s="1" t="s">
        <v>7278</v>
      </c>
      <c r="U479" s="1" t="s">
        <v>7214</v>
      </c>
      <c r="V479" s="1" t="s">
        <v>7214</v>
      </c>
      <c r="W479" s="1" t="s">
        <v>7278</v>
      </c>
      <c r="X479" s="1" t="s">
        <v>46</v>
      </c>
      <c r="Y479" s="1" t="s">
        <v>2835</v>
      </c>
      <c r="Z479" s="1" t="s">
        <v>2836</v>
      </c>
      <c r="AA479" s="1" t="s">
        <v>7311</v>
      </c>
      <c r="AB479" s="1" t="s">
        <v>47</v>
      </c>
      <c r="AC479" s="1" t="s">
        <v>48</v>
      </c>
      <c r="AD479" s="1" t="s">
        <v>49</v>
      </c>
      <c r="AE479" s="66">
        <v>1093808</v>
      </c>
      <c r="AF479" s="66">
        <v>52000</v>
      </c>
      <c r="AG479" s="66">
        <v>136800</v>
      </c>
      <c r="AH479" s="68">
        <v>1368</v>
      </c>
      <c r="AI479" s="68">
        <v>4752</v>
      </c>
      <c r="AJ479" s="2">
        <v>520</v>
      </c>
      <c r="AK479" s="1" t="s">
        <v>2682</v>
      </c>
      <c r="AL479" s="68">
        <v>4752</v>
      </c>
      <c r="AM479" s="68">
        <v>4752</v>
      </c>
      <c r="AN479" s="66">
        <v>1088208</v>
      </c>
      <c r="AO479" s="1" t="s">
        <v>7123</v>
      </c>
      <c r="AP479" s="1" t="s">
        <v>33</v>
      </c>
      <c r="AQ479" s="1" t="s">
        <v>298</v>
      </c>
      <c r="AR479" s="1" t="s">
        <v>663</v>
      </c>
      <c r="AS479" s="1" t="s">
        <v>2837</v>
      </c>
      <c r="AT479" s="133">
        <f t="shared" si="21"/>
        <v>2020</v>
      </c>
      <c r="AU479" s="1">
        <f t="shared" si="22"/>
        <v>2</v>
      </c>
      <c r="AV479" s="1">
        <f t="shared" si="23"/>
        <v>6</v>
      </c>
    </row>
    <row r="480" spans="1:48" x14ac:dyDescent="0.3">
      <c r="A480" s="2">
        <v>0.84</v>
      </c>
      <c r="B480" s="1" t="s">
        <v>128</v>
      </c>
      <c r="C480" s="2">
        <v>958</v>
      </c>
      <c r="D480" s="2">
        <v>1220</v>
      </c>
      <c r="E480" s="1" t="s">
        <v>97</v>
      </c>
      <c r="F480" s="1" t="s">
        <v>81</v>
      </c>
      <c r="G480" s="1" t="s">
        <v>99</v>
      </c>
      <c r="H480" s="1" t="s">
        <v>120</v>
      </c>
      <c r="I480" s="1" t="s">
        <v>6523</v>
      </c>
      <c r="J480" s="1" t="s">
        <v>258</v>
      </c>
      <c r="K480" s="1" t="s">
        <v>122</v>
      </c>
      <c r="L480" s="1" t="s">
        <v>123</v>
      </c>
      <c r="M480" s="1" t="s">
        <v>6576</v>
      </c>
      <c r="N480" s="1" t="s">
        <v>125</v>
      </c>
      <c r="O480" s="1" t="s">
        <v>126</v>
      </c>
      <c r="P480" s="1" t="s">
        <v>107</v>
      </c>
      <c r="Q480" s="66">
        <v>578595.34</v>
      </c>
      <c r="R480" s="67">
        <v>0.8</v>
      </c>
      <c r="S480" s="1" t="s">
        <v>7233</v>
      </c>
      <c r="T480" s="1" t="s">
        <v>7272</v>
      </c>
      <c r="U480" s="1" t="s">
        <v>7233</v>
      </c>
      <c r="V480" s="1" t="s">
        <v>7233</v>
      </c>
      <c r="W480" s="1" t="s">
        <v>7324</v>
      </c>
      <c r="X480" s="1" t="s">
        <v>46</v>
      </c>
      <c r="Y480" s="1" t="s">
        <v>259</v>
      </c>
      <c r="Z480" s="1" t="s">
        <v>260</v>
      </c>
      <c r="AA480" s="1" t="s">
        <v>7137</v>
      </c>
      <c r="AB480" s="1" t="s">
        <v>47</v>
      </c>
      <c r="AC480" s="1" t="s">
        <v>48</v>
      </c>
      <c r="AD480" s="1" t="s">
        <v>49</v>
      </c>
      <c r="AE480" s="66">
        <v>477695.34</v>
      </c>
      <c r="AF480" s="66">
        <v>26400</v>
      </c>
      <c r="AG480" s="66">
        <v>74500</v>
      </c>
      <c r="AH480" s="2">
        <v>745</v>
      </c>
      <c r="AI480" s="68">
        <v>2086</v>
      </c>
      <c r="AJ480" s="2">
        <v>264</v>
      </c>
      <c r="AK480" s="1" t="s">
        <v>2682</v>
      </c>
      <c r="AL480" s="104">
        <v>2726.92</v>
      </c>
      <c r="AM480" s="104">
        <v>3029.92</v>
      </c>
      <c r="AN480" s="66">
        <v>624466.51</v>
      </c>
      <c r="AO480" s="1" t="s">
        <v>7315</v>
      </c>
      <c r="AP480" s="1" t="s">
        <v>33</v>
      </c>
      <c r="AQ480" s="1" t="s">
        <v>127</v>
      </c>
      <c r="AR480" s="1" t="s">
        <v>663</v>
      </c>
      <c r="AS480" s="1" t="s">
        <v>2838</v>
      </c>
      <c r="AT480" s="133">
        <f t="shared" si="21"/>
        <v>2020</v>
      </c>
      <c r="AU480" s="1">
        <f t="shared" si="22"/>
        <v>4</v>
      </c>
      <c r="AV480" s="1">
        <f t="shared" si="23"/>
        <v>17</v>
      </c>
    </row>
    <row r="481" spans="1:48" x14ac:dyDescent="0.3">
      <c r="A481" s="2">
        <v>0.85</v>
      </c>
      <c r="B481" s="1" t="s">
        <v>98</v>
      </c>
      <c r="C481" s="2">
        <v>962</v>
      </c>
      <c r="D481" s="2">
        <v>1230</v>
      </c>
      <c r="E481" s="1" t="s">
        <v>89</v>
      </c>
      <c r="F481" s="1" t="s">
        <v>4464</v>
      </c>
      <c r="G481" s="1" t="s">
        <v>35</v>
      </c>
      <c r="H481" s="1" t="s">
        <v>168</v>
      </c>
      <c r="I481" s="1" t="s">
        <v>6523</v>
      </c>
      <c r="J481" s="1" t="s">
        <v>261</v>
      </c>
      <c r="K481" s="1" t="s">
        <v>115</v>
      </c>
      <c r="L481" s="1" t="s">
        <v>85</v>
      </c>
      <c r="M481" s="1" t="s">
        <v>4462</v>
      </c>
      <c r="N481" s="1" t="s">
        <v>86</v>
      </c>
      <c r="O481" s="1" t="s">
        <v>255</v>
      </c>
      <c r="P481" s="1" t="s">
        <v>262</v>
      </c>
      <c r="Q481" s="66">
        <v>446300</v>
      </c>
      <c r="R481" s="67">
        <v>0.72</v>
      </c>
      <c r="S481" s="1" t="s">
        <v>7267</v>
      </c>
      <c r="T481" s="1" t="s">
        <v>7325</v>
      </c>
      <c r="U481" s="1" t="s">
        <v>7267</v>
      </c>
      <c r="V481" s="1" t="s">
        <v>7267</v>
      </c>
      <c r="W481" s="1" t="s">
        <v>7450</v>
      </c>
      <c r="X481" s="1" t="s">
        <v>46</v>
      </c>
      <c r="Y481" s="1" t="s">
        <v>7965</v>
      </c>
      <c r="Z481" s="1" t="s">
        <v>7966</v>
      </c>
      <c r="AA481" s="1" t="s">
        <v>7542</v>
      </c>
      <c r="AB481" s="1" t="s">
        <v>6518</v>
      </c>
      <c r="AC481" s="1" t="s">
        <v>90</v>
      </c>
      <c r="AD481" s="1" t="s">
        <v>49</v>
      </c>
      <c r="AE481" s="66">
        <v>435100</v>
      </c>
      <c r="AF481" s="66">
        <v>5600</v>
      </c>
      <c r="AG481" s="66">
        <v>5600</v>
      </c>
      <c r="AH481" s="2">
        <v>56</v>
      </c>
      <c r="AI481" s="68">
        <v>1900</v>
      </c>
      <c r="AJ481" s="2">
        <v>56</v>
      </c>
      <c r="AK481" s="1" t="s">
        <v>2682</v>
      </c>
      <c r="AL481" s="68">
        <v>1900</v>
      </c>
      <c r="AM481" s="68">
        <v>1900</v>
      </c>
      <c r="AN481" s="66">
        <v>435100</v>
      </c>
      <c r="AO481" s="1" t="s">
        <v>7278</v>
      </c>
      <c r="AP481" s="1" t="s">
        <v>33</v>
      </c>
      <c r="AQ481" s="1" t="s">
        <v>3105</v>
      </c>
      <c r="AR481" s="1" t="s">
        <v>663</v>
      </c>
      <c r="AS481" s="1" t="s">
        <v>2839</v>
      </c>
      <c r="AT481" s="133">
        <f t="shared" si="21"/>
        <v>2020</v>
      </c>
      <c r="AU481" s="1">
        <f t="shared" si="22"/>
        <v>9</v>
      </c>
      <c r="AV481" s="1">
        <f t="shared" si="23"/>
        <v>38</v>
      </c>
    </row>
    <row r="482" spans="1:48" x14ac:dyDescent="0.3">
      <c r="A482" s="2">
        <v>1.44</v>
      </c>
      <c r="B482" s="1" t="s">
        <v>394</v>
      </c>
      <c r="C482" s="2">
        <v>986</v>
      </c>
      <c r="D482" s="2">
        <v>1238</v>
      </c>
      <c r="E482" s="1" t="s">
        <v>46</v>
      </c>
      <c r="F482" s="1" t="s">
        <v>274</v>
      </c>
      <c r="G482" s="1" t="s">
        <v>2641</v>
      </c>
      <c r="H482" s="1" t="s">
        <v>184</v>
      </c>
      <c r="I482" s="1" t="s">
        <v>6515</v>
      </c>
      <c r="J482" s="1" t="s">
        <v>1929</v>
      </c>
      <c r="K482" s="1" t="s">
        <v>186</v>
      </c>
      <c r="L482" s="1" t="s">
        <v>39</v>
      </c>
      <c r="M482" s="1" t="s">
        <v>46</v>
      </c>
      <c r="N482" s="1" t="s">
        <v>188</v>
      </c>
      <c r="O482" s="1" t="s">
        <v>187</v>
      </c>
      <c r="P482" s="1" t="s">
        <v>187</v>
      </c>
      <c r="Q482" s="66">
        <v>80800</v>
      </c>
      <c r="R482" s="67">
        <v>1</v>
      </c>
      <c r="S482" s="1" t="s">
        <v>7124</v>
      </c>
      <c r="T482" s="1" t="s">
        <v>7326</v>
      </c>
      <c r="U482" s="1" t="s">
        <v>7124</v>
      </c>
      <c r="V482" s="1" t="s">
        <v>7124</v>
      </c>
      <c r="W482" s="1" t="s">
        <v>7168</v>
      </c>
      <c r="X482" s="1" t="s">
        <v>7168</v>
      </c>
      <c r="Y482" s="1" t="s">
        <v>2840</v>
      </c>
      <c r="Z482" s="1" t="s">
        <v>2841</v>
      </c>
      <c r="AA482" s="1" t="s">
        <v>7168</v>
      </c>
      <c r="AB482" s="1" t="s">
        <v>108</v>
      </c>
      <c r="AC482" s="1" t="s">
        <v>7039</v>
      </c>
      <c r="AD482" s="1" t="s">
        <v>49</v>
      </c>
      <c r="AE482" s="66" t="s">
        <v>46</v>
      </c>
      <c r="AF482" s="66">
        <v>52800</v>
      </c>
      <c r="AG482" s="66">
        <v>28000</v>
      </c>
      <c r="AH482" s="2">
        <v>280</v>
      </c>
      <c r="AI482" s="104" t="s">
        <v>46</v>
      </c>
      <c r="AJ482" s="2">
        <v>528</v>
      </c>
      <c r="AK482" s="1" t="s">
        <v>46</v>
      </c>
      <c r="AL482" s="104" t="s">
        <v>46</v>
      </c>
      <c r="AM482" s="2">
        <v>192</v>
      </c>
      <c r="AN482" s="66">
        <v>0</v>
      </c>
      <c r="AO482" s="1" t="s">
        <v>7164</v>
      </c>
      <c r="AP482" s="1" t="s">
        <v>183</v>
      </c>
      <c r="AQ482" s="1" t="s">
        <v>46</v>
      </c>
      <c r="AR482" s="1" t="s">
        <v>654</v>
      </c>
      <c r="AS482" s="1" t="s">
        <v>2842</v>
      </c>
      <c r="AT482" s="133">
        <f t="shared" si="21"/>
        <v>2020</v>
      </c>
      <c r="AU482" s="1">
        <f t="shared" si="22"/>
        <v>2</v>
      </c>
      <c r="AV482" s="1">
        <f t="shared" si="23"/>
        <v>9</v>
      </c>
    </row>
    <row r="483" spans="1:48" x14ac:dyDescent="0.3">
      <c r="A483" s="2">
        <v>0.99</v>
      </c>
      <c r="B483" s="1" t="s">
        <v>210</v>
      </c>
      <c r="C483" s="68">
        <v>1071</v>
      </c>
      <c r="D483" s="2">
        <v>1242</v>
      </c>
      <c r="E483" s="1" t="s">
        <v>270</v>
      </c>
      <c r="F483" s="1" t="s">
        <v>274</v>
      </c>
      <c r="G483" s="1" t="s">
        <v>2641</v>
      </c>
      <c r="H483" s="1" t="s">
        <v>264</v>
      </c>
      <c r="I483" s="1" t="s">
        <v>6523</v>
      </c>
      <c r="J483" s="1" t="s">
        <v>265</v>
      </c>
      <c r="K483" s="1" t="s">
        <v>214</v>
      </c>
      <c r="L483" s="1" t="s">
        <v>39</v>
      </c>
      <c r="M483" s="1" t="s">
        <v>215</v>
      </c>
      <c r="N483" s="1" t="s">
        <v>266</v>
      </c>
      <c r="O483" s="1" t="s">
        <v>267</v>
      </c>
      <c r="P483" s="1" t="s">
        <v>269</v>
      </c>
      <c r="Q483" s="66">
        <v>988611.96</v>
      </c>
      <c r="R483" s="67">
        <v>1</v>
      </c>
      <c r="S483" s="1" t="s">
        <v>7277</v>
      </c>
      <c r="T483" s="1" t="s">
        <v>7283</v>
      </c>
      <c r="U483" s="1" t="s">
        <v>7277</v>
      </c>
      <c r="V483" s="1" t="s">
        <v>7277</v>
      </c>
      <c r="W483" s="1" t="s">
        <v>7330</v>
      </c>
      <c r="X483" s="1" t="s">
        <v>7330</v>
      </c>
      <c r="Y483" s="1" t="s">
        <v>4615</v>
      </c>
      <c r="Z483" s="1" t="s">
        <v>4616</v>
      </c>
      <c r="AA483" s="1" t="s">
        <v>7264</v>
      </c>
      <c r="AB483" s="1" t="s">
        <v>47</v>
      </c>
      <c r="AC483" s="1" t="s">
        <v>216</v>
      </c>
      <c r="AD483" s="1" t="s">
        <v>49</v>
      </c>
      <c r="AE483" s="66">
        <v>929011.94</v>
      </c>
      <c r="AF483" s="66">
        <v>3200</v>
      </c>
      <c r="AG483" s="66">
        <v>56400</v>
      </c>
      <c r="AH483" s="2">
        <v>564</v>
      </c>
      <c r="AI483" s="104">
        <v>4056.82</v>
      </c>
      <c r="AJ483" s="2">
        <v>32</v>
      </c>
      <c r="AK483" s="1" t="s">
        <v>2682</v>
      </c>
      <c r="AL483" s="104">
        <v>3735.5</v>
      </c>
      <c r="AM483" s="104">
        <v>4056.73</v>
      </c>
      <c r="AN483" s="66">
        <v>855429.5</v>
      </c>
      <c r="AO483" s="1" t="s">
        <v>7261</v>
      </c>
      <c r="AP483" s="1" t="s">
        <v>33</v>
      </c>
      <c r="AQ483" s="1" t="s">
        <v>268</v>
      </c>
      <c r="AR483" s="1" t="s">
        <v>663</v>
      </c>
      <c r="AS483" s="1" t="s">
        <v>2844</v>
      </c>
      <c r="AT483" s="133">
        <f t="shared" si="21"/>
        <v>2020</v>
      </c>
      <c r="AU483" s="1">
        <f t="shared" si="22"/>
        <v>5</v>
      </c>
      <c r="AV483" s="1">
        <f t="shared" si="23"/>
        <v>22</v>
      </c>
    </row>
    <row r="484" spans="1:48" x14ac:dyDescent="0.3">
      <c r="A484" s="2">
        <v>0.71</v>
      </c>
      <c r="B484" s="1" t="s">
        <v>394</v>
      </c>
      <c r="C484" s="68">
        <v>1198</v>
      </c>
      <c r="D484" s="2">
        <v>1247</v>
      </c>
      <c r="E484" s="1" t="s">
        <v>45</v>
      </c>
      <c r="F484" s="1" t="s">
        <v>34</v>
      </c>
      <c r="G484" s="1" t="s">
        <v>35</v>
      </c>
      <c r="H484" s="1" t="s">
        <v>184</v>
      </c>
      <c r="I484" s="1" t="s">
        <v>6515</v>
      </c>
      <c r="J484" s="1" t="s">
        <v>6740</v>
      </c>
      <c r="K484" s="1" t="s">
        <v>38</v>
      </c>
      <c r="L484" s="1" t="s">
        <v>427</v>
      </c>
      <c r="M484" s="1" t="s">
        <v>4474</v>
      </c>
      <c r="N484" s="1" t="s">
        <v>188</v>
      </c>
      <c r="O484" s="1" t="s">
        <v>187</v>
      </c>
      <c r="P484" s="1" t="s">
        <v>4257</v>
      </c>
      <c r="Q484" s="66">
        <v>82400</v>
      </c>
      <c r="R484" s="67">
        <v>0.81</v>
      </c>
      <c r="S484" s="1" t="s">
        <v>7280</v>
      </c>
      <c r="T484" s="1" t="s">
        <v>7331</v>
      </c>
      <c r="U484" s="1" t="s">
        <v>7280</v>
      </c>
      <c r="V484" s="1" t="s">
        <v>7280</v>
      </c>
      <c r="W484" s="1" t="s">
        <v>7301</v>
      </c>
      <c r="X484" s="1" t="s">
        <v>46</v>
      </c>
      <c r="Y484" s="1" t="s">
        <v>7784</v>
      </c>
      <c r="Z484" s="1" t="s">
        <v>7785</v>
      </c>
      <c r="AA484" s="1" t="s">
        <v>7431</v>
      </c>
      <c r="AB484" s="1" t="s">
        <v>108</v>
      </c>
      <c r="AC484" s="1" t="s">
        <v>78</v>
      </c>
      <c r="AD484" s="1" t="s">
        <v>49</v>
      </c>
      <c r="AE484" s="66">
        <v>63200</v>
      </c>
      <c r="AF484" s="66" t="s">
        <v>46</v>
      </c>
      <c r="AG484" s="66">
        <v>19200</v>
      </c>
      <c r="AH484" s="2">
        <v>192</v>
      </c>
      <c r="AI484" s="2">
        <v>632</v>
      </c>
      <c r="AJ484" s="2" t="s">
        <v>46</v>
      </c>
      <c r="AK484" s="1" t="s">
        <v>46</v>
      </c>
      <c r="AL484" s="2" t="s">
        <v>46</v>
      </c>
      <c r="AM484" s="2">
        <v>160</v>
      </c>
      <c r="AN484" s="66" t="s">
        <v>46</v>
      </c>
      <c r="AO484" s="1" t="s">
        <v>7172</v>
      </c>
      <c r="AP484" s="1" t="s">
        <v>183</v>
      </c>
      <c r="AQ484" s="1" t="s">
        <v>46</v>
      </c>
      <c r="AR484" s="1" t="s">
        <v>654</v>
      </c>
      <c r="AS484" s="1" t="s">
        <v>6741</v>
      </c>
      <c r="AT484" s="133">
        <f t="shared" si="21"/>
        <v>2020</v>
      </c>
      <c r="AU484" s="1">
        <f t="shared" si="22"/>
        <v>8</v>
      </c>
      <c r="AV484" s="1">
        <f t="shared" si="23"/>
        <v>35</v>
      </c>
    </row>
    <row r="485" spans="1:48" x14ac:dyDescent="0.3">
      <c r="A485" s="2">
        <v>0.88</v>
      </c>
      <c r="B485" s="1" t="s">
        <v>277</v>
      </c>
      <c r="C485" s="2">
        <v>992</v>
      </c>
      <c r="D485" s="2">
        <v>1251</v>
      </c>
      <c r="E485" s="1" t="s">
        <v>89</v>
      </c>
      <c r="F485" s="1" t="s">
        <v>274</v>
      </c>
      <c r="G485" s="1" t="s">
        <v>2641</v>
      </c>
      <c r="H485" s="1" t="s">
        <v>212</v>
      </c>
      <c r="I485" s="1" t="s">
        <v>6523</v>
      </c>
      <c r="J485" s="1" t="s">
        <v>275</v>
      </c>
      <c r="K485" s="1" t="s">
        <v>181</v>
      </c>
      <c r="L485" s="1" t="s">
        <v>55</v>
      </c>
      <c r="M485" s="1" t="s">
        <v>4470</v>
      </c>
      <c r="N485" s="1" t="s">
        <v>116</v>
      </c>
      <c r="O485" s="1" t="s">
        <v>193</v>
      </c>
      <c r="P485" s="1" t="s">
        <v>276</v>
      </c>
      <c r="Q485" s="66">
        <v>104250</v>
      </c>
      <c r="R485" s="67">
        <v>1</v>
      </c>
      <c r="S485" s="1" t="s">
        <v>7198</v>
      </c>
      <c r="T485" s="1" t="s">
        <v>7287</v>
      </c>
      <c r="U485" s="1" t="s">
        <v>7198</v>
      </c>
      <c r="V485" s="1" t="s">
        <v>7198</v>
      </c>
      <c r="W485" s="1" t="s">
        <v>7323</v>
      </c>
      <c r="X485" s="1" t="s">
        <v>7323</v>
      </c>
      <c r="Y485" s="1" t="s">
        <v>4619</v>
      </c>
      <c r="Z485" s="1" t="s">
        <v>588</v>
      </c>
      <c r="AA485" s="1" t="s">
        <v>7212</v>
      </c>
      <c r="AB485" s="1" t="s">
        <v>47</v>
      </c>
      <c r="AC485" s="1" t="s">
        <v>48</v>
      </c>
      <c r="AD485" s="1" t="s">
        <v>49</v>
      </c>
      <c r="AE485" s="66">
        <v>18400</v>
      </c>
      <c r="AF485" s="66" t="s">
        <v>46</v>
      </c>
      <c r="AG485" s="66">
        <v>85850</v>
      </c>
      <c r="AH485" s="2">
        <v>858.5</v>
      </c>
      <c r="AI485" s="2">
        <v>592.27</v>
      </c>
      <c r="AJ485" s="2" t="s">
        <v>46</v>
      </c>
      <c r="AK485" s="1" t="s">
        <v>46</v>
      </c>
      <c r="AL485" s="68">
        <v>2487</v>
      </c>
      <c r="AM485" s="2">
        <v>0</v>
      </c>
      <c r="AN485" s="66">
        <v>335745</v>
      </c>
      <c r="AO485" s="1" t="s">
        <v>7337</v>
      </c>
      <c r="AP485" s="1" t="s">
        <v>80</v>
      </c>
      <c r="AQ485" s="1" t="s">
        <v>46</v>
      </c>
      <c r="AR485" s="1" t="s">
        <v>654</v>
      </c>
      <c r="AS485" s="1" t="s">
        <v>2846</v>
      </c>
      <c r="AT485" s="133">
        <f t="shared" si="21"/>
        <v>2020</v>
      </c>
      <c r="AU485" s="1">
        <f t="shared" si="22"/>
        <v>5</v>
      </c>
      <c r="AV485" s="1">
        <f t="shared" si="23"/>
        <v>22</v>
      </c>
    </row>
    <row r="486" spans="1:48" x14ac:dyDescent="0.3">
      <c r="A486" s="2">
        <v>1</v>
      </c>
      <c r="B486" s="1" t="s">
        <v>283</v>
      </c>
      <c r="C486" s="68">
        <v>1134</v>
      </c>
      <c r="D486" s="2">
        <v>1253</v>
      </c>
      <c r="E486" s="1" t="s">
        <v>45</v>
      </c>
      <c r="F486" s="1" t="s">
        <v>34</v>
      </c>
      <c r="G486" s="1" t="s">
        <v>35</v>
      </c>
      <c r="H486" s="1" t="s">
        <v>278</v>
      </c>
      <c r="I486" s="1" t="s">
        <v>6520</v>
      </c>
      <c r="J486" s="1" t="s">
        <v>279</v>
      </c>
      <c r="K486" s="1" t="s">
        <v>1107</v>
      </c>
      <c r="L486" s="1" t="s">
        <v>123</v>
      </c>
      <c r="M486" s="1" t="s">
        <v>4476</v>
      </c>
      <c r="N486" s="1" t="s">
        <v>116</v>
      </c>
      <c r="O486" s="1" t="s">
        <v>209</v>
      </c>
      <c r="P486" s="1" t="s">
        <v>119</v>
      </c>
      <c r="Q486" s="66">
        <v>1005685.89</v>
      </c>
      <c r="R486" s="67">
        <v>0.88</v>
      </c>
      <c r="S486" s="1" t="s">
        <v>7338</v>
      </c>
      <c r="T486" s="1" t="s">
        <v>7313</v>
      </c>
      <c r="U486" s="1" t="s">
        <v>7338</v>
      </c>
      <c r="V486" s="1" t="s">
        <v>7338</v>
      </c>
      <c r="W486" s="1" t="s">
        <v>7542</v>
      </c>
      <c r="X486" s="1" t="s">
        <v>46</v>
      </c>
      <c r="Y486" s="1" t="s">
        <v>8090</v>
      </c>
      <c r="Z486" s="1" t="s">
        <v>8091</v>
      </c>
      <c r="AA486" s="1" t="s">
        <v>7542</v>
      </c>
      <c r="AB486" s="1" t="s">
        <v>6518</v>
      </c>
      <c r="AC486" s="1" t="s">
        <v>48</v>
      </c>
      <c r="AD486" s="1" t="s">
        <v>49</v>
      </c>
      <c r="AE486" s="66">
        <v>972885.89</v>
      </c>
      <c r="AF486" s="66">
        <v>7200</v>
      </c>
      <c r="AG486" s="66">
        <v>25600</v>
      </c>
      <c r="AH486" s="2">
        <v>256</v>
      </c>
      <c r="AI486" s="104">
        <v>4248.42</v>
      </c>
      <c r="AJ486" s="2">
        <v>72</v>
      </c>
      <c r="AK486" s="1" t="s">
        <v>2682</v>
      </c>
      <c r="AL486" s="104">
        <v>4248.3999999999996</v>
      </c>
      <c r="AM486" s="104">
        <v>4248.3999999999996</v>
      </c>
      <c r="AN486" s="66">
        <v>972883.6</v>
      </c>
      <c r="AO486" s="1" t="s">
        <v>7338</v>
      </c>
      <c r="AP486" s="1" t="s">
        <v>33</v>
      </c>
      <c r="AQ486" s="1" t="s">
        <v>118</v>
      </c>
      <c r="AR486" s="1" t="s">
        <v>663</v>
      </c>
      <c r="AS486" s="1" t="s">
        <v>2847</v>
      </c>
      <c r="AT486" s="133">
        <f t="shared" si="21"/>
        <v>2020</v>
      </c>
      <c r="AU486" s="1">
        <f t="shared" si="22"/>
        <v>9</v>
      </c>
      <c r="AV486" s="1">
        <f t="shared" si="23"/>
        <v>38</v>
      </c>
    </row>
    <row r="487" spans="1:48" x14ac:dyDescent="0.3">
      <c r="A487" s="2">
        <v>0.54</v>
      </c>
      <c r="B487" s="1" t="s">
        <v>140</v>
      </c>
      <c r="C487" s="68">
        <v>1092</v>
      </c>
      <c r="D487" s="2">
        <v>1256</v>
      </c>
      <c r="E487" s="1" t="s">
        <v>45</v>
      </c>
      <c r="F487" s="1" t="s">
        <v>34</v>
      </c>
      <c r="G487" s="1" t="s">
        <v>35</v>
      </c>
      <c r="H487" s="1" t="s">
        <v>4477</v>
      </c>
      <c r="I487" s="1" t="s">
        <v>6510</v>
      </c>
      <c r="J487" s="1" t="s">
        <v>1954</v>
      </c>
      <c r="K487" s="1" t="s">
        <v>135</v>
      </c>
      <c r="L487" s="1" t="s">
        <v>116</v>
      </c>
      <c r="M487" s="1" t="s">
        <v>4466</v>
      </c>
      <c r="N487" s="1" t="s">
        <v>116</v>
      </c>
      <c r="O487" s="1" t="s">
        <v>193</v>
      </c>
      <c r="P487" s="1" t="s">
        <v>88</v>
      </c>
      <c r="Q487" s="66">
        <v>10000</v>
      </c>
      <c r="R487" s="67">
        <v>0.98</v>
      </c>
      <c r="S487" s="1" t="s">
        <v>7339</v>
      </c>
      <c r="T487" s="1" t="s">
        <v>7292</v>
      </c>
      <c r="U487" s="1" t="s">
        <v>7339</v>
      </c>
      <c r="V487" s="1" t="s">
        <v>7339</v>
      </c>
      <c r="W487" s="1" t="s">
        <v>7153</v>
      </c>
      <c r="X487" s="1" t="s">
        <v>46</v>
      </c>
      <c r="Y487" s="1" t="s">
        <v>7024</v>
      </c>
      <c r="Z487" s="1" t="s">
        <v>4684</v>
      </c>
      <c r="AA487" s="1" t="s">
        <v>7355</v>
      </c>
      <c r="AB487" s="1" t="s">
        <v>47</v>
      </c>
      <c r="AC487" s="1" t="s">
        <v>139</v>
      </c>
      <c r="AD487" s="1" t="s">
        <v>49</v>
      </c>
      <c r="AE487" s="66" t="s">
        <v>46</v>
      </c>
      <c r="AF487" s="66" t="s">
        <v>46</v>
      </c>
      <c r="AG487" s="66">
        <v>10000</v>
      </c>
      <c r="AH487" s="2">
        <v>100</v>
      </c>
      <c r="AI487" s="104">
        <v>1737.8</v>
      </c>
      <c r="AJ487" s="68" t="s">
        <v>46</v>
      </c>
      <c r="AK487" s="1" t="s">
        <v>46</v>
      </c>
      <c r="AL487" s="68">
        <v>2869</v>
      </c>
      <c r="AM487" s="2">
        <v>0</v>
      </c>
      <c r="AN487" s="66">
        <v>387315</v>
      </c>
      <c r="AO487" s="1" t="s">
        <v>7211</v>
      </c>
      <c r="AP487" s="1" t="s">
        <v>80</v>
      </c>
      <c r="AQ487" s="1" t="s">
        <v>46</v>
      </c>
      <c r="AR487" s="1" t="s">
        <v>46</v>
      </c>
      <c r="AS487" s="1" t="s">
        <v>4620</v>
      </c>
      <c r="AT487" s="133">
        <f t="shared" si="21"/>
        <v>2020</v>
      </c>
      <c r="AU487" s="1">
        <f t="shared" si="22"/>
        <v>9</v>
      </c>
      <c r="AV487" s="1">
        <f t="shared" si="23"/>
        <v>36</v>
      </c>
    </row>
    <row r="488" spans="1:48" x14ac:dyDescent="0.3">
      <c r="A488" s="2">
        <v>0.97</v>
      </c>
      <c r="B488" s="1" t="s">
        <v>189</v>
      </c>
      <c r="C488" s="68">
        <v>1090</v>
      </c>
      <c r="D488" s="2">
        <v>1258</v>
      </c>
      <c r="E488" s="1" t="s">
        <v>45</v>
      </c>
      <c r="F488" s="1" t="s">
        <v>34</v>
      </c>
      <c r="G488" s="1" t="s">
        <v>35</v>
      </c>
      <c r="H488" s="1" t="s">
        <v>285</v>
      </c>
      <c r="I488" s="1" t="s">
        <v>6515</v>
      </c>
      <c r="J488" s="1" t="s">
        <v>286</v>
      </c>
      <c r="K488" s="1" t="s">
        <v>186</v>
      </c>
      <c r="L488" s="1" t="s">
        <v>427</v>
      </c>
      <c r="M488" s="1" t="s">
        <v>186</v>
      </c>
      <c r="N488" s="1" t="s">
        <v>41</v>
      </c>
      <c r="O488" s="1" t="s">
        <v>287</v>
      </c>
      <c r="P488" s="1" t="s">
        <v>44</v>
      </c>
      <c r="Q488" s="66">
        <v>733486</v>
      </c>
      <c r="R488" s="67">
        <v>0.87</v>
      </c>
      <c r="S488" s="1" t="s">
        <v>7307</v>
      </c>
      <c r="T488" s="1" t="s">
        <v>7340</v>
      </c>
      <c r="U488" s="1" t="s">
        <v>7307</v>
      </c>
      <c r="V488" s="1" t="s">
        <v>7307</v>
      </c>
      <c r="W488" s="1" t="s">
        <v>7340</v>
      </c>
      <c r="X488" s="1" t="s">
        <v>46</v>
      </c>
      <c r="Y488" s="1" t="s">
        <v>4478</v>
      </c>
      <c r="Z488" s="1" t="s">
        <v>4479</v>
      </c>
      <c r="AA488" s="1" t="s">
        <v>7376</v>
      </c>
      <c r="AB488" s="1" t="s">
        <v>47</v>
      </c>
      <c r="AC488" s="1" t="s">
        <v>78</v>
      </c>
      <c r="AD488" s="1" t="s">
        <v>49</v>
      </c>
      <c r="AE488" s="66">
        <v>522800.41</v>
      </c>
      <c r="AF488" s="66" t="s">
        <v>46</v>
      </c>
      <c r="AG488" s="66">
        <v>210685.59</v>
      </c>
      <c r="AH488" s="104">
        <v>2362.85</v>
      </c>
      <c r="AI488" s="104">
        <v>2282.9699999999998</v>
      </c>
      <c r="AJ488" s="2" t="s">
        <v>46</v>
      </c>
      <c r="AK488" s="1" t="s">
        <v>2682</v>
      </c>
      <c r="AL488" s="104">
        <v>2282.98</v>
      </c>
      <c r="AM488" s="104">
        <v>2282.98</v>
      </c>
      <c r="AN488" s="66">
        <v>522802.42</v>
      </c>
      <c r="AO488" s="1" t="s">
        <v>7121</v>
      </c>
      <c r="AP488" s="1" t="s">
        <v>33</v>
      </c>
      <c r="AQ488" s="1" t="s">
        <v>43</v>
      </c>
      <c r="AR488" s="1" t="s">
        <v>663</v>
      </c>
      <c r="AS488" s="1" t="s">
        <v>2848</v>
      </c>
      <c r="AT488" s="133">
        <f t="shared" si="21"/>
        <v>2020</v>
      </c>
      <c r="AU488" s="1">
        <f t="shared" si="22"/>
        <v>9</v>
      </c>
      <c r="AV488" s="1">
        <f t="shared" si="23"/>
        <v>38</v>
      </c>
    </row>
    <row r="489" spans="1:48" x14ac:dyDescent="0.3">
      <c r="A489" s="2">
        <v>0.66</v>
      </c>
      <c r="B489" s="1" t="s">
        <v>50</v>
      </c>
      <c r="C489" s="2">
        <v>0</v>
      </c>
      <c r="D489" s="2">
        <v>1260</v>
      </c>
      <c r="E489" s="1" t="s">
        <v>45</v>
      </c>
      <c r="F489" s="1" t="s">
        <v>274</v>
      </c>
      <c r="G489" s="1" t="s">
        <v>35</v>
      </c>
      <c r="H489" s="1" t="s">
        <v>288</v>
      </c>
      <c r="I489" s="1" t="s">
        <v>6513</v>
      </c>
      <c r="J489" s="1" t="s">
        <v>289</v>
      </c>
      <c r="K489" s="1" t="s">
        <v>181</v>
      </c>
      <c r="L489" s="1" t="s">
        <v>55</v>
      </c>
      <c r="M489" s="1" t="s">
        <v>4480</v>
      </c>
      <c r="N489" s="1" t="s">
        <v>56</v>
      </c>
      <c r="O489" s="1" t="s">
        <v>57</v>
      </c>
      <c r="P489" s="1" t="s">
        <v>146</v>
      </c>
      <c r="Q489" s="66">
        <v>86878.64</v>
      </c>
      <c r="R489" s="67">
        <v>0.53</v>
      </c>
      <c r="S489" s="1" t="s">
        <v>7249</v>
      </c>
      <c r="T489" s="1" t="s">
        <v>7102</v>
      </c>
      <c r="U489" s="1" t="s">
        <v>7249</v>
      </c>
      <c r="V489" s="1" t="s">
        <v>7249</v>
      </c>
      <c r="W489" s="1" t="s">
        <v>7288</v>
      </c>
      <c r="X489" s="1" t="s">
        <v>46</v>
      </c>
      <c r="Y489" s="1" t="s">
        <v>7858</v>
      </c>
      <c r="Z489" s="1" t="s">
        <v>7859</v>
      </c>
      <c r="AA489" s="1" t="s">
        <v>7402</v>
      </c>
      <c r="AB489" s="1" t="s">
        <v>47</v>
      </c>
      <c r="AC489" s="1" t="s">
        <v>48</v>
      </c>
      <c r="AD489" s="1" t="s">
        <v>49</v>
      </c>
      <c r="AE489" s="66">
        <v>50874.64</v>
      </c>
      <c r="AF489" s="66">
        <v>800</v>
      </c>
      <c r="AG489" s="66">
        <v>35204</v>
      </c>
      <c r="AH489" s="2">
        <v>352.03</v>
      </c>
      <c r="AI489" s="2">
        <v>222.17</v>
      </c>
      <c r="AJ489" s="2">
        <v>8</v>
      </c>
      <c r="AK489" s="1" t="s">
        <v>46</v>
      </c>
      <c r="AL489" s="2" t="s">
        <v>46</v>
      </c>
      <c r="AM489" s="2" t="s">
        <v>46</v>
      </c>
      <c r="AN489" s="66" t="s">
        <v>46</v>
      </c>
      <c r="AO489" s="1" t="s">
        <v>7343</v>
      </c>
      <c r="AP489" s="1" t="s">
        <v>33</v>
      </c>
      <c r="AQ489" s="1" t="s">
        <v>7321</v>
      </c>
      <c r="AR489" s="1" t="s">
        <v>46</v>
      </c>
      <c r="AS489" s="1" t="s">
        <v>2854</v>
      </c>
      <c r="AT489" s="133">
        <f t="shared" si="21"/>
        <v>2020</v>
      </c>
      <c r="AU489" s="1">
        <f t="shared" si="22"/>
        <v>9</v>
      </c>
      <c r="AV489" s="1">
        <f t="shared" si="23"/>
        <v>36</v>
      </c>
    </row>
    <row r="490" spans="1:48" x14ac:dyDescent="0.3">
      <c r="A490" s="2">
        <v>0.97</v>
      </c>
      <c r="B490" s="1" t="s">
        <v>217</v>
      </c>
      <c r="C490" s="68">
        <v>1091</v>
      </c>
      <c r="D490" s="2">
        <v>1267</v>
      </c>
      <c r="E490" s="1" t="s">
        <v>210</v>
      </c>
      <c r="F490" s="1" t="s">
        <v>34</v>
      </c>
      <c r="G490" s="1" t="s">
        <v>35</v>
      </c>
      <c r="H490" s="1" t="s">
        <v>291</v>
      </c>
      <c r="I490" s="1" t="s">
        <v>6523</v>
      </c>
      <c r="J490" s="1" t="s">
        <v>292</v>
      </c>
      <c r="K490" s="1" t="s">
        <v>214</v>
      </c>
      <c r="L490" s="1" t="s">
        <v>39</v>
      </c>
      <c r="M490" s="1" t="s">
        <v>215</v>
      </c>
      <c r="N490" s="1" t="s">
        <v>86</v>
      </c>
      <c r="O490" s="1" t="s">
        <v>87</v>
      </c>
      <c r="P490" s="1" t="s">
        <v>96</v>
      </c>
      <c r="Q490" s="66">
        <v>3096251.06</v>
      </c>
      <c r="R490" s="67">
        <v>0.79</v>
      </c>
      <c r="S490" s="1" t="s">
        <v>7276</v>
      </c>
      <c r="T490" s="1" t="s">
        <v>7344</v>
      </c>
      <c r="U490" s="1" t="s">
        <v>7276</v>
      </c>
      <c r="V490" s="1" t="s">
        <v>7276</v>
      </c>
      <c r="W490" s="1" t="s">
        <v>7344</v>
      </c>
      <c r="X490" s="1" t="s">
        <v>46</v>
      </c>
      <c r="Y490" s="1" t="s">
        <v>7860</v>
      </c>
      <c r="Z490" s="1" t="s">
        <v>6539</v>
      </c>
      <c r="AA490" s="1" t="s">
        <v>7542</v>
      </c>
      <c r="AB490" s="1" t="s">
        <v>6518</v>
      </c>
      <c r="AC490" s="1" t="s">
        <v>216</v>
      </c>
      <c r="AD490" s="1" t="s">
        <v>49</v>
      </c>
      <c r="AE490" s="66">
        <v>2991671.06</v>
      </c>
      <c r="AF490" s="66">
        <v>44160</v>
      </c>
      <c r="AG490" s="66">
        <v>60420</v>
      </c>
      <c r="AH490" s="2">
        <v>604.20000000000005</v>
      </c>
      <c r="AI490" s="104">
        <v>13091.1</v>
      </c>
      <c r="AJ490" s="2">
        <v>604.20000000000005</v>
      </c>
      <c r="AK490" s="1" t="s">
        <v>2682</v>
      </c>
      <c r="AL490" s="104">
        <v>12283.09</v>
      </c>
      <c r="AM490" s="104">
        <v>12283.09</v>
      </c>
      <c r="AN490" s="66">
        <v>2812827.61</v>
      </c>
      <c r="AO490" s="1" t="s">
        <v>7276</v>
      </c>
      <c r="AP490" s="1" t="s">
        <v>33</v>
      </c>
      <c r="AQ490" s="1" t="s">
        <v>3105</v>
      </c>
      <c r="AR490" s="1" t="s">
        <v>663</v>
      </c>
      <c r="AS490" s="1" t="s">
        <v>2855</v>
      </c>
      <c r="AT490" s="133">
        <f t="shared" si="21"/>
        <v>2020</v>
      </c>
      <c r="AU490" s="1">
        <f t="shared" si="22"/>
        <v>9</v>
      </c>
      <c r="AV490" s="1">
        <f t="shared" si="23"/>
        <v>38</v>
      </c>
    </row>
    <row r="491" spans="1:48" x14ac:dyDescent="0.3">
      <c r="A491" s="2">
        <v>1</v>
      </c>
      <c r="B491" s="1" t="s">
        <v>140</v>
      </c>
      <c r="C491" s="2">
        <v>964</v>
      </c>
      <c r="D491" s="2">
        <v>1268</v>
      </c>
      <c r="E491" s="1" t="s">
        <v>45</v>
      </c>
      <c r="F491" s="1" t="s">
        <v>4464</v>
      </c>
      <c r="G491" s="1" t="s">
        <v>35</v>
      </c>
      <c r="H491" s="1" t="s">
        <v>294</v>
      </c>
      <c r="I491" s="1" t="s">
        <v>6524</v>
      </c>
      <c r="J491" s="1" t="s">
        <v>295</v>
      </c>
      <c r="K491" s="1" t="s">
        <v>296</v>
      </c>
      <c r="L491" s="1" t="s">
        <v>165</v>
      </c>
      <c r="M491" s="1" t="s">
        <v>296</v>
      </c>
      <c r="N491" s="1" t="s">
        <v>125</v>
      </c>
      <c r="O491" s="1" t="s">
        <v>297</v>
      </c>
      <c r="P491" s="1" t="s">
        <v>107</v>
      </c>
      <c r="Q491" s="66">
        <v>948043.2</v>
      </c>
      <c r="R491" s="67">
        <v>0.99</v>
      </c>
      <c r="S491" s="1" t="s">
        <v>7302</v>
      </c>
      <c r="T491" s="1" t="s">
        <v>7272</v>
      </c>
      <c r="U491" s="1" t="s">
        <v>7302</v>
      </c>
      <c r="V491" s="1" t="s">
        <v>7302</v>
      </c>
      <c r="W491" s="1" t="s">
        <v>7272</v>
      </c>
      <c r="X491" s="1" t="s">
        <v>46</v>
      </c>
      <c r="Y491" s="1" t="s">
        <v>299</v>
      </c>
      <c r="Z491" s="1" t="s">
        <v>300</v>
      </c>
      <c r="AA491" s="1" t="s">
        <v>7280</v>
      </c>
      <c r="AB491" s="1" t="s">
        <v>47</v>
      </c>
      <c r="AC491" s="1" t="s">
        <v>139</v>
      </c>
      <c r="AD491" s="1" t="s">
        <v>166</v>
      </c>
      <c r="AE491" s="66">
        <v>948043.2</v>
      </c>
      <c r="AF491" s="1" t="s">
        <v>46</v>
      </c>
      <c r="AG491" s="66" t="s">
        <v>46</v>
      </c>
      <c r="AH491" s="2" t="s">
        <v>46</v>
      </c>
      <c r="AI491" s="104">
        <v>4100.8</v>
      </c>
      <c r="AJ491" s="1" t="s">
        <v>46</v>
      </c>
      <c r="AK491" s="1" t="s">
        <v>2682</v>
      </c>
      <c r="AL491" s="104">
        <v>4100.8</v>
      </c>
      <c r="AM491" s="104">
        <v>4100.8</v>
      </c>
      <c r="AN491" s="66">
        <v>939083.2</v>
      </c>
      <c r="AO491" s="1" t="s">
        <v>7229</v>
      </c>
      <c r="AP491" s="1" t="s">
        <v>33</v>
      </c>
      <c r="AQ491" s="1" t="s">
        <v>298</v>
      </c>
      <c r="AR491" s="1" t="s">
        <v>663</v>
      </c>
      <c r="AS491" s="1" t="s">
        <v>2856</v>
      </c>
      <c r="AT491" s="133">
        <f t="shared" si="21"/>
        <v>2020</v>
      </c>
      <c r="AU491" s="1">
        <f t="shared" si="22"/>
        <v>3</v>
      </c>
      <c r="AV491" s="1">
        <f t="shared" si="23"/>
        <v>11</v>
      </c>
    </row>
    <row r="492" spans="1:48" x14ac:dyDescent="0.3">
      <c r="A492" s="2">
        <v>0.88</v>
      </c>
      <c r="B492" s="1" t="s">
        <v>304</v>
      </c>
      <c r="C492" s="68">
        <v>1065</v>
      </c>
      <c r="D492" s="2">
        <v>1269</v>
      </c>
      <c r="E492" s="1" t="s">
        <v>210</v>
      </c>
      <c r="F492" s="1" t="s">
        <v>274</v>
      </c>
      <c r="G492" s="1" t="s">
        <v>2641</v>
      </c>
      <c r="H492" s="1" t="s">
        <v>301</v>
      </c>
      <c r="I492" s="1" t="s">
        <v>6514</v>
      </c>
      <c r="J492" s="1" t="s">
        <v>302</v>
      </c>
      <c r="K492" s="1" t="s">
        <v>66</v>
      </c>
      <c r="L492" s="1" t="s">
        <v>55</v>
      </c>
      <c r="M492" s="1" t="s">
        <v>4465</v>
      </c>
      <c r="N492" s="1" t="s">
        <v>56</v>
      </c>
      <c r="O492" s="1" t="s">
        <v>199</v>
      </c>
      <c r="P492" s="1" t="s">
        <v>146</v>
      </c>
      <c r="Q492" s="66">
        <v>128958.94</v>
      </c>
      <c r="R492" s="67">
        <v>1</v>
      </c>
      <c r="S492" s="1" t="s">
        <v>7214</v>
      </c>
      <c r="T492" s="1" t="s">
        <v>7221</v>
      </c>
      <c r="U492" s="1" t="s">
        <v>7214</v>
      </c>
      <c r="V492" s="1" t="s">
        <v>7214</v>
      </c>
      <c r="W492" s="1" t="s">
        <v>7345</v>
      </c>
      <c r="X492" s="1" t="s">
        <v>7345</v>
      </c>
      <c r="Y492" s="1" t="s">
        <v>7041</v>
      </c>
      <c r="Z492" s="1" t="s">
        <v>7042</v>
      </c>
      <c r="AA492" s="1" t="s">
        <v>7345</v>
      </c>
      <c r="AB492" s="1" t="s">
        <v>47</v>
      </c>
      <c r="AC492" s="1" t="s">
        <v>303</v>
      </c>
      <c r="AD492" s="1" t="s">
        <v>49</v>
      </c>
      <c r="AE492" s="66">
        <v>109558.94</v>
      </c>
      <c r="AF492" s="66">
        <v>6000</v>
      </c>
      <c r="AG492" s="66">
        <v>13400</v>
      </c>
      <c r="AH492" s="2">
        <v>72</v>
      </c>
      <c r="AI492" s="2">
        <v>159.12</v>
      </c>
      <c r="AJ492" s="2">
        <v>48</v>
      </c>
      <c r="AK492" s="1" t="s">
        <v>2701</v>
      </c>
      <c r="AL492" s="2">
        <v>0</v>
      </c>
      <c r="AM492" s="2">
        <v>433.48</v>
      </c>
      <c r="AN492" s="66">
        <v>0</v>
      </c>
      <c r="AO492" s="1" t="s">
        <v>7202</v>
      </c>
      <c r="AP492" s="1" t="s">
        <v>33</v>
      </c>
      <c r="AQ492" s="1" t="s">
        <v>145</v>
      </c>
      <c r="AR492" s="1" t="s">
        <v>654</v>
      </c>
      <c r="AS492" s="1" t="s">
        <v>2857</v>
      </c>
      <c r="AT492" s="133">
        <f t="shared" si="21"/>
        <v>2020</v>
      </c>
      <c r="AU492" s="1">
        <f t="shared" si="22"/>
        <v>8</v>
      </c>
      <c r="AV492" s="1">
        <f t="shared" si="23"/>
        <v>33</v>
      </c>
    </row>
    <row r="493" spans="1:48" x14ac:dyDescent="0.3">
      <c r="A493" s="2">
        <v>1</v>
      </c>
      <c r="B493" s="1" t="s">
        <v>50</v>
      </c>
      <c r="C493" s="68">
        <v>1135</v>
      </c>
      <c r="D493" s="2">
        <v>1275</v>
      </c>
      <c r="E493" s="1" t="s">
        <v>270</v>
      </c>
      <c r="F493" s="1" t="s">
        <v>152</v>
      </c>
      <c r="G493" s="1" t="s">
        <v>35</v>
      </c>
      <c r="H493" s="1" t="s">
        <v>305</v>
      </c>
      <c r="I493" s="1" t="s">
        <v>6520</v>
      </c>
      <c r="J493" s="1" t="s">
        <v>306</v>
      </c>
      <c r="K493" s="1" t="s">
        <v>181</v>
      </c>
      <c r="L493" s="1" t="s">
        <v>55</v>
      </c>
      <c r="M493" s="1" t="s">
        <v>4466</v>
      </c>
      <c r="N493" s="1" t="s">
        <v>116</v>
      </c>
      <c r="O493" s="1" t="s">
        <v>193</v>
      </c>
      <c r="P493" s="1" t="s">
        <v>119</v>
      </c>
      <c r="Q493" s="66">
        <v>956428.18</v>
      </c>
      <c r="R493" s="67">
        <v>0.99</v>
      </c>
      <c r="S493" s="1" t="s">
        <v>7124</v>
      </c>
      <c r="T493" s="1" t="s">
        <v>7346</v>
      </c>
      <c r="U493" s="1" t="s">
        <v>7124</v>
      </c>
      <c r="V493" s="1" t="s">
        <v>7124</v>
      </c>
      <c r="W493" s="1" t="s">
        <v>7319</v>
      </c>
      <c r="X493" s="1" t="s">
        <v>46</v>
      </c>
      <c r="Y493" s="1" t="s">
        <v>7967</v>
      </c>
      <c r="Z493" s="1" t="s">
        <v>7968</v>
      </c>
      <c r="AA493" s="1" t="s">
        <v>7360</v>
      </c>
      <c r="AB493" s="1" t="s">
        <v>108</v>
      </c>
      <c r="AC493" s="1" t="s">
        <v>48</v>
      </c>
      <c r="AD493" s="1" t="s">
        <v>49</v>
      </c>
      <c r="AE493" s="66">
        <v>885128.28</v>
      </c>
      <c r="AF493" s="66">
        <v>9024.23</v>
      </c>
      <c r="AG493" s="66">
        <v>62275.67</v>
      </c>
      <c r="AH493" s="2">
        <v>662.75</v>
      </c>
      <c r="AI493" s="104">
        <v>3873.18</v>
      </c>
      <c r="AJ493" s="2">
        <v>90.25</v>
      </c>
      <c r="AK493" s="1" t="s">
        <v>2682</v>
      </c>
      <c r="AL493" s="104">
        <v>3478.5</v>
      </c>
      <c r="AM493" s="68">
        <v>3865</v>
      </c>
      <c r="AN493" s="66">
        <v>796576.5</v>
      </c>
      <c r="AO493" s="1" t="s">
        <v>7347</v>
      </c>
      <c r="AP493" s="1" t="s">
        <v>33</v>
      </c>
      <c r="AQ493" s="1" t="s">
        <v>118</v>
      </c>
      <c r="AR493" s="1" t="s">
        <v>663</v>
      </c>
      <c r="AS493" s="1" t="s">
        <v>2858</v>
      </c>
      <c r="AT493" s="133">
        <f t="shared" si="21"/>
        <v>2020</v>
      </c>
      <c r="AU493" s="1">
        <f t="shared" si="22"/>
        <v>9</v>
      </c>
      <c r="AV493" s="1">
        <f t="shared" si="23"/>
        <v>37</v>
      </c>
    </row>
    <row r="494" spans="1:48" x14ac:dyDescent="0.3">
      <c r="A494" s="2">
        <v>0</v>
      </c>
      <c r="B494" s="1" t="s">
        <v>140</v>
      </c>
      <c r="C494" s="2">
        <v>973</v>
      </c>
      <c r="D494" s="2">
        <v>1277</v>
      </c>
      <c r="E494" s="1" t="s">
        <v>46</v>
      </c>
      <c r="F494" s="1" t="s">
        <v>52</v>
      </c>
      <c r="G494" s="1" t="s">
        <v>35</v>
      </c>
      <c r="H494" s="1" t="s">
        <v>264</v>
      </c>
      <c r="I494" s="1" t="s">
        <v>6510</v>
      </c>
      <c r="J494" s="1" t="s">
        <v>1977</v>
      </c>
      <c r="K494" s="1" t="s">
        <v>267</v>
      </c>
      <c r="L494" s="1" t="s">
        <v>267</v>
      </c>
      <c r="M494" s="1" t="s">
        <v>46</v>
      </c>
      <c r="N494" s="1" t="s">
        <v>266</v>
      </c>
      <c r="O494" s="1" t="s">
        <v>267</v>
      </c>
      <c r="P494" s="1" t="s">
        <v>269</v>
      </c>
      <c r="Q494" s="66" t="s">
        <v>46</v>
      </c>
      <c r="R494" s="67">
        <v>0</v>
      </c>
      <c r="S494" s="1" t="s">
        <v>46</v>
      </c>
      <c r="T494" s="1" t="s">
        <v>46</v>
      </c>
      <c r="U494" s="1" t="s">
        <v>7381</v>
      </c>
      <c r="V494" s="1" t="s">
        <v>46</v>
      </c>
      <c r="W494" s="1" t="s">
        <v>7381</v>
      </c>
      <c r="X494" s="1" t="s">
        <v>46</v>
      </c>
      <c r="Y494" s="1" t="s">
        <v>59</v>
      </c>
      <c r="Z494" s="1" t="s">
        <v>60</v>
      </c>
      <c r="AA494" s="1" t="s">
        <v>7181</v>
      </c>
      <c r="AB494" s="1" t="s">
        <v>46</v>
      </c>
      <c r="AC494" s="1" t="s">
        <v>139</v>
      </c>
      <c r="AD494" s="1" t="s">
        <v>166</v>
      </c>
      <c r="AE494" s="66" t="s">
        <v>46</v>
      </c>
      <c r="AF494" s="66" t="s">
        <v>46</v>
      </c>
      <c r="AG494" s="66" t="s">
        <v>46</v>
      </c>
      <c r="AH494" s="2" t="s">
        <v>46</v>
      </c>
      <c r="AI494" s="2" t="s">
        <v>46</v>
      </c>
      <c r="AJ494" s="2" t="s">
        <v>46</v>
      </c>
      <c r="AK494" s="1" t="s">
        <v>2682</v>
      </c>
      <c r="AL494" s="68">
        <v>2883</v>
      </c>
      <c r="AM494" s="68">
        <v>2883</v>
      </c>
      <c r="AN494" s="66">
        <v>660207</v>
      </c>
      <c r="AO494" s="1" t="s">
        <v>7181</v>
      </c>
      <c r="AP494" s="1" t="s">
        <v>33</v>
      </c>
      <c r="AQ494" s="1" t="s">
        <v>7401</v>
      </c>
      <c r="AR494" s="1" t="s">
        <v>663</v>
      </c>
      <c r="AS494" s="1" t="s">
        <v>7786</v>
      </c>
      <c r="AT494" s="133">
        <f t="shared" si="21"/>
        <v>2020</v>
      </c>
      <c r="AU494" s="1">
        <f t="shared" si="22"/>
        <v>8</v>
      </c>
      <c r="AV494" s="1">
        <f t="shared" si="23"/>
        <v>35</v>
      </c>
    </row>
    <row r="495" spans="1:48" x14ac:dyDescent="0.3">
      <c r="A495" s="2">
        <v>0.87</v>
      </c>
      <c r="B495" s="1" t="s">
        <v>140</v>
      </c>
      <c r="C495" s="68">
        <v>1185</v>
      </c>
      <c r="D495" s="2">
        <v>1279</v>
      </c>
      <c r="E495" s="1" t="s">
        <v>177</v>
      </c>
      <c r="F495" s="1" t="s">
        <v>81</v>
      </c>
      <c r="G495" s="1" t="s">
        <v>35</v>
      </c>
      <c r="H495" s="1" t="s">
        <v>100</v>
      </c>
      <c r="I495" s="1" t="s">
        <v>6525</v>
      </c>
      <c r="J495" s="1" t="s">
        <v>307</v>
      </c>
      <c r="K495" s="1" t="s">
        <v>112</v>
      </c>
      <c r="L495" s="1" t="s">
        <v>104</v>
      </c>
      <c r="M495" s="1" t="s">
        <v>112</v>
      </c>
      <c r="N495" s="1" t="s">
        <v>104</v>
      </c>
      <c r="O495" s="1" t="s">
        <v>105</v>
      </c>
      <c r="P495" s="1" t="s">
        <v>107</v>
      </c>
      <c r="Q495" s="66">
        <v>440275.84</v>
      </c>
      <c r="R495" s="67">
        <v>0.69</v>
      </c>
      <c r="S495" s="1" t="s">
        <v>7311</v>
      </c>
      <c r="T495" s="1" t="s">
        <v>7348</v>
      </c>
      <c r="U495" s="1" t="s">
        <v>7311</v>
      </c>
      <c r="V495" s="1" t="s">
        <v>7311</v>
      </c>
      <c r="W495" s="1" t="s">
        <v>7972</v>
      </c>
      <c r="X495" s="1" t="s">
        <v>46</v>
      </c>
      <c r="Y495" s="1" t="s">
        <v>8092</v>
      </c>
      <c r="Z495" s="1" t="s">
        <v>8093</v>
      </c>
      <c r="AA495" s="1" t="s">
        <v>7376</v>
      </c>
      <c r="AB495" s="1" t="s">
        <v>47</v>
      </c>
      <c r="AC495" s="1" t="s">
        <v>139</v>
      </c>
      <c r="AD495" s="1" t="s">
        <v>166</v>
      </c>
      <c r="AE495" s="66">
        <v>345335.84</v>
      </c>
      <c r="AF495" s="66">
        <v>4800</v>
      </c>
      <c r="AG495" s="66">
        <v>90140</v>
      </c>
      <c r="AH495" s="2">
        <v>901.4</v>
      </c>
      <c r="AI495" s="104">
        <v>1640.97</v>
      </c>
      <c r="AJ495" s="2">
        <v>48</v>
      </c>
      <c r="AK495" s="1" t="s">
        <v>2682</v>
      </c>
      <c r="AL495" s="104">
        <v>1476.86</v>
      </c>
      <c r="AM495" s="104">
        <v>1640.96</v>
      </c>
      <c r="AN495" s="66">
        <v>338201.94</v>
      </c>
      <c r="AO495" s="1" t="s">
        <v>7278</v>
      </c>
      <c r="AP495" s="1" t="s">
        <v>33</v>
      </c>
      <c r="AQ495" s="1" t="s">
        <v>106</v>
      </c>
      <c r="AR495" s="1" t="s">
        <v>663</v>
      </c>
      <c r="AS495" s="1" t="s">
        <v>2859</v>
      </c>
      <c r="AT495" s="133">
        <f t="shared" si="21"/>
        <v>2020</v>
      </c>
      <c r="AU495" s="1">
        <f t="shared" si="22"/>
        <v>9</v>
      </c>
      <c r="AV495" s="1">
        <f t="shared" si="23"/>
        <v>38</v>
      </c>
    </row>
    <row r="496" spans="1:48" x14ac:dyDescent="0.3">
      <c r="A496" s="2">
        <v>0</v>
      </c>
      <c r="B496" s="1" t="s">
        <v>98</v>
      </c>
      <c r="C496" s="2" t="s">
        <v>46</v>
      </c>
      <c r="D496" s="2">
        <v>1280</v>
      </c>
      <c r="E496" s="1" t="s">
        <v>46</v>
      </c>
      <c r="F496" s="1" t="s">
        <v>2694</v>
      </c>
      <c r="G496" s="1" t="s">
        <v>2695</v>
      </c>
      <c r="H496" s="1" t="s">
        <v>168</v>
      </c>
      <c r="I496" s="1" t="s">
        <v>6514</v>
      </c>
      <c r="J496" s="1" t="s">
        <v>1979</v>
      </c>
      <c r="K496" s="1" t="s">
        <v>2860</v>
      </c>
      <c r="L496" s="1" t="s">
        <v>85</v>
      </c>
      <c r="M496" s="1" t="s">
        <v>46</v>
      </c>
      <c r="N496" s="1" t="s">
        <v>86</v>
      </c>
      <c r="O496" s="1" t="s">
        <v>2419</v>
      </c>
      <c r="P496" s="1" t="s">
        <v>262</v>
      </c>
      <c r="Q496" s="66" t="s">
        <v>46</v>
      </c>
      <c r="R496" s="67">
        <v>1</v>
      </c>
      <c r="S496" s="1" t="s">
        <v>46</v>
      </c>
      <c r="T496" s="1" t="s">
        <v>46</v>
      </c>
      <c r="U496" s="1" t="s">
        <v>7302</v>
      </c>
      <c r="V496" s="1" t="s">
        <v>7302</v>
      </c>
      <c r="W496" s="1" t="s">
        <v>7302</v>
      </c>
      <c r="X496" s="1" t="s">
        <v>7302</v>
      </c>
      <c r="Y496" s="1" t="s">
        <v>59</v>
      </c>
      <c r="Z496" s="1" t="s">
        <v>138</v>
      </c>
      <c r="AA496" s="1" t="s">
        <v>7302</v>
      </c>
      <c r="AB496" s="1" t="s">
        <v>47</v>
      </c>
      <c r="AC496" s="1" t="s">
        <v>90</v>
      </c>
      <c r="AD496" s="1" t="s">
        <v>49</v>
      </c>
      <c r="AE496" s="66" t="s">
        <v>46</v>
      </c>
      <c r="AF496" s="66" t="s">
        <v>46</v>
      </c>
      <c r="AG496" s="66" t="s">
        <v>46</v>
      </c>
      <c r="AH496" s="2" t="s">
        <v>46</v>
      </c>
      <c r="AI496" s="2" t="s">
        <v>46</v>
      </c>
      <c r="AJ496" s="2" t="s">
        <v>46</v>
      </c>
      <c r="AK496" s="1" t="s">
        <v>46</v>
      </c>
      <c r="AL496" s="2" t="s">
        <v>46</v>
      </c>
      <c r="AM496" s="2" t="s">
        <v>46</v>
      </c>
      <c r="AN496" s="66" t="s">
        <v>46</v>
      </c>
      <c r="AO496" s="1" t="s">
        <v>7134</v>
      </c>
      <c r="AP496" s="1" t="s">
        <v>33</v>
      </c>
      <c r="AQ496" s="1" t="s">
        <v>46</v>
      </c>
      <c r="AR496" s="1" t="s">
        <v>46</v>
      </c>
      <c r="AS496" s="1" t="s">
        <v>2861</v>
      </c>
      <c r="AT496" s="133">
        <f t="shared" si="21"/>
        <v>2020</v>
      </c>
      <c r="AU496" s="1">
        <f t="shared" si="22"/>
        <v>1</v>
      </c>
      <c r="AV496" s="1">
        <f t="shared" si="23"/>
        <v>4</v>
      </c>
    </row>
    <row r="497" spans="1:48" x14ac:dyDescent="0.3">
      <c r="A497" s="2">
        <v>1</v>
      </c>
      <c r="B497" s="1" t="s">
        <v>160</v>
      </c>
      <c r="C497" s="68">
        <v>1027</v>
      </c>
      <c r="D497" s="2">
        <v>1284</v>
      </c>
      <c r="E497" s="1" t="s">
        <v>270</v>
      </c>
      <c r="F497" s="1" t="s">
        <v>274</v>
      </c>
      <c r="G497" s="1" t="s">
        <v>2641</v>
      </c>
      <c r="H497" s="1" t="s">
        <v>308</v>
      </c>
      <c r="I497" s="1" t="s">
        <v>6525</v>
      </c>
      <c r="J497" s="1" t="s">
        <v>309</v>
      </c>
      <c r="K497" s="1" t="s">
        <v>155</v>
      </c>
      <c r="L497" s="1" t="s">
        <v>85</v>
      </c>
      <c r="M497" s="1" t="s">
        <v>156</v>
      </c>
      <c r="N497" s="1" t="s">
        <v>266</v>
      </c>
      <c r="O497" s="1" t="s">
        <v>310</v>
      </c>
      <c r="P497" s="1" t="s">
        <v>269</v>
      </c>
      <c r="Q497" s="66">
        <v>708259.44</v>
      </c>
      <c r="R497" s="67">
        <v>1</v>
      </c>
      <c r="S497" s="1" t="s">
        <v>7305</v>
      </c>
      <c r="T497" s="1" t="s">
        <v>7349</v>
      </c>
      <c r="U497" s="1" t="s">
        <v>7305</v>
      </c>
      <c r="V497" s="1" t="s">
        <v>7305</v>
      </c>
      <c r="W497" s="1" t="s">
        <v>7350</v>
      </c>
      <c r="X497" s="1" t="s">
        <v>7350</v>
      </c>
      <c r="Y497" s="1" t="s">
        <v>6203</v>
      </c>
      <c r="Z497" s="1" t="s">
        <v>6204</v>
      </c>
      <c r="AA497" s="1" t="s">
        <v>7351</v>
      </c>
      <c r="AB497" s="1" t="s">
        <v>47</v>
      </c>
      <c r="AC497" s="1" t="s">
        <v>159</v>
      </c>
      <c r="AD497" s="1" t="s">
        <v>49</v>
      </c>
      <c r="AE497" s="66">
        <v>692809.44</v>
      </c>
      <c r="AF497" s="66">
        <v>10650</v>
      </c>
      <c r="AG497" s="66">
        <v>4800</v>
      </c>
      <c r="AH497" s="2">
        <v>48</v>
      </c>
      <c r="AI497" s="104">
        <v>3040.87</v>
      </c>
      <c r="AJ497" s="2">
        <v>106.5</v>
      </c>
      <c r="AK497" s="1" t="s">
        <v>2682</v>
      </c>
      <c r="AL497" s="104">
        <v>2712.06</v>
      </c>
      <c r="AM497" s="104">
        <v>3013.4</v>
      </c>
      <c r="AN497" s="66">
        <v>621061.74</v>
      </c>
      <c r="AO497" s="1" t="s">
        <v>7167</v>
      </c>
      <c r="AP497" s="1" t="s">
        <v>33</v>
      </c>
      <c r="AQ497" s="1" t="s">
        <v>268</v>
      </c>
      <c r="AR497" s="1" t="s">
        <v>663</v>
      </c>
      <c r="AS497" s="1" t="s">
        <v>2862</v>
      </c>
      <c r="AT497" s="133">
        <f t="shared" si="21"/>
        <v>2020</v>
      </c>
      <c r="AU497" s="1">
        <f t="shared" si="22"/>
        <v>6</v>
      </c>
      <c r="AV497" s="1">
        <f t="shared" si="23"/>
        <v>26</v>
      </c>
    </row>
    <row r="498" spans="1:48" x14ac:dyDescent="0.3">
      <c r="A498" s="2">
        <v>0.84</v>
      </c>
      <c r="B498" s="1" t="s">
        <v>355</v>
      </c>
      <c r="C498" s="2">
        <v>985</v>
      </c>
      <c r="D498" s="2">
        <v>1293</v>
      </c>
      <c r="E498" s="1" t="s">
        <v>46</v>
      </c>
      <c r="F498" s="1" t="s">
        <v>274</v>
      </c>
      <c r="G498" s="1" t="s">
        <v>2641</v>
      </c>
      <c r="H498" s="1" t="s">
        <v>352</v>
      </c>
      <c r="I498" s="1" t="s">
        <v>6515</v>
      </c>
      <c r="J498" s="1" t="s">
        <v>1996</v>
      </c>
      <c r="K498" s="1" t="s">
        <v>2789</v>
      </c>
      <c r="L498" s="1" t="s">
        <v>85</v>
      </c>
      <c r="M498" s="1" t="s">
        <v>46</v>
      </c>
      <c r="N498" s="1" t="s">
        <v>86</v>
      </c>
      <c r="O498" s="1" t="s">
        <v>131</v>
      </c>
      <c r="P498" s="1" t="s">
        <v>2709</v>
      </c>
      <c r="Q498" s="66">
        <v>54255.57</v>
      </c>
      <c r="R498" s="67">
        <v>1</v>
      </c>
      <c r="S498" s="1" t="s">
        <v>7167</v>
      </c>
      <c r="T498" s="1" t="s">
        <v>7121</v>
      </c>
      <c r="U498" s="1" t="s">
        <v>7167</v>
      </c>
      <c r="V498" s="1" t="s">
        <v>7167</v>
      </c>
      <c r="W498" s="1" t="s">
        <v>7352</v>
      </c>
      <c r="X498" s="1" t="s">
        <v>7352</v>
      </c>
      <c r="Y498" s="1" t="s">
        <v>2863</v>
      </c>
      <c r="Z498" s="1" t="s">
        <v>2864</v>
      </c>
      <c r="AA498" s="1" t="s">
        <v>7253</v>
      </c>
      <c r="AB498" s="1" t="s">
        <v>47</v>
      </c>
      <c r="AC498" s="1" t="s">
        <v>354</v>
      </c>
      <c r="AD498" s="1" t="s">
        <v>49</v>
      </c>
      <c r="AE498" s="66">
        <v>48600.61</v>
      </c>
      <c r="AF498" s="66" t="s">
        <v>46</v>
      </c>
      <c r="AG498" s="66">
        <v>5654.96</v>
      </c>
      <c r="AH498" s="2">
        <v>56.55</v>
      </c>
      <c r="AI498" s="2">
        <v>212.23</v>
      </c>
      <c r="AJ498" s="2" t="s">
        <v>46</v>
      </c>
      <c r="AK498" s="1" t="s">
        <v>2682</v>
      </c>
      <c r="AL498" s="2">
        <v>694.48</v>
      </c>
      <c r="AM498" s="2">
        <v>868.11</v>
      </c>
      <c r="AN498" s="66">
        <v>159035.92000000001</v>
      </c>
      <c r="AO498" s="1" t="s">
        <v>7102</v>
      </c>
      <c r="AP498" s="1" t="s">
        <v>33</v>
      </c>
      <c r="AQ498" s="1" t="s">
        <v>435</v>
      </c>
      <c r="AR498" s="1" t="s">
        <v>663</v>
      </c>
      <c r="AS498" s="1" t="s">
        <v>2865</v>
      </c>
      <c r="AT498" s="133">
        <f t="shared" si="21"/>
        <v>2020</v>
      </c>
      <c r="AU498" s="1">
        <f t="shared" si="22"/>
        <v>2</v>
      </c>
      <c r="AV498" s="1">
        <f t="shared" si="23"/>
        <v>9</v>
      </c>
    </row>
    <row r="499" spans="1:48" x14ac:dyDescent="0.3">
      <c r="A499" s="2">
        <v>1</v>
      </c>
      <c r="B499" s="1" t="s">
        <v>238</v>
      </c>
      <c r="C499" s="68">
        <v>1037</v>
      </c>
      <c r="D499" s="2">
        <v>1298</v>
      </c>
      <c r="E499" s="1" t="s">
        <v>97</v>
      </c>
      <c r="F499" s="1" t="s">
        <v>4463</v>
      </c>
      <c r="G499" s="1" t="s">
        <v>35</v>
      </c>
      <c r="H499" s="1" t="s">
        <v>203</v>
      </c>
      <c r="I499" s="1" t="s">
        <v>6515</v>
      </c>
      <c r="J499" s="1" t="s">
        <v>311</v>
      </c>
      <c r="K499" s="1" t="s">
        <v>186</v>
      </c>
      <c r="L499" s="1" t="s">
        <v>427</v>
      </c>
      <c r="M499" s="1" t="s">
        <v>186</v>
      </c>
      <c r="N499" s="1" t="s">
        <v>41</v>
      </c>
      <c r="O499" s="1" t="s">
        <v>7781</v>
      </c>
      <c r="P499" s="1" t="s">
        <v>44</v>
      </c>
      <c r="Q499" s="66">
        <v>213424</v>
      </c>
      <c r="R499" s="67">
        <v>1</v>
      </c>
      <c r="S499" s="1" t="s">
        <v>7325</v>
      </c>
      <c r="T499" s="1" t="s">
        <v>7353</v>
      </c>
      <c r="U499" s="1" t="s">
        <v>7325</v>
      </c>
      <c r="V499" s="1" t="s">
        <v>7325</v>
      </c>
      <c r="W499" s="1" t="s">
        <v>7353</v>
      </c>
      <c r="X499" s="1" t="s">
        <v>7353</v>
      </c>
      <c r="Y499" s="1" t="s">
        <v>312</v>
      </c>
      <c r="Z499" s="1" t="s">
        <v>313</v>
      </c>
      <c r="AA499" s="1" t="s">
        <v>7353</v>
      </c>
      <c r="AB499" s="1" t="s">
        <v>6518</v>
      </c>
      <c r="AC499" s="1" t="s">
        <v>78</v>
      </c>
      <c r="AD499" s="1" t="s">
        <v>49</v>
      </c>
      <c r="AE499" s="66">
        <v>150224</v>
      </c>
      <c r="AF499" s="66">
        <v>0</v>
      </c>
      <c r="AG499" s="66">
        <v>63200</v>
      </c>
      <c r="AH499" s="2">
        <v>632</v>
      </c>
      <c r="AI499" s="2">
        <v>656</v>
      </c>
      <c r="AJ499" s="2">
        <v>0</v>
      </c>
      <c r="AK499" s="1" t="s">
        <v>2682</v>
      </c>
      <c r="AL499" s="2">
        <v>656</v>
      </c>
      <c r="AM499" s="2">
        <v>656</v>
      </c>
      <c r="AN499" s="66">
        <v>150224</v>
      </c>
      <c r="AO499" s="1" t="s">
        <v>7325</v>
      </c>
      <c r="AP499" s="1" t="s">
        <v>33</v>
      </c>
      <c r="AQ499" s="1" t="s">
        <v>43</v>
      </c>
      <c r="AR499" s="1" t="s">
        <v>663</v>
      </c>
      <c r="AS499" s="1" t="s">
        <v>2866</v>
      </c>
      <c r="AT499" s="133">
        <f t="shared" si="21"/>
        <v>2020</v>
      </c>
      <c r="AU499" s="1">
        <f t="shared" si="22"/>
        <v>6</v>
      </c>
      <c r="AV499" s="1">
        <f t="shared" si="23"/>
        <v>24</v>
      </c>
    </row>
    <row r="500" spans="1:48" x14ac:dyDescent="0.3">
      <c r="A500" s="2">
        <v>0.66</v>
      </c>
      <c r="B500" s="1" t="s">
        <v>50</v>
      </c>
      <c r="C500" s="68">
        <v>1023</v>
      </c>
      <c r="D500" s="2">
        <v>1299</v>
      </c>
      <c r="E500" s="1" t="s">
        <v>45</v>
      </c>
      <c r="F500" s="1" t="s">
        <v>4464</v>
      </c>
      <c r="G500" s="1" t="s">
        <v>35</v>
      </c>
      <c r="H500" s="1" t="s">
        <v>315</v>
      </c>
      <c r="I500" s="1" t="s">
        <v>6520</v>
      </c>
      <c r="J500" s="1" t="s">
        <v>316</v>
      </c>
      <c r="K500" s="1" t="s">
        <v>207</v>
      </c>
      <c r="L500" s="1" t="s">
        <v>123</v>
      </c>
      <c r="M500" s="1" t="s">
        <v>4470</v>
      </c>
      <c r="N500" s="1" t="s">
        <v>125</v>
      </c>
      <c r="O500" s="1" t="s">
        <v>297</v>
      </c>
      <c r="P500" s="1" t="s">
        <v>107</v>
      </c>
      <c r="Q500" s="66">
        <v>395251.07</v>
      </c>
      <c r="R500" s="67">
        <v>0.55000000000000004</v>
      </c>
      <c r="S500" s="1" t="s">
        <v>7354</v>
      </c>
      <c r="T500" s="1" t="s">
        <v>7187</v>
      </c>
      <c r="U500" s="1" t="s">
        <v>7354</v>
      </c>
      <c r="V500" s="1" t="s">
        <v>7354</v>
      </c>
      <c r="W500" s="1" t="s">
        <v>7737</v>
      </c>
      <c r="X500" s="1" t="s">
        <v>46</v>
      </c>
      <c r="Y500" s="1" t="s">
        <v>317</v>
      </c>
      <c r="Z500" s="1" t="s">
        <v>7861</v>
      </c>
      <c r="AA500" s="1" t="s">
        <v>7376</v>
      </c>
      <c r="AB500" s="1" t="s">
        <v>175</v>
      </c>
      <c r="AC500" s="1" t="s">
        <v>48</v>
      </c>
      <c r="AD500" s="1" t="s">
        <v>49</v>
      </c>
      <c r="AE500" s="66">
        <v>372153.16</v>
      </c>
      <c r="AF500" s="66" t="s">
        <v>46</v>
      </c>
      <c r="AG500" s="66">
        <v>23097.91</v>
      </c>
      <c r="AH500" s="2">
        <v>230.98</v>
      </c>
      <c r="AI500" s="104">
        <v>1669.33</v>
      </c>
      <c r="AJ500" s="2" t="s">
        <v>46</v>
      </c>
      <c r="AK500" s="1" t="s">
        <v>2682</v>
      </c>
      <c r="AL500" s="68">
        <v>1563</v>
      </c>
      <c r="AM500" s="68">
        <v>1563</v>
      </c>
      <c r="AN500" s="66">
        <v>357927</v>
      </c>
      <c r="AO500" s="1" t="s">
        <v>7272</v>
      </c>
      <c r="AP500" s="1" t="s">
        <v>33</v>
      </c>
      <c r="AQ500" s="1" t="s">
        <v>7356</v>
      </c>
      <c r="AR500" s="1" t="s">
        <v>663</v>
      </c>
      <c r="AS500" s="1" t="s">
        <v>2867</v>
      </c>
      <c r="AT500" s="133">
        <f t="shared" si="21"/>
        <v>2020</v>
      </c>
      <c r="AU500" s="1">
        <f t="shared" si="22"/>
        <v>9</v>
      </c>
      <c r="AV500" s="1">
        <f t="shared" si="23"/>
        <v>38</v>
      </c>
    </row>
    <row r="501" spans="1:48" x14ac:dyDescent="0.3">
      <c r="A501" s="2">
        <v>0.94</v>
      </c>
      <c r="B501" s="1" t="s">
        <v>98</v>
      </c>
      <c r="C501" s="68">
        <v>1193</v>
      </c>
      <c r="D501" s="2">
        <v>1303</v>
      </c>
      <c r="E501" s="1" t="s">
        <v>218</v>
      </c>
      <c r="F501" s="1" t="s">
        <v>498</v>
      </c>
      <c r="G501" s="1" t="s">
        <v>35</v>
      </c>
      <c r="H501" s="1" t="s">
        <v>619</v>
      </c>
      <c r="I501" s="1" t="s">
        <v>6510</v>
      </c>
      <c r="J501" s="1" t="s">
        <v>2007</v>
      </c>
      <c r="K501" s="1" t="s">
        <v>84</v>
      </c>
      <c r="L501" s="1" t="s">
        <v>85</v>
      </c>
      <c r="M501" s="1" t="s">
        <v>4462</v>
      </c>
      <c r="N501" s="1" t="s">
        <v>86</v>
      </c>
      <c r="O501" s="1" t="s">
        <v>87</v>
      </c>
      <c r="P501" s="1" t="s">
        <v>88</v>
      </c>
      <c r="Q501" s="66">
        <v>229835.08</v>
      </c>
      <c r="R501" s="67">
        <v>0.81</v>
      </c>
      <c r="S501" s="1" t="s">
        <v>7357</v>
      </c>
      <c r="T501" s="1" t="s">
        <v>7181</v>
      </c>
      <c r="U501" s="1" t="s">
        <v>7357</v>
      </c>
      <c r="V501" s="1" t="s">
        <v>7357</v>
      </c>
      <c r="W501" s="1" t="s">
        <v>7152</v>
      </c>
      <c r="X501" s="1" t="s">
        <v>46</v>
      </c>
      <c r="Y501" s="1" t="s">
        <v>8126</v>
      </c>
      <c r="Z501" s="1" t="s">
        <v>8127</v>
      </c>
      <c r="AA501" s="1" t="s">
        <v>7542</v>
      </c>
      <c r="AB501" s="1" t="s">
        <v>47</v>
      </c>
      <c r="AC501" s="1" t="s">
        <v>90</v>
      </c>
      <c r="AD501" s="1" t="s">
        <v>49</v>
      </c>
      <c r="AE501" s="66">
        <v>229635.08</v>
      </c>
      <c r="AF501" s="66" t="s">
        <v>46</v>
      </c>
      <c r="AG501" s="66">
        <v>200</v>
      </c>
      <c r="AH501" s="2">
        <v>2</v>
      </c>
      <c r="AI501" s="68">
        <v>2461</v>
      </c>
      <c r="AJ501" s="2" t="s">
        <v>46</v>
      </c>
      <c r="AK501" s="1" t="s">
        <v>2534</v>
      </c>
      <c r="AL501" s="68">
        <v>1536</v>
      </c>
      <c r="AM501" s="68">
        <v>2154</v>
      </c>
      <c r="AN501" s="66">
        <v>207360</v>
      </c>
      <c r="AO501" s="1" t="s">
        <v>7353</v>
      </c>
      <c r="AP501" s="1" t="s">
        <v>80</v>
      </c>
      <c r="AQ501" s="1" t="s">
        <v>46</v>
      </c>
      <c r="AR501" s="1" t="s">
        <v>663</v>
      </c>
      <c r="AS501" s="1" t="s">
        <v>4708</v>
      </c>
      <c r="AT501" s="133">
        <f t="shared" si="21"/>
        <v>2020</v>
      </c>
      <c r="AU501" s="1">
        <f t="shared" si="22"/>
        <v>9</v>
      </c>
      <c r="AV501" s="1">
        <f t="shared" si="23"/>
        <v>38</v>
      </c>
    </row>
    <row r="502" spans="1:48" x14ac:dyDescent="0.3">
      <c r="A502" s="2">
        <v>1</v>
      </c>
      <c r="B502" s="1" t="s">
        <v>128</v>
      </c>
      <c r="C502" s="68">
        <v>1227</v>
      </c>
      <c r="D502" s="2">
        <v>1313</v>
      </c>
      <c r="E502" s="1" t="s">
        <v>89</v>
      </c>
      <c r="F502" s="1" t="s">
        <v>274</v>
      </c>
      <c r="G502" s="1" t="s">
        <v>2641</v>
      </c>
      <c r="H502" s="1" t="s">
        <v>120</v>
      </c>
      <c r="I502" s="1" t="s">
        <v>6514</v>
      </c>
      <c r="J502" s="1" t="s">
        <v>318</v>
      </c>
      <c r="K502" s="1" t="s">
        <v>122</v>
      </c>
      <c r="L502" s="1" t="s">
        <v>123</v>
      </c>
      <c r="M502" s="1" t="s">
        <v>6576</v>
      </c>
      <c r="N502" s="1" t="s">
        <v>125</v>
      </c>
      <c r="O502" s="1" t="s">
        <v>126</v>
      </c>
      <c r="P502" s="1" t="s">
        <v>126</v>
      </c>
      <c r="Q502" s="66">
        <v>891059.61</v>
      </c>
      <c r="R502" s="67">
        <v>1</v>
      </c>
      <c r="S502" s="1" t="s">
        <v>7358</v>
      </c>
      <c r="T502" s="1" t="s">
        <v>7359</v>
      </c>
      <c r="U502" s="1" t="s">
        <v>7358</v>
      </c>
      <c r="V502" s="1" t="s">
        <v>7358</v>
      </c>
      <c r="W502" s="1" t="s">
        <v>7431</v>
      </c>
      <c r="X502" s="1" t="s">
        <v>7431</v>
      </c>
      <c r="Y502" s="1" t="s">
        <v>7787</v>
      </c>
      <c r="Z502" s="1" t="s">
        <v>7788</v>
      </c>
      <c r="AA502" s="1" t="s">
        <v>7431</v>
      </c>
      <c r="AB502" s="1" t="s">
        <v>47</v>
      </c>
      <c r="AC502" s="1" t="s">
        <v>48</v>
      </c>
      <c r="AD502" s="1" t="s">
        <v>49</v>
      </c>
      <c r="AE502" s="66">
        <v>788259.61</v>
      </c>
      <c r="AF502" s="66">
        <v>32000</v>
      </c>
      <c r="AG502" s="66">
        <v>70800</v>
      </c>
      <c r="AH502" s="2">
        <v>708</v>
      </c>
      <c r="AI502" s="104">
        <v>3738.67</v>
      </c>
      <c r="AJ502" s="2">
        <v>320</v>
      </c>
      <c r="AK502" s="1" t="s">
        <v>2682</v>
      </c>
      <c r="AL502" s="104">
        <v>2846.4</v>
      </c>
      <c r="AM502" s="104">
        <v>3162.67</v>
      </c>
      <c r="AN502" s="66">
        <v>651826.28</v>
      </c>
      <c r="AO502" s="1" t="s">
        <v>7263</v>
      </c>
      <c r="AP502" s="1" t="s">
        <v>33</v>
      </c>
      <c r="AQ502" s="1" t="s">
        <v>7230</v>
      </c>
      <c r="AR502" s="1" t="s">
        <v>663</v>
      </c>
      <c r="AS502" s="1" t="s">
        <v>2868</v>
      </c>
      <c r="AT502" s="133">
        <f t="shared" si="21"/>
        <v>2020</v>
      </c>
      <c r="AU502" s="1">
        <f t="shared" si="22"/>
        <v>8</v>
      </c>
      <c r="AV502" s="1">
        <f t="shared" si="23"/>
        <v>35</v>
      </c>
    </row>
    <row r="503" spans="1:48" x14ac:dyDescent="0.3">
      <c r="A503" s="2">
        <v>0.59</v>
      </c>
      <c r="B503" s="1" t="s">
        <v>91</v>
      </c>
      <c r="C503" s="68">
        <v>1007</v>
      </c>
      <c r="D503" s="2">
        <v>1319</v>
      </c>
      <c r="E503" s="1" t="s">
        <v>45</v>
      </c>
      <c r="F503" s="1" t="s">
        <v>152</v>
      </c>
      <c r="G503" s="1" t="s">
        <v>35</v>
      </c>
      <c r="H503" s="1" t="s">
        <v>319</v>
      </c>
      <c r="I503" s="1" t="s">
        <v>6523</v>
      </c>
      <c r="J503" s="1" t="s">
        <v>320</v>
      </c>
      <c r="K503" s="1" t="s">
        <v>115</v>
      </c>
      <c r="L503" s="1" t="s">
        <v>85</v>
      </c>
      <c r="M503" s="1" t="s">
        <v>4468</v>
      </c>
      <c r="N503" s="1" t="s">
        <v>86</v>
      </c>
      <c r="O503" s="1" t="s">
        <v>131</v>
      </c>
      <c r="P503" s="1" t="s">
        <v>262</v>
      </c>
      <c r="Q503" s="66">
        <v>108850</v>
      </c>
      <c r="R503" s="67">
        <v>0.82</v>
      </c>
      <c r="S503" s="1" t="s">
        <v>7338</v>
      </c>
      <c r="T503" s="1" t="s">
        <v>7289</v>
      </c>
      <c r="U503" s="1" t="s">
        <v>7338</v>
      </c>
      <c r="V503" s="1" t="s">
        <v>7338</v>
      </c>
      <c r="W503" s="1" t="s">
        <v>8128</v>
      </c>
      <c r="X503" s="1" t="s">
        <v>46</v>
      </c>
      <c r="Y503" s="1" t="s">
        <v>4685</v>
      </c>
      <c r="Z503" s="1" t="s">
        <v>8129</v>
      </c>
      <c r="AA503" s="1" t="s">
        <v>7542</v>
      </c>
      <c r="AB503" s="1" t="s">
        <v>6518</v>
      </c>
      <c r="AC503" s="1" t="s">
        <v>90</v>
      </c>
      <c r="AD503" s="1" t="s">
        <v>49</v>
      </c>
      <c r="AE503" s="66">
        <v>100302</v>
      </c>
      <c r="AF503" s="66">
        <v>448</v>
      </c>
      <c r="AG503" s="66">
        <v>8100</v>
      </c>
      <c r="AH503" s="2">
        <v>81</v>
      </c>
      <c r="AI503" s="2">
        <v>438</v>
      </c>
      <c r="AJ503" s="2">
        <v>4.4800000000000004</v>
      </c>
      <c r="AK503" s="1" t="s">
        <v>2701</v>
      </c>
      <c r="AL503" s="104" t="s">
        <v>46</v>
      </c>
      <c r="AM503" s="2">
        <v>438</v>
      </c>
      <c r="AN503" s="66" t="s">
        <v>46</v>
      </c>
      <c r="AO503" s="1" t="s">
        <v>7338</v>
      </c>
      <c r="AP503" s="1" t="s">
        <v>33</v>
      </c>
      <c r="AQ503" s="1" t="s">
        <v>435</v>
      </c>
      <c r="AR503" s="1" t="s">
        <v>654</v>
      </c>
      <c r="AS503" s="1" t="s">
        <v>2869</v>
      </c>
      <c r="AT503" s="133">
        <f t="shared" si="21"/>
        <v>2020</v>
      </c>
      <c r="AU503" s="1">
        <f t="shared" si="22"/>
        <v>9</v>
      </c>
      <c r="AV503" s="1">
        <f t="shared" si="23"/>
        <v>38</v>
      </c>
    </row>
    <row r="504" spans="1:48" x14ac:dyDescent="0.3">
      <c r="A504" s="2">
        <v>0.66</v>
      </c>
      <c r="B504" s="1" t="s">
        <v>50</v>
      </c>
      <c r="C504" s="68">
        <v>1063</v>
      </c>
      <c r="D504" s="2">
        <v>1335</v>
      </c>
      <c r="E504" s="1" t="s">
        <v>45</v>
      </c>
      <c r="F504" s="1" t="s">
        <v>4464</v>
      </c>
      <c r="G504" s="1" t="s">
        <v>35</v>
      </c>
      <c r="H504" s="1" t="s">
        <v>315</v>
      </c>
      <c r="I504" s="1" t="s">
        <v>6520</v>
      </c>
      <c r="J504" s="1" t="s">
        <v>321</v>
      </c>
      <c r="K504" s="1" t="s">
        <v>207</v>
      </c>
      <c r="L504" s="1" t="s">
        <v>123</v>
      </c>
      <c r="M504" s="1" t="s">
        <v>4470</v>
      </c>
      <c r="N504" s="1" t="s">
        <v>125</v>
      </c>
      <c r="O504" s="1" t="s">
        <v>297</v>
      </c>
      <c r="P504" s="1" t="s">
        <v>107</v>
      </c>
      <c r="Q504" s="66">
        <v>68373</v>
      </c>
      <c r="R504" s="67">
        <v>0.67</v>
      </c>
      <c r="S504" s="1" t="s">
        <v>7271</v>
      </c>
      <c r="T504" s="1" t="s">
        <v>7132</v>
      </c>
      <c r="U504" s="1" t="s">
        <v>7271</v>
      </c>
      <c r="V504" s="1" t="s">
        <v>7271</v>
      </c>
      <c r="W504" s="1" t="s">
        <v>7724</v>
      </c>
      <c r="X504" s="1" t="s">
        <v>46</v>
      </c>
      <c r="Y504" s="1" t="s">
        <v>322</v>
      </c>
      <c r="Z504" s="1" t="s">
        <v>8094</v>
      </c>
      <c r="AA504" s="1" t="s">
        <v>7542</v>
      </c>
      <c r="AB504" s="1" t="s">
        <v>108</v>
      </c>
      <c r="AC504" s="1" t="s">
        <v>48</v>
      </c>
      <c r="AD504" s="1" t="s">
        <v>49</v>
      </c>
      <c r="AE504" s="66">
        <v>59234.67</v>
      </c>
      <c r="AF504" s="66">
        <v>1066.67</v>
      </c>
      <c r="AG504" s="66">
        <v>8071.67</v>
      </c>
      <c r="AH504" s="2">
        <v>79.87</v>
      </c>
      <c r="AI504" s="2">
        <v>263.13</v>
      </c>
      <c r="AJ504" s="2">
        <v>10.67</v>
      </c>
      <c r="AK504" s="1" t="s">
        <v>2682</v>
      </c>
      <c r="AL504" s="2">
        <v>280</v>
      </c>
      <c r="AM504" s="2">
        <v>280</v>
      </c>
      <c r="AN504" s="66">
        <v>64120</v>
      </c>
      <c r="AO504" s="1" t="s">
        <v>7349</v>
      </c>
      <c r="AP504" s="1" t="s">
        <v>33</v>
      </c>
      <c r="AQ504" s="1" t="s">
        <v>7356</v>
      </c>
      <c r="AR504" s="1" t="s">
        <v>654</v>
      </c>
      <c r="AS504" s="1" t="s">
        <v>2874</v>
      </c>
      <c r="AT504" s="133">
        <f t="shared" si="21"/>
        <v>2020</v>
      </c>
      <c r="AU504" s="1">
        <f t="shared" si="22"/>
        <v>9</v>
      </c>
      <c r="AV504" s="1">
        <f t="shared" si="23"/>
        <v>38</v>
      </c>
    </row>
    <row r="505" spans="1:48" x14ac:dyDescent="0.3">
      <c r="A505" s="2">
        <v>1</v>
      </c>
      <c r="B505" s="1" t="s">
        <v>91</v>
      </c>
      <c r="C505" s="68">
        <v>1080</v>
      </c>
      <c r="D505" s="2">
        <v>1340</v>
      </c>
      <c r="E505" s="1" t="s">
        <v>218</v>
      </c>
      <c r="F505" s="1" t="s">
        <v>152</v>
      </c>
      <c r="G505" s="1" t="s">
        <v>99</v>
      </c>
      <c r="H505" s="1" t="s">
        <v>319</v>
      </c>
      <c r="I505" s="1" t="s">
        <v>6513</v>
      </c>
      <c r="J505" s="1" t="s">
        <v>323</v>
      </c>
      <c r="K505" s="1" t="s">
        <v>115</v>
      </c>
      <c r="L505" s="1" t="s">
        <v>85</v>
      </c>
      <c r="M505" s="1" t="s">
        <v>4462</v>
      </c>
      <c r="N505" s="1" t="s">
        <v>86</v>
      </c>
      <c r="O505" s="1" t="s">
        <v>131</v>
      </c>
      <c r="P505" s="1" t="s">
        <v>96</v>
      </c>
      <c r="Q505" s="66">
        <v>177769.94</v>
      </c>
      <c r="R505" s="67">
        <v>0.39</v>
      </c>
      <c r="S505" s="1" t="s">
        <v>7316</v>
      </c>
      <c r="T505" s="1" t="s">
        <v>7353</v>
      </c>
      <c r="U505" s="1" t="s">
        <v>7316</v>
      </c>
      <c r="V505" s="1" t="s">
        <v>7316</v>
      </c>
      <c r="W505" s="1" t="s">
        <v>7353</v>
      </c>
      <c r="X505" s="1" t="s">
        <v>46</v>
      </c>
      <c r="Y505" s="1" t="s">
        <v>324</v>
      </c>
      <c r="Z505" s="1" t="s">
        <v>325</v>
      </c>
      <c r="AA505" s="1" t="s">
        <v>7172</v>
      </c>
      <c r="AB505" s="1" t="s">
        <v>175</v>
      </c>
      <c r="AC505" s="1" t="s">
        <v>90</v>
      </c>
      <c r="AD505" s="1" t="s">
        <v>49</v>
      </c>
      <c r="AE505" s="66">
        <v>167969.94</v>
      </c>
      <c r="AF505" s="66" t="s">
        <v>46</v>
      </c>
      <c r="AG505" s="66">
        <v>9800</v>
      </c>
      <c r="AH505" s="2">
        <v>98</v>
      </c>
      <c r="AI505" s="2">
        <v>738</v>
      </c>
      <c r="AJ505" s="2" t="s">
        <v>46</v>
      </c>
      <c r="AK505" s="1" t="s">
        <v>2682</v>
      </c>
      <c r="AL505" s="2">
        <v>584</v>
      </c>
      <c r="AM505" s="2">
        <v>730</v>
      </c>
      <c r="AN505" s="66">
        <v>133736</v>
      </c>
      <c r="AO505" s="1" t="s">
        <v>7316</v>
      </c>
      <c r="AP505" s="1" t="s">
        <v>33</v>
      </c>
      <c r="AQ505" s="1" t="s">
        <v>435</v>
      </c>
      <c r="AR505" s="1" t="s">
        <v>654</v>
      </c>
      <c r="AS505" s="1" t="s">
        <v>2875</v>
      </c>
      <c r="AT505" s="133">
        <f t="shared" si="21"/>
        <v>2020</v>
      </c>
      <c r="AU505" s="1">
        <f t="shared" si="22"/>
        <v>8</v>
      </c>
      <c r="AV505" s="1">
        <f t="shared" si="23"/>
        <v>32</v>
      </c>
    </row>
    <row r="506" spans="1:48" x14ac:dyDescent="0.3">
      <c r="A506" s="2">
        <v>0.75</v>
      </c>
      <c r="B506" s="1" t="s">
        <v>329</v>
      </c>
      <c r="C506" s="68">
        <v>1030</v>
      </c>
      <c r="D506" s="2">
        <v>1341</v>
      </c>
      <c r="E506" s="1" t="s">
        <v>270</v>
      </c>
      <c r="F506" s="1" t="s">
        <v>4463</v>
      </c>
      <c r="G506" s="1" t="s">
        <v>35</v>
      </c>
      <c r="H506" s="1" t="s">
        <v>326</v>
      </c>
      <c r="I506" s="1" t="s">
        <v>6524</v>
      </c>
      <c r="J506" s="1" t="s">
        <v>327</v>
      </c>
      <c r="K506" s="1" t="s">
        <v>280</v>
      </c>
      <c r="L506" s="1" t="s">
        <v>123</v>
      </c>
      <c r="M506" s="1" t="s">
        <v>296</v>
      </c>
      <c r="N506" s="1" t="s">
        <v>125</v>
      </c>
      <c r="O506" s="1" t="s">
        <v>297</v>
      </c>
      <c r="P506" s="1" t="s">
        <v>107</v>
      </c>
      <c r="Q506" s="66">
        <v>220756</v>
      </c>
      <c r="R506" s="67">
        <v>1</v>
      </c>
      <c r="S506" s="1" t="s">
        <v>7326</v>
      </c>
      <c r="T506" s="1" t="s">
        <v>7349</v>
      </c>
      <c r="U506" s="1" t="s">
        <v>7326</v>
      </c>
      <c r="V506" s="1" t="s">
        <v>7326</v>
      </c>
      <c r="W506" s="1" t="s">
        <v>7200</v>
      </c>
      <c r="X506" s="1" t="s">
        <v>7200</v>
      </c>
      <c r="Y506" s="1" t="s">
        <v>6742</v>
      </c>
      <c r="Z506" s="1" t="s">
        <v>3829</v>
      </c>
      <c r="AA506" s="1" t="s">
        <v>7172</v>
      </c>
      <c r="AB506" s="1" t="s">
        <v>108</v>
      </c>
      <c r="AC506" s="1" t="s">
        <v>48</v>
      </c>
      <c r="AD506" s="1" t="s">
        <v>49</v>
      </c>
      <c r="AE506" s="66">
        <v>220756</v>
      </c>
      <c r="AF506" s="66">
        <v>0</v>
      </c>
      <c r="AG506" s="66">
        <v>0</v>
      </c>
      <c r="AH506" s="2">
        <v>0</v>
      </c>
      <c r="AI506" s="2">
        <v>964</v>
      </c>
      <c r="AJ506" s="2">
        <v>0</v>
      </c>
      <c r="AK506" s="1" t="s">
        <v>2682</v>
      </c>
      <c r="AL506" s="2">
        <v>964</v>
      </c>
      <c r="AM506" s="2">
        <v>964</v>
      </c>
      <c r="AN506" s="66">
        <v>220756</v>
      </c>
      <c r="AO506" s="1" t="s">
        <v>7312</v>
      </c>
      <c r="AP506" s="1" t="s">
        <v>33</v>
      </c>
      <c r="AQ506" s="1" t="s">
        <v>7356</v>
      </c>
      <c r="AR506" s="1" t="s">
        <v>663</v>
      </c>
      <c r="AS506" s="1" t="s">
        <v>2876</v>
      </c>
      <c r="AT506" s="133">
        <f t="shared" si="21"/>
        <v>2020</v>
      </c>
      <c r="AU506" s="1">
        <f t="shared" si="22"/>
        <v>8</v>
      </c>
      <c r="AV506" s="1">
        <f t="shared" si="23"/>
        <v>32</v>
      </c>
    </row>
    <row r="507" spans="1:48" x14ac:dyDescent="0.3">
      <c r="A507" s="2">
        <v>0.51</v>
      </c>
      <c r="B507" s="1" t="s">
        <v>128</v>
      </c>
      <c r="C507" s="68">
        <v>1058</v>
      </c>
      <c r="D507" s="2">
        <v>1342</v>
      </c>
      <c r="E507" s="1" t="s">
        <v>45</v>
      </c>
      <c r="F507" s="1" t="s">
        <v>4464</v>
      </c>
      <c r="G507" s="1" t="s">
        <v>35</v>
      </c>
      <c r="H507" s="1" t="s">
        <v>120</v>
      </c>
      <c r="I507" s="1" t="s">
        <v>6520</v>
      </c>
      <c r="J507" s="1" t="s">
        <v>330</v>
      </c>
      <c r="K507" s="1" t="s">
        <v>122</v>
      </c>
      <c r="L507" s="1" t="s">
        <v>123</v>
      </c>
      <c r="M507" s="1" t="s">
        <v>222</v>
      </c>
      <c r="N507" s="1" t="s">
        <v>125</v>
      </c>
      <c r="O507" s="1" t="s">
        <v>126</v>
      </c>
      <c r="P507" s="1" t="s">
        <v>107</v>
      </c>
      <c r="Q507" s="66">
        <v>216848</v>
      </c>
      <c r="R507" s="67">
        <v>0.4</v>
      </c>
      <c r="S507" s="1" t="s">
        <v>7240</v>
      </c>
      <c r="T507" s="1" t="s">
        <v>7296</v>
      </c>
      <c r="U507" s="1" t="s">
        <v>7240</v>
      </c>
      <c r="V507" s="1" t="s">
        <v>7240</v>
      </c>
      <c r="W507" s="1" t="s">
        <v>7340</v>
      </c>
      <c r="X507" s="1" t="s">
        <v>46</v>
      </c>
      <c r="Y507" s="1" t="s">
        <v>7862</v>
      </c>
      <c r="Z507" s="1" t="s">
        <v>7863</v>
      </c>
      <c r="AA507" s="1" t="s">
        <v>7402</v>
      </c>
      <c r="AB507" s="1" t="s">
        <v>108</v>
      </c>
      <c r="AC507" s="1" t="s">
        <v>48</v>
      </c>
      <c r="AD507" s="1" t="s">
        <v>49</v>
      </c>
      <c r="AE507" s="66">
        <v>208848</v>
      </c>
      <c r="AF507" s="66">
        <v>4000</v>
      </c>
      <c r="AG507" s="66">
        <v>4000</v>
      </c>
      <c r="AH507" s="2">
        <v>40</v>
      </c>
      <c r="AI507" s="2">
        <v>912</v>
      </c>
      <c r="AJ507" s="2">
        <v>40</v>
      </c>
      <c r="AK507" s="1" t="s">
        <v>2682</v>
      </c>
      <c r="AL507" s="2">
        <v>912</v>
      </c>
      <c r="AM507" s="2">
        <v>912</v>
      </c>
      <c r="AN507" s="66">
        <v>208848</v>
      </c>
      <c r="AO507" s="1" t="s">
        <v>7204</v>
      </c>
      <c r="AP507" s="1" t="s">
        <v>33</v>
      </c>
      <c r="AQ507" s="1" t="s">
        <v>7230</v>
      </c>
      <c r="AR507" s="1" t="s">
        <v>663</v>
      </c>
      <c r="AS507" s="1" t="s">
        <v>2877</v>
      </c>
      <c r="AT507" s="133">
        <f t="shared" si="21"/>
        <v>2020</v>
      </c>
      <c r="AU507" s="1">
        <f t="shared" si="22"/>
        <v>9</v>
      </c>
      <c r="AV507" s="1">
        <f t="shared" si="23"/>
        <v>36</v>
      </c>
    </row>
    <row r="508" spans="1:48" x14ac:dyDescent="0.3">
      <c r="A508" s="2">
        <v>0.81</v>
      </c>
      <c r="B508" s="1" t="s">
        <v>160</v>
      </c>
      <c r="C508" s="68">
        <v>1219</v>
      </c>
      <c r="D508" s="2">
        <v>1352</v>
      </c>
      <c r="E508" s="1" t="s">
        <v>45</v>
      </c>
      <c r="F508" s="1" t="s">
        <v>34</v>
      </c>
      <c r="G508" s="1" t="s">
        <v>35</v>
      </c>
      <c r="H508" s="1" t="s">
        <v>308</v>
      </c>
      <c r="I508" s="1" t="s">
        <v>6523</v>
      </c>
      <c r="J508" s="1" t="s">
        <v>331</v>
      </c>
      <c r="K508" s="1" t="s">
        <v>155</v>
      </c>
      <c r="L508" s="1" t="s">
        <v>85</v>
      </c>
      <c r="M508" s="1" t="s">
        <v>332</v>
      </c>
      <c r="N508" s="1" t="s">
        <v>266</v>
      </c>
      <c r="O508" s="1" t="s">
        <v>310</v>
      </c>
      <c r="P508" s="1" t="s">
        <v>269</v>
      </c>
      <c r="Q508" s="66">
        <v>3078157.87</v>
      </c>
      <c r="R508" s="67">
        <v>0.78</v>
      </c>
      <c r="S508" s="1" t="s">
        <v>7325</v>
      </c>
      <c r="T508" s="1" t="s">
        <v>7841</v>
      </c>
      <c r="U508" s="1" t="s">
        <v>7325</v>
      </c>
      <c r="V508" s="1" t="s">
        <v>7325</v>
      </c>
      <c r="W508" s="1" t="s">
        <v>7841</v>
      </c>
      <c r="X508" s="1" t="s">
        <v>46</v>
      </c>
      <c r="Y508" s="1" t="s">
        <v>8130</v>
      </c>
      <c r="Z508" s="1" t="s">
        <v>8131</v>
      </c>
      <c r="AA508" s="1" t="s">
        <v>7542</v>
      </c>
      <c r="AB508" s="1" t="s">
        <v>47</v>
      </c>
      <c r="AC508" s="1" t="s">
        <v>159</v>
      </c>
      <c r="AD508" s="1" t="s">
        <v>49</v>
      </c>
      <c r="AE508" s="66">
        <v>3004357.87</v>
      </c>
      <c r="AF508" s="66">
        <v>24400</v>
      </c>
      <c r="AG508" s="66">
        <v>49400</v>
      </c>
      <c r="AH508" s="2">
        <v>494</v>
      </c>
      <c r="AI508" s="104">
        <v>13119.47</v>
      </c>
      <c r="AJ508" s="2">
        <v>244</v>
      </c>
      <c r="AK508" s="1" t="s">
        <v>2682</v>
      </c>
      <c r="AL508" s="104">
        <v>10596.3</v>
      </c>
      <c r="AM508" s="104">
        <v>10596.3</v>
      </c>
      <c r="AN508" s="66">
        <v>2426552.7000000002</v>
      </c>
      <c r="AO508" s="1" t="s">
        <v>7325</v>
      </c>
      <c r="AP508" s="1" t="s">
        <v>33</v>
      </c>
      <c r="AQ508" s="1" t="s">
        <v>268</v>
      </c>
      <c r="AR508" s="1" t="s">
        <v>663</v>
      </c>
      <c r="AS508" s="1" t="s">
        <v>2883</v>
      </c>
      <c r="AT508" s="133">
        <f t="shared" si="21"/>
        <v>2020</v>
      </c>
      <c r="AU508" s="1">
        <f t="shared" si="22"/>
        <v>9</v>
      </c>
      <c r="AV508" s="1">
        <f t="shared" si="23"/>
        <v>38</v>
      </c>
    </row>
    <row r="509" spans="1:48" x14ac:dyDescent="0.3">
      <c r="A509" s="2">
        <v>1.03</v>
      </c>
      <c r="B509" s="1" t="s">
        <v>238</v>
      </c>
      <c r="C509" s="68">
        <v>1039</v>
      </c>
      <c r="D509" s="2">
        <v>1353</v>
      </c>
      <c r="E509" s="1" t="s">
        <v>46</v>
      </c>
      <c r="F509" s="1" t="s">
        <v>274</v>
      </c>
      <c r="G509" s="1" t="s">
        <v>2641</v>
      </c>
      <c r="H509" s="1" t="s">
        <v>2755</v>
      </c>
      <c r="I509" s="1" t="s">
        <v>6515</v>
      </c>
      <c r="J509" s="1" t="s">
        <v>2063</v>
      </c>
      <c r="K509" s="1" t="s">
        <v>38</v>
      </c>
      <c r="L509" s="1" t="s">
        <v>39</v>
      </c>
      <c r="M509" s="1" t="s">
        <v>46</v>
      </c>
      <c r="N509" s="1" t="s">
        <v>544</v>
      </c>
      <c r="O509" s="1" t="s">
        <v>2551</v>
      </c>
      <c r="P509" s="1" t="s">
        <v>2551</v>
      </c>
      <c r="Q509" s="66">
        <v>26800</v>
      </c>
      <c r="R509" s="67">
        <v>1</v>
      </c>
      <c r="S509" s="1" t="s">
        <v>7273</v>
      </c>
      <c r="T509" s="1" t="s">
        <v>7240</v>
      </c>
      <c r="U509" s="1" t="s">
        <v>7273</v>
      </c>
      <c r="V509" s="1" t="s">
        <v>7273</v>
      </c>
      <c r="W509" s="1" t="s">
        <v>7280</v>
      </c>
      <c r="X509" s="1" t="s">
        <v>7280</v>
      </c>
      <c r="Y509" s="1" t="s">
        <v>2884</v>
      </c>
      <c r="Z509" s="1" t="s">
        <v>2885</v>
      </c>
      <c r="AA509" s="1" t="s">
        <v>7280</v>
      </c>
      <c r="AB509" s="1" t="s">
        <v>47</v>
      </c>
      <c r="AC509" s="1" t="s">
        <v>7039</v>
      </c>
      <c r="AD509" s="1" t="s">
        <v>49</v>
      </c>
      <c r="AE509" s="66">
        <v>11600</v>
      </c>
      <c r="AF509" s="66">
        <v>0</v>
      </c>
      <c r="AG509" s="66">
        <v>15200</v>
      </c>
      <c r="AH509" s="2">
        <v>152</v>
      </c>
      <c r="AI509" s="2">
        <v>116</v>
      </c>
      <c r="AJ509" s="2" t="s">
        <v>46</v>
      </c>
      <c r="AK509" s="1" t="s">
        <v>46</v>
      </c>
      <c r="AL509" s="2">
        <v>0</v>
      </c>
      <c r="AM509" s="2">
        <v>50</v>
      </c>
      <c r="AN509" s="66">
        <v>0</v>
      </c>
      <c r="AO509" s="1" t="s">
        <v>7369</v>
      </c>
      <c r="AP509" s="1" t="s">
        <v>183</v>
      </c>
      <c r="AQ509" s="1" t="s">
        <v>46</v>
      </c>
      <c r="AR509" s="1" t="s">
        <v>654</v>
      </c>
      <c r="AS509" s="1" t="s">
        <v>2886</v>
      </c>
      <c r="AT509" s="133">
        <f t="shared" si="21"/>
        <v>2020</v>
      </c>
      <c r="AU509" s="1">
        <f t="shared" si="22"/>
        <v>3</v>
      </c>
      <c r="AV509" s="1">
        <f t="shared" si="23"/>
        <v>11</v>
      </c>
    </row>
    <row r="510" spans="1:48" x14ac:dyDescent="0.3">
      <c r="A510" s="2">
        <v>0.86</v>
      </c>
      <c r="B510" s="1" t="s">
        <v>79</v>
      </c>
      <c r="C510" s="68">
        <v>1038</v>
      </c>
      <c r="D510" s="2">
        <v>1354</v>
      </c>
      <c r="E510" s="1" t="s">
        <v>46</v>
      </c>
      <c r="F510" s="1" t="s">
        <v>274</v>
      </c>
      <c r="G510" s="1" t="s">
        <v>2641</v>
      </c>
      <c r="H510" s="1" t="s">
        <v>2755</v>
      </c>
      <c r="I510" s="1" t="s">
        <v>6515</v>
      </c>
      <c r="J510" s="1" t="s">
        <v>2064</v>
      </c>
      <c r="K510" s="1" t="s">
        <v>38</v>
      </c>
      <c r="L510" s="1" t="s">
        <v>39</v>
      </c>
      <c r="M510" s="1" t="s">
        <v>46</v>
      </c>
      <c r="N510" s="1" t="s">
        <v>544</v>
      </c>
      <c r="O510" s="1" t="s">
        <v>2551</v>
      </c>
      <c r="P510" s="1" t="s">
        <v>2551</v>
      </c>
      <c r="Q510" s="66">
        <v>26224</v>
      </c>
      <c r="R510" s="67">
        <v>1</v>
      </c>
      <c r="S510" s="1" t="s">
        <v>7273</v>
      </c>
      <c r="T510" s="1" t="s">
        <v>7240</v>
      </c>
      <c r="U510" s="1" t="s">
        <v>7273</v>
      </c>
      <c r="V510" s="1" t="s">
        <v>7273</v>
      </c>
      <c r="W510" s="1" t="s">
        <v>7280</v>
      </c>
      <c r="X510" s="1" t="s">
        <v>7280</v>
      </c>
      <c r="Y510" s="1" t="s">
        <v>2887</v>
      </c>
      <c r="Z510" s="1" t="s">
        <v>2885</v>
      </c>
      <c r="AA510" s="1" t="s">
        <v>7280</v>
      </c>
      <c r="AB510" s="1" t="s">
        <v>108</v>
      </c>
      <c r="AC510" s="1" t="s">
        <v>7039</v>
      </c>
      <c r="AD510" s="1" t="s">
        <v>49</v>
      </c>
      <c r="AE510" s="66">
        <v>11264</v>
      </c>
      <c r="AF510" s="66" t="s">
        <v>46</v>
      </c>
      <c r="AG510" s="66">
        <v>14960</v>
      </c>
      <c r="AH510" s="2">
        <v>149.6</v>
      </c>
      <c r="AI510" s="2">
        <v>112.63</v>
      </c>
      <c r="AJ510" s="2" t="s">
        <v>46</v>
      </c>
      <c r="AK510" s="1" t="s">
        <v>46</v>
      </c>
      <c r="AL510" s="104" t="s">
        <v>46</v>
      </c>
      <c r="AM510" s="2">
        <v>50</v>
      </c>
      <c r="AN510" s="66">
        <v>0</v>
      </c>
      <c r="AO510" s="1" t="s">
        <v>7369</v>
      </c>
      <c r="AP510" s="1" t="s">
        <v>183</v>
      </c>
      <c r="AQ510" s="1" t="s">
        <v>46</v>
      </c>
      <c r="AR510" s="1" t="s">
        <v>654</v>
      </c>
      <c r="AS510" s="1" t="s">
        <v>2888</v>
      </c>
      <c r="AT510" s="133">
        <f t="shared" si="21"/>
        <v>2020</v>
      </c>
      <c r="AU510" s="1">
        <f t="shared" si="22"/>
        <v>3</v>
      </c>
      <c r="AV510" s="1">
        <f t="shared" si="23"/>
        <v>11</v>
      </c>
    </row>
    <row r="511" spans="1:48" x14ac:dyDescent="0.3">
      <c r="A511" s="2">
        <v>0.73</v>
      </c>
      <c r="B511" s="1" t="s">
        <v>189</v>
      </c>
      <c r="C511" s="68">
        <v>1226</v>
      </c>
      <c r="D511" s="2">
        <v>1367</v>
      </c>
      <c r="E511" s="1" t="s">
        <v>177</v>
      </c>
      <c r="F511" s="1" t="s">
        <v>34</v>
      </c>
      <c r="G511" s="1" t="s">
        <v>35</v>
      </c>
      <c r="H511" s="1" t="s">
        <v>184</v>
      </c>
      <c r="I511" s="1" t="s">
        <v>6515</v>
      </c>
      <c r="J511" s="1" t="s">
        <v>2084</v>
      </c>
      <c r="K511" s="1" t="s">
        <v>186</v>
      </c>
      <c r="L511" s="1" t="s">
        <v>427</v>
      </c>
      <c r="M511" s="1" t="s">
        <v>186</v>
      </c>
      <c r="N511" s="1" t="s">
        <v>188</v>
      </c>
      <c r="O511" s="1" t="s">
        <v>187</v>
      </c>
      <c r="P511" s="1" t="s">
        <v>187</v>
      </c>
      <c r="Q511" s="66">
        <v>191700</v>
      </c>
      <c r="R511" s="67">
        <v>0.88</v>
      </c>
      <c r="S511" s="1" t="s">
        <v>7237</v>
      </c>
      <c r="T511" s="1" t="s">
        <v>7181</v>
      </c>
      <c r="U511" s="1" t="s">
        <v>7237</v>
      </c>
      <c r="V511" s="1" t="s">
        <v>7237</v>
      </c>
      <c r="W511" s="1" t="s">
        <v>7160</v>
      </c>
      <c r="X511" s="1" t="s">
        <v>46</v>
      </c>
      <c r="Y511" s="1" t="s">
        <v>7864</v>
      </c>
      <c r="Z511" s="1" t="s">
        <v>7865</v>
      </c>
      <c r="AA511" s="1" t="s">
        <v>7360</v>
      </c>
      <c r="AB511" s="1" t="s">
        <v>108</v>
      </c>
      <c r="AC511" s="1" t="s">
        <v>78</v>
      </c>
      <c r="AD511" s="1" t="s">
        <v>49</v>
      </c>
      <c r="AE511" s="66">
        <v>0</v>
      </c>
      <c r="AF511" s="66">
        <v>18400</v>
      </c>
      <c r="AG511" s="66">
        <v>173300</v>
      </c>
      <c r="AH511" s="68">
        <v>1741</v>
      </c>
      <c r="AI511" s="2">
        <v>0</v>
      </c>
      <c r="AJ511" s="2">
        <v>184</v>
      </c>
      <c r="AK511" s="1" t="s">
        <v>218</v>
      </c>
      <c r="AL511" s="2">
        <v>0</v>
      </c>
      <c r="AM511" s="2">
        <v>48</v>
      </c>
      <c r="AN511" s="66">
        <v>0</v>
      </c>
      <c r="AO511" s="1" t="s">
        <v>7128</v>
      </c>
      <c r="AP511" s="1" t="s">
        <v>183</v>
      </c>
      <c r="AQ511" s="1" t="s">
        <v>46</v>
      </c>
      <c r="AR511" s="1" t="s">
        <v>765</v>
      </c>
      <c r="AS511" s="1" t="s">
        <v>6689</v>
      </c>
      <c r="AT511" s="133">
        <f t="shared" si="21"/>
        <v>2020</v>
      </c>
      <c r="AU511" s="1">
        <f t="shared" si="22"/>
        <v>9</v>
      </c>
      <c r="AV511" s="1">
        <f t="shared" si="23"/>
        <v>37</v>
      </c>
    </row>
    <row r="512" spans="1:48" x14ac:dyDescent="0.3">
      <c r="A512" s="2">
        <v>0.62</v>
      </c>
      <c r="B512" s="1" t="s">
        <v>140</v>
      </c>
      <c r="C512" s="68">
        <v>1130</v>
      </c>
      <c r="D512" s="2">
        <v>1368</v>
      </c>
      <c r="E512" s="1" t="s">
        <v>45</v>
      </c>
      <c r="F512" s="1" t="s">
        <v>81</v>
      </c>
      <c r="G512" s="1" t="s">
        <v>35</v>
      </c>
      <c r="H512" s="1" t="s">
        <v>120</v>
      </c>
      <c r="I512" s="1" t="s">
        <v>6520</v>
      </c>
      <c r="J512" s="1" t="s">
        <v>333</v>
      </c>
      <c r="K512" s="1" t="s">
        <v>334</v>
      </c>
      <c r="L512" s="1" t="s">
        <v>335</v>
      </c>
      <c r="M512" s="1" t="s">
        <v>4481</v>
      </c>
      <c r="N512" s="1" t="s">
        <v>125</v>
      </c>
      <c r="O512" s="1" t="s">
        <v>126</v>
      </c>
      <c r="P512" s="1" t="s">
        <v>107</v>
      </c>
      <c r="Q512" s="66">
        <v>272052.45</v>
      </c>
      <c r="R512" s="67">
        <v>0.73</v>
      </c>
      <c r="S512" s="1" t="s">
        <v>7099</v>
      </c>
      <c r="T512" s="1" t="s">
        <v>7216</v>
      </c>
      <c r="U512" s="1" t="s">
        <v>7099</v>
      </c>
      <c r="V512" s="1" t="s">
        <v>7099</v>
      </c>
      <c r="W512" s="1" t="s">
        <v>7542</v>
      </c>
      <c r="X512" s="1" t="s">
        <v>46</v>
      </c>
      <c r="Y512" s="1" t="s">
        <v>8132</v>
      </c>
      <c r="Z512" s="1" t="s">
        <v>4707</v>
      </c>
      <c r="AA512" s="1" t="s">
        <v>7542</v>
      </c>
      <c r="AB512" s="1" t="s">
        <v>47</v>
      </c>
      <c r="AC512" s="1" t="s">
        <v>139</v>
      </c>
      <c r="AD512" s="1" t="s">
        <v>166</v>
      </c>
      <c r="AE512" s="66">
        <v>250919.11</v>
      </c>
      <c r="AF512" s="66" t="s">
        <v>46</v>
      </c>
      <c r="AG512" s="66">
        <v>21133.34</v>
      </c>
      <c r="AH512" s="2">
        <v>211.33</v>
      </c>
      <c r="AI512" s="104">
        <v>1095.72</v>
      </c>
      <c r="AJ512" s="2" t="s">
        <v>46</v>
      </c>
      <c r="AK512" s="1" t="s">
        <v>2682</v>
      </c>
      <c r="AL512" s="2">
        <v>874.44</v>
      </c>
      <c r="AM512" s="104">
        <v>1093.06</v>
      </c>
      <c r="AN512" s="66">
        <v>200246.76</v>
      </c>
      <c r="AO512" s="1" t="s">
        <v>7120</v>
      </c>
      <c r="AP512" s="1" t="s">
        <v>33</v>
      </c>
      <c r="AQ512" s="1" t="s">
        <v>7230</v>
      </c>
      <c r="AR512" s="1" t="s">
        <v>663</v>
      </c>
      <c r="AS512" s="1" t="s">
        <v>2893</v>
      </c>
      <c r="AT512" s="133">
        <f t="shared" si="21"/>
        <v>2020</v>
      </c>
      <c r="AU512" s="1">
        <f t="shared" si="22"/>
        <v>9</v>
      </c>
      <c r="AV512" s="1">
        <f t="shared" si="23"/>
        <v>38</v>
      </c>
    </row>
    <row r="513" spans="1:48" x14ac:dyDescent="0.3">
      <c r="A513" s="2">
        <v>0.96</v>
      </c>
      <c r="B513" s="1" t="s">
        <v>211</v>
      </c>
      <c r="C513" s="68">
        <v>1202</v>
      </c>
      <c r="D513" s="2">
        <v>1373</v>
      </c>
      <c r="E513" s="1" t="s">
        <v>210</v>
      </c>
      <c r="F513" s="1" t="s">
        <v>34</v>
      </c>
      <c r="G513" s="1" t="s">
        <v>35</v>
      </c>
      <c r="H513" s="1" t="s">
        <v>336</v>
      </c>
      <c r="I513" s="1" t="s">
        <v>6514</v>
      </c>
      <c r="J513" s="1" t="s">
        <v>337</v>
      </c>
      <c r="K513" s="1" t="s">
        <v>6733</v>
      </c>
      <c r="L513" s="1" t="s">
        <v>477</v>
      </c>
      <c r="M513" s="1" t="s">
        <v>4470</v>
      </c>
      <c r="N513" s="1" t="s">
        <v>116</v>
      </c>
      <c r="O513" s="1" t="s">
        <v>209</v>
      </c>
      <c r="P513" s="1" t="s">
        <v>119</v>
      </c>
      <c r="Q513" s="66">
        <v>778163.24</v>
      </c>
      <c r="R513" s="67">
        <v>0.75</v>
      </c>
      <c r="S513" s="1" t="s">
        <v>7280</v>
      </c>
      <c r="T513" s="1" t="s">
        <v>8095</v>
      </c>
      <c r="U513" s="1" t="s">
        <v>7280</v>
      </c>
      <c r="V513" s="1" t="s">
        <v>7280</v>
      </c>
      <c r="W513" s="1" t="s">
        <v>8095</v>
      </c>
      <c r="X513" s="1" t="s">
        <v>46</v>
      </c>
      <c r="Y513" s="1" t="s">
        <v>8133</v>
      </c>
      <c r="Z513" s="1" t="s">
        <v>8134</v>
      </c>
      <c r="AA513" s="1" t="s">
        <v>7542</v>
      </c>
      <c r="AB513" s="1" t="s">
        <v>47</v>
      </c>
      <c r="AC513" s="1" t="s">
        <v>90</v>
      </c>
      <c r="AD513" s="1" t="s">
        <v>49</v>
      </c>
      <c r="AE513" s="66">
        <v>724557.01</v>
      </c>
      <c r="AF513" s="66">
        <v>15667.13</v>
      </c>
      <c r="AG513" s="66">
        <v>37939.1</v>
      </c>
      <c r="AH513" s="2">
        <v>450.13</v>
      </c>
      <c r="AI513" s="104">
        <v>3307.5</v>
      </c>
      <c r="AJ513" s="2">
        <v>156.66999999999999</v>
      </c>
      <c r="AK513" s="1" t="s">
        <v>2682</v>
      </c>
      <c r="AL513" s="104">
        <v>2556.4499999999998</v>
      </c>
      <c r="AM513" s="104">
        <v>2840.5</v>
      </c>
      <c r="AN513" s="66">
        <v>650474.5</v>
      </c>
      <c r="AO513" s="1" t="s">
        <v>7295</v>
      </c>
      <c r="AP513" s="1" t="s">
        <v>33</v>
      </c>
      <c r="AQ513" s="1" t="s">
        <v>118</v>
      </c>
      <c r="AR513" s="1" t="s">
        <v>663</v>
      </c>
      <c r="AS513" s="1" t="s">
        <v>2899</v>
      </c>
      <c r="AT513" s="133">
        <f t="shared" si="21"/>
        <v>2020</v>
      </c>
      <c r="AU513" s="1">
        <f t="shared" si="22"/>
        <v>9</v>
      </c>
      <c r="AV513" s="1">
        <f t="shared" si="23"/>
        <v>38</v>
      </c>
    </row>
    <row r="514" spans="1:48" x14ac:dyDescent="0.3">
      <c r="A514" s="2">
        <v>0.99</v>
      </c>
      <c r="B514" s="1" t="s">
        <v>342</v>
      </c>
      <c r="C514" s="68">
        <v>1089</v>
      </c>
      <c r="D514" s="2">
        <v>1379</v>
      </c>
      <c r="E514" s="1" t="s">
        <v>45</v>
      </c>
      <c r="F514" s="1" t="s">
        <v>274</v>
      </c>
      <c r="G514" s="1" t="s">
        <v>2641</v>
      </c>
      <c r="H514" s="1" t="s">
        <v>338</v>
      </c>
      <c r="I514" s="1" t="s">
        <v>6514</v>
      </c>
      <c r="J514" s="1" t="s">
        <v>339</v>
      </c>
      <c r="K514" s="1" t="s">
        <v>340</v>
      </c>
      <c r="L514" s="1" t="s">
        <v>123</v>
      </c>
      <c r="M514" s="1" t="s">
        <v>340</v>
      </c>
      <c r="N514" s="1" t="s">
        <v>86</v>
      </c>
      <c r="O514" s="1" t="s">
        <v>341</v>
      </c>
      <c r="P514" s="1" t="s">
        <v>96</v>
      </c>
      <c r="Q514" s="66">
        <v>224202.1</v>
      </c>
      <c r="R514" s="67">
        <v>1</v>
      </c>
      <c r="S514" s="1" t="s">
        <v>7253</v>
      </c>
      <c r="T514" s="1" t="s">
        <v>7378</v>
      </c>
      <c r="U514" s="1" t="s">
        <v>7253</v>
      </c>
      <c r="V514" s="1" t="s">
        <v>7253</v>
      </c>
      <c r="W514" s="1" t="s">
        <v>7379</v>
      </c>
      <c r="X514" s="1" t="s">
        <v>7379</v>
      </c>
      <c r="Y514" s="1" t="s">
        <v>6542</v>
      </c>
      <c r="Z514" s="1" t="s">
        <v>614</v>
      </c>
      <c r="AA514" s="1" t="s">
        <v>7128</v>
      </c>
      <c r="AB514" s="1" t="s">
        <v>47</v>
      </c>
      <c r="AC514" s="1" t="s">
        <v>90</v>
      </c>
      <c r="AD514" s="1" t="s">
        <v>49</v>
      </c>
      <c r="AE514" s="66">
        <v>167502.1</v>
      </c>
      <c r="AF514" s="66">
        <v>6800</v>
      </c>
      <c r="AG514" s="66">
        <v>49900</v>
      </c>
      <c r="AH514" s="2">
        <v>615</v>
      </c>
      <c r="AI514" s="2">
        <v>765.7</v>
      </c>
      <c r="AJ514" s="2">
        <v>68</v>
      </c>
      <c r="AK514" s="1" t="s">
        <v>2682</v>
      </c>
      <c r="AL514" s="2">
        <v>612.55999999999995</v>
      </c>
      <c r="AM514" s="2">
        <v>765.7</v>
      </c>
      <c r="AN514" s="66">
        <v>140276.24</v>
      </c>
      <c r="AO514" s="1" t="s">
        <v>7280</v>
      </c>
      <c r="AP514" s="1" t="s">
        <v>33</v>
      </c>
      <c r="AQ514" s="1" t="s">
        <v>46</v>
      </c>
      <c r="AR514" s="1" t="s">
        <v>663</v>
      </c>
      <c r="AS514" s="1" t="s">
        <v>2900</v>
      </c>
      <c r="AT514" s="133">
        <f t="shared" ref="AT514:AT571" si="24">YEAR(AA514)</f>
        <v>2020</v>
      </c>
      <c r="AU514" s="1">
        <f t="shared" ref="AU514:AU571" si="25">MONTH(AA514)</f>
        <v>7</v>
      </c>
      <c r="AV514" s="1">
        <f t="shared" ref="AV514:AV571" si="26">WEEKNUM(AA514)</f>
        <v>31</v>
      </c>
    </row>
    <row r="515" spans="1:48" x14ac:dyDescent="0.3">
      <c r="A515" s="2">
        <v>1.22</v>
      </c>
      <c r="B515" s="1" t="s">
        <v>342</v>
      </c>
      <c r="C515" s="68">
        <v>1189</v>
      </c>
      <c r="D515" s="2">
        <v>1380</v>
      </c>
      <c r="E515" s="1" t="s">
        <v>45</v>
      </c>
      <c r="F515" s="1" t="s">
        <v>274</v>
      </c>
      <c r="G515" s="1" t="s">
        <v>2641</v>
      </c>
      <c r="H515" s="1" t="s">
        <v>343</v>
      </c>
      <c r="I515" s="1" t="s">
        <v>6514</v>
      </c>
      <c r="J515" s="1" t="s">
        <v>344</v>
      </c>
      <c r="K515" s="1" t="s">
        <v>340</v>
      </c>
      <c r="L515" s="1" t="s">
        <v>477</v>
      </c>
      <c r="M515" s="1" t="s">
        <v>340</v>
      </c>
      <c r="N515" s="1" t="s">
        <v>86</v>
      </c>
      <c r="O515" s="1" t="s">
        <v>341</v>
      </c>
      <c r="P515" s="1" t="s">
        <v>96</v>
      </c>
      <c r="Q515" s="66">
        <v>380585.29</v>
      </c>
      <c r="R515" s="67">
        <v>1</v>
      </c>
      <c r="S515" s="1" t="s">
        <v>7253</v>
      </c>
      <c r="T515" s="1" t="s">
        <v>7380</v>
      </c>
      <c r="U515" s="1" t="s">
        <v>7253</v>
      </c>
      <c r="V515" s="1" t="s">
        <v>7253</v>
      </c>
      <c r="W515" s="1" t="s">
        <v>7542</v>
      </c>
      <c r="X515" s="1" t="s">
        <v>7542</v>
      </c>
      <c r="Y515" s="1" t="s">
        <v>8166</v>
      </c>
      <c r="Z515" s="1" t="s">
        <v>8167</v>
      </c>
      <c r="AA515" s="1" t="s">
        <v>7542</v>
      </c>
      <c r="AB515" s="1" t="s">
        <v>47</v>
      </c>
      <c r="AC515" s="1" t="s">
        <v>90</v>
      </c>
      <c r="AD515" s="1" t="s">
        <v>49</v>
      </c>
      <c r="AE515" s="66">
        <v>292135.28999999998</v>
      </c>
      <c r="AF515" s="66">
        <v>14800</v>
      </c>
      <c r="AG515" s="66">
        <v>73650</v>
      </c>
      <c r="AH515" s="2">
        <v>736.5</v>
      </c>
      <c r="AI515" s="104">
        <v>1275.7</v>
      </c>
      <c r="AJ515" s="2">
        <v>148</v>
      </c>
      <c r="AK515" s="1" t="s">
        <v>2682</v>
      </c>
      <c r="AL515" s="104">
        <v>1007.73</v>
      </c>
      <c r="AM515" s="104">
        <v>1259.68</v>
      </c>
      <c r="AN515" s="66">
        <v>230770.17</v>
      </c>
      <c r="AO515" s="1" t="s">
        <v>7138</v>
      </c>
      <c r="AP515" s="1" t="s">
        <v>33</v>
      </c>
      <c r="AQ515" s="1" t="s">
        <v>7382</v>
      </c>
      <c r="AR515" s="1" t="s">
        <v>663</v>
      </c>
      <c r="AS515" s="1" t="s">
        <v>2901</v>
      </c>
      <c r="AT515" s="133">
        <f t="shared" si="24"/>
        <v>2020</v>
      </c>
      <c r="AU515" s="1">
        <f t="shared" si="25"/>
        <v>9</v>
      </c>
      <c r="AV515" s="1">
        <f t="shared" si="26"/>
        <v>38</v>
      </c>
    </row>
    <row r="516" spans="1:48" x14ac:dyDescent="0.3">
      <c r="A516" s="2">
        <v>0.71</v>
      </c>
      <c r="B516" s="1" t="s">
        <v>329</v>
      </c>
      <c r="C516" s="68">
        <v>1103</v>
      </c>
      <c r="D516" s="2">
        <v>1381</v>
      </c>
      <c r="E516" s="1" t="s">
        <v>45</v>
      </c>
      <c r="F516" s="1" t="s">
        <v>274</v>
      </c>
      <c r="G516" s="1" t="s">
        <v>35</v>
      </c>
      <c r="H516" s="1" t="s">
        <v>346</v>
      </c>
      <c r="I516" s="1" t="s">
        <v>6514</v>
      </c>
      <c r="J516" s="1" t="s">
        <v>347</v>
      </c>
      <c r="K516" s="1" t="s">
        <v>340</v>
      </c>
      <c r="L516" s="1" t="s">
        <v>477</v>
      </c>
      <c r="M516" s="1" t="s">
        <v>340</v>
      </c>
      <c r="N516" s="1" t="s">
        <v>125</v>
      </c>
      <c r="O516" s="1" t="s">
        <v>297</v>
      </c>
      <c r="P516" s="1" t="s">
        <v>107</v>
      </c>
      <c r="Q516" s="66">
        <v>141031.62</v>
      </c>
      <c r="R516" s="67">
        <v>0.98</v>
      </c>
      <c r="S516" s="1" t="s">
        <v>7300</v>
      </c>
      <c r="T516" s="1" t="s">
        <v>7383</v>
      </c>
      <c r="U516" s="1" t="s">
        <v>7300</v>
      </c>
      <c r="V516" s="1" t="s">
        <v>7300</v>
      </c>
      <c r="W516" s="1" t="s">
        <v>7182</v>
      </c>
      <c r="X516" s="1" t="s">
        <v>46</v>
      </c>
      <c r="Y516" s="1" t="s">
        <v>7384</v>
      </c>
      <c r="Z516" s="1" t="s">
        <v>2921</v>
      </c>
      <c r="AA516" s="1" t="s">
        <v>7402</v>
      </c>
      <c r="AB516" s="1" t="s">
        <v>47</v>
      </c>
      <c r="AC516" s="1" t="s">
        <v>90</v>
      </c>
      <c r="AD516" s="1" t="s">
        <v>49</v>
      </c>
      <c r="AE516" s="66">
        <v>91613.81</v>
      </c>
      <c r="AF516" s="66">
        <v>5600</v>
      </c>
      <c r="AG516" s="66">
        <v>43817.81</v>
      </c>
      <c r="AH516" s="2">
        <v>438.18</v>
      </c>
      <c r="AI516" s="2">
        <v>400.07</v>
      </c>
      <c r="AJ516" s="2">
        <v>56</v>
      </c>
      <c r="AK516" s="1" t="s">
        <v>2701</v>
      </c>
      <c r="AL516" s="2">
        <v>0</v>
      </c>
      <c r="AM516" s="2">
        <v>397</v>
      </c>
      <c r="AN516" s="66">
        <v>0</v>
      </c>
      <c r="AO516" s="1" t="s">
        <v>7271</v>
      </c>
      <c r="AP516" s="1" t="s">
        <v>33</v>
      </c>
      <c r="AQ516" s="1" t="s">
        <v>7356</v>
      </c>
      <c r="AR516" s="1" t="s">
        <v>654</v>
      </c>
      <c r="AS516" s="1" t="s">
        <v>2902</v>
      </c>
      <c r="AT516" s="133">
        <f t="shared" si="24"/>
        <v>2020</v>
      </c>
      <c r="AU516" s="1">
        <f t="shared" si="25"/>
        <v>9</v>
      </c>
      <c r="AV516" s="1">
        <f t="shared" si="26"/>
        <v>36</v>
      </c>
    </row>
    <row r="517" spans="1:48" x14ac:dyDescent="0.3">
      <c r="A517" s="2">
        <v>0.96</v>
      </c>
      <c r="B517" s="1" t="s">
        <v>238</v>
      </c>
      <c r="C517" s="68">
        <v>1179</v>
      </c>
      <c r="D517" s="2">
        <v>1386</v>
      </c>
      <c r="E517" s="1" t="s">
        <v>97</v>
      </c>
      <c r="F517" s="1" t="s">
        <v>171</v>
      </c>
      <c r="G517" s="1" t="s">
        <v>35</v>
      </c>
      <c r="H517" s="1" t="s">
        <v>236</v>
      </c>
      <c r="I517" s="1" t="s">
        <v>6515</v>
      </c>
      <c r="J517" s="1" t="s">
        <v>348</v>
      </c>
      <c r="K517" s="1" t="s">
        <v>186</v>
      </c>
      <c r="L517" s="1" t="s">
        <v>427</v>
      </c>
      <c r="M517" s="1" t="s">
        <v>186</v>
      </c>
      <c r="N517" s="1" t="s">
        <v>41</v>
      </c>
      <c r="O517" s="1" t="s">
        <v>42</v>
      </c>
      <c r="P517" s="1" t="s">
        <v>44</v>
      </c>
      <c r="Q517" s="66">
        <v>986880.47</v>
      </c>
      <c r="R517" s="67">
        <v>0.21</v>
      </c>
      <c r="S517" s="1" t="s">
        <v>7189</v>
      </c>
      <c r="T517" s="1" t="s">
        <v>7385</v>
      </c>
      <c r="U517" s="1" t="s">
        <v>7189</v>
      </c>
      <c r="V517" s="1" t="s">
        <v>7189</v>
      </c>
      <c r="W517" s="1" t="s">
        <v>7385</v>
      </c>
      <c r="X517" s="1" t="s">
        <v>46</v>
      </c>
      <c r="Y517" s="1" t="s">
        <v>6745</v>
      </c>
      <c r="Z517" s="1" t="s">
        <v>6746</v>
      </c>
      <c r="AA517" s="1" t="s">
        <v>7376</v>
      </c>
      <c r="AB517" s="1" t="s">
        <v>6518</v>
      </c>
      <c r="AC517" s="1" t="s">
        <v>78</v>
      </c>
      <c r="AD517" s="1" t="s">
        <v>49</v>
      </c>
      <c r="AE517" s="66">
        <v>842360.47</v>
      </c>
      <c r="AF517" s="66" t="s">
        <v>46</v>
      </c>
      <c r="AG517" s="66">
        <v>144520</v>
      </c>
      <c r="AH517" s="104">
        <v>1695.2</v>
      </c>
      <c r="AI517" s="104">
        <v>3678.43</v>
      </c>
      <c r="AJ517" s="2" t="s">
        <v>46</v>
      </c>
      <c r="AK517" s="1" t="s">
        <v>2682</v>
      </c>
      <c r="AL517" s="104">
        <v>3310.55</v>
      </c>
      <c r="AM517" s="104">
        <v>3678.42</v>
      </c>
      <c r="AN517" s="66">
        <v>758115.95</v>
      </c>
      <c r="AO517" s="1" t="s">
        <v>7189</v>
      </c>
      <c r="AP517" s="1" t="s">
        <v>33</v>
      </c>
      <c r="AQ517" s="1" t="s">
        <v>7386</v>
      </c>
      <c r="AR517" s="1" t="s">
        <v>663</v>
      </c>
      <c r="AS517" s="1" t="s">
        <v>2903</v>
      </c>
      <c r="AT517" s="133">
        <f t="shared" si="24"/>
        <v>2020</v>
      </c>
      <c r="AU517" s="1">
        <f t="shared" si="25"/>
        <v>9</v>
      </c>
      <c r="AV517" s="1">
        <f t="shared" si="26"/>
        <v>38</v>
      </c>
    </row>
    <row r="518" spans="1:48" x14ac:dyDescent="0.3">
      <c r="A518" s="2">
        <v>0.94</v>
      </c>
      <c r="B518" s="1" t="s">
        <v>98</v>
      </c>
      <c r="C518" s="68">
        <v>1126</v>
      </c>
      <c r="D518" s="2">
        <v>1391</v>
      </c>
      <c r="E518" s="1" t="s">
        <v>45</v>
      </c>
      <c r="F518" s="1" t="s">
        <v>34</v>
      </c>
      <c r="G518" s="1" t="s">
        <v>35</v>
      </c>
      <c r="H518" s="1" t="s">
        <v>129</v>
      </c>
      <c r="I518" s="1" t="s">
        <v>6520</v>
      </c>
      <c r="J518" s="1" t="s">
        <v>2112</v>
      </c>
      <c r="K518" s="1" t="s">
        <v>334</v>
      </c>
      <c r="L518" s="1" t="s">
        <v>7969</v>
      </c>
      <c r="M518" s="1" t="s">
        <v>4481</v>
      </c>
      <c r="N518" s="1" t="s">
        <v>86</v>
      </c>
      <c r="O518" s="1" t="s">
        <v>131</v>
      </c>
      <c r="P518" s="1" t="s">
        <v>96</v>
      </c>
      <c r="Q518" s="66">
        <v>1322839.47</v>
      </c>
      <c r="R518" s="67">
        <v>0.86</v>
      </c>
      <c r="S518" s="1" t="s">
        <v>7254</v>
      </c>
      <c r="T518" s="1" t="s">
        <v>7153</v>
      </c>
      <c r="U518" s="1" t="s">
        <v>7254</v>
      </c>
      <c r="V518" s="1" t="s">
        <v>7254</v>
      </c>
      <c r="W518" s="1" t="s">
        <v>7542</v>
      </c>
      <c r="X518" s="1" t="s">
        <v>46</v>
      </c>
      <c r="Y518" s="1" t="s">
        <v>8135</v>
      </c>
      <c r="Z518" s="1" t="s">
        <v>8136</v>
      </c>
      <c r="AA518" s="1" t="s">
        <v>7542</v>
      </c>
      <c r="AB518" s="1" t="s">
        <v>47</v>
      </c>
      <c r="AC518" s="1" t="s">
        <v>139</v>
      </c>
      <c r="AD518" s="1" t="s">
        <v>49</v>
      </c>
      <c r="AE518" s="66">
        <v>1283939.47</v>
      </c>
      <c r="AF518" s="66" t="s">
        <v>46</v>
      </c>
      <c r="AG518" s="66">
        <v>38900</v>
      </c>
      <c r="AH518" s="2">
        <v>389</v>
      </c>
      <c r="AI518" s="68">
        <v>5748</v>
      </c>
      <c r="AJ518" s="2" t="s">
        <v>46</v>
      </c>
      <c r="AK518" s="1" t="s">
        <v>2682</v>
      </c>
      <c r="AL518" s="68">
        <v>5750</v>
      </c>
      <c r="AM518" s="68">
        <v>5750</v>
      </c>
      <c r="AN518" s="66">
        <v>1316750</v>
      </c>
      <c r="AO518" s="1" t="s">
        <v>7387</v>
      </c>
      <c r="AP518" s="1" t="s">
        <v>33</v>
      </c>
      <c r="AQ518" s="1" t="s">
        <v>7382</v>
      </c>
      <c r="AR518" s="1" t="s">
        <v>663</v>
      </c>
      <c r="AS518" s="1" t="s">
        <v>4621</v>
      </c>
      <c r="AT518" s="133">
        <f t="shared" si="24"/>
        <v>2020</v>
      </c>
      <c r="AU518" s="1">
        <f t="shared" si="25"/>
        <v>9</v>
      </c>
      <c r="AV518" s="1">
        <f t="shared" si="26"/>
        <v>38</v>
      </c>
    </row>
    <row r="519" spans="1:48" x14ac:dyDescent="0.3">
      <c r="A519" s="2">
        <v>0.77</v>
      </c>
      <c r="B519" s="1" t="s">
        <v>91</v>
      </c>
      <c r="C519" s="68">
        <v>1146</v>
      </c>
      <c r="D519" s="2">
        <v>1397</v>
      </c>
      <c r="E519" s="1" t="s">
        <v>45</v>
      </c>
      <c r="F519" s="1" t="s">
        <v>34</v>
      </c>
      <c r="G519" s="1" t="s">
        <v>35</v>
      </c>
      <c r="H519" s="1" t="s">
        <v>3638</v>
      </c>
      <c r="I519" s="1" t="s">
        <v>6514</v>
      </c>
      <c r="J519" s="1" t="s">
        <v>2119</v>
      </c>
      <c r="K519" s="1" t="s">
        <v>115</v>
      </c>
      <c r="L519" s="1" t="s">
        <v>85</v>
      </c>
      <c r="M519" s="1" t="s">
        <v>2803</v>
      </c>
      <c r="N519" s="1" t="s">
        <v>116</v>
      </c>
      <c r="O519" s="1" t="s">
        <v>117</v>
      </c>
      <c r="P519" s="1" t="s">
        <v>117</v>
      </c>
      <c r="Q519" s="66">
        <v>72000</v>
      </c>
      <c r="R519" s="67">
        <v>0.66</v>
      </c>
      <c r="S519" s="1" t="s">
        <v>7326</v>
      </c>
      <c r="T519" s="1" t="s">
        <v>7388</v>
      </c>
      <c r="U519" s="1" t="s">
        <v>7326</v>
      </c>
      <c r="V519" s="1" t="s">
        <v>7326</v>
      </c>
      <c r="W519" s="1" t="s">
        <v>7389</v>
      </c>
      <c r="X519" s="1" t="s">
        <v>46</v>
      </c>
      <c r="Y519" s="1" t="s">
        <v>6205</v>
      </c>
      <c r="Z519" s="1" t="s">
        <v>6206</v>
      </c>
      <c r="AA519" s="1" t="s">
        <v>7153</v>
      </c>
      <c r="AB519" s="1" t="s">
        <v>47</v>
      </c>
      <c r="AC519" s="1" t="s">
        <v>354</v>
      </c>
      <c r="AD519" s="1" t="s">
        <v>49</v>
      </c>
      <c r="AE519" s="66" t="s">
        <v>46</v>
      </c>
      <c r="AF519" s="66" t="s">
        <v>46</v>
      </c>
      <c r="AG519" s="66">
        <v>72000</v>
      </c>
      <c r="AH519" s="2">
        <v>720</v>
      </c>
      <c r="AI519" s="104" t="s">
        <v>46</v>
      </c>
      <c r="AJ519" s="2" t="s">
        <v>46</v>
      </c>
      <c r="AK519" s="1" t="s">
        <v>218</v>
      </c>
      <c r="AL519" s="2">
        <v>0</v>
      </c>
      <c r="AM519" s="2">
        <v>720</v>
      </c>
      <c r="AN519" s="66">
        <v>0</v>
      </c>
      <c r="AO519" s="1" t="s">
        <v>7353</v>
      </c>
      <c r="AP519" s="1" t="s">
        <v>183</v>
      </c>
      <c r="AQ519" s="1" t="s">
        <v>46</v>
      </c>
      <c r="AR519" s="1" t="s">
        <v>663</v>
      </c>
      <c r="AS519" s="1" t="s">
        <v>4709</v>
      </c>
      <c r="AT519" s="133">
        <f t="shared" si="24"/>
        <v>2020</v>
      </c>
      <c r="AU519" s="1">
        <f t="shared" si="25"/>
        <v>8</v>
      </c>
      <c r="AV519" s="1">
        <f t="shared" si="26"/>
        <v>34</v>
      </c>
    </row>
    <row r="520" spans="1:48" x14ac:dyDescent="0.3">
      <c r="A520" s="2">
        <v>0.96</v>
      </c>
      <c r="B520" s="1" t="s">
        <v>217</v>
      </c>
      <c r="C520" s="68">
        <v>1230</v>
      </c>
      <c r="D520" s="2">
        <v>1401</v>
      </c>
      <c r="E520" s="1" t="s">
        <v>45</v>
      </c>
      <c r="F520" s="1" t="s">
        <v>152</v>
      </c>
      <c r="G520" s="1" t="s">
        <v>35</v>
      </c>
      <c r="H520" s="1" t="s">
        <v>349</v>
      </c>
      <c r="I520" s="1" t="s">
        <v>6513</v>
      </c>
      <c r="J520" s="1" t="s">
        <v>350</v>
      </c>
      <c r="K520" s="1" t="s">
        <v>214</v>
      </c>
      <c r="L520" s="1" t="s">
        <v>39</v>
      </c>
      <c r="M520" s="1" t="s">
        <v>215</v>
      </c>
      <c r="N520" s="1" t="s">
        <v>86</v>
      </c>
      <c r="O520" s="1" t="s">
        <v>87</v>
      </c>
      <c r="P520" s="1" t="s">
        <v>96</v>
      </c>
      <c r="Q520" s="66">
        <v>1972752.15</v>
      </c>
      <c r="R520" s="67">
        <v>0.46</v>
      </c>
      <c r="S520" s="1" t="s">
        <v>7339</v>
      </c>
      <c r="T520" s="1" t="s">
        <v>7970</v>
      </c>
      <c r="U520" s="1" t="s">
        <v>7339</v>
      </c>
      <c r="V520" s="1" t="s">
        <v>7339</v>
      </c>
      <c r="W520" s="1" t="s">
        <v>7970</v>
      </c>
      <c r="X520" s="1" t="s">
        <v>46</v>
      </c>
      <c r="Y520" s="1" t="s">
        <v>7789</v>
      </c>
      <c r="Z520" s="1" t="s">
        <v>7971</v>
      </c>
      <c r="AA520" s="1" t="s">
        <v>7542</v>
      </c>
      <c r="AB520" s="1" t="s">
        <v>6518</v>
      </c>
      <c r="AC520" s="1" t="s">
        <v>216</v>
      </c>
      <c r="AD520" s="1" t="s">
        <v>49</v>
      </c>
      <c r="AE520" s="66">
        <v>1752612.15</v>
      </c>
      <c r="AF520" s="66">
        <v>61600</v>
      </c>
      <c r="AG520" s="66">
        <v>158540</v>
      </c>
      <c r="AH520" s="104">
        <v>1585.4</v>
      </c>
      <c r="AI520" s="104">
        <v>7707.4</v>
      </c>
      <c r="AJ520" s="2">
        <v>616</v>
      </c>
      <c r="AK520" s="1" t="s">
        <v>2682</v>
      </c>
      <c r="AL520" s="104">
        <v>7611.4</v>
      </c>
      <c r="AM520" s="104">
        <v>7611.4</v>
      </c>
      <c r="AN520" s="66">
        <v>1743010.6</v>
      </c>
      <c r="AO520" s="1" t="s">
        <v>7390</v>
      </c>
      <c r="AP520" s="1" t="s">
        <v>33</v>
      </c>
      <c r="AQ520" s="1" t="s">
        <v>3105</v>
      </c>
      <c r="AR520" s="1" t="s">
        <v>663</v>
      </c>
      <c r="AS520" s="1" t="s">
        <v>2904</v>
      </c>
      <c r="AT520" s="133">
        <f t="shared" si="24"/>
        <v>2020</v>
      </c>
      <c r="AU520" s="1">
        <f t="shared" si="25"/>
        <v>9</v>
      </c>
      <c r="AV520" s="1">
        <f t="shared" si="26"/>
        <v>38</v>
      </c>
    </row>
    <row r="521" spans="1:48" x14ac:dyDescent="0.3">
      <c r="A521" s="2">
        <v>1</v>
      </c>
      <c r="B521" s="1" t="s">
        <v>355</v>
      </c>
      <c r="C521" s="68">
        <v>1127</v>
      </c>
      <c r="D521" s="2">
        <v>1427</v>
      </c>
      <c r="E521" s="1" t="s">
        <v>45</v>
      </c>
      <c r="F521" s="1" t="s">
        <v>34</v>
      </c>
      <c r="G521" s="1" t="s">
        <v>35</v>
      </c>
      <c r="H521" s="1" t="s">
        <v>3638</v>
      </c>
      <c r="I521" s="1" t="s">
        <v>6514</v>
      </c>
      <c r="J521" s="1" t="s">
        <v>4686</v>
      </c>
      <c r="K521" s="1" t="s">
        <v>115</v>
      </c>
      <c r="L521" s="1" t="s">
        <v>85</v>
      </c>
      <c r="M521" s="1" t="s">
        <v>2803</v>
      </c>
      <c r="N521" s="1" t="s">
        <v>116</v>
      </c>
      <c r="O521" s="1" t="s">
        <v>117</v>
      </c>
      <c r="P521" s="1" t="s">
        <v>117</v>
      </c>
      <c r="Q521" s="66">
        <v>73000</v>
      </c>
      <c r="R521" s="67">
        <v>0.7</v>
      </c>
      <c r="S521" s="1" t="s">
        <v>7326</v>
      </c>
      <c r="T521" s="1" t="s">
        <v>7388</v>
      </c>
      <c r="U521" s="1" t="s">
        <v>7326</v>
      </c>
      <c r="V521" s="1" t="s">
        <v>7326</v>
      </c>
      <c r="W521" s="1" t="s">
        <v>7397</v>
      </c>
      <c r="X521" s="1" t="s">
        <v>46</v>
      </c>
      <c r="Y521" s="1" t="s">
        <v>6207</v>
      </c>
      <c r="Z521" s="1" t="s">
        <v>6208</v>
      </c>
      <c r="AA521" s="1" t="s">
        <v>7345</v>
      </c>
      <c r="AB521" s="1" t="s">
        <v>47</v>
      </c>
      <c r="AC521" s="1" t="s">
        <v>354</v>
      </c>
      <c r="AD521" s="1" t="s">
        <v>49</v>
      </c>
      <c r="AE521" s="66" t="s">
        <v>46</v>
      </c>
      <c r="AF521" s="66" t="s">
        <v>46</v>
      </c>
      <c r="AG521" s="66">
        <v>73000</v>
      </c>
      <c r="AH521" s="2">
        <v>73</v>
      </c>
      <c r="AI521" s="68" t="s">
        <v>46</v>
      </c>
      <c r="AJ521" s="2" t="s">
        <v>46</v>
      </c>
      <c r="AK521" s="1" t="s">
        <v>218</v>
      </c>
      <c r="AL521" s="2">
        <v>0</v>
      </c>
      <c r="AM521" s="2">
        <v>730</v>
      </c>
      <c r="AN521" s="66">
        <v>0</v>
      </c>
      <c r="AO521" s="1" t="s">
        <v>7398</v>
      </c>
      <c r="AP521" s="1" t="s">
        <v>6519</v>
      </c>
      <c r="AQ521" s="1" t="s">
        <v>46</v>
      </c>
      <c r="AR521" s="1" t="s">
        <v>663</v>
      </c>
      <c r="AS521" s="1" t="s">
        <v>4710</v>
      </c>
      <c r="AT521" s="133">
        <f t="shared" si="24"/>
        <v>2020</v>
      </c>
      <c r="AU521" s="1">
        <f t="shared" si="25"/>
        <v>8</v>
      </c>
      <c r="AV521" s="1">
        <f t="shared" si="26"/>
        <v>33</v>
      </c>
    </row>
    <row r="522" spans="1:48" x14ac:dyDescent="0.3">
      <c r="A522" s="2">
        <v>0</v>
      </c>
      <c r="B522" s="1" t="s">
        <v>98</v>
      </c>
      <c r="C522" s="2">
        <v>0</v>
      </c>
      <c r="D522" s="2">
        <v>1436</v>
      </c>
      <c r="E522" s="1" t="s">
        <v>97</v>
      </c>
      <c r="F522" s="1" t="s">
        <v>161</v>
      </c>
      <c r="G522" s="1" t="s">
        <v>35</v>
      </c>
      <c r="H522" s="1" t="s">
        <v>619</v>
      </c>
      <c r="I522" s="1" t="s">
        <v>6510</v>
      </c>
      <c r="J522" s="1" t="s">
        <v>2143</v>
      </c>
      <c r="K522" s="1" t="s">
        <v>84</v>
      </c>
      <c r="L522" s="1" t="s">
        <v>85</v>
      </c>
      <c r="M522" s="1" t="s">
        <v>4482</v>
      </c>
      <c r="N522" s="1" t="s">
        <v>86</v>
      </c>
      <c r="O522" s="1" t="s">
        <v>87</v>
      </c>
      <c r="P522" s="1" t="s">
        <v>46</v>
      </c>
      <c r="Q522" s="66" t="s">
        <v>46</v>
      </c>
      <c r="R522" s="67">
        <v>0</v>
      </c>
      <c r="S522" s="1" t="s">
        <v>46</v>
      </c>
      <c r="T522" s="1" t="s">
        <v>46</v>
      </c>
      <c r="U522" s="1" t="s">
        <v>7323</v>
      </c>
      <c r="V522" s="1" t="s">
        <v>46</v>
      </c>
      <c r="W522" s="1" t="s">
        <v>7323</v>
      </c>
      <c r="X522" s="1" t="s">
        <v>46</v>
      </c>
      <c r="Y522" s="1" t="s">
        <v>59</v>
      </c>
      <c r="Z522" s="1" t="s">
        <v>60</v>
      </c>
      <c r="AA522" s="1" t="s">
        <v>7399</v>
      </c>
      <c r="AB522" s="1" t="s">
        <v>47</v>
      </c>
      <c r="AC522" s="1" t="s">
        <v>90</v>
      </c>
      <c r="AD522" s="1" t="s">
        <v>49</v>
      </c>
      <c r="AE522" s="66" t="s">
        <v>46</v>
      </c>
      <c r="AF522" s="66" t="s">
        <v>46</v>
      </c>
      <c r="AG522" s="66" t="s">
        <v>46</v>
      </c>
      <c r="AH522" s="2" t="s">
        <v>46</v>
      </c>
      <c r="AI522" s="104" t="s">
        <v>46</v>
      </c>
      <c r="AJ522" s="2" t="s">
        <v>46</v>
      </c>
      <c r="AK522" s="1" t="s">
        <v>46</v>
      </c>
      <c r="AL522" s="104" t="s">
        <v>46</v>
      </c>
      <c r="AM522" s="104" t="s">
        <v>46</v>
      </c>
      <c r="AN522" s="66" t="s">
        <v>46</v>
      </c>
      <c r="AO522" s="1" t="s">
        <v>7399</v>
      </c>
      <c r="AP522" s="1" t="s">
        <v>80</v>
      </c>
      <c r="AQ522" s="1" t="s">
        <v>3270</v>
      </c>
      <c r="AR522" s="1" t="s">
        <v>46</v>
      </c>
      <c r="AS522" s="1" t="s">
        <v>4622</v>
      </c>
      <c r="AT522" s="133">
        <f t="shared" si="24"/>
        <v>2020</v>
      </c>
      <c r="AU522" s="1">
        <f t="shared" si="25"/>
        <v>5</v>
      </c>
      <c r="AV522" s="1">
        <f t="shared" si="26"/>
        <v>21</v>
      </c>
    </row>
    <row r="523" spans="1:48" x14ac:dyDescent="0.3">
      <c r="A523" s="2">
        <v>1</v>
      </c>
      <c r="B523" s="1" t="s">
        <v>394</v>
      </c>
      <c r="C523" s="68">
        <v>1223</v>
      </c>
      <c r="D523" s="2">
        <v>1459</v>
      </c>
      <c r="E523" s="1" t="s">
        <v>1967</v>
      </c>
      <c r="F523" s="1" t="s">
        <v>152</v>
      </c>
      <c r="G523" s="1" t="s">
        <v>35</v>
      </c>
      <c r="H523" s="1" t="s">
        <v>184</v>
      </c>
      <c r="I523" s="1" t="s">
        <v>6510</v>
      </c>
      <c r="J523" s="1" t="s">
        <v>2159</v>
      </c>
      <c r="K523" s="1" t="s">
        <v>376</v>
      </c>
      <c r="L523" s="1" t="s">
        <v>39</v>
      </c>
      <c r="M523" s="1" t="s">
        <v>376</v>
      </c>
      <c r="N523" s="1" t="s">
        <v>188</v>
      </c>
      <c r="O523" s="1" t="s">
        <v>187</v>
      </c>
      <c r="P523" s="1" t="s">
        <v>187</v>
      </c>
      <c r="Q523" s="66">
        <v>276800</v>
      </c>
      <c r="R523" s="67">
        <v>0.83</v>
      </c>
      <c r="S523" s="1" t="s">
        <v>7352</v>
      </c>
      <c r="T523" s="1" t="s">
        <v>7363</v>
      </c>
      <c r="U523" s="1" t="s">
        <v>7352</v>
      </c>
      <c r="V523" s="1" t="s">
        <v>7352</v>
      </c>
      <c r="W523" s="1" t="s">
        <v>7972</v>
      </c>
      <c r="X523" s="1" t="s">
        <v>46</v>
      </c>
      <c r="Y523" s="1" t="s">
        <v>7973</v>
      </c>
      <c r="Z523" s="1" t="s">
        <v>3055</v>
      </c>
      <c r="AA523" s="1" t="s">
        <v>7285</v>
      </c>
      <c r="AB523" s="1" t="s">
        <v>47</v>
      </c>
      <c r="AC523" s="1" t="s">
        <v>78</v>
      </c>
      <c r="AD523" s="1" t="s">
        <v>49</v>
      </c>
      <c r="AE523" s="66">
        <v>75200</v>
      </c>
      <c r="AF523" s="66" t="s">
        <v>46</v>
      </c>
      <c r="AG523" s="66">
        <v>201600</v>
      </c>
      <c r="AH523" s="68">
        <v>2016</v>
      </c>
      <c r="AI523" s="2">
        <v>752</v>
      </c>
      <c r="AJ523" s="2" t="s">
        <v>46</v>
      </c>
      <c r="AK523" s="1" t="s">
        <v>218</v>
      </c>
      <c r="AL523" s="2">
        <v>0</v>
      </c>
      <c r="AM523" s="2">
        <v>192</v>
      </c>
      <c r="AN523" s="66">
        <v>0</v>
      </c>
      <c r="AO523" s="1" t="s">
        <v>7216</v>
      </c>
      <c r="AP523" s="1" t="s">
        <v>183</v>
      </c>
      <c r="AQ523" s="1" t="s">
        <v>46</v>
      </c>
      <c r="AR523" s="1" t="s">
        <v>654</v>
      </c>
      <c r="AS523" s="1" t="s">
        <v>6747</v>
      </c>
      <c r="AT523" s="133">
        <f t="shared" si="24"/>
        <v>2020</v>
      </c>
      <c r="AU523" s="1">
        <f t="shared" si="25"/>
        <v>9</v>
      </c>
      <c r="AV523" s="1">
        <f t="shared" si="26"/>
        <v>37</v>
      </c>
    </row>
    <row r="524" spans="1:48" x14ac:dyDescent="0.3">
      <c r="A524" s="2">
        <v>0.87</v>
      </c>
      <c r="B524" s="1" t="s">
        <v>210</v>
      </c>
      <c r="C524" s="68">
        <v>1171</v>
      </c>
      <c r="D524" s="2">
        <v>1461</v>
      </c>
      <c r="E524" s="1" t="s">
        <v>210</v>
      </c>
      <c r="F524" s="1" t="s">
        <v>152</v>
      </c>
      <c r="G524" s="1" t="s">
        <v>35</v>
      </c>
      <c r="H524" s="1" t="s">
        <v>480</v>
      </c>
      <c r="I524" s="1" t="s">
        <v>6520</v>
      </c>
      <c r="J524" s="1" t="s">
        <v>2162</v>
      </c>
      <c r="K524" s="1" t="s">
        <v>214</v>
      </c>
      <c r="L524" s="1" t="s">
        <v>39</v>
      </c>
      <c r="M524" s="1" t="s">
        <v>4483</v>
      </c>
      <c r="N524" s="1" t="s">
        <v>266</v>
      </c>
      <c r="O524" s="1" t="s">
        <v>267</v>
      </c>
      <c r="P524" s="1" t="s">
        <v>269</v>
      </c>
      <c r="Q524" s="66">
        <v>142749.98000000001</v>
      </c>
      <c r="R524" s="67">
        <v>0.59</v>
      </c>
      <c r="S524" s="1" t="s">
        <v>7357</v>
      </c>
      <c r="T524" s="1" t="s">
        <v>7400</v>
      </c>
      <c r="U524" s="1" t="s">
        <v>7357</v>
      </c>
      <c r="V524" s="1" t="s">
        <v>7357</v>
      </c>
      <c r="W524" s="1" t="s">
        <v>7141</v>
      </c>
      <c r="X524" s="1" t="s">
        <v>46</v>
      </c>
      <c r="Y524" s="1" t="s">
        <v>6748</v>
      </c>
      <c r="Z524" s="1" t="s">
        <v>618</v>
      </c>
      <c r="AA524" s="1" t="s">
        <v>7360</v>
      </c>
      <c r="AB524" s="1" t="s">
        <v>47</v>
      </c>
      <c r="AC524" s="1" t="s">
        <v>159</v>
      </c>
      <c r="AD524" s="1" t="s">
        <v>49</v>
      </c>
      <c r="AE524" s="66">
        <v>112749.98</v>
      </c>
      <c r="AF524" s="66">
        <v>6500</v>
      </c>
      <c r="AG524" s="66">
        <v>23500</v>
      </c>
      <c r="AH524" s="2">
        <v>235</v>
      </c>
      <c r="AI524" s="2">
        <v>492.35</v>
      </c>
      <c r="AJ524" s="2">
        <v>65</v>
      </c>
      <c r="AK524" s="1" t="s">
        <v>2682</v>
      </c>
      <c r="AL524" s="2">
        <v>493.09</v>
      </c>
      <c r="AM524" s="2">
        <v>616.37</v>
      </c>
      <c r="AN524" s="66">
        <v>112917.61</v>
      </c>
      <c r="AO524" s="1" t="s">
        <v>7296</v>
      </c>
      <c r="AP524" s="1" t="s">
        <v>33</v>
      </c>
      <c r="AQ524" s="1" t="s">
        <v>7401</v>
      </c>
      <c r="AR524" s="1" t="s">
        <v>663</v>
      </c>
      <c r="AS524" s="1" t="s">
        <v>4623</v>
      </c>
      <c r="AT524" s="133">
        <f t="shared" si="24"/>
        <v>2020</v>
      </c>
      <c r="AU524" s="1">
        <f t="shared" si="25"/>
        <v>9</v>
      </c>
      <c r="AV524" s="1">
        <f t="shared" si="26"/>
        <v>37</v>
      </c>
    </row>
    <row r="525" spans="1:48" x14ac:dyDescent="0.3">
      <c r="A525" s="2">
        <v>1</v>
      </c>
      <c r="B525" s="1" t="s">
        <v>140</v>
      </c>
      <c r="C525" s="68">
        <v>1220</v>
      </c>
      <c r="D525" s="2">
        <v>1465</v>
      </c>
      <c r="E525" s="1" t="s">
        <v>89</v>
      </c>
      <c r="F525" s="1" t="s">
        <v>171</v>
      </c>
      <c r="G525" s="1" t="s">
        <v>35</v>
      </c>
      <c r="H525" s="1" t="s">
        <v>4688</v>
      </c>
      <c r="I525" s="1" t="s">
        <v>6510</v>
      </c>
      <c r="J525" s="1" t="s">
        <v>2169</v>
      </c>
      <c r="K525" s="1" t="s">
        <v>135</v>
      </c>
      <c r="L525" s="1" t="s">
        <v>116</v>
      </c>
      <c r="M525" s="1" t="s">
        <v>4466</v>
      </c>
      <c r="N525" s="1" t="s">
        <v>116</v>
      </c>
      <c r="O525" s="1" t="s">
        <v>209</v>
      </c>
      <c r="P525" s="1" t="s">
        <v>119</v>
      </c>
      <c r="Q525" s="66">
        <v>1074158.9099999999</v>
      </c>
      <c r="R525" s="67">
        <v>0.14000000000000001</v>
      </c>
      <c r="S525" s="1" t="s">
        <v>7151</v>
      </c>
      <c r="T525" s="1" t="s">
        <v>7866</v>
      </c>
      <c r="U525" s="1" t="s">
        <v>7151</v>
      </c>
      <c r="V525" s="1" t="s">
        <v>7151</v>
      </c>
      <c r="W525" s="1" t="s">
        <v>7866</v>
      </c>
      <c r="X525" s="1" t="s">
        <v>46</v>
      </c>
      <c r="Y525" s="1" t="s">
        <v>7974</v>
      </c>
      <c r="Z525" s="1" t="s">
        <v>7975</v>
      </c>
      <c r="AA525" s="1" t="s">
        <v>7360</v>
      </c>
      <c r="AB525" s="1" t="s">
        <v>47</v>
      </c>
      <c r="AC525" s="1" t="s">
        <v>139</v>
      </c>
      <c r="AD525" s="1" t="s">
        <v>49</v>
      </c>
      <c r="AE525" s="66">
        <v>966358.91</v>
      </c>
      <c r="AF525" s="66" t="s">
        <v>46</v>
      </c>
      <c r="AG525" s="66">
        <v>107800</v>
      </c>
      <c r="AH525" s="68">
        <v>1086</v>
      </c>
      <c r="AI525" s="104">
        <v>4219.8999999999996</v>
      </c>
      <c r="AJ525" s="2" t="s">
        <v>46</v>
      </c>
      <c r="AK525" s="1" t="s">
        <v>2682</v>
      </c>
      <c r="AL525" s="104">
        <v>4219.8999999999996</v>
      </c>
      <c r="AM525" s="104">
        <v>4219.8999999999996</v>
      </c>
      <c r="AN525" s="66">
        <v>966357.1</v>
      </c>
      <c r="AO525" s="1" t="s">
        <v>7151</v>
      </c>
      <c r="AP525" s="1" t="s">
        <v>33</v>
      </c>
      <c r="AQ525" s="1" t="s">
        <v>118</v>
      </c>
      <c r="AR525" s="1" t="s">
        <v>663</v>
      </c>
      <c r="AS525" s="1" t="s">
        <v>4711</v>
      </c>
      <c r="AT525" s="133">
        <f t="shared" si="24"/>
        <v>2020</v>
      </c>
      <c r="AU525" s="1">
        <f t="shared" si="25"/>
        <v>9</v>
      </c>
      <c r="AV525" s="1">
        <f t="shared" si="26"/>
        <v>37</v>
      </c>
    </row>
    <row r="526" spans="1:48" x14ac:dyDescent="0.3">
      <c r="A526" s="2">
        <v>0.71</v>
      </c>
      <c r="B526" s="1" t="s">
        <v>109</v>
      </c>
      <c r="C526" s="68">
        <v>1118</v>
      </c>
      <c r="D526" s="2">
        <v>1467</v>
      </c>
      <c r="E526" s="1" t="s">
        <v>97</v>
      </c>
      <c r="F526" s="1" t="s">
        <v>4464</v>
      </c>
      <c r="G526" s="1" t="s">
        <v>35</v>
      </c>
      <c r="H526" s="1" t="s">
        <v>110</v>
      </c>
      <c r="I526" s="1" t="s">
        <v>6510</v>
      </c>
      <c r="J526" s="1" t="s">
        <v>2173</v>
      </c>
      <c r="K526" s="1" t="s">
        <v>102</v>
      </c>
      <c r="L526" s="1" t="s">
        <v>85</v>
      </c>
      <c r="M526" s="1" t="s">
        <v>112</v>
      </c>
      <c r="N526" s="1" t="s">
        <v>104</v>
      </c>
      <c r="O526" s="1" t="s">
        <v>105</v>
      </c>
      <c r="P526" s="1" t="s">
        <v>107</v>
      </c>
      <c r="Q526" s="66">
        <v>339264</v>
      </c>
      <c r="R526" s="67">
        <v>0.81</v>
      </c>
      <c r="S526" s="1" t="s">
        <v>7243</v>
      </c>
      <c r="T526" s="1" t="s">
        <v>7331</v>
      </c>
      <c r="U526" s="1" t="s">
        <v>7243</v>
      </c>
      <c r="V526" s="1" t="s">
        <v>7243</v>
      </c>
      <c r="W526" s="1" t="s">
        <v>7320</v>
      </c>
      <c r="X526" s="1" t="s">
        <v>46</v>
      </c>
      <c r="Y526" s="1" t="s">
        <v>7976</v>
      </c>
      <c r="Z526" s="1" t="s">
        <v>7867</v>
      </c>
      <c r="AA526" s="1" t="s">
        <v>7319</v>
      </c>
      <c r="AB526" s="1" t="s">
        <v>6518</v>
      </c>
      <c r="AC526" s="1" t="s">
        <v>90</v>
      </c>
      <c r="AD526" s="1" t="s">
        <v>49</v>
      </c>
      <c r="AE526" s="66">
        <v>278464</v>
      </c>
      <c r="AF526" s="66">
        <v>20800</v>
      </c>
      <c r="AG526" s="66">
        <v>40000</v>
      </c>
      <c r="AH526" s="2">
        <v>400</v>
      </c>
      <c r="AI526" s="68">
        <v>1216</v>
      </c>
      <c r="AJ526" s="2">
        <v>208</v>
      </c>
      <c r="AK526" s="1" t="s">
        <v>2682</v>
      </c>
      <c r="AL526" s="68">
        <v>1216</v>
      </c>
      <c r="AM526" s="68">
        <v>1216</v>
      </c>
      <c r="AN526" s="66">
        <v>278464</v>
      </c>
      <c r="AO526" s="1" t="s">
        <v>7330</v>
      </c>
      <c r="AP526" s="1" t="s">
        <v>33</v>
      </c>
      <c r="AQ526" s="1" t="s">
        <v>106</v>
      </c>
      <c r="AR526" s="1" t="s">
        <v>663</v>
      </c>
      <c r="AS526" s="1" t="s">
        <v>4624</v>
      </c>
      <c r="AT526" s="133">
        <f t="shared" si="24"/>
        <v>2020</v>
      </c>
      <c r="AU526" s="1">
        <f t="shared" si="25"/>
        <v>9</v>
      </c>
      <c r="AV526" s="1">
        <f t="shared" si="26"/>
        <v>38</v>
      </c>
    </row>
    <row r="527" spans="1:48" x14ac:dyDescent="0.3">
      <c r="A527" s="2">
        <v>0.72</v>
      </c>
      <c r="B527" s="1" t="s">
        <v>355</v>
      </c>
      <c r="C527" s="68">
        <v>1110</v>
      </c>
      <c r="D527" s="2">
        <v>1474</v>
      </c>
      <c r="E527" s="1" t="s">
        <v>45</v>
      </c>
      <c r="F527" s="1" t="s">
        <v>274</v>
      </c>
      <c r="G527" s="1" t="s">
        <v>2641</v>
      </c>
      <c r="H527" s="1" t="s">
        <v>352</v>
      </c>
      <c r="I527" s="1" t="s">
        <v>6523</v>
      </c>
      <c r="J527" s="1" t="s">
        <v>2181</v>
      </c>
      <c r="K527" s="1" t="s">
        <v>115</v>
      </c>
      <c r="L527" s="1" t="s">
        <v>85</v>
      </c>
      <c r="M527" s="1" t="s">
        <v>94</v>
      </c>
      <c r="N527" s="1" t="s">
        <v>86</v>
      </c>
      <c r="O527" s="1" t="s">
        <v>131</v>
      </c>
      <c r="P527" s="1" t="s">
        <v>96</v>
      </c>
      <c r="Q527" s="66">
        <v>59051</v>
      </c>
      <c r="R527" s="67">
        <v>1</v>
      </c>
      <c r="S527" s="1" t="s">
        <v>7387</v>
      </c>
      <c r="T527" s="1" t="s">
        <v>7159</v>
      </c>
      <c r="U527" s="1" t="s">
        <v>7387</v>
      </c>
      <c r="V527" s="1" t="s">
        <v>7387</v>
      </c>
      <c r="W527" s="1" t="s">
        <v>7156</v>
      </c>
      <c r="X527" s="1" t="s">
        <v>7156</v>
      </c>
      <c r="Y527" s="1" t="s">
        <v>6543</v>
      </c>
      <c r="Z527" s="1" t="s">
        <v>3510</v>
      </c>
      <c r="AA527" s="1" t="s">
        <v>7156</v>
      </c>
      <c r="AB527" s="1" t="s">
        <v>47</v>
      </c>
      <c r="AC527" s="1" t="s">
        <v>354</v>
      </c>
      <c r="AD527" s="1" t="s">
        <v>49</v>
      </c>
      <c r="AE527" s="66">
        <v>50851</v>
      </c>
      <c r="AF527" s="66">
        <v>1800</v>
      </c>
      <c r="AG527" s="66">
        <v>6400</v>
      </c>
      <c r="AH527" s="2">
        <v>64</v>
      </c>
      <c r="AI527" s="2">
        <v>226</v>
      </c>
      <c r="AJ527" s="2">
        <v>18</v>
      </c>
      <c r="AK527" s="1" t="s">
        <v>2701</v>
      </c>
      <c r="AL527" s="2">
        <v>0</v>
      </c>
      <c r="AM527" s="2">
        <v>219</v>
      </c>
      <c r="AN527" s="66">
        <v>0</v>
      </c>
      <c r="AO527" s="1" t="s">
        <v>7387</v>
      </c>
      <c r="AP527" s="1" t="s">
        <v>33</v>
      </c>
      <c r="AQ527" s="1" t="s">
        <v>435</v>
      </c>
      <c r="AR527" s="1" t="s">
        <v>654</v>
      </c>
      <c r="AS527" s="1" t="s">
        <v>4625</v>
      </c>
      <c r="AT527" s="133">
        <f t="shared" si="24"/>
        <v>2020</v>
      </c>
      <c r="AU527" s="1">
        <f t="shared" si="25"/>
        <v>7</v>
      </c>
      <c r="AV527" s="1">
        <f t="shared" si="26"/>
        <v>30</v>
      </c>
    </row>
    <row r="528" spans="1:48" x14ac:dyDescent="0.3">
      <c r="A528" s="2">
        <v>0.88</v>
      </c>
      <c r="B528" s="1" t="s">
        <v>394</v>
      </c>
      <c r="C528" s="68">
        <v>1124</v>
      </c>
      <c r="D528" s="2">
        <v>1476</v>
      </c>
      <c r="E528" s="1" t="s">
        <v>45</v>
      </c>
      <c r="F528" s="1" t="s">
        <v>7025</v>
      </c>
      <c r="G528" s="1" t="s">
        <v>35</v>
      </c>
      <c r="H528" s="1" t="s">
        <v>4626</v>
      </c>
      <c r="I528" s="1" t="s">
        <v>6515</v>
      </c>
      <c r="J528" s="1" t="s">
        <v>2184</v>
      </c>
      <c r="K528" s="1" t="s">
        <v>186</v>
      </c>
      <c r="L528" s="1" t="s">
        <v>427</v>
      </c>
      <c r="M528" s="1" t="s">
        <v>186</v>
      </c>
      <c r="N528" s="1" t="s">
        <v>41</v>
      </c>
      <c r="O528" s="1" t="s">
        <v>391</v>
      </c>
      <c r="P528" s="1" t="s">
        <v>44</v>
      </c>
      <c r="Q528" s="66">
        <v>259775.81</v>
      </c>
      <c r="R528" s="67">
        <v>0.67</v>
      </c>
      <c r="S528" s="1" t="s">
        <v>7405</v>
      </c>
      <c r="T528" s="1" t="s">
        <v>7332</v>
      </c>
      <c r="U528" s="1" t="s">
        <v>7405</v>
      </c>
      <c r="V528" s="1" t="s">
        <v>7405</v>
      </c>
      <c r="W528" s="1" t="s">
        <v>7175</v>
      </c>
      <c r="X528" s="1" t="s">
        <v>46</v>
      </c>
      <c r="Y528" s="1" t="s">
        <v>6544</v>
      </c>
      <c r="Z528" s="1" t="s">
        <v>4689</v>
      </c>
      <c r="AA528" s="1" t="s">
        <v>7360</v>
      </c>
      <c r="AB528" s="1" t="s">
        <v>108</v>
      </c>
      <c r="AC528" s="1" t="s">
        <v>78</v>
      </c>
      <c r="AD528" s="1" t="s">
        <v>49</v>
      </c>
      <c r="AE528" s="66">
        <v>198975.81</v>
      </c>
      <c r="AF528" s="66">
        <v>6400</v>
      </c>
      <c r="AG528" s="66">
        <v>54400</v>
      </c>
      <c r="AH528" s="2">
        <v>544</v>
      </c>
      <c r="AI528" s="2">
        <v>868.88</v>
      </c>
      <c r="AJ528" s="2">
        <v>64</v>
      </c>
      <c r="AK528" s="1" t="s">
        <v>2682</v>
      </c>
      <c r="AL528" s="2">
        <v>643.91</v>
      </c>
      <c r="AM528" s="2">
        <v>804.89</v>
      </c>
      <c r="AN528" s="66">
        <v>147455.84</v>
      </c>
      <c r="AO528" s="1" t="s">
        <v>7405</v>
      </c>
      <c r="AP528" s="1" t="s">
        <v>33</v>
      </c>
      <c r="AQ528" s="1" t="s">
        <v>7406</v>
      </c>
      <c r="AR528" s="1" t="s">
        <v>663</v>
      </c>
      <c r="AS528" s="1" t="s">
        <v>4627</v>
      </c>
      <c r="AT528" s="133">
        <f t="shared" si="24"/>
        <v>2020</v>
      </c>
      <c r="AU528" s="1">
        <f t="shared" si="25"/>
        <v>9</v>
      </c>
      <c r="AV528" s="1">
        <f t="shared" si="26"/>
        <v>37</v>
      </c>
    </row>
    <row r="529" spans="1:48" x14ac:dyDescent="0.3">
      <c r="A529" s="2">
        <v>0.28999999999999998</v>
      </c>
      <c r="B529" s="1" t="s">
        <v>79</v>
      </c>
      <c r="C529" s="68">
        <v>1154</v>
      </c>
      <c r="D529" s="2">
        <v>1477</v>
      </c>
      <c r="E529" s="1" t="s">
        <v>218</v>
      </c>
      <c r="F529" s="1" t="s">
        <v>4464</v>
      </c>
      <c r="G529" s="1" t="s">
        <v>35</v>
      </c>
      <c r="H529" s="1" t="s">
        <v>232</v>
      </c>
      <c r="I529" s="1" t="s">
        <v>6510</v>
      </c>
      <c r="J529" s="1" t="s">
        <v>6545</v>
      </c>
      <c r="K529" s="1" t="s">
        <v>73</v>
      </c>
      <c r="L529" s="1" t="s">
        <v>39</v>
      </c>
      <c r="M529" s="1" t="s">
        <v>73</v>
      </c>
      <c r="N529" s="1" t="s">
        <v>41</v>
      </c>
      <c r="O529" s="1" t="s">
        <v>234</v>
      </c>
      <c r="P529" s="1" t="s">
        <v>44</v>
      </c>
      <c r="Q529" s="66">
        <v>165528</v>
      </c>
      <c r="R529" s="67">
        <v>0.26</v>
      </c>
      <c r="S529" s="1" t="s">
        <v>7140</v>
      </c>
      <c r="T529" s="1" t="s">
        <v>7175</v>
      </c>
      <c r="U529" s="1" t="s">
        <v>7140</v>
      </c>
      <c r="V529" s="1" t="s">
        <v>7140</v>
      </c>
      <c r="W529" s="1" t="s">
        <v>8046</v>
      </c>
      <c r="X529" s="1" t="s">
        <v>46</v>
      </c>
      <c r="Y529" s="1" t="s">
        <v>6546</v>
      </c>
      <c r="Z529" s="1" t="s">
        <v>8096</v>
      </c>
      <c r="AA529" s="1" t="s">
        <v>7376</v>
      </c>
      <c r="AB529" s="1" t="s">
        <v>47</v>
      </c>
      <c r="AC529" s="1" t="s">
        <v>78</v>
      </c>
      <c r="AD529" s="1" t="s">
        <v>49</v>
      </c>
      <c r="AE529" s="66">
        <v>144728</v>
      </c>
      <c r="AF529" s="1" t="s">
        <v>46</v>
      </c>
      <c r="AG529" s="66">
        <v>20800</v>
      </c>
      <c r="AH529" s="2">
        <v>208</v>
      </c>
      <c r="AI529" s="2">
        <v>632</v>
      </c>
      <c r="AJ529" s="1" t="s">
        <v>46</v>
      </c>
      <c r="AK529" s="1" t="s">
        <v>2682</v>
      </c>
      <c r="AL529" s="2">
        <v>632</v>
      </c>
      <c r="AM529" s="2">
        <v>632</v>
      </c>
      <c r="AN529" s="66">
        <v>144728</v>
      </c>
      <c r="AO529" s="1" t="s">
        <v>7407</v>
      </c>
      <c r="AP529" s="1" t="s">
        <v>33</v>
      </c>
      <c r="AQ529" s="1" t="s">
        <v>7406</v>
      </c>
      <c r="AR529" s="1" t="s">
        <v>663</v>
      </c>
      <c r="AS529" s="1" t="s">
        <v>6547</v>
      </c>
      <c r="AT529" s="133">
        <f t="shared" si="24"/>
        <v>2020</v>
      </c>
      <c r="AU529" s="1">
        <f t="shared" si="25"/>
        <v>9</v>
      </c>
      <c r="AV529" s="1">
        <f t="shared" si="26"/>
        <v>38</v>
      </c>
    </row>
    <row r="530" spans="1:48" x14ac:dyDescent="0.3">
      <c r="A530" s="2">
        <v>0.82</v>
      </c>
      <c r="B530" s="1" t="s">
        <v>238</v>
      </c>
      <c r="C530" s="68">
        <v>1214</v>
      </c>
      <c r="D530" s="2">
        <v>1482</v>
      </c>
      <c r="E530" s="1" t="s">
        <v>45</v>
      </c>
      <c r="F530" s="1" t="s">
        <v>4464</v>
      </c>
      <c r="G530" s="1" t="s">
        <v>35</v>
      </c>
      <c r="H530" s="1" t="s">
        <v>374</v>
      </c>
      <c r="I530" s="1" t="s">
        <v>6515</v>
      </c>
      <c r="J530" s="1" t="s">
        <v>4484</v>
      </c>
      <c r="K530" s="1" t="s">
        <v>376</v>
      </c>
      <c r="L530" s="1" t="s">
        <v>39</v>
      </c>
      <c r="M530" s="1" t="s">
        <v>376</v>
      </c>
      <c r="N530" s="1" t="s">
        <v>41</v>
      </c>
      <c r="O530" s="1" t="s">
        <v>42</v>
      </c>
      <c r="P530" s="1" t="s">
        <v>44</v>
      </c>
      <c r="Q530" s="66">
        <v>189688.3</v>
      </c>
      <c r="R530" s="67">
        <v>0.16</v>
      </c>
      <c r="S530" s="1" t="s">
        <v>7243</v>
      </c>
      <c r="T530" s="1" t="s">
        <v>7409</v>
      </c>
      <c r="U530" s="1" t="s">
        <v>7243</v>
      </c>
      <c r="V530" s="1" t="s">
        <v>7243</v>
      </c>
      <c r="W530" s="1" t="s">
        <v>7409</v>
      </c>
      <c r="X530" s="1" t="s">
        <v>46</v>
      </c>
      <c r="Y530" s="1" t="s">
        <v>7026</v>
      </c>
      <c r="Z530" s="1" t="s">
        <v>6749</v>
      </c>
      <c r="AA530" s="1" t="s">
        <v>7291</v>
      </c>
      <c r="AB530" s="1" t="s">
        <v>47</v>
      </c>
      <c r="AC530" s="1" t="s">
        <v>78</v>
      </c>
      <c r="AD530" s="1" t="s">
        <v>49</v>
      </c>
      <c r="AE530" s="66">
        <v>144888.29999999999</v>
      </c>
      <c r="AF530" s="66" t="s">
        <v>46</v>
      </c>
      <c r="AG530" s="66">
        <v>37600</v>
      </c>
      <c r="AH530" s="2">
        <v>376</v>
      </c>
      <c r="AI530" s="2">
        <v>632.70000000000005</v>
      </c>
      <c r="AJ530" s="2" t="s">
        <v>46</v>
      </c>
      <c r="AK530" s="1" t="s">
        <v>2682</v>
      </c>
      <c r="AL530" s="2">
        <v>506.16</v>
      </c>
      <c r="AM530" s="2">
        <v>632.70000000000005</v>
      </c>
      <c r="AN530" s="66">
        <v>115910.64</v>
      </c>
      <c r="AO530" s="1" t="s">
        <v>7243</v>
      </c>
      <c r="AP530" s="1" t="s">
        <v>33</v>
      </c>
      <c r="AQ530" s="1" t="s">
        <v>7406</v>
      </c>
      <c r="AR530" s="1" t="s">
        <v>654</v>
      </c>
      <c r="AS530" s="1" t="s">
        <v>4628</v>
      </c>
      <c r="AT530" s="133">
        <f t="shared" si="24"/>
        <v>2020</v>
      </c>
      <c r="AU530" s="1">
        <f t="shared" si="25"/>
        <v>8</v>
      </c>
      <c r="AV530" s="1">
        <f t="shared" si="26"/>
        <v>34</v>
      </c>
    </row>
    <row r="531" spans="1:48" x14ac:dyDescent="0.3">
      <c r="A531" s="2">
        <v>1</v>
      </c>
      <c r="B531" s="1" t="s">
        <v>128</v>
      </c>
      <c r="C531" s="68">
        <v>1163</v>
      </c>
      <c r="D531" s="2">
        <v>1484</v>
      </c>
      <c r="E531" s="1" t="s">
        <v>58</v>
      </c>
      <c r="F531" s="1" t="s">
        <v>152</v>
      </c>
      <c r="G531" s="1" t="s">
        <v>35</v>
      </c>
      <c r="H531" s="1" t="s">
        <v>120</v>
      </c>
      <c r="I531" s="1" t="s">
        <v>6514</v>
      </c>
      <c r="J531" s="1" t="s">
        <v>4485</v>
      </c>
      <c r="K531" s="1" t="s">
        <v>122</v>
      </c>
      <c r="L531" s="1" t="s">
        <v>123</v>
      </c>
      <c r="M531" s="1" t="s">
        <v>6576</v>
      </c>
      <c r="N531" s="1" t="s">
        <v>125</v>
      </c>
      <c r="O531" s="1" t="s">
        <v>126</v>
      </c>
      <c r="P531" s="1" t="s">
        <v>107</v>
      </c>
      <c r="Q531" s="66">
        <v>184705.03</v>
      </c>
      <c r="R531" s="67">
        <v>0.5</v>
      </c>
      <c r="S531" s="1" t="s">
        <v>7357</v>
      </c>
      <c r="T531" s="1" t="s">
        <v>7160</v>
      </c>
      <c r="U531" s="1" t="s">
        <v>7357</v>
      </c>
      <c r="V531" s="1" t="s">
        <v>7357</v>
      </c>
      <c r="W531" s="1" t="s">
        <v>7868</v>
      </c>
      <c r="X531" s="1" t="s">
        <v>46</v>
      </c>
      <c r="Y531" s="1" t="s">
        <v>6548</v>
      </c>
      <c r="Z531" s="1" t="s">
        <v>3396</v>
      </c>
      <c r="AA531" s="1" t="s">
        <v>7402</v>
      </c>
      <c r="AB531" s="1" t="s">
        <v>47</v>
      </c>
      <c r="AC531" s="1" t="s">
        <v>48</v>
      </c>
      <c r="AD531" s="1" t="s">
        <v>49</v>
      </c>
      <c r="AE531" s="66">
        <v>146805.03</v>
      </c>
      <c r="AF531" s="66">
        <v>10400</v>
      </c>
      <c r="AG531" s="66">
        <v>27500</v>
      </c>
      <c r="AH531" s="2">
        <v>275</v>
      </c>
      <c r="AI531" s="2">
        <v>641.07000000000005</v>
      </c>
      <c r="AJ531" s="2">
        <v>108</v>
      </c>
      <c r="AK531" s="1" t="s">
        <v>2682</v>
      </c>
      <c r="AL531" s="2">
        <v>493.66</v>
      </c>
      <c r="AM531" s="2">
        <v>617.08000000000004</v>
      </c>
      <c r="AN531" s="66">
        <v>113048.14</v>
      </c>
      <c r="AO531" s="1" t="s">
        <v>7296</v>
      </c>
      <c r="AP531" s="1" t="s">
        <v>33</v>
      </c>
      <c r="AQ531" s="1" t="s">
        <v>7230</v>
      </c>
      <c r="AR531" s="1" t="s">
        <v>663</v>
      </c>
      <c r="AS531" s="1" t="s">
        <v>4629</v>
      </c>
      <c r="AT531" s="133">
        <f t="shared" si="24"/>
        <v>2020</v>
      </c>
      <c r="AU531" s="1">
        <f t="shared" si="25"/>
        <v>9</v>
      </c>
      <c r="AV531" s="1">
        <f t="shared" si="26"/>
        <v>36</v>
      </c>
    </row>
    <row r="532" spans="1:48" x14ac:dyDescent="0.3">
      <c r="A532" s="2">
        <v>0.28999999999999998</v>
      </c>
      <c r="B532" s="1" t="s">
        <v>277</v>
      </c>
      <c r="C532" s="68">
        <v>1093</v>
      </c>
      <c r="D532" s="2">
        <v>1485</v>
      </c>
      <c r="E532" s="1" t="s">
        <v>45</v>
      </c>
      <c r="F532" s="1" t="s">
        <v>152</v>
      </c>
      <c r="G532" s="1" t="s">
        <v>35</v>
      </c>
      <c r="H532" s="1" t="s">
        <v>3943</v>
      </c>
      <c r="I532" s="1" t="s">
        <v>6525</v>
      </c>
      <c r="J532" s="1" t="s">
        <v>4486</v>
      </c>
      <c r="K532" s="1" t="s">
        <v>135</v>
      </c>
      <c r="L532" s="1" t="s">
        <v>116</v>
      </c>
      <c r="M532" s="1" t="s">
        <v>4466</v>
      </c>
      <c r="N532" s="1" t="s">
        <v>116</v>
      </c>
      <c r="O532" s="1" t="s">
        <v>193</v>
      </c>
      <c r="P532" s="1" t="s">
        <v>88</v>
      </c>
      <c r="Q532" s="66">
        <v>162000</v>
      </c>
      <c r="R532" s="67">
        <v>0.81</v>
      </c>
      <c r="S532" s="1" t="s">
        <v>7325</v>
      </c>
      <c r="T532" s="1" t="s">
        <v>7410</v>
      </c>
      <c r="U532" s="1" t="s">
        <v>7325</v>
      </c>
      <c r="V532" s="1" t="s">
        <v>7325</v>
      </c>
      <c r="W532" s="1" t="s">
        <v>7141</v>
      </c>
      <c r="X532" s="1" t="s">
        <v>46</v>
      </c>
      <c r="Y532" s="1" t="s">
        <v>6750</v>
      </c>
      <c r="Z532" s="1" t="s">
        <v>3087</v>
      </c>
      <c r="AA532" s="1" t="s">
        <v>7671</v>
      </c>
      <c r="AB532" s="1" t="s">
        <v>47</v>
      </c>
      <c r="AC532" s="1" t="s">
        <v>139</v>
      </c>
      <c r="AD532" s="1" t="s">
        <v>49</v>
      </c>
      <c r="AE532" s="66" t="s">
        <v>46</v>
      </c>
      <c r="AF532" s="66" t="s">
        <v>46</v>
      </c>
      <c r="AG532" s="66">
        <v>162000</v>
      </c>
      <c r="AH532" s="68">
        <v>1620</v>
      </c>
      <c r="AI532" s="104" t="s">
        <v>46</v>
      </c>
      <c r="AJ532" s="2" t="s">
        <v>46</v>
      </c>
      <c r="AK532" s="1" t="s">
        <v>46</v>
      </c>
      <c r="AL532" s="68">
        <v>4875</v>
      </c>
      <c r="AM532" s="2">
        <v>0</v>
      </c>
      <c r="AN532" s="66">
        <v>658125</v>
      </c>
      <c r="AO532" s="1" t="s">
        <v>7211</v>
      </c>
      <c r="AP532" s="1" t="s">
        <v>80</v>
      </c>
      <c r="AQ532" s="1" t="s">
        <v>46</v>
      </c>
      <c r="AR532" s="1" t="s">
        <v>46</v>
      </c>
      <c r="AS532" s="1" t="s">
        <v>4630</v>
      </c>
      <c r="AT532" s="133">
        <f t="shared" si="24"/>
        <v>2020</v>
      </c>
      <c r="AU532" s="1">
        <f t="shared" si="25"/>
        <v>8</v>
      </c>
      <c r="AV532" s="1">
        <f t="shared" si="26"/>
        <v>35</v>
      </c>
    </row>
    <row r="533" spans="1:48" x14ac:dyDescent="0.3">
      <c r="A533" s="2">
        <v>0.64</v>
      </c>
      <c r="B533" s="1" t="s">
        <v>109</v>
      </c>
      <c r="C533" s="68">
        <v>1121</v>
      </c>
      <c r="D533" s="2">
        <v>1486</v>
      </c>
      <c r="E533" s="1" t="s">
        <v>218</v>
      </c>
      <c r="F533" s="1" t="s">
        <v>81</v>
      </c>
      <c r="G533" s="1" t="s">
        <v>35</v>
      </c>
      <c r="H533" s="1" t="s">
        <v>100</v>
      </c>
      <c r="I533" s="1" t="s">
        <v>6520</v>
      </c>
      <c r="J533" s="1" t="s">
        <v>4487</v>
      </c>
      <c r="K533" s="1" t="s">
        <v>102</v>
      </c>
      <c r="L533" s="1" t="s">
        <v>85</v>
      </c>
      <c r="M533" s="1" t="s">
        <v>2803</v>
      </c>
      <c r="N533" s="1" t="s">
        <v>104</v>
      </c>
      <c r="O533" s="1" t="s">
        <v>105</v>
      </c>
      <c r="P533" s="1" t="s">
        <v>107</v>
      </c>
      <c r="Q533" s="66">
        <v>118761.11</v>
      </c>
      <c r="R533" s="67">
        <v>0.55000000000000004</v>
      </c>
      <c r="S533" s="1" t="s">
        <v>7323</v>
      </c>
      <c r="T533" s="1" t="s">
        <v>7182</v>
      </c>
      <c r="U533" s="1" t="s">
        <v>7323</v>
      </c>
      <c r="V533" s="1" t="s">
        <v>7323</v>
      </c>
      <c r="W533" s="1" t="s">
        <v>7182</v>
      </c>
      <c r="X533" s="1" t="s">
        <v>46</v>
      </c>
      <c r="Y533" s="1" t="s">
        <v>6549</v>
      </c>
      <c r="Z533" s="1" t="s">
        <v>6550</v>
      </c>
      <c r="AA533" s="1" t="s">
        <v>7197</v>
      </c>
      <c r="AB533" s="1" t="s">
        <v>47</v>
      </c>
      <c r="AC533" s="1" t="s">
        <v>90</v>
      </c>
      <c r="AD533" s="1" t="s">
        <v>49</v>
      </c>
      <c r="AE533" s="66">
        <v>90361.11</v>
      </c>
      <c r="AF533" s="66">
        <v>4800</v>
      </c>
      <c r="AG533" s="66">
        <v>23600</v>
      </c>
      <c r="AH533" s="2">
        <v>236</v>
      </c>
      <c r="AI533" s="2">
        <v>394.58</v>
      </c>
      <c r="AJ533" s="2">
        <v>48</v>
      </c>
      <c r="AK533" s="1" t="s">
        <v>2682</v>
      </c>
      <c r="AL533" s="2">
        <v>0</v>
      </c>
      <c r="AM533" s="2">
        <v>394.59</v>
      </c>
      <c r="AN533" s="66">
        <v>0</v>
      </c>
      <c r="AO533" s="1" t="s">
        <v>7282</v>
      </c>
      <c r="AP533" s="1" t="s">
        <v>33</v>
      </c>
      <c r="AQ533" s="1" t="s">
        <v>106</v>
      </c>
      <c r="AR533" s="1" t="s">
        <v>654</v>
      </c>
      <c r="AS533" s="1" t="s">
        <v>4631</v>
      </c>
      <c r="AT533" s="133">
        <f t="shared" si="24"/>
        <v>2020</v>
      </c>
      <c r="AU533" s="1">
        <f t="shared" si="25"/>
        <v>8</v>
      </c>
      <c r="AV533" s="1">
        <f t="shared" si="26"/>
        <v>35</v>
      </c>
    </row>
    <row r="534" spans="1:48" x14ac:dyDescent="0.3">
      <c r="A534" s="2">
        <v>0.92</v>
      </c>
      <c r="B534" s="1" t="s">
        <v>238</v>
      </c>
      <c r="C534" s="68">
        <v>1212</v>
      </c>
      <c r="D534" s="2">
        <v>1491</v>
      </c>
      <c r="E534" s="1" t="s">
        <v>45</v>
      </c>
      <c r="F534" s="1" t="s">
        <v>34</v>
      </c>
      <c r="G534" s="1" t="s">
        <v>35</v>
      </c>
      <c r="H534" s="1" t="s">
        <v>442</v>
      </c>
      <c r="I534" s="1" t="s">
        <v>6510</v>
      </c>
      <c r="J534" s="1" t="s">
        <v>4488</v>
      </c>
      <c r="K534" s="1" t="s">
        <v>38</v>
      </c>
      <c r="L534" s="1" t="s">
        <v>427</v>
      </c>
      <c r="M534" s="1" t="s">
        <v>4474</v>
      </c>
      <c r="N534" s="1" t="s">
        <v>41</v>
      </c>
      <c r="O534" s="1" t="s">
        <v>287</v>
      </c>
      <c r="P534" s="1" t="s">
        <v>44</v>
      </c>
      <c r="Q534" s="66">
        <v>184295.8</v>
      </c>
      <c r="R534" s="67">
        <v>0.47</v>
      </c>
      <c r="S534" s="1" t="s">
        <v>7323</v>
      </c>
      <c r="T534" s="1" t="s">
        <v>7411</v>
      </c>
      <c r="U534" s="1" t="s">
        <v>7323</v>
      </c>
      <c r="V534" s="1" t="s">
        <v>7323</v>
      </c>
      <c r="W534" s="1" t="s">
        <v>7869</v>
      </c>
      <c r="X534" s="1" t="s">
        <v>46</v>
      </c>
      <c r="Y534" s="1" t="s">
        <v>8097</v>
      </c>
      <c r="Z534" s="1" t="s">
        <v>8098</v>
      </c>
      <c r="AA534" s="1" t="s">
        <v>7376</v>
      </c>
      <c r="AB534" s="1" t="s">
        <v>47</v>
      </c>
      <c r="AC534" s="1" t="s">
        <v>78</v>
      </c>
      <c r="AD534" s="1" t="s">
        <v>49</v>
      </c>
      <c r="AE534" s="66">
        <v>148895.79999999999</v>
      </c>
      <c r="AF534" s="66" t="s">
        <v>46</v>
      </c>
      <c r="AG534" s="66">
        <v>23400</v>
      </c>
      <c r="AH534" s="2">
        <v>234</v>
      </c>
      <c r="AI534" s="2">
        <v>650.20000000000005</v>
      </c>
      <c r="AJ534" s="2" t="s">
        <v>46</v>
      </c>
      <c r="AK534" s="1" t="s">
        <v>2682</v>
      </c>
      <c r="AL534" s="2">
        <v>520.16</v>
      </c>
      <c r="AM534" s="2">
        <v>650.20000000000005</v>
      </c>
      <c r="AN534" s="66">
        <v>119116.64</v>
      </c>
      <c r="AO534" s="1" t="s">
        <v>7412</v>
      </c>
      <c r="AP534" s="1" t="s">
        <v>33</v>
      </c>
      <c r="AQ534" s="1" t="s">
        <v>7406</v>
      </c>
      <c r="AR534" s="1" t="s">
        <v>663</v>
      </c>
      <c r="AS534" s="1" t="s">
        <v>4632</v>
      </c>
      <c r="AT534" s="133">
        <f t="shared" si="24"/>
        <v>2020</v>
      </c>
      <c r="AU534" s="1">
        <f t="shared" si="25"/>
        <v>9</v>
      </c>
      <c r="AV534" s="1">
        <f t="shared" si="26"/>
        <v>38</v>
      </c>
    </row>
    <row r="535" spans="1:48" x14ac:dyDescent="0.3">
      <c r="A535" s="2">
        <v>0.99</v>
      </c>
      <c r="B535" s="1" t="s">
        <v>355</v>
      </c>
      <c r="C535" s="68">
        <v>1102</v>
      </c>
      <c r="D535" s="2">
        <v>1498</v>
      </c>
      <c r="E535" s="1" t="s">
        <v>46</v>
      </c>
      <c r="F535" s="1" t="s">
        <v>274</v>
      </c>
      <c r="G535" s="1" t="s">
        <v>2641</v>
      </c>
      <c r="H535" s="1" t="s">
        <v>352</v>
      </c>
      <c r="I535" s="1" t="s">
        <v>6523</v>
      </c>
      <c r="J535" s="1" t="s">
        <v>353</v>
      </c>
      <c r="K535" s="1" t="s">
        <v>115</v>
      </c>
      <c r="L535" s="1" t="s">
        <v>85</v>
      </c>
      <c r="M535" s="1" t="s">
        <v>94</v>
      </c>
      <c r="N535" s="1" t="s">
        <v>86</v>
      </c>
      <c r="O535" s="1" t="s">
        <v>131</v>
      </c>
      <c r="P535" s="1" t="s">
        <v>131</v>
      </c>
      <c r="Q535" s="66">
        <v>92384.95</v>
      </c>
      <c r="R535" s="67">
        <v>1</v>
      </c>
      <c r="S535" s="1" t="s">
        <v>7221</v>
      </c>
      <c r="T535" s="1" t="s">
        <v>7269</v>
      </c>
      <c r="U535" s="1" t="s">
        <v>7221</v>
      </c>
      <c r="V535" s="1" t="s">
        <v>7221</v>
      </c>
      <c r="W535" s="1" t="s">
        <v>7350</v>
      </c>
      <c r="X535" s="1" t="s">
        <v>7350</v>
      </c>
      <c r="Y535" s="1" t="s">
        <v>6551</v>
      </c>
      <c r="Z535" s="1" t="s">
        <v>6552</v>
      </c>
      <c r="AA535" s="1" t="s">
        <v>7350</v>
      </c>
      <c r="AB535" s="1" t="s">
        <v>46</v>
      </c>
      <c r="AC535" s="1" t="s">
        <v>354</v>
      </c>
      <c r="AD535" s="1" t="s">
        <v>49</v>
      </c>
      <c r="AE535" s="66">
        <v>83684.95</v>
      </c>
      <c r="AF535" s="66" t="s">
        <v>46</v>
      </c>
      <c r="AG535" s="66">
        <v>8700</v>
      </c>
      <c r="AH535" s="2">
        <v>87</v>
      </c>
      <c r="AI535" s="2">
        <v>366</v>
      </c>
      <c r="AJ535" s="2" t="s">
        <v>46</v>
      </c>
      <c r="AK535" s="1" t="s">
        <v>2701</v>
      </c>
      <c r="AL535" s="2">
        <v>0</v>
      </c>
      <c r="AM535" s="2">
        <v>365</v>
      </c>
      <c r="AN535" s="66">
        <v>0</v>
      </c>
      <c r="AO535" s="1" t="s">
        <v>7244</v>
      </c>
      <c r="AP535" s="1" t="s">
        <v>33</v>
      </c>
      <c r="AQ535" s="1" t="s">
        <v>46</v>
      </c>
      <c r="AR535" s="1" t="s">
        <v>654</v>
      </c>
      <c r="AS535" s="1" t="s">
        <v>2923</v>
      </c>
      <c r="AT535" s="133">
        <f t="shared" si="24"/>
        <v>2020</v>
      </c>
      <c r="AU535" s="1">
        <f t="shared" si="25"/>
        <v>6</v>
      </c>
      <c r="AV535" s="1">
        <f t="shared" si="26"/>
        <v>27</v>
      </c>
    </row>
    <row r="536" spans="1:48" x14ac:dyDescent="0.3">
      <c r="A536" s="2">
        <v>0.65</v>
      </c>
      <c r="B536" s="1" t="s">
        <v>217</v>
      </c>
      <c r="C536" s="68">
        <v>1137</v>
      </c>
      <c r="D536" s="2">
        <v>1507</v>
      </c>
      <c r="E536" s="1" t="s">
        <v>1967</v>
      </c>
      <c r="F536" s="1" t="s">
        <v>4464</v>
      </c>
      <c r="G536" s="1" t="s">
        <v>35</v>
      </c>
      <c r="H536" s="1" t="s">
        <v>422</v>
      </c>
      <c r="I536" s="1" t="s">
        <v>6510</v>
      </c>
      <c r="J536" s="1" t="s">
        <v>6210</v>
      </c>
      <c r="K536" s="1" t="s">
        <v>214</v>
      </c>
      <c r="L536" s="1" t="s">
        <v>39</v>
      </c>
      <c r="M536" s="1" t="s">
        <v>4483</v>
      </c>
      <c r="N536" s="1" t="s">
        <v>86</v>
      </c>
      <c r="O536" s="1" t="s">
        <v>87</v>
      </c>
      <c r="P536" s="1" t="s">
        <v>96</v>
      </c>
      <c r="Q536" s="66">
        <v>188268.28</v>
      </c>
      <c r="R536" s="67">
        <v>0.27</v>
      </c>
      <c r="S536" s="1" t="s">
        <v>7353</v>
      </c>
      <c r="T536" s="1" t="s">
        <v>7407</v>
      </c>
      <c r="U536" s="1" t="s">
        <v>7353</v>
      </c>
      <c r="V536" s="1" t="s">
        <v>7353</v>
      </c>
      <c r="W536" s="1" t="s">
        <v>7977</v>
      </c>
      <c r="X536" s="1" t="s">
        <v>46</v>
      </c>
      <c r="Y536" s="1" t="s">
        <v>7978</v>
      </c>
      <c r="Z536" s="1" t="s">
        <v>7979</v>
      </c>
      <c r="AA536" s="1" t="s">
        <v>7980</v>
      </c>
      <c r="AB536" s="1" t="s">
        <v>6518</v>
      </c>
      <c r="AC536" s="1" t="s">
        <v>216</v>
      </c>
      <c r="AD536" s="1" t="s">
        <v>49</v>
      </c>
      <c r="AE536" s="66">
        <v>173868.28</v>
      </c>
      <c r="AF536" s="66">
        <v>4800</v>
      </c>
      <c r="AG536" s="66">
        <v>9600</v>
      </c>
      <c r="AH536" s="2">
        <v>96</v>
      </c>
      <c r="AI536" s="2">
        <v>859</v>
      </c>
      <c r="AJ536" s="2">
        <v>48</v>
      </c>
      <c r="AK536" s="1" t="s">
        <v>2682</v>
      </c>
      <c r="AL536" s="2">
        <v>859</v>
      </c>
      <c r="AM536" s="2">
        <v>859</v>
      </c>
      <c r="AN536" s="66">
        <v>196711</v>
      </c>
      <c r="AO536" s="1" t="s">
        <v>7416</v>
      </c>
      <c r="AP536" s="1" t="s">
        <v>33</v>
      </c>
      <c r="AQ536" s="1" t="s">
        <v>3105</v>
      </c>
      <c r="AR536" s="1" t="s">
        <v>663</v>
      </c>
      <c r="AS536" s="1" t="s">
        <v>6211</v>
      </c>
      <c r="AT536" s="133">
        <f t="shared" si="24"/>
        <v>2020</v>
      </c>
      <c r="AU536" s="1">
        <f t="shared" si="25"/>
        <v>9</v>
      </c>
      <c r="AV536" s="1">
        <f t="shared" si="26"/>
        <v>37</v>
      </c>
    </row>
    <row r="537" spans="1:48" x14ac:dyDescent="0.3">
      <c r="A537" s="2">
        <v>0.99</v>
      </c>
      <c r="B537" s="1" t="s">
        <v>140</v>
      </c>
      <c r="C537" s="2">
        <v>0</v>
      </c>
      <c r="D537" s="2">
        <v>1512</v>
      </c>
      <c r="E537" s="1" t="s">
        <v>218</v>
      </c>
      <c r="F537" s="1" t="s">
        <v>2640</v>
      </c>
      <c r="G537" s="1" t="s">
        <v>35</v>
      </c>
      <c r="H537" s="1" t="s">
        <v>218</v>
      </c>
      <c r="I537" s="1" t="s">
        <v>6510</v>
      </c>
      <c r="J537" s="1" t="s">
        <v>2225</v>
      </c>
      <c r="K537" s="1" t="s">
        <v>340</v>
      </c>
      <c r="L537" s="1" t="s">
        <v>477</v>
      </c>
      <c r="M537" s="1" t="s">
        <v>340</v>
      </c>
      <c r="N537" s="1" t="s">
        <v>46</v>
      </c>
      <c r="O537" s="1" t="s">
        <v>46</v>
      </c>
      <c r="P537" s="1" t="s">
        <v>46</v>
      </c>
      <c r="Q537" s="66">
        <v>109900</v>
      </c>
      <c r="R537" s="67">
        <v>0.97</v>
      </c>
      <c r="S537" s="1" t="s">
        <v>7325</v>
      </c>
      <c r="T537" s="1" t="s">
        <v>7410</v>
      </c>
      <c r="U537" s="1" t="s">
        <v>7325</v>
      </c>
      <c r="V537" s="1" t="s">
        <v>7325</v>
      </c>
      <c r="W537" s="1" t="s">
        <v>7410</v>
      </c>
      <c r="X537" s="1" t="s">
        <v>46</v>
      </c>
      <c r="Y537" s="1" t="s">
        <v>7870</v>
      </c>
      <c r="Z537" s="1" t="s">
        <v>3572</v>
      </c>
      <c r="AA537" s="1" t="s">
        <v>7423</v>
      </c>
      <c r="AB537" s="1" t="s">
        <v>46</v>
      </c>
      <c r="AC537" s="1" t="s">
        <v>139</v>
      </c>
      <c r="AD537" s="1" t="s">
        <v>182</v>
      </c>
      <c r="AE537" s="66">
        <v>73000</v>
      </c>
      <c r="AF537" s="66">
        <v>18400</v>
      </c>
      <c r="AG537" s="66">
        <v>18500</v>
      </c>
      <c r="AH537" s="2">
        <v>193</v>
      </c>
      <c r="AI537" s="2">
        <v>730</v>
      </c>
      <c r="AJ537" s="2">
        <v>184</v>
      </c>
      <c r="AK537" s="1" t="s">
        <v>218</v>
      </c>
      <c r="AL537" s="2">
        <v>0</v>
      </c>
      <c r="AM537" s="2">
        <v>0</v>
      </c>
      <c r="AN537" s="66">
        <v>0</v>
      </c>
      <c r="AO537" s="1" t="s">
        <v>7381</v>
      </c>
      <c r="AP537" s="1" t="s">
        <v>218</v>
      </c>
      <c r="AQ537" s="1" t="s">
        <v>46</v>
      </c>
      <c r="AR537" s="1" t="s">
        <v>46</v>
      </c>
      <c r="AS537" s="1" t="s">
        <v>7790</v>
      </c>
      <c r="AT537" s="133">
        <f t="shared" si="24"/>
        <v>2020</v>
      </c>
      <c r="AU537" s="1">
        <f t="shared" si="25"/>
        <v>9</v>
      </c>
      <c r="AV537" s="1">
        <f t="shared" si="26"/>
        <v>36</v>
      </c>
    </row>
    <row r="538" spans="1:48" x14ac:dyDescent="0.3">
      <c r="A538" s="2">
        <v>0.96</v>
      </c>
      <c r="B538" s="1" t="s">
        <v>98</v>
      </c>
      <c r="C538" s="68">
        <v>1204</v>
      </c>
      <c r="D538" s="2">
        <v>1531</v>
      </c>
      <c r="E538" s="1" t="s">
        <v>97</v>
      </c>
      <c r="F538" s="1" t="s">
        <v>81</v>
      </c>
      <c r="G538" s="1" t="s">
        <v>35</v>
      </c>
      <c r="H538" s="1" t="s">
        <v>3021</v>
      </c>
      <c r="I538" s="1" t="s">
        <v>6523</v>
      </c>
      <c r="J538" s="1" t="s">
        <v>4690</v>
      </c>
      <c r="K538" s="1" t="s">
        <v>115</v>
      </c>
      <c r="L538" s="1" t="s">
        <v>85</v>
      </c>
      <c r="M538" s="1" t="s">
        <v>4462</v>
      </c>
      <c r="N538" s="1" t="s">
        <v>116</v>
      </c>
      <c r="O538" s="1" t="s">
        <v>117</v>
      </c>
      <c r="P538" s="1" t="s">
        <v>119</v>
      </c>
      <c r="Q538" s="66">
        <v>406352.19</v>
      </c>
      <c r="R538" s="67">
        <v>0.47</v>
      </c>
      <c r="S538" s="1" t="s">
        <v>7265</v>
      </c>
      <c r="T538" s="1" t="s">
        <v>7217</v>
      </c>
      <c r="U538" s="1" t="s">
        <v>7265</v>
      </c>
      <c r="V538" s="1" t="s">
        <v>7265</v>
      </c>
      <c r="W538" s="1" t="s">
        <v>7853</v>
      </c>
      <c r="X538" s="1" t="s">
        <v>46</v>
      </c>
      <c r="Y538" s="1" t="s">
        <v>6751</v>
      </c>
      <c r="Z538" s="1" t="s">
        <v>7871</v>
      </c>
      <c r="AA538" s="1" t="s">
        <v>7542</v>
      </c>
      <c r="AB538" s="1" t="s">
        <v>6518</v>
      </c>
      <c r="AC538" s="1" t="s">
        <v>90</v>
      </c>
      <c r="AD538" s="1" t="s">
        <v>49</v>
      </c>
      <c r="AE538" s="66">
        <v>352918.85</v>
      </c>
      <c r="AF538" s="66">
        <v>13066.67</v>
      </c>
      <c r="AG538" s="66">
        <v>40366.67</v>
      </c>
      <c r="AH538" s="2">
        <v>403.67</v>
      </c>
      <c r="AI538" s="104">
        <v>1545.63</v>
      </c>
      <c r="AJ538" s="2">
        <v>130.66999999999999</v>
      </c>
      <c r="AK538" s="1" t="s">
        <v>2682</v>
      </c>
      <c r="AL538" s="104">
        <v>1378.26</v>
      </c>
      <c r="AM538" s="104">
        <v>1531.4</v>
      </c>
      <c r="AN538" s="66">
        <v>315621.53999999998</v>
      </c>
      <c r="AO538" s="1" t="s">
        <v>7398</v>
      </c>
      <c r="AP538" s="1" t="s">
        <v>33</v>
      </c>
      <c r="AQ538" s="1" t="s">
        <v>119</v>
      </c>
      <c r="AR538" s="1" t="s">
        <v>663</v>
      </c>
      <c r="AS538" s="1" t="s">
        <v>4712</v>
      </c>
      <c r="AT538" s="133">
        <f t="shared" si="24"/>
        <v>2020</v>
      </c>
      <c r="AU538" s="1">
        <f t="shared" si="25"/>
        <v>9</v>
      </c>
      <c r="AV538" s="1">
        <f t="shared" si="26"/>
        <v>38</v>
      </c>
    </row>
    <row r="539" spans="1:48" x14ac:dyDescent="0.3">
      <c r="A539" s="2">
        <v>2.73</v>
      </c>
      <c r="B539" s="1" t="s">
        <v>189</v>
      </c>
      <c r="C539" s="68">
        <v>1125</v>
      </c>
      <c r="D539" s="2">
        <v>1534</v>
      </c>
      <c r="E539" s="1" t="s">
        <v>46</v>
      </c>
      <c r="F539" s="1" t="s">
        <v>274</v>
      </c>
      <c r="G539" s="1" t="s">
        <v>2641</v>
      </c>
      <c r="H539" s="1" t="s">
        <v>184</v>
      </c>
      <c r="I539" s="1" t="s">
        <v>6515</v>
      </c>
      <c r="J539" s="1" t="s">
        <v>2251</v>
      </c>
      <c r="K539" s="1" t="s">
        <v>186</v>
      </c>
      <c r="L539" s="1" t="s">
        <v>39</v>
      </c>
      <c r="M539" s="1" t="s">
        <v>186</v>
      </c>
      <c r="N539" s="1" t="s">
        <v>187</v>
      </c>
      <c r="O539" s="1" t="s">
        <v>187</v>
      </c>
      <c r="P539" s="1" t="s">
        <v>188</v>
      </c>
      <c r="Q539" s="66">
        <v>53600</v>
      </c>
      <c r="R539" s="67">
        <v>1</v>
      </c>
      <c r="S539" s="1" t="s">
        <v>7137</v>
      </c>
      <c r="T539" s="1" t="s">
        <v>7350</v>
      </c>
      <c r="U539" s="1" t="s">
        <v>7137</v>
      </c>
      <c r="V539" s="1" t="s">
        <v>7137</v>
      </c>
      <c r="W539" s="1" t="s">
        <v>7364</v>
      </c>
      <c r="X539" s="1" t="s">
        <v>7364</v>
      </c>
      <c r="Y539" s="1" t="s">
        <v>4633</v>
      </c>
      <c r="Z539" s="1" t="s">
        <v>4634</v>
      </c>
      <c r="AA539" s="1" t="s">
        <v>7364</v>
      </c>
      <c r="AB539" s="1" t="s">
        <v>46</v>
      </c>
      <c r="AC539" s="1" t="s">
        <v>7039</v>
      </c>
      <c r="AD539" s="1" t="s">
        <v>49</v>
      </c>
      <c r="AE539" s="66" t="s">
        <v>46</v>
      </c>
      <c r="AF539" s="66">
        <v>16000</v>
      </c>
      <c r="AG539" s="66">
        <v>37600</v>
      </c>
      <c r="AH539" s="2">
        <v>376</v>
      </c>
      <c r="AI539" s="104" t="s">
        <v>46</v>
      </c>
      <c r="AJ539" s="2">
        <v>160</v>
      </c>
      <c r="AK539" s="1" t="s">
        <v>46</v>
      </c>
      <c r="AL539" s="2">
        <v>0</v>
      </c>
      <c r="AM539" s="2">
        <v>160</v>
      </c>
      <c r="AN539" s="66">
        <v>0</v>
      </c>
      <c r="AO539" s="1" t="s">
        <v>7357</v>
      </c>
      <c r="AP539" s="1" t="s">
        <v>183</v>
      </c>
      <c r="AQ539" s="1" t="s">
        <v>46</v>
      </c>
      <c r="AR539" s="1" t="s">
        <v>654</v>
      </c>
      <c r="AS539" s="1" t="s">
        <v>4635</v>
      </c>
      <c r="AT539" s="133">
        <f t="shared" si="24"/>
        <v>2020</v>
      </c>
      <c r="AU539" s="1">
        <f t="shared" si="25"/>
        <v>6</v>
      </c>
      <c r="AV539" s="1">
        <f t="shared" si="26"/>
        <v>23</v>
      </c>
    </row>
    <row r="540" spans="1:48" x14ac:dyDescent="0.3">
      <c r="A540" s="2">
        <v>1.27</v>
      </c>
      <c r="B540" s="1" t="s">
        <v>50</v>
      </c>
      <c r="C540" s="68">
        <v>1176</v>
      </c>
      <c r="D540" s="2">
        <v>1538</v>
      </c>
      <c r="E540" s="1" t="s">
        <v>270</v>
      </c>
      <c r="F540" s="1" t="s">
        <v>274</v>
      </c>
      <c r="G540" s="1" t="s">
        <v>35</v>
      </c>
      <c r="H540" s="1" t="s">
        <v>4691</v>
      </c>
      <c r="I540" s="1" t="s">
        <v>6514</v>
      </c>
      <c r="J540" s="1" t="s">
        <v>2255</v>
      </c>
      <c r="K540" s="1" t="s">
        <v>207</v>
      </c>
      <c r="L540" s="1" t="s">
        <v>123</v>
      </c>
      <c r="M540" s="1" t="s">
        <v>4470</v>
      </c>
      <c r="N540" s="1" t="s">
        <v>125</v>
      </c>
      <c r="O540" s="1" t="s">
        <v>126</v>
      </c>
      <c r="P540" s="1" t="s">
        <v>107</v>
      </c>
      <c r="Q540" s="66">
        <v>74101.899999999994</v>
      </c>
      <c r="R540" s="67">
        <v>0.99</v>
      </c>
      <c r="S540" s="1" t="s">
        <v>7151</v>
      </c>
      <c r="T540" s="1" t="s">
        <v>7422</v>
      </c>
      <c r="U540" s="1" t="s">
        <v>7151</v>
      </c>
      <c r="V540" s="1" t="s">
        <v>7151</v>
      </c>
      <c r="W540" s="1" t="s">
        <v>7320</v>
      </c>
      <c r="X540" s="1" t="s">
        <v>46</v>
      </c>
      <c r="Y540" s="1" t="s">
        <v>7872</v>
      </c>
      <c r="Z540" s="1" t="s">
        <v>7983</v>
      </c>
      <c r="AA540" s="1" t="s">
        <v>7376</v>
      </c>
      <c r="AB540" s="1" t="s">
        <v>47</v>
      </c>
      <c r="AC540" s="1" t="s">
        <v>48</v>
      </c>
      <c r="AD540" s="1" t="s">
        <v>49</v>
      </c>
      <c r="AE540" s="66">
        <v>60135.4</v>
      </c>
      <c r="AF540" s="66">
        <v>3400</v>
      </c>
      <c r="AG540" s="66">
        <v>10566.5</v>
      </c>
      <c r="AH540" s="2">
        <v>118.93</v>
      </c>
      <c r="AI540" s="2">
        <v>308.2</v>
      </c>
      <c r="AJ540" s="2">
        <v>34</v>
      </c>
      <c r="AK540" s="1" t="s">
        <v>2701</v>
      </c>
      <c r="AL540" s="2">
        <v>0</v>
      </c>
      <c r="AM540" s="2">
        <v>262.60000000000002</v>
      </c>
      <c r="AN540" s="66">
        <v>0</v>
      </c>
      <c r="AO540" s="1" t="s">
        <v>7264</v>
      </c>
      <c r="AP540" s="1" t="s">
        <v>33</v>
      </c>
      <c r="AQ540" s="1" t="s">
        <v>7356</v>
      </c>
      <c r="AR540" s="1" t="s">
        <v>654</v>
      </c>
      <c r="AS540" s="1" t="s">
        <v>4636</v>
      </c>
      <c r="AT540" s="133">
        <f t="shared" si="24"/>
        <v>2020</v>
      </c>
      <c r="AU540" s="1">
        <f t="shared" si="25"/>
        <v>9</v>
      </c>
      <c r="AV540" s="1">
        <f t="shared" si="26"/>
        <v>38</v>
      </c>
    </row>
    <row r="541" spans="1:48" x14ac:dyDescent="0.3">
      <c r="A541" s="2">
        <v>0.66</v>
      </c>
      <c r="B541" s="1" t="s">
        <v>189</v>
      </c>
      <c r="C541" s="68">
        <v>1244</v>
      </c>
      <c r="D541" s="2">
        <v>1544</v>
      </c>
      <c r="E541" s="1" t="s">
        <v>45</v>
      </c>
      <c r="F541" s="1" t="s">
        <v>7025</v>
      </c>
      <c r="G541" s="1" t="s">
        <v>35</v>
      </c>
      <c r="H541" s="1" t="s">
        <v>184</v>
      </c>
      <c r="I541" s="1" t="s">
        <v>6515</v>
      </c>
      <c r="J541" s="1" t="s">
        <v>4524</v>
      </c>
      <c r="K541" s="1" t="s">
        <v>186</v>
      </c>
      <c r="L541" s="1" t="s">
        <v>427</v>
      </c>
      <c r="M541" s="1" t="s">
        <v>186</v>
      </c>
      <c r="N541" s="1" t="s">
        <v>188</v>
      </c>
      <c r="O541" s="1" t="s">
        <v>187</v>
      </c>
      <c r="P541" s="1" t="s">
        <v>187</v>
      </c>
      <c r="Q541" s="66">
        <v>72800</v>
      </c>
      <c r="R541" s="67">
        <v>0.77</v>
      </c>
      <c r="S541" s="1" t="s">
        <v>7283</v>
      </c>
      <c r="T541" s="1" t="s">
        <v>7400</v>
      </c>
      <c r="U541" s="1" t="s">
        <v>7283</v>
      </c>
      <c r="V541" s="1" t="s">
        <v>7283</v>
      </c>
      <c r="W541" s="1" t="s">
        <v>7377</v>
      </c>
      <c r="X541" s="1" t="s">
        <v>46</v>
      </c>
      <c r="Y541" s="1" t="s">
        <v>8099</v>
      </c>
      <c r="Z541" s="1" t="s">
        <v>2910</v>
      </c>
      <c r="AA541" s="1" t="s">
        <v>7376</v>
      </c>
      <c r="AB541" s="1" t="s">
        <v>46</v>
      </c>
      <c r="AC541" s="1" t="s">
        <v>78</v>
      </c>
      <c r="AD541" s="1" t="s">
        <v>49</v>
      </c>
      <c r="AE541" s="66" t="s">
        <v>46</v>
      </c>
      <c r="AF541" s="66" t="s">
        <v>46</v>
      </c>
      <c r="AG541" s="66">
        <v>56000</v>
      </c>
      <c r="AH541" s="2">
        <v>560</v>
      </c>
      <c r="AI541" s="2" t="s">
        <v>46</v>
      </c>
      <c r="AJ541" s="68" t="s">
        <v>46</v>
      </c>
      <c r="AK541" s="1" t="s">
        <v>218</v>
      </c>
      <c r="AL541" s="2">
        <v>0</v>
      </c>
      <c r="AM541" s="2">
        <v>168</v>
      </c>
      <c r="AN541" s="66">
        <v>0</v>
      </c>
      <c r="AO541" s="1" t="s">
        <v>7291</v>
      </c>
      <c r="AP541" s="1" t="s">
        <v>183</v>
      </c>
      <c r="AQ541" s="1" t="s">
        <v>46</v>
      </c>
      <c r="AR541" s="1" t="s">
        <v>654</v>
      </c>
      <c r="AS541" s="1" t="s">
        <v>7428</v>
      </c>
      <c r="AT541" s="133">
        <f t="shared" si="24"/>
        <v>2020</v>
      </c>
      <c r="AU541" s="1">
        <f t="shared" si="25"/>
        <v>9</v>
      </c>
      <c r="AV541" s="1">
        <f t="shared" si="26"/>
        <v>38</v>
      </c>
    </row>
    <row r="542" spans="1:48" x14ac:dyDescent="0.3">
      <c r="A542" s="2">
        <v>0.72</v>
      </c>
      <c r="B542" s="1" t="s">
        <v>140</v>
      </c>
      <c r="C542" s="68">
        <v>1139</v>
      </c>
      <c r="D542" s="2">
        <v>1551</v>
      </c>
      <c r="E542" s="1" t="s">
        <v>45</v>
      </c>
      <c r="F542" s="1" t="s">
        <v>81</v>
      </c>
      <c r="G542" s="1" t="s">
        <v>35</v>
      </c>
      <c r="H542" s="1" t="s">
        <v>343</v>
      </c>
      <c r="I542" s="1" t="s">
        <v>6524</v>
      </c>
      <c r="J542" s="1" t="s">
        <v>4531</v>
      </c>
      <c r="K542" s="1" t="s">
        <v>2803</v>
      </c>
      <c r="L542" s="1" t="s">
        <v>148</v>
      </c>
      <c r="M542" s="1" t="s">
        <v>2803</v>
      </c>
      <c r="N542" s="1" t="s">
        <v>86</v>
      </c>
      <c r="O542" s="1" t="s">
        <v>341</v>
      </c>
      <c r="P542" s="1" t="s">
        <v>96</v>
      </c>
      <c r="Q542" s="66">
        <v>690679.11</v>
      </c>
      <c r="R542" s="67">
        <v>0.72</v>
      </c>
      <c r="S542" s="1" t="s">
        <v>7364</v>
      </c>
      <c r="T542" s="1" t="s">
        <v>7360</v>
      </c>
      <c r="U542" s="1" t="s">
        <v>7364</v>
      </c>
      <c r="V542" s="1" t="s">
        <v>7364</v>
      </c>
      <c r="W542" s="1" t="s">
        <v>7360</v>
      </c>
      <c r="X542" s="1" t="s">
        <v>46</v>
      </c>
      <c r="Y542" s="1" t="s">
        <v>6553</v>
      </c>
      <c r="Z542" s="1" t="s">
        <v>3097</v>
      </c>
      <c r="AA542" s="1" t="s">
        <v>7197</v>
      </c>
      <c r="AB542" s="1" t="s">
        <v>47</v>
      </c>
      <c r="AC542" s="1" t="s">
        <v>139</v>
      </c>
      <c r="AD542" s="1" t="s">
        <v>49</v>
      </c>
      <c r="AE542" s="66">
        <v>626679.11</v>
      </c>
      <c r="AF542" s="1" t="s">
        <v>46</v>
      </c>
      <c r="AG542" s="66">
        <v>64000</v>
      </c>
      <c r="AH542" s="2">
        <v>640</v>
      </c>
      <c r="AI542" s="104">
        <v>2736.58</v>
      </c>
      <c r="AJ542" s="1" t="s">
        <v>46</v>
      </c>
      <c r="AK542" s="1" t="s">
        <v>2682</v>
      </c>
      <c r="AL542" s="104">
        <v>2462.92</v>
      </c>
      <c r="AM542" s="104">
        <v>2736.58</v>
      </c>
      <c r="AN542" s="66">
        <v>564008.68000000005</v>
      </c>
      <c r="AO542" s="1" t="s">
        <v>7405</v>
      </c>
      <c r="AP542" s="1" t="s">
        <v>33</v>
      </c>
      <c r="AQ542" s="1" t="s">
        <v>7382</v>
      </c>
      <c r="AR542" s="1" t="s">
        <v>663</v>
      </c>
      <c r="AS542" s="1" t="s">
        <v>4637</v>
      </c>
      <c r="AT542" s="133">
        <f t="shared" si="24"/>
        <v>2020</v>
      </c>
      <c r="AU542" s="1">
        <f t="shared" si="25"/>
        <v>8</v>
      </c>
      <c r="AV542" s="1">
        <f t="shared" si="26"/>
        <v>35</v>
      </c>
    </row>
    <row r="543" spans="1:48" x14ac:dyDescent="0.3">
      <c r="A543" s="2">
        <v>0</v>
      </c>
      <c r="B543" s="1" t="s">
        <v>98</v>
      </c>
      <c r="C543" s="68">
        <v>1147</v>
      </c>
      <c r="D543" s="2">
        <v>1552</v>
      </c>
      <c r="E543" s="1" t="s">
        <v>89</v>
      </c>
      <c r="F543" s="1" t="s">
        <v>4464</v>
      </c>
      <c r="G543" s="1" t="s">
        <v>35</v>
      </c>
      <c r="H543" s="1" t="s">
        <v>253</v>
      </c>
      <c r="I543" s="1" t="s">
        <v>6520</v>
      </c>
      <c r="J543" s="1" t="s">
        <v>6212</v>
      </c>
      <c r="K543" s="1" t="s">
        <v>115</v>
      </c>
      <c r="L543" s="1" t="s">
        <v>85</v>
      </c>
      <c r="M543" s="1" t="s">
        <v>4468</v>
      </c>
      <c r="N543" s="1" t="s">
        <v>86</v>
      </c>
      <c r="O543" s="1" t="s">
        <v>255</v>
      </c>
      <c r="P543" s="1" t="s">
        <v>96</v>
      </c>
      <c r="Q543" s="66">
        <v>66758.399999999994</v>
      </c>
      <c r="R543" s="67">
        <v>0.18</v>
      </c>
      <c r="S543" s="1" t="s">
        <v>7405</v>
      </c>
      <c r="T543" s="1" t="s">
        <v>7147</v>
      </c>
      <c r="U543" s="1" t="s">
        <v>7405</v>
      </c>
      <c r="V543" s="1" t="s">
        <v>7405</v>
      </c>
      <c r="W543" s="1" t="s">
        <v>7873</v>
      </c>
      <c r="X543" s="1" t="s">
        <v>46</v>
      </c>
      <c r="Y543" s="1" t="s">
        <v>7874</v>
      </c>
      <c r="Z543" s="1" t="s">
        <v>7875</v>
      </c>
      <c r="AA543" s="1" t="s">
        <v>7402</v>
      </c>
      <c r="AB543" s="1" t="s">
        <v>47</v>
      </c>
      <c r="AC543" s="1" t="s">
        <v>48</v>
      </c>
      <c r="AD543" s="1" t="s">
        <v>49</v>
      </c>
      <c r="AE543" s="66">
        <v>58958.400000000001</v>
      </c>
      <c r="AF543" s="66" t="s">
        <v>46</v>
      </c>
      <c r="AG543" s="66">
        <v>7800</v>
      </c>
      <c r="AH543" s="2">
        <v>78</v>
      </c>
      <c r="AI543" s="2">
        <v>265.47000000000003</v>
      </c>
      <c r="AJ543" s="2" t="s">
        <v>46</v>
      </c>
      <c r="AK543" s="1" t="s">
        <v>2682</v>
      </c>
      <c r="AL543" s="2">
        <v>257.45</v>
      </c>
      <c r="AM543" s="2">
        <v>257.45</v>
      </c>
      <c r="AN543" s="66">
        <v>58956.05</v>
      </c>
      <c r="AO543" s="1" t="s">
        <v>7416</v>
      </c>
      <c r="AP543" s="1" t="s">
        <v>33</v>
      </c>
      <c r="AQ543" s="1" t="s">
        <v>7430</v>
      </c>
      <c r="AR543" s="1" t="s">
        <v>46</v>
      </c>
      <c r="AS543" s="1" t="s">
        <v>6213</v>
      </c>
      <c r="AT543" s="133">
        <f t="shared" si="24"/>
        <v>2020</v>
      </c>
      <c r="AU543" s="1">
        <f t="shared" si="25"/>
        <v>9</v>
      </c>
      <c r="AV543" s="1">
        <f t="shared" si="26"/>
        <v>36</v>
      </c>
    </row>
    <row r="544" spans="1:48" x14ac:dyDescent="0.3">
      <c r="A544" s="2">
        <v>0.9</v>
      </c>
      <c r="B544" s="1" t="s">
        <v>355</v>
      </c>
      <c r="C544" s="68">
        <v>1138</v>
      </c>
      <c r="D544" s="2">
        <v>1562</v>
      </c>
      <c r="E544" s="1" t="s">
        <v>45</v>
      </c>
      <c r="F544" s="1" t="s">
        <v>274</v>
      </c>
      <c r="G544" s="1" t="s">
        <v>2641</v>
      </c>
      <c r="H544" s="1" t="s">
        <v>352</v>
      </c>
      <c r="I544" s="1" t="s">
        <v>6514</v>
      </c>
      <c r="J544" s="1" t="s">
        <v>4491</v>
      </c>
      <c r="K544" s="1" t="s">
        <v>115</v>
      </c>
      <c r="L544" s="1" t="s">
        <v>85</v>
      </c>
      <c r="M544" s="1" t="s">
        <v>94</v>
      </c>
      <c r="N544" s="1" t="s">
        <v>86</v>
      </c>
      <c r="O544" s="1" t="s">
        <v>131</v>
      </c>
      <c r="P544" s="1" t="s">
        <v>96</v>
      </c>
      <c r="Q544" s="66">
        <v>115402</v>
      </c>
      <c r="R544" s="67">
        <v>1</v>
      </c>
      <c r="S544" s="1" t="s">
        <v>7323</v>
      </c>
      <c r="T544" s="1" t="s">
        <v>7232</v>
      </c>
      <c r="U544" s="1" t="s">
        <v>7323</v>
      </c>
      <c r="V544" s="1" t="s">
        <v>7323</v>
      </c>
      <c r="W544" s="1" t="s">
        <v>7346</v>
      </c>
      <c r="X544" s="1" t="s">
        <v>7346</v>
      </c>
      <c r="Y544" s="1" t="s">
        <v>6752</v>
      </c>
      <c r="Z544" s="1" t="s">
        <v>6753</v>
      </c>
      <c r="AA544" s="1" t="s">
        <v>7346</v>
      </c>
      <c r="AB544" s="1" t="s">
        <v>6518</v>
      </c>
      <c r="AC544" s="1" t="s">
        <v>46</v>
      </c>
      <c r="AD544" s="1" t="s">
        <v>49</v>
      </c>
      <c r="AE544" s="66">
        <v>101002</v>
      </c>
      <c r="AF544" s="66">
        <v>1800</v>
      </c>
      <c r="AG544" s="66">
        <v>12600</v>
      </c>
      <c r="AH544" s="2">
        <v>126</v>
      </c>
      <c r="AI544" s="2">
        <v>445</v>
      </c>
      <c r="AJ544" s="2">
        <v>18</v>
      </c>
      <c r="AK544" s="1" t="s">
        <v>2701</v>
      </c>
      <c r="AL544" s="2">
        <v>0</v>
      </c>
      <c r="AM544" s="2">
        <v>438</v>
      </c>
      <c r="AN544" s="66">
        <v>0</v>
      </c>
      <c r="AO544" s="1" t="s">
        <v>7330</v>
      </c>
      <c r="AP544" s="1" t="s">
        <v>33</v>
      </c>
      <c r="AQ544" s="1" t="s">
        <v>435</v>
      </c>
      <c r="AR544" s="1" t="s">
        <v>654</v>
      </c>
      <c r="AS544" s="1" t="s">
        <v>4638</v>
      </c>
      <c r="AT544" s="133">
        <f t="shared" si="24"/>
        <v>2020</v>
      </c>
      <c r="AU544" s="1">
        <f t="shared" si="25"/>
        <v>7</v>
      </c>
      <c r="AV544" s="1">
        <f t="shared" si="26"/>
        <v>31</v>
      </c>
    </row>
    <row r="545" spans="1:48" x14ac:dyDescent="0.3">
      <c r="A545" s="2">
        <v>0.82</v>
      </c>
      <c r="B545" s="1" t="s">
        <v>98</v>
      </c>
      <c r="C545" s="68">
        <v>1149</v>
      </c>
      <c r="D545" s="2">
        <v>1566</v>
      </c>
      <c r="E545" s="1" t="s">
        <v>97</v>
      </c>
      <c r="F545" s="1" t="s">
        <v>152</v>
      </c>
      <c r="G545" s="1" t="s">
        <v>35</v>
      </c>
      <c r="H545" s="1" t="s">
        <v>6214</v>
      </c>
      <c r="I545" s="1" t="s">
        <v>6514</v>
      </c>
      <c r="J545" s="1" t="s">
        <v>4547</v>
      </c>
      <c r="K545" s="1" t="s">
        <v>115</v>
      </c>
      <c r="L545" s="1" t="s">
        <v>85</v>
      </c>
      <c r="M545" s="1" t="s">
        <v>4462</v>
      </c>
      <c r="N545" s="1" t="s">
        <v>86</v>
      </c>
      <c r="O545" s="1" t="s">
        <v>255</v>
      </c>
      <c r="P545" s="1" t="s">
        <v>86</v>
      </c>
      <c r="Q545" s="66">
        <v>232600</v>
      </c>
      <c r="R545" s="67">
        <v>0.53</v>
      </c>
      <c r="S545" s="1" t="s">
        <v>7295</v>
      </c>
      <c r="T545" s="1" t="s">
        <v>7313</v>
      </c>
      <c r="U545" s="1" t="s">
        <v>7295</v>
      </c>
      <c r="V545" s="1" t="s">
        <v>7295</v>
      </c>
      <c r="W545" s="1" t="s">
        <v>7450</v>
      </c>
      <c r="X545" s="1" t="s">
        <v>46</v>
      </c>
      <c r="Y545" s="1" t="s">
        <v>8137</v>
      </c>
      <c r="Z545" s="1" t="s">
        <v>3731</v>
      </c>
      <c r="AA545" s="1" t="s">
        <v>7542</v>
      </c>
      <c r="AB545" s="1" t="s">
        <v>6518</v>
      </c>
      <c r="AC545" s="1" t="s">
        <v>90</v>
      </c>
      <c r="AD545" s="1" t="s">
        <v>49</v>
      </c>
      <c r="AE545" s="66">
        <v>199316.08</v>
      </c>
      <c r="AF545" s="66">
        <v>21883.919999999998</v>
      </c>
      <c r="AG545" s="66">
        <v>11400</v>
      </c>
      <c r="AH545" s="2">
        <v>114</v>
      </c>
      <c r="AI545" s="104">
        <v>1993.17</v>
      </c>
      <c r="AJ545" s="2">
        <v>218.83</v>
      </c>
      <c r="AK545" s="1" t="s">
        <v>218</v>
      </c>
      <c r="AL545" s="2">
        <v>0</v>
      </c>
      <c r="AM545" s="68">
        <v>2326</v>
      </c>
      <c r="AN545" s="66">
        <v>0</v>
      </c>
      <c r="AO545" s="1" t="s">
        <v>7292</v>
      </c>
      <c r="AP545" s="1" t="s">
        <v>183</v>
      </c>
      <c r="AQ545" s="1" t="s">
        <v>86</v>
      </c>
      <c r="AR545" s="1" t="s">
        <v>663</v>
      </c>
      <c r="AS545" s="1" t="s">
        <v>6215</v>
      </c>
      <c r="AT545" s="133">
        <f t="shared" si="24"/>
        <v>2020</v>
      </c>
      <c r="AU545" s="1">
        <f t="shared" si="25"/>
        <v>9</v>
      </c>
      <c r="AV545" s="1">
        <f t="shared" si="26"/>
        <v>38</v>
      </c>
    </row>
    <row r="546" spans="1:48" x14ac:dyDescent="0.3">
      <c r="A546" s="2">
        <v>0.93</v>
      </c>
      <c r="B546" s="1" t="s">
        <v>128</v>
      </c>
      <c r="C546" s="68">
        <v>1225</v>
      </c>
      <c r="D546" s="2">
        <v>1572</v>
      </c>
      <c r="E546" s="1" t="s">
        <v>270</v>
      </c>
      <c r="F546" s="1" t="s">
        <v>161</v>
      </c>
      <c r="G546" s="1" t="s">
        <v>35</v>
      </c>
      <c r="H546" s="1" t="s">
        <v>120</v>
      </c>
      <c r="I546" s="1" t="s">
        <v>6514</v>
      </c>
      <c r="J546" s="1" t="s">
        <v>4492</v>
      </c>
      <c r="K546" s="1" t="s">
        <v>122</v>
      </c>
      <c r="L546" s="1" t="s">
        <v>123</v>
      </c>
      <c r="M546" s="1" t="s">
        <v>6576</v>
      </c>
      <c r="N546" s="1" t="s">
        <v>125</v>
      </c>
      <c r="O546" s="1" t="s">
        <v>126</v>
      </c>
      <c r="P546" s="1" t="s">
        <v>107</v>
      </c>
      <c r="Q546" s="66">
        <v>644654.44999999995</v>
      </c>
      <c r="R546" s="67">
        <v>0.97</v>
      </c>
      <c r="S546" s="1" t="s">
        <v>7364</v>
      </c>
      <c r="T546" s="1" t="s">
        <v>7410</v>
      </c>
      <c r="U546" s="1" t="s">
        <v>7364</v>
      </c>
      <c r="V546" s="1" t="s">
        <v>7364</v>
      </c>
      <c r="W546" s="1" t="s">
        <v>7896</v>
      </c>
      <c r="X546" s="1" t="s">
        <v>46</v>
      </c>
      <c r="Y546" s="1" t="s">
        <v>7982</v>
      </c>
      <c r="Z546" s="1" t="s">
        <v>7983</v>
      </c>
      <c r="AA546" s="1" t="s">
        <v>7593</v>
      </c>
      <c r="AB546" s="1" t="s">
        <v>47</v>
      </c>
      <c r="AC546" s="1" t="s">
        <v>48</v>
      </c>
      <c r="AD546" s="1" t="s">
        <v>49</v>
      </c>
      <c r="AE546" s="66">
        <v>569454.44999999995</v>
      </c>
      <c r="AF546" s="66">
        <v>20800</v>
      </c>
      <c r="AG546" s="66">
        <v>54400</v>
      </c>
      <c r="AH546" s="2">
        <v>544</v>
      </c>
      <c r="AI546" s="104">
        <v>2657.95</v>
      </c>
      <c r="AJ546" s="2">
        <v>208</v>
      </c>
      <c r="AK546" s="1" t="s">
        <v>2682</v>
      </c>
      <c r="AL546" s="104">
        <v>2118.5</v>
      </c>
      <c r="AM546" s="104">
        <v>2353.9</v>
      </c>
      <c r="AN546" s="66">
        <v>485136.5</v>
      </c>
      <c r="AO546" s="1" t="s">
        <v>7264</v>
      </c>
      <c r="AP546" s="1" t="s">
        <v>33</v>
      </c>
      <c r="AQ546" s="1" t="s">
        <v>7230</v>
      </c>
      <c r="AR546" s="1" t="s">
        <v>663</v>
      </c>
      <c r="AS546" s="1" t="s">
        <v>4639</v>
      </c>
      <c r="AT546" s="133">
        <f t="shared" si="24"/>
        <v>2020</v>
      </c>
      <c r="AU546" s="1">
        <f t="shared" si="25"/>
        <v>9</v>
      </c>
      <c r="AV546" s="1">
        <f t="shared" si="26"/>
        <v>37</v>
      </c>
    </row>
    <row r="547" spans="1:48" x14ac:dyDescent="0.3">
      <c r="A547" s="2">
        <v>0.75</v>
      </c>
      <c r="B547" s="1" t="s">
        <v>50</v>
      </c>
      <c r="C547" s="68">
        <v>1211</v>
      </c>
      <c r="D547" s="2">
        <v>1576</v>
      </c>
      <c r="E547" s="1" t="s">
        <v>218</v>
      </c>
      <c r="F547" s="1" t="s">
        <v>4464</v>
      </c>
      <c r="G547" s="1" t="s">
        <v>35</v>
      </c>
      <c r="H547" s="1" t="s">
        <v>3489</v>
      </c>
      <c r="I547" s="1" t="s">
        <v>6510</v>
      </c>
      <c r="J547" s="1" t="s">
        <v>6755</v>
      </c>
      <c r="K547" s="1" t="s">
        <v>66</v>
      </c>
      <c r="L547" s="1" t="s">
        <v>55</v>
      </c>
      <c r="M547" s="1" t="s">
        <v>6756</v>
      </c>
      <c r="N547" s="1" t="s">
        <v>86</v>
      </c>
      <c r="O547" s="1" t="s">
        <v>341</v>
      </c>
      <c r="P547" s="1" t="s">
        <v>96</v>
      </c>
      <c r="Q547" s="66">
        <v>44176</v>
      </c>
      <c r="R547" s="67">
        <v>1</v>
      </c>
      <c r="S547" s="1" t="s">
        <v>7216</v>
      </c>
      <c r="T547" s="1" t="s">
        <v>7431</v>
      </c>
      <c r="U547" s="1" t="s">
        <v>7216</v>
      </c>
      <c r="V547" s="1" t="s">
        <v>7216</v>
      </c>
      <c r="W547" s="1" t="s">
        <v>7431</v>
      </c>
      <c r="X547" s="1" t="s">
        <v>7431</v>
      </c>
      <c r="Y547" s="1" t="s">
        <v>7876</v>
      </c>
      <c r="Z547" s="1" t="s">
        <v>3529</v>
      </c>
      <c r="AA547" s="1" t="s">
        <v>7840</v>
      </c>
      <c r="AB547" s="1" t="s">
        <v>47</v>
      </c>
      <c r="AC547" s="1" t="s">
        <v>48</v>
      </c>
      <c r="AD547" s="1" t="s">
        <v>49</v>
      </c>
      <c r="AE547" s="66">
        <v>32976</v>
      </c>
      <c r="AF547" s="66">
        <v>1600</v>
      </c>
      <c r="AG547" s="66">
        <v>9600</v>
      </c>
      <c r="AH547" s="2">
        <v>96</v>
      </c>
      <c r="AI547" s="2">
        <v>144</v>
      </c>
      <c r="AJ547" s="2">
        <v>16</v>
      </c>
      <c r="AK547" s="1" t="s">
        <v>2682</v>
      </c>
      <c r="AL547" s="2">
        <v>144</v>
      </c>
      <c r="AM547" s="2">
        <v>144</v>
      </c>
      <c r="AN547" s="66">
        <v>32976</v>
      </c>
      <c r="AO547" s="1" t="s">
        <v>7216</v>
      </c>
      <c r="AP547" s="1" t="s">
        <v>33</v>
      </c>
      <c r="AQ547" s="1" t="s">
        <v>7382</v>
      </c>
      <c r="AR547" s="1" t="s">
        <v>654</v>
      </c>
      <c r="AS547" s="1" t="s">
        <v>6757</v>
      </c>
      <c r="AT547" s="133">
        <f t="shared" si="24"/>
        <v>2020</v>
      </c>
      <c r="AU547" s="1">
        <f t="shared" si="25"/>
        <v>9</v>
      </c>
      <c r="AV547" s="1">
        <f t="shared" si="26"/>
        <v>36</v>
      </c>
    </row>
    <row r="548" spans="1:48" x14ac:dyDescent="0.3">
      <c r="A548" s="2">
        <v>0</v>
      </c>
      <c r="B548" s="1" t="s">
        <v>140</v>
      </c>
      <c r="C548" s="68">
        <v>1239</v>
      </c>
      <c r="D548" s="2">
        <v>1578</v>
      </c>
      <c r="E548" s="1" t="s">
        <v>177</v>
      </c>
      <c r="F548" s="1" t="s">
        <v>52</v>
      </c>
      <c r="G548" s="1" t="s">
        <v>35</v>
      </c>
      <c r="H548" s="1" t="s">
        <v>294</v>
      </c>
      <c r="I548" s="1" t="s">
        <v>6510</v>
      </c>
      <c r="J548" s="1" t="s">
        <v>4565</v>
      </c>
      <c r="K548" s="1" t="s">
        <v>296</v>
      </c>
      <c r="L548" s="1" t="s">
        <v>125</v>
      </c>
      <c r="M548" s="1" t="s">
        <v>296</v>
      </c>
      <c r="N548" s="1" t="s">
        <v>125</v>
      </c>
      <c r="O548" s="1" t="s">
        <v>297</v>
      </c>
      <c r="P548" s="1" t="s">
        <v>107</v>
      </c>
      <c r="Q548" s="66" t="s">
        <v>46</v>
      </c>
      <c r="R548" s="67">
        <v>0</v>
      </c>
      <c r="S548" s="1" t="s">
        <v>46</v>
      </c>
      <c r="T548" s="1" t="s">
        <v>46</v>
      </c>
      <c r="U548" s="1" t="s">
        <v>7320</v>
      </c>
      <c r="V548" s="1" t="s">
        <v>46</v>
      </c>
      <c r="W548" s="1" t="s">
        <v>7320</v>
      </c>
      <c r="X548" s="1" t="s">
        <v>46</v>
      </c>
      <c r="Y548" s="1" t="s">
        <v>59</v>
      </c>
      <c r="Z548" s="1" t="s">
        <v>60</v>
      </c>
      <c r="AA548" s="1" t="s">
        <v>7320</v>
      </c>
      <c r="AB548" s="1" t="s">
        <v>46</v>
      </c>
      <c r="AC548" s="1" t="s">
        <v>139</v>
      </c>
      <c r="AD548" s="1" t="s">
        <v>49</v>
      </c>
      <c r="AE548" s="66" t="s">
        <v>46</v>
      </c>
      <c r="AF548" s="66" t="s">
        <v>46</v>
      </c>
      <c r="AG548" s="66" t="s">
        <v>46</v>
      </c>
      <c r="AH548" s="2" t="s">
        <v>46</v>
      </c>
      <c r="AI548" s="104" t="s">
        <v>46</v>
      </c>
      <c r="AJ548" s="2" t="s">
        <v>46</v>
      </c>
      <c r="AK548" s="1" t="s">
        <v>2682</v>
      </c>
      <c r="AL548" s="2">
        <v>717</v>
      </c>
      <c r="AM548" s="2">
        <v>717</v>
      </c>
      <c r="AN548" s="66">
        <v>164193</v>
      </c>
      <c r="AO548" s="1" t="s">
        <v>7320</v>
      </c>
      <c r="AP548" s="1" t="s">
        <v>33</v>
      </c>
      <c r="AQ548" s="1" t="s">
        <v>46</v>
      </c>
      <c r="AR548" s="1" t="s">
        <v>663</v>
      </c>
      <c r="AS548" s="1" t="s">
        <v>8168</v>
      </c>
      <c r="AT548" s="133">
        <f t="shared" si="24"/>
        <v>2020</v>
      </c>
      <c r="AU548" s="1">
        <f t="shared" si="25"/>
        <v>9</v>
      </c>
      <c r="AV548" s="1">
        <f t="shared" si="26"/>
        <v>39</v>
      </c>
    </row>
    <row r="549" spans="1:48" x14ac:dyDescent="0.3">
      <c r="A549" s="2">
        <v>0</v>
      </c>
      <c r="B549" s="1" t="s">
        <v>140</v>
      </c>
      <c r="C549" s="68">
        <v>1240</v>
      </c>
      <c r="D549" s="2">
        <v>1579</v>
      </c>
      <c r="E549" s="1" t="s">
        <v>177</v>
      </c>
      <c r="F549" s="1" t="s">
        <v>52</v>
      </c>
      <c r="G549" s="1" t="s">
        <v>35</v>
      </c>
      <c r="H549" s="1" t="s">
        <v>3552</v>
      </c>
      <c r="I549" s="1" t="s">
        <v>6510</v>
      </c>
      <c r="J549" s="1" t="s">
        <v>4567</v>
      </c>
      <c r="K549" s="1" t="s">
        <v>296</v>
      </c>
      <c r="L549" s="1" t="s">
        <v>125</v>
      </c>
      <c r="M549" s="1" t="s">
        <v>296</v>
      </c>
      <c r="N549" s="1" t="s">
        <v>125</v>
      </c>
      <c r="O549" s="1" t="s">
        <v>297</v>
      </c>
      <c r="P549" s="1" t="s">
        <v>107</v>
      </c>
      <c r="Q549" s="66" t="s">
        <v>46</v>
      </c>
      <c r="R549" s="67">
        <v>0</v>
      </c>
      <c r="S549" s="1" t="s">
        <v>46</v>
      </c>
      <c r="T549" s="1" t="s">
        <v>46</v>
      </c>
      <c r="U549" s="1" t="s">
        <v>7320</v>
      </c>
      <c r="V549" s="1" t="s">
        <v>46</v>
      </c>
      <c r="W549" s="1" t="s">
        <v>7320</v>
      </c>
      <c r="X549" s="1" t="s">
        <v>46</v>
      </c>
      <c r="Y549" s="1" t="s">
        <v>59</v>
      </c>
      <c r="Z549" s="1" t="s">
        <v>60</v>
      </c>
      <c r="AA549" s="1" t="s">
        <v>7320</v>
      </c>
      <c r="AB549" s="1" t="s">
        <v>46</v>
      </c>
      <c r="AC549" s="1" t="s">
        <v>139</v>
      </c>
      <c r="AD549" s="1" t="s">
        <v>49</v>
      </c>
      <c r="AE549" s="66" t="s">
        <v>46</v>
      </c>
      <c r="AF549" s="66" t="s">
        <v>46</v>
      </c>
      <c r="AG549" s="66" t="s">
        <v>46</v>
      </c>
      <c r="AH549" s="2" t="s">
        <v>46</v>
      </c>
      <c r="AI549" s="104" t="s">
        <v>46</v>
      </c>
      <c r="AJ549" s="2" t="s">
        <v>46</v>
      </c>
      <c r="AK549" s="1" t="s">
        <v>2682</v>
      </c>
      <c r="AL549" s="2">
        <v>484</v>
      </c>
      <c r="AM549" s="2">
        <v>484</v>
      </c>
      <c r="AN549" s="66">
        <v>110836</v>
      </c>
      <c r="AO549" s="1" t="s">
        <v>7320</v>
      </c>
      <c r="AP549" s="1" t="s">
        <v>33</v>
      </c>
      <c r="AQ549" s="1" t="s">
        <v>46</v>
      </c>
      <c r="AR549" s="1" t="s">
        <v>654</v>
      </c>
      <c r="AS549" s="1" t="s">
        <v>8169</v>
      </c>
      <c r="AT549" s="133">
        <f t="shared" si="24"/>
        <v>2020</v>
      </c>
      <c r="AU549" s="1">
        <f t="shared" si="25"/>
        <v>9</v>
      </c>
      <c r="AV549" s="1">
        <f t="shared" si="26"/>
        <v>39</v>
      </c>
    </row>
    <row r="550" spans="1:48" x14ac:dyDescent="0.3">
      <c r="A550" s="2">
        <v>0</v>
      </c>
      <c r="B550" s="1" t="s">
        <v>329</v>
      </c>
      <c r="C550" s="2">
        <v>0</v>
      </c>
      <c r="D550" s="2">
        <v>1619</v>
      </c>
      <c r="E550" s="1" t="s">
        <v>89</v>
      </c>
      <c r="F550" s="1" t="s">
        <v>161</v>
      </c>
      <c r="G550" s="1" t="s">
        <v>35</v>
      </c>
      <c r="H550" s="1" t="s">
        <v>294</v>
      </c>
      <c r="I550" s="1" t="s">
        <v>6514</v>
      </c>
      <c r="J550" s="1" t="s">
        <v>4692</v>
      </c>
      <c r="K550" s="1" t="s">
        <v>280</v>
      </c>
      <c r="L550" s="1" t="s">
        <v>123</v>
      </c>
      <c r="M550" s="1" t="s">
        <v>296</v>
      </c>
      <c r="N550" s="1" t="s">
        <v>125</v>
      </c>
      <c r="O550" s="1" t="s">
        <v>297</v>
      </c>
      <c r="P550" s="1" t="s">
        <v>107</v>
      </c>
      <c r="Q550" s="66" t="s">
        <v>46</v>
      </c>
      <c r="R550" s="67">
        <v>0</v>
      </c>
      <c r="S550" s="1" t="s">
        <v>46</v>
      </c>
      <c r="T550" s="1" t="s">
        <v>46</v>
      </c>
      <c r="U550" s="1" t="s">
        <v>7435</v>
      </c>
      <c r="V550" s="1" t="s">
        <v>46</v>
      </c>
      <c r="W550" s="1" t="s">
        <v>7435</v>
      </c>
      <c r="X550" s="1" t="s">
        <v>46</v>
      </c>
      <c r="Y550" s="1" t="s">
        <v>59</v>
      </c>
      <c r="Z550" s="1" t="s">
        <v>60</v>
      </c>
      <c r="AA550" s="1" t="s">
        <v>7435</v>
      </c>
      <c r="AB550" s="1" t="s">
        <v>47</v>
      </c>
      <c r="AC550" s="1" t="s">
        <v>48</v>
      </c>
      <c r="AD550" s="1" t="s">
        <v>49</v>
      </c>
      <c r="AE550" s="66" t="s">
        <v>46</v>
      </c>
      <c r="AF550" s="1" t="s">
        <v>46</v>
      </c>
      <c r="AG550" s="66" t="s">
        <v>46</v>
      </c>
      <c r="AH550" s="2" t="s">
        <v>46</v>
      </c>
      <c r="AI550" s="2" t="s">
        <v>46</v>
      </c>
      <c r="AJ550" s="1" t="s">
        <v>46</v>
      </c>
      <c r="AK550" s="1" t="s">
        <v>46</v>
      </c>
      <c r="AL550" s="2" t="s">
        <v>46</v>
      </c>
      <c r="AM550" s="2" t="s">
        <v>46</v>
      </c>
      <c r="AN550" s="66" t="s">
        <v>46</v>
      </c>
      <c r="AO550" s="1" t="s">
        <v>7435</v>
      </c>
      <c r="AP550" s="1" t="s">
        <v>33</v>
      </c>
      <c r="AQ550" s="1" t="s">
        <v>7356</v>
      </c>
      <c r="AR550" s="1" t="s">
        <v>46</v>
      </c>
      <c r="AS550" s="1" t="s">
        <v>4713</v>
      </c>
      <c r="AT550" s="133">
        <f t="shared" si="24"/>
        <v>2020</v>
      </c>
      <c r="AU550" s="1">
        <f t="shared" si="25"/>
        <v>6</v>
      </c>
      <c r="AV550" s="1">
        <f t="shared" si="26"/>
        <v>23</v>
      </c>
    </row>
    <row r="551" spans="1:48" x14ac:dyDescent="0.3">
      <c r="A551" s="2">
        <v>0</v>
      </c>
      <c r="B551" s="1" t="s">
        <v>329</v>
      </c>
      <c r="C551" s="2">
        <v>0</v>
      </c>
      <c r="D551" s="2">
        <v>1622</v>
      </c>
      <c r="E551" s="1" t="s">
        <v>89</v>
      </c>
      <c r="F551" s="1" t="s">
        <v>34</v>
      </c>
      <c r="G551" s="1" t="s">
        <v>35</v>
      </c>
      <c r="H551" s="1" t="s">
        <v>294</v>
      </c>
      <c r="I551" s="1" t="s">
        <v>6515</v>
      </c>
      <c r="J551" s="1" t="s">
        <v>4693</v>
      </c>
      <c r="K551" s="1" t="s">
        <v>280</v>
      </c>
      <c r="L551" s="1" t="s">
        <v>123</v>
      </c>
      <c r="M551" s="1" t="s">
        <v>296</v>
      </c>
      <c r="N551" s="1" t="s">
        <v>125</v>
      </c>
      <c r="O551" s="1" t="s">
        <v>297</v>
      </c>
      <c r="P551" s="1" t="s">
        <v>107</v>
      </c>
      <c r="Q551" s="66" t="s">
        <v>46</v>
      </c>
      <c r="R551" s="67">
        <v>0</v>
      </c>
      <c r="S551" s="1" t="s">
        <v>46</v>
      </c>
      <c r="T551" s="1" t="s">
        <v>46</v>
      </c>
      <c r="U551" s="1" t="s">
        <v>7435</v>
      </c>
      <c r="V551" s="1" t="s">
        <v>46</v>
      </c>
      <c r="W551" s="1" t="s">
        <v>7435</v>
      </c>
      <c r="X551" s="1" t="s">
        <v>46</v>
      </c>
      <c r="Y551" s="1" t="s">
        <v>59</v>
      </c>
      <c r="Z551" s="1" t="s">
        <v>60</v>
      </c>
      <c r="AA551" s="1" t="s">
        <v>7435</v>
      </c>
      <c r="AB551" s="1" t="s">
        <v>47</v>
      </c>
      <c r="AC551" s="1" t="s">
        <v>48</v>
      </c>
      <c r="AD551" s="1" t="s">
        <v>49</v>
      </c>
      <c r="AE551" s="66" t="s">
        <v>46</v>
      </c>
      <c r="AF551" s="66" t="s">
        <v>46</v>
      </c>
      <c r="AG551" s="66" t="s">
        <v>46</v>
      </c>
      <c r="AH551" s="2" t="s">
        <v>46</v>
      </c>
      <c r="AI551" s="104" t="s">
        <v>46</v>
      </c>
      <c r="AJ551" s="2" t="s">
        <v>46</v>
      </c>
      <c r="AK551" s="1" t="s">
        <v>46</v>
      </c>
      <c r="AL551" s="104" t="s">
        <v>46</v>
      </c>
      <c r="AM551" s="104" t="s">
        <v>46</v>
      </c>
      <c r="AN551" s="66" t="s">
        <v>46</v>
      </c>
      <c r="AO551" s="1" t="s">
        <v>7435</v>
      </c>
      <c r="AP551" s="1" t="s">
        <v>33</v>
      </c>
      <c r="AQ551" s="1" t="s">
        <v>7356</v>
      </c>
      <c r="AR551" s="1" t="s">
        <v>46</v>
      </c>
      <c r="AS551" s="1" t="s">
        <v>4714</v>
      </c>
      <c r="AT551" s="133">
        <f t="shared" si="24"/>
        <v>2020</v>
      </c>
      <c r="AU551" s="1">
        <f t="shared" si="25"/>
        <v>6</v>
      </c>
      <c r="AV551" s="1">
        <f t="shared" si="26"/>
        <v>23</v>
      </c>
    </row>
    <row r="552" spans="1:48" x14ac:dyDescent="0.3">
      <c r="A552" s="2">
        <v>0</v>
      </c>
      <c r="B552" s="1" t="s">
        <v>329</v>
      </c>
      <c r="C552" s="2">
        <v>0</v>
      </c>
      <c r="D552" s="2">
        <v>1623</v>
      </c>
      <c r="E552" s="1" t="s">
        <v>89</v>
      </c>
      <c r="F552" s="1" t="s">
        <v>34</v>
      </c>
      <c r="G552" s="1" t="s">
        <v>35</v>
      </c>
      <c r="H552" s="1" t="s">
        <v>294</v>
      </c>
      <c r="I552" s="1" t="s">
        <v>6515</v>
      </c>
      <c r="J552" s="1" t="s">
        <v>4694</v>
      </c>
      <c r="K552" s="1" t="s">
        <v>280</v>
      </c>
      <c r="L552" s="1" t="s">
        <v>123</v>
      </c>
      <c r="M552" s="1" t="s">
        <v>296</v>
      </c>
      <c r="N552" s="1" t="s">
        <v>125</v>
      </c>
      <c r="O552" s="1" t="s">
        <v>297</v>
      </c>
      <c r="P552" s="1" t="s">
        <v>107</v>
      </c>
      <c r="Q552" s="66" t="s">
        <v>46</v>
      </c>
      <c r="R552" s="67">
        <v>0</v>
      </c>
      <c r="S552" s="1" t="s">
        <v>46</v>
      </c>
      <c r="T552" s="1" t="s">
        <v>46</v>
      </c>
      <c r="U552" s="1" t="s">
        <v>7435</v>
      </c>
      <c r="V552" s="1" t="s">
        <v>46</v>
      </c>
      <c r="W552" s="1" t="s">
        <v>7435</v>
      </c>
      <c r="X552" s="1" t="s">
        <v>46</v>
      </c>
      <c r="Y552" s="1" t="s">
        <v>59</v>
      </c>
      <c r="Z552" s="1" t="s">
        <v>60</v>
      </c>
      <c r="AA552" s="1" t="s">
        <v>7435</v>
      </c>
      <c r="AB552" s="1" t="s">
        <v>47</v>
      </c>
      <c r="AC552" s="1" t="s">
        <v>48</v>
      </c>
      <c r="AD552" s="1" t="s">
        <v>49</v>
      </c>
      <c r="AE552" s="66" t="s">
        <v>46</v>
      </c>
      <c r="AF552" s="66" t="s">
        <v>46</v>
      </c>
      <c r="AG552" s="66" t="s">
        <v>46</v>
      </c>
      <c r="AH552" s="68" t="s">
        <v>46</v>
      </c>
      <c r="AI552" s="2" t="s">
        <v>46</v>
      </c>
      <c r="AJ552" s="2" t="s">
        <v>46</v>
      </c>
      <c r="AK552" s="1" t="s">
        <v>46</v>
      </c>
      <c r="AL552" s="2" t="s">
        <v>46</v>
      </c>
      <c r="AM552" s="68" t="s">
        <v>46</v>
      </c>
      <c r="AN552" s="66" t="s">
        <v>46</v>
      </c>
      <c r="AO552" s="1" t="s">
        <v>7435</v>
      </c>
      <c r="AP552" s="1" t="s">
        <v>33</v>
      </c>
      <c r="AQ552" s="1" t="s">
        <v>7356</v>
      </c>
      <c r="AR552" s="1" t="s">
        <v>46</v>
      </c>
      <c r="AS552" s="1" t="s">
        <v>4715</v>
      </c>
      <c r="AT552" s="133">
        <f t="shared" si="24"/>
        <v>2020</v>
      </c>
      <c r="AU552" s="1">
        <f t="shared" si="25"/>
        <v>6</v>
      </c>
      <c r="AV552" s="1">
        <f t="shared" si="26"/>
        <v>23</v>
      </c>
    </row>
    <row r="553" spans="1:48" x14ac:dyDescent="0.3">
      <c r="A553" s="2">
        <v>0</v>
      </c>
      <c r="B553" s="1" t="s">
        <v>329</v>
      </c>
      <c r="C553" s="2">
        <v>0</v>
      </c>
      <c r="D553" s="2">
        <v>1624</v>
      </c>
      <c r="E553" s="1" t="s">
        <v>89</v>
      </c>
      <c r="F553" s="1" t="s">
        <v>34</v>
      </c>
      <c r="G553" s="1" t="s">
        <v>35</v>
      </c>
      <c r="H553" s="1" t="s">
        <v>4695</v>
      </c>
      <c r="I553" s="1" t="s">
        <v>6515</v>
      </c>
      <c r="J553" s="1" t="s">
        <v>4696</v>
      </c>
      <c r="K553" s="1" t="s">
        <v>280</v>
      </c>
      <c r="L553" s="1" t="s">
        <v>123</v>
      </c>
      <c r="M553" s="1" t="s">
        <v>296</v>
      </c>
      <c r="N553" s="1" t="s">
        <v>125</v>
      </c>
      <c r="O553" s="1" t="s">
        <v>297</v>
      </c>
      <c r="P553" s="1" t="s">
        <v>107</v>
      </c>
      <c r="Q553" s="66" t="s">
        <v>46</v>
      </c>
      <c r="R553" s="67">
        <v>0</v>
      </c>
      <c r="S553" s="1" t="s">
        <v>46</v>
      </c>
      <c r="T553" s="1" t="s">
        <v>46</v>
      </c>
      <c r="U553" s="1" t="s">
        <v>7435</v>
      </c>
      <c r="V553" s="1" t="s">
        <v>46</v>
      </c>
      <c r="W553" s="1" t="s">
        <v>7435</v>
      </c>
      <c r="X553" s="1" t="s">
        <v>46</v>
      </c>
      <c r="Y553" s="1" t="s">
        <v>59</v>
      </c>
      <c r="Z553" s="1" t="s">
        <v>60</v>
      </c>
      <c r="AA553" s="1" t="s">
        <v>7435</v>
      </c>
      <c r="AB553" s="1" t="s">
        <v>47</v>
      </c>
      <c r="AC553" s="1" t="s">
        <v>48</v>
      </c>
      <c r="AD553" s="1" t="s">
        <v>49</v>
      </c>
      <c r="AE553" s="66" t="s">
        <v>46</v>
      </c>
      <c r="AF553" s="66" t="s">
        <v>46</v>
      </c>
      <c r="AG553" s="66" t="s">
        <v>46</v>
      </c>
      <c r="AH553" s="104" t="s">
        <v>46</v>
      </c>
      <c r="AI553" s="104" t="s">
        <v>46</v>
      </c>
      <c r="AJ553" s="2" t="s">
        <v>46</v>
      </c>
      <c r="AK553" s="1" t="s">
        <v>46</v>
      </c>
      <c r="AL553" s="2">
        <v>0</v>
      </c>
      <c r="AM553" s="2">
        <v>0</v>
      </c>
      <c r="AN553" s="66">
        <v>0</v>
      </c>
      <c r="AO553" s="1" t="s">
        <v>7435</v>
      </c>
      <c r="AP553" s="1" t="s">
        <v>33</v>
      </c>
      <c r="AQ553" s="1" t="s">
        <v>281</v>
      </c>
      <c r="AR553" s="1" t="s">
        <v>46</v>
      </c>
      <c r="AS553" s="1" t="s">
        <v>4716</v>
      </c>
      <c r="AT553" s="133">
        <f t="shared" si="24"/>
        <v>2020</v>
      </c>
      <c r="AU553" s="1">
        <f t="shared" si="25"/>
        <v>6</v>
      </c>
      <c r="AV553" s="1">
        <f t="shared" si="26"/>
        <v>23</v>
      </c>
    </row>
    <row r="554" spans="1:48" x14ac:dyDescent="0.3">
      <c r="A554" s="2">
        <v>0.33</v>
      </c>
      <c r="B554" s="1" t="s">
        <v>140</v>
      </c>
      <c r="C554" s="68">
        <v>1195</v>
      </c>
      <c r="D554" s="2">
        <v>1625</v>
      </c>
      <c r="E554" s="1" t="s">
        <v>177</v>
      </c>
      <c r="F554" s="1" t="s">
        <v>4464</v>
      </c>
      <c r="G554" s="1" t="s">
        <v>35</v>
      </c>
      <c r="H554" s="1" t="s">
        <v>6691</v>
      </c>
      <c r="I554" s="1" t="s">
        <v>6510</v>
      </c>
      <c r="J554" s="1" t="s">
        <v>6692</v>
      </c>
      <c r="K554" s="1" t="s">
        <v>2803</v>
      </c>
      <c r="L554" s="1" t="s">
        <v>41</v>
      </c>
      <c r="M554" s="1" t="s">
        <v>2803</v>
      </c>
      <c r="N554" s="1" t="s">
        <v>41</v>
      </c>
      <c r="O554" s="1" t="s">
        <v>42</v>
      </c>
      <c r="P554" s="1" t="s">
        <v>44</v>
      </c>
      <c r="Q554" s="66">
        <v>273092</v>
      </c>
      <c r="R554" s="67">
        <v>0.14000000000000001</v>
      </c>
      <c r="S554" s="1" t="s">
        <v>7346</v>
      </c>
      <c r="T554" s="1" t="s">
        <v>7439</v>
      </c>
      <c r="U554" s="1" t="s">
        <v>7346</v>
      </c>
      <c r="V554" s="1" t="s">
        <v>7346</v>
      </c>
      <c r="W554" s="1" t="s">
        <v>7439</v>
      </c>
      <c r="X554" s="1" t="s">
        <v>46</v>
      </c>
      <c r="Y554" s="1" t="s">
        <v>6758</v>
      </c>
      <c r="Z554" s="1" t="s">
        <v>6754</v>
      </c>
      <c r="AA554" s="1" t="s">
        <v>7153</v>
      </c>
      <c r="AB554" s="1" t="s">
        <v>47</v>
      </c>
      <c r="AC554" s="1" t="s">
        <v>139</v>
      </c>
      <c r="AD554" s="1" t="s">
        <v>49</v>
      </c>
      <c r="AE554" s="66">
        <v>217092</v>
      </c>
      <c r="AF554" s="66">
        <v>43200</v>
      </c>
      <c r="AG554" s="66">
        <v>12800</v>
      </c>
      <c r="AH554" s="2">
        <v>128</v>
      </c>
      <c r="AI554" s="2">
        <v>948</v>
      </c>
      <c r="AJ554" s="2">
        <v>432</v>
      </c>
      <c r="AK554" s="1" t="s">
        <v>2682</v>
      </c>
      <c r="AL554" s="2">
        <v>948</v>
      </c>
      <c r="AM554" s="2">
        <v>948</v>
      </c>
      <c r="AN554" s="66">
        <v>217092</v>
      </c>
      <c r="AO554" s="1" t="s">
        <v>7128</v>
      </c>
      <c r="AP554" s="1" t="s">
        <v>33</v>
      </c>
      <c r="AQ554" s="1" t="s">
        <v>7406</v>
      </c>
      <c r="AR554" s="1" t="s">
        <v>46</v>
      </c>
      <c r="AS554" s="1" t="s">
        <v>6693</v>
      </c>
      <c r="AT554" s="133">
        <f t="shared" si="24"/>
        <v>2020</v>
      </c>
      <c r="AU554" s="1">
        <f t="shared" si="25"/>
        <v>8</v>
      </c>
      <c r="AV554" s="1">
        <f t="shared" si="26"/>
        <v>34</v>
      </c>
    </row>
    <row r="555" spans="1:48" x14ac:dyDescent="0.3">
      <c r="A555" s="2">
        <v>1.24</v>
      </c>
      <c r="B555" s="1" t="s">
        <v>50</v>
      </c>
      <c r="C555" s="68">
        <v>1180</v>
      </c>
      <c r="D555" s="2">
        <v>1641</v>
      </c>
      <c r="E555" s="1" t="s">
        <v>177</v>
      </c>
      <c r="F555" s="1" t="s">
        <v>274</v>
      </c>
      <c r="G555" s="1" t="s">
        <v>35</v>
      </c>
      <c r="H555" s="1" t="s">
        <v>120</v>
      </c>
      <c r="I555" s="1" t="s">
        <v>6515</v>
      </c>
      <c r="J555" s="1" t="s">
        <v>4764</v>
      </c>
      <c r="K555" s="1" t="s">
        <v>122</v>
      </c>
      <c r="L555" s="1" t="s">
        <v>123</v>
      </c>
      <c r="M555" s="1" t="s">
        <v>6216</v>
      </c>
      <c r="N555" s="1" t="s">
        <v>125</v>
      </c>
      <c r="O555" s="1" t="s">
        <v>126</v>
      </c>
      <c r="P555" s="1" t="s">
        <v>107</v>
      </c>
      <c r="Q555" s="66">
        <v>47749.94</v>
      </c>
      <c r="R555" s="67">
        <v>0.96</v>
      </c>
      <c r="S555" s="1" t="s">
        <v>7443</v>
      </c>
      <c r="T555" s="1" t="s">
        <v>7172</v>
      </c>
      <c r="U555" s="1" t="s">
        <v>7443</v>
      </c>
      <c r="V555" s="1" t="s">
        <v>7443</v>
      </c>
      <c r="W555" s="1" t="s">
        <v>7407</v>
      </c>
      <c r="X555" s="1" t="s">
        <v>46</v>
      </c>
      <c r="Y555" s="1" t="s">
        <v>6559</v>
      </c>
      <c r="Z555" s="1" t="s">
        <v>4489</v>
      </c>
      <c r="AA555" s="1" t="s">
        <v>7542</v>
      </c>
      <c r="AB555" s="1" t="s">
        <v>47</v>
      </c>
      <c r="AC555" s="1" t="s">
        <v>139</v>
      </c>
      <c r="AD555" s="1" t="s">
        <v>49</v>
      </c>
      <c r="AE555" s="66">
        <v>36149.94</v>
      </c>
      <c r="AF555" s="66" t="s">
        <v>46</v>
      </c>
      <c r="AG555" s="66">
        <v>11600</v>
      </c>
      <c r="AH555" s="2">
        <v>108</v>
      </c>
      <c r="AI555" s="2">
        <v>157.87</v>
      </c>
      <c r="AJ555" s="2" t="s">
        <v>46</v>
      </c>
      <c r="AK555" s="1" t="s">
        <v>2701</v>
      </c>
      <c r="AL555" s="2">
        <v>0</v>
      </c>
      <c r="AM555" s="2">
        <v>157.87</v>
      </c>
      <c r="AN555" s="66">
        <v>0</v>
      </c>
      <c r="AO555" s="1" t="s">
        <v>7159</v>
      </c>
      <c r="AP555" s="1" t="s">
        <v>33</v>
      </c>
      <c r="AQ555" s="1" t="s">
        <v>7406</v>
      </c>
      <c r="AR555" s="1" t="s">
        <v>654</v>
      </c>
      <c r="AS555" s="1" t="s">
        <v>6217</v>
      </c>
      <c r="AT555" s="133">
        <f t="shared" si="24"/>
        <v>2020</v>
      </c>
      <c r="AU555" s="1">
        <f t="shared" si="25"/>
        <v>9</v>
      </c>
      <c r="AV555" s="1">
        <f t="shared" si="26"/>
        <v>38</v>
      </c>
    </row>
    <row r="556" spans="1:48" x14ac:dyDescent="0.3">
      <c r="A556" s="2">
        <v>0</v>
      </c>
      <c r="B556" s="1" t="s">
        <v>50</v>
      </c>
      <c r="C556" s="2">
        <v>0</v>
      </c>
      <c r="D556" s="2">
        <v>1656</v>
      </c>
      <c r="E556" s="1" t="s">
        <v>45</v>
      </c>
      <c r="F556" s="1" t="s">
        <v>34</v>
      </c>
      <c r="G556" s="1" t="s">
        <v>35</v>
      </c>
      <c r="H556" s="1" t="s">
        <v>315</v>
      </c>
      <c r="I556" s="1" t="s">
        <v>6513</v>
      </c>
      <c r="J556" s="1" t="s">
        <v>4785</v>
      </c>
      <c r="K556" s="1" t="s">
        <v>207</v>
      </c>
      <c r="L556" s="1" t="s">
        <v>123</v>
      </c>
      <c r="M556" s="1" t="s">
        <v>6216</v>
      </c>
      <c r="N556" s="1" t="s">
        <v>125</v>
      </c>
      <c r="O556" s="1" t="s">
        <v>297</v>
      </c>
      <c r="P556" s="1" t="s">
        <v>107</v>
      </c>
      <c r="Q556" s="66" t="s">
        <v>46</v>
      </c>
      <c r="R556" s="67">
        <v>0</v>
      </c>
      <c r="S556" s="1" t="s">
        <v>46</v>
      </c>
      <c r="T556" s="1" t="s">
        <v>46</v>
      </c>
      <c r="U556" s="1" t="s">
        <v>7429</v>
      </c>
      <c r="V556" s="1" t="s">
        <v>46</v>
      </c>
      <c r="W556" s="1" t="s">
        <v>7182</v>
      </c>
      <c r="X556" s="1" t="s">
        <v>46</v>
      </c>
      <c r="Y556" s="1" t="s">
        <v>6560</v>
      </c>
      <c r="Z556" s="1" t="s">
        <v>6561</v>
      </c>
      <c r="AA556" s="1" t="s">
        <v>7381</v>
      </c>
      <c r="AB556" s="1" t="s">
        <v>47</v>
      </c>
      <c r="AC556" s="1" t="s">
        <v>139</v>
      </c>
      <c r="AD556" s="1" t="s">
        <v>49</v>
      </c>
      <c r="AE556" s="66" t="s">
        <v>46</v>
      </c>
      <c r="AF556" s="66" t="s">
        <v>46</v>
      </c>
      <c r="AG556" s="66" t="s">
        <v>46</v>
      </c>
      <c r="AH556" s="68" t="s">
        <v>46</v>
      </c>
      <c r="AI556" s="104" t="s">
        <v>46</v>
      </c>
      <c r="AJ556" s="2" t="s">
        <v>46</v>
      </c>
      <c r="AK556" s="1" t="s">
        <v>46</v>
      </c>
      <c r="AL556" s="104" t="s">
        <v>46</v>
      </c>
      <c r="AM556" s="104" t="s">
        <v>46</v>
      </c>
      <c r="AN556" s="66" t="s">
        <v>46</v>
      </c>
      <c r="AO556" s="1" t="s">
        <v>7306</v>
      </c>
      <c r="AP556" s="1" t="s">
        <v>33</v>
      </c>
      <c r="AQ556" s="1" t="s">
        <v>7444</v>
      </c>
      <c r="AR556" s="1" t="s">
        <v>46</v>
      </c>
      <c r="AS556" s="1" t="s">
        <v>6562</v>
      </c>
      <c r="AT556" s="133">
        <f t="shared" si="24"/>
        <v>2020</v>
      </c>
      <c r="AU556" s="1">
        <f t="shared" si="25"/>
        <v>8</v>
      </c>
      <c r="AV556" s="1">
        <f t="shared" si="26"/>
        <v>35</v>
      </c>
    </row>
    <row r="557" spans="1:48" x14ac:dyDescent="0.3">
      <c r="A557" s="2">
        <v>0</v>
      </c>
      <c r="B557" s="1" t="s">
        <v>329</v>
      </c>
      <c r="C557" s="2">
        <v>0</v>
      </c>
      <c r="D557" s="2">
        <v>1695</v>
      </c>
      <c r="E557" s="1" t="s">
        <v>45</v>
      </c>
      <c r="F557" s="1" t="s">
        <v>34</v>
      </c>
      <c r="G557" s="1" t="s">
        <v>35</v>
      </c>
      <c r="H557" s="1" t="s">
        <v>6563</v>
      </c>
      <c r="I557" s="1" t="s">
        <v>6513</v>
      </c>
      <c r="J557" s="1" t="s">
        <v>6564</v>
      </c>
      <c r="K557" s="1" t="s">
        <v>280</v>
      </c>
      <c r="L557" s="1" t="s">
        <v>123</v>
      </c>
      <c r="M557" s="1" t="s">
        <v>6216</v>
      </c>
      <c r="N557" s="1" t="s">
        <v>125</v>
      </c>
      <c r="O557" s="1" t="s">
        <v>297</v>
      </c>
      <c r="P557" s="1" t="s">
        <v>107</v>
      </c>
      <c r="Q557" s="66" t="s">
        <v>46</v>
      </c>
      <c r="R557" s="67">
        <v>0</v>
      </c>
      <c r="S557" s="1" t="s">
        <v>46</v>
      </c>
      <c r="T557" s="1" t="s">
        <v>46</v>
      </c>
      <c r="U557" s="1" t="s">
        <v>7429</v>
      </c>
      <c r="V557" s="1" t="s">
        <v>46</v>
      </c>
      <c r="W557" s="1" t="s">
        <v>7142</v>
      </c>
      <c r="X557" s="1" t="s">
        <v>46</v>
      </c>
      <c r="Y557" s="1" t="s">
        <v>6565</v>
      </c>
      <c r="Z557" s="1" t="s">
        <v>328</v>
      </c>
      <c r="AA557" s="1" t="s">
        <v>7381</v>
      </c>
      <c r="AB557" s="1" t="s">
        <v>47</v>
      </c>
      <c r="AC557" s="1" t="s">
        <v>139</v>
      </c>
      <c r="AD557" s="1" t="s">
        <v>49</v>
      </c>
      <c r="AE557" s="66" t="s">
        <v>46</v>
      </c>
      <c r="AF557" s="1" t="s">
        <v>46</v>
      </c>
      <c r="AG557" s="66" t="s">
        <v>46</v>
      </c>
      <c r="AH557" s="68" t="s">
        <v>46</v>
      </c>
      <c r="AI557" s="104" t="s">
        <v>46</v>
      </c>
      <c r="AJ557" s="1" t="s">
        <v>46</v>
      </c>
      <c r="AK557" s="1" t="s">
        <v>46</v>
      </c>
      <c r="AL557" s="104" t="s">
        <v>46</v>
      </c>
      <c r="AM557" s="104" t="s">
        <v>46</v>
      </c>
      <c r="AN557" s="66" t="s">
        <v>46</v>
      </c>
      <c r="AO557" s="1" t="s">
        <v>7306</v>
      </c>
      <c r="AP557" s="1" t="s">
        <v>33</v>
      </c>
      <c r="AQ557" s="1" t="s">
        <v>7356</v>
      </c>
      <c r="AR557" s="1" t="s">
        <v>46</v>
      </c>
      <c r="AS557" s="1" t="s">
        <v>6566</v>
      </c>
      <c r="AT557" s="133">
        <f t="shared" si="24"/>
        <v>2020</v>
      </c>
      <c r="AU557" s="1">
        <f t="shared" si="25"/>
        <v>8</v>
      </c>
      <c r="AV557" s="1">
        <f t="shared" si="26"/>
        <v>35</v>
      </c>
    </row>
    <row r="558" spans="1:48" x14ac:dyDescent="0.3">
      <c r="A558" s="2">
        <v>0</v>
      </c>
      <c r="B558" s="1" t="s">
        <v>50</v>
      </c>
      <c r="C558" s="2">
        <v>0</v>
      </c>
      <c r="D558" s="2">
        <v>1719</v>
      </c>
      <c r="E558" s="1" t="s">
        <v>46</v>
      </c>
      <c r="F558" s="1" t="s">
        <v>2694</v>
      </c>
      <c r="G558" s="1" t="s">
        <v>2695</v>
      </c>
      <c r="H558" s="1" t="s">
        <v>6218</v>
      </c>
      <c r="I558" s="1" t="s">
        <v>6510</v>
      </c>
      <c r="J558" s="1" t="s">
        <v>6219</v>
      </c>
      <c r="K558" s="1" t="s">
        <v>6220</v>
      </c>
      <c r="L558" s="1" t="s">
        <v>148</v>
      </c>
      <c r="M558" s="1" t="s">
        <v>4493</v>
      </c>
      <c r="N558" s="1" t="s">
        <v>125</v>
      </c>
      <c r="O558" s="1" t="s">
        <v>414</v>
      </c>
      <c r="P558" s="1" t="s">
        <v>107</v>
      </c>
      <c r="Q558" s="66" t="s">
        <v>46</v>
      </c>
      <c r="R558" s="67">
        <v>1</v>
      </c>
      <c r="S558" s="1" t="s">
        <v>46</v>
      </c>
      <c r="T558" s="1" t="s">
        <v>46</v>
      </c>
      <c r="U558" s="1" t="s">
        <v>7448</v>
      </c>
      <c r="V558" s="1" t="s">
        <v>7448</v>
      </c>
      <c r="W558" s="1" t="s">
        <v>7448</v>
      </c>
      <c r="X558" s="1" t="s">
        <v>7448</v>
      </c>
      <c r="Y558" s="1" t="s">
        <v>2817</v>
      </c>
      <c r="Z558" s="1" t="s">
        <v>60</v>
      </c>
      <c r="AA558" s="1" t="s">
        <v>7448</v>
      </c>
      <c r="AB558" s="1" t="s">
        <v>47</v>
      </c>
      <c r="AC558" s="1" t="s">
        <v>139</v>
      </c>
      <c r="AD558" s="1" t="s">
        <v>49</v>
      </c>
      <c r="AE558" s="66" t="s">
        <v>46</v>
      </c>
      <c r="AF558" s="66" t="s">
        <v>46</v>
      </c>
      <c r="AG558" s="66" t="s">
        <v>46</v>
      </c>
      <c r="AH558" s="104" t="s">
        <v>46</v>
      </c>
      <c r="AI558" s="104" t="s">
        <v>46</v>
      </c>
      <c r="AJ558" s="2" t="s">
        <v>46</v>
      </c>
      <c r="AK558" s="1" t="s">
        <v>46</v>
      </c>
      <c r="AL558" s="104" t="s">
        <v>46</v>
      </c>
      <c r="AM558" s="104" t="s">
        <v>46</v>
      </c>
      <c r="AN558" s="66" t="s">
        <v>46</v>
      </c>
      <c r="AO558" s="1" t="s">
        <v>7269</v>
      </c>
      <c r="AP558" s="1" t="s">
        <v>33</v>
      </c>
      <c r="AQ558" s="1" t="s">
        <v>46</v>
      </c>
      <c r="AR558" s="1" t="s">
        <v>46</v>
      </c>
      <c r="AS558" s="1" t="s">
        <v>6221</v>
      </c>
      <c r="AT558" s="133">
        <f t="shared" si="24"/>
        <v>2020</v>
      </c>
      <c r="AU558" s="1">
        <f t="shared" si="25"/>
        <v>6</v>
      </c>
      <c r="AV558" s="1">
        <f t="shared" si="26"/>
        <v>26</v>
      </c>
    </row>
    <row r="559" spans="1:48" x14ac:dyDescent="0.3">
      <c r="A559" s="2">
        <v>1.47</v>
      </c>
      <c r="B559" s="1" t="s">
        <v>50</v>
      </c>
      <c r="C559" s="68">
        <v>1192</v>
      </c>
      <c r="D559" s="2">
        <v>1766</v>
      </c>
      <c r="E559" s="1" t="s">
        <v>177</v>
      </c>
      <c r="F559" s="1" t="s">
        <v>274</v>
      </c>
      <c r="G559" s="1" t="s">
        <v>2641</v>
      </c>
      <c r="H559" s="1" t="s">
        <v>120</v>
      </c>
      <c r="I559" s="1" t="s">
        <v>6515</v>
      </c>
      <c r="J559" s="1" t="s">
        <v>6222</v>
      </c>
      <c r="K559" s="1" t="s">
        <v>2651</v>
      </c>
      <c r="L559" s="1" t="s">
        <v>123</v>
      </c>
      <c r="M559" s="1" t="s">
        <v>6216</v>
      </c>
      <c r="N559" s="1" t="s">
        <v>125</v>
      </c>
      <c r="O559" s="1" t="s">
        <v>126</v>
      </c>
      <c r="P559" s="1" t="s">
        <v>107</v>
      </c>
      <c r="Q559" s="66">
        <v>83017.919999999998</v>
      </c>
      <c r="R559" s="67">
        <v>1</v>
      </c>
      <c r="S559" s="1" t="s">
        <v>7451</v>
      </c>
      <c r="T559" s="1" t="s">
        <v>7193</v>
      </c>
      <c r="U559" s="1" t="s">
        <v>7451</v>
      </c>
      <c r="V559" s="1" t="s">
        <v>7451</v>
      </c>
      <c r="W559" s="1" t="s">
        <v>7376</v>
      </c>
      <c r="X559" s="1" t="s">
        <v>7376</v>
      </c>
      <c r="Y559" s="1" t="s">
        <v>8100</v>
      </c>
      <c r="Z559" s="1" t="s">
        <v>8101</v>
      </c>
      <c r="AA559" s="1" t="s">
        <v>7376</v>
      </c>
      <c r="AB559" s="1" t="s">
        <v>47</v>
      </c>
      <c r="AC559" s="1" t="s">
        <v>139</v>
      </c>
      <c r="AD559" s="1" t="s">
        <v>49</v>
      </c>
      <c r="AE559" s="66">
        <v>61817.919999999998</v>
      </c>
      <c r="AF559" s="1" t="s">
        <v>46</v>
      </c>
      <c r="AG559" s="66">
        <v>21200</v>
      </c>
      <c r="AH559" s="2">
        <v>196</v>
      </c>
      <c r="AI559" s="2">
        <v>292.48</v>
      </c>
      <c r="AJ559" s="1" t="s">
        <v>46</v>
      </c>
      <c r="AK559" s="1" t="s">
        <v>2701</v>
      </c>
      <c r="AL559" s="2">
        <v>0</v>
      </c>
      <c r="AM559" s="2">
        <v>252.54</v>
      </c>
      <c r="AN559" s="66">
        <v>0</v>
      </c>
      <c r="AO559" s="1" t="s">
        <v>7159</v>
      </c>
      <c r="AP559" s="1" t="s">
        <v>33</v>
      </c>
      <c r="AQ559" s="1" t="s">
        <v>7230</v>
      </c>
      <c r="AR559" s="1" t="s">
        <v>46</v>
      </c>
      <c r="AS559" s="1" t="s">
        <v>6223</v>
      </c>
      <c r="AT559" s="133">
        <f t="shared" si="24"/>
        <v>2020</v>
      </c>
      <c r="AU559" s="1">
        <f t="shared" si="25"/>
        <v>9</v>
      </c>
      <c r="AV559" s="1">
        <f t="shared" si="26"/>
        <v>38</v>
      </c>
    </row>
    <row r="560" spans="1:48" x14ac:dyDescent="0.3">
      <c r="A560" s="2">
        <v>0.75</v>
      </c>
      <c r="B560" s="1" t="s">
        <v>140</v>
      </c>
      <c r="C560" s="68">
        <v>1197</v>
      </c>
      <c r="D560" s="2">
        <v>1770</v>
      </c>
      <c r="E560" s="1" t="s">
        <v>45</v>
      </c>
      <c r="F560" s="1" t="s">
        <v>34</v>
      </c>
      <c r="G560" s="1" t="s">
        <v>35</v>
      </c>
      <c r="H560" s="1" t="s">
        <v>120</v>
      </c>
      <c r="I560" s="1" t="s">
        <v>6510</v>
      </c>
      <c r="J560" s="1" t="s">
        <v>6309</v>
      </c>
      <c r="K560" s="1" t="s">
        <v>2803</v>
      </c>
      <c r="L560" s="1" t="s">
        <v>125</v>
      </c>
      <c r="M560" s="1" t="s">
        <v>2803</v>
      </c>
      <c r="N560" s="1" t="s">
        <v>125</v>
      </c>
      <c r="O560" s="1" t="s">
        <v>126</v>
      </c>
      <c r="P560" s="1" t="s">
        <v>107</v>
      </c>
      <c r="Q560" s="66">
        <v>428810.27</v>
      </c>
      <c r="R560" s="67">
        <v>0.44</v>
      </c>
      <c r="S560" s="1" t="s">
        <v>7140</v>
      </c>
      <c r="T560" s="1" t="s">
        <v>7452</v>
      </c>
      <c r="U560" s="1" t="s">
        <v>7140</v>
      </c>
      <c r="V560" s="1" t="s">
        <v>7140</v>
      </c>
      <c r="W560" s="1" t="s">
        <v>7452</v>
      </c>
      <c r="X560" s="1" t="s">
        <v>46</v>
      </c>
      <c r="Y560" s="1" t="s">
        <v>6759</v>
      </c>
      <c r="Z560" s="1" t="s">
        <v>2950</v>
      </c>
      <c r="AA560" s="1" t="s">
        <v>7197</v>
      </c>
      <c r="AB560" s="1" t="s">
        <v>47</v>
      </c>
      <c r="AC560" s="1" t="s">
        <v>139</v>
      </c>
      <c r="AD560" s="1" t="s">
        <v>49</v>
      </c>
      <c r="AE560" s="66">
        <v>311910.88</v>
      </c>
      <c r="AF560" s="66">
        <v>2600</v>
      </c>
      <c r="AG560" s="66">
        <v>114299.39</v>
      </c>
      <c r="AH560" s="68">
        <v>1143</v>
      </c>
      <c r="AI560" s="104">
        <v>1362.05</v>
      </c>
      <c r="AJ560" s="2">
        <v>26</v>
      </c>
      <c r="AK560" s="1" t="s">
        <v>2682</v>
      </c>
      <c r="AL560" s="104">
        <v>1089.6300000000001</v>
      </c>
      <c r="AM560" s="104">
        <v>1362.04</v>
      </c>
      <c r="AN560" s="66">
        <v>249525.27</v>
      </c>
      <c r="AO560" s="1" t="s">
        <v>7368</v>
      </c>
      <c r="AP560" s="1" t="s">
        <v>33</v>
      </c>
      <c r="AQ560" s="1" t="s">
        <v>46</v>
      </c>
      <c r="AR560" s="1" t="s">
        <v>654</v>
      </c>
      <c r="AS560" s="1" t="s">
        <v>6760</v>
      </c>
      <c r="AT560" s="133">
        <f t="shared" si="24"/>
        <v>2020</v>
      </c>
      <c r="AU560" s="1">
        <f t="shared" si="25"/>
        <v>8</v>
      </c>
      <c r="AV560" s="1">
        <f t="shared" si="26"/>
        <v>35</v>
      </c>
    </row>
    <row r="561" spans="1:48" x14ac:dyDescent="0.3">
      <c r="A561" s="2">
        <v>1</v>
      </c>
      <c r="B561" s="1" t="s">
        <v>128</v>
      </c>
      <c r="C561" s="68">
        <v>1236</v>
      </c>
      <c r="D561" s="2">
        <v>1776</v>
      </c>
      <c r="E561" s="1" t="s">
        <v>45</v>
      </c>
      <c r="F561" s="1" t="s">
        <v>152</v>
      </c>
      <c r="G561" s="1" t="s">
        <v>35</v>
      </c>
      <c r="H561" s="1" t="s">
        <v>120</v>
      </c>
      <c r="I561" s="1" t="s">
        <v>6510</v>
      </c>
      <c r="J561" s="1" t="s">
        <v>6621</v>
      </c>
      <c r="K561" s="1" t="s">
        <v>122</v>
      </c>
      <c r="L561" s="1" t="s">
        <v>123</v>
      </c>
      <c r="M561" s="1" t="s">
        <v>122</v>
      </c>
      <c r="N561" s="1" t="s">
        <v>125</v>
      </c>
      <c r="O561" s="1" t="s">
        <v>126</v>
      </c>
      <c r="P561" s="1" t="s">
        <v>107</v>
      </c>
      <c r="Q561" s="66">
        <v>50094.98</v>
      </c>
      <c r="R561" s="67">
        <v>0.39</v>
      </c>
      <c r="S561" s="1" t="s">
        <v>7181</v>
      </c>
      <c r="T561" s="1" t="s">
        <v>7400</v>
      </c>
      <c r="U561" s="1" t="s">
        <v>7181</v>
      </c>
      <c r="V561" s="1" t="s">
        <v>7181</v>
      </c>
      <c r="W561" s="1" t="s">
        <v>7400</v>
      </c>
      <c r="X561" s="1" t="s">
        <v>46</v>
      </c>
      <c r="Y561" s="1" t="s">
        <v>7453</v>
      </c>
      <c r="Z561" s="1" t="s">
        <v>7791</v>
      </c>
      <c r="AA561" s="1" t="s">
        <v>7593</v>
      </c>
      <c r="AB561" s="1" t="s">
        <v>46</v>
      </c>
      <c r="AC561" s="1" t="s">
        <v>48</v>
      </c>
      <c r="AD561" s="1" t="s">
        <v>178</v>
      </c>
      <c r="AE561" s="66">
        <v>36094.980000000003</v>
      </c>
      <c r="AF561" s="66">
        <v>6800</v>
      </c>
      <c r="AG561" s="66">
        <v>11200</v>
      </c>
      <c r="AH561" s="2">
        <v>72</v>
      </c>
      <c r="AI561" s="2">
        <v>157.62</v>
      </c>
      <c r="AJ561" s="2">
        <v>68</v>
      </c>
      <c r="AK561" s="1" t="s">
        <v>2701</v>
      </c>
      <c r="AL561" s="2">
        <v>0</v>
      </c>
      <c r="AM561" s="2">
        <v>157.62</v>
      </c>
      <c r="AN561" s="66">
        <v>0</v>
      </c>
      <c r="AO561" s="1" t="s">
        <v>7194</v>
      </c>
      <c r="AP561" s="1" t="s">
        <v>33</v>
      </c>
      <c r="AQ561" s="1" t="s">
        <v>7230</v>
      </c>
      <c r="AR561" s="1" t="s">
        <v>654</v>
      </c>
      <c r="AS561" s="1" t="s">
        <v>7454</v>
      </c>
      <c r="AT561" s="133">
        <f t="shared" si="24"/>
        <v>2020</v>
      </c>
      <c r="AU561" s="1">
        <f t="shared" si="25"/>
        <v>9</v>
      </c>
      <c r="AV561" s="1">
        <f t="shared" si="26"/>
        <v>37</v>
      </c>
    </row>
    <row r="562" spans="1:48" x14ac:dyDescent="0.3">
      <c r="A562" s="2">
        <v>0.18</v>
      </c>
      <c r="B562" s="1" t="s">
        <v>128</v>
      </c>
      <c r="C562" s="68">
        <v>1235</v>
      </c>
      <c r="D562" s="2">
        <v>1777</v>
      </c>
      <c r="E562" s="1" t="s">
        <v>45</v>
      </c>
      <c r="F562" s="1" t="s">
        <v>152</v>
      </c>
      <c r="G562" s="1" t="s">
        <v>35</v>
      </c>
      <c r="H562" s="1" t="s">
        <v>120</v>
      </c>
      <c r="I562" s="1" t="s">
        <v>6510</v>
      </c>
      <c r="J562" s="1" t="s">
        <v>7455</v>
      </c>
      <c r="K562" s="1" t="s">
        <v>122</v>
      </c>
      <c r="L562" s="1" t="s">
        <v>123</v>
      </c>
      <c r="M562" s="1" t="s">
        <v>122</v>
      </c>
      <c r="N562" s="1" t="s">
        <v>125</v>
      </c>
      <c r="O562" s="1" t="s">
        <v>126</v>
      </c>
      <c r="P562" s="1" t="s">
        <v>107</v>
      </c>
      <c r="Q562" s="66">
        <v>19496</v>
      </c>
      <c r="R562" s="67">
        <v>0.39</v>
      </c>
      <c r="S562" s="1" t="s">
        <v>7181</v>
      </c>
      <c r="T562" s="1" t="s">
        <v>7152</v>
      </c>
      <c r="U562" s="1" t="s">
        <v>7181</v>
      </c>
      <c r="V562" s="1" t="s">
        <v>7181</v>
      </c>
      <c r="W562" s="1" t="s">
        <v>7152</v>
      </c>
      <c r="X562" s="1" t="s">
        <v>46</v>
      </c>
      <c r="Y562" s="1" t="s">
        <v>7457</v>
      </c>
      <c r="Z562" s="1" t="s">
        <v>7458</v>
      </c>
      <c r="AA562" s="1" t="s">
        <v>7593</v>
      </c>
      <c r="AB562" s="1" t="s">
        <v>46</v>
      </c>
      <c r="AC562" s="1" t="s">
        <v>48</v>
      </c>
      <c r="AD562" s="1" t="s">
        <v>178</v>
      </c>
      <c r="AE562" s="66">
        <v>5496</v>
      </c>
      <c r="AF562" s="66">
        <v>6800</v>
      </c>
      <c r="AG562" s="66">
        <v>7200</v>
      </c>
      <c r="AH562" s="2">
        <v>112</v>
      </c>
      <c r="AI562" s="2">
        <v>206.58</v>
      </c>
      <c r="AJ562" s="2">
        <v>68</v>
      </c>
      <c r="AK562" s="1" t="s">
        <v>2701</v>
      </c>
      <c r="AL562" s="2">
        <v>0</v>
      </c>
      <c r="AM562" s="2">
        <v>260.52999999999997</v>
      </c>
      <c r="AN562" s="66">
        <v>0</v>
      </c>
      <c r="AO562" s="1" t="s">
        <v>7194</v>
      </c>
      <c r="AP562" s="1" t="s">
        <v>33</v>
      </c>
      <c r="AQ562" s="1" t="s">
        <v>7230</v>
      </c>
      <c r="AR562" s="1" t="s">
        <v>654</v>
      </c>
      <c r="AS562" s="1" t="s">
        <v>7459</v>
      </c>
      <c r="AT562" s="133">
        <f t="shared" si="24"/>
        <v>2020</v>
      </c>
      <c r="AU562" s="1">
        <f t="shared" si="25"/>
        <v>9</v>
      </c>
      <c r="AV562" s="1">
        <f t="shared" si="26"/>
        <v>37</v>
      </c>
    </row>
    <row r="563" spans="1:48" x14ac:dyDescent="0.3">
      <c r="A563" s="2">
        <v>0.82</v>
      </c>
      <c r="B563" s="1" t="s">
        <v>238</v>
      </c>
      <c r="C563" s="2">
        <v>0</v>
      </c>
      <c r="D563" s="2">
        <v>1787</v>
      </c>
      <c r="E563" s="1" t="s">
        <v>45</v>
      </c>
      <c r="F563" s="1" t="s">
        <v>274</v>
      </c>
      <c r="G563" s="1" t="s">
        <v>35</v>
      </c>
      <c r="H563" s="1" t="s">
        <v>3027</v>
      </c>
      <c r="I563" s="1" t="s">
        <v>6525</v>
      </c>
      <c r="J563" s="1" t="s">
        <v>6567</v>
      </c>
      <c r="K563" s="1" t="s">
        <v>2651</v>
      </c>
      <c r="L563" s="1" t="s">
        <v>39</v>
      </c>
      <c r="M563" s="1" t="s">
        <v>6216</v>
      </c>
      <c r="N563" s="1" t="s">
        <v>41</v>
      </c>
      <c r="O563" s="1" t="s">
        <v>391</v>
      </c>
      <c r="P563" s="1" t="s">
        <v>107</v>
      </c>
      <c r="Q563" s="66">
        <v>153352</v>
      </c>
      <c r="R563" s="67">
        <v>0.96</v>
      </c>
      <c r="S563" s="1" t="s">
        <v>7379</v>
      </c>
      <c r="T563" s="1" t="s">
        <v>7285</v>
      </c>
      <c r="U563" s="1" t="s">
        <v>7379</v>
      </c>
      <c r="V563" s="1" t="s">
        <v>7379</v>
      </c>
      <c r="W563" s="1" t="s">
        <v>7376</v>
      </c>
      <c r="X563" s="1" t="s">
        <v>46</v>
      </c>
      <c r="Y563" s="1" t="s">
        <v>7984</v>
      </c>
      <c r="Z563" s="1" t="s">
        <v>7985</v>
      </c>
      <c r="AA563" s="1" t="s">
        <v>7593</v>
      </c>
      <c r="AB563" s="1" t="s">
        <v>47</v>
      </c>
      <c r="AC563" s="1" t="s">
        <v>139</v>
      </c>
      <c r="AD563" s="1" t="s">
        <v>49</v>
      </c>
      <c r="AE563" s="66">
        <v>148392</v>
      </c>
      <c r="AF563" s="1" t="s">
        <v>46</v>
      </c>
      <c r="AG563" s="66">
        <v>4960</v>
      </c>
      <c r="AH563" s="2">
        <v>49.6</v>
      </c>
      <c r="AI563" s="2">
        <v>648</v>
      </c>
      <c r="AJ563" s="1" t="s">
        <v>46</v>
      </c>
      <c r="AK563" s="1" t="s">
        <v>46</v>
      </c>
      <c r="AL563" s="1" t="s">
        <v>46</v>
      </c>
      <c r="AM563" s="1" t="s">
        <v>46</v>
      </c>
      <c r="AN563" s="1" t="s">
        <v>46</v>
      </c>
      <c r="AO563" s="1" t="s">
        <v>7245</v>
      </c>
      <c r="AP563" s="1" t="s">
        <v>33</v>
      </c>
      <c r="AQ563" s="1" t="s">
        <v>118</v>
      </c>
      <c r="AR563" s="1" t="s">
        <v>46</v>
      </c>
      <c r="AS563" s="1" t="s">
        <v>6568</v>
      </c>
      <c r="AT563" s="133">
        <f t="shared" si="24"/>
        <v>2020</v>
      </c>
      <c r="AU563" s="1">
        <f t="shared" si="25"/>
        <v>9</v>
      </c>
      <c r="AV563" s="1">
        <f t="shared" si="26"/>
        <v>37</v>
      </c>
    </row>
    <row r="564" spans="1:48" x14ac:dyDescent="0.3">
      <c r="A564" s="2">
        <v>0.97</v>
      </c>
      <c r="B564" s="1" t="s">
        <v>98</v>
      </c>
      <c r="C564" s="68">
        <v>1206</v>
      </c>
      <c r="D564" s="2">
        <v>1802</v>
      </c>
      <c r="E564" s="1" t="s">
        <v>89</v>
      </c>
      <c r="F564" s="1" t="s">
        <v>274</v>
      </c>
      <c r="G564" s="1" t="s">
        <v>35</v>
      </c>
      <c r="H564" s="1" t="s">
        <v>253</v>
      </c>
      <c r="I564" s="1" t="s">
        <v>6515</v>
      </c>
      <c r="J564" s="1" t="s">
        <v>6569</v>
      </c>
      <c r="K564" s="1" t="s">
        <v>115</v>
      </c>
      <c r="L564" s="1" t="s">
        <v>85</v>
      </c>
      <c r="M564" s="1" t="s">
        <v>4468</v>
      </c>
      <c r="N564" s="1" t="s">
        <v>86</v>
      </c>
      <c r="O564" s="1" t="s">
        <v>255</v>
      </c>
      <c r="P564" s="1" t="s">
        <v>96</v>
      </c>
      <c r="Q564" s="66">
        <v>74953.63</v>
      </c>
      <c r="R564" s="67">
        <v>0.9</v>
      </c>
      <c r="S564" s="1" t="s">
        <v>7180</v>
      </c>
      <c r="T564" s="1" t="s">
        <v>7294</v>
      </c>
      <c r="U564" s="1" t="s">
        <v>7180</v>
      </c>
      <c r="V564" s="1" t="s">
        <v>7180</v>
      </c>
      <c r="W564" s="1" t="s">
        <v>7175</v>
      </c>
      <c r="X564" s="1" t="s">
        <v>46</v>
      </c>
      <c r="Y564" s="1" t="s">
        <v>6570</v>
      </c>
      <c r="Z564" s="1" t="s">
        <v>8140</v>
      </c>
      <c r="AA564" s="1" t="s">
        <v>7542</v>
      </c>
      <c r="AB564" s="1" t="s">
        <v>47</v>
      </c>
      <c r="AC564" s="1" t="s">
        <v>48</v>
      </c>
      <c r="AD564" s="1" t="s">
        <v>49</v>
      </c>
      <c r="AE564" s="66">
        <v>62853.63</v>
      </c>
      <c r="AF564" s="66">
        <v>5800</v>
      </c>
      <c r="AG564" s="66">
        <v>6300</v>
      </c>
      <c r="AH564" s="2">
        <v>63</v>
      </c>
      <c r="AI564" s="2">
        <v>299.47000000000003</v>
      </c>
      <c r="AJ564" s="2">
        <v>58</v>
      </c>
      <c r="AK564" s="1" t="s">
        <v>2701</v>
      </c>
      <c r="AL564" s="2">
        <v>0</v>
      </c>
      <c r="AM564" s="2">
        <v>274.48</v>
      </c>
      <c r="AN564" s="66">
        <v>0</v>
      </c>
      <c r="AO564" s="1" t="s">
        <v>7232</v>
      </c>
      <c r="AP564" s="1" t="s">
        <v>33</v>
      </c>
      <c r="AQ564" s="1" t="s">
        <v>7430</v>
      </c>
      <c r="AR564" s="1" t="s">
        <v>654</v>
      </c>
      <c r="AS564" s="1" t="s">
        <v>6571</v>
      </c>
      <c r="AT564" s="133">
        <f t="shared" si="24"/>
        <v>2020</v>
      </c>
      <c r="AU564" s="1">
        <f t="shared" si="25"/>
        <v>9</v>
      </c>
      <c r="AV564" s="1">
        <f t="shared" si="26"/>
        <v>38</v>
      </c>
    </row>
    <row r="565" spans="1:48" x14ac:dyDescent="0.3">
      <c r="A565" s="2">
        <v>0.54</v>
      </c>
      <c r="B565" s="1" t="s">
        <v>329</v>
      </c>
      <c r="C565" s="68">
        <v>1210</v>
      </c>
      <c r="D565" s="2">
        <v>1808</v>
      </c>
      <c r="E565" s="1" t="s">
        <v>177</v>
      </c>
      <c r="F565" s="1" t="s">
        <v>81</v>
      </c>
      <c r="G565" s="1" t="s">
        <v>35</v>
      </c>
      <c r="H565" s="1" t="s">
        <v>294</v>
      </c>
      <c r="I565" s="1" t="s">
        <v>6513</v>
      </c>
      <c r="J565" s="1" t="s">
        <v>6572</v>
      </c>
      <c r="K565" s="1" t="s">
        <v>2651</v>
      </c>
      <c r="L565" s="1" t="s">
        <v>123</v>
      </c>
      <c r="M565" s="1" t="s">
        <v>6216</v>
      </c>
      <c r="N565" s="1" t="s">
        <v>125</v>
      </c>
      <c r="O565" s="1" t="s">
        <v>297</v>
      </c>
      <c r="P565" s="1" t="s">
        <v>107</v>
      </c>
      <c r="Q565" s="66">
        <v>56508.37</v>
      </c>
      <c r="R565" s="67">
        <v>0.79</v>
      </c>
      <c r="S565" s="1" t="s">
        <v>7462</v>
      </c>
      <c r="T565" s="1" t="s">
        <v>7291</v>
      </c>
      <c r="U565" s="1" t="s">
        <v>7462</v>
      </c>
      <c r="V565" s="1" t="s">
        <v>7462</v>
      </c>
      <c r="W565" s="1" t="s">
        <v>7182</v>
      </c>
      <c r="X565" s="1" t="s">
        <v>46</v>
      </c>
      <c r="Y565" s="1" t="s">
        <v>7043</v>
      </c>
      <c r="Z565" s="1" t="s">
        <v>345</v>
      </c>
      <c r="AA565" s="1" t="s">
        <v>7402</v>
      </c>
      <c r="AB565" s="1" t="s">
        <v>47</v>
      </c>
      <c r="AC565" s="1" t="s">
        <v>139</v>
      </c>
      <c r="AD565" s="1" t="s">
        <v>49</v>
      </c>
      <c r="AE565" s="66">
        <v>45708.37</v>
      </c>
      <c r="AF565" s="66" t="s">
        <v>46</v>
      </c>
      <c r="AG565" s="66">
        <v>10800</v>
      </c>
      <c r="AH565" s="2">
        <v>108</v>
      </c>
      <c r="AI565" s="2">
        <v>199.6</v>
      </c>
      <c r="AJ565" s="2" t="s">
        <v>46</v>
      </c>
      <c r="AK565" s="1" t="s">
        <v>2701</v>
      </c>
      <c r="AL565" s="2">
        <v>0</v>
      </c>
      <c r="AM565" s="2">
        <v>199.6</v>
      </c>
      <c r="AN565" s="66">
        <v>0</v>
      </c>
      <c r="AO565" s="1" t="s">
        <v>7147</v>
      </c>
      <c r="AP565" s="1" t="s">
        <v>33</v>
      </c>
      <c r="AQ565" s="1" t="s">
        <v>7356</v>
      </c>
      <c r="AR565" s="1" t="s">
        <v>654</v>
      </c>
      <c r="AS565" s="1" t="s">
        <v>6573</v>
      </c>
      <c r="AT565" s="133">
        <f t="shared" si="24"/>
        <v>2020</v>
      </c>
      <c r="AU565" s="1">
        <f t="shared" si="25"/>
        <v>9</v>
      </c>
      <c r="AV565" s="1">
        <f t="shared" si="26"/>
        <v>36</v>
      </c>
    </row>
    <row r="566" spans="1:48" x14ac:dyDescent="0.3">
      <c r="A566" s="2">
        <v>0.85</v>
      </c>
      <c r="B566" s="1" t="s">
        <v>210</v>
      </c>
      <c r="C566" s="68">
        <v>1232</v>
      </c>
      <c r="D566" s="2">
        <v>1813</v>
      </c>
      <c r="E566" s="1" t="s">
        <v>218</v>
      </c>
      <c r="F566" s="1" t="s">
        <v>4464</v>
      </c>
      <c r="G566" s="1" t="s">
        <v>35</v>
      </c>
      <c r="H566" s="1" t="s">
        <v>483</v>
      </c>
      <c r="I566" s="1" t="s">
        <v>6520</v>
      </c>
      <c r="J566" s="1" t="s">
        <v>6641</v>
      </c>
      <c r="K566" s="1" t="s">
        <v>340</v>
      </c>
      <c r="L566" s="1" t="s">
        <v>477</v>
      </c>
      <c r="M566" s="1" t="s">
        <v>340</v>
      </c>
      <c r="N566" s="1" t="s">
        <v>266</v>
      </c>
      <c r="O566" s="1" t="s">
        <v>267</v>
      </c>
      <c r="P566" s="1" t="s">
        <v>269</v>
      </c>
      <c r="Q566" s="66">
        <v>107265.49</v>
      </c>
      <c r="R566" s="67">
        <v>0.52</v>
      </c>
      <c r="S566" s="1" t="s">
        <v>7181</v>
      </c>
      <c r="T566" s="1" t="s">
        <v>7724</v>
      </c>
      <c r="U566" s="1" t="s">
        <v>7181</v>
      </c>
      <c r="V566" s="1" t="s">
        <v>7181</v>
      </c>
      <c r="W566" s="1" t="s">
        <v>7320</v>
      </c>
      <c r="X566" s="1" t="s">
        <v>46</v>
      </c>
      <c r="Y566" s="1" t="s">
        <v>8141</v>
      </c>
      <c r="Z566" s="1" t="s">
        <v>7878</v>
      </c>
      <c r="AA566" s="1" t="s">
        <v>7542</v>
      </c>
      <c r="AB566" s="1" t="s">
        <v>46</v>
      </c>
      <c r="AC566" s="1" t="s">
        <v>90</v>
      </c>
      <c r="AD566" s="1" t="s">
        <v>49</v>
      </c>
      <c r="AE566" s="66">
        <v>95265.49</v>
      </c>
      <c r="AF566" s="66">
        <v>8000</v>
      </c>
      <c r="AG566" s="66">
        <v>4000</v>
      </c>
      <c r="AH566" s="2">
        <v>40</v>
      </c>
      <c r="AI566" s="2">
        <v>416</v>
      </c>
      <c r="AJ566" s="2">
        <v>40</v>
      </c>
      <c r="AK566" s="1" t="s">
        <v>2682</v>
      </c>
      <c r="AL566" s="2">
        <v>416</v>
      </c>
      <c r="AM566" s="2">
        <v>416</v>
      </c>
      <c r="AN566" s="66">
        <v>95264</v>
      </c>
      <c r="AO566" s="1" t="s">
        <v>7381</v>
      </c>
      <c r="AP566" s="1" t="s">
        <v>33</v>
      </c>
      <c r="AQ566" s="1" t="s">
        <v>46</v>
      </c>
      <c r="AR566" s="1" t="s">
        <v>654</v>
      </c>
      <c r="AS566" s="1" t="s">
        <v>7792</v>
      </c>
      <c r="AT566" s="133">
        <f t="shared" si="24"/>
        <v>2020</v>
      </c>
      <c r="AU566" s="1">
        <f t="shared" si="25"/>
        <v>9</v>
      </c>
      <c r="AV566" s="1">
        <f t="shared" si="26"/>
        <v>38</v>
      </c>
    </row>
    <row r="567" spans="1:48" x14ac:dyDescent="0.3">
      <c r="A567" s="2">
        <v>0</v>
      </c>
      <c r="B567" s="1" t="s">
        <v>50</v>
      </c>
      <c r="C567" s="68">
        <v>1264</v>
      </c>
      <c r="D567" s="2">
        <v>1817</v>
      </c>
      <c r="E567" s="1" t="s">
        <v>58</v>
      </c>
      <c r="F567" s="1" t="s">
        <v>34</v>
      </c>
      <c r="G567" s="1" t="s">
        <v>35</v>
      </c>
      <c r="H567" s="1" t="s">
        <v>483</v>
      </c>
      <c r="I567" s="1" t="s">
        <v>6510</v>
      </c>
      <c r="J567" s="1" t="s">
        <v>6787</v>
      </c>
      <c r="K567" s="1" t="s">
        <v>207</v>
      </c>
      <c r="L567" s="1" t="s">
        <v>123</v>
      </c>
      <c r="M567" s="1" t="s">
        <v>4490</v>
      </c>
      <c r="N567" s="1" t="s">
        <v>266</v>
      </c>
      <c r="O567" s="1" t="s">
        <v>267</v>
      </c>
      <c r="P567" s="1" t="s">
        <v>269</v>
      </c>
      <c r="Q567" s="66" t="s">
        <v>46</v>
      </c>
      <c r="R567" s="67">
        <v>0.27</v>
      </c>
      <c r="S567" s="1" t="s">
        <v>46</v>
      </c>
      <c r="T567" s="1" t="s">
        <v>46</v>
      </c>
      <c r="U567" s="1" t="s">
        <v>7219</v>
      </c>
      <c r="V567" s="1" t="s">
        <v>7219</v>
      </c>
      <c r="W567" s="1" t="s">
        <v>8142</v>
      </c>
      <c r="X567" s="1" t="s">
        <v>46</v>
      </c>
      <c r="Y567" s="1" t="s">
        <v>8143</v>
      </c>
      <c r="Z567" s="1" t="s">
        <v>8144</v>
      </c>
      <c r="AA567" s="1" t="s">
        <v>7542</v>
      </c>
      <c r="AB567" s="1" t="s">
        <v>46</v>
      </c>
      <c r="AC567" s="1" t="s">
        <v>48</v>
      </c>
      <c r="AD567" s="1" t="s">
        <v>49</v>
      </c>
      <c r="AE567" s="66" t="s">
        <v>46</v>
      </c>
      <c r="AF567" s="66" t="s">
        <v>46</v>
      </c>
      <c r="AG567" s="66" t="s">
        <v>46</v>
      </c>
      <c r="AH567" s="2" t="s">
        <v>46</v>
      </c>
      <c r="AI567" s="2" t="s">
        <v>46</v>
      </c>
      <c r="AJ567" s="2" t="s">
        <v>46</v>
      </c>
      <c r="AK567" s="1" t="s">
        <v>2701</v>
      </c>
      <c r="AL567" s="2" t="s">
        <v>46</v>
      </c>
      <c r="AM567" s="2">
        <v>462.16</v>
      </c>
      <c r="AN567" s="66" t="s">
        <v>46</v>
      </c>
      <c r="AO567" s="1" t="s">
        <v>7402</v>
      </c>
      <c r="AP567" s="1" t="s">
        <v>33</v>
      </c>
      <c r="AQ567" s="1" t="s">
        <v>46</v>
      </c>
      <c r="AR567" s="1" t="s">
        <v>46</v>
      </c>
      <c r="AS567" s="1" t="s">
        <v>7879</v>
      </c>
      <c r="AT567" s="133">
        <f t="shared" si="24"/>
        <v>2020</v>
      </c>
      <c r="AU567" s="1">
        <f t="shared" si="25"/>
        <v>9</v>
      </c>
      <c r="AV567" s="1">
        <f t="shared" si="26"/>
        <v>38</v>
      </c>
    </row>
    <row r="568" spans="1:48" x14ac:dyDescent="0.3">
      <c r="A568" s="2">
        <v>0.4</v>
      </c>
      <c r="B568" s="1" t="s">
        <v>140</v>
      </c>
      <c r="C568" s="2">
        <v>0</v>
      </c>
      <c r="D568" s="2">
        <v>1828</v>
      </c>
      <c r="E568" s="1" t="s">
        <v>218</v>
      </c>
      <c r="F568" s="1" t="s">
        <v>179</v>
      </c>
      <c r="G568" s="1" t="s">
        <v>35</v>
      </c>
      <c r="H568" s="1" t="s">
        <v>512</v>
      </c>
      <c r="I568" s="1" t="s">
        <v>6510</v>
      </c>
      <c r="J568" s="1" t="s">
        <v>6574</v>
      </c>
      <c r="K568" s="1" t="s">
        <v>181</v>
      </c>
      <c r="L568" s="1" t="s">
        <v>148</v>
      </c>
      <c r="M568" s="1" t="s">
        <v>198</v>
      </c>
      <c r="N568" s="1" t="s">
        <v>165</v>
      </c>
      <c r="O568" s="1" t="s">
        <v>3950</v>
      </c>
      <c r="P568" s="1" t="s">
        <v>3950</v>
      </c>
      <c r="Q568" s="66">
        <v>25280</v>
      </c>
      <c r="R568" s="67">
        <v>0.98</v>
      </c>
      <c r="S568" s="1" t="s">
        <v>7292</v>
      </c>
      <c r="T568" s="1" t="s">
        <v>7381</v>
      </c>
      <c r="U568" s="1" t="s">
        <v>7292</v>
      </c>
      <c r="V568" s="1" t="s">
        <v>7292</v>
      </c>
      <c r="W568" s="1" t="s">
        <v>7376</v>
      </c>
      <c r="X568" s="1" t="s">
        <v>46</v>
      </c>
      <c r="Y568" s="1" t="s">
        <v>8102</v>
      </c>
      <c r="Z568" s="1" t="s">
        <v>8103</v>
      </c>
      <c r="AA568" s="1" t="s">
        <v>7376</v>
      </c>
      <c r="AB568" s="1" t="s">
        <v>47</v>
      </c>
      <c r="AC568" s="1" t="s">
        <v>139</v>
      </c>
      <c r="AD568" s="1" t="s">
        <v>182</v>
      </c>
      <c r="AE568" s="66" t="s">
        <v>46</v>
      </c>
      <c r="AF568" s="66">
        <v>9700</v>
      </c>
      <c r="AG568" s="66">
        <v>15580</v>
      </c>
      <c r="AH568" s="2">
        <v>155.80000000000001</v>
      </c>
      <c r="AI568" s="2" t="s">
        <v>46</v>
      </c>
      <c r="AJ568" s="2">
        <v>97</v>
      </c>
      <c r="AK568" s="1" t="s">
        <v>218</v>
      </c>
      <c r="AL568" s="2">
        <v>0</v>
      </c>
      <c r="AM568" s="2">
        <v>0</v>
      </c>
      <c r="AN568" s="66">
        <v>0</v>
      </c>
      <c r="AO568" s="1" t="s">
        <v>7220</v>
      </c>
      <c r="AP568" s="1" t="s">
        <v>183</v>
      </c>
      <c r="AQ568" s="1" t="s">
        <v>3950</v>
      </c>
      <c r="AR568" s="1" t="s">
        <v>46</v>
      </c>
      <c r="AS568" s="1" t="s">
        <v>6575</v>
      </c>
      <c r="AT568" s="133">
        <f t="shared" si="24"/>
        <v>2020</v>
      </c>
      <c r="AU568" s="1">
        <f t="shared" si="25"/>
        <v>9</v>
      </c>
      <c r="AV568" s="1">
        <f t="shared" si="26"/>
        <v>38</v>
      </c>
    </row>
    <row r="569" spans="1:48" x14ac:dyDescent="0.3">
      <c r="A569" s="2">
        <v>0.88</v>
      </c>
      <c r="B569" s="1" t="s">
        <v>238</v>
      </c>
      <c r="C569" s="68">
        <v>1246</v>
      </c>
      <c r="D569" s="2">
        <v>1847</v>
      </c>
      <c r="E569" s="1" t="s">
        <v>45</v>
      </c>
      <c r="F569" s="1" t="s">
        <v>34</v>
      </c>
      <c r="G569" s="1" t="s">
        <v>35</v>
      </c>
      <c r="H569" s="1" t="s">
        <v>3027</v>
      </c>
      <c r="I569" s="1" t="s">
        <v>6524</v>
      </c>
      <c r="J569" s="1" t="s">
        <v>6796</v>
      </c>
      <c r="K569" s="1" t="s">
        <v>2651</v>
      </c>
      <c r="L569" s="1" t="s">
        <v>39</v>
      </c>
      <c r="M569" s="1" t="s">
        <v>6216</v>
      </c>
      <c r="N569" s="1" t="s">
        <v>41</v>
      </c>
      <c r="O569" s="1" t="s">
        <v>391</v>
      </c>
      <c r="P569" s="1" t="s">
        <v>107</v>
      </c>
      <c r="Q569" s="66">
        <v>162712</v>
      </c>
      <c r="R569" s="67">
        <v>0.6</v>
      </c>
      <c r="S569" s="1" t="s">
        <v>7142</v>
      </c>
      <c r="T569" s="1" t="s">
        <v>7310</v>
      </c>
      <c r="U569" s="1" t="s">
        <v>7142</v>
      </c>
      <c r="V569" s="1" t="s">
        <v>7142</v>
      </c>
      <c r="W569" s="1" t="s">
        <v>7310</v>
      </c>
      <c r="X569" s="1" t="s">
        <v>46</v>
      </c>
      <c r="Y569" s="1" t="s">
        <v>8104</v>
      </c>
      <c r="Z569" s="1" t="s">
        <v>8105</v>
      </c>
      <c r="AA569" s="1" t="s">
        <v>7896</v>
      </c>
      <c r="AB569" s="1" t="s">
        <v>46</v>
      </c>
      <c r="AC569" s="1" t="s">
        <v>7880</v>
      </c>
      <c r="AD569" s="1" t="s">
        <v>49</v>
      </c>
      <c r="AE569" s="66">
        <v>157552</v>
      </c>
      <c r="AF569" s="1" t="s">
        <v>46</v>
      </c>
      <c r="AG569" s="66">
        <v>5160</v>
      </c>
      <c r="AH569" s="2">
        <v>51.6</v>
      </c>
      <c r="AI569" s="2">
        <v>688</v>
      </c>
      <c r="AJ569" s="1" t="s">
        <v>46</v>
      </c>
      <c r="AK569" s="1" t="s">
        <v>2682</v>
      </c>
      <c r="AL569" s="2">
        <v>550.4</v>
      </c>
      <c r="AM569" s="2">
        <v>688</v>
      </c>
      <c r="AN569" s="66">
        <v>126041.60000000001</v>
      </c>
      <c r="AO569" s="1" t="s">
        <v>7402</v>
      </c>
      <c r="AP569" s="1" t="s">
        <v>33</v>
      </c>
      <c r="AQ569" s="1" t="s">
        <v>7386</v>
      </c>
      <c r="AR569" s="1" t="s">
        <v>663</v>
      </c>
      <c r="AS569" s="1" t="s">
        <v>7881</v>
      </c>
      <c r="AT569" s="133">
        <f t="shared" si="24"/>
        <v>2020</v>
      </c>
      <c r="AU569" s="1">
        <f t="shared" si="25"/>
        <v>9</v>
      </c>
      <c r="AV569" s="1">
        <f t="shared" si="26"/>
        <v>38</v>
      </c>
    </row>
    <row r="570" spans="1:48" x14ac:dyDescent="0.3">
      <c r="A570" s="2">
        <v>0</v>
      </c>
      <c r="B570" s="1" t="s">
        <v>62</v>
      </c>
      <c r="C570" s="68">
        <v>1254</v>
      </c>
      <c r="D570" s="2">
        <v>1858</v>
      </c>
      <c r="E570" s="1" t="s">
        <v>46</v>
      </c>
      <c r="F570" s="1" t="s">
        <v>52</v>
      </c>
      <c r="G570" s="1" t="s">
        <v>35</v>
      </c>
      <c r="H570" s="1" t="s">
        <v>141</v>
      </c>
      <c r="I570" s="1" t="s">
        <v>6510</v>
      </c>
      <c r="J570" s="1" t="s">
        <v>8106</v>
      </c>
      <c r="K570" s="1" t="s">
        <v>54</v>
      </c>
      <c r="L570" s="1" t="s">
        <v>55</v>
      </c>
      <c r="M570" s="1" t="s">
        <v>54</v>
      </c>
      <c r="N570" s="1" t="s">
        <v>56</v>
      </c>
      <c r="O570" s="1" t="s">
        <v>144</v>
      </c>
      <c r="P570" s="1" t="s">
        <v>145</v>
      </c>
      <c r="Q570" s="66" t="s">
        <v>46</v>
      </c>
      <c r="R570" s="67">
        <v>0</v>
      </c>
      <c r="S570" s="1" t="s">
        <v>46</v>
      </c>
      <c r="T570" s="1" t="s">
        <v>46</v>
      </c>
      <c r="U570" s="1" t="s">
        <v>7896</v>
      </c>
      <c r="V570" s="1" t="s">
        <v>46</v>
      </c>
      <c r="W570" s="1" t="s">
        <v>7376</v>
      </c>
      <c r="X570" s="1" t="s">
        <v>46</v>
      </c>
      <c r="Y570" s="1" t="s">
        <v>59</v>
      </c>
      <c r="Z570" s="1" t="s">
        <v>60</v>
      </c>
      <c r="AA570" s="1" t="s">
        <v>7319</v>
      </c>
      <c r="AB570" s="1" t="s">
        <v>46</v>
      </c>
      <c r="AC570" s="1" t="s">
        <v>61</v>
      </c>
      <c r="AD570" s="1" t="s">
        <v>49</v>
      </c>
      <c r="AE570" s="66" t="s">
        <v>46</v>
      </c>
      <c r="AF570" s="1" t="s">
        <v>46</v>
      </c>
      <c r="AG570" s="66" t="s">
        <v>46</v>
      </c>
      <c r="AH570" s="2" t="s">
        <v>46</v>
      </c>
      <c r="AI570" s="2" t="s">
        <v>46</v>
      </c>
      <c r="AJ570" s="1" t="s">
        <v>46</v>
      </c>
      <c r="AK570" s="1" t="s">
        <v>2682</v>
      </c>
      <c r="AL570" s="2">
        <v>248</v>
      </c>
      <c r="AM570" s="2">
        <v>248</v>
      </c>
      <c r="AN570" s="66">
        <v>56792</v>
      </c>
      <c r="AO570" s="1" t="s">
        <v>7319</v>
      </c>
      <c r="AP570" s="1" t="s">
        <v>33</v>
      </c>
      <c r="AQ570" s="1" t="s">
        <v>46</v>
      </c>
      <c r="AR570" s="1" t="s">
        <v>654</v>
      </c>
      <c r="AS570" s="1" t="s">
        <v>8107</v>
      </c>
      <c r="AT570" s="133">
        <f t="shared" si="24"/>
        <v>2020</v>
      </c>
      <c r="AU570" s="1">
        <f t="shared" si="25"/>
        <v>9</v>
      </c>
      <c r="AV570" s="1">
        <f t="shared" si="26"/>
        <v>38</v>
      </c>
    </row>
    <row r="571" spans="1:48" x14ac:dyDescent="0.3">
      <c r="A571" s="2">
        <v>0.95</v>
      </c>
      <c r="B571" s="1" t="s">
        <v>128</v>
      </c>
      <c r="C571" s="68">
        <v>1258</v>
      </c>
      <c r="D571" s="2">
        <v>1882</v>
      </c>
      <c r="E571" s="1" t="s">
        <v>218</v>
      </c>
      <c r="F571" s="1" t="s">
        <v>34</v>
      </c>
      <c r="G571" s="1" t="s">
        <v>35</v>
      </c>
      <c r="H571" s="1" t="s">
        <v>120</v>
      </c>
      <c r="I571" s="1" t="s">
        <v>6515</v>
      </c>
      <c r="J571" s="1" t="s">
        <v>7883</v>
      </c>
      <c r="K571" s="1" t="s">
        <v>122</v>
      </c>
      <c r="L571" s="1" t="s">
        <v>123</v>
      </c>
      <c r="M571" s="1" t="s">
        <v>6576</v>
      </c>
      <c r="N571" s="1" t="s">
        <v>125</v>
      </c>
      <c r="O571" s="1" t="s">
        <v>126</v>
      </c>
      <c r="P571" s="1" t="s">
        <v>107</v>
      </c>
      <c r="Q571" s="66">
        <v>88102</v>
      </c>
      <c r="R571" s="67">
        <v>0.75</v>
      </c>
      <c r="S571" s="1" t="s">
        <v>7671</v>
      </c>
      <c r="T571" s="1" t="s">
        <v>7175</v>
      </c>
      <c r="U571" s="1" t="s">
        <v>7671</v>
      </c>
      <c r="V571" s="1" t="s">
        <v>7671</v>
      </c>
      <c r="W571" s="1" t="s">
        <v>7175</v>
      </c>
      <c r="X571" s="1" t="s">
        <v>46</v>
      </c>
      <c r="Y571" s="1" t="s">
        <v>8108</v>
      </c>
      <c r="Z571" s="1" t="s">
        <v>4489</v>
      </c>
      <c r="AA571" s="1" t="s">
        <v>7319</v>
      </c>
      <c r="AB571" s="1" t="s">
        <v>46</v>
      </c>
      <c r="AC571" s="1" t="s">
        <v>48</v>
      </c>
      <c r="AD571" s="1" t="s">
        <v>49</v>
      </c>
      <c r="AE571" s="66">
        <v>4000</v>
      </c>
      <c r="AF571" s="66">
        <v>6400</v>
      </c>
      <c r="AG571" s="66">
        <v>21600</v>
      </c>
      <c r="AH571" s="2">
        <v>216</v>
      </c>
      <c r="AI571" s="2">
        <v>40</v>
      </c>
      <c r="AJ571" s="2">
        <v>64</v>
      </c>
      <c r="AK571" s="1" t="s">
        <v>2701</v>
      </c>
      <c r="AL571" s="2">
        <v>0</v>
      </c>
      <c r="AM571" s="2">
        <v>238</v>
      </c>
      <c r="AN571" s="66">
        <v>0</v>
      </c>
      <c r="AO571" s="1" t="s">
        <v>7671</v>
      </c>
      <c r="AP571" s="1" t="s">
        <v>33</v>
      </c>
      <c r="AQ571" s="1" t="s">
        <v>7230</v>
      </c>
      <c r="AR571" s="1" t="s">
        <v>654</v>
      </c>
      <c r="AS571" s="1" t="s">
        <v>7793</v>
      </c>
      <c r="AT571" s="133">
        <f t="shared" si="24"/>
        <v>2020</v>
      </c>
      <c r="AU571" s="1">
        <f t="shared" si="25"/>
        <v>9</v>
      </c>
      <c r="AV571" s="1">
        <f t="shared" si="26"/>
        <v>38</v>
      </c>
    </row>
  </sheetData>
  <autoFilter ref="A1:AV571" xr:uid="{82F9DA8C-92F9-47D7-A296-4977F52E7F00}">
    <sortState xmlns:xlrd2="http://schemas.microsoft.com/office/spreadsheetml/2017/richdata2" ref="A2:AV571">
      <sortCondition ref="D1:D57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6DFEE-B62B-4850-9279-19832C20F490}">
  <sheetPr filterMode="1"/>
  <dimension ref="A1:AB1616"/>
  <sheetViews>
    <sheetView workbookViewId="0">
      <pane xSplit="4" ySplit="1" topLeftCell="E151" activePane="bottomRight" state="frozen"/>
      <selection sqref="A1:D1"/>
      <selection pane="topRight" sqref="A1:D1"/>
      <selection pane="bottomLeft" sqref="A1:D1"/>
      <selection pane="bottomRight" activeCell="D170" sqref="D170"/>
    </sheetView>
  </sheetViews>
  <sheetFormatPr baseColWidth="10" defaultRowHeight="14.4" x14ac:dyDescent="0.3"/>
  <cols>
    <col min="3" max="3" width="11.44140625" style="4"/>
    <col min="21" max="21" width="33.88671875" bestFit="1" customWidth="1"/>
    <col min="22" max="22" width="26.88671875" bestFit="1" customWidth="1"/>
    <col min="23" max="23" width="30.109375" bestFit="1" customWidth="1"/>
    <col min="24" max="24" width="12.33203125" bestFit="1" customWidth="1"/>
    <col min="25" max="25" width="19.6640625" style="14" bestFit="1" customWidth="1"/>
    <col min="26" max="26" width="12.88671875" style="14" bestFit="1" customWidth="1"/>
    <col min="27" max="27" width="19.6640625" style="14" customWidth="1"/>
  </cols>
  <sheetData>
    <row r="1" spans="1:28" x14ac:dyDescent="0.3">
      <c r="A1" s="3" t="s">
        <v>630</v>
      </c>
      <c r="B1" s="3" t="s">
        <v>631</v>
      </c>
      <c r="C1" s="6" t="s">
        <v>632</v>
      </c>
      <c r="D1" s="3" t="s">
        <v>633</v>
      </c>
      <c r="E1" s="3" t="s">
        <v>634</v>
      </c>
      <c r="F1" s="3" t="s">
        <v>635</v>
      </c>
      <c r="G1" s="3" t="s">
        <v>636</v>
      </c>
      <c r="H1" s="3" t="s">
        <v>637</v>
      </c>
      <c r="I1" s="3" t="s">
        <v>638</v>
      </c>
      <c r="J1" s="3" t="s">
        <v>29</v>
      </c>
      <c r="K1" s="3" t="s">
        <v>639</v>
      </c>
      <c r="L1" s="3" t="s">
        <v>640</v>
      </c>
      <c r="M1" s="3" t="s">
        <v>641</v>
      </c>
      <c r="N1" s="3" t="s">
        <v>642</v>
      </c>
      <c r="O1" s="3" t="s">
        <v>30</v>
      </c>
      <c r="P1" s="3" t="s">
        <v>646</v>
      </c>
      <c r="Q1" s="3" t="s">
        <v>18</v>
      </c>
      <c r="R1" s="3" t="s">
        <v>647</v>
      </c>
      <c r="S1" s="3" t="s">
        <v>648</v>
      </c>
      <c r="T1" s="3" t="s">
        <v>649</v>
      </c>
      <c r="U1" s="3" t="s">
        <v>643</v>
      </c>
      <c r="V1" s="3" t="s">
        <v>644</v>
      </c>
      <c r="W1" s="3" t="s">
        <v>645</v>
      </c>
      <c r="X1" s="10" t="s">
        <v>4682</v>
      </c>
      <c r="Y1" s="10" t="s">
        <v>4683</v>
      </c>
      <c r="Z1" s="10" t="s">
        <v>6810</v>
      </c>
      <c r="AA1" s="10" t="s">
        <v>6811</v>
      </c>
      <c r="AB1" s="10" t="s">
        <v>4447</v>
      </c>
    </row>
    <row r="2" spans="1:28" x14ac:dyDescent="0.3">
      <c r="A2" s="1">
        <v>152</v>
      </c>
      <c r="B2" s="1" t="s">
        <v>790</v>
      </c>
      <c r="C2" s="5">
        <v>43243.780381944445</v>
      </c>
      <c r="D2" s="1" t="s">
        <v>804</v>
      </c>
      <c r="E2" s="1" t="s">
        <v>354</v>
      </c>
      <c r="F2" s="1" t="s">
        <v>792</v>
      </c>
      <c r="G2" s="1" t="s">
        <v>653</v>
      </c>
      <c r="H2" s="1" t="s">
        <v>663</v>
      </c>
      <c r="I2" s="1" t="s">
        <v>85</v>
      </c>
      <c r="J2" s="1" t="s">
        <v>355</v>
      </c>
      <c r="K2" s="1" t="s">
        <v>596</v>
      </c>
      <c r="L2" s="2">
        <v>986</v>
      </c>
      <c r="M2" s="1" t="s">
        <v>805</v>
      </c>
      <c r="N2" s="1" t="s">
        <v>887</v>
      </c>
      <c r="O2" s="1"/>
      <c r="P2" s="1"/>
      <c r="Q2" s="1"/>
      <c r="R2" s="1" t="s">
        <v>218</v>
      </c>
      <c r="S2" s="1" t="s">
        <v>759</v>
      </c>
      <c r="T2" s="1"/>
      <c r="U2" s="1" t="s">
        <v>994</v>
      </c>
      <c r="V2" s="1"/>
      <c r="W2" s="1" t="s">
        <v>995</v>
      </c>
      <c r="X2" s="1" t="e">
        <f t="shared" ref="X2:X65" si="0">VLOOKUP(A2,h_estimacion,1,FALSE)</f>
        <v>#N/A</v>
      </c>
      <c r="Y2" s="1" t="e">
        <f t="shared" ref="Y2:Y65" si="1">VLOOKUP(A2,h_estimacion,18,FALSE)</f>
        <v>#N/A</v>
      </c>
      <c r="Z2" s="1" t="e">
        <f t="shared" ref="Z2:Z65" si="2">VLOOKUP(A2,h_project,1,FALSE)</f>
        <v>#N/A</v>
      </c>
      <c r="AA2" s="1" t="e">
        <f t="shared" ref="AA2:AA65" si="3">VLOOKUP(A2,h_project,4,FALSE)</f>
        <v>#N/A</v>
      </c>
      <c r="AB2" s="1">
        <f t="shared" ref="AB2:AB65" si="4">VLOOKUP(A2,ds,1,FALSE)</f>
        <v>152</v>
      </c>
    </row>
    <row r="3" spans="1:28" x14ac:dyDescent="0.3">
      <c r="A3" s="1">
        <v>323</v>
      </c>
      <c r="B3" s="1" t="s">
        <v>678</v>
      </c>
      <c r="C3" s="5">
        <v>43326.695509259262</v>
      </c>
      <c r="D3" s="1" t="s">
        <v>993</v>
      </c>
      <c r="E3" s="1" t="s">
        <v>48</v>
      </c>
      <c r="F3" s="1" t="s">
        <v>652</v>
      </c>
      <c r="G3" s="1" t="s">
        <v>653</v>
      </c>
      <c r="H3" s="1" t="s">
        <v>654</v>
      </c>
      <c r="I3" s="1" t="s">
        <v>123</v>
      </c>
      <c r="J3" s="1" t="s">
        <v>128</v>
      </c>
      <c r="K3" s="1" t="s">
        <v>122</v>
      </c>
      <c r="L3" s="2">
        <v>700</v>
      </c>
      <c r="M3" s="1" t="s">
        <v>680</v>
      </c>
      <c r="N3" s="1" t="s">
        <v>887</v>
      </c>
      <c r="O3" s="1"/>
      <c r="P3" s="1"/>
      <c r="Q3" s="1"/>
      <c r="R3" s="1"/>
      <c r="S3" s="1"/>
      <c r="T3" s="1"/>
      <c r="U3" s="1" t="s">
        <v>994</v>
      </c>
      <c r="V3" s="1" t="s">
        <v>667</v>
      </c>
      <c r="W3" s="1" t="s">
        <v>995</v>
      </c>
      <c r="X3" s="1">
        <f t="shared" si="0"/>
        <v>323</v>
      </c>
      <c r="Y3" s="1" t="str">
        <f t="shared" si="1"/>
        <v>Estimación Cancelada Desarrollo</v>
      </c>
      <c r="Z3" s="1" t="e">
        <f t="shared" si="2"/>
        <v>#N/A</v>
      </c>
      <c r="AA3" s="1" t="e">
        <f t="shared" si="3"/>
        <v>#N/A</v>
      </c>
      <c r="AB3" s="1">
        <f t="shared" si="4"/>
        <v>323</v>
      </c>
    </row>
    <row r="4" spans="1:28" x14ac:dyDescent="0.3">
      <c r="A4" s="1">
        <v>324</v>
      </c>
      <c r="B4" s="1" t="s">
        <v>678</v>
      </c>
      <c r="C4" s="5">
        <v>43326.698576388888</v>
      </c>
      <c r="D4" s="1" t="s">
        <v>996</v>
      </c>
      <c r="E4" s="1" t="s">
        <v>48</v>
      </c>
      <c r="F4" s="1" t="s">
        <v>652</v>
      </c>
      <c r="G4" s="1" t="s">
        <v>653</v>
      </c>
      <c r="H4" s="1" t="s">
        <v>756</v>
      </c>
      <c r="I4" s="1" t="s">
        <v>123</v>
      </c>
      <c r="J4" s="1" t="s">
        <v>128</v>
      </c>
      <c r="K4" s="1" t="s">
        <v>122</v>
      </c>
      <c r="L4" s="2">
        <v>700</v>
      </c>
      <c r="M4" s="1" t="s">
        <v>680</v>
      </c>
      <c r="N4" s="1" t="s">
        <v>887</v>
      </c>
      <c r="O4" s="1" t="s">
        <v>170</v>
      </c>
      <c r="P4" s="1" t="s">
        <v>1080</v>
      </c>
      <c r="Q4" s="1" t="s">
        <v>1486</v>
      </c>
      <c r="R4" s="1" t="s">
        <v>218</v>
      </c>
      <c r="S4" s="1" t="s">
        <v>853</v>
      </c>
      <c r="T4" s="1"/>
      <c r="U4" s="1" t="s">
        <v>994</v>
      </c>
      <c r="V4" s="1" t="s">
        <v>6614</v>
      </c>
      <c r="W4" s="1" t="s">
        <v>995</v>
      </c>
      <c r="X4" s="1" t="e">
        <f t="shared" si="0"/>
        <v>#N/A</v>
      </c>
      <c r="Y4" s="1" t="e">
        <f t="shared" si="1"/>
        <v>#N/A</v>
      </c>
      <c r="Z4" s="1" t="e">
        <f t="shared" si="2"/>
        <v>#N/A</v>
      </c>
      <c r="AA4" s="1" t="e">
        <f t="shared" si="3"/>
        <v>#N/A</v>
      </c>
      <c r="AB4" s="1">
        <f t="shared" si="4"/>
        <v>324</v>
      </c>
    </row>
    <row r="5" spans="1:28" x14ac:dyDescent="0.3">
      <c r="A5" s="1">
        <v>337</v>
      </c>
      <c r="B5" s="1" t="s">
        <v>730</v>
      </c>
      <c r="C5" s="5">
        <v>43332.44358796296</v>
      </c>
      <c r="D5" s="1" t="s">
        <v>1017</v>
      </c>
      <c r="E5" s="1" t="s">
        <v>78</v>
      </c>
      <c r="F5" s="1" t="s">
        <v>662</v>
      </c>
      <c r="G5" s="1" t="s">
        <v>653</v>
      </c>
      <c r="H5" s="1" t="s">
        <v>714</v>
      </c>
      <c r="I5" s="1" t="s">
        <v>123</v>
      </c>
      <c r="J5" s="1" t="s">
        <v>128</v>
      </c>
      <c r="K5" s="1" t="s">
        <v>122</v>
      </c>
      <c r="L5" s="2">
        <v>700</v>
      </c>
      <c r="M5" s="1" t="s">
        <v>680</v>
      </c>
      <c r="N5" s="1" t="s">
        <v>887</v>
      </c>
      <c r="O5" s="1"/>
      <c r="P5" s="1"/>
      <c r="Q5" s="1"/>
      <c r="R5" s="1"/>
      <c r="S5" s="1"/>
      <c r="T5" s="1"/>
      <c r="U5" s="1" t="s">
        <v>815</v>
      </c>
      <c r="V5" s="1" t="s">
        <v>985</v>
      </c>
      <c r="W5" s="1" t="s">
        <v>817</v>
      </c>
      <c r="X5" s="1" t="e">
        <f t="shared" si="0"/>
        <v>#N/A</v>
      </c>
      <c r="Y5" s="1" t="e">
        <f t="shared" si="1"/>
        <v>#N/A</v>
      </c>
      <c r="Z5" s="1" t="e">
        <f t="shared" si="2"/>
        <v>#N/A</v>
      </c>
      <c r="AA5" s="1" t="e">
        <f t="shared" si="3"/>
        <v>#N/A</v>
      </c>
      <c r="AB5" s="1">
        <f t="shared" si="4"/>
        <v>337</v>
      </c>
    </row>
    <row r="6" spans="1:28" x14ac:dyDescent="0.3">
      <c r="A6" s="1">
        <v>376</v>
      </c>
      <c r="B6" s="1" t="s">
        <v>855</v>
      </c>
      <c r="C6" s="5">
        <v>43361.682685185187</v>
      </c>
      <c r="D6" s="1" t="s">
        <v>1059</v>
      </c>
      <c r="E6" s="1" t="s">
        <v>90</v>
      </c>
      <c r="F6" s="1" t="s">
        <v>700</v>
      </c>
      <c r="G6" s="1" t="s">
        <v>653</v>
      </c>
      <c r="H6" s="1" t="s">
        <v>654</v>
      </c>
      <c r="I6" s="1" t="s">
        <v>85</v>
      </c>
      <c r="J6" s="1" t="s">
        <v>109</v>
      </c>
      <c r="K6" s="1" t="s">
        <v>103</v>
      </c>
      <c r="L6" s="2">
        <v>666</v>
      </c>
      <c r="M6" s="1" t="s">
        <v>733</v>
      </c>
      <c r="N6" s="1" t="s">
        <v>887</v>
      </c>
      <c r="O6" s="1" t="s">
        <v>109</v>
      </c>
      <c r="P6" s="1"/>
      <c r="Q6" s="1"/>
      <c r="R6" s="1" t="s">
        <v>218</v>
      </c>
      <c r="S6" s="1" t="s">
        <v>1046</v>
      </c>
      <c r="T6" s="1"/>
      <c r="U6" s="1" t="s">
        <v>994</v>
      </c>
      <c r="V6" s="1" t="s">
        <v>816</v>
      </c>
      <c r="W6" s="1" t="s">
        <v>995</v>
      </c>
      <c r="X6" s="1" t="e">
        <f t="shared" si="0"/>
        <v>#N/A</v>
      </c>
      <c r="Y6" s="1" t="e">
        <f t="shared" si="1"/>
        <v>#N/A</v>
      </c>
      <c r="Z6" s="1" t="e">
        <f t="shared" si="2"/>
        <v>#N/A</v>
      </c>
      <c r="AA6" s="1" t="e">
        <f t="shared" si="3"/>
        <v>#N/A</v>
      </c>
      <c r="AB6" s="1">
        <f t="shared" si="4"/>
        <v>376</v>
      </c>
    </row>
    <row r="7" spans="1:28" x14ac:dyDescent="0.3">
      <c r="A7" s="1">
        <v>385</v>
      </c>
      <c r="B7" s="1" t="s">
        <v>678</v>
      </c>
      <c r="C7" s="5">
        <v>43363.480115740742</v>
      </c>
      <c r="D7" s="1" t="s">
        <v>1071</v>
      </c>
      <c r="E7" s="1" t="s">
        <v>48</v>
      </c>
      <c r="F7" s="1" t="s">
        <v>652</v>
      </c>
      <c r="G7" s="1" t="s">
        <v>653</v>
      </c>
      <c r="H7" s="1" t="s">
        <v>663</v>
      </c>
      <c r="I7" s="1" t="s">
        <v>123</v>
      </c>
      <c r="J7" s="1" t="s">
        <v>50</v>
      </c>
      <c r="K7" s="1" t="s">
        <v>122</v>
      </c>
      <c r="L7" s="2">
        <v>700</v>
      </c>
      <c r="M7" s="1" t="s">
        <v>680</v>
      </c>
      <c r="N7" s="1" t="s">
        <v>887</v>
      </c>
      <c r="O7" s="1" t="s">
        <v>1079</v>
      </c>
      <c r="P7" s="1"/>
      <c r="Q7" s="1"/>
      <c r="R7" s="1"/>
      <c r="S7" s="1"/>
      <c r="T7" s="1"/>
      <c r="U7" s="1" t="s">
        <v>994</v>
      </c>
      <c r="V7" s="1" t="s">
        <v>1072</v>
      </c>
      <c r="W7" s="1" t="s">
        <v>995</v>
      </c>
      <c r="X7" s="1" t="e">
        <f t="shared" si="0"/>
        <v>#N/A</v>
      </c>
      <c r="Y7" s="1" t="e">
        <f t="shared" si="1"/>
        <v>#N/A</v>
      </c>
      <c r="Z7" s="1" t="e">
        <f t="shared" si="2"/>
        <v>#N/A</v>
      </c>
      <c r="AA7" s="1" t="e">
        <f t="shared" si="3"/>
        <v>#N/A</v>
      </c>
      <c r="AB7" s="1">
        <f t="shared" si="4"/>
        <v>385</v>
      </c>
    </row>
    <row r="8" spans="1:28" x14ac:dyDescent="0.3">
      <c r="A8" s="1">
        <v>414</v>
      </c>
      <c r="B8" s="1" t="s">
        <v>730</v>
      </c>
      <c r="C8" s="5">
        <v>43395.776736111111</v>
      </c>
      <c r="D8" s="1" t="s">
        <v>1114</v>
      </c>
      <c r="E8" s="1" t="s">
        <v>48</v>
      </c>
      <c r="F8" s="1" t="s">
        <v>652</v>
      </c>
      <c r="G8" s="1" t="s">
        <v>653</v>
      </c>
      <c r="H8" s="1" t="s">
        <v>756</v>
      </c>
      <c r="I8" s="1" t="s">
        <v>123</v>
      </c>
      <c r="J8" s="1" t="s">
        <v>50</v>
      </c>
      <c r="K8" s="1" t="s">
        <v>122</v>
      </c>
      <c r="L8" s="2">
        <v>700</v>
      </c>
      <c r="M8" s="1" t="s">
        <v>680</v>
      </c>
      <c r="N8" s="1" t="s">
        <v>887</v>
      </c>
      <c r="O8" s="1"/>
      <c r="P8" s="1" t="s">
        <v>758</v>
      </c>
      <c r="Q8" s="1" t="s">
        <v>1486</v>
      </c>
      <c r="R8" s="1" t="s">
        <v>218</v>
      </c>
      <c r="S8" s="1" t="s">
        <v>1115</v>
      </c>
      <c r="T8" s="1"/>
      <c r="U8" s="1" t="s">
        <v>994</v>
      </c>
      <c r="V8" s="1" t="s">
        <v>816</v>
      </c>
      <c r="W8" s="1" t="s">
        <v>995</v>
      </c>
      <c r="X8" s="1" t="e">
        <f t="shared" si="0"/>
        <v>#N/A</v>
      </c>
      <c r="Y8" s="1" t="e">
        <f t="shared" si="1"/>
        <v>#N/A</v>
      </c>
      <c r="Z8" s="1" t="e">
        <f t="shared" si="2"/>
        <v>#N/A</v>
      </c>
      <c r="AA8" s="1" t="e">
        <f t="shared" si="3"/>
        <v>#N/A</v>
      </c>
      <c r="AB8" s="1">
        <f t="shared" si="4"/>
        <v>414</v>
      </c>
    </row>
    <row r="9" spans="1:28" x14ac:dyDescent="0.3">
      <c r="A9" s="1">
        <v>424</v>
      </c>
      <c r="B9" s="1" t="s">
        <v>855</v>
      </c>
      <c r="C9" s="5">
        <v>43399.601701388892</v>
      </c>
      <c r="D9" s="1" t="s">
        <v>1123</v>
      </c>
      <c r="E9" s="1" t="s">
        <v>90</v>
      </c>
      <c r="F9" s="1" t="s">
        <v>700</v>
      </c>
      <c r="G9" s="1" t="s">
        <v>653</v>
      </c>
      <c r="H9" s="1" t="s">
        <v>663</v>
      </c>
      <c r="I9" s="1" t="s">
        <v>85</v>
      </c>
      <c r="J9" s="1" t="s">
        <v>109</v>
      </c>
      <c r="K9" s="1" t="s">
        <v>103</v>
      </c>
      <c r="L9" s="2">
        <v>666</v>
      </c>
      <c r="M9" s="1" t="s">
        <v>733</v>
      </c>
      <c r="N9" s="1" t="s">
        <v>887</v>
      </c>
      <c r="O9" s="1"/>
      <c r="P9" s="1"/>
      <c r="Q9" s="1"/>
      <c r="R9" s="1" t="s">
        <v>218</v>
      </c>
      <c r="S9" s="1" t="s">
        <v>1046</v>
      </c>
      <c r="T9" s="1"/>
      <c r="U9" s="1" t="s">
        <v>994</v>
      </c>
      <c r="V9" s="1" t="s">
        <v>816</v>
      </c>
      <c r="W9" s="1" t="s">
        <v>995</v>
      </c>
      <c r="X9" s="1" t="e">
        <f t="shared" si="0"/>
        <v>#N/A</v>
      </c>
      <c r="Y9" s="1" t="e">
        <f t="shared" si="1"/>
        <v>#N/A</v>
      </c>
      <c r="Z9" s="1" t="e">
        <f t="shared" si="2"/>
        <v>#N/A</v>
      </c>
      <c r="AA9" s="1" t="e">
        <f t="shared" si="3"/>
        <v>#N/A</v>
      </c>
      <c r="AB9" s="1">
        <f t="shared" si="4"/>
        <v>424</v>
      </c>
    </row>
    <row r="10" spans="1:28" x14ac:dyDescent="0.3">
      <c r="A10" s="1">
        <v>427</v>
      </c>
      <c r="B10" s="1" t="s">
        <v>902</v>
      </c>
      <c r="C10" s="5">
        <v>43399.615057870367</v>
      </c>
      <c r="D10" s="1" t="s">
        <v>1124</v>
      </c>
      <c r="E10" s="1" t="s">
        <v>90</v>
      </c>
      <c r="F10" s="1" t="s">
        <v>700</v>
      </c>
      <c r="G10" s="1" t="s">
        <v>653</v>
      </c>
      <c r="H10" s="1" t="s">
        <v>654</v>
      </c>
      <c r="I10" s="1" t="s">
        <v>85</v>
      </c>
      <c r="J10" s="1" t="s">
        <v>109</v>
      </c>
      <c r="K10" s="1" t="s">
        <v>103</v>
      </c>
      <c r="L10" s="2">
        <v>666</v>
      </c>
      <c r="M10" s="1" t="s">
        <v>733</v>
      </c>
      <c r="N10" s="1" t="s">
        <v>887</v>
      </c>
      <c r="O10" s="1"/>
      <c r="P10" s="1"/>
      <c r="Q10" s="1"/>
      <c r="R10" s="1"/>
      <c r="S10" s="1"/>
      <c r="T10" s="1"/>
      <c r="U10" s="1" t="s">
        <v>994</v>
      </c>
      <c r="V10" s="1" t="s">
        <v>816</v>
      </c>
      <c r="W10" s="1" t="s">
        <v>995</v>
      </c>
      <c r="X10" s="1" t="e">
        <f t="shared" si="0"/>
        <v>#N/A</v>
      </c>
      <c r="Y10" s="1" t="e">
        <f t="shared" si="1"/>
        <v>#N/A</v>
      </c>
      <c r="Z10" s="1" t="e">
        <f t="shared" si="2"/>
        <v>#N/A</v>
      </c>
      <c r="AA10" s="1" t="e">
        <f t="shared" si="3"/>
        <v>#N/A</v>
      </c>
      <c r="AB10" s="1">
        <f t="shared" si="4"/>
        <v>427</v>
      </c>
    </row>
    <row r="11" spans="1:28" x14ac:dyDescent="0.3">
      <c r="A11" s="1">
        <v>495</v>
      </c>
      <c r="B11" s="1" t="s">
        <v>73</v>
      </c>
      <c r="C11" s="5">
        <v>43461.531539351854</v>
      </c>
      <c r="D11" s="1" t="s">
        <v>1212</v>
      </c>
      <c r="E11" s="1" t="s">
        <v>78</v>
      </c>
      <c r="F11" s="1" t="s">
        <v>662</v>
      </c>
      <c r="G11" s="1" t="s">
        <v>653</v>
      </c>
      <c r="H11" s="1" t="s">
        <v>654</v>
      </c>
      <c r="I11" s="1" t="s">
        <v>39</v>
      </c>
      <c r="J11" s="1" t="s">
        <v>79</v>
      </c>
      <c r="K11" s="1" t="s">
        <v>73</v>
      </c>
      <c r="L11" s="2">
        <v>621</v>
      </c>
      <c r="M11" s="1" t="s">
        <v>675</v>
      </c>
      <c r="N11" s="1" t="s">
        <v>887</v>
      </c>
      <c r="O11" s="1"/>
      <c r="P11" s="1"/>
      <c r="Q11" s="1"/>
      <c r="R11" s="1"/>
      <c r="S11" s="1"/>
      <c r="T11" s="1"/>
      <c r="U11" s="1" t="s">
        <v>994</v>
      </c>
      <c r="V11" s="1" t="s">
        <v>667</v>
      </c>
      <c r="W11" s="1" t="s">
        <v>995</v>
      </c>
      <c r="X11" s="1" t="e">
        <f t="shared" si="0"/>
        <v>#N/A</v>
      </c>
      <c r="Y11" s="1" t="e">
        <f t="shared" si="1"/>
        <v>#N/A</v>
      </c>
      <c r="Z11" s="1" t="e">
        <f t="shared" si="2"/>
        <v>#N/A</v>
      </c>
      <c r="AA11" s="1" t="e">
        <f t="shared" si="3"/>
        <v>#N/A</v>
      </c>
      <c r="AB11" s="1">
        <f t="shared" si="4"/>
        <v>495</v>
      </c>
    </row>
    <row r="12" spans="1:28" x14ac:dyDescent="0.3">
      <c r="A12" s="1">
        <v>539</v>
      </c>
      <c r="B12" s="1" t="s">
        <v>927</v>
      </c>
      <c r="C12" s="5">
        <v>43495.538321759261</v>
      </c>
      <c r="D12" s="1" t="s">
        <v>1253</v>
      </c>
      <c r="E12" s="1" t="s">
        <v>61</v>
      </c>
      <c r="F12" s="1" t="s">
        <v>719</v>
      </c>
      <c r="G12" s="1" t="s">
        <v>653</v>
      </c>
      <c r="H12" s="1" t="s">
        <v>654</v>
      </c>
      <c r="I12" s="1" t="s">
        <v>55</v>
      </c>
      <c r="J12" s="1" t="s">
        <v>62</v>
      </c>
      <c r="K12" s="1" t="s">
        <v>54</v>
      </c>
      <c r="L12" s="2">
        <v>297</v>
      </c>
      <c r="M12" s="1" t="s">
        <v>1023</v>
      </c>
      <c r="N12" s="1" t="s">
        <v>6618</v>
      </c>
      <c r="O12" s="1"/>
      <c r="P12" s="1"/>
      <c r="Q12" s="1"/>
      <c r="R12" s="1"/>
      <c r="S12" s="1"/>
      <c r="T12" s="1"/>
      <c r="U12" s="1" t="s">
        <v>994</v>
      </c>
      <c r="V12" s="1" t="s">
        <v>816</v>
      </c>
      <c r="W12" s="1" t="s">
        <v>995</v>
      </c>
      <c r="X12" s="1" t="e">
        <f t="shared" si="0"/>
        <v>#N/A</v>
      </c>
      <c r="Y12" s="1" t="e">
        <f t="shared" si="1"/>
        <v>#N/A</v>
      </c>
      <c r="Z12" s="1" t="e">
        <f t="shared" si="2"/>
        <v>#N/A</v>
      </c>
      <c r="AA12" s="1" t="e">
        <f t="shared" si="3"/>
        <v>#N/A</v>
      </c>
      <c r="AB12" s="1">
        <f t="shared" si="4"/>
        <v>539</v>
      </c>
    </row>
    <row r="13" spans="1:28" x14ac:dyDescent="0.3">
      <c r="A13" s="1">
        <v>541</v>
      </c>
      <c r="B13" s="1" t="s">
        <v>927</v>
      </c>
      <c r="C13" s="5">
        <v>43495.550543981481</v>
      </c>
      <c r="D13" s="1" t="s">
        <v>1255</v>
      </c>
      <c r="E13" s="1" t="s">
        <v>61</v>
      </c>
      <c r="F13" s="1" t="s">
        <v>719</v>
      </c>
      <c r="G13" s="1" t="s">
        <v>653</v>
      </c>
      <c r="H13" s="1" t="s">
        <v>654</v>
      </c>
      <c r="I13" s="1" t="s">
        <v>55</v>
      </c>
      <c r="J13" s="1" t="s">
        <v>62</v>
      </c>
      <c r="K13" s="1" t="s">
        <v>54</v>
      </c>
      <c r="L13" s="2">
        <v>297</v>
      </c>
      <c r="M13" s="1" t="s">
        <v>1023</v>
      </c>
      <c r="N13" s="1" t="s">
        <v>6618</v>
      </c>
      <c r="O13" s="1"/>
      <c r="P13" s="1"/>
      <c r="Q13" s="1"/>
      <c r="R13" s="1"/>
      <c r="S13" s="1"/>
      <c r="T13" s="1"/>
      <c r="U13" s="1" t="s">
        <v>994</v>
      </c>
      <c r="V13" s="1" t="s">
        <v>816</v>
      </c>
      <c r="W13" s="1" t="s">
        <v>995</v>
      </c>
      <c r="X13" s="1" t="e">
        <f t="shared" si="0"/>
        <v>#N/A</v>
      </c>
      <c r="Y13" s="1" t="e">
        <f t="shared" si="1"/>
        <v>#N/A</v>
      </c>
      <c r="Z13" s="1" t="e">
        <f t="shared" si="2"/>
        <v>#N/A</v>
      </c>
      <c r="AA13" s="1" t="e">
        <f t="shared" si="3"/>
        <v>#N/A</v>
      </c>
      <c r="AB13" s="1">
        <f t="shared" si="4"/>
        <v>541</v>
      </c>
    </row>
    <row r="14" spans="1:28" x14ac:dyDescent="0.3">
      <c r="A14" s="1">
        <v>542</v>
      </c>
      <c r="B14" s="1" t="s">
        <v>927</v>
      </c>
      <c r="C14" s="5">
        <v>43495.571689814817</v>
      </c>
      <c r="D14" s="1" t="s">
        <v>1256</v>
      </c>
      <c r="E14" s="1" t="s">
        <v>61</v>
      </c>
      <c r="F14" s="1" t="s">
        <v>719</v>
      </c>
      <c r="G14" s="1" t="s">
        <v>653</v>
      </c>
      <c r="H14" s="1" t="s">
        <v>654</v>
      </c>
      <c r="I14" s="1" t="s">
        <v>55</v>
      </c>
      <c r="J14" s="1" t="s">
        <v>62</v>
      </c>
      <c r="K14" s="1" t="s">
        <v>54</v>
      </c>
      <c r="L14" s="2">
        <v>297</v>
      </c>
      <c r="M14" s="1" t="s">
        <v>1023</v>
      </c>
      <c r="N14" s="1" t="s">
        <v>6618</v>
      </c>
      <c r="O14" s="1"/>
      <c r="P14" s="1"/>
      <c r="Q14" s="1"/>
      <c r="R14" s="1"/>
      <c r="S14" s="1"/>
      <c r="T14" s="1"/>
      <c r="U14" s="1" t="s">
        <v>994</v>
      </c>
      <c r="V14" s="1" t="s">
        <v>816</v>
      </c>
      <c r="W14" s="1" t="s">
        <v>995</v>
      </c>
      <c r="X14" s="1" t="e">
        <f t="shared" si="0"/>
        <v>#N/A</v>
      </c>
      <c r="Y14" s="1" t="e">
        <f t="shared" si="1"/>
        <v>#N/A</v>
      </c>
      <c r="Z14" s="1" t="e">
        <f t="shared" si="2"/>
        <v>#N/A</v>
      </c>
      <c r="AA14" s="1" t="e">
        <f t="shared" si="3"/>
        <v>#N/A</v>
      </c>
      <c r="AB14" s="1">
        <f t="shared" si="4"/>
        <v>542</v>
      </c>
    </row>
    <row r="15" spans="1:28" x14ac:dyDescent="0.3">
      <c r="A15" s="1">
        <v>670</v>
      </c>
      <c r="B15" s="1" t="s">
        <v>902</v>
      </c>
      <c r="C15" s="5">
        <v>43553.759432870371</v>
      </c>
      <c r="D15" s="1" t="s">
        <v>1367</v>
      </c>
      <c r="E15" s="1" t="s">
        <v>90</v>
      </c>
      <c r="F15" s="1" t="s">
        <v>700</v>
      </c>
      <c r="G15" s="1" t="s">
        <v>653</v>
      </c>
      <c r="H15" s="1" t="s">
        <v>654</v>
      </c>
      <c r="I15" s="1" t="s">
        <v>85</v>
      </c>
      <c r="J15" s="1" t="s">
        <v>109</v>
      </c>
      <c r="K15" s="1" t="s">
        <v>103</v>
      </c>
      <c r="L15" s="2">
        <v>666</v>
      </c>
      <c r="M15" s="1" t="s">
        <v>733</v>
      </c>
      <c r="N15" s="1" t="s">
        <v>887</v>
      </c>
      <c r="O15" s="1"/>
      <c r="P15" s="1"/>
      <c r="Q15" s="1"/>
      <c r="R15" s="1"/>
      <c r="S15" s="1"/>
      <c r="T15" s="1"/>
      <c r="U15" s="1" t="s">
        <v>994</v>
      </c>
      <c r="V15" s="1" t="s">
        <v>816</v>
      </c>
      <c r="W15" s="1" t="s">
        <v>995</v>
      </c>
      <c r="X15" s="1" t="e">
        <f t="shared" si="0"/>
        <v>#N/A</v>
      </c>
      <c r="Y15" s="1" t="e">
        <f t="shared" si="1"/>
        <v>#N/A</v>
      </c>
      <c r="Z15" s="1" t="e">
        <f t="shared" si="2"/>
        <v>#N/A</v>
      </c>
      <c r="AA15" s="1" t="e">
        <f t="shared" si="3"/>
        <v>#N/A</v>
      </c>
      <c r="AB15" s="1">
        <f t="shared" si="4"/>
        <v>670</v>
      </c>
    </row>
    <row r="16" spans="1:28" x14ac:dyDescent="0.3">
      <c r="A16" s="1">
        <v>671</v>
      </c>
      <c r="B16" s="1" t="s">
        <v>902</v>
      </c>
      <c r="C16" s="5">
        <v>43553.7734375</v>
      </c>
      <c r="D16" s="1" t="s">
        <v>1368</v>
      </c>
      <c r="E16" s="1" t="s">
        <v>90</v>
      </c>
      <c r="F16" s="1" t="s">
        <v>700</v>
      </c>
      <c r="G16" s="1" t="s">
        <v>653</v>
      </c>
      <c r="H16" s="1" t="s">
        <v>654</v>
      </c>
      <c r="I16" s="1" t="s">
        <v>85</v>
      </c>
      <c r="J16" s="1" t="s">
        <v>109</v>
      </c>
      <c r="K16" s="1" t="s">
        <v>103</v>
      </c>
      <c r="L16" s="2">
        <v>666</v>
      </c>
      <c r="M16" s="1" t="s">
        <v>733</v>
      </c>
      <c r="N16" s="1" t="s">
        <v>887</v>
      </c>
      <c r="O16" s="1"/>
      <c r="P16" s="1"/>
      <c r="Q16" s="1"/>
      <c r="R16" s="1"/>
      <c r="S16" s="1"/>
      <c r="T16" s="1"/>
      <c r="U16" s="1" t="s">
        <v>994</v>
      </c>
      <c r="V16" s="1" t="s">
        <v>816</v>
      </c>
      <c r="W16" s="1" t="s">
        <v>995</v>
      </c>
      <c r="X16" s="1" t="e">
        <f t="shared" si="0"/>
        <v>#N/A</v>
      </c>
      <c r="Y16" s="1" t="e">
        <f t="shared" si="1"/>
        <v>#N/A</v>
      </c>
      <c r="Z16" s="1" t="e">
        <f t="shared" si="2"/>
        <v>#N/A</v>
      </c>
      <c r="AA16" s="1" t="e">
        <f t="shared" si="3"/>
        <v>#N/A</v>
      </c>
      <c r="AB16" s="1">
        <f t="shared" si="4"/>
        <v>671</v>
      </c>
    </row>
    <row r="17" spans="1:28" x14ac:dyDescent="0.3">
      <c r="A17" s="1">
        <v>672</v>
      </c>
      <c r="B17" s="1" t="s">
        <v>902</v>
      </c>
      <c r="C17" s="5">
        <v>43553.780648148146</v>
      </c>
      <c r="D17" s="1" t="s">
        <v>1369</v>
      </c>
      <c r="E17" s="1" t="s">
        <v>90</v>
      </c>
      <c r="F17" s="1" t="s">
        <v>700</v>
      </c>
      <c r="G17" s="1" t="s">
        <v>653</v>
      </c>
      <c r="H17" s="1" t="s">
        <v>654</v>
      </c>
      <c r="I17" s="1" t="s">
        <v>85</v>
      </c>
      <c r="J17" s="1" t="s">
        <v>109</v>
      </c>
      <c r="K17" s="1" t="s">
        <v>103</v>
      </c>
      <c r="L17" s="2">
        <v>666</v>
      </c>
      <c r="M17" s="1" t="s">
        <v>733</v>
      </c>
      <c r="N17" s="1" t="s">
        <v>887</v>
      </c>
      <c r="O17" s="1"/>
      <c r="P17" s="1"/>
      <c r="Q17" s="1"/>
      <c r="R17" s="1"/>
      <c r="S17" s="1"/>
      <c r="T17" s="1"/>
      <c r="U17" s="1" t="s">
        <v>994</v>
      </c>
      <c r="V17" s="1" t="s">
        <v>816</v>
      </c>
      <c r="W17" s="1" t="s">
        <v>995</v>
      </c>
      <c r="X17" s="1" t="e">
        <f t="shared" si="0"/>
        <v>#N/A</v>
      </c>
      <c r="Y17" s="1" t="e">
        <f t="shared" si="1"/>
        <v>#N/A</v>
      </c>
      <c r="Z17" s="1" t="e">
        <f t="shared" si="2"/>
        <v>#N/A</v>
      </c>
      <c r="AA17" s="1" t="e">
        <f t="shared" si="3"/>
        <v>#N/A</v>
      </c>
      <c r="AB17" s="1">
        <f t="shared" si="4"/>
        <v>672</v>
      </c>
    </row>
    <row r="18" spans="1:28" x14ac:dyDescent="0.3">
      <c r="A18" s="1">
        <v>685</v>
      </c>
      <c r="B18" s="1" t="s">
        <v>902</v>
      </c>
      <c r="C18" s="5">
        <v>43557.739861111113</v>
      </c>
      <c r="D18" s="1" t="s">
        <v>1380</v>
      </c>
      <c r="E18" s="1" t="s">
        <v>90</v>
      </c>
      <c r="F18" s="1" t="s">
        <v>700</v>
      </c>
      <c r="G18" s="1" t="s">
        <v>653</v>
      </c>
      <c r="H18" s="1" t="s">
        <v>654</v>
      </c>
      <c r="I18" s="1" t="s">
        <v>85</v>
      </c>
      <c r="J18" s="1" t="s">
        <v>109</v>
      </c>
      <c r="K18" s="1" t="s">
        <v>103</v>
      </c>
      <c r="L18" s="2">
        <v>666</v>
      </c>
      <c r="M18" s="1" t="s">
        <v>733</v>
      </c>
      <c r="N18" s="1" t="s">
        <v>887</v>
      </c>
      <c r="O18" s="1"/>
      <c r="P18" s="1"/>
      <c r="Q18" s="1"/>
      <c r="R18" s="1" t="s">
        <v>218</v>
      </c>
      <c r="S18" s="1" t="s">
        <v>1381</v>
      </c>
      <c r="T18" s="1"/>
      <c r="U18" s="1" t="s">
        <v>994</v>
      </c>
      <c r="V18" s="1" t="s">
        <v>816</v>
      </c>
      <c r="W18" s="1" t="s">
        <v>995</v>
      </c>
      <c r="X18" s="1" t="e">
        <f t="shared" si="0"/>
        <v>#N/A</v>
      </c>
      <c r="Y18" s="1" t="e">
        <f t="shared" si="1"/>
        <v>#N/A</v>
      </c>
      <c r="Z18" s="1" t="e">
        <f t="shared" si="2"/>
        <v>#N/A</v>
      </c>
      <c r="AA18" s="1" t="e">
        <f t="shared" si="3"/>
        <v>#N/A</v>
      </c>
      <c r="AB18" s="1">
        <f t="shared" si="4"/>
        <v>685</v>
      </c>
    </row>
    <row r="19" spans="1:28" x14ac:dyDescent="0.3">
      <c r="A19" s="1">
        <v>746</v>
      </c>
      <c r="B19" s="1" t="s">
        <v>1376</v>
      </c>
      <c r="C19" s="5">
        <v>43580.576388888891</v>
      </c>
      <c r="D19" s="1" t="s">
        <v>1437</v>
      </c>
      <c r="E19" s="1" t="s">
        <v>78</v>
      </c>
      <c r="F19" s="1" t="s">
        <v>662</v>
      </c>
      <c r="G19" s="1" t="s">
        <v>653</v>
      </c>
      <c r="H19" s="1" t="s">
        <v>654</v>
      </c>
      <c r="I19" s="1" t="s">
        <v>427</v>
      </c>
      <c r="J19" s="1" t="s">
        <v>1378</v>
      </c>
      <c r="K19" s="1" t="s">
        <v>186</v>
      </c>
      <c r="L19" s="2">
        <v>217</v>
      </c>
      <c r="M19" s="1" t="s">
        <v>1379</v>
      </c>
      <c r="N19" s="1" t="s">
        <v>6616</v>
      </c>
      <c r="O19" s="1"/>
      <c r="P19" s="1"/>
      <c r="Q19" s="1"/>
      <c r="R19" s="1"/>
      <c r="S19" s="1"/>
      <c r="T19" s="1"/>
      <c r="U19" s="1" t="s">
        <v>815</v>
      </c>
      <c r="V19" s="1" t="s">
        <v>816</v>
      </c>
      <c r="W19" s="1" t="s">
        <v>817</v>
      </c>
      <c r="X19" s="1" t="e">
        <f t="shared" si="0"/>
        <v>#N/A</v>
      </c>
      <c r="Y19" s="1" t="e">
        <f t="shared" si="1"/>
        <v>#N/A</v>
      </c>
      <c r="Z19" s="1" t="e">
        <f t="shared" si="2"/>
        <v>#N/A</v>
      </c>
      <c r="AA19" s="1" t="e">
        <f t="shared" si="3"/>
        <v>#N/A</v>
      </c>
      <c r="AB19" s="1">
        <f t="shared" si="4"/>
        <v>746</v>
      </c>
    </row>
    <row r="20" spans="1:28" x14ac:dyDescent="0.3">
      <c r="A20" s="1">
        <v>806</v>
      </c>
      <c r="B20" s="1" t="s">
        <v>760</v>
      </c>
      <c r="C20" s="5">
        <v>43601.74894675926</v>
      </c>
      <c r="D20" s="1" t="s">
        <v>1510</v>
      </c>
      <c r="E20" s="1" t="s">
        <v>48</v>
      </c>
      <c r="F20" s="1" t="s">
        <v>652</v>
      </c>
      <c r="G20" s="1" t="s">
        <v>653</v>
      </c>
      <c r="H20" s="1" t="s">
        <v>654</v>
      </c>
      <c r="I20" s="1" t="s">
        <v>123</v>
      </c>
      <c r="J20" s="1" t="s">
        <v>128</v>
      </c>
      <c r="K20" s="1" t="s">
        <v>122</v>
      </c>
      <c r="L20" s="2">
        <v>700</v>
      </c>
      <c r="M20" s="1" t="s">
        <v>680</v>
      </c>
      <c r="N20" s="1" t="s">
        <v>887</v>
      </c>
      <c r="O20" s="1" t="s">
        <v>1079</v>
      </c>
      <c r="P20" s="1"/>
      <c r="Q20" s="1"/>
      <c r="R20" s="1" t="s">
        <v>218</v>
      </c>
      <c r="S20" s="1" t="s">
        <v>1046</v>
      </c>
      <c r="T20" s="1"/>
      <c r="U20" s="1" t="s">
        <v>994</v>
      </c>
      <c r="V20" s="1" t="s">
        <v>667</v>
      </c>
      <c r="W20" s="1" t="s">
        <v>995</v>
      </c>
      <c r="X20" s="1" t="e">
        <f t="shared" si="0"/>
        <v>#N/A</v>
      </c>
      <c r="Y20" s="1" t="e">
        <f t="shared" si="1"/>
        <v>#N/A</v>
      </c>
      <c r="Z20" s="1" t="e">
        <f t="shared" si="2"/>
        <v>#N/A</v>
      </c>
      <c r="AA20" s="1" t="e">
        <f t="shared" si="3"/>
        <v>#N/A</v>
      </c>
      <c r="AB20" s="1">
        <f t="shared" si="4"/>
        <v>806</v>
      </c>
    </row>
    <row r="21" spans="1:28" x14ac:dyDescent="0.3">
      <c r="A21" s="1">
        <v>811</v>
      </c>
      <c r="B21" s="1" t="s">
        <v>1407</v>
      </c>
      <c r="C21" s="5">
        <v>43606.722488425927</v>
      </c>
      <c r="D21" s="1" t="s">
        <v>1517</v>
      </c>
      <c r="E21" s="1" t="s">
        <v>78</v>
      </c>
      <c r="F21" s="1" t="s">
        <v>662</v>
      </c>
      <c r="G21" s="1" t="s">
        <v>653</v>
      </c>
      <c r="H21" s="1" t="s">
        <v>756</v>
      </c>
      <c r="I21" s="1" t="s">
        <v>427</v>
      </c>
      <c r="J21" s="1" t="s">
        <v>1378</v>
      </c>
      <c r="K21" s="1" t="s">
        <v>186</v>
      </c>
      <c r="L21" s="2">
        <v>217</v>
      </c>
      <c r="M21" s="1" t="s">
        <v>1379</v>
      </c>
      <c r="N21" s="1" t="s">
        <v>6616</v>
      </c>
      <c r="O21" s="1" t="s">
        <v>170</v>
      </c>
      <c r="P21" s="1" t="s">
        <v>758</v>
      </c>
      <c r="Q21" s="1" t="s">
        <v>1486</v>
      </c>
      <c r="R21" s="1" t="s">
        <v>218</v>
      </c>
      <c r="S21" s="1" t="s">
        <v>1141</v>
      </c>
      <c r="T21" s="1"/>
      <c r="U21" s="1" t="s">
        <v>994</v>
      </c>
      <c r="V21" s="1" t="s">
        <v>816</v>
      </c>
      <c r="W21" s="1" t="s">
        <v>995</v>
      </c>
      <c r="X21" s="1" t="e">
        <f t="shared" si="0"/>
        <v>#N/A</v>
      </c>
      <c r="Y21" s="1" t="e">
        <f t="shared" si="1"/>
        <v>#N/A</v>
      </c>
      <c r="Z21" s="1" t="e">
        <f t="shared" si="2"/>
        <v>#N/A</v>
      </c>
      <c r="AA21" s="1" t="e">
        <f t="shared" si="3"/>
        <v>#N/A</v>
      </c>
      <c r="AB21" s="1">
        <f t="shared" si="4"/>
        <v>811</v>
      </c>
    </row>
    <row r="22" spans="1:28" x14ac:dyDescent="0.3">
      <c r="A22" s="1">
        <v>892</v>
      </c>
      <c r="B22" s="1" t="s">
        <v>1376</v>
      </c>
      <c r="C22" s="5">
        <v>43640.47111111111</v>
      </c>
      <c r="D22" s="1" t="s">
        <v>1592</v>
      </c>
      <c r="E22" s="1" t="s">
        <v>78</v>
      </c>
      <c r="F22" s="1" t="s">
        <v>662</v>
      </c>
      <c r="G22" s="1" t="s">
        <v>653</v>
      </c>
      <c r="H22" s="1" t="s">
        <v>654</v>
      </c>
      <c r="I22" s="1" t="s">
        <v>427</v>
      </c>
      <c r="J22" s="1" t="s">
        <v>1378</v>
      </c>
      <c r="K22" s="1" t="s">
        <v>186</v>
      </c>
      <c r="L22" s="2">
        <v>217</v>
      </c>
      <c r="M22" s="1" t="s">
        <v>1379</v>
      </c>
      <c r="N22" s="1" t="s">
        <v>6616</v>
      </c>
      <c r="O22" s="1"/>
      <c r="P22" s="1"/>
      <c r="Q22" s="1"/>
      <c r="R22" s="1"/>
      <c r="S22" s="1"/>
      <c r="T22" s="1"/>
      <c r="U22" s="1" t="s">
        <v>994</v>
      </c>
      <c r="V22" s="1" t="s">
        <v>816</v>
      </c>
      <c r="W22" s="1" t="s">
        <v>995</v>
      </c>
      <c r="X22" s="1" t="e">
        <f t="shared" si="0"/>
        <v>#N/A</v>
      </c>
      <c r="Y22" s="1" t="e">
        <f t="shared" si="1"/>
        <v>#N/A</v>
      </c>
      <c r="Z22" s="1" t="e">
        <f t="shared" si="2"/>
        <v>#N/A</v>
      </c>
      <c r="AA22" s="1" t="e">
        <f t="shared" si="3"/>
        <v>#N/A</v>
      </c>
      <c r="AB22" s="1">
        <f t="shared" si="4"/>
        <v>892</v>
      </c>
    </row>
    <row r="23" spans="1:28" x14ac:dyDescent="0.3">
      <c r="A23" s="1">
        <v>1056</v>
      </c>
      <c r="B23" s="1" t="s">
        <v>1376</v>
      </c>
      <c r="C23" s="5">
        <v>43705.490451388891</v>
      </c>
      <c r="D23" s="1" t="s">
        <v>1740</v>
      </c>
      <c r="E23" s="1" t="s">
        <v>78</v>
      </c>
      <c r="F23" s="1" t="s">
        <v>662</v>
      </c>
      <c r="G23" s="1" t="s">
        <v>653</v>
      </c>
      <c r="H23" s="1" t="s">
        <v>654</v>
      </c>
      <c r="I23" s="1" t="s">
        <v>427</v>
      </c>
      <c r="J23" s="1" t="s">
        <v>1378</v>
      </c>
      <c r="K23" s="1" t="s">
        <v>186</v>
      </c>
      <c r="L23" s="2">
        <v>217</v>
      </c>
      <c r="M23" s="1" t="s">
        <v>1379</v>
      </c>
      <c r="N23" s="1" t="s">
        <v>6616</v>
      </c>
      <c r="O23" s="1"/>
      <c r="P23" s="1"/>
      <c r="Q23" s="1"/>
      <c r="R23" s="1"/>
      <c r="S23" s="1"/>
      <c r="T23" s="1"/>
      <c r="U23" s="1" t="s">
        <v>815</v>
      </c>
      <c r="V23" s="1"/>
      <c r="W23" s="1" t="s">
        <v>817</v>
      </c>
      <c r="X23" s="1" t="e">
        <f t="shared" si="0"/>
        <v>#N/A</v>
      </c>
      <c r="Y23" s="1" t="e">
        <f t="shared" si="1"/>
        <v>#N/A</v>
      </c>
      <c r="Z23" s="1" t="e">
        <f t="shared" si="2"/>
        <v>#N/A</v>
      </c>
      <c r="AA23" s="1" t="e">
        <f t="shared" si="3"/>
        <v>#N/A</v>
      </c>
      <c r="AB23" s="1">
        <f t="shared" si="4"/>
        <v>1056</v>
      </c>
    </row>
    <row r="24" spans="1:28" x14ac:dyDescent="0.3">
      <c r="A24" s="1">
        <v>1057</v>
      </c>
      <c r="B24" s="1" t="s">
        <v>1376</v>
      </c>
      <c r="C24" s="5">
        <v>43705.49795138889</v>
      </c>
      <c r="D24" s="1" t="s">
        <v>1741</v>
      </c>
      <c r="E24" s="1" t="s">
        <v>78</v>
      </c>
      <c r="F24" s="1" t="s">
        <v>662</v>
      </c>
      <c r="G24" s="1" t="s">
        <v>653</v>
      </c>
      <c r="H24" s="1" t="s">
        <v>654</v>
      </c>
      <c r="I24" s="1" t="s">
        <v>427</v>
      </c>
      <c r="J24" s="1" t="s">
        <v>1378</v>
      </c>
      <c r="K24" s="1" t="s">
        <v>186</v>
      </c>
      <c r="L24" s="2">
        <v>217</v>
      </c>
      <c r="M24" s="1" t="s">
        <v>1379</v>
      </c>
      <c r="N24" s="1" t="s">
        <v>6616</v>
      </c>
      <c r="O24" s="1"/>
      <c r="P24" s="1"/>
      <c r="Q24" s="1"/>
      <c r="R24" s="1"/>
      <c r="S24" s="1"/>
      <c r="T24" s="1"/>
      <c r="U24" s="1" t="s">
        <v>815</v>
      </c>
      <c r="V24" s="1"/>
      <c r="W24" s="1" t="s">
        <v>817</v>
      </c>
      <c r="X24" s="1" t="e">
        <f t="shared" si="0"/>
        <v>#N/A</v>
      </c>
      <c r="Y24" s="1" t="e">
        <f t="shared" si="1"/>
        <v>#N/A</v>
      </c>
      <c r="Z24" s="1" t="e">
        <f t="shared" si="2"/>
        <v>#N/A</v>
      </c>
      <c r="AA24" s="1" t="e">
        <f t="shared" si="3"/>
        <v>#N/A</v>
      </c>
      <c r="AB24" s="1">
        <f t="shared" si="4"/>
        <v>1057</v>
      </c>
    </row>
    <row r="25" spans="1:28" x14ac:dyDescent="0.3">
      <c r="A25" s="1">
        <v>1074</v>
      </c>
      <c r="B25" s="1" t="s">
        <v>40</v>
      </c>
      <c r="C25" s="5">
        <v>43713.60460648148</v>
      </c>
      <c r="D25" s="1" t="s">
        <v>1757</v>
      </c>
      <c r="E25" s="1" t="s">
        <v>78</v>
      </c>
      <c r="F25" s="1" t="s">
        <v>662</v>
      </c>
      <c r="G25" s="1" t="s">
        <v>653</v>
      </c>
      <c r="H25" s="1" t="s">
        <v>663</v>
      </c>
      <c r="I25" s="1" t="s">
        <v>427</v>
      </c>
      <c r="J25" s="1" t="s">
        <v>682</v>
      </c>
      <c r="K25" s="1" t="s">
        <v>40</v>
      </c>
      <c r="L25" s="2">
        <v>175</v>
      </c>
      <c r="M25" s="1" t="s">
        <v>1540</v>
      </c>
      <c r="N25" s="1" t="s">
        <v>887</v>
      </c>
      <c r="O25" s="1"/>
      <c r="P25" s="1"/>
      <c r="Q25" s="1"/>
      <c r="R25" s="1" t="s">
        <v>218</v>
      </c>
      <c r="S25" s="1" t="s">
        <v>1004</v>
      </c>
      <c r="T25" s="1"/>
      <c r="U25" s="1" t="s">
        <v>994</v>
      </c>
      <c r="V25" s="1"/>
      <c r="W25" s="1" t="s">
        <v>995</v>
      </c>
      <c r="X25" s="1" t="e">
        <f t="shared" si="0"/>
        <v>#N/A</v>
      </c>
      <c r="Y25" s="1" t="e">
        <f t="shared" si="1"/>
        <v>#N/A</v>
      </c>
      <c r="Z25" s="1" t="e">
        <f t="shared" si="2"/>
        <v>#N/A</v>
      </c>
      <c r="AA25" s="1" t="e">
        <f t="shared" si="3"/>
        <v>#N/A</v>
      </c>
      <c r="AB25" s="1">
        <f t="shared" si="4"/>
        <v>1074</v>
      </c>
    </row>
    <row r="26" spans="1:28" x14ac:dyDescent="0.3">
      <c r="A26" s="1">
        <v>1125</v>
      </c>
      <c r="B26" s="1" t="s">
        <v>40</v>
      </c>
      <c r="C26" s="5">
        <v>43733.531851851854</v>
      </c>
      <c r="D26" s="1" t="s">
        <v>1805</v>
      </c>
      <c r="E26" s="1" t="s">
        <v>48</v>
      </c>
      <c r="F26" s="1" t="s">
        <v>652</v>
      </c>
      <c r="G26" s="1" t="s">
        <v>653</v>
      </c>
      <c r="H26" s="1" t="s">
        <v>756</v>
      </c>
      <c r="I26" s="1" t="s">
        <v>123</v>
      </c>
      <c r="J26" s="1" t="s">
        <v>50</v>
      </c>
      <c r="K26" s="1" t="s">
        <v>122</v>
      </c>
      <c r="L26" s="2">
        <v>700</v>
      </c>
      <c r="M26" s="1" t="s">
        <v>680</v>
      </c>
      <c r="N26" s="1" t="s">
        <v>887</v>
      </c>
      <c r="O26" s="1"/>
      <c r="P26" s="1" t="s">
        <v>758</v>
      </c>
      <c r="Q26" s="1" t="s">
        <v>1486</v>
      </c>
      <c r="R26" s="1" t="s">
        <v>218</v>
      </c>
      <c r="S26" s="1" t="s">
        <v>1141</v>
      </c>
      <c r="T26" s="1"/>
      <c r="U26" s="1" t="s">
        <v>994</v>
      </c>
      <c r="V26" s="1"/>
      <c r="W26" s="1" t="s">
        <v>995</v>
      </c>
      <c r="X26" s="1" t="e">
        <f t="shared" si="0"/>
        <v>#N/A</v>
      </c>
      <c r="Y26" s="1" t="e">
        <f t="shared" si="1"/>
        <v>#N/A</v>
      </c>
      <c r="Z26" s="1" t="e">
        <f t="shared" si="2"/>
        <v>#N/A</v>
      </c>
      <c r="AA26" s="1" t="e">
        <f t="shared" si="3"/>
        <v>#N/A</v>
      </c>
      <c r="AB26" s="1">
        <f t="shared" si="4"/>
        <v>1125</v>
      </c>
    </row>
    <row r="27" spans="1:28" x14ac:dyDescent="0.3">
      <c r="A27" s="1">
        <v>1144</v>
      </c>
      <c r="B27" s="1" t="s">
        <v>1407</v>
      </c>
      <c r="C27" s="5">
        <v>43741.573252314818</v>
      </c>
      <c r="D27" s="1" t="s">
        <v>1831</v>
      </c>
      <c r="E27" s="1" t="s">
        <v>78</v>
      </c>
      <c r="F27" s="1" t="s">
        <v>662</v>
      </c>
      <c r="G27" s="1" t="s">
        <v>653</v>
      </c>
      <c r="H27" s="1" t="s">
        <v>654</v>
      </c>
      <c r="I27" s="1" t="s">
        <v>427</v>
      </c>
      <c r="J27" s="1" t="s">
        <v>1378</v>
      </c>
      <c r="K27" s="1" t="s">
        <v>186</v>
      </c>
      <c r="L27" s="2">
        <v>217</v>
      </c>
      <c r="M27" s="1" t="s">
        <v>1379</v>
      </c>
      <c r="N27" s="1" t="s">
        <v>6616</v>
      </c>
      <c r="O27" s="1"/>
      <c r="P27" s="1"/>
      <c r="Q27" s="1"/>
      <c r="R27" s="1" t="s">
        <v>218</v>
      </c>
      <c r="S27" s="1" t="s">
        <v>759</v>
      </c>
      <c r="T27" s="1"/>
      <c r="U27" s="1" t="s">
        <v>815</v>
      </c>
      <c r="V27" s="1"/>
      <c r="W27" s="1" t="s">
        <v>817</v>
      </c>
      <c r="X27" s="1" t="e">
        <f t="shared" si="0"/>
        <v>#N/A</v>
      </c>
      <c r="Y27" s="1" t="e">
        <f t="shared" si="1"/>
        <v>#N/A</v>
      </c>
      <c r="Z27" s="1" t="e">
        <f t="shared" si="2"/>
        <v>#N/A</v>
      </c>
      <c r="AA27" s="1" t="e">
        <f t="shared" si="3"/>
        <v>#N/A</v>
      </c>
      <c r="AB27" s="1">
        <f t="shared" si="4"/>
        <v>1144</v>
      </c>
    </row>
    <row r="28" spans="1:28" x14ac:dyDescent="0.3">
      <c r="A28" s="1">
        <v>1184</v>
      </c>
      <c r="B28" s="1" t="s">
        <v>826</v>
      </c>
      <c r="C28" s="5">
        <v>43766.670057870368</v>
      </c>
      <c r="D28" s="1" t="s">
        <v>1866</v>
      </c>
      <c r="E28" s="1" t="s">
        <v>90</v>
      </c>
      <c r="F28" s="1" t="s">
        <v>700</v>
      </c>
      <c r="G28" s="1" t="s">
        <v>722</v>
      </c>
      <c r="H28" s="1" t="s">
        <v>654</v>
      </c>
      <c r="I28" s="1" t="s">
        <v>85</v>
      </c>
      <c r="J28" s="1" t="s">
        <v>98</v>
      </c>
      <c r="K28" s="1" t="s">
        <v>596</v>
      </c>
      <c r="L28" s="2">
        <v>2280</v>
      </c>
      <c r="M28" s="1" t="s">
        <v>1492</v>
      </c>
      <c r="N28" s="1" t="s">
        <v>80</v>
      </c>
      <c r="O28" s="1"/>
      <c r="P28" s="1"/>
      <c r="Q28" s="1"/>
      <c r="R28" s="1"/>
      <c r="S28" s="1"/>
      <c r="T28" s="1"/>
      <c r="U28" s="1" t="s">
        <v>994</v>
      </c>
      <c r="V28" s="1"/>
      <c r="W28" s="1" t="s">
        <v>995</v>
      </c>
      <c r="X28" s="1" t="e">
        <f t="shared" si="0"/>
        <v>#N/A</v>
      </c>
      <c r="Y28" s="1" t="e">
        <f t="shared" si="1"/>
        <v>#N/A</v>
      </c>
      <c r="Z28" s="1" t="e">
        <f t="shared" si="2"/>
        <v>#N/A</v>
      </c>
      <c r="AA28" s="1" t="e">
        <f t="shared" si="3"/>
        <v>#N/A</v>
      </c>
      <c r="AB28" s="1">
        <f t="shared" si="4"/>
        <v>1184</v>
      </c>
    </row>
    <row r="29" spans="1:28" x14ac:dyDescent="0.3">
      <c r="A29" s="1">
        <v>1204</v>
      </c>
      <c r="B29" s="1" t="s">
        <v>935</v>
      </c>
      <c r="C29" s="5">
        <v>43776.562488425923</v>
      </c>
      <c r="D29" s="1" t="s">
        <v>1889</v>
      </c>
      <c r="E29" s="1" t="s">
        <v>48</v>
      </c>
      <c r="F29" s="1" t="s">
        <v>652</v>
      </c>
      <c r="G29" s="1" t="s">
        <v>653</v>
      </c>
      <c r="H29" s="1" t="s">
        <v>756</v>
      </c>
      <c r="I29" s="1" t="s">
        <v>123</v>
      </c>
      <c r="J29" s="1" t="s">
        <v>50</v>
      </c>
      <c r="K29" s="1" t="s">
        <v>207</v>
      </c>
      <c r="L29" s="2">
        <v>194</v>
      </c>
      <c r="M29" s="1" t="s">
        <v>1129</v>
      </c>
      <c r="N29" s="1" t="s">
        <v>887</v>
      </c>
      <c r="O29" s="1" t="s">
        <v>170</v>
      </c>
      <c r="P29" s="1" t="s">
        <v>1915</v>
      </c>
      <c r="Q29" s="1" t="s">
        <v>89</v>
      </c>
      <c r="R29" s="1" t="s">
        <v>218</v>
      </c>
      <c r="S29" s="1" t="s">
        <v>1004</v>
      </c>
      <c r="T29" s="1"/>
      <c r="U29" s="1" t="s">
        <v>815</v>
      </c>
      <c r="V29" s="1"/>
      <c r="W29" s="1" t="s">
        <v>817</v>
      </c>
      <c r="X29" s="1" t="e">
        <f t="shared" si="0"/>
        <v>#N/A</v>
      </c>
      <c r="Y29" s="1" t="e">
        <f t="shared" si="1"/>
        <v>#N/A</v>
      </c>
      <c r="Z29" s="1" t="e">
        <f t="shared" si="2"/>
        <v>#N/A</v>
      </c>
      <c r="AA29" s="1" t="e">
        <f t="shared" si="3"/>
        <v>#N/A</v>
      </c>
      <c r="AB29" s="1">
        <f t="shared" si="4"/>
        <v>1204</v>
      </c>
    </row>
    <row r="30" spans="1:28" x14ac:dyDescent="0.3">
      <c r="A30" s="1">
        <v>1288</v>
      </c>
      <c r="B30" s="1" t="s">
        <v>54</v>
      </c>
      <c r="C30" s="5">
        <v>43817.516180555554</v>
      </c>
      <c r="D30" s="1" t="s">
        <v>1990</v>
      </c>
      <c r="E30" s="1" t="s">
        <v>61</v>
      </c>
      <c r="F30" s="1" t="s">
        <v>719</v>
      </c>
      <c r="G30" s="1" t="s">
        <v>653</v>
      </c>
      <c r="H30" s="1" t="s">
        <v>756</v>
      </c>
      <c r="I30" s="1" t="s">
        <v>55</v>
      </c>
      <c r="J30" s="1" t="s">
        <v>62</v>
      </c>
      <c r="K30" s="1" t="s">
        <v>54</v>
      </c>
      <c r="L30" s="2">
        <v>299</v>
      </c>
      <c r="M30" s="1" t="s">
        <v>757</v>
      </c>
      <c r="N30" s="1" t="s">
        <v>887</v>
      </c>
      <c r="O30" s="1" t="s">
        <v>170</v>
      </c>
      <c r="P30" s="1" t="s">
        <v>1080</v>
      </c>
      <c r="Q30" s="1" t="s">
        <v>177</v>
      </c>
      <c r="R30" s="1" t="s">
        <v>218</v>
      </c>
      <c r="S30" s="1" t="s">
        <v>759</v>
      </c>
      <c r="T30" s="1"/>
      <c r="U30" s="1" t="s">
        <v>815</v>
      </c>
      <c r="V30" s="1"/>
      <c r="W30" s="1" t="s">
        <v>817</v>
      </c>
      <c r="X30" s="1" t="e">
        <f t="shared" si="0"/>
        <v>#N/A</v>
      </c>
      <c r="Y30" s="1" t="e">
        <f t="shared" si="1"/>
        <v>#N/A</v>
      </c>
      <c r="Z30" s="1" t="e">
        <f t="shared" si="2"/>
        <v>#N/A</v>
      </c>
      <c r="AA30" s="1" t="e">
        <f t="shared" si="3"/>
        <v>#N/A</v>
      </c>
      <c r="AB30" s="1">
        <f t="shared" si="4"/>
        <v>1288</v>
      </c>
    </row>
    <row r="31" spans="1:28" x14ac:dyDescent="0.3">
      <c r="A31" s="1">
        <v>1290</v>
      </c>
      <c r="B31" s="1" t="s">
        <v>1326</v>
      </c>
      <c r="C31" s="5">
        <v>43818.586111111108</v>
      </c>
      <c r="D31" s="1" t="s">
        <v>1992</v>
      </c>
      <c r="E31" s="1" t="s">
        <v>48</v>
      </c>
      <c r="F31" s="1" t="s">
        <v>652</v>
      </c>
      <c r="G31" s="1" t="s">
        <v>653</v>
      </c>
      <c r="H31" s="1" t="s">
        <v>182</v>
      </c>
      <c r="I31" s="1" t="s">
        <v>123</v>
      </c>
      <c r="J31" s="1" t="s">
        <v>50</v>
      </c>
      <c r="K31" s="1" t="s">
        <v>281</v>
      </c>
      <c r="L31" s="2">
        <v>0</v>
      </c>
      <c r="M31" s="1" t="s">
        <v>218</v>
      </c>
      <c r="N31" s="1" t="s">
        <v>218</v>
      </c>
      <c r="O31" s="1" t="s">
        <v>1952</v>
      </c>
      <c r="P31" s="1"/>
      <c r="Q31" s="1"/>
      <c r="R31" s="1" t="s">
        <v>218</v>
      </c>
      <c r="S31" s="1" t="s">
        <v>1993</v>
      </c>
      <c r="T31" s="1"/>
      <c r="U31" s="1" t="s">
        <v>815</v>
      </c>
      <c r="V31" s="1"/>
      <c r="W31" s="1" t="s">
        <v>817</v>
      </c>
      <c r="X31" s="1" t="e">
        <f t="shared" si="0"/>
        <v>#N/A</v>
      </c>
      <c r="Y31" s="1" t="e">
        <f t="shared" si="1"/>
        <v>#N/A</v>
      </c>
      <c r="Z31" s="1" t="e">
        <f t="shared" si="2"/>
        <v>#N/A</v>
      </c>
      <c r="AA31" s="1" t="e">
        <f t="shared" si="3"/>
        <v>#N/A</v>
      </c>
      <c r="AB31" s="1">
        <f t="shared" si="4"/>
        <v>1290</v>
      </c>
    </row>
    <row r="32" spans="1:28" hidden="1" x14ac:dyDescent="0.3">
      <c r="A32" s="1">
        <v>1247</v>
      </c>
      <c r="B32" s="1" t="s">
        <v>1449</v>
      </c>
      <c r="C32" s="5">
        <v>43798.816932870373</v>
      </c>
      <c r="D32" s="1" t="s">
        <v>1940</v>
      </c>
      <c r="E32" s="1" t="s">
        <v>78</v>
      </c>
      <c r="F32" s="1" t="s">
        <v>662</v>
      </c>
      <c r="G32" s="1" t="s">
        <v>653</v>
      </c>
      <c r="H32" s="1" t="s">
        <v>756</v>
      </c>
      <c r="I32" s="1" t="s">
        <v>427</v>
      </c>
      <c r="J32" s="1" t="s">
        <v>394</v>
      </c>
      <c r="K32" s="1" t="s">
        <v>40</v>
      </c>
      <c r="L32" s="2">
        <v>896</v>
      </c>
      <c r="M32" s="1" t="s">
        <v>4256</v>
      </c>
      <c r="N32" s="1" t="s">
        <v>6616</v>
      </c>
      <c r="O32" s="1" t="s">
        <v>170</v>
      </c>
      <c r="P32" s="1" t="s">
        <v>1943</v>
      </c>
      <c r="Q32" s="1" t="s">
        <v>1486</v>
      </c>
      <c r="R32" s="1" t="s">
        <v>218</v>
      </c>
      <c r="S32" s="1" t="s">
        <v>2262</v>
      </c>
      <c r="T32" s="1"/>
      <c r="U32" s="1" t="s">
        <v>1791</v>
      </c>
      <c r="V32" s="1"/>
      <c r="W32" s="1" t="s">
        <v>667</v>
      </c>
      <c r="X32" s="1">
        <f t="shared" si="0"/>
        <v>1247</v>
      </c>
      <c r="Y32" s="1">
        <f t="shared" si="1"/>
        <v>0</v>
      </c>
      <c r="Z32" s="1">
        <f t="shared" si="2"/>
        <v>1247</v>
      </c>
      <c r="AA32" s="1" t="str">
        <f t="shared" si="3"/>
        <v>Activo</v>
      </c>
      <c r="AB32" s="1">
        <f t="shared" si="4"/>
        <v>1247</v>
      </c>
    </row>
    <row r="33" spans="1:28" hidden="1" x14ac:dyDescent="0.3">
      <c r="A33" s="1">
        <v>1352</v>
      </c>
      <c r="B33" s="1" t="s">
        <v>707</v>
      </c>
      <c r="C33" s="5">
        <v>43858.642847222225</v>
      </c>
      <c r="D33" s="1" t="s">
        <v>2060</v>
      </c>
      <c r="E33" s="1" t="s">
        <v>159</v>
      </c>
      <c r="F33" s="1" t="s">
        <v>2061</v>
      </c>
      <c r="G33" s="1" t="s">
        <v>653</v>
      </c>
      <c r="H33" s="1" t="s">
        <v>756</v>
      </c>
      <c r="I33" s="1" t="s">
        <v>85</v>
      </c>
      <c r="J33" s="1" t="s">
        <v>160</v>
      </c>
      <c r="K33" s="1" t="s">
        <v>707</v>
      </c>
      <c r="L33" s="2">
        <v>843</v>
      </c>
      <c r="M33" s="1" t="s">
        <v>801</v>
      </c>
      <c r="N33" s="1" t="s">
        <v>887</v>
      </c>
      <c r="O33" s="1" t="s">
        <v>293</v>
      </c>
      <c r="P33" s="1" t="s">
        <v>2062</v>
      </c>
      <c r="Q33" s="1" t="s">
        <v>1486</v>
      </c>
      <c r="R33" s="1" t="s">
        <v>218</v>
      </c>
      <c r="S33" s="1" t="s">
        <v>170</v>
      </c>
      <c r="T33" s="1"/>
      <c r="U33" s="1" t="s">
        <v>1791</v>
      </c>
      <c r="V33" s="1"/>
      <c r="W33" s="1" t="s">
        <v>667</v>
      </c>
      <c r="X33" s="1">
        <f t="shared" si="0"/>
        <v>1352</v>
      </c>
      <c r="Y33" s="1" t="str">
        <f t="shared" si="1"/>
        <v>Estimación Aprobada</v>
      </c>
      <c r="Z33" s="1">
        <f t="shared" si="2"/>
        <v>1352</v>
      </c>
      <c r="AA33" s="1" t="str">
        <f t="shared" si="3"/>
        <v>Activo</v>
      </c>
      <c r="AB33" s="1">
        <f t="shared" si="4"/>
        <v>1352</v>
      </c>
    </row>
    <row r="34" spans="1:28" hidden="1" x14ac:dyDescent="0.3">
      <c r="A34" s="1">
        <v>1427</v>
      </c>
      <c r="B34" s="1" t="s">
        <v>790</v>
      </c>
      <c r="C34" s="5">
        <v>43893.587395833332</v>
      </c>
      <c r="D34" s="1" t="s">
        <v>2133</v>
      </c>
      <c r="E34" s="1" t="s">
        <v>354</v>
      </c>
      <c r="F34" s="1" t="s">
        <v>792</v>
      </c>
      <c r="G34" s="1" t="s">
        <v>653</v>
      </c>
      <c r="H34" s="1" t="s">
        <v>178</v>
      </c>
      <c r="I34" s="1" t="s">
        <v>85</v>
      </c>
      <c r="J34" s="1" t="s">
        <v>355</v>
      </c>
      <c r="K34" s="1" t="s">
        <v>596</v>
      </c>
      <c r="L34" s="2">
        <v>485.1</v>
      </c>
      <c r="M34" s="1" t="s">
        <v>1281</v>
      </c>
      <c r="N34" s="1" t="s">
        <v>183</v>
      </c>
      <c r="O34" s="1" t="s">
        <v>1952</v>
      </c>
      <c r="P34" s="1" t="s">
        <v>1080</v>
      </c>
      <c r="Q34" s="1" t="s">
        <v>1486</v>
      </c>
      <c r="R34" s="1" t="s">
        <v>218</v>
      </c>
      <c r="S34" s="1" t="s">
        <v>759</v>
      </c>
      <c r="T34" s="1" t="s">
        <v>2132</v>
      </c>
      <c r="U34" s="1" t="s">
        <v>1791</v>
      </c>
      <c r="V34" s="1"/>
      <c r="W34" s="1" t="s">
        <v>667</v>
      </c>
      <c r="X34" s="1">
        <f t="shared" si="0"/>
        <v>1427</v>
      </c>
      <c r="Y34" s="1" t="str">
        <f t="shared" si="1"/>
        <v>Estimación Aprobada</v>
      </c>
      <c r="Z34" s="1">
        <f t="shared" si="2"/>
        <v>1427</v>
      </c>
      <c r="AA34" s="1" t="str">
        <f t="shared" si="3"/>
        <v>Activo</v>
      </c>
      <c r="AB34" s="1">
        <f t="shared" si="4"/>
        <v>1427</v>
      </c>
    </row>
    <row r="35" spans="1:28" hidden="1" x14ac:dyDescent="0.3">
      <c r="A35" s="1">
        <v>1436</v>
      </c>
      <c r="B35" s="1" t="s">
        <v>826</v>
      </c>
      <c r="C35" s="5">
        <v>43896.746388888889</v>
      </c>
      <c r="D35" s="1" t="s">
        <v>2143</v>
      </c>
      <c r="E35" s="1" t="s">
        <v>90</v>
      </c>
      <c r="F35" s="1" t="s">
        <v>700</v>
      </c>
      <c r="G35" s="1" t="s">
        <v>653</v>
      </c>
      <c r="H35" s="1" t="s">
        <v>756</v>
      </c>
      <c r="I35" s="1" t="s">
        <v>85</v>
      </c>
      <c r="J35" s="1" t="s">
        <v>98</v>
      </c>
      <c r="K35" s="1" t="s">
        <v>84</v>
      </c>
      <c r="L35" s="2">
        <v>2280</v>
      </c>
      <c r="M35" s="1" t="s">
        <v>1492</v>
      </c>
      <c r="N35" s="1" t="s">
        <v>80</v>
      </c>
      <c r="O35" s="1" t="s">
        <v>814</v>
      </c>
      <c r="P35" s="1" t="s">
        <v>2146</v>
      </c>
      <c r="Q35" s="1" t="s">
        <v>97</v>
      </c>
      <c r="R35" s="1" t="s">
        <v>218</v>
      </c>
      <c r="S35" s="1" t="s">
        <v>759</v>
      </c>
      <c r="T35" s="1" t="s">
        <v>2132</v>
      </c>
      <c r="U35" s="1" t="s">
        <v>1791</v>
      </c>
      <c r="V35" s="1"/>
      <c r="W35" s="1" t="s">
        <v>667</v>
      </c>
      <c r="X35" s="1">
        <f t="shared" si="0"/>
        <v>1436</v>
      </c>
      <c r="Y35" s="1" t="str">
        <f t="shared" si="1"/>
        <v>Observación a Estimación</v>
      </c>
      <c r="Z35" s="1">
        <f t="shared" si="2"/>
        <v>1436</v>
      </c>
      <c r="AA35" s="1" t="str">
        <f t="shared" si="3"/>
        <v>Activo</v>
      </c>
      <c r="AB35" s="1">
        <f t="shared" si="4"/>
        <v>1436</v>
      </c>
    </row>
    <row r="36" spans="1:28" hidden="1" x14ac:dyDescent="0.3">
      <c r="A36" s="1">
        <v>1459</v>
      </c>
      <c r="B36" s="1" t="s">
        <v>1449</v>
      </c>
      <c r="C36" s="5">
        <v>43902.796747685185</v>
      </c>
      <c r="D36" s="1" t="s">
        <v>2159</v>
      </c>
      <c r="E36" s="1" t="s">
        <v>78</v>
      </c>
      <c r="F36" s="1" t="s">
        <v>662</v>
      </c>
      <c r="G36" s="1" t="s">
        <v>653</v>
      </c>
      <c r="H36" s="1" t="s">
        <v>756</v>
      </c>
      <c r="I36" s="1" t="s">
        <v>39</v>
      </c>
      <c r="J36" s="1" t="s">
        <v>394</v>
      </c>
      <c r="K36" s="1" t="s">
        <v>376</v>
      </c>
      <c r="L36" s="2">
        <v>217</v>
      </c>
      <c r="M36" s="1" t="s">
        <v>1379</v>
      </c>
      <c r="N36" s="1" t="s">
        <v>6616</v>
      </c>
      <c r="O36" s="1" t="s">
        <v>170</v>
      </c>
      <c r="P36" s="1" t="s">
        <v>1312</v>
      </c>
      <c r="Q36" s="1" t="s">
        <v>58</v>
      </c>
      <c r="R36" s="1" t="s">
        <v>218</v>
      </c>
      <c r="S36" s="1" t="s">
        <v>2266</v>
      </c>
      <c r="T36" s="1" t="s">
        <v>2132</v>
      </c>
      <c r="U36" s="1" t="s">
        <v>1791</v>
      </c>
      <c r="V36" s="1"/>
      <c r="W36" s="1" t="s">
        <v>667</v>
      </c>
      <c r="X36" s="1">
        <f t="shared" si="0"/>
        <v>1459</v>
      </c>
      <c r="Y36" s="1">
        <f t="shared" si="1"/>
        <v>0</v>
      </c>
      <c r="Z36" s="1">
        <f t="shared" si="2"/>
        <v>1459</v>
      </c>
      <c r="AA36" s="1" t="str">
        <f t="shared" si="3"/>
        <v>Activo</v>
      </c>
      <c r="AB36" s="1">
        <f t="shared" si="4"/>
        <v>1459</v>
      </c>
    </row>
    <row r="37" spans="1:28" hidden="1" x14ac:dyDescent="0.3">
      <c r="A37" s="1">
        <v>1461</v>
      </c>
      <c r="B37" s="1" t="s">
        <v>1162</v>
      </c>
      <c r="C37" s="5">
        <v>43903.496608796297</v>
      </c>
      <c r="D37" s="1" t="s">
        <v>2162</v>
      </c>
      <c r="E37" s="1" t="s">
        <v>159</v>
      </c>
      <c r="F37" s="1" t="s">
        <v>2061</v>
      </c>
      <c r="G37" s="1" t="s">
        <v>653</v>
      </c>
      <c r="H37" s="1" t="s">
        <v>756</v>
      </c>
      <c r="I37" s="1" t="s">
        <v>39</v>
      </c>
      <c r="J37" s="1" t="s">
        <v>210</v>
      </c>
      <c r="K37" s="1" t="s">
        <v>214</v>
      </c>
      <c r="L37" s="2">
        <v>942</v>
      </c>
      <c r="M37" s="1" t="s">
        <v>744</v>
      </c>
      <c r="N37" s="1" t="s">
        <v>887</v>
      </c>
      <c r="O37" s="1" t="s">
        <v>814</v>
      </c>
      <c r="P37" s="1" t="s">
        <v>2163</v>
      </c>
      <c r="Q37" s="1" t="s">
        <v>210</v>
      </c>
      <c r="R37" s="1" t="s">
        <v>218</v>
      </c>
      <c r="S37" s="1" t="s">
        <v>759</v>
      </c>
      <c r="T37" s="1" t="s">
        <v>2132</v>
      </c>
      <c r="U37" s="1" t="s">
        <v>1791</v>
      </c>
      <c r="V37" s="1"/>
      <c r="W37" s="1" t="s">
        <v>667</v>
      </c>
      <c r="X37" s="1">
        <f t="shared" si="0"/>
        <v>1461</v>
      </c>
      <c r="Y37" s="1" t="str">
        <f t="shared" si="1"/>
        <v>Estimación Aprobada</v>
      </c>
      <c r="Z37" s="1">
        <f t="shared" si="2"/>
        <v>1461</v>
      </c>
      <c r="AA37" s="1" t="str">
        <f t="shared" si="3"/>
        <v>Activo</v>
      </c>
      <c r="AB37" s="1">
        <f t="shared" si="4"/>
        <v>1461</v>
      </c>
    </row>
    <row r="38" spans="1:28" hidden="1" x14ac:dyDescent="0.3">
      <c r="A38" s="1">
        <v>1464</v>
      </c>
      <c r="B38" s="1" t="s">
        <v>787</v>
      </c>
      <c r="C38" s="5">
        <v>43903.582974537036</v>
      </c>
      <c r="D38" s="1" t="s">
        <v>4727</v>
      </c>
      <c r="E38" s="1" t="s">
        <v>90</v>
      </c>
      <c r="F38" s="1" t="s">
        <v>700</v>
      </c>
      <c r="G38" s="1" t="s">
        <v>653</v>
      </c>
      <c r="H38" s="1" t="s">
        <v>178</v>
      </c>
      <c r="I38" s="1" t="s">
        <v>85</v>
      </c>
      <c r="J38" s="1" t="s">
        <v>91</v>
      </c>
      <c r="K38" s="1" t="s">
        <v>84</v>
      </c>
      <c r="L38" s="2">
        <v>880</v>
      </c>
      <c r="M38" s="1" t="s">
        <v>811</v>
      </c>
      <c r="N38" s="1" t="s">
        <v>887</v>
      </c>
      <c r="O38" s="1" t="s">
        <v>257</v>
      </c>
      <c r="P38" s="1" t="s">
        <v>2168</v>
      </c>
      <c r="Q38" s="1" t="s">
        <v>97</v>
      </c>
      <c r="R38" s="1" t="s">
        <v>218</v>
      </c>
      <c r="S38" s="1" t="s">
        <v>759</v>
      </c>
      <c r="T38" s="1" t="s">
        <v>2132</v>
      </c>
      <c r="U38" s="1" t="s">
        <v>1791</v>
      </c>
      <c r="V38" s="1"/>
      <c r="W38" s="1" t="s">
        <v>667</v>
      </c>
      <c r="X38" s="1" t="e">
        <f t="shared" si="0"/>
        <v>#N/A</v>
      </c>
      <c r="Y38" s="1" t="e">
        <f t="shared" si="1"/>
        <v>#N/A</v>
      </c>
      <c r="Z38" s="1" t="e">
        <f t="shared" si="2"/>
        <v>#N/A</v>
      </c>
      <c r="AA38" s="1" t="e">
        <f t="shared" si="3"/>
        <v>#N/A</v>
      </c>
      <c r="AB38" s="1">
        <f t="shared" si="4"/>
        <v>1464</v>
      </c>
    </row>
    <row r="39" spans="1:28" hidden="1" x14ac:dyDescent="0.3">
      <c r="A39" s="1">
        <v>1465</v>
      </c>
      <c r="B39" s="1" t="s">
        <v>1513</v>
      </c>
      <c r="C39" s="5">
        <v>43903.667129629626</v>
      </c>
      <c r="D39" s="1" t="s">
        <v>2169</v>
      </c>
      <c r="E39" s="1" t="s">
        <v>139</v>
      </c>
      <c r="F39" s="1" t="s">
        <v>713</v>
      </c>
      <c r="G39" s="1" t="s">
        <v>653</v>
      </c>
      <c r="H39" s="1" t="s">
        <v>1463</v>
      </c>
      <c r="I39" s="1" t="s">
        <v>148</v>
      </c>
      <c r="J39" s="1" t="s">
        <v>140</v>
      </c>
      <c r="K39" s="1" t="s">
        <v>999</v>
      </c>
      <c r="L39" s="2">
        <v>3046</v>
      </c>
      <c r="M39" s="1" t="s">
        <v>4518</v>
      </c>
      <c r="N39" s="1" t="s">
        <v>887</v>
      </c>
      <c r="O39" s="1" t="s">
        <v>6341</v>
      </c>
      <c r="P39" s="1" t="s">
        <v>4519</v>
      </c>
      <c r="Q39" s="1" t="s">
        <v>89</v>
      </c>
      <c r="R39" s="1" t="s">
        <v>218</v>
      </c>
      <c r="S39" s="1" t="s">
        <v>1483</v>
      </c>
      <c r="T39" s="1" t="s">
        <v>2132</v>
      </c>
      <c r="U39" s="1" t="s">
        <v>1791</v>
      </c>
      <c r="V39" s="1"/>
      <c r="W39" s="1" t="s">
        <v>667</v>
      </c>
      <c r="X39" s="1">
        <f t="shared" si="0"/>
        <v>1465</v>
      </c>
      <c r="Y39" s="1" t="str">
        <f t="shared" si="1"/>
        <v>Estimación Aprobada</v>
      </c>
      <c r="Z39" s="1">
        <f t="shared" si="2"/>
        <v>1465</v>
      </c>
      <c r="AA39" s="1" t="str">
        <f t="shared" si="3"/>
        <v>Activo</v>
      </c>
      <c r="AB39" s="1">
        <f t="shared" si="4"/>
        <v>1465</v>
      </c>
    </row>
    <row r="40" spans="1:28" hidden="1" x14ac:dyDescent="0.3">
      <c r="A40" s="1">
        <v>1466</v>
      </c>
      <c r="B40" s="1" t="s">
        <v>1468</v>
      </c>
      <c r="C40" s="5">
        <v>43907.45890046296</v>
      </c>
      <c r="D40" s="1" t="s">
        <v>2170</v>
      </c>
      <c r="E40" s="1" t="s">
        <v>216</v>
      </c>
      <c r="F40" s="1" t="s">
        <v>691</v>
      </c>
      <c r="G40" s="1" t="s">
        <v>653</v>
      </c>
      <c r="H40" s="1" t="s">
        <v>756</v>
      </c>
      <c r="I40" s="1" t="s">
        <v>39</v>
      </c>
      <c r="J40" s="1" t="s">
        <v>210</v>
      </c>
      <c r="K40" s="1" t="s">
        <v>214</v>
      </c>
      <c r="L40" s="2">
        <v>3043</v>
      </c>
      <c r="M40" s="1" t="s">
        <v>4438</v>
      </c>
      <c r="N40" s="1" t="s">
        <v>218</v>
      </c>
      <c r="O40" s="1" t="s">
        <v>4452</v>
      </c>
      <c r="P40" s="1" t="s">
        <v>2171</v>
      </c>
      <c r="Q40" s="1" t="s">
        <v>210</v>
      </c>
      <c r="R40" s="1" t="s">
        <v>218</v>
      </c>
      <c r="S40" s="1" t="s">
        <v>2172</v>
      </c>
      <c r="T40" s="1" t="s">
        <v>2132</v>
      </c>
      <c r="U40" s="1" t="s">
        <v>1791</v>
      </c>
      <c r="V40" s="1"/>
      <c r="W40" s="1" t="s">
        <v>667</v>
      </c>
      <c r="X40" s="1">
        <f t="shared" si="0"/>
        <v>1466</v>
      </c>
      <c r="Y40" s="1">
        <f t="shared" si="1"/>
        <v>0</v>
      </c>
      <c r="Z40" s="1" t="e">
        <f t="shared" si="2"/>
        <v>#N/A</v>
      </c>
      <c r="AA40" s="1" t="e">
        <f t="shared" si="3"/>
        <v>#N/A</v>
      </c>
      <c r="AB40" s="1">
        <f t="shared" si="4"/>
        <v>1466</v>
      </c>
    </row>
    <row r="41" spans="1:28" hidden="1" x14ac:dyDescent="0.3">
      <c r="A41" s="1">
        <v>1467</v>
      </c>
      <c r="B41" s="1" t="s">
        <v>937</v>
      </c>
      <c r="C41" s="5">
        <v>43907.564189814817</v>
      </c>
      <c r="D41" s="1" t="s">
        <v>2173</v>
      </c>
      <c r="E41" s="1" t="s">
        <v>90</v>
      </c>
      <c r="F41" s="1" t="s">
        <v>700</v>
      </c>
      <c r="G41" s="1" t="s">
        <v>653</v>
      </c>
      <c r="H41" s="1" t="s">
        <v>756</v>
      </c>
      <c r="I41" s="1" t="s">
        <v>85</v>
      </c>
      <c r="J41" s="1" t="s">
        <v>109</v>
      </c>
      <c r="K41" s="1" t="s">
        <v>103</v>
      </c>
      <c r="L41" s="2">
        <v>787</v>
      </c>
      <c r="M41" s="1" t="s">
        <v>1194</v>
      </c>
      <c r="N41" s="1" t="s">
        <v>887</v>
      </c>
      <c r="O41" s="1" t="s">
        <v>6479</v>
      </c>
      <c r="P41" s="1" t="s">
        <v>2174</v>
      </c>
      <c r="Q41" s="1" t="s">
        <v>97</v>
      </c>
      <c r="R41" s="1" t="s">
        <v>218</v>
      </c>
      <c r="S41" s="1" t="s">
        <v>759</v>
      </c>
      <c r="T41" s="1" t="s">
        <v>2132</v>
      </c>
      <c r="U41" s="1" t="s">
        <v>1791</v>
      </c>
      <c r="V41" s="1"/>
      <c r="W41" s="1" t="s">
        <v>667</v>
      </c>
      <c r="X41" s="1">
        <f t="shared" si="0"/>
        <v>1467</v>
      </c>
      <c r="Y41" s="1" t="str">
        <f t="shared" si="1"/>
        <v>Estimación Aprobada</v>
      </c>
      <c r="Z41" s="1">
        <f t="shared" si="2"/>
        <v>1467</v>
      </c>
      <c r="AA41" s="1" t="str">
        <f t="shared" si="3"/>
        <v>Activo</v>
      </c>
      <c r="AB41" s="1">
        <f t="shared" si="4"/>
        <v>1467</v>
      </c>
    </row>
    <row r="42" spans="1:28" hidden="1" x14ac:dyDescent="0.3">
      <c r="A42" s="1">
        <v>1476</v>
      </c>
      <c r="B42" s="1" t="s">
        <v>186</v>
      </c>
      <c r="C42" s="5">
        <v>43913.788344907407</v>
      </c>
      <c r="D42" s="1" t="s">
        <v>2184</v>
      </c>
      <c r="E42" s="1" t="s">
        <v>78</v>
      </c>
      <c r="F42" s="1" t="s">
        <v>662</v>
      </c>
      <c r="G42" s="1" t="s">
        <v>653</v>
      </c>
      <c r="H42" s="1" t="s">
        <v>756</v>
      </c>
      <c r="I42" s="1" t="s">
        <v>427</v>
      </c>
      <c r="J42" s="1" t="s">
        <v>394</v>
      </c>
      <c r="K42" s="1" t="s">
        <v>186</v>
      </c>
      <c r="L42" s="2">
        <v>175</v>
      </c>
      <c r="M42" s="1" t="s">
        <v>1540</v>
      </c>
      <c r="N42" s="1" t="s">
        <v>887</v>
      </c>
      <c r="O42" s="1" t="s">
        <v>170</v>
      </c>
      <c r="P42" s="1" t="s">
        <v>758</v>
      </c>
      <c r="Q42" s="1" t="s">
        <v>1486</v>
      </c>
      <c r="R42" s="1" t="s">
        <v>218</v>
      </c>
      <c r="S42" s="1" t="s">
        <v>1001</v>
      </c>
      <c r="T42" s="1" t="s">
        <v>2132</v>
      </c>
      <c r="U42" s="1" t="s">
        <v>1791</v>
      </c>
      <c r="V42" s="1"/>
      <c r="W42" s="1" t="s">
        <v>667</v>
      </c>
      <c r="X42" s="1">
        <f t="shared" si="0"/>
        <v>1476</v>
      </c>
      <c r="Y42" s="1" t="str">
        <f t="shared" si="1"/>
        <v>Estimación Aprobada</v>
      </c>
      <c r="Z42" s="1">
        <f t="shared" si="2"/>
        <v>1476</v>
      </c>
      <c r="AA42" s="1" t="str">
        <f t="shared" si="3"/>
        <v>Activo</v>
      </c>
      <c r="AB42" s="1">
        <f t="shared" si="4"/>
        <v>1476</v>
      </c>
    </row>
    <row r="43" spans="1:28" hidden="1" x14ac:dyDescent="0.3">
      <c r="A43" s="1">
        <v>1477</v>
      </c>
      <c r="B43" s="1" t="s">
        <v>73</v>
      </c>
      <c r="C43" s="5">
        <v>43914.485347222224</v>
      </c>
      <c r="D43" s="1" t="s">
        <v>2185</v>
      </c>
      <c r="E43" s="1" t="s">
        <v>78</v>
      </c>
      <c r="F43" s="1" t="s">
        <v>662</v>
      </c>
      <c r="G43" s="1" t="s">
        <v>653</v>
      </c>
      <c r="H43" s="1" t="s">
        <v>756</v>
      </c>
      <c r="I43" s="1" t="s">
        <v>39</v>
      </c>
      <c r="J43" s="1" t="s">
        <v>79</v>
      </c>
      <c r="K43" s="1" t="s">
        <v>73</v>
      </c>
      <c r="L43" s="2">
        <v>621</v>
      </c>
      <c r="M43" s="1" t="s">
        <v>675</v>
      </c>
      <c r="N43" s="1" t="s">
        <v>887</v>
      </c>
      <c r="O43" s="1" t="s">
        <v>170</v>
      </c>
      <c r="P43" s="1" t="s">
        <v>1080</v>
      </c>
      <c r="Q43" s="1" t="s">
        <v>1486</v>
      </c>
      <c r="R43" s="1" t="s">
        <v>218</v>
      </c>
      <c r="S43" s="1" t="s">
        <v>1004</v>
      </c>
      <c r="T43" s="1" t="s">
        <v>2132</v>
      </c>
      <c r="U43" s="1" t="s">
        <v>1791</v>
      </c>
      <c r="V43" s="1"/>
      <c r="W43" s="1" t="s">
        <v>667</v>
      </c>
      <c r="X43" s="1">
        <f t="shared" si="0"/>
        <v>1477</v>
      </c>
      <c r="Y43" s="1" t="str">
        <f t="shared" si="1"/>
        <v>Estimación Aprobada</v>
      </c>
      <c r="Z43" s="1">
        <f t="shared" si="2"/>
        <v>1477</v>
      </c>
      <c r="AA43" s="1" t="str">
        <f t="shared" si="3"/>
        <v>Activo</v>
      </c>
      <c r="AB43" s="1">
        <f t="shared" si="4"/>
        <v>1477</v>
      </c>
    </row>
    <row r="44" spans="1:28" hidden="1" x14ac:dyDescent="0.3">
      <c r="A44" s="1">
        <v>1482</v>
      </c>
      <c r="B44" s="1" t="s">
        <v>1149</v>
      </c>
      <c r="C44" s="5">
        <v>43916.576585648145</v>
      </c>
      <c r="D44" s="1" t="s">
        <v>2190</v>
      </c>
      <c r="E44" s="1" t="s">
        <v>78</v>
      </c>
      <c r="F44" s="1" t="s">
        <v>662</v>
      </c>
      <c r="G44" s="1" t="s">
        <v>653</v>
      </c>
      <c r="H44" s="1" t="s">
        <v>756</v>
      </c>
      <c r="I44" s="1" t="s">
        <v>39</v>
      </c>
      <c r="J44" s="1" t="s">
        <v>682</v>
      </c>
      <c r="K44" s="1" t="s">
        <v>376</v>
      </c>
      <c r="L44" s="2">
        <v>978</v>
      </c>
      <c r="M44" s="1" t="s">
        <v>781</v>
      </c>
      <c r="N44" s="1" t="s">
        <v>887</v>
      </c>
      <c r="O44" s="1" t="s">
        <v>6707</v>
      </c>
      <c r="P44" s="1" t="s">
        <v>2191</v>
      </c>
      <c r="Q44" s="1" t="s">
        <v>1486</v>
      </c>
      <c r="R44" s="1" t="s">
        <v>218</v>
      </c>
      <c r="S44" s="1" t="s">
        <v>1004</v>
      </c>
      <c r="T44" s="1" t="s">
        <v>2132</v>
      </c>
      <c r="U44" s="1" t="s">
        <v>1791</v>
      </c>
      <c r="V44" s="1"/>
      <c r="W44" s="1" t="s">
        <v>667</v>
      </c>
      <c r="X44" s="1">
        <f t="shared" si="0"/>
        <v>1482</v>
      </c>
      <c r="Y44" s="1" t="str">
        <f t="shared" si="1"/>
        <v>Estimación Aprobada</v>
      </c>
      <c r="Z44" s="1">
        <f t="shared" si="2"/>
        <v>1482</v>
      </c>
      <c r="AA44" s="1" t="str">
        <f t="shared" si="3"/>
        <v>Activo</v>
      </c>
      <c r="AB44" s="1">
        <f t="shared" si="4"/>
        <v>1482</v>
      </c>
    </row>
    <row r="45" spans="1:28" hidden="1" x14ac:dyDescent="0.3">
      <c r="A45" s="1">
        <v>1484</v>
      </c>
      <c r="B45" s="1" t="s">
        <v>730</v>
      </c>
      <c r="C45" s="5">
        <v>43917.420393518521</v>
      </c>
      <c r="D45" s="1" t="s">
        <v>2193</v>
      </c>
      <c r="E45" s="1" t="s">
        <v>48</v>
      </c>
      <c r="F45" s="1" t="s">
        <v>652</v>
      </c>
      <c r="G45" s="1" t="s">
        <v>722</v>
      </c>
      <c r="H45" s="1" t="s">
        <v>756</v>
      </c>
      <c r="I45" s="1" t="s">
        <v>123</v>
      </c>
      <c r="J45" s="1" t="s">
        <v>128</v>
      </c>
      <c r="K45" s="1" t="s">
        <v>122</v>
      </c>
      <c r="L45" s="2">
        <v>700</v>
      </c>
      <c r="M45" s="1" t="s">
        <v>680</v>
      </c>
      <c r="N45" s="1" t="s">
        <v>887</v>
      </c>
      <c r="O45" s="1" t="s">
        <v>170</v>
      </c>
      <c r="P45" s="1" t="s">
        <v>758</v>
      </c>
      <c r="Q45" s="1" t="s">
        <v>58</v>
      </c>
      <c r="R45" s="1" t="s">
        <v>218</v>
      </c>
      <c r="S45" s="1" t="s">
        <v>1141</v>
      </c>
      <c r="T45" s="1" t="s">
        <v>2132</v>
      </c>
      <c r="U45" s="1" t="s">
        <v>1791</v>
      </c>
      <c r="V45" s="1"/>
      <c r="W45" s="1" t="s">
        <v>667</v>
      </c>
      <c r="X45" s="1">
        <f t="shared" si="0"/>
        <v>1484</v>
      </c>
      <c r="Y45" s="1" t="str">
        <f t="shared" si="1"/>
        <v>Estimación Aprobada</v>
      </c>
      <c r="Z45" s="1">
        <f t="shared" si="2"/>
        <v>1484</v>
      </c>
      <c r="AA45" s="1" t="str">
        <f t="shared" si="3"/>
        <v>Activo</v>
      </c>
      <c r="AB45" s="1">
        <f t="shared" si="4"/>
        <v>1484</v>
      </c>
    </row>
    <row r="46" spans="1:28" hidden="1" x14ac:dyDescent="0.3">
      <c r="A46" s="1">
        <v>1485</v>
      </c>
      <c r="B46" s="1" t="s">
        <v>148</v>
      </c>
      <c r="C46" s="5">
        <v>43917.424224537041</v>
      </c>
      <c r="D46" s="1" t="s">
        <v>2194</v>
      </c>
      <c r="E46" s="1" t="s">
        <v>139</v>
      </c>
      <c r="F46" s="1" t="s">
        <v>713</v>
      </c>
      <c r="G46" s="1" t="s">
        <v>653</v>
      </c>
      <c r="H46" s="1" t="s">
        <v>756</v>
      </c>
      <c r="I46" s="1" t="s">
        <v>148</v>
      </c>
      <c r="J46" s="1" t="s">
        <v>277</v>
      </c>
      <c r="K46" s="1" t="s">
        <v>999</v>
      </c>
      <c r="L46" s="2">
        <v>637</v>
      </c>
      <c r="M46" s="1" t="s">
        <v>1680</v>
      </c>
      <c r="N46" s="1" t="s">
        <v>80</v>
      </c>
      <c r="O46" s="1" t="s">
        <v>170</v>
      </c>
      <c r="P46" s="1" t="s">
        <v>2195</v>
      </c>
      <c r="Q46" s="1" t="s">
        <v>1486</v>
      </c>
      <c r="R46" s="1" t="s">
        <v>218</v>
      </c>
      <c r="S46" s="1" t="s">
        <v>1001</v>
      </c>
      <c r="T46" s="1" t="s">
        <v>2132</v>
      </c>
      <c r="U46" s="1" t="s">
        <v>1791</v>
      </c>
      <c r="V46" s="1"/>
      <c r="W46" s="1" t="s">
        <v>667</v>
      </c>
      <c r="X46" s="1">
        <f t="shared" si="0"/>
        <v>1485</v>
      </c>
      <c r="Y46" s="1" t="str">
        <f t="shared" si="1"/>
        <v>Estimación Aprobada</v>
      </c>
      <c r="Z46" s="1">
        <f t="shared" si="2"/>
        <v>1485</v>
      </c>
      <c r="AA46" s="1" t="str">
        <f t="shared" si="3"/>
        <v>Activo</v>
      </c>
      <c r="AB46" s="1">
        <f t="shared" si="4"/>
        <v>1485</v>
      </c>
    </row>
    <row r="47" spans="1:28" hidden="1" x14ac:dyDescent="0.3">
      <c r="A47" s="1">
        <v>1486</v>
      </c>
      <c r="B47" s="1" t="s">
        <v>902</v>
      </c>
      <c r="C47" s="5">
        <v>43917.496238425927</v>
      </c>
      <c r="D47" s="1" t="s">
        <v>2196</v>
      </c>
      <c r="E47" s="1" t="s">
        <v>90</v>
      </c>
      <c r="F47" s="1" t="s">
        <v>700</v>
      </c>
      <c r="G47" s="1" t="s">
        <v>653</v>
      </c>
      <c r="H47" s="1" t="s">
        <v>756</v>
      </c>
      <c r="I47" s="1" t="s">
        <v>85</v>
      </c>
      <c r="J47" s="1" t="s">
        <v>109</v>
      </c>
      <c r="K47" s="1" t="s">
        <v>103</v>
      </c>
      <c r="L47" s="2">
        <v>666</v>
      </c>
      <c r="M47" s="1" t="s">
        <v>733</v>
      </c>
      <c r="N47" s="1" t="s">
        <v>887</v>
      </c>
      <c r="O47" s="1" t="s">
        <v>170</v>
      </c>
      <c r="P47" s="1" t="s">
        <v>1312</v>
      </c>
      <c r="Q47" s="1" t="s">
        <v>97</v>
      </c>
      <c r="R47" s="1" t="s">
        <v>218</v>
      </c>
      <c r="S47" s="1" t="s">
        <v>759</v>
      </c>
      <c r="T47" s="1" t="s">
        <v>2132</v>
      </c>
      <c r="U47" s="1" t="s">
        <v>1791</v>
      </c>
      <c r="V47" s="1"/>
      <c r="W47" s="1" t="s">
        <v>667</v>
      </c>
      <c r="X47" s="1">
        <f t="shared" si="0"/>
        <v>1486</v>
      </c>
      <c r="Y47" s="1" t="str">
        <f t="shared" si="1"/>
        <v>Estimación Aprobada</v>
      </c>
      <c r="Z47" s="1">
        <f t="shared" si="2"/>
        <v>1486</v>
      </c>
      <c r="AA47" s="1" t="str">
        <f t="shared" si="3"/>
        <v>Activo</v>
      </c>
      <c r="AB47" s="1">
        <f t="shared" si="4"/>
        <v>1486</v>
      </c>
    </row>
    <row r="48" spans="1:28" hidden="1" x14ac:dyDescent="0.3">
      <c r="A48" s="1">
        <v>1491</v>
      </c>
      <c r="B48" s="1" t="s">
        <v>1149</v>
      </c>
      <c r="C48" s="5">
        <v>43920.593854166669</v>
      </c>
      <c r="D48" s="1" t="s">
        <v>4520</v>
      </c>
      <c r="E48" s="1" t="s">
        <v>78</v>
      </c>
      <c r="F48" s="1" t="s">
        <v>662</v>
      </c>
      <c r="G48" s="1" t="s">
        <v>653</v>
      </c>
      <c r="H48" s="1" t="s">
        <v>756</v>
      </c>
      <c r="I48" s="1" t="s">
        <v>427</v>
      </c>
      <c r="J48" s="1" t="s">
        <v>682</v>
      </c>
      <c r="K48" s="1" t="s">
        <v>40</v>
      </c>
      <c r="L48" s="2">
        <v>212</v>
      </c>
      <c r="M48" s="1" t="s">
        <v>1066</v>
      </c>
      <c r="N48" s="1" t="s">
        <v>887</v>
      </c>
      <c r="O48" s="1" t="s">
        <v>170</v>
      </c>
      <c r="P48" s="1" t="s">
        <v>1915</v>
      </c>
      <c r="Q48" s="1" t="s">
        <v>1486</v>
      </c>
      <c r="R48" s="1" t="s">
        <v>218</v>
      </c>
      <c r="S48" s="1" t="s">
        <v>1004</v>
      </c>
      <c r="T48" s="1" t="s">
        <v>2132</v>
      </c>
      <c r="U48" s="1" t="s">
        <v>1791</v>
      </c>
      <c r="V48" s="1"/>
      <c r="W48" s="1" t="s">
        <v>667</v>
      </c>
      <c r="X48" s="1">
        <f t="shared" si="0"/>
        <v>1491</v>
      </c>
      <c r="Y48" s="1" t="str">
        <f t="shared" si="1"/>
        <v>Estimación Aprobada</v>
      </c>
      <c r="Z48" s="1">
        <f t="shared" si="2"/>
        <v>1491</v>
      </c>
      <c r="AA48" s="1" t="str">
        <f t="shared" si="3"/>
        <v>Activo</v>
      </c>
      <c r="AB48" s="1">
        <f t="shared" si="4"/>
        <v>1491</v>
      </c>
    </row>
    <row r="49" spans="1:28" hidden="1" x14ac:dyDescent="0.3">
      <c r="A49" s="1">
        <v>1492</v>
      </c>
      <c r="B49" s="1" t="s">
        <v>148</v>
      </c>
      <c r="C49" s="5">
        <v>43921.53707175926</v>
      </c>
      <c r="D49" s="1" t="s">
        <v>4720</v>
      </c>
      <c r="E49" s="1" t="s">
        <v>139</v>
      </c>
      <c r="F49" s="1" t="s">
        <v>713</v>
      </c>
      <c r="G49" s="1" t="s">
        <v>653</v>
      </c>
      <c r="H49" s="1" t="s">
        <v>756</v>
      </c>
      <c r="I49" s="1" t="s">
        <v>148</v>
      </c>
      <c r="J49" s="1" t="s">
        <v>140</v>
      </c>
      <c r="K49" s="1" t="s">
        <v>999</v>
      </c>
      <c r="L49" s="2">
        <v>250</v>
      </c>
      <c r="M49" s="1" t="s">
        <v>2204</v>
      </c>
      <c r="N49" s="1" t="s">
        <v>887</v>
      </c>
      <c r="O49" s="1" t="s">
        <v>170</v>
      </c>
      <c r="P49" s="1" t="s">
        <v>758</v>
      </c>
      <c r="Q49" s="1" t="s">
        <v>1486</v>
      </c>
      <c r="R49" s="1" t="s">
        <v>218</v>
      </c>
      <c r="S49" s="1" t="s">
        <v>1001</v>
      </c>
      <c r="T49" s="1" t="s">
        <v>2132</v>
      </c>
      <c r="U49" s="1" t="s">
        <v>1791</v>
      </c>
      <c r="V49" s="1"/>
      <c r="W49" s="1" t="s">
        <v>667</v>
      </c>
      <c r="X49" s="1">
        <f t="shared" si="0"/>
        <v>1492</v>
      </c>
      <c r="Y49" s="1" t="str">
        <f t="shared" si="1"/>
        <v>Revisar Estimación Actualizada</v>
      </c>
      <c r="Z49" s="1" t="e">
        <f t="shared" si="2"/>
        <v>#N/A</v>
      </c>
      <c r="AA49" s="1" t="e">
        <f t="shared" si="3"/>
        <v>#N/A</v>
      </c>
      <c r="AB49" s="1">
        <f t="shared" si="4"/>
        <v>1492</v>
      </c>
    </row>
    <row r="50" spans="1:28" hidden="1" x14ac:dyDescent="0.3">
      <c r="A50" s="1">
        <v>1507</v>
      </c>
      <c r="B50" s="1" t="s">
        <v>1945</v>
      </c>
      <c r="C50" s="5">
        <v>43927.659768518519</v>
      </c>
      <c r="D50" s="1" t="s">
        <v>2217</v>
      </c>
      <c r="E50" s="1" t="s">
        <v>216</v>
      </c>
      <c r="F50" s="1" t="s">
        <v>691</v>
      </c>
      <c r="G50" s="1" t="s">
        <v>653</v>
      </c>
      <c r="H50" s="1" t="s">
        <v>756</v>
      </c>
      <c r="I50" s="1" t="s">
        <v>39</v>
      </c>
      <c r="J50" s="1" t="s">
        <v>217</v>
      </c>
      <c r="K50" s="1" t="s">
        <v>214</v>
      </c>
      <c r="L50" s="2">
        <v>979</v>
      </c>
      <c r="M50" s="1" t="s">
        <v>692</v>
      </c>
      <c r="N50" s="1" t="s">
        <v>887</v>
      </c>
      <c r="O50" s="1" t="s">
        <v>6468</v>
      </c>
      <c r="P50" s="1" t="s">
        <v>1312</v>
      </c>
      <c r="Q50" s="1" t="s">
        <v>1967</v>
      </c>
      <c r="R50" s="1" t="s">
        <v>218</v>
      </c>
      <c r="S50" s="1" t="s">
        <v>1141</v>
      </c>
      <c r="T50" s="1" t="s">
        <v>2132</v>
      </c>
      <c r="U50" s="1" t="s">
        <v>1791</v>
      </c>
      <c r="V50" s="1"/>
      <c r="W50" s="1" t="s">
        <v>667</v>
      </c>
      <c r="X50" s="1">
        <f t="shared" si="0"/>
        <v>1507</v>
      </c>
      <c r="Y50" s="1">
        <f t="shared" si="1"/>
        <v>0</v>
      </c>
      <c r="Z50" s="1">
        <f t="shared" si="2"/>
        <v>1507</v>
      </c>
      <c r="AA50" s="1" t="str">
        <f t="shared" si="3"/>
        <v>Activo</v>
      </c>
      <c r="AB50" s="1">
        <f t="shared" si="4"/>
        <v>1507</v>
      </c>
    </row>
    <row r="51" spans="1:28" hidden="1" x14ac:dyDescent="0.3">
      <c r="A51" s="1">
        <v>1512</v>
      </c>
      <c r="B51" s="1" t="s">
        <v>340</v>
      </c>
      <c r="C51" s="5">
        <v>43934.45516203704</v>
      </c>
      <c r="D51" s="1" t="s">
        <v>2225</v>
      </c>
      <c r="E51" s="1" t="s">
        <v>139</v>
      </c>
      <c r="F51" s="1" t="s">
        <v>713</v>
      </c>
      <c r="G51" s="1" t="s">
        <v>653</v>
      </c>
      <c r="H51" s="1" t="s">
        <v>1463</v>
      </c>
      <c r="I51" s="1" t="s">
        <v>477</v>
      </c>
      <c r="J51" s="1" t="s">
        <v>140</v>
      </c>
      <c r="K51" s="1" t="s">
        <v>340</v>
      </c>
      <c r="L51" s="2">
        <v>0</v>
      </c>
      <c r="M51" s="1" t="s">
        <v>218</v>
      </c>
      <c r="N51" s="1" t="s">
        <v>218</v>
      </c>
      <c r="O51" s="1" t="s">
        <v>6340</v>
      </c>
      <c r="P51" s="1" t="s">
        <v>1080</v>
      </c>
      <c r="Q51" s="1" t="s">
        <v>1486</v>
      </c>
      <c r="R51" s="1" t="s">
        <v>218</v>
      </c>
      <c r="S51" s="1" t="s">
        <v>759</v>
      </c>
      <c r="T51" s="1" t="s">
        <v>2132</v>
      </c>
      <c r="U51" s="1" t="s">
        <v>1791</v>
      </c>
      <c r="V51" s="1"/>
      <c r="W51" s="1" t="s">
        <v>667</v>
      </c>
      <c r="X51" s="1" t="e">
        <f t="shared" si="0"/>
        <v>#N/A</v>
      </c>
      <c r="Y51" s="1" t="e">
        <f t="shared" si="1"/>
        <v>#N/A</v>
      </c>
      <c r="Z51" s="1">
        <f t="shared" si="2"/>
        <v>1512</v>
      </c>
      <c r="AA51" s="1" t="str">
        <f t="shared" si="3"/>
        <v>Activo</v>
      </c>
      <c r="AB51" s="1">
        <f t="shared" si="4"/>
        <v>1512</v>
      </c>
    </row>
    <row r="52" spans="1:28" hidden="1" x14ac:dyDescent="0.3">
      <c r="A52" s="1">
        <v>1527</v>
      </c>
      <c r="B52" s="1" t="s">
        <v>802</v>
      </c>
      <c r="C52" s="5">
        <v>43942.623564814814</v>
      </c>
      <c r="D52" s="1" t="s">
        <v>2243</v>
      </c>
      <c r="E52" s="1" t="s">
        <v>139</v>
      </c>
      <c r="F52" s="1" t="s">
        <v>713</v>
      </c>
      <c r="G52" s="1" t="s">
        <v>653</v>
      </c>
      <c r="H52" s="1" t="s">
        <v>178</v>
      </c>
      <c r="I52" s="1" t="s">
        <v>148</v>
      </c>
      <c r="J52" s="1" t="s">
        <v>91</v>
      </c>
      <c r="K52" s="1" t="s">
        <v>999</v>
      </c>
      <c r="L52" s="2">
        <v>467.1</v>
      </c>
      <c r="M52" s="1" t="s">
        <v>1825</v>
      </c>
      <c r="N52" s="1" t="s">
        <v>80</v>
      </c>
      <c r="O52" s="1"/>
      <c r="P52" s="1" t="s">
        <v>1080</v>
      </c>
      <c r="Q52" s="1" t="s">
        <v>177</v>
      </c>
      <c r="R52" s="1" t="s">
        <v>218</v>
      </c>
      <c r="S52" s="1" t="s">
        <v>2244</v>
      </c>
      <c r="T52" s="1" t="s">
        <v>2132</v>
      </c>
      <c r="U52" s="1" t="s">
        <v>1791</v>
      </c>
      <c r="V52" s="1"/>
      <c r="W52" s="1" t="s">
        <v>667</v>
      </c>
      <c r="X52" s="1" t="e">
        <f t="shared" si="0"/>
        <v>#N/A</v>
      </c>
      <c r="Y52" s="1" t="e">
        <f t="shared" si="1"/>
        <v>#N/A</v>
      </c>
      <c r="Z52" s="1" t="e">
        <f t="shared" si="2"/>
        <v>#N/A</v>
      </c>
      <c r="AA52" s="1" t="e">
        <f t="shared" si="3"/>
        <v>#N/A</v>
      </c>
      <c r="AB52" s="1">
        <f t="shared" si="4"/>
        <v>1527</v>
      </c>
    </row>
    <row r="53" spans="1:28" hidden="1" x14ac:dyDescent="0.3">
      <c r="A53" s="1">
        <v>1531</v>
      </c>
      <c r="B53" s="1" t="s">
        <v>891</v>
      </c>
      <c r="C53" s="5">
        <v>43943.562824074077</v>
      </c>
      <c r="D53" s="1" t="s">
        <v>2248</v>
      </c>
      <c r="E53" s="1" t="s">
        <v>90</v>
      </c>
      <c r="F53" s="1" t="s">
        <v>700</v>
      </c>
      <c r="G53" s="1" t="s">
        <v>653</v>
      </c>
      <c r="H53" s="1" t="s">
        <v>178</v>
      </c>
      <c r="I53" s="1" t="s">
        <v>85</v>
      </c>
      <c r="J53" s="1" t="s">
        <v>98</v>
      </c>
      <c r="K53" s="1" t="s">
        <v>596</v>
      </c>
      <c r="L53" s="2">
        <v>999</v>
      </c>
      <c r="M53" s="1" t="s">
        <v>893</v>
      </c>
      <c r="N53" s="1" t="s">
        <v>887</v>
      </c>
      <c r="O53" s="1" t="s">
        <v>8011</v>
      </c>
      <c r="P53" s="1" t="s">
        <v>1080</v>
      </c>
      <c r="Q53" s="1" t="s">
        <v>97</v>
      </c>
      <c r="R53" s="1" t="s">
        <v>218</v>
      </c>
      <c r="S53" s="1" t="s">
        <v>759</v>
      </c>
      <c r="T53" s="1" t="s">
        <v>2132</v>
      </c>
      <c r="U53" s="1" t="s">
        <v>1791</v>
      </c>
      <c r="V53" s="1"/>
      <c r="W53" s="1" t="s">
        <v>667</v>
      </c>
      <c r="X53" s="1">
        <f t="shared" si="0"/>
        <v>1531</v>
      </c>
      <c r="Y53" s="1" t="str">
        <f t="shared" si="1"/>
        <v>Estimación Aprobada</v>
      </c>
      <c r="Z53" s="1">
        <f t="shared" si="2"/>
        <v>1531</v>
      </c>
      <c r="AA53" s="1" t="str">
        <f t="shared" si="3"/>
        <v>Activo</v>
      </c>
      <c r="AB53" s="1">
        <f t="shared" si="4"/>
        <v>1531</v>
      </c>
    </row>
    <row r="54" spans="1:28" hidden="1" x14ac:dyDescent="0.3">
      <c r="A54" s="1">
        <v>1538</v>
      </c>
      <c r="B54" s="1" t="s">
        <v>207</v>
      </c>
      <c r="C54" s="5">
        <v>43948.722581018519</v>
      </c>
      <c r="D54" s="1" t="s">
        <v>2255</v>
      </c>
      <c r="E54" s="1" t="s">
        <v>48</v>
      </c>
      <c r="F54" s="1" t="s">
        <v>652</v>
      </c>
      <c r="G54" s="1" t="s">
        <v>653</v>
      </c>
      <c r="H54" s="1" t="s">
        <v>756</v>
      </c>
      <c r="I54" s="1" t="s">
        <v>123</v>
      </c>
      <c r="J54" s="1" t="s">
        <v>50</v>
      </c>
      <c r="K54" s="1" t="s">
        <v>207</v>
      </c>
      <c r="L54" s="2">
        <v>2055</v>
      </c>
      <c r="M54" s="1" t="s">
        <v>1009</v>
      </c>
      <c r="N54" s="1" t="s">
        <v>887</v>
      </c>
      <c r="O54" s="1" t="s">
        <v>170</v>
      </c>
      <c r="P54" s="1" t="s">
        <v>1312</v>
      </c>
      <c r="Q54" s="1" t="s">
        <v>270</v>
      </c>
      <c r="R54" s="1" t="s">
        <v>218</v>
      </c>
      <c r="S54" s="1" t="s">
        <v>853</v>
      </c>
      <c r="T54" s="1" t="s">
        <v>2132</v>
      </c>
      <c r="U54" s="1" t="s">
        <v>1791</v>
      </c>
      <c r="V54" s="1"/>
      <c r="W54" s="1" t="s">
        <v>667</v>
      </c>
      <c r="X54" s="1">
        <f t="shared" si="0"/>
        <v>1538</v>
      </c>
      <c r="Y54" s="1" t="str">
        <f t="shared" si="1"/>
        <v>Estimación Aprobada</v>
      </c>
      <c r="Z54" s="1">
        <f t="shared" si="2"/>
        <v>1538</v>
      </c>
      <c r="AA54" s="1" t="str">
        <f t="shared" si="3"/>
        <v>Activo</v>
      </c>
      <c r="AB54" s="1">
        <f t="shared" si="4"/>
        <v>1538</v>
      </c>
    </row>
    <row r="55" spans="1:28" hidden="1" x14ac:dyDescent="0.3">
      <c r="A55" s="1">
        <v>1544</v>
      </c>
      <c r="B55" s="1" t="s">
        <v>1376</v>
      </c>
      <c r="C55" s="5">
        <v>43950.502083333333</v>
      </c>
      <c r="D55" s="1" t="s">
        <v>4524</v>
      </c>
      <c r="E55" s="1" t="s">
        <v>78</v>
      </c>
      <c r="F55" s="1" t="s">
        <v>662</v>
      </c>
      <c r="G55" s="1" t="s">
        <v>653</v>
      </c>
      <c r="H55" s="1" t="s">
        <v>756</v>
      </c>
      <c r="I55" s="1" t="s">
        <v>427</v>
      </c>
      <c r="J55" s="1" t="s">
        <v>1378</v>
      </c>
      <c r="K55" s="1" t="s">
        <v>186</v>
      </c>
      <c r="L55" s="2">
        <v>217</v>
      </c>
      <c r="M55" s="1" t="s">
        <v>1379</v>
      </c>
      <c r="N55" s="1" t="s">
        <v>6616</v>
      </c>
      <c r="O55" s="1" t="s">
        <v>170</v>
      </c>
      <c r="P55" s="1" t="s">
        <v>2163</v>
      </c>
      <c r="Q55" s="1" t="s">
        <v>1486</v>
      </c>
      <c r="R55" s="1" t="s">
        <v>218</v>
      </c>
      <c r="S55" s="1" t="s">
        <v>1792</v>
      </c>
      <c r="T55" s="1" t="s">
        <v>2132</v>
      </c>
      <c r="U55" s="1" t="s">
        <v>1791</v>
      </c>
      <c r="V55" s="1"/>
      <c r="W55" s="1" t="s">
        <v>667</v>
      </c>
      <c r="X55" s="1">
        <f t="shared" si="0"/>
        <v>1544</v>
      </c>
      <c r="Y55" s="1">
        <f t="shared" si="1"/>
        <v>0</v>
      </c>
      <c r="Z55" s="1">
        <f t="shared" si="2"/>
        <v>1544</v>
      </c>
      <c r="AA55" s="1" t="str">
        <f t="shared" si="3"/>
        <v>Activo</v>
      </c>
      <c r="AB55" s="1">
        <f t="shared" si="4"/>
        <v>1544</v>
      </c>
    </row>
    <row r="56" spans="1:28" hidden="1" x14ac:dyDescent="0.3">
      <c r="A56" s="1">
        <v>1551</v>
      </c>
      <c r="B56" s="1" t="s">
        <v>1513</v>
      </c>
      <c r="C56" s="5">
        <v>43955.537766203706</v>
      </c>
      <c r="D56" s="1" t="s">
        <v>4531</v>
      </c>
      <c r="E56" s="1" t="s">
        <v>139</v>
      </c>
      <c r="F56" s="1" t="s">
        <v>713</v>
      </c>
      <c r="G56" s="1" t="s">
        <v>722</v>
      </c>
      <c r="H56" s="1" t="s">
        <v>1463</v>
      </c>
      <c r="I56" s="1" t="s">
        <v>148</v>
      </c>
      <c r="J56" s="1" t="s">
        <v>140</v>
      </c>
      <c r="K56" s="1" t="s">
        <v>999</v>
      </c>
      <c r="L56" s="2">
        <v>687</v>
      </c>
      <c r="M56" s="1" t="s">
        <v>908</v>
      </c>
      <c r="N56" s="1" t="s">
        <v>887</v>
      </c>
      <c r="O56" s="1" t="s">
        <v>747</v>
      </c>
      <c r="P56" s="1" t="s">
        <v>4532</v>
      </c>
      <c r="Q56" s="1" t="s">
        <v>1486</v>
      </c>
      <c r="R56" s="1" t="s">
        <v>218</v>
      </c>
      <c r="S56" s="1" t="s">
        <v>1001</v>
      </c>
      <c r="T56" s="1" t="s">
        <v>2132</v>
      </c>
      <c r="U56" s="1" t="s">
        <v>1791</v>
      </c>
      <c r="V56" s="1"/>
      <c r="W56" s="1" t="s">
        <v>667</v>
      </c>
      <c r="X56" s="1">
        <f t="shared" si="0"/>
        <v>1551</v>
      </c>
      <c r="Y56" s="1" t="str">
        <f t="shared" si="1"/>
        <v>Estimación Aprobada</v>
      </c>
      <c r="Z56" s="1">
        <f t="shared" si="2"/>
        <v>1551</v>
      </c>
      <c r="AA56" s="1" t="str">
        <f t="shared" si="3"/>
        <v>Activo</v>
      </c>
      <c r="AB56" s="1">
        <f t="shared" si="4"/>
        <v>1551</v>
      </c>
    </row>
    <row r="57" spans="1:28" hidden="1" x14ac:dyDescent="0.3">
      <c r="A57" s="1">
        <v>1552</v>
      </c>
      <c r="B57" s="1" t="s">
        <v>790</v>
      </c>
      <c r="C57" s="5">
        <v>43955.551296296297</v>
      </c>
      <c r="D57" s="1" t="s">
        <v>4533</v>
      </c>
      <c r="E57" s="1" t="s">
        <v>48</v>
      </c>
      <c r="F57" s="1" t="s">
        <v>652</v>
      </c>
      <c r="G57" s="1" t="s">
        <v>653</v>
      </c>
      <c r="H57" s="1" t="s">
        <v>756</v>
      </c>
      <c r="I57" s="1" t="s">
        <v>85</v>
      </c>
      <c r="J57" s="1" t="s">
        <v>98</v>
      </c>
      <c r="K57" s="1" t="s">
        <v>596</v>
      </c>
      <c r="L57" s="2">
        <v>645</v>
      </c>
      <c r="M57" s="1" t="s">
        <v>797</v>
      </c>
      <c r="N57" s="1" t="s">
        <v>887</v>
      </c>
      <c r="O57" s="1" t="s">
        <v>1952</v>
      </c>
      <c r="P57" s="1" t="s">
        <v>1080</v>
      </c>
      <c r="Q57" s="1" t="s">
        <v>89</v>
      </c>
      <c r="R57" s="1" t="s">
        <v>218</v>
      </c>
      <c r="S57" s="1" t="s">
        <v>759</v>
      </c>
      <c r="T57" s="1" t="s">
        <v>2132</v>
      </c>
      <c r="U57" s="1" t="s">
        <v>1791</v>
      </c>
      <c r="V57" s="1"/>
      <c r="W57" s="1" t="s">
        <v>667</v>
      </c>
      <c r="X57" s="1">
        <f t="shared" si="0"/>
        <v>1552</v>
      </c>
      <c r="Y57" s="1">
        <f t="shared" si="1"/>
        <v>0</v>
      </c>
      <c r="Z57" s="1">
        <f t="shared" si="2"/>
        <v>1552</v>
      </c>
      <c r="AA57" s="1" t="str">
        <f t="shared" si="3"/>
        <v>Activo</v>
      </c>
      <c r="AB57" s="1">
        <f t="shared" si="4"/>
        <v>1552</v>
      </c>
    </row>
    <row r="58" spans="1:28" hidden="1" x14ac:dyDescent="0.3">
      <c r="A58" s="1">
        <v>1559</v>
      </c>
      <c r="B58" s="1" t="s">
        <v>1513</v>
      </c>
      <c r="C58" s="5">
        <v>43959.449606481481</v>
      </c>
      <c r="D58" s="1" t="s">
        <v>4540</v>
      </c>
      <c r="E58" s="1" t="s">
        <v>139</v>
      </c>
      <c r="F58" s="1" t="s">
        <v>713</v>
      </c>
      <c r="G58" s="1" t="s">
        <v>722</v>
      </c>
      <c r="H58" s="1" t="s">
        <v>1463</v>
      </c>
      <c r="I58" s="1" t="s">
        <v>148</v>
      </c>
      <c r="J58" s="1" t="s">
        <v>140</v>
      </c>
      <c r="K58" s="1" t="s">
        <v>999</v>
      </c>
      <c r="L58" s="2">
        <v>3047</v>
      </c>
      <c r="M58" s="1" t="s">
        <v>4541</v>
      </c>
      <c r="N58" s="1" t="s">
        <v>4542</v>
      </c>
      <c r="O58" s="1" t="s">
        <v>6716</v>
      </c>
      <c r="P58" s="1" t="s">
        <v>2146</v>
      </c>
      <c r="Q58" s="1" t="s">
        <v>97</v>
      </c>
      <c r="R58" s="1" t="s">
        <v>218</v>
      </c>
      <c r="S58" s="1" t="s">
        <v>853</v>
      </c>
      <c r="T58" s="1" t="s">
        <v>2132</v>
      </c>
      <c r="U58" s="1" t="s">
        <v>1791</v>
      </c>
      <c r="V58" s="1"/>
      <c r="W58" s="1" t="s">
        <v>667</v>
      </c>
      <c r="X58" s="1" t="e">
        <f t="shared" si="0"/>
        <v>#N/A</v>
      </c>
      <c r="Y58" s="1" t="e">
        <f t="shared" si="1"/>
        <v>#N/A</v>
      </c>
      <c r="Z58" s="1" t="e">
        <f t="shared" si="2"/>
        <v>#N/A</v>
      </c>
      <c r="AA58" s="1" t="e">
        <f t="shared" si="3"/>
        <v>#N/A</v>
      </c>
      <c r="AB58" s="1">
        <f t="shared" si="4"/>
        <v>1559</v>
      </c>
    </row>
    <row r="59" spans="1:28" hidden="1" x14ac:dyDescent="0.3">
      <c r="A59" s="1">
        <v>1566</v>
      </c>
      <c r="B59" s="1" t="s">
        <v>891</v>
      </c>
      <c r="C59" s="5">
        <v>43962.723043981481</v>
      </c>
      <c r="D59" s="1" t="s">
        <v>4547</v>
      </c>
      <c r="E59" s="1" t="s">
        <v>90</v>
      </c>
      <c r="F59" s="1" t="s">
        <v>700</v>
      </c>
      <c r="G59" s="1" t="s">
        <v>653</v>
      </c>
      <c r="H59" s="1" t="s">
        <v>756</v>
      </c>
      <c r="I59" s="1" t="s">
        <v>85</v>
      </c>
      <c r="J59" s="1" t="s">
        <v>98</v>
      </c>
      <c r="K59" s="1" t="s">
        <v>596</v>
      </c>
      <c r="L59" s="2">
        <v>3045</v>
      </c>
      <c r="M59" s="1" t="s">
        <v>4548</v>
      </c>
      <c r="N59" s="1" t="s">
        <v>4549</v>
      </c>
      <c r="O59" s="1" t="s">
        <v>8011</v>
      </c>
      <c r="P59" s="1" t="s">
        <v>1080</v>
      </c>
      <c r="Q59" s="1" t="s">
        <v>97</v>
      </c>
      <c r="R59" s="1" t="s">
        <v>218</v>
      </c>
      <c r="S59" s="1" t="s">
        <v>759</v>
      </c>
      <c r="T59" s="1" t="s">
        <v>2132</v>
      </c>
      <c r="U59" s="1" t="s">
        <v>1791</v>
      </c>
      <c r="V59" s="1"/>
      <c r="W59" s="1" t="s">
        <v>667</v>
      </c>
      <c r="X59" s="1">
        <f t="shared" si="0"/>
        <v>1566</v>
      </c>
      <c r="Y59" s="1" t="str">
        <f t="shared" si="1"/>
        <v>Estimación Aprobada</v>
      </c>
      <c r="Z59" s="1">
        <f t="shared" si="2"/>
        <v>1566</v>
      </c>
      <c r="AA59" s="1" t="str">
        <f t="shared" si="3"/>
        <v>Activo</v>
      </c>
      <c r="AB59" s="1">
        <f t="shared" si="4"/>
        <v>1566</v>
      </c>
    </row>
    <row r="60" spans="1:28" hidden="1" x14ac:dyDescent="0.3">
      <c r="A60" s="1">
        <v>1571</v>
      </c>
      <c r="B60" s="1" t="s">
        <v>787</v>
      </c>
      <c r="C60" s="5">
        <v>43964.583136574074</v>
      </c>
      <c r="D60" s="1" t="s">
        <v>4728</v>
      </c>
      <c r="E60" s="1" t="s">
        <v>90</v>
      </c>
      <c r="F60" s="1" t="s">
        <v>700</v>
      </c>
      <c r="G60" s="1" t="s">
        <v>653</v>
      </c>
      <c r="H60" s="1" t="s">
        <v>756</v>
      </c>
      <c r="I60" s="1" t="s">
        <v>85</v>
      </c>
      <c r="J60" s="1" t="s">
        <v>91</v>
      </c>
      <c r="K60" s="1" t="s">
        <v>84</v>
      </c>
      <c r="L60" s="2">
        <v>499.1</v>
      </c>
      <c r="M60" s="1" t="s">
        <v>1133</v>
      </c>
      <c r="N60" s="1" t="s">
        <v>80</v>
      </c>
      <c r="O60" s="1" t="s">
        <v>6343</v>
      </c>
      <c r="P60" s="1" t="s">
        <v>818</v>
      </c>
      <c r="Q60" s="1" t="s">
        <v>97</v>
      </c>
      <c r="R60" s="1" t="s">
        <v>218</v>
      </c>
      <c r="S60" s="1" t="s">
        <v>4555</v>
      </c>
      <c r="T60" s="1" t="s">
        <v>2132</v>
      </c>
      <c r="U60" s="1" t="s">
        <v>1791</v>
      </c>
      <c r="V60" s="1"/>
      <c r="W60" s="1" t="s">
        <v>667</v>
      </c>
      <c r="X60" s="1">
        <f t="shared" si="0"/>
        <v>1571</v>
      </c>
      <c r="Y60" s="1">
        <f t="shared" si="1"/>
        <v>0</v>
      </c>
      <c r="Z60" s="1" t="e">
        <f t="shared" si="2"/>
        <v>#N/A</v>
      </c>
      <c r="AA60" s="1" t="e">
        <f t="shared" si="3"/>
        <v>#N/A</v>
      </c>
      <c r="AB60" s="1">
        <f t="shared" si="4"/>
        <v>1571</v>
      </c>
    </row>
    <row r="61" spans="1:28" hidden="1" x14ac:dyDescent="0.3">
      <c r="A61" s="1">
        <v>1572</v>
      </c>
      <c r="B61" s="1" t="s">
        <v>760</v>
      </c>
      <c r="C61" s="5">
        <v>43965.409351851849</v>
      </c>
      <c r="D61" s="1" t="s">
        <v>4556</v>
      </c>
      <c r="E61" s="1" t="s">
        <v>48</v>
      </c>
      <c r="F61" s="1" t="s">
        <v>652</v>
      </c>
      <c r="G61" s="1" t="s">
        <v>653</v>
      </c>
      <c r="H61" s="1" t="s">
        <v>756</v>
      </c>
      <c r="I61" s="1" t="s">
        <v>123</v>
      </c>
      <c r="J61" s="1" t="s">
        <v>128</v>
      </c>
      <c r="K61" s="1" t="s">
        <v>122</v>
      </c>
      <c r="L61" s="2">
        <v>700</v>
      </c>
      <c r="M61" s="1" t="s">
        <v>680</v>
      </c>
      <c r="N61" s="1" t="s">
        <v>887</v>
      </c>
      <c r="O61" s="1" t="s">
        <v>257</v>
      </c>
      <c r="P61" s="1" t="s">
        <v>818</v>
      </c>
      <c r="Q61" s="1" t="s">
        <v>270</v>
      </c>
      <c r="R61" s="1" t="s">
        <v>1828</v>
      </c>
      <c r="S61" s="1" t="s">
        <v>4557</v>
      </c>
      <c r="T61" s="1" t="s">
        <v>2132</v>
      </c>
      <c r="U61" s="1" t="s">
        <v>1791</v>
      </c>
      <c r="V61" s="1"/>
      <c r="W61" s="1" t="s">
        <v>667</v>
      </c>
      <c r="X61" s="1">
        <f t="shared" si="0"/>
        <v>1572</v>
      </c>
      <c r="Y61" s="1" t="str">
        <f t="shared" si="1"/>
        <v>Estimación Aprobada</v>
      </c>
      <c r="Z61" s="1">
        <f t="shared" si="2"/>
        <v>1572</v>
      </c>
      <c r="AA61" s="1" t="str">
        <f t="shared" si="3"/>
        <v>Activo</v>
      </c>
      <c r="AB61" s="1">
        <f t="shared" si="4"/>
        <v>1572</v>
      </c>
    </row>
    <row r="62" spans="1:28" hidden="1" x14ac:dyDescent="0.3">
      <c r="A62" s="1">
        <v>1576</v>
      </c>
      <c r="B62" s="1" t="s">
        <v>67</v>
      </c>
      <c r="C62" s="5">
        <v>43966.77306712963</v>
      </c>
      <c r="D62" s="1" t="s">
        <v>4561</v>
      </c>
      <c r="E62" s="1" t="s">
        <v>48</v>
      </c>
      <c r="F62" s="1" t="s">
        <v>652</v>
      </c>
      <c r="G62" s="1" t="s">
        <v>653</v>
      </c>
      <c r="H62" s="1" t="s">
        <v>756</v>
      </c>
      <c r="I62" s="1" t="s">
        <v>55</v>
      </c>
      <c r="J62" s="1" t="s">
        <v>50</v>
      </c>
      <c r="K62" s="1" t="s">
        <v>67</v>
      </c>
      <c r="L62" s="2">
        <v>615</v>
      </c>
      <c r="M62" s="1" t="s">
        <v>738</v>
      </c>
      <c r="N62" s="1" t="s">
        <v>887</v>
      </c>
      <c r="O62" s="1" t="s">
        <v>7942</v>
      </c>
      <c r="P62" s="1" t="s">
        <v>2212</v>
      </c>
      <c r="Q62" s="1" t="s">
        <v>89</v>
      </c>
      <c r="R62" s="1" t="s">
        <v>218</v>
      </c>
      <c r="S62" s="1" t="s">
        <v>1004</v>
      </c>
      <c r="T62" s="1" t="s">
        <v>2132</v>
      </c>
      <c r="U62" s="1" t="s">
        <v>1791</v>
      </c>
      <c r="V62" s="1"/>
      <c r="W62" s="1" t="s">
        <v>667</v>
      </c>
      <c r="X62" s="1">
        <f t="shared" si="0"/>
        <v>1576</v>
      </c>
      <c r="Y62" s="1">
        <f t="shared" si="1"/>
        <v>0</v>
      </c>
      <c r="Z62" s="1">
        <f t="shared" si="2"/>
        <v>1576</v>
      </c>
      <c r="AA62" s="1" t="str">
        <f t="shared" si="3"/>
        <v>Activo</v>
      </c>
      <c r="AB62" s="1">
        <f t="shared" si="4"/>
        <v>1576</v>
      </c>
    </row>
    <row r="63" spans="1:28" hidden="1" x14ac:dyDescent="0.3">
      <c r="A63" s="1">
        <v>1578</v>
      </c>
      <c r="B63" s="1" t="s">
        <v>148</v>
      </c>
      <c r="C63" s="5">
        <v>43969.486562500002</v>
      </c>
      <c r="D63" s="1" t="s">
        <v>4565</v>
      </c>
      <c r="E63" s="1" t="s">
        <v>139</v>
      </c>
      <c r="F63" s="1" t="s">
        <v>713</v>
      </c>
      <c r="G63" s="1" t="s">
        <v>653</v>
      </c>
      <c r="H63" s="1" t="s">
        <v>756</v>
      </c>
      <c r="I63" s="1" t="s">
        <v>148</v>
      </c>
      <c r="J63" s="1" t="s">
        <v>140</v>
      </c>
      <c r="K63" s="1" t="s">
        <v>999</v>
      </c>
      <c r="L63" s="2">
        <v>2079</v>
      </c>
      <c r="M63" s="1" t="s">
        <v>1003</v>
      </c>
      <c r="N63" s="1" t="s">
        <v>887</v>
      </c>
      <c r="O63" s="1" t="s">
        <v>7929</v>
      </c>
      <c r="P63" s="1" t="s">
        <v>4566</v>
      </c>
      <c r="Q63" s="1" t="s">
        <v>177</v>
      </c>
      <c r="R63" s="1" t="s">
        <v>218</v>
      </c>
      <c r="S63" s="1" t="s">
        <v>1001</v>
      </c>
      <c r="T63" s="1" t="s">
        <v>2132</v>
      </c>
      <c r="U63" s="1" t="s">
        <v>1791</v>
      </c>
      <c r="V63" s="1"/>
      <c r="W63" s="1" t="s">
        <v>667</v>
      </c>
      <c r="X63" s="1">
        <f t="shared" si="0"/>
        <v>1578</v>
      </c>
      <c r="Y63" s="1">
        <f t="shared" si="1"/>
        <v>0</v>
      </c>
      <c r="Z63" s="1">
        <f t="shared" si="2"/>
        <v>1578</v>
      </c>
      <c r="AA63" s="1" t="str">
        <f t="shared" si="3"/>
        <v>Activo</v>
      </c>
      <c r="AB63" s="1">
        <f t="shared" si="4"/>
        <v>1578</v>
      </c>
    </row>
    <row r="64" spans="1:28" hidden="1" x14ac:dyDescent="0.3">
      <c r="A64" s="1">
        <v>1579</v>
      </c>
      <c r="B64" s="1" t="s">
        <v>148</v>
      </c>
      <c r="C64" s="5">
        <v>43969.494583333333</v>
      </c>
      <c r="D64" s="1" t="s">
        <v>4567</v>
      </c>
      <c r="E64" s="1" t="s">
        <v>139</v>
      </c>
      <c r="F64" s="1" t="s">
        <v>713</v>
      </c>
      <c r="G64" s="1" t="s">
        <v>653</v>
      </c>
      <c r="H64" s="1" t="s">
        <v>756</v>
      </c>
      <c r="I64" s="1" t="s">
        <v>148</v>
      </c>
      <c r="J64" s="1" t="s">
        <v>140</v>
      </c>
      <c r="K64" s="1" t="s">
        <v>999</v>
      </c>
      <c r="L64" s="2">
        <v>642</v>
      </c>
      <c r="M64" s="1" t="s">
        <v>905</v>
      </c>
      <c r="N64" s="1" t="s">
        <v>887</v>
      </c>
      <c r="O64" s="1" t="s">
        <v>7929</v>
      </c>
      <c r="P64" s="1" t="s">
        <v>4566</v>
      </c>
      <c r="Q64" s="1" t="s">
        <v>177</v>
      </c>
      <c r="R64" s="1" t="s">
        <v>218</v>
      </c>
      <c r="S64" s="1" t="s">
        <v>1001</v>
      </c>
      <c r="T64" s="1" t="s">
        <v>2132</v>
      </c>
      <c r="U64" s="1" t="s">
        <v>1791</v>
      </c>
      <c r="V64" s="1"/>
      <c r="W64" s="1" t="s">
        <v>667</v>
      </c>
      <c r="X64" s="1">
        <f t="shared" si="0"/>
        <v>1579</v>
      </c>
      <c r="Y64" s="1">
        <f t="shared" si="1"/>
        <v>0</v>
      </c>
      <c r="Z64" s="1">
        <f t="shared" si="2"/>
        <v>1579</v>
      </c>
      <c r="AA64" s="1" t="str">
        <f t="shared" si="3"/>
        <v>Activo</v>
      </c>
      <c r="AB64" s="1">
        <f t="shared" si="4"/>
        <v>1579</v>
      </c>
    </row>
    <row r="65" spans="1:28" hidden="1" x14ac:dyDescent="0.3">
      <c r="A65" s="1">
        <v>1589</v>
      </c>
      <c r="B65" s="1" t="s">
        <v>1019</v>
      </c>
      <c r="C65" s="5">
        <v>43973.536481481482</v>
      </c>
      <c r="D65" s="1" t="s">
        <v>4577</v>
      </c>
      <c r="E65" s="1" t="s">
        <v>48</v>
      </c>
      <c r="F65" s="1" t="s">
        <v>652</v>
      </c>
      <c r="G65" s="1" t="s">
        <v>653</v>
      </c>
      <c r="H65" s="1" t="s">
        <v>178</v>
      </c>
      <c r="I65" s="1" t="s">
        <v>123</v>
      </c>
      <c r="J65" s="1" t="s">
        <v>50</v>
      </c>
      <c r="K65" s="1" t="s">
        <v>281</v>
      </c>
      <c r="L65" s="2">
        <v>685.1</v>
      </c>
      <c r="M65" s="1" t="s">
        <v>1186</v>
      </c>
      <c r="N65" s="1" t="s">
        <v>887</v>
      </c>
      <c r="O65" s="1"/>
      <c r="P65" s="1" t="s">
        <v>4578</v>
      </c>
      <c r="Q65" s="1" t="s">
        <v>177</v>
      </c>
      <c r="R65" s="1" t="s">
        <v>218</v>
      </c>
      <c r="S65" s="1" t="s">
        <v>4443</v>
      </c>
      <c r="T65" s="1" t="s">
        <v>2132</v>
      </c>
      <c r="U65" s="1" t="s">
        <v>1791</v>
      </c>
      <c r="V65" s="1"/>
      <c r="W65" s="1" t="s">
        <v>667</v>
      </c>
      <c r="X65" s="1" t="e">
        <f t="shared" si="0"/>
        <v>#N/A</v>
      </c>
      <c r="Y65" s="1" t="e">
        <f t="shared" si="1"/>
        <v>#N/A</v>
      </c>
      <c r="Z65" s="1" t="e">
        <f t="shared" si="2"/>
        <v>#N/A</v>
      </c>
      <c r="AA65" s="1" t="e">
        <f t="shared" si="3"/>
        <v>#N/A</v>
      </c>
      <c r="AB65" s="1">
        <f t="shared" si="4"/>
        <v>1589</v>
      </c>
    </row>
    <row r="66" spans="1:28" hidden="1" x14ac:dyDescent="0.3">
      <c r="A66" s="1">
        <v>1599</v>
      </c>
      <c r="B66" s="1" t="s">
        <v>891</v>
      </c>
      <c r="C66" s="5">
        <v>43977.755335648151</v>
      </c>
      <c r="D66" s="1" t="s">
        <v>6237</v>
      </c>
      <c r="E66" s="1" t="s">
        <v>90</v>
      </c>
      <c r="F66" s="1" t="s">
        <v>700</v>
      </c>
      <c r="G66" s="1" t="s">
        <v>653</v>
      </c>
      <c r="H66" s="1" t="s">
        <v>756</v>
      </c>
      <c r="I66" s="1" t="s">
        <v>85</v>
      </c>
      <c r="J66" s="1" t="s">
        <v>217</v>
      </c>
      <c r="K66" s="1" t="s">
        <v>596</v>
      </c>
      <c r="L66" s="2">
        <v>971.1</v>
      </c>
      <c r="M66" s="1" t="s">
        <v>4309</v>
      </c>
      <c r="N66" s="1" t="s">
        <v>80</v>
      </c>
      <c r="O66" s="1" t="s">
        <v>170</v>
      </c>
      <c r="P66" s="1" t="s">
        <v>1080</v>
      </c>
      <c r="Q66" s="1" t="s">
        <v>1967</v>
      </c>
      <c r="R66" s="1" t="s">
        <v>218</v>
      </c>
      <c r="S66" s="1" t="s">
        <v>759</v>
      </c>
      <c r="T66" s="1" t="s">
        <v>2132</v>
      </c>
      <c r="U66" s="1" t="s">
        <v>1791</v>
      </c>
      <c r="V66" s="1"/>
      <c r="W66" s="1" t="s">
        <v>667</v>
      </c>
      <c r="X66" s="1">
        <f t="shared" ref="X66:X129" si="5">VLOOKUP(A66,h_estimacion,1,FALSE)</f>
        <v>1599</v>
      </c>
      <c r="Y66" s="1">
        <f t="shared" ref="Y66:Y129" si="6">VLOOKUP(A66,h_estimacion,18,FALSE)</f>
        <v>0</v>
      </c>
      <c r="Z66" s="1" t="e">
        <f t="shared" ref="Z66:Z129" si="7">VLOOKUP(A66,h_project,1,FALSE)</f>
        <v>#N/A</v>
      </c>
      <c r="AA66" s="1" t="e">
        <f t="shared" ref="AA66:AA129" si="8">VLOOKUP(A66,h_project,4,FALSE)</f>
        <v>#N/A</v>
      </c>
      <c r="AB66" s="1">
        <f t="shared" ref="AB66:AB129" si="9">VLOOKUP(A66,ds,1,FALSE)</f>
        <v>1599</v>
      </c>
    </row>
    <row r="67" spans="1:28" hidden="1" x14ac:dyDescent="0.3">
      <c r="A67" s="1">
        <v>1600</v>
      </c>
      <c r="B67" s="1" t="s">
        <v>891</v>
      </c>
      <c r="C67" s="5">
        <v>43977.756319444445</v>
      </c>
      <c r="D67" s="1" t="s">
        <v>6238</v>
      </c>
      <c r="E67" s="1" t="s">
        <v>90</v>
      </c>
      <c r="F67" s="1" t="s">
        <v>700</v>
      </c>
      <c r="G67" s="1" t="s">
        <v>653</v>
      </c>
      <c r="H67" s="1" t="s">
        <v>756</v>
      </c>
      <c r="I67" s="1" t="s">
        <v>85</v>
      </c>
      <c r="J67" s="1" t="s">
        <v>217</v>
      </c>
      <c r="K67" s="1" t="s">
        <v>596</v>
      </c>
      <c r="L67" s="2">
        <v>1001.2</v>
      </c>
      <c r="M67" s="1" t="s">
        <v>1342</v>
      </c>
      <c r="N67" s="1" t="s">
        <v>183</v>
      </c>
      <c r="O67" s="1" t="s">
        <v>170</v>
      </c>
      <c r="P67" s="1" t="s">
        <v>1080</v>
      </c>
      <c r="Q67" s="1" t="s">
        <v>1486</v>
      </c>
      <c r="R67" s="1" t="s">
        <v>218</v>
      </c>
      <c r="S67" s="1" t="s">
        <v>759</v>
      </c>
      <c r="T67" s="1" t="s">
        <v>2132</v>
      </c>
      <c r="U67" s="1" t="s">
        <v>1791</v>
      </c>
      <c r="V67" s="1"/>
      <c r="W67" s="1" t="s">
        <v>667</v>
      </c>
      <c r="X67" s="1">
        <f t="shared" si="5"/>
        <v>1600</v>
      </c>
      <c r="Y67" s="1">
        <f t="shared" si="6"/>
        <v>0</v>
      </c>
      <c r="Z67" s="1" t="e">
        <f t="shared" si="7"/>
        <v>#N/A</v>
      </c>
      <c r="AA67" s="1" t="e">
        <f t="shared" si="8"/>
        <v>#N/A</v>
      </c>
      <c r="AB67" s="1">
        <f t="shared" si="9"/>
        <v>1600</v>
      </c>
    </row>
    <row r="68" spans="1:28" hidden="1" x14ac:dyDescent="0.3">
      <c r="A68" s="1">
        <v>1601</v>
      </c>
      <c r="B68" s="1" t="s">
        <v>73</v>
      </c>
      <c r="C68" s="5">
        <v>43978.576053240744</v>
      </c>
      <c r="D68" s="1" t="s">
        <v>4592</v>
      </c>
      <c r="E68" s="1" t="s">
        <v>78</v>
      </c>
      <c r="F68" s="1" t="s">
        <v>662</v>
      </c>
      <c r="G68" s="1" t="s">
        <v>653</v>
      </c>
      <c r="H68" s="1" t="s">
        <v>756</v>
      </c>
      <c r="I68" s="1" t="s">
        <v>39</v>
      </c>
      <c r="J68" s="1" t="s">
        <v>394</v>
      </c>
      <c r="K68" s="1" t="s">
        <v>73</v>
      </c>
      <c r="L68" s="2">
        <v>210</v>
      </c>
      <c r="M68" s="1" t="s">
        <v>4052</v>
      </c>
      <c r="N68" s="1" t="s">
        <v>887</v>
      </c>
      <c r="O68" s="1" t="s">
        <v>170</v>
      </c>
      <c r="P68" s="1" t="s">
        <v>4593</v>
      </c>
      <c r="Q68" s="1" t="s">
        <v>1486</v>
      </c>
      <c r="R68" s="1" t="s">
        <v>218</v>
      </c>
      <c r="S68" s="1" t="s">
        <v>1004</v>
      </c>
      <c r="T68" s="1" t="s">
        <v>2132</v>
      </c>
      <c r="U68" s="1" t="s">
        <v>1791</v>
      </c>
      <c r="V68" s="1"/>
      <c r="W68" s="1" t="s">
        <v>667</v>
      </c>
      <c r="X68" s="1" t="e">
        <f t="shared" si="5"/>
        <v>#N/A</v>
      </c>
      <c r="Y68" s="1" t="e">
        <f t="shared" si="6"/>
        <v>#N/A</v>
      </c>
      <c r="Z68" s="1" t="e">
        <f t="shared" si="7"/>
        <v>#N/A</v>
      </c>
      <c r="AA68" s="1" t="e">
        <f t="shared" si="8"/>
        <v>#N/A</v>
      </c>
      <c r="AB68" s="1">
        <f t="shared" si="9"/>
        <v>1601</v>
      </c>
    </row>
    <row r="69" spans="1:28" hidden="1" x14ac:dyDescent="0.3">
      <c r="A69" s="1">
        <v>1619</v>
      </c>
      <c r="B69" s="1" t="s">
        <v>1326</v>
      </c>
      <c r="C69" s="5">
        <v>43986.715208333335</v>
      </c>
      <c r="D69" s="1" t="s">
        <v>4735</v>
      </c>
      <c r="E69" s="1" t="s">
        <v>48</v>
      </c>
      <c r="F69" s="1" t="s">
        <v>652</v>
      </c>
      <c r="G69" s="1" t="s">
        <v>653</v>
      </c>
      <c r="H69" s="1" t="s">
        <v>756</v>
      </c>
      <c r="I69" s="1" t="s">
        <v>123</v>
      </c>
      <c r="J69" s="1" t="s">
        <v>998</v>
      </c>
      <c r="K69" s="1" t="s">
        <v>281</v>
      </c>
      <c r="L69" s="2">
        <v>2079</v>
      </c>
      <c r="M69" s="1" t="s">
        <v>1003</v>
      </c>
      <c r="N69" s="1" t="s">
        <v>887</v>
      </c>
      <c r="O69" s="1" t="s">
        <v>814</v>
      </c>
      <c r="P69" s="1" t="s">
        <v>758</v>
      </c>
      <c r="Q69" s="1" t="s">
        <v>89</v>
      </c>
      <c r="R69" s="1" t="s">
        <v>1828</v>
      </c>
      <c r="S69" s="1" t="s">
        <v>4736</v>
      </c>
      <c r="T69" s="1" t="s">
        <v>2132</v>
      </c>
      <c r="U69" s="1" t="s">
        <v>1791</v>
      </c>
      <c r="V69" s="1"/>
      <c r="W69" s="1" t="s">
        <v>667</v>
      </c>
      <c r="X69" s="1">
        <f t="shared" si="5"/>
        <v>1619</v>
      </c>
      <c r="Y69" s="1">
        <f t="shared" si="6"/>
        <v>0</v>
      </c>
      <c r="Z69" s="1">
        <f t="shared" si="7"/>
        <v>1619</v>
      </c>
      <c r="AA69" s="1" t="str">
        <f t="shared" si="8"/>
        <v>Activo</v>
      </c>
      <c r="AB69" s="1">
        <f t="shared" si="9"/>
        <v>1619</v>
      </c>
    </row>
    <row r="70" spans="1:28" hidden="1" x14ac:dyDescent="0.3">
      <c r="A70" s="1">
        <v>1622</v>
      </c>
      <c r="B70" s="1" t="s">
        <v>1326</v>
      </c>
      <c r="C70" s="5">
        <v>43987.53329861111</v>
      </c>
      <c r="D70" s="1" t="s">
        <v>4739</v>
      </c>
      <c r="E70" s="1" t="s">
        <v>48</v>
      </c>
      <c r="F70" s="1" t="s">
        <v>652</v>
      </c>
      <c r="G70" s="1" t="s">
        <v>653</v>
      </c>
      <c r="H70" s="1" t="s">
        <v>756</v>
      </c>
      <c r="I70" s="1" t="s">
        <v>123</v>
      </c>
      <c r="J70" s="1" t="s">
        <v>998</v>
      </c>
      <c r="K70" s="1" t="s">
        <v>281</v>
      </c>
      <c r="L70" s="2">
        <v>2079</v>
      </c>
      <c r="M70" s="1" t="s">
        <v>1003</v>
      </c>
      <c r="N70" s="1" t="s">
        <v>887</v>
      </c>
      <c r="O70" s="1" t="s">
        <v>814</v>
      </c>
      <c r="P70" s="1" t="s">
        <v>758</v>
      </c>
      <c r="Q70" s="1" t="s">
        <v>89</v>
      </c>
      <c r="R70" s="1" t="s">
        <v>1828</v>
      </c>
      <c r="S70" s="1" t="s">
        <v>4740</v>
      </c>
      <c r="T70" s="1" t="s">
        <v>2132</v>
      </c>
      <c r="U70" s="1" t="s">
        <v>1791</v>
      </c>
      <c r="V70" s="1"/>
      <c r="W70" s="1" t="s">
        <v>667</v>
      </c>
      <c r="X70" s="1">
        <f t="shared" si="5"/>
        <v>1622</v>
      </c>
      <c r="Y70" s="1">
        <f t="shared" si="6"/>
        <v>0</v>
      </c>
      <c r="Z70" s="1">
        <f t="shared" si="7"/>
        <v>1622</v>
      </c>
      <c r="AA70" s="1" t="str">
        <f t="shared" si="8"/>
        <v>Activo</v>
      </c>
      <c r="AB70" s="1">
        <f t="shared" si="9"/>
        <v>1622</v>
      </c>
    </row>
    <row r="71" spans="1:28" hidden="1" x14ac:dyDescent="0.3">
      <c r="A71" s="1">
        <v>1623</v>
      </c>
      <c r="B71" s="1" t="s">
        <v>1326</v>
      </c>
      <c r="C71" s="5">
        <v>43987.539317129631</v>
      </c>
      <c r="D71" s="1" t="s">
        <v>4741</v>
      </c>
      <c r="E71" s="1" t="s">
        <v>48</v>
      </c>
      <c r="F71" s="1" t="s">
        <v>652</v>
      </c>
      <c r="G71" s="1" t="s">
        <v>653</v>
      </c>
      <c r="H71" s="1" t="s">
        <v>756</v>
      </c>
      <c r="I71" s="1" t="s">
        <v>123</v>
      </c>
      <c r="J71" s="1" t="s">
        <v>998</v>
      </c>
      <c r="K71" s="1" t="s">
        <v>281</v>
      </c>
      <c r="L71" s="2">
        <v>2079</v>
      </c>
      <c r="M71" s="1" t="s">
        <v>1003</v>
      </c>
      <c r="N71" s="1" t="s">
        <v>887</v>
      </c>
      <c r="O71" s="1" t="s">
        <v>814</v>
      </c>
      <c r="P71" s="1" t="s">
        <v>758</v>
      </c>
      <c r="Q71" s="1" t="s">
        <v>89</v>
      </c>
      <c r="R71" s="1" t="s">
        <v>1828</v>
      </c>
      <c r="S71" s="1" t="s">
        <v>4740</v>
      </c>
      <c r="T71" s="1" t="s">
        <v>2132</v>
      </c>
      <c r="U71" s="1" t="s">
        <v>1791</v>
      </c>
      <c r="V71" s="1"/>
      <c r="W71" s="1" t="s">
        <v>667</v>
      </c>
      <c r="X71" s="1">
        <f t="shared" si="5"/>
        <v>1623</v>
      </c>
      <c r="Y71" s="1">
        <f t="shared" si="6"/>
        <v>0</v>
      </c>
      <c r="Z71" s="1">
        <f t="shared" si="7"/>
        <v>1623</v>
      </c>
      <c r="AA71" s="1" t="str">
        <f t="shared" si="8"/>
        <v>Activo</v>
      </c>
      <c r="AB71" s="1">
        <f t="shared" si="9"/>
        <v>1623</v>
      </c>
    </row>
    <row r="72" spans="1:28" hidden="1" x14ac:dyDescent="0.3">
      <c r="A72" s="1">
        <v>1624</v>
      </c>
      <c r="B72" s="1" t="s">
        <v>1326</v>
      </c>
      <c r="C72" s="5">
        <v>43987.54414351852</v>
      </c>
      <c r="D72" s="1" t="s">
        <v>4742</v>
      </c>
      <c r="E72" s="1" t="s">
        <v>48</v>
      </c>
      <c r="F72" s="1" t="s">
        <v>652</v>
      </c>
      <c r="G72" s="1" t="s">
        <v>653</v>
      </c>
      <c r="H72" s="1" t="s">
        <v>756</v>
      </c>
      <c r="I72" s="1" t="s">
        <v>123</v>
      </c>
      <c r="J72" s="1" t="s">
        <v>998</v>
      </c>
      <c r="K72" s="1" t="s">
        <v>281</v>
      </c>
      <c r="L72" s="2">
        <v>2082</v>
      </c>
      <c r="M72" s="1" t="s">
        <v>742</v>
      </c>
      <c r="N72" s="1" t="s">
        <v>887</v>
      </c>
      <c r="O72" s="1" t="s">
        <v>814</v>
      </c>
      <c r="P72" s="1" t="s">
        <v>758</v>
      </c>
      <c r="Q72" s="1" t="s">
        <v>89</v>
      </c>
      <c r="R72" s="1" t="s">
        <v>1828</v>
      </c>
      <c r="S72" s="1" t="s">
        <v>4740</v>
      </c>
      <c r="T72" s="1" t="s">
        <v>2132</v>
      </c>
      <c r="U72" s="1" t="s">
        <v>1791</v>
      </c>
      <c r="V72" s="1"/>
      <c r="W72" s="1" t="s">
        <v>667</v>
      </c>
      <c r="X72" s="1">
        <f t="shared" si="5"/>
        <v>1624</v>
      </c>
      <c r="Y72" s="1">
        <f t="shared" si="6"/>
        <v>0</v>
      </c>
      <c r="Z72" s="1">
        <f t="shared" si="7"/>
        <v>1624</v>
      </c>
      <c r="AA72" s="1" t="str">
        <f t="shared" si="8"/>
        <v>Activo</v>
      </c>
      <c r="AB72" s="1">
        <f t="shared" si="9"/>
        <v>1624</v>
      </c>
    </row>
    <row r="73" spans="1:28" hidden="1" x14ac:dyDescent="0.3">
      <c r="A73" s="1">
        <v>1625</v>
      </c>
      <c r="B73" s="1" t="s">
        <v>1513</v>
      </c>
      <c r="C73" s="5">
        <v>43987.845856481479</v>
      </c>
      <c r="D73" s="1" t="s">
        <v>4743</v>
      </c>
      <c r="E73" s="1" t="s">
        <v>139</v>
      </c>
      <c r="F73" s="1" t="s">
        <v>713</v>
      </c>
      <c r="G73" s="1" t="s">
        <v>653</v>
      </c>
      <c r="H73" s="1" t="s">
        <v>1463</v>
      </c>
      <c r="I73" s="1" t="s">
        <v>148</v>
      </c>
      <c r="J73" s="1" t="s">
        <v>140</v>
      </c>
      <c r="K73" s="1" t="s">
        <v>999</v>
      </c>
      <c r="L73" s="2">
        <v>1023</v>
      </c>
      <c r="M73" s="1" t="s">
        <v>4383</v>
      </c>
      <c r="N73" s="1" t="s">
        <v>887</v>
      </c>
      <c r="O73" s="1" t="s">
        <v>170</v>
      </c>
      <c r="P73" s="1" t="s">
        <v>758</v>
      </c>
      <c r="Q73" s="1" t="s">
        <v>1486</v>
      </c>
      <c r="R73" s="1" t="s">
        <v>218</v>
      </c>
      <c r="S73" s="1" t="s">
        <v>4584</v>
      </c>
      <c r="T73" s="1" t="s">
        <v>2132</v>
      </c>
      <c r="U73" s="1" t="s">
        <v>1791</v>
      </c>
      <c r="V73" s="1"/>
      <c r="W73" s="1" t="s">
        <v>667</v>
      </c>
      <c r="X73" s="1">
        <f t="shared" si="5"/>
        <v>1625</v>
      </c>
      <c r="Y73" s="1">
        <f t="shared" si="6"/>
        <v>0</v>
      </c>
      <c r="Z73" s="1">
        <f t="shared" si="7"/>
        <v>1625</v>
      </c>
      <c r="AA73" s="1" t="str">
        <f t="shared" si="8"/>
        <v>Activo</v>
      </c>
      <c r="AB73" s="1">
        <f t="shared" si="9"/>
        <v>1625</v>
      </c>
    </row>
    <row r="74" spans="1:28" hidden="1" x14ac:dyDescent="0.3">
      <c r="A74" s="1">
        <v>1641</v>
      </c>
      <c r="B74" s="1" t="s">
        <v>40</v>
      </c>
      <c r="C74" s="5">
        <v>43992.934386574074</v>
      </c>
      <c r="D74" s="1" t="s">
        <v>4764</v>
      </c>
      <c r="E74" s="1" t="s">
        <v>139</v>
      </c>
      <c r="F74" s="1" t="s">
        <v>713</v>
      </c>
      <c r="G74" s="1" t="s">
        <v>653</v>
      </c>
      <c r="H74" s="1" t="s">
        <v>756</v>
      </c>
      <c r="I74" s="1" t="s">
        <v>123</v>
      </c>
      <c r="J74" s="1" t="s">
        <v>50</v>
      </c>
      <c r="K74" s="1" t="s">
        <v>122</v>
      </c>
      <c r="L74" s="2">
        <v>700</v>
      </c>
      <c r="M74" s="1" t="s">
        <v>680</v>
      </c>
      <c r="N74" s="1" t="s">
        <v>887</v>
      </c>
      <c r="O74" s="1" t="s">
        <v>170</v>
      </c>
      <c r="P74" s="1" t="s">
        <v>1312</v>
      </c>
      <c r="Q74" s="1" t="s">
        <v>177</v>
      </c>
      <c r="R74" s="1" t="s">
        <v>1828</v>
      </c>
      <c r="S74" s="1" t="s">
        <v>4765</v>
      </c>
      <c r="T74" s="1" t="s">
        <v>2132</v>
      </c>
      <c r="U74" s="1" t="s">
        <v>1791</v>
      </c>
      <c r="V74" s="1"/>
      <c r="W74" s="1" t="s">
        <v>667</v>
      </c>
      <c r="X74" s="1">
        <f t="shared" si="5"/>
        <v>1641</v>
      </c>
      <c r="Y74" s="1">
        <f t="shared" si="6"/>
        <v>0</v>
      </c>
      <c r="Z74" s="1">
        <f t="shared" si="7"/>
        <v>1641</v>
      </c>
      <c r="AA74" s="1" t="str">
        <f t="shared" si="8"/>
        <v>Activo</v>
      </c>
      <c r="AB74" s="1">
        <f t="shared" si="9"/>
        <v>1641</v>
      </c>
    </row>
    <row r="75" spans="1:28" hidden="1" x14ac:dyDescent="0.3">
      <c r="A75" s="1">
        <v>1656</v>
      </c>
      <c r="B75" s="1" t="s">
        <v>207</v>
      </c>
      <c r="C75" s="5">
        <v>43993.488310185188</v>
      </c>
      <c r="D75" s="1" t="s">
        <v>4785</v>
      </c>
      <c r="E75" s="1" t="s">
        <v>139</v>
      </c>
      <c r="F75" s="1" t="s">
        <v>713</v>
      </c>
      <c r="G75" s="1" t="s">
        <v>653</v>
      </c>
      <c r="H75" s="1" t="s">
        <v>756</v>
      </c>
      <c r="I75" s="1" t="s">
        <v>123</v>
      </c>
      <c r="J75" s="1" t="s">
        <v>50</v>
      </c>
      <c r="K75" s="1" t="s">
        <v>207</v>
      </c>
      <c r="L75" s="2">
        <v>744</v>
      </c>
      <c r="M75" s="1" t="s">
        <v>1075</v>
      </c>
      <c r="N75" s="1" t="s">
        <v>887</v>
      </c>
      <c r="O75" s="1" t="s">
        <v>170</v>
      </c>
      <c r="P75" s="1" t="s">
        <v>1312</v>
      </c>
      <c r="Q75" s="1" t="s">
        <v>1486</v>
      </c>
      <c r="R75" s="1" t="s">
        <v>218</v>
      </c>
      <c r="S75" s="1" t="s">
        <v>1004</v>
      </c>
      <c r="T75" s="1" t="s">
        <v>2132</v>
      </c>
      <c r="U75" s="1" t="s">
        <v>1791</v>
      </c>
      <c r="V75" s="1"/>
      <c r="W75" s="1" t="s">
        <v>667</v>
      </c>
      <c r="X75" s="1">
        <f t="shared" si="5"/>
        <v>1656</v>
      </c>
      <c r="Y75" s="1">
        <f t="shared" si="6"/>
        <v>0</v>
      </c>
      <c r="Z75" s="1">
        <f t="shared" si="7"/>
        <v>1656</v>
      </c>
      <c r="AA75" s="1" t="str">
        <f t="shared" si="8"/>
        <v>Activo</v>
      </c>
      <c r="AB75" s="1">
        <f t="shared" si="9"/>
        <v>1656</v>
      </c>
    </row>
    <row r="76" spans="1:28" hidden="1" x14ac:dyDescent="0.3">
      <c r="A76" s="1">
        <v>1695</v>
      </c>
      <c r="B76" s="1" t="s">
        <v>1326</v>
      </c>
      <c r="C76" s="5">
        <v>43994.021840277775</v>
      </c>
      <c r="D76" s="1" t="s">
        <v>4831</v>
      </c>
      <c r="E76" s="1" t="s">
        <v>139</v>
      </c>
      <c r="F76" s="1" t="s">
        <v>713</v>
      </c>
      <c r="G76" s="1" t="s">
        <v>653</v>
      </c>
      <c r="H76" s="1" t="s">
        <v>756</v>
      </c>
      <c r="I76" s="1" t="s">
        <v>123</v>
      </c>
      <c r="J76" s="1" t="s">
        <v>998</v>
      </c>
      <c r="K76" s="1" t="s">
        <v>281</v>
      </c>
      <c r="L76" s="2">
        <v>834</v>
      </c>
      <c r="M76" s="1" t="s">
        <v>4215</v>
      </c>
      <c r="N76" s="1" t="s">
        <v>887</v>
      </c>
      <c r="O76" s="1" t="s">
        <v>170</v>
      </c>
      <c r="P76" s="1" t="s">
        <v>1080</v>
      </c>
      <c r="Q76" s="1" t="s">
        <v>1486</v>
      </c>
      <c r="R76" s="1" t="s">
        <v>218</v>
      </c>
      <c r="S76" s="1" t="s">
        <v>4832</v>
      </c>
      <c r="T76" s="1" t="s">
        <v>2132</v>
      </c>
      <c r="U76" s="1" t="s">
        <v>1791</v>
      </c>
      <c r="V76" s="1"/>
      <c r="W76" s="1" t="s">
        <v>667</v>
      </c>
      <c r="X76" s="1">
        <f t="shared" si="5"/>
        <v>1695</v>
      </c>
      <c r="Y76" s="1">
        <f t="shared" si="6"/>
        <v>0</v>
      </c>
      <c r="Z76" s="1">
        <f t="shared" si="7"/>
        <v>1695</v>
      </c>
      <c r="AA76" s="1" t="str">
        <f t="shared" si="8"/>
        <v>Activo</v>
      </c>
      <c r="AB76" s="1">
        <f t="shared" si="9"/>
        <v>1695</v>
      </c>
    </row>
    <row r="77" spans="1:28" hidden="1" x14ac:dyDescent="0.3">
      <c r="A77" s="1">
        <v>1770</v>
      </c>
      <c r="B77" s="1" t="s">
        <v>1513</v>
      </c>
      <c r="C77" s="5">
        <v>43999.541458333333</v>
      </c>
      <c r="D77" s="1" t="s">
        <v>6309</v>
      </c>
      <c r="E77" s="1" t="s">
        <v>139</v>
      </c>
      <c r="F77" s="1" t="s">
        <v>713</v>
      </c>
      <c r="G77" s="1" t="s">
        <v>653</v>
      </c>
      <c r="H77" s="1" t="s">
        <v>756</v>
      </c>
      <c r="I77" s="1" t="s">
        <v>148</v>
      </c>
      <c r="J77" s="1" t="s">
        <v>140</v>
      </c>
      <c r="K77" s="1" t="s">
        <v>999</v>
      </c>
      <c r="L77" s="2">
        <v>700</v>
      </c>
      <c r="M77" s="1" t="s">
        <v>680</v>
      </c>
      <c r="N77" s="1" t="s">
        <v>887</v>
      </c>
      <c r="O77" s="1" t="s">
        <v>284</v>
      </c>
      <c r="P77" s="1" t="s">
        <v>2168</v>
      </c>
      <c r="Q77" s="1" t="s">
        <v>89</v>
      </c>
      <c r="R77" s="1" t="s">
        <v>218</v>
      </c>
      <c r="S77" s="1" t="s">
        <v>1001</v>
      </c>
      <c r="T77" s="1" t="s">
        <v>2132</v>
      </c>
      <c r="U77" s="1" t="s">
        <v>1791</v>
      </c>
      <c r="V77" s="1"/>
      <c r="W77" s="1" t="s">
        <v>667</v>
      </c>
      <c r="X77" s="1">
        <f t="shared" si="5"/>
        <v>1770</v>
      </c>
      <c r="Y77" s="1">
        <f t="shared" si="6"/>
        <v>0</v>
      </c>
      <c r="Z77" s="1">
        <f t="shared" si="7"/>
        <v>1770</v>
      </c>
      <c r="AA77" s="1" t="str">
        <f t="shared" si="8"/>
        <v>Activo</v>
      </c>
      <c r="AB77" s="1">
        <f t="shared" si="9"/>
        <v>1770</v>
      </c>
    </row>
    <row r="78" spans="1:28" hidden="1" x14ac:dyDescent="0.3">
      <c r="A78" s="1">
        <v>1776</v>
      </c>
      <c r="B78" s="1" t="s">
        <v>842</v>
      </c>
      <c r="C78" s="5">
        <v>44000.530358796299</v>
      </c>
      <c r="D78" s="1" t="s">
        <v>6621</v>
      </c>
      <c r="E78" s="1" t="s">
        <v>48</v>
      </c>
      <c r="F78" s="1" t="s">
        <v>652</v>
      </c>
      <c r="G78" s="1" t="s">
        <v>653</v>
      </c>
      <c r="H78" s="1" t="s">
        <v>756</v>
      </c>
      <c r="I78" s="1" t="s">
        <v>123</v>
      </c>
      <c r="J78" s="1" t="s">
        <v>128</v>
      </c>
      <c r="K78" s="1" t="s">
        <v>122</v>
      </c>
      <c r="L78" s="2">
        <v>700</v>
      </c>
      <c r="M78" s="1" t="s">
        <v>680</v>
      </c>
      <c r="N78" s="1" t="s">
        <v>887</v>
      </c>
      <c r="O78" s="1" t="s">
        <v>170</v>
      </c>
      <c r="P78" s="1" t="s">
        <v>1080</v>
      </c>
      <c r="Q78" s="1" t="s">
        <v>1486</v>
      </c>
      <c r="R78" s="1" t="s">
        <v>218</v>
      </c>
      <c r="S78" s="1" t="s">
        <v>1769</v>
      </c>
      <c r="T78" s="1" t="s">
        <v>2132</v>
      </c>
      <c r="U78" s="1" t="s">
        <v>1791</v>
      </c>
      <c r="V78" s="1"/>
      <c r="W78" s="1" t="s">
        <v>667</v>
      </c>
      <c r="X78" s="1">
        <f t="shared" si="5"/>
        <v>1776</v>
      </c>
      <c r="Y78" s="1">
        <f t="shared" si="6"/>
        <v>0</v>
      </c>
      <c r="Z78" s="1">
        <f t="shared" si="7"/>
        <v>1776</v>
      </c>
      <c r="AA78" s="1" t="str">
        <f t="shared" si="8"/>
        <v>Activo</v>
      </c>
      <c r="AB78" s="1">
        <f t="shared" si="9"/>
        <v>1776</v>
      </c>
    </row>
    <row r="79" spans="1:28" hidden="1" x14ac:dyDescent="0.3">
      <c r="A79" s="1">
        <v>1777</v>
      </c>
      <c r="B79" s="1" t="s">
        <v>842</v>
      </c>
      <c r="C79" s="5">
        <v>44000.557604166665</v>
      </c>
      <c r="D79" s="1" t="s">
        <v>6318</v>
      </c>
      <c r="E79" s="1" t="s">
        <v>48</v>
      </c>
      <c r="F79" s="1" t="s">
        <v>652</v>
      </c>
      <c r="G79" s="1" t="s">
        <v>653</v>
      </c>
      <c r="H79" s="1" t="s">
        <v>756</v>
      </c>
      <c r="I79" s="1" t="s">
        <v>123</v>
      </c>
      <c r="J79" s="1" t="s">
        <v>128</v>
      </c>
      <c r="K79" s="1" t="s">
        <v>122</v>
      </c>
      <c r="L79" s="2">
        <v>700</v>
      </c>
      <c r="M79" s="1" t="s">
        <v>680</v>
      </c>
      <c r="N79" s="1" t="s">
        <v>887</v>
      </c>
      <c r="O79" s="1" t="s">
        <v>170</v>
      </c>
      <c r="P79" s="1" t="s">
        <v>1080</v>
      </c>
      <c r="Q79" s="1" t="s">
        <v>1486</v>
      </c>
      <c r="R79" s="1" t="s">
        <v>218</v>
      </c>
      <c r="S79" s="1" t="s">
        <v>1001</v>
      </c>
      <c r="T79" s="1" t="s">
        <v>2132</v>
      </c>
      <c r="U79" s="1" t="s">
        <v>1791</v>
      </c>
      <c r="V79" s="1"/>
      <c r="W79" s="1" t="s">
        <v>667</v>
      </c>
      <c r="X79" s="1">
        <f t="shared" si="5"/>
        <v>1777</v>
      </c>
      <c r="Y79" s="1">
        <f t="shared" si="6"/>
        <v>0</v>
      </c>
      <c r="Z79" s="1">
        <f t="shared" si="7"/>
        <v>1777</v>
      </c>
      <c r="AA79" s="1" t="str">
        <f t="shared" si="8"/>
        <v>Activo</v>
      </c>
      <c r="AB79" s="1">
        <f t="shared" si="9"/>
        <v>1777</v>
      </c>
    </row>
    <row r="80" spans="1:28" hidden="1" x14ac:dyDescent="0.3">
      <c r="A80" s="1">
        <v>1787</v>
      </c>
      <c r="B80" s="1" t="s">
        <v>376</v>
      </c>
      <c r="C80" s="5">
        <v>44006.779456018521</v>
      </c>
      <c r="D80" s="1" t="s">
        <v>6330</v>
      </c>
      <c r="E80" s="1" t="s">
        <v>139</v>
      </c>
      <c r="F80" s="1" t="s">
        <v>713</v>
      </c>
      <c r="G80" s="1" t="s">
        <v>653</v>
      </c>
      <c r="H80" s="1" t="s">
        <v>756</v>
      </c>
      <c r="I80" s="1" t="s">
        <v>39</v>
      </c>
      <c r="J80" s="1" t="s">
        <v>682</v>
      </c>
      <c r="K80" s="1" t="s">
        <v>376</v>
      </c>
      <c r="L80" s="2">
        <v>672</v>
      </c>
      <c r="M80" s="1" t="s">
        <v>899</v>
      </c>
      <c r="N80" s="1" t="s">
        <v>887</v>
      </c>
      <c r="O80" s="1" t="s">
        <v>170</v>
      </c>
      <c r="P80" s="1" t="s">
        <v>1312</v>
      </c>
      <c r="Q80" s="1" t="s">
        <v>1486</v>
      </c>
      <c r="R80" s="1" t="s">
        <v>218</v>
      </c>
      <c r="S80" s="1" t="s">
        <v>4756</v>
      </c>
      <c r="T80" s="1" t="s">
        <v>2132</v>
      </c>
      <c r="U80" s="1" t="s">
        <v>1791</v>
      </c>
      <c r="V80" s="1"/>
      <c r="W80" s="1" t="s">
        <v>667</v>
      </c>
      <c r="X80" s="1">
        <f t="shared" si="5"/>
        <v>1787</v>
      </c>
      <c r="Y80" s="1">
        <f t="shared" si="6"/>
        <v>0</v>
      </c>
      <c r="Z80" s="1">
        <f t="shared" si="7"/>
        <v>1787</v>
      </c>
      <c r="AA80" s="1" t="str">
        <f t="shared" si="8"/>
        <v>Activo</v>
      </c>
      <c r="AB80" s="1">
        <f t="shared" si="9"/>
        <v>1787</v>
      </c>
    </row>
    <row r="81" spans="1:28" hidden="1" x14ac:dyDescent="0.3">
      <c r="A81" s="1">
        <v>1793</v>
      </c>
      <c r="B81" s="1" t="s">
        <v>1277</v>
      </c>
      <c r="C81" s="5">
        <v>44011.496168981481</v>
      </c>
      <c r="D81" s="1" t="s">
        <v>6337</v>
      </c>
      <c r="E81" s="1" t="s">
        <v>159</v>
      </c>
      <c r="F81" s="1" t="s">
        <v>2061</v>
      </c>
      <c r="G81" s="1" t="s">
        <v>653</v>
      </c>
      <c r="H81" s="1" t="s">
        <v>756</v>
      </c>
      <c r="I81" s="1" t="s">
        <v>39</v>
      </c>
      <c r="J81" s="1" t="s">
        <v>210</v>
      </c>
      <c r="K81" s="1" t="s">
        <v>214</v>
      </c>
      <c r="L81" s="2">
        <v>809</v>
      </c>
      <c r="M81" s="1" t="s">
        <v>1087</v>
      </c>
      <c r="N81" s="1" t="s">
        <v>887</v>
      </c>
      <c r="O81" s="1" t="s">
        <v>170</v>
      </c>
      <c r="P81" s="1" t="s">
        <v>758</v>
      </c>
      <c r="Q81" s="1" t="s">
        <v>210</v>
      </c>
      <c r="R81" s="1" t="s">
        <v>218</v>
      </c>
      <c r="S81" s="1" t="s">
        <v>1004</v>
      </c>
      <c r="T81" s="1" t="s">
        <v>2132</v>
      </c>
      <c r="U81" s="1" t="s">
        <v>1791</v>
      </c>
      <c r="V81" s="1"/>
      <c r="W81" s="1" t="s">
        <v>667</v>
      </c>
      <c r="X81" s="1">
        <f t="shared" si="5"/>
        <v>1793</v>
      </c>
      <c r="Y81" s="1">
        <f t="shared" si="6"/>
        <v>0</v>
      </c>
      <c r="Z81" s="1" t="e">
        <f t="shared" si="7"/>
        <v>#N/A</v>
      </c>
      <c r="AA81" s="1" t="e">
        <f t="shared" si="8"/>
        <v>#N/A</v>
      </c>
      <c r="AB81" s="1">
        <f t="shared" si="9"/>
        <v>1793</v>
      </c>
    </row>
    <row r="82" spans="1:28" hidden="1" x14ac:dyDescent="0.3">
      <c r="A82" s="1">
        <v>1795</v>
      </c>
      <c r="B82" s="1" t="s">
        <v>945</v>
      </c>
      <c r="C82" s="5">
        <v>44011.825555555559</v>
      </c>
      <c r="D82" s="1" t="s">
        <v>6623</v>
      </c>
      <c r="E82" s="1" t="s">
        <v>159</v>
      </c>
      <c r="F82" s="1" t="s">
        <v>2061</v>
      </c>
      <c r="G82" s="1" t="s">
        <v>653</v>
      </c>
      <c r="H82" s="1" t="s">
        <v>756</v>
      </c>
      <c r="I82" s="1" t="s">
        <v>39</v>
      </c>
      <c r="J82" s="1" t="s">
        <v>210</v>
      </c>
      <c r="K82" s="1" t="s">
        <v>214</v>
      </c>
      <c r="L82" s="2">
        <v>3013</v>
      </c>
      <c r="M82" s="1" t="s">
        <v>4404</v>
      </c>
      <c r="N82" s="1" t="s">
        <v>80</v>
      </c>
      <c r="O82" s="1" t="s">
        <v>6362</v>
      </c>
      <c r="P82" s="1" t="s">
        <v>1464</v>
      </c>
      <c r="Q82" s="1" t="s">
        <v>210</v>
      </c>
      <c r="R82" s="1" t="s">
        <v>218</v>
      </c>
      <c r="S82" s="1" t="s">
        <v>1004</v>
      </c>
      <c r="T82" s="1" t="s">
        <v>2132</v>
      </c>
      <c r="U82" s="1" t="s">
        <v>1791</v>
      </c>
      <c r="V82" s="1"/>
      <c r="W82" s="1" t="s">
        <v>667</v>
      </c>
      <c r="X82" s="1" t="e">
        <f t="shared" si="5"/>
        <v>#N/A</v>
      </c>
      <c r="Y82" s="1" t="e">
        <f t="shared" si="6"/>
        <v>#N/A</v>
      </c>
      <c r="Z82" s="1" t="e">
        <f t="shared" si="7"/>
        <v>#N/A</v>
      </c>
      <c r="AA82" s="1" t="e">
        <f t="shared" si="8"/>
        <v>#N/A</v>
      </c>
      <c r="AB82" s="1">
        <f t="shared" si="9"/>
        <v>1795</v>
      </c>
    </row>
    <row r="83" spans="1:28" hidden="1" x14ac:dyDescent="0.3">
      <c r="A83" s="1">
        <v>1802</v>
      </c>
      <c r="B83" s="1" t="s">
        <v>790</v>
      </c>
      <c r="C83" s="5">
        <v>44012.715868055559</v>
      </c>
      <c r="D83" s="1" t="s">
        <v>6631</v>
      </c>
      <c r="E83" s="1" t="s">
        <v>48</v>
      </c>
      <c r="F83" s="1" t="s">
        <v>652</v>
      </c>
      <c r="G83" s="1" t="s">
        <v>653</v>
      </c>
      <c r="H83" s="1" t="s">
        <v>756</v>
      </c>
      <c r="I83" s="1" t="s">
        <v>85</v>
      </c>
      <c r="J83" s="1" t="s">
        <v>98</v>
      </c>
      <c r="K83" s="1" t="s">
        <v>596</v>
      </c>
      <c r="L83" s="2">
        <v>645</v>
      </c>
      <c r="M83" s="1" t="s">
        <v>797</v>
      </c>
      <c r="N83" s="1" t="s">
        <v>887</v>
      </c>
      <c r="O83" s="1" t="s">
        <v>4681</v>
      </c>
      <c r="P83" s="1" t="s">
        <v>1080</v>
      </c>
      <c r="Q83" s="1" t="s">
        <v>89</v>
      </c>
      <c r="R83" s="1" t="s">
        <v>218</v>
      </c>
      <c r="S83" s="1" t="s">
        <v>759</v>
      </c>
      <c r="T83" s="1" t="s">
        <v>2132</v>
      </c>
      <c r="U83" s="1" t="s">
        <v>1791</v>
      </c>
      <c r="V83" s="1"/>
      <c r="W83" s="1" t="s">
        <v>667</v>
      </c>
      <c r="X83" s="1">
        <f t="shared" si="5"/>
        <v>1802</v>
      </c>
      <c r="Y83" s="1">
        <f t="shared" si="6"/>
        <v>0</v>
      </c>
      <c r="Z83" s="1">
        <f t="shared" si="7"/>
        <v>1802</v>
      </c>
      <c r="AA83" s="1" t="str">
        <f t="shared" si="8"/>
        <v>Activo</v>
      </c>
      <c r="AB83" s="1">
        <f t="shared" si="9"/>
        <v>1802</v>
      </c>
    </row>
    <row r="84" spans="1:28" hidden="1" x14ac:dyDescent="0.3">
      <c r="A84" s="1">
        <v>1808</v>
      </c>
      <c r="B84" s="1" t="s">
        <v>1513</v>
      </c>
      <c r="C84" s="5">
        <v>44015.727303240739</v>
      </c>
      <c r="D84" s="1" t="s">
        <v>6572</v>
      </c>
      <c r="E84" s="1" t="s">
        <v>139</v>
      </c>
      <c r="F84" s="1" t="s">
        <v>713</v>
      </c>
      <c r="G84" s="1" t="s">
        <v>653</v>
      </c>
      <c r="H84" s="1" t="s">
        <v>756</v>
      </c>
      <c r="I84" s="1" t="s">
        <v>148</v>
      </c>
      <c r="J84" s="1" t="s">
        <v>998</v>
      </c>
      <c r="K84" s="1" t="s">
        <v>999</v>
      </c>
      <c r="L84" s="2">
        <v>2079</v>
      </c>
      <c r="M84" s="1" t="s">
        <v>1003</v>
      </c>
      <c r="N84" s="1" t="s">
        <v>887</v>
      </c>
      <c r="O84" s="1" t="s">
        <v>170</v>
      </c>
      <c r="P84" s="1" t="s">
        <v>1312</v>
      </c>
      <c r="Q84" s="1" t="s">
        <v>177</v>
      </c>
      <c r="R84" s="1" t="s">
        <v>1828</v>
      </c>
      <c r="S84" s="1" t="s">
        <v>6304</v>
      </c>
      <c r="T84" s="1" t="s">
        <v>2132</v>
      </c>
      <c r="U84" s="1" t="s">
        <v>1791</v>
      </c>
      <c r="V84" s="1"/>
      <c r="W84" s="1" t="s">
        <v>667</v>
      </c>
      <c r="X84" s="1">
        <f t="shared" si="5"/>
        <v>1808</v>
      </c>
      <c r="Y84" s="1">
        <f t="shared" si="6"/>
        <v>0</v>
      </c>
      <c r="Z84" s="1">
        <f t="shared" si="7"/>
        <v>1808</v>
      </c>
      <c r="AA84" s="1" t="str">
        <f t="shared" si="8"/>
        <v>Activo</v>
      </c>
      <c r="AB84" s="1">
        <f t="shared" si="9"/>
        <v>1808</v>
      </c>
    </row>
    <row r="85" spans="1:28" hidden="1" x14ac:dyDescent="0.3">
      <c r="A85" s="1">
        <v>1813</v>
      </c>
      <c r="B85" s="1" t="s">
        <v>1110</v>
      </c>
      <c r="C85" s="5">
        <v>44019.77412037037</v>
      </c>
      <c r="D85" s="1" t="s">
        <v>6641</v>
      </c>
      <c r="E85" s="1" t="s">
        <v>90</v>
      </c>
      <c r="F85" s="1" t="s">
        <v>700</v>
      </c>
      <c r="G85" s="1" t="s">
        <v>653</v>
      </c>
      <c r="H85" s="1" t="s">
        <v>756</v>
      </c>
      <c r="I85" s="1" t="s">
        <v>477</v>
      </c>
      <c r="J85" s="1" t="s">
        <v>210</v>
      </c>
      <c r="K85" s="1" t="s">
        <v>340</v>
      </c>
      <c r="L85" s="2">
        <v>704</v>
      </c>
      <c r="M85" s="1" t="s">
        <v>747</v>
      </c>
      <c r="N85" s="1" t="s">
        <v>887</v>
      </c>
      <c r="O85" s="1" t="s">
        <v>6340</v>
      </c>
      <c r="P85" s="1" t="s">
        <v>6642</v>
      </c>
      <c r="Q85" s="1" t="s">
        <v>270</v>
      </c>
      <c r="R85" s="1" t="s">
        <v>218</v>
      </c>
      <c r="S85" s="1" t="s">
        <v>759</v>
      </c>
      <c r="T85" s="1" t="s">
        <v>2132</v>
      </c>
      <c r="U85" s="1" t="s">
        <v>1791</v>
      </c>
      <c r="V85" s="1"/>
      <c r="W85" s="1" t="s">
        <v>667</v>
      </c>
      <c r="X85" s="1">
        <f t="shared" si="5"/>
        <v>1813</v>
      </c>
      <c r="Y85" s="1">
        <f t="shared" si="6"/>
        <v>0</v>
      </c>
      <c r="Z85" s="1">
        <f t="shared" si="7"/>
        <v>1813</v>
      </c>
      <c r="AA85" s="1" t="str">
        <f t="shared" si="8"/>
        <v>Activo</v>
      </c>
      <c r="AB85" s="1">
        <f t="shared" si="9"/>
        <v>1813</v>
      </c>
    </row>
    <row r="86" spans="1:28" hidden="1" x14ac:dyDescent="0.3">
      <c r="A86" s="1">
        <v>1817</v>
      </c>
      <c r="B86" s="1" t="s">
        <v>835</v>
      </c>
      <c r="C86" s="5">
        <v>44025.841944444444</v>
      </c>
      <c r="D86" s="1" t="s">
        <v>6787</v>
      </c>
      <c r="E86" s="1" t="s">
        <v>48</v>
      </c>
      <c r="F86" s="1" t="s">
        <v>652</v>
      </c>
      <c r="G86" s="1" t="s">
        <v>653</v>
      </c>
      <c r="H86" s="1" t="s">
        <v>756</v>
      </c>
      <c r="I86" s="1" t="s">
        <v>123</v>
      </c>
      <c r="J86" s="1" t="s">
        <v>50</v>
      </c>
      <c r="K86" s="1" t="s">
        <v>207</v>
      </c>
      <c r="L86" s="2">
        <v>704</v>
      </c>
      <c r="M86" s="1" t="s">
        <v>747</v>
      </c>
      <c r="N86" s="1" t="s">
        <v>887</v>
      </c>
      <c r="O86" s="1" t="s">
        <v>170</v>
      </c>
      <c r="P86" s="1" t="s">
        <v>1080</v>
      </c>
      <c r="Q86" s="1" t="s">
        <v>58</v>
      </c>
      <c r="R86" s="1" t="s">
        <v>218</v>
      </c>
      <c r="S86" s="1" t="s">
        <v>6648</v>
      </c>
      <c r="T86" s="1" t="s">
        <v>2132</v>
      </c>
      <c r="U86" s="1" t="s">
        <v>1791</v>
      </c>
      <c r="V86" s="1"/>
      <c r="W86" s="1" t="s">
        <v>667</v>
      </c>
      <c r="X86" s="1">
        <f t="shared" si="5"/>
        <v>1817</v>
      </c>
      <c r="Y86" s="1">
        <f t="shared" si="6"/>
        <v>0</v>
      </c>
      <c r="Z86" s="1">
        <f t="shared" si="7"/>
        <v>1817</v>
      </c>
      <c r="AA86" s="1" t="str">
        <f t="shared" si="8"/>
        <v>Activo</v>
      </c>
      <c r="AB86" s="1">
        <f t="shared" si="9"/>
        <v>1817</v>
      </c>
    </row>
    <row r="87" spans="1:28" hidden="1" x14ac:dyDescent="0.3">
      <c r="A87" s="1">
        <v>1828</v>
      </c>
      <c r="B87" s="1" t="s">
        <v>1513</v>
      </c>
      <c r="C87" s="5">
        <v>44027.793449074074</v>
      </c>
      <c r="D87" s="1" t="s">
        <v>6574</v>
      </c>
      <c r="E87" s="1" t="s">
        <v>139</v>
      </c>
      <c r="F87" s="1" t="s">
        <v>713</v>
      </c>
      <c r="G87" s="1" t="s">
        <v>653</v>
      </c>
      <c r="H87" s="1" t="s">
        <v>1463</v>
      </c>
      <c r="I87" s="1" t="s">
        <v>148</v>
      </c>
      <c r="J87" s="1" t="s">
        <v>140</v>
      </c>
      <c r="K87" s="1" t="s">
        <v>999</v>
      </c>
      <c r="L87" s="2">
        <v>944.1</v>
      </c>
      <c r="M87" s="1" t="s">
        <v>1308</v>
      </c>
      <c r="N87" s="1" t="s">
        <v>6617</v>
      </c>
      <c r="O87" s="1" t="s">
        <v>170</v>
      </c>
      <c r="P87" s="1" t="s">
        <v>1915</v>
      </c>
      <c r="Q87" s="1" t="s">
        <v>1486</v>
      </c>
      <c r="R87" s="1" t="s">
        <v>218</v>
      </c>
      <c r="S87" s="1" t="s">
        <v>1001</v>
      </c>
      <c r="T87" s="1" t="s">
        <v>2132</v>
      </c>
      <c r="U87" s="1" t="s">
        <v>1791</v>
      </c>
      <c r="V87" s="1"/>
      <c r="W87" s="1" t="s">
        <v>667</v>
      </c>
      <c r="X87" s="1" t="e">
        <f t="shared" si="5"/>
        <v>#N/A</v>
      </c>
      <c r="Y87" s="1" t="e">
        <f t="shared" si="6"/>
        <v>#N/A</v>
      </c>
      <c r="Z87" s="1">
        <f t="shared" si="7"/>
        <v>1828</v>
      </c>
      <c r="AA87" s="1" t="str">
        <f t="shared" si="8"/>
        <v>Activo</v>
      </c>
      <c r="AB87" s="1">
        <f t="shared" si="9"/>
        <v>1828</v>
      </c>
    </row>
    <row r="88" spans="1:28" hidden="1" x14ac:dyDescent="0.3">
      <c r="A88" s="1">
        <v>1847</v>
      </c>
      <c r="B88" s="1" t="s">
        <v>376</v>
      </c>
      <c r="C88" s="5">
        <v>44048.8122337963</v>
      </c>
      <c r="D88" s="1" t="s">
        <v>6796</v>
      </c>
      <c r="E88" s="1" t="s">
        <v>139</v>
      </c>
      <c r="F88" s="1" t="s">
        <v>713</v>
      </c>
      <c r="G88" s="1" t="s">
        <v>653</v>
      </c>
      <c r="H88" s="1" t="s">
        <v>756</v>
      </c>
      <c r="I88" s="1" t="s">
        <v>39</v>
      </c>
      <c r="J88" s="1" t="s">
        <v>682</v>
      </c>
      <c r="K88" s="1" t="s">
        <v>376</v>
      </c>
      <c r="L88" s="2">
        <v>672</v>
      </c>
      <c r="M88" s="1" t="s">
        <v>899</v>
      </c>
      <c r="N88" s="1" t="s">
        <v>887</v>
      </c>
      <c r="O88" s="1" t="s">
        <v>170</v>
      </c>
      <c r="P88" s="1" t="s">
        <v>1312</v>
      </c>
      <c r="Q88" s="1" t="s">
        <v>1486</v>
      </c>
      <c r="R88" s="1" t="s">
        <v>218</v>
      </c>
      <c r="S88" s="1" t="s">
        <v>6797</v>
      </c>
      <c r="T88" s="1" t="s">
        <v>2132</v>
      </c>
      <c r="U88" s="1" t="s">
        <v>1791</v>
      </c>
      <c r="V88" s="1"/>
      <c r="W88" s="1" t="s">
        <v>667</v>
      </c>
      <c r="X88" s="1">
        <f t="shared" si="5"/>
        <v>1847</v>
      </c>
      <c r="Y88" s="1">
        <f t="shared" si="6"/>
        <v>0</v>
      </c>
      <c r="Z88" s="1">
        <f t="shared" si="7"/>
        <v>1847</v>
      </c>
      <c r="AA88" s="1" t="str">
        <f t="shared" si="8"/>
        <v>Activo</v>
      </c>
      <c r="AB88" s="1">
        <f t="shared" si="9"/>
        <v>1847</v>
      </c>
    </row>
    <row r="89" spans="1:28" hidden="1" x14ac:dyDescent="0.3">
      <c r="A89" s="1">
        <v>1853</v>
      </c>
      <c r="B89" s="1" t="s">
        <v>1245</v>
      </c>
      <c r="C89" s="5">
        <v>44050.557337962964</v>
      </c>
      <c r="D89" s="1" t="s">
        <v>6803</v>
      </c>
      <c r="E89" s="1" t="s">
        <v>78</v>
      </c>
      <c r="F89" s="1" t="s">
        <v>662</v>
      </c>
      <c r="G89" s="1" t="s">
        <v>653</v>
      </c>
      <c r="H89" s="1" t="s">
        <v>756</v>
      </c>
      <c r="I89" s="1" t="s">
        <v>39</v>
      </c>
      <c r="J89" s="1" t="s">
        <v>682</v>
      </c>
      <c r="K89" s="1" t="s">
        <v>376</v>
      </c>
      <c r="L89" s="2">
        <v>978</v>
      </c>
      <c r="M89" s="1" t="s">
        <v>781</v>
      </c>
      <c r="N89" s="1" t="s">
        <v>887</v>
      </c>
      <c r="O89" s="1" t="s">
        <v>170</v>
      </c>
      <c r="P89" s="1" t="s">
        <v>818</v>
      </c>
      <c r="Q89" s="1" t="s">
        <v>89</v>
      </c>
      <c r="R89" s="1" t="s">
        <v>218</v>
      </c>
      <c r="S89" s="1" t="s">
        <v>6804</v>
      </c>
      <c r="T89" s="1" t="s">
        <v>2132</v>
      </c>
      <c r="U89" s="1" t="s">
        <v>1791</v>
      </c>
      <c r="V89" s="1"/>
      <c r="W89" s="1" t="s">
        <v>667</v>
      </c>
      <c r="X89" s="1" t="e">
        <f t="shared" si="5"/>
        <v>#N/A</v>
      </c>
      <c r="Y89" s="1" t="e">
        <f t="shared" si="6"/>
        <v>#N/A</v>
      </c>
      <c r="Z89" s="1" t="e">
        <f t="shared" si="7"/>
        <v>#N/A</v>
      </c>
      <c r="AA89" s="1" t="e">
        <f t="shared" si="8"/>
        <v>#N/A</v>
      </c>
      <c r="AB89" s="1">
        <f t="shared" si="9"/>
        <v>1853</v>
      </c>
    </row>
    <row r="90" spans="1:28" hidden="1" x14ac:dyDescent="0.3">
      <c r="A90" s="1">
        <v>1858</v>
      </c>
      <c r="B90" s="1" t="s">
        <v>922</v>
      </c>
      <c r="C90" s="5">
        <v>44055.608831018515</v>
      </c>
      <c r="D90" s="1" t="s">
        <v>7047</v>
      </c>
      <c r="E90" s="1" t="s">
        <v>61</v>
      </c>
      <c r="F90" s="1" t="s">
        <v>719</v>
      </c>
      <c r="G90" s="1" t="s">
        <v>653</v>
      </c>
      <c r="H90" s="1" t="s">
        <v>756</v>
      </c>
      <c r="I90" s="1" t="s">
        <v>55</v>
      </c>
      <c r="J90" s="1" t="s">
        <v>62</v>
      </c>
      <c r="K90" s="1" t="s">
        <v>54</v>
      </c>
      <c r="L90" s="2">
        <v>299</v>
      </c>
      <c r="M90" s="1" t="s">
        <v>757</v>
      </c>
      <c r="N90" s="1" t="s">
        <v>887</v>
      </c>
      <c r="O90" s="1" t="s">
        <v>6473</v>
      </c>
      <c r="P90" s="1" t="s">
        <v>7048</v>
      </c>
      <c r="Q90" s="1" t="s">
        <v>1486</v>
      </c>
      <c r="R90" s="1" t="s">
        <v>218</v>
      </c>
      <c r="S90" s="1" t="s">
        <v>1115</v>
      </c>
      <c r="T90" s="1" t="s">
        <v>2132</v>
      </c>
      <c r="U90" s="1" t="s">
        <v>1791</v>
      </c>
      <c r="V90" s="1"/>
      <c r="W90" s="1" t="s">
        <v>667</v>
      </c>
      <c r="X90" s="1">
        <f t="shared" si="5"/>
        <v>1858</v>
      </c>
      <c r="Y90" s="1">
        <f t="shared" si="6"/>
        <v>0</v>
      </c>
      <c r="Z90" s="1">
        <f t="shared" si="7"/>
        <v>1858</v>
      </c>
      <c r="AA90" s="1" t="str">
        <f t="shared" si="8"/>
        <v>Activo</v>
      </c>
      <c r="AB90" s="1">
        <f t="shared" si="9"/>
        <v>1858</v>
      </c>
    </row>
    <row r="91" spans="1:28" hidden="1" x14ac:dyDescent="0.3">
      <c r="A91" s="1">
        <v>1872</v>
      </c>
      <c r="B91" s="1" t="s">
        <v>945</v>
      </c>
      <c r="C91" s="5">
        <v>44062.669085648151</v>
      </c>
      <c r="D91" s="1" t="s">
        <v>7767</v>
      </c>
      <c r="E91" s="1" t="s">
        <v>216</v>
      </c>
      <c r="F91" s="1" t="s">
        <v>691</v>
      </c>
      <c r="G91" s="1" t="s">
        <v>653</v>
      </c>
      <c r="H91" s="1" t="s">
        <v>178</v>
      </c>
      <c r="I91" s="1" t="s">
        <v>39</v>
      </c>
      <c r="J91" s="1" t="s">
        <v>217</v>
      </c>
      <c r="K91" s="1" t="s">
        <v>214</v>
      </c>
      <c r="L91" s="2">
        <v>914.1</v>
      </c>
      <c r="M91" s="1" t="s">
        <v>711</v>
      </c>
      <c r="N91" s="1" t="s">
        <v>887</v>
      </c>
      <c r="O91" s="1" t="s">
        <v>6468</v>
      </c>
      <c r="P91" s="1" t="s">
        <v>1312</v>
      </c>
      <c r="Q91" s="1" t="s">
        <v>1967</v>
      </c>
      <c r="R91" s="1" t="s">
        <v>218</v>
      </c>
      <c r="S91" s="1" t="s">
        <v>1004</v>
      </c>
      <c r="T91" s="1" t="s">
        <v>2132</v>
      </c>
      <c r="U91" s="1" t="s">
        <v>1791</v>
      </c>
      <c r="V91" s="1"/>
      <c r="W91" s="1" t="s">
        <v>667</v>
      </c>
      <c r="X91" s="1" t="e">
        <f t="shared" si="5"/>
        <v>#N/A</v>
      </c>
      <c r="Y91" s="1" t="e">
        <f t="shared" si="6"/>
        <v>#N/A</v>
      </c>
      <c r="Z91" s="1" t="e">
        <f t="shared" si="7"/>
        <v>#N/A</v>
      </c>
      <c r="AA91" s="1" t="e">
        <f t="shared" si="8"/>
        <v>#N/A</v>
      </c>
      <c r="AB91" s="1">
        <f t="shared" si="9"/>
        <v>1872</v>
      </c>
    </row>
    <row r="92" spans="1:28" hidden="1" x14ac:dyDescent="0.3">
      <c r="A92" s="1">
        <v>1877</v>
      </c>
      <c r="B92" s="1" t="s">
        <v>891</v>
      </c>
      <c r="C92" s="5">
        <v>44064.524189814816</v>
      </c>
      <c r="D92" s="1" t="s">
        <v>7773</v>
      </c>
      <c r="E92" s="1" t="s">
        <v>90</v>
      </c>
      <c r="F92" s="1" t="s">
        <v>700</v>
      </c>
      <c r="G92" s="1" t="s">
        <v>653</v>
      </c>
      <c r="H92" s="1" t="s">
        <v>756</v>
      </c>
      <c r="I92" s="1" t="s">
        <v>85</v>
      </c>
      <c r="J92" s="1" t="s">
        <v>217</v>
      </c>
      <c r="K92" s="1" t="s">
        <v>596</v>
      </c>
      <c r="L92" s="2">
        <v>826</v>
      </c>
      <c r="M92" s="1" t="s">
        <v>4208</v>
      </c>
      <c r="N92" s="1" t="s">
        <v>705</v>
      </c>
      <c r="O92" s="1" t="s">
        <v>257</v>
      </c>
      <c r="P92" s="1" t="s">
        <v>1080</v>
      </c>
      <c r="Q92" s="1" t="s">
        <v>1486</v>
      </c>
      <c r="R92" s="1" t="s">
        <v>218</v>
      </c>
      <c r="S92" s="1" t="s">
        <v>759</v>
      </c>
      <c r="T92" s="1" t="s">
        <v>2132</v>
      </c>
      <c r="U92" s="1" t="s">
        <v>1791</v>
      </c>
      <c r="V92" s="1"/>
      <c r="W92" s="1" t="s">
        <v>667</v>
      </c>
      <c r="X92" s="1">
        <f t="shared" si="5"/>
        <v>1877</v>
      </c>
      <c r="Y92" s="1">
        <f t="shared" si="6"/>
        <v>0</v>
      </c>
      <c r="Z92" s="1" t="e">
        <f t="shared" si="7"/>
        <v>#N/A</v>
      </c>
      <c r="AA92" s="1" t="e">
        <f t="shared" si="8"/>
        <v>#N/A</v>
      </c>
      <c r="AB92" s="1">
        <f t="shared" si="9"/>
        <v>1877</v>
      </c>
    </row>
    <row r="93" spans="1:28" hidden="1" x14ac:dyDescent="0.3">
      <c r="A93" s="1">
        <v>1880</v>
      </c>
      <c r="B93" s="1" t="s">
        <v>1513</v>
      </c>
      <c r="C93" s="5">
        <v>44069.568229166667</v>
      </c>
      <c r="D93" s="1" t="s">
        <v>7808</v>
      </c>
      <c r="E93" s="1" t="s">
        <v>139</v>
      </c>
      <c r="F93" s="1" t="s">
        <v>713</v>
      </c>
      <c r="G93" s="1" t="s">
        <v>722</v>
      </c>
      <c r="H93" s="1" t="s">
        <v>1463</v>
      </c>
      <c r="I93" s="1" t="s">
        <v>148</v>
      </c>
      <c r="J93" s="1" t="s">
        <v>140</v>
      </c>
      <c r="K93" s="1" t="s">
        <v>999</v>
      </c>
      <c r="L93" s="2">
        <v>721</v>
      </c>
      <c r="M93" s="1" t="s">
        <v>1480</v>
      </c>
      <c r="N93" s="1" t="s">
        <v>887</v>
      </c>
      <c r="O93" s="1" t="s">
        <v>170</v>
      </c>
      <c r="P93" s="1" t="s">
        <v>1694</v>
      </c>
      <c r="Q93" s="1" t="s">
        <v>1486</v>
      </c>
      <c r="R93" s="1" t="s">
        <v>218</v>
      </c>
      <c r="S93" s="1" t="s">
        <v>1483</v>
      </c>
      <c r="T93" s="1" t="s">
        <v>2132</v>
      </c>
      <c r="U93" s="1" t="s">
        <v>1791</v>
      </c>
      <c r="V93" s="1"/>
      <c r="W93" s="1" t="s">
        <v>667</v>
      </c>
      <c r="X93" s="1">
        <f t="shared" si="5"/>
        <v>1880</v>
      </c>
      <c r="Y93" s="1">
        <f t="shared" si="6"/>
        <v>0</v>
      </c>
      <c r="Z93" s="1" t="e">
        <f t="shared" si="7"/>
        <v>#N/A</v>
      </c>
      <c r="AA93" s="1" t="e">
        <f t="shared" si="8"/>
        <v>#N/A</v>
      </c>
      <c r="AB93" s="1">
        <f t="shared" si="9"/>
        <v>1880</v>
      </c>
    </row>
    <row r="94" spans="1:28" hidden="1" x14ac:dyDescent="0.3">
      <c r="A94" s="1">
        <v>1882</v>
      </c>
      <c r="B94" s="1" t="s">
        <v>760</v>
      </c>
      <c r="C94" s="5">
        <v>44070.543449074074</v>
      </c>
      <c r="D94" s="1" t="s">
        <v>7908</v>
      </c>
      <c r="E94" s="1" t="s">
        <v>48</v>
      </c>
      <c r="F94" s="1" t="s">
        <v>652</v>
      </c>
      <c r="G94" s="1" t="s">
        <v>653</v>
      </c>
      <c r="H94" s="1" t="s">
        <v>756</v>
      </c>
      <c r="I94" s="1" t="s">
        <v>123</v>
      </c>
      <c r="J94" s="1" t="s">
        <v>128</v>
      </c>
      <c r="K94" s="1" t="s">
        <v>122</v>
      </c>
      <c r="L94" s="2">
        <v>700</v>
      </c>
      <c r="M94" s="1" t="s">
        <v>680</v>
      </c>
      <c r="N94" s="1" t="s">
        <v>887</v>
      </c>
      <c r="O94" s="1" t="s">
        <v>257</v>
      </c>
      <c r="P94" s="1" t="s">
        <v>818</v>
      </c>
      <c r="Q94" s="1" t="s">
        <v>1486</v>
      </c>
      <c r="R94" s="1" t="s">
        <v>1828</v>
      </c>
      <c r="S94" s="1" t="s">
        <v>7812</v>
      </c>
      <c r="T94" s="1" t="s">
        <v>2132</v>
      </c>
      <c r="U94" s="1" t="s">
        <v>1791</v>
      </c>
      <c r="V94" s="1"/>
      <c r="W94" s="1" t="s">
        <v>667</v>
      </c>
      <c r="X94" s="1">
        <f t="shared" si="5"/>
        <v>1882</v>
      </c>
      <c r="Y94" s="1">
        <f t="shared" si="6"/>
        <v>0</v>
      </c>
      <c r="Z94" s="1">
        <f t="shared" si="7"/>
        <v>1882</v>
      </c>
      <c r="AA94" s="1" t="str">
        <f t="shared" si="8"/>
        <v>Activo</v>
      </c>
      <c r="AB94" s="1">
        <f t="shared" si="9"/>
        <v>1882</v>
      </c>
    </row>
    <row r="95" spans="1:28" hidden="1" x14ac:dyDescent="0.3">
      <c r="A95" s="1">
        <v>1894</v>
      </c>
      <c r="B95" s="1" t="s">
        <v>1376</v>
      </c>
      <c r="C95" s="5">
        <v>44078.751886574071</v>
      </c>
      <c r="D95" s="1" t="s">
        <v>7920</v>
      </c>
      <c r="E95" s="1" t="s">
        <v>78</v>
      </c>
      <c r="F95" s="1" t="s">
        <v>662</v>
      </c>
      <c r="G95" s="1" t="s">
        <v>653</v>
      </c>
      <c r="H95" s="1" t="s">
        <v>756</v>
      </c>
      <c r="I95" s="1" t="s">
        <v>427</v>
      </c>
      <c r="J95" s="1" t="s">
        <v>1378</v>
      </c>
      <c r="K95" s="1" t="s">
        <v>186</v>
      </c>
      <c r="L95" s="2">
        <v>217</v>
      </c>
      <c r="M95" s="1" t="s">
        <v>1379</v>
      </c>
      <c r="N95" s="1" t="s">
        <v>6616</v>
      </c>
      <c r="O95" s="1" t="s">
        <v>170</v>
      </c>
      <c r="P95" s="1" t="s">
        <v>1080</v>
      </c>
      <c r="Q95" s="1" t="s">
        <v>89</v>
      </c>
      <c r="R95" s="1" t="s">
        <v>218</v>
      </c>
      <c r="S95" s="1" t="s">
        <v>7921</v>
      </c>
      <c r="T95" s="1" t="s">
        <v>2132</v>
      </c>
      <c r="U95" s="1" t="s">
        <v>1791</v>
      </c>
      <c r="V95" s="1"/>
      <c r="W95" s="1" t="s">
        <v>667</v>
      </c>
      <c r="X95" s="1" t="e">
        <f t="shared" si="5"/>
        <v>#N/A</v>
      </c>
      <c r="Y95" s="1" t="e">
        <f t="shared" si="6"/>
        <v>#N/A</v>
      </c>
      <c r="Z95" s="1" t="e">
        <f t="shared" si="7"/>
        <v>#N/A</v>
      </c>
      <c r="AA95" s="1" t="e">
        <f t="shared" si="8"/>
        <v>#N/A</v>
      </c>
      <c r="AB95" s="1">
        <f t="shared" si="9"/>
        <v>1894</v>
      </c>
    </row>
    <row r="96" spans="1:28" hidden="1" x14ac:dyDescent="0.3">
      <c r="A96" s="1">
        <v>1900</v>
      </c>
      <c r="B96" s="1" t="s">
        <v>891</v>
      </c>
      <c r="C96" s="5">
        <v>44082.547708333332</v>
      </c>
      <c r="D96" s="1" t="s">
        <v>8018</v>
      </c>
      <c r="E96" s="1" t="s">
        <v>90</v>
      </c>
      <c r="F96" s="1" t="s">
        <v>700</v>
      </c>
      <c r="G96" s="1" t="s">
        <v>653</v>
      </c>
      <c r="H96" s="1" t="s">
        <v>178</v>
      </c>
      <c r="I96" s="1" t="s">
        <v>85</v>
      </c>
      <c r="J96" s="1" t="s">
        <v>217</v>
      </c>
      <c r="K96" s="1" t="s">
        <v>596</v>
      </c>
      <c r="L96" s="2">
        <v>943</v>
      </c>
      <c r="M96" s="1" t="s">
        <v>1364</v>
      </c>
      <c r="N96" s="1" t="s">
        <v>887</v>
      </c>
      <c r="O96" s="1" t="s">
        <v>257</v>
      </c>
      <c r="P96" s="1" t="s">
        <v>1080</v>
      </c>
      <c r="Q96" s="1" t="s">
        <v>1486</v>
      </c>
      <c r="R96" s="1" t="s">
        <v>218</v>
      </c>
      <c r="S96" s="1" t="s">
        <v>759</v>
      </c>
      <c r="T96" s="1" t="s">
        <v>2132</v>
      </c>
      <c r="U96" s="1" t="s">
        <v>1791</v>
      </c>
      <c r="V96" s="1"/>
      <c r="W96" s="1" t="s">
        <v>667</v>
      </c>
      <c r="X96" s="1" t="e">
        <f t="shared" si="5"/>
        <v>#N/A</v>
      </c>
      <c r="Y96" s="1" t="e">
        <f t="shared" si="6"/>
        <v>#N/A</v>
      </c>
      <c r="Z96" s="1" t="e">
        <f t="shared" si="7"/>
        <v>#N/A</v>
      </c>
      <c r="AA96" s="1" t="e">
        <f t="shared" si="8"/>
        <v>#N/A</v>
      </c>
      <c r="AB96" s="1">
        <f t="shared" si="9"/>
        <v>1900</v>
      </c>
    </row>
    <row r="97" spans="1:28" hidden="1" x14ac:dyDescent="0.3">
      <c r="A97" s="1">
        <v>1112</v>
      </c>
      <c r="B97" s="1" t="s">
        <v>1376</v>
      </c>
      <c r="C97" s="5">
        <v>43726.764039351852</v>
      </c>
      <c r="D97" s="1" t="s">
        <v>1790</v>
      </c>
      <c r="E97" s="1" t="s">
        <v>78</v>
      </c>
      <c r="F97" s="1" t="s">
        <v>662</v>
      </c>
      <c r="G97" s="1" t="s">
        <v>653</v>
      </c>
      <c r="H97" s="1" t="s">
        <v>756</v>
      </c>
      <c r="I97" s="1" t="s">
        <v>39</v>
      </c>
      <c r="J97" s="1" t="s">
        <v>1378</v>
      </c>
      <c r="K97" s="1" t="s">
        <v>186</v>
      </c>
      <c r="L97" s="2">
        <v>217</v>
      </c>
      <c r="M97" s="1" t="s">
        <v>1379</v>
      </c>
      <c r="N97" s="1" t="s">
        <v>6616</v>
      </c>
      <c r="O97" s="1" t="s">
        <v>190</v>
      </c>
      <c r="P97" s="1" t="s">
        <v>758</v>
      </c>
      <c r="Q97" s="1" t="s">
        <v>1486</v>
      </c>
      <c r="R97" s="1" t="s">
        <v>218</v>
      </c>
      <c r="S97" s="1" t="s">
        <v>1792</v>
      </c>
      <c r="T97" s="1"/>
      <c r="U97" s="1" t="s">
        <v>1791</v>
      </c>
      <c r="V97" s="1"/>
      <c r="W97" s="1" t="s">
        <v>667</v>
      </c>
      <c r="X97" s="1">
        <f t="shared" si="5"/>
        <v>1112</v>
      </c>
      <c r="Y97" s="1" t="str">
        <f t="shared" si="6"/>
        <v>Estimación Aprobada</v>
      </c>
      <c r="Z97" s="1">
        <f t="shared" si="7"/>
        <v>1112</v>
      </c>
      <c r="AA97" s="1" t="str">
        <f t="shared" si="8"/>
        <v>Cerrado</v>
      </c>
      <c r="AB97" s="1" t="e">
        <f t="shared" si="9"/>
        <v>#N/A</v>
      </c>
    </row>
    <row r="98" spans="1:28" hidden="1" x14ac:dyDescent="0.3">
      <c r="A98" s="1">
        <v>1313</v>
      </c>
      <c r="B98" s="1" t="s">
        <v>760</v>
      </c>
      <c r="C98" s="5">
        <v>43838.755868055552</v>
      </c>
      <c r="D98" s="1" t="s">
        <v>2016</v>
      </c>
      <c r="E98" s="1" t="s">
        <v>48</v>
      </c>
      <c r="F98" s="1" t="s">
        <v>652</v>
      </c>
      <c r="G98" s="1" t="s">
        <v>653</v>
      </c>
      <c r="H98" s="1" t="s">
        <v>756</v>
      </c>
      <c r="I98" s="1" t="s">
        <v>123</v>
      </c>
      <c r="J98" s="1" t="s">
        <v>128</v>
      </c>
      <c r="K98" s="1" t="s">
        <v>122</v>
      </c>
      <c r="L98" s="2">
        <v>700</v>
      </c>
      <c r="M98" s="1" t="s">
        <v>680</v>
      </c>
      <c r="N98" s="1" t="s">
        <v>887</v>
      </c>
      <c r="O98" s="1" t="s">
        <v>257</v>
      </c>
      <c r="P98" s="1" t="s">
        <v>818</v>
      </c>
      <c r="Q98" s="1" t="s">
        <v>270</v>
      </c>
      <c r="R98" s="1" t="s">
        <v>1828</v>
      </c>
      <c r="S98" s="1" t="s">
        <v>2017</v>
      </c>
      <c r="T98" s="1"/>
      <c r="U98" s="1" t="s">
        <v>1791</v>
      </c>
      <c r="V98" s="1"/>
      <c r="W98" s="1" t="s">
        <v>667</v>
      </c>
      <c r="X98" s="1">
        <f t="shared" si="5"/>
        <v>1313</v>
      </c>
      <c r="Y98" s="1" t="str">
        <f t="shared" si="6"/>
        <v>Estimación Aprobada</v>
      </c>
      <c r="Z98" s="1">
        <f t="shared" si="7"/>
        <v>1313</v>
      </c>
      <c r="AA98" s="1" t="str">
        <f t="shared" si="8"/>
        <v>Cerrado</v>
      </c>
      <c r="AB98" s="1" t="e">
        <f t="shared" si="9"/>
        <v>#N/A</v>
      </c>
    </row>
    <row r="99" spans="1:28" hidden="1" x14ac:dyDescent="0.3">
      <c r="A99" s="1">
        <v>1474</v>
      </c>
      <c r="B99" s="1" t="s">
        <v>790</v>
      </c>
      <c r="C99" s="5">
        <v>43913.490752314814</v>
      </c>
      <c r="D99" s="1" t="s">
        <v>2181</v>
      </c>
      <c r="E99" s="1" t="s">
        <v>354</v>
      </c>
      <c r="F99" s="1" t="s">
        <v>792</v>
      </c>
      <c r="G99" s="1" t="s">
        <v>653</v>
      </c>
      <c r="H99" s="1" t="s">
        <v>756</v>
      </c>
      <c r="I99" s="1" t="s">
        <v>85</v>
      </c>
      <c r="J99" s="1" t="s">
        <v>355</v>
      </c>
      <c r="K99" s="1" t="s">
        <v>596</v>
      </c>
      <c r="L99" s="2">
        <v>81</v>
      </c>
      <c r="M99" s="1" t="s">
        <v>793</v>
      </c>
      <c r="N99" s="1" t="s">
        <v>887</v>
      </c>
      <c r="O99" s="1"/>
      <c r="P99" s="1" t="s">
        <v>1080</v>
      </c>
      <c r="Q99" s="1" t="s">
        <v>1486</v>
      </c>
      <c r="R99" s="1" t="s">
        <v>218</v>
      </c>
      <c r="S99" s="1" t="s">
        <v>2182</v>
      </c>
      <c r="T99" s="1" t="s">
        <v>2132</v>
      </c>
      <c r="U99" s="1" t="s">
        <v>1791</v>
      </c>
      <c r="V99" s="1"/>
      <c r="W99" s="1" t="s">
        <v>667</v>
      </c>
      <c r="X99" s="1">
        <f t="shared" si="5"/>
        <v>1474</v>
      </c>
      <c r="Y99" s="1" t="str">
        <f t="shared" si="6"/>
        <v>Estimación Aprobada</v>
      </c>
      <c r="Z99" s="1">
        <f t="shared" si="7"/>
        <v>1474</v>
      </c>
      <c r="AA99" s="1" t="str">
        <f t="shared" si="8"/>
        <v>Cerrado</v>
      </c>
      <c r="AB99" s="1" t="e">
        <f t="shared" si="9"/>
        <v>#N/A</v>
      </c>
    </row>
    <row r="100" spans="1:28" hidden="1" x14ac:dyDescent="0.3">
      <c r="A100" s="1">
        <v>1498</v>
      </c>
      <c r="B100" s="1" t="s">
        <v>790</v>
      </c>
      <c r="C100" s="5">
        <v>43923.470706018517</v>
      </c>
      <c r="D100" s="1" t="s">
        <v>353</v>
      </c>
      <c r="E100" s="1" t="s">
        <v>354</v>
      </c>
      <c r="F100" s="1" t="s">
        <v>792</v>
      </c>
      <c r="G100" s="1" t="s">
        <v>653</v>
      </c>
      <c r="H100" s="1" t="s">
        <v>756</v>
      </c>
      <c r="I100" s="1" t="s">
        <v>85</v>
      </c>
      <c r="J100" s="1" t="s">
        <v>355</v>
      </c>
      <c r="K100" s="1" t="s">
        <v>596</v>
      </c>
      <c r="L100" s="2">
        <v>81</v>
      </c>
      <c r="M100" s="1" t="s">
        <v>793</v>
      </c>
      <c r="N100" s="1" t="s">
        <v>887</v>
      </c>
      <c r="O100" s="1" t="s">
        <v>257</v>
      </c>
      <c r="P100" s="1" t="s">
        <v>1080</v>
      </c>
      <c r="Q100" s="1" t="s">
        <v>1486</v>
      </c>
      <c r="R100" s="1" t="s">
        <v>218</v>
      </c>
      <c r="S100" s="1" t="s">
        <v>759</v>
      </c>
      <c r="T100" s="1" t="s">
        <v>2132</v>
      </c>
      <c r="U100" s="1" t="s">
        <v>1791</v>
      </c>
      <c r="V100" s="1"/>
      <c r="W100" s="1" t="s">
        <v>667</v>
      </c>
      <c r="X100" s="1">
        <f t="shared" si="5"/>
        <v>1498</v>
      </c>
      <c r="Y100" s="1" t="str">
        <f t="shared" si="6"/>
        <v>Estimación Aprobada</v>
      </c>
      <c r="Z100" s="1">
        <f t="shared" si="7"/>
        <v>1498</v>
      </c>
      <c r="AA100" s="1" t="str">
        <f t="shared" si="8"/>
        <v>Cerrado</v>
      </c>
      <c r="AB100" s="1" t="e">
        <f t="shared" si="9"/>
        <v>#N/A</v>
      </c>
    </row>
    <row r="101" spans="1:28" hidden="1" x14ac:dyDescent="0.3">
      <c r="A101" s="1">
        <v>1534</v>
      </c>
      <c r="B101" s="1" t="s">
        <v>1407</v>
      </c>
      <c r="C101" s="5">
        <v>43945.529131944444</v>
      </c>
      <c r="D101" s="1" t="s">
        <v>2251</v>
      </c>
      <c r="E101" s="1" t="s">
        <v>78</v>
      </c>
      <c r="F101" s="1" t="s">
        <v>662</v>
      </c>
      <c r="G101" s="1" t="s">
        <v>653</v>
      </c>
      <c r="H101" s="1" t="s">
        <v>756</v>
      </c>
      <c r="I101" s="1" t="s">
        <v>39</v>
      </c>
      <c r="J101" s="1" t="s">
        <v>1378</v>
      </c>
      <c r="K101" s="1" t="s">
        <v>186</v>
      </c>
      <c r="L101" s="2">
        <v>217</v>
      </c>
      <c r="M101" s="1" t="s">
        <v>1379</v>
      </c>
      <c r="N101" s="1" t="s">
        <v>6616</v>
      </c>
      <c r="O101" s="1" t="s">
        <v>170</v>
      </c>
      <c r="P101" s="1" t="s">
        <v>2163</v>
      </c>
      <c r="Q101" s="1" t="s">
        <v>1486</v>
      </c>
      <c r="R101" s="1" t="s">
        <v>218</v>
      </c>
      <c r="S101" s="1" t="s">
        <v>759</v>
      </c>
      <c r="T101" s="1" t="s">
        <v>2132</v>
      </c>
      <c r="U101" s="1" t="s">
        <v>1791</v>
      </c>
      <c r="V101" s="1"/>
      <c r="W101" s="1" t="s">
        <v>667</v>
      </c>
      <c r="X101" s="1">
        <f t="shared" si="5"/>
        <v>1534</v>
      </c>
      <c r="Y101" s="1" t="str">
        <f t="shared" si="6"/>
        <v>Estimación Aprobada</v>
      </c>
      <c r="Z101" s="1">
        <f t="shared" si="7"/>
        <v>1534</v>
      </c>
      <c r="AA101" s="1" t="str">
        <f t="shared" si="8"/>
        <v>Cerrado</v>
      </c>
      <c r="AB101" s="1" t="e">
        <f t="shared" si="9"/>
        <v>#N/A</v>
      </c>
    </row>
    <row r="102" spans="1:28" hidden="1" x14ac:dyDescent="0.3">
      <c r="A102" s="1">
        <v>1562</v>
      </c>
      <c r="B102" s="1" t="s">
        <v>790</v>
      </c>
      <c r="C102" s="5">
        <v>43959.68959490741</v>
      </c>
      <c r="D102" s="1" t="s">
        <v>4491</v>
      </c>
      <c r="E102" s="1" t="s">
        <v>354</v>
      </c>
      <c r="F102" s="1" t="s">
        <v>792</v>
      </c>
      <c r="G102" s="1" t="s">
        <v>653</v>
      </c>
      <c r="H102" s="1" t="s">
        <v>756</v>
      </c>
      <c r="I102" s="1" t="s">
        <v>85</v>
      </c>
      <c r="J102" s="1" t="s">
        <v>355</v>
      </c>
      <c r="K102" s="1" t="s">
        <v>596</v>
      </c>
      <c r="L102" s="2">
        <v>81</v>
      </c>
      <c r="M102" s="1" t="s">
        <v>793</v>
      </c>
      <c r="N102" s="1" t="s">
        <v>887</v>
      </c>
      <c r="O102" s="1" t="s">
        <v>1952</v>
      </c>
      <c r="P102" s="1" t="s">
        <v>1080</v>
      </c>
      <c r="Q102" s="1" t="s">
        <v>1486</v>
      </c>
      <c r="R102" s="1" t="s">
        <v>218</v>
      </c>
      <c r="S102" s="1" t="s">
        <v>759</v>
      </c>
      <c r="T102" s="1" t="s">
        <v>2132</v>
      </c>
      <c r="U102" s="1" t="s">
        <v>1791</v>
      </c>
      <c r="V102" s="1"/>
      <c r="W102" s="1" t="s">
        <v>667</v>
      </c>
      <c r="X102" s="1">
        <f t="shared" si="5"/>
        <v>1562</v>
      </c>
      <c r="Y102" s="1" t="str">
        <f t="shared" si="6"/>
        <v>Estimación Aprobada</v>
      </c>
      <c r="Z102" s="1">
        <f t="shared" si="7"/>
        <v>1562</v>
      </c>
      <c r="AA102" s="1" t="str">
        <f t="shared" si="8"/>
        <v>Cerrado</v>
      </c>
      <c r="AB102" s="1" t="e">
        <f t="shared" si="9"/>
        <v>#N/A</v>
      </c>
    </row>
    <row r="103" spans="1:28" hidden="1" x14ac:dyDescent="0.3">
      <c r="A103" s="1">
        <v>1766</v>
      </c>
      <c r="B103" s="1" t="s">
        <v>1513</v>
      </c>
      <c r="C103" s="5">
        <v>43997.862372685187</v>
      </c>
      <c r="D103" s="1" t="s">
        <v>6222</v>
      </c>
      <c r="E103" s="1" t="s">
        <v>139</v>
      </c>
      <c r="F103" s="1" t="s">
        <v>713</v>
      </c>
      <c r="G103" s="1" t="s">
        <v>653</v>
      </c>
      <c r="H103" s="1" t="s">
        <v>756</v>
      </c>
      <c r="I103" s="1" t="s">
        <v>148</v>
      </c>
      <c r="J103" s="1" t="s">
        <v>50</v>
      </c>
      <c r="K103" s="1" t="s">
        <v>999</v>
      </c>
      <c r="L103" s="2">
        <v>700</v>
      </c>
      <c r="M103" s="1" t="s">
        <v>680</v>
      </c>
      <c r="N103" s="1" t="s">
        <v>887</v>
      </c>
      <c r="O103" s="1" t="s">
        <v>170</v>
      </c>
      <c r="P103" s="1" t="s">
        <v>1312</v>
      </c>
      <c r="Q103" s="1" t="s">
        <v>177</v>
      </c>
      <c r="R103" s="1" t="s">
        <v>1828</v>
      </c>
      <c r="S103" s="1" t="s">
        <v>6304</v>
      </c>
      <c r="T103" s="1" t="s">
        <v>2132</v>
      </c>
      <c r="U103" s="1" t="s">
        <v>1791</v>
      </c>
      <c r="V103" s="1"/>
      <c r="W103" s="1" t="s">
        <v>667</v>
      </c>
      <c r="X103" s="1">
        <f t="shared" si="5"/>
        <v>1766</v>
      </c>
      <c r="Y103" s="1">
        <f t="shared" si="6"/>
        <v>0</v>
      </c>
      <c r="Z103" s="1">
        <f t="shared" si="7"/>
        <v>1766</v>
      </c>
      <c r="AA103" s="1" t="str">
        <f t="shared" si="8"/>
        <v>Cerrado</v>
      </c>
      <c r="AB103" s="1" t="e">
        <f t="shared" si="9"/>
        <v>#N/A</v>
      </c>
    </row>
    <row r="104" spans="1:28" hidden="1" x14ac:dyDescent="0.3">
      <c r="A104" s="1">
        <v>158</v>
      </c>
      <c r="B104" s="1" t="s">
        <v>510</v>
      </c>
      <c r="C104" s="5">
        <v>43245.555300925924</v>
      </c>
      <c r="D104" s="1" t="s">
        <v>812</v>
      </c>
      <c r="E104" s="1" t="s">
        <v>455</v>
      </c>
      <c r="F104" s="1" t="s">
        <v>694</v>
      </c>
      <c r="G104" s="1" t="s">
        <v>653</v>
      </c>
      <c r="H104" s="1" t="s">
        <v>756</v>
      </c>
      <c r="I104" s="1" t="s">
        <v>55</v>
      </c>
      <c r="J104" s="1" t="s">
        <v>695</v>
      </c>
      <c r="K104" s="1" t="s">
        <v>67</v>
      </c>
      <c r="L104" s="2">
        <v>812</v>
      </c>
      <c r="M104" s="1" t="s">
        <v>813</v>
      </c>
      <c r="N104" s="1" t="s">
        <v>887</v>
      </c>
      <c r="O104" s="1" t="s">
        <v>814</v>
      </c>
      <c r="P104" s="1" t="s">
        <v>818</v>
      </c>
      <c r="Q104" s="1" t="s">
        <v>177</v>
      </c>
      <c r="R104" s="1" t="s">
        <v>218</v>
      </c>
      <c r="S104" s="1" t="s">
        <v>819</v>
      </c>
      <c r="T104" s="1" t="s">
        <v>1770</v>
      </c>
      <c r="U104" s="1" t="s">
        <v>851</v>
      </c>
      <c r="V104" s="1"/>
      <c r="W104" s="1" t="s">
        <v>852</v>
      </c>
      <c r="X104" s="1" t="e">
        <f t="shared" si="5"/>
        <v>#N/A</v>
      </c>
      <c r="Y104" s="1" t="e">
        <f t="shared" si="6"/>
        <v>#N/A</v>
      </c>
      <c r="Z104" s="1" t="e">
        <f t="shared" si="7"/>
        <v>#N/A</v>
      </c>
      <c r="AA104" s="1" t="e">
        <f t="shared" si="8"/>
        <v>#N/A</v>
      </c>
      <c r="AB104" s="1" t="e">
        <f t="shared" si="9"/>
        <v>#N/A</v>
      </c>
    </row>
    <row r="105" spans="1:28" hidden="1" x14ac:dyDescent="0.3">
      <c r="A105" s="1">
        <v>189</v>
      </c>
      <c r="B105" s="1" t="s">
        <v>849</v>
      </c>
      <c r="C105" s="5">
        <v>43256.74113425926</v>
      </c>
      <c r="D105" s="1" t="s">
        <v>850</v>
      </c>
      <c r="E105" s="1" t="s">
        <v>48</v>
      </c>
      <c r="F105" s="1" t="s">
        <v>652</v>
      </c>
      <c r="G105" s="1" t="s">
        <v>653</v>
      </c>
      <c r="H105" s="1" t="s">
        <v>756</v>
      </c>
      <c r="I105" s="1" t="s">
        <v>55</v>
      </c>
      <c r="J105" s="1" t="s">
        <v>50</v>
      </c>
      <c r="K105" s="1" t="s">
        <v>414</v>
      </c>
      <c r="L105" s="2">
        <v>613</v>
      </c>
      <c r="M105" s="1" t="s">
        <v>704</v>
      </c>
      <c r="N105" s="1" t="s">
        <v>705</v>
      </c>
      <c r="O105" s="1" t="s">
        <v>170</v>
      </c>
      <c r="P105" s="1" t="s">
        <v>758</v>
      </c>
      <c r="Q105" s="1" t="s">
        <v>89</v>
      </c>
      <c r="R105" s="1" t="s">
        <v>218</v>
      </c>
      <c r="S105" s="1" t="s">
        <v>853</v>
      </c>
      <c r="T105" s="1"/>
      <c r="U105" s="1" t="s">
        <v>851</v>
      </c>
      <c r="V105" s="1"/>
      <c r="W105" s="1" t="s">
        <v>852</v>
      </c>
      <c r="X105" s="1">
        <f t="shared" si="5"/>
        <v>189</v>
      </c>
      <c r="Y105" s="1" t="str">
        <f t="shared" si="6"/>
        <v>Estimación Cancelada Desarrollo</v>
      </c>
      <c r="Z105" s="1" t="e">
        <f t="shared" si="7"/>
        <v>#N/A</v>
      </c>
      <c r="AA105" s="1" t="e">
        <f t="shared" si="8"/>
        <v>#N/A</v>
      </c>
      <c r="AB105" s="1" t="e">
        <f t="shared" si="9"/>
        <v>#N/A</v>
      </c>
    </row>
    <row r="106" spans="1:28" hidden="1" x14ac:dyDescent="0.3">
      <c r="A106" s="1">
        <v>317</v>
      </c>
      <c r="B106" s="1" t="s">
        <v>921</v>
      </c>
      <c r="C106" s="5">
        <v>43325.509328703702</v>
      </c>
      <c r="D106" s="1" t="s">
        <v>984</v>
      </c>
      <c r="E106" s="1" t="s">
        <v>78</v>
      </c>
      <c r="F106" s="1" t="s">
        <v>662</v>
      </c>
      <c r="G106" s="1" t="s">
        <v>653</v>
      </c>
      <c r="H106" s="1" t="s">
        <v>756</v>
      </c>
      <c r="I106" s="1" t="s">
        <v>39</v>
      </c>
      <c r="J106" s="1" t="s">
        <v>682</v>
      </c>
      <c r="K106" s="1" t="s">
        <v>376</v>
      </c>
      <c r="L106" s="2">
        <v>2075.1</v>
      </c>
      <c r="M106" s="1" t="s">
        <v>683</v>
      </c>
      <c r="N106" s="1" t="s">
        <v>6613</v>
      </c>
      <c r="O106" s="1" t="s">
        <v>170</v>
      </c>
      <c r="P106" s="1" t="s">
        <v>1694</v>
      </c>
      <c r="Q106" s="1" t="s">
        <v>270</v>
      </c>
      <c r="R106" s="1" t="s">
        <v>218</v>
      </c>
      <c r="S106" s="1" t="s">
        <v>759</v>
      </c>
      <c r="T106" s="1" t="s">
        <v>4511</v>
      </c>
      <c r="U106" s="1" t="s">
        <v>851</v>
      </c>
      <c r="V106" s="1"/>
      <c r="W106" s="1" t="s">
        <v>852</v>
      </c>
      <c r="X106" s="1" t="e">
        <f t="shared" si="5"/>
        <v>#N/A</v>
      </c>
      <c r="Y106" s="1" t="e">
        <f t="shared" si="6"/>
        <v>#N/A</v>
      </c>
      <c r="Z106" s="1" t="e">
        <f t="shared" si="7"/>
        <v>#N/A</v>
      </c>
      <c r="AA106" s="1" t="e">
        <f t="shared" si="8"/>
        <v>#N/A</v>
      </c>
      <c r="AB106" s="1" t="e">
        <f t="shared" si="9"/>
        <v>#N/A</v>
      </c>
    </row>
    <row r="107" spans="1:28" hidden="1" x14ac:dyDescent="0.3">
      <c r="A107" s="1">
        <v>383</v>
      </c>
      <c r="B107" s="1" t="s">
        <v>668</v>
      </c>
      <c r="C107" s="5">
        <v>43362.551863425928</v>
      </c>
      <c r="D107" s="1" t="s">
        <v>1068</v>
      </c>
      <c r="E107" s="1" t="s">
        <v>455</v>
      </c>
      <c r="F107" s="1" t="s">
        <v>694</v>
      </c>
      <c r="G107" s="1" t="s">
        <v>653</v>
      </c>
      <c r="H107" s="1" t="s">
        <v>756</v>
      </c>
      <c r="I107" s="1" t="s">
        <v>55</v>
      </c>
      <c r="J107" s="1" t="s">
        <v>695</v>
      </c>
      <c r="K107" s="1" t="s">
        <v>67</v>
      </c>
      <c r="L107" s="2">
        <v>663</v>
      </c>
      <c r="M107" s="1" t="s">
        <v>763</v>
      </c>
      <c r="N107" s="1" t="s">
        <v>887</v>
      </c>
      <c r="O107" s="1"/>
      <c r="P107" s="1" t="s">
        <v>1080</v>
      </c>
      <c r="Q107" s="1" t="s">
        <v>1486</v>
      </c>
      <c r="R107" s="1" t="s">
        <v>218</v>
      </c>
      <c r="S107" s="1" t="s">
        <v>6783</v>
      </c>
      <c r="T107" s="1"/>
      <c r="U107" s="1" t="s">
        <v>851</v>
      </c>
      <c r="V107" s="1"/>
      <c r="W107" s="1" t="s">
        <v>852</v>
      </c>
      <c r="X107" s="1" t="e">
        <f t="shared" si="5"/>
        <v>#N/A</v>
      </c>
      <c r="Y107" s="1" t="e">
        <f t="shared" si="6"/>
        <v>#N/A</v>
      </c>
      <c r="Z107" s="1" t="e">
        <f t="shared" si="7"/>
        <v>#N/A</v>
      </c>
      <c r="AA107" s="1" t="e">
        <f t="shared" si="8"/>
        <v>#N/A</v>
      </c>
      <c r="AB107" s="1" t="e">
        <f t="shared" si="9"/>
        <v>#N/A</v>
      </c>
    </row>
    <row r="108" spans="1:28" hidden="1" x14ac:dyDescent="0.3">
      <c r="A108" s="1">
        <v>404</v>
      </c>
      <c r="B108" s="1" t="s">
        <v>668</v>
      </c>
      <c r="C108" s="5">
        <v>43384.395266203705</v>
      </c>
      <c r="D108" s="1" t="s">
        <v>1101</v>
      </c>
      <c r="E108" s="1" t="s">
        <v>455</v>
      </c>
      <c r="F108" s="1" t="s">
        <v>694</v>
      </c>
      <c r="G108" s="1" t="s">
        <v>653</v>
      </c>
      <c r="H108" s="1" t="s">
        <v>756</v>
      </c>
      <c r="I108" s="1" t="s">
        <v>55</v>
      </c>
      <c r="J108" s="1" t="s">
        <v>695</v>
      </c>
      <c r="K108" s="1" t="s">
        <v>67</v>
      </c>
      <c r="L108" s="2">
        <v>663</v>
      </c>
      <c r="M108" s="1" t="s">
        <v>763</v>
      </c>
      <c r="N108" s="1" t="s">
        <v>887</v>
      </c>
      <c r="O108" s="1" t="s">
        <v>170</v>
      </c>
      <c r="P108" s="1" t="s">
        <v>1080</v>
      </c>
      <c r="Q108" s="1" t="s">
        <v>1486</v>
      </c>
      <c r="R108" s="1" t="s">
        <v>218</v>
      </c>
      <c r="S108" s="1" t="s">
        <v>6784</v>
      </c>
      <c r="T108" s="1"/>
      <c r="U108" s="1" t="s">
        <v>851</v>
      </c>
      <c r="V108" s="1"/>
      <c r="W108" s="1" t="s">
        <v>852</v>
      </c>
      <c r="X108" s="1" t="e">
        <f t="shared" si="5"/>
        <v>#N/A</v>
      </c>
      <c r="Y108" s="1" t="e">
        <f t="shared" si="6"/>
        <v>#N/A</v>
      </c>
      <c r="Z108" s="1" t="e">
        <f t="shared" si="7"/>
        <v>#N/A</v>
      </c>
      <c r="AA108" s="1" t="e">
        <f t="shared" si="8"/>
        <v>#N/A</v>
      </c>
      <c r="AB108" s="1" t="e">
        <f t="shared" si="9"/>
        <v>#N/A</v>
      </c>
    </row>
    <row r="109" spans="1:28" hidden="1" x14ac:dyDescent="0.3">
      <c r="A109" s="1">
        <v>496</v>
      </c>
      <c r="B109" s="1" t="s">
        <v>935</v>
      </c>
      <c r="C109" s="5">
        <v>43461.543090277781</v>
      </c>
      <c r="D109" s="1" t="s">
        <v>1213</v>
      </c>
      <c r="E109" s="1" t="s">
        <v>90</v>
      </c>
      <c r="F109" s="1" t="s">
        <v>700</v>
      </c>
      <c r="G109" s="1" t="s">
        <v>653</v>
      </c>
      <c r="H109" s="1" t="s">
        <v>756</v>
      </c>
      <c r="I109" s="1" t="s">
        <v>85</v>
      </c>
      <c r="J109" s="1" t="s">
        <v>211</v>
      </c>
      <c r="K109" s="1" t="s">
        <v>207</v>
      </c>
      <c r="L109" s="2">
        <v>698</v>
      </c>
      <c r="M109" s="1" t="s">
        <v>910</v>
      </c>
      <c r="N109" s="1" t="s">
        <v>887</v>
      </c>
      <c r="O109" s="1"/>
      <c r="P109" s="1" t="s">
        <v>1080</v>
      </c>
      <c r="Q109" s="1" t="s">
        <v>1486</v>
      </c>
      <c r="R109" s="1" t="s">
        <v>218</v>
      </c>
      <c r="S109" s="1" t="s">
        <v>853</v>
      </c>
      <c r="T109" s="1" t="s">
        <v>1770</v>
      </c>
      <c r="U109" s="1" t="s">
        <v>851</v>
      </c>
      <c r="V109" s="1"/>
      <c r="W109" s="1" t="s">
        <v>852</v>
      </c>
      <c r="X109" s="1" t="e">
        <f t="shared" si="5"/>
        <v>#N/A</v>
      </c>
      <c r="Y109" s="1" t="e">
        <f t="shared" si="6"/>
        <v>#N/A</v>
      </c>
      <c r="Z109" s="1" t="e">
        <f t="shared" si="7"/>
        <v>#N/A</v>
      </c>
      <c r="AA109" s="1" t="e">
        <f t="shared" si="8"/>
        <v>#N/A</v>
      </c>
      <c r="AB109" s="1" t="e">
        <f t="shared" si="9"/>
        <v>#N/A</v>
      </c>
    </row>
    <row r="110" spans="1:28" hidden="1" x14ac:dyDescent="0.3">
      <c r="A110" s="1">
        <v>605</v>
      </c>
      <c r="B110" s="1" t="s">
        <v>1110</v>
      </c>
      <c r="C110" s="5">
        <v>43529.646574074075</v>
      </c>
      <c r="D110" s="1" t="s">
        <v>1311</v>
      </c>
      <c r="E110" s="1" t="s">
        <v>90</v>
      </c>
      <c r="F110" s="1" t="s">
        <v>700</v>
      </c>
      <c r="G110" s="1" t="s">
        <v>653</v>
      </c>
      <c r="H110" s="1" t="s">
        <v>756</v>
      </c>
      <c r="I110" s="1" t="s">
        <v>123</v>
      </c>
      <c r="J110" s="1" t="s">
        <v>50</v>
      </c>
      <c r="K110" s="1" t="s">
        <v>340</v>
      </c>
      <c r="L110" s="2">
        <v>704</v>
      </c>
      <c r="M110" s="1" t="s">
        <v>747</v>
      </c>
      <c r="N110" s="1" t="s">
        <v>887</v>
      </c>
      <c r="O110" s="1"/>
      <c r="P110" s="1" t="s">
        <v>1312</v>
      </c>
      <c r="Q110" s="1" t="s">
        <v>97</v>
      </c>
      <c r="R110" s="1" t="s">
        <v>218</v>
      </c>
      <c r="S110" s="1" t="s">
        <v>1046</v>
      </c>
      <c r="T110" s="1" t="s">
        <v>1313</v>
      </c>
      <c r="U110" s="1" t="s">
        <v>851</v>
      </c>
      <c r="V110" s="1"/>
      <c r="W110" s="1" t="s">
        <v>852</v>
      </c>
      <c r="X110" s="1" t="e">
        <f t="shared" si="5"/>
        <v>#N/A</v>
      </c>
      <c r="Y110" s="1" t="e">
        <f t="shared" si="6"/>
        <v>#N/A</v>
      </c>
      <c r="Z110" s="1" t="e">
        <f t="shared" si="7"/>
        <v>#N/A</v>
      </c>
      <c r="AA110" s="1" t="e">
        <f t="shared" si="8"/>
        <v>#N/A</v>
      </c>
      <c r="AB110" s="1" t="e">
        <f t="shared" si="9"/>
        <v>#N/A</v>
      </c>
    </row>
    <row r="111" spans="1:28" hidden="1" x14ac:dyDescent="0.3">
      <c r="A111" s="1">
        <v>634</v>
      </c>
      <c r="B111" s="1" t="s">
        <v>376</v>
      </c>
      <c r="C111" s="5">
        <v>43539.792303240742</v>
      </c>
      <c r="D111" s="1" t="s">
        <v>1338</v>
      </c>
      <c r="E111" s="1" t="s">
        <v>139</v>
      </c>
      <c r="F111" s="1" t="s">
        <v>713</v>
      </c>
      <c r="G111" s="1" t="s">
        <v>653</v>
      </c>
      <c r="H111" s="1" t="s">
        <v>756</v>
      </c>
      <c r="I111" s="1" t="s">
        <v>39</v>
      </c>
      <c r="J111" s="1" t="s">
        <v>79</v>
      </c>
      <c r="K111" s="1" t="s">
        <v>376</v>
      </c>
      <c r="L111" s="2">
        <v>879</v>
      </c>
      <c r="M111" s="1" t="s">
        <v>1339</v>
      </c>
      <c r="N111" s="1" t="s">
        <v>887</v>
      </c>
      <c r="O111" s="1" t="s">
        <v>170</v>
      </c>
      <c r="P111" s="1" t="s">
        <v>1694</v>
      </c>
      <c r="Q111" s="1" t="s">
        <v>1486</v>
      </c>
      <c r="R111" s="1" t="s">
        <v>218</v>
      </c>
      <c r="S111" s="1" t="s">
        <v>759</v>
      </c>
      <c r="T111" s="1" t="s">
        <v>4513</v>
      </c>
      <c r="U111" s="1" t="s">
        <v>851</v>
      </c>
      <c r="V111" s="1"/>
      <c r="W111" s="1" t="s">
        <v>852</v>
      </c>
      <c r="X111" s="1" t="e">
        <f t="shared" si="5"/>
        <v>#N/A</v>
      </c>
      <c r="Y111" s="1" t="e">
        <f t="shared" si="6"/>
        <v>#N/A</v>
      </c>
      <c r="Z111" s="1" t="e">
        <f t="shared" si="7"/>
        <v>#N/A</v>
      </c>
      <c r="AA111" s="1" t="e">
        <f t="shared" si="8"/>
        <v>#N/A</v>
      </c>
      <c r="AB111" s="1" t="e">
        <f t="shared" si="9"/>
        <v>#N/A</v>
      </c>
    </row>
    <row r="112" spans="1:28" hidden="1" x14ac:dyDescent="0.3">
      <c r="A112" s="1">
        <v>1067</v>
      </c>
      <c r="B112" s="1" t="s">
        <v>1513</v>
      </c>
      <c r="C112" s="5">
        <v>43712.701701388891</v>
      </c>
      <c r="D112" s="1" t="s">
        <v>134</v>
      </c>
      <c r="E112" s="1" t="s">
        <v>139</v>
      </c>
      <c r="F112" s="1" t="s">
        <v>713</v>
      </c>
      <c r="G112" s="1" t="s">
        <v>722</v>
      </c>
      <c r="H112" s="1" t="s">
        <v>756</v>
      </c>
      <c r="I112" s="1" t="s">
        <v>148</v>
      </c>
      <c r="J112" s="1" t="s">
        <v>140</v>
      </c>
      <c r="K112" s="1" t="s">
        <v>999</v>
      </c>
      <c r="L112" s="2">
        <v>2075.1</v>
      </c>
      <c r="M112" s="1" t="s">
        <v>683</v>
      </c>
      <c r="N112" s="1" t="s">
        <v>6613</v>
      </c>
      <c r="O112" s="1"/>
      <c r="P112" s="1" t="s">
        <v>1080</v>
      </c>
      <c r="Q112" s="1" t="s">
        <v>1486</v>
      </c>
      <c r="R112" s="1" t="s">
        <v>218</v>
      </c>
      <c r="S112" s="1" t="s">
        <v>1001</v>
      </c>
      <c r="T112" s="1"/>
      <c r="U112" s="1" t="s">
        <v>851</v>
      </c>
      <c r="V112" s="1"/>
      <c r="W112" s="1" t="s">
        <v>852</v>
      </c>
      <c r="X112" s="1" t="e">
        <f t="shared" si="5"/>
        <v>#N/A</v>
      </c>
      <c r="Y112" s="1" t="e">
        <f t="shared" si="6"/>
        <v>#N/A</v>
      </c>
      <c r="Z112" s="1">
        <f t="shared" si="7"/>
        <v>1067</v>
      </c>
      <c r="AA112" s="1" t="str">
        <f t="shared" si="8"/>
        <v>Cancelado</v>
      </c>
      <c r="AB112" s="1" t="e">
        <f t="shared" si="9"/>
        <v>#N/A</v>
      </c>
    </row>
    <row r="113" spans="1:28" hidden="1" x14ac:dyDescent="0.3">
      <c r="A113" s="1">
        <v>1089</v>
      </c>
      <c r="B113" s="1" t="s">
        <v>148</v>
      </c>
      <c r="C113" s="5">
        <v>43719.693912037037</v>
      </c>
      <c r="D113" s="1" t="s">
        <v>1774</v>
      </c>
      <c r="E113" s="1" t="s">
        <v>139</v>
      </c>
      <c r="F113" s="1" t="s">
        <v>713</v>
      </c>
      <c r="G113" s="1" t="s">
        <v>653</v>
      </c>
      <c r="H113" s="1" t="s">
        <v>756</v>
      </c>
      <c r="I113" s="1" t="s">
        <v>148</v>
      </c>
      <c r="J113" s="1" t="s">
        <v>140</v>
      </c>
      <c r="K113" s="1" t="s">
        <v>999</v>
      </c>
      <c r="L113" s="2">
        <v>2075.1</v>
      </c>
      <c r="M113" s="1" t="s">
        <v>683</v>
      </c>
      <c r="N113" s="1" t="s">
        <v>6613</v>
      </c>
      <c r="O113" s="1"/>
      <c r="P113" s="1" t="s">
        <v>1080</v>
      </c>
      <c r="Q113" s="1" t="s">
        <v>1486</v>
      </c>
      <c r="R113" s="1" t="s">
        <v>218</v>
      </c>
      <c r="S113" s="1" t="s">
        <v>672</v>
      </c>
      <c r="T113" s="1"/>
      <c r="U113" s="1" t="s">
        <v>851</v>
      </c>
      <c r="V113" s="1"/>
      <c r="W113" s="1" t="s">
        <v>852</v>
      </c>
      <c r="X113" s="1" t="e">
        <f t="shared" si="5"/>
        <v>#N/A</v>
      </c>
      <c r="Y113" s="1" t="e">
        <f t="shared" si="6"/>
        <v>#N/A</v>
      </c>
      <c r="Z113" s="1" t="e">
        <f t="shared" si="7"/>
        <v>#N/A</v>
      </c>
      <c r="AA113" s="1" t="e">
        <f t="shared" si="8"/>
        <v>#N/A</v>
      </c>
      <c r="AB113" s="1" t="e">
        <f t="shared" si="9"/>
        <v>#N/A</v>
      </c>
    </row>
    <row r="114" spans="1:28" hidden="1" x14ac:dyDescent="0.3">
      <c r="A114" s="1">
        <v>1090</v>
      </c>
      <c r="B114" s="1" t="s">
        <v>148</v>
      </c>
      <c r="C114" s="5">
        <v>43719.695879629631</v>
      </c>
      <c r="D114" s="1" t="s">
        <v>1775</v>
      </c>
      <c r="E114" s="1" t="s">
        <v>139</v>
      </c>
      <c r="F114" s="1" t="s">
        <v>713</v>
      </c>
      <c r="G114" s="1" t="s">
        <v>653</v>
      </c>
      <c r="H114" s="1" t="s">
        <v>756</v>
      </c>
      <c r="I114" s="1" t="s">
        <v>148</v>
      </c>
      <c r="J114" s="1" t="s">
        <v>140</v>
      </c>
      <c r="K114" s="1" t="s">
        <v>999</v>
      </c>
      <c r="L114" s="2">
        <v>2075.1</v>
      </c>
      <c r="M114" s="1" t="s">
        <v>683</v>
      </c>
      <c r="N114" s="1" t="s">
        <v>6613</v>
      </c>
      <c r="O114" s="1"/>
      <c r="P114" s="1" t="s">
        <v>1080</v>
      </c>
      <c r="Q114" s="1" t="s">
        <v>1486</v>
      </c>
      <c r="R114" s="1" t="s">
        <v>218</v>
      </c>
      <c r="S114" s="1" t="s">
        <v>4724</v>
      </c>
      <c r="T114" s="1"/>
      <c r="U114" s="1" t="s">
        <v>851</v>
      </c>
      <c r="V114" s="1"/>
      <c r="W114" s="1" t="s">
        <v>852</v>
      </c>
      <c r="X114" s="1" t="e">
        <f t="shared" si="5"/>
        <v>#N/A</v>
      </c>
      <c r="Y114" s="1" t="e">
        <f t="shared" si="6"/>
        <v>#N/A</v>
      </c>
      <c r="Z114" s="1" t="e">
        <f t="shared" si="7"/>
        <v>#N/A</v>
      </c>
      <c r="AA114" s="1" t="e">
        <f t="shared" si="8"/>
        <v>#N/A</v>
      </c>
      <c r="AB114" s="1" t="e">
        <f t="shared" si="9"/>
        <v>#N/A</v>
      </c>
    </row>
    <row r="115" spans="1:28" hidden="1" x14ac:dyDescent="0.3">
      <c r="A115" s="1">
        <v>1092</v>
      </c>
      <c r="B115" s="1" t="s">
        <v>148</v>
      </c>
      <c r="C115" s="5">
        <v>43719.698541666665</v>
      </c>
      <c r="D115" s="1" t="s">
        <v>1777</v>
      </c>
      <c r="E115" s="1" t="s">
        <v>139</v>
      </c>
      <c r="F115" s="1" t="s">
        <v>713</v>
      </c>
      <c r="G115" s="1" t="s">
        <v>653</v>
      </c>
      <c r="H115" s="1" t="s">
        <v>756</v>
      </c>
      <c r="I115" s="1" t="s">
        <v>148</v>
      </c>
      <c r="J115" s="1" t="s">
        <v>140</v>
      </c>
      <c r="K115" s="1" t="s">
        <v>999</v>
      </c>
      <c r="L115" s="2">
        <v>2075.1</v>
      </c>
      <c r="M115" s="1" t="s">
        <v>683</v>
      </c>
      <c r="N115" s="1" t="s">
        <v>6613</v>
      </c>
      <c r="O115" s="1"/>
      <c r="P115" s="1" t="s">
        <v>1080</v>
      </c>
      <c r="Q115" s="1" t="s">
        <v>1486</v>
      </c>
      <c r="R115" s="1" t="s">
        <v>218</v>
      </c>
      <c r="S115" s="1" t="s">
        <v>4725</v>
      </c>
      <c r="T115" s="1"/>
      <c r="U115" s="1" t="s">
        <v>851</v>
      </c>
      <c r="V115" s="1"/>
      <c r="W115" s="1" t="s">
        <v>852</v>
      </c>
      <c r="X115" s="1" t="e">
        <f t="shared" si="5"/>
        <v>#N/A</v>
      </c>
      <c r="Y115" s="1" t="e">
        <f t="shared" si="6"/>
        <v>#N/A</v>
      </c>
      <c r="Z115" s="1" t="e">
        <f t="shared" si="7"/>
        <v>#N/A</v>
      </c>
      <c r="AA115" s="1" t="e">
        <f t="shared" si="8"/>
        <v>#N/A</v>
      </c>
      <c r="AB115" s="1" t="e">
        <f t="shared" si="9"/>
        <v>#N/A</v>
      </c>
    </row>
    <row r="116" spans="1:28" hidden="1" x14ac:dyDescent="0.3">
      <c r="A116" s="1">
        <v>1093</v>
      </c>
      <c r="B116" s="1" t="s">
        <v>148</v>
      </c>
      <c r="C116" s="5">
        <v>43719.699884259258</v>
      </c>
      <c r="D116" s="1" t="s">
        <v>1778</v>
      </c>
      <c r="E116" s="1" t="s">
        <v>139</v>
      </c>
      <c r="F116" s="1" t="s">
        <v>713</v>
      </c>
      <c r="G116" s="1" t="s">
        <v>653</v>
      </c>
      <c r="H116" s="1" t="s">
        <v>756</v>
      </c>
      <c r="I116" s="1" t="s">
        <v>148</v>
      </c>
      <c r="J116" s="1" t="s">
        <v>140</v>
      </c>
      <c r="K116" s="1" t="s">
        <v>999</v>
      </c>
      <c r="L116" s="2">
        <v>2075.1</v>
      </c>
      <c r="M116" s="1" t="s">
        <v>683</v>
      </c>
      <c r="N116" s="1" t="s">
        <v>6613</v>
      </c>
      <c r="O116" s="1"/>
      <c r="P116" s="1" t="s">
        <v>1080</v>
      </c>
      <c r="Q116" s="1" t="s">
        <v>1486</v>
      </c>
      <c r="R116" s="1" t="s">
        <v>218</v>
      </c>
      <c r="S116" s="1" t="s">
        <v>4726</v>
      </c>
      <c r="T116" s="1"/>
      <c r="U116" s="1" t="s">
        <v>851</v>
      </c>
      <c r="V116" s="1"/>
      <c r="W116" s="1" t="s">
        <v>852</v>
      </c>
      <c r="X116" s="1" t="e">
        <f t="shared" si="5"/>
        <v>#N/A</v>
      </c>
      <c r="Y116" s="1" t="e">
        <f t="shared" si="6"/>
        <v>#N/A</v>
      </c>
      <c r="Z116" s="1" t="e">
        <f t="shared" si="7"/>
        <v>#N/A</v>
      </c>
      <c r="AA116" s="1" t="e">
        <f t="shared" si="8"/>
        <v>#N/A</v>
      </c>
      <c r="AB116" s="1" t="e">
        <f t="shared" si="9"/>
        <v>#N/A</v>
      </c>
    </row>
    <row r="117" spans="1:28" hidden="1" x14ac:dyDescent="0.3">
      <c r="A117" s="1">
        <v>1095</v>
      </c>
      <c r="B117" s="1" t="s">
        <v>148</v>
      </c>
      <c r="C117" s="5">
        <v>43719.70857638889</v>
      </c>
      <c r="D117" s="1" t="s">
        <v>1779</v>
      </c>
      <c r="E117" s="1" t="s">
        <v>139</v>
      </c>
      <c r="F117" s="1" t="s">
        <v>713</v>
      </c>
      <c r="G117" s="1" t="s">
        <v>653</v>
      </c>
      <c r="H117" s="1" t="s">
        <v>756</v>
      </c>
      <c r="I117" s="1" t="s">
        <v>148</v>
      </c>
      <c r="J117" s="1" t="s">
        <v>140</v>
      </c>
      <c r="K117" s="1" t="s">
        <v>999</v>
      </c>
      <c r="L117" s="2">
        <v>2075.1</v>
      </c>
      <c r="M117" s="1" t="s">
        <v>683</v>
      </c>
      <c r="N117" s="1" t="s">
        <v>6613</v>
      </c>
      <c r="O117" s="1"/>
      <c r="P117" s="1" t="s">
        <v>1080</v>
      </c>
      <c r="Q117" s="1" t="s">
        <v>1486</v>
      </c>
      <c r="R117" s="1" t="s">
        <v>218</v>
      </c>
      <c r="S117" s="1" t="s">
        <v>1001</v>
      </c>
      <c r="T117" s="1"/>
      <c r="U117" s="1" t="s">
        <v>851</v>
      </c>
      <c r="V117" s="1"/>
      <c r="W117" s="1" t="s">
        <v>852</v>
      </c>
      <c r="X117" s="1" t="e">
        <f t="shared" si="5"/>
        <v>#N/A</v>
      </c>
      <c r="Y117" s="1" t="e">
        <f t="shared" si="6"/>
        <v>#N/A</v>
      </c>
      <c r="Z117" s="1" t="e">
        <f t="shared" si="7"/>
        <v>#N/A</v>
      </c>
      <c r="AA117" s="1" t="e">
        <f t="shared" si="8"/>
        <v>#N/A</v>
      </c>
      <c r="AB117" s="1" t="e">
        <f t="shared" si="9"/>
        <v>#N/A</v>
      </c>
    </row>
    <row r="118" spans="1:28" hidden="1" x14ac:dyDescent="0.3">
      <c r="A118" s="1">
        <v>1226</v>
      </c>
      <c r="B118" s="1" t="s">
        <v>787</v>
      </c>
      <c r="C118" s="5">
        <v>43789.485925925925</v>
      </c>
      <c r="D118" s="1" t="s">
        <v>1913</v>
      </c>
      <c r="E118" s="1" t="s">
        <v>90</v>
      </c>
      <c r="F118" s="1" t="s">
        <v>700</v>
      </c>
      <c r="G118" s="1" t="s">
        <v>653</v>
      </c>
      <c r="H118" s="1" t="s">
        <v>756</v>
      </c>
      <c r="I118" s="1" t="s">
        <v>85</v>
      </c>
      <c r="J118" s="1" t="s">
        <v>91</v>
      </c>
      <c r="K118" s="1" t="s">
        <v>84</v>
      </c>
      <c r="L118" s="2">
        <v>881.1</v>
      </c>
      <c r="M118" s="1" t="s">
        <v>1673</v>
      </c>
      <c r="N118" s="1" t="s">
        <v>705</v>
      </c>
      <c r="O118" s="1" t="s">
        <v>1914</v>
      </c>
      <c r="P118" s="1" t="s">
        <v>1915</v>
      </c>
      <c r="Q118" s="1" t="s">
        <v>210</v>
      </c>
      <c r="R118" s="1" t="s">
        <v>218</v>
      </c>
      <c r="S118" s="1" t="s">
        <v>1001</v>
      </c>
      <c r="T118" s="1"/>
      <c r="U118" s="1" t="s">
        <v>851</v>
      </c>
      <c r="V118" s="1"/>
      <c r="W118" s="1" t="s">
        <v>852</v>
      </c>
      <c r="X118" s="1" t="e">
        <f t="shared" si="5"/>
        <v>#N/A</v>
      </c>
      <c r="Y118" s="1" t="e">
        <f t="shared" si="6"/>
        <v>#N/A</v>
      </c>
      <c r="Z118" s="1" t="e">
        <f t="shared" si="7"/>
        <v>#N/A</v>
      </c>
      <c r="AA118" s="1" t="e">
        <f t="shared" si="8"/>
        <v>#N/A</v>
      </c>
      <c r="AB118" s="1" t="e">
        <f t="shared" si="9"/>
        <v>#N/A</v>
      </c>
    </row>
    <row r="119" spans="1:28" hidden="1" x14ac:dyDescent="0.3">
      <c r="A119" s="1">
        <v>1301</v>
      </c>
      <c r="B119" s="1" t="s">
        <v>668</v>
      </c>
      <c r="C119" s="5">
        <v>43829.667847222219</v>
      </c>
      <c r="D119" s="1" t="s">
        <v>2005</v>
      </c>
      <c r="E119" s="1" t="s">
        <v>455</v>
      </c>
      <c r="F119" s="1" t="s">
        <v>694</v>
      </c>
      <c r="G119" s="1" t="s">
        <v>653</v>
      </c>
      <c r="H119" s="1" t="s">
        <v>756</v>
      </c>
      <c r="I119" s="1" t="s">
        <v>55</v>
      </c>
      <c r="J119" s="1" t="s">
        <v>695</v>
      </c>
      <c r="K119" s="1" t="s">
        <v>67</v>
      </c>
      <c r="L119" s="2">
        <v>639</v>
      </c>
      <c r="M119" s="1" t="s">
        <v>696</v>
      </c>
      <c r="N119" s="1" t="s">
        <v>887</v>
      </c>
      <c r="O119" s="1"/>
      <c r="P119" s="1" t="s">
        <v>1080</v>
      </c>
      <c r="Q119" s="1" t="s">
        <v>1486</v>
      </c>
      <c r="R119" s="1" t="s">
        <v>218</v>
      </c>
      <c r="S119" s="1" t="s">
        <v>2263</v>
      </c>
      <c r="T119" s="1" t="s">
        <v>1770</v>
      </c>
      <c r="U119" s="1" t="s">
        <v>851</v>
      </c>
      <c r="V119" s="1"/>
      <c r="W119" s="1" t="s">
        <v>852</v>
      </c>
      <c r="X119" s="1" t="e">
        <f t="shared" si="5"/>
        <v>#N/A</v>
      </c>
      <c r="Y119" s="1" t="e">
        <f t="shared" si="6"/>
        <v>#N/A</v>
      </c>
      <c r="Z119" s="1" t="e">
        <f t="shared" si="7"/>
        <v>#N/A</v>
      </c>
      <c r="AA119" s="1" t="e">
        <f t="shared" si="8"/>
        <v>#N/A</v>
      </c>
      <c r="AB119" s="1" t="e">
        <f t="shared" si="9"/>
        <v>#N/A</v>
      </c>
    </row>
    <row r="120" spans="1:28" hidden="1" x14ac:dyDescent="0.3">
      <c r="A120" s="1">
        <v>1315</v>
      </c>
      <c r="B120" s="1" t="s">
        <v>686</v>
      </c>
      <c r="C120" s="5">
        <v>43839.703043981484</v>
      </c>
      <c r="D120" s="1" t="s">
        <v>2019</v>
      </c>
      <c r="E120" s="1" t="s">
        <v>78</v>
      </c>
      <c r="F120" s="1" t="s">
        <v>662</v>
      </c>
      <c r="G120" s="1" t="s">
        <v>653</v>
      </c>
      <c r="H120" s="1" t="s">
        <v>756</v>
      </c>
      <c r="I120" s="1" t="s">
        <v>39</v>
      </c>
      <c r="J120" s="1" t="s">
        <v>682</v>
      </c>
      <c r="K120" s="1" t="s">
        <v>40</v>
      </c>
      <c r="L120" s="2">
        <v>640</v>
      </c>
      <c r="M120" s="1" t="s">
        <v>2020</v>
      </c>
      <c r="N120" s="1" t="s">
        <v>887</v>
      </c>
      <c r="O120" s="1" t="s">
        <v>814</v>
      </c>
      <c r="P120" s="1" t="s">
        <v>758</v>
      </c>
      <c r="Q120" s="1" t="s">
        <v>89</v>
      </c>
      <c r="R120" s="1" t="s">
        <v>218</v>
      </c>
      <c r="S120" s="1" t="s">
        <v>2021</v>
      </c>
      <c r="T120" s="1"/>
      <c r="U120" s="1" t="s">
        <v>851</v>
      </c>
      <c r="V120" s="1"/>
      <c r="W120" s="1" t="s">
        <v>852</v>
      </c>
      <c r="X120" s="1" t="e">
        <f t="shared" si="5"/>
        <v>#N/A</v>
      </c>
      <c r="Y120" s="1" t="e">
        <f t="shared" si="6"/>
        <v>#N/A</v>
      </c>
      <c r="Z120" s="1" t="e">
        <f t="shared" si="7"/>
        <v>#N/A</v>
      </c>
      <c r="AA120" s="1" t="e">
        <f t="shared" si="8"/>
        <v>#N/A</v>
      </c>
      <c r="AB120" s="1" t="e">
        <f t="shared" si="9"/>
        <v>#N/A</v>
      </c>
    </row>
    <row r="121" spans="1:28" hidden="1" x14ac:dyDescent="0.3">
      <c r="A121" s="1">
        <v>1321</v>
      </c>
      <c r="B121" s="1" t="s">
        <v>1497</v>
      </c>
      <c r="C121" s="5">
        <v>43840.651423611111</v>
      </c>
      <c r="D121" s="1" t="s">
        <v>2025</v>
      </c>
      <c r="E121" s="1" t="s">
        <v>48</v>
      </c>
      <c r="F121" s="1" t="s">
        <v>652</v>
      </c>
      <c r="G121" s="1" t="s">
        <v>653</v>
      </c>
      <c r="H121" s="1" t="s">
        <v>756</v>
      </c>
      <c r="I121" s="1" t="s">
        <v>55</v>
      </c>
      <c r="J121" s="1" t="s">
        <v>277</v>
      </c>
      <c r="K121" s="1" t="s">
        <v>650</v>
      </c>
      <c r="L121" s="2">
        <v>612</v>
      </c>
      <c r="M121" s="1" t="s">
        <v>1037</v>
      </c>
      <c r="N121" s="1" t="s">
        <v>705</v>
      </c>
      <c r="O121" s="1" t="s">
        <v>170</v>
      </c>
      <c r="P121" s="1" t="s">
        <v>2026</v>
      </c>
      <c r="Q121" s="1" t="s">
        <v>89</v>
      </c>
      <c r="R121" s="1" t="s">
        <v>218</v>
      </c>
      <c r="S121" s="1" t="s">
        <v>759</v>
      </c>
      <c r="T121" s="1" t="s">
        <v>1313</v>
      </c>
      <c r="U121" s="1" t="s">
        <v>851</v>
      </c>
      <c r="V121" s="1"/>
      <c r="W121" s="1" t="s">
        <v>852</v>
      </c>
      <c r="X121" s="1" t="e">
        <f t="shared" si="5"/>
        <v>#N/A</v>
      </c>
      <c r="Y121" s="1" t="e">
        <f t="shared" si="6"/>
        <v>#N/A</v>
      </c>
      <c r="Z121" s="1" t="e">
        <f t="shared" si="7"/>
        <v>#N/A</v>
      </c>
      <c r="AA121" s="1" t="e">
        <f t="shared" si="8"/>
        <v>#N/A</v>
      </c>
      <c r="AB121" s="1" t="e">
        <f t="shared" si="9"/>
        <v>#N/A</v>
      </c>
    </row>
    <row r="122" spans="1:28" hidden="1" x14ac:dyDescent="0.3">
      <c r="A122" s="1">
        <v>1346</v>
      </c>
      <c r="B122" s="1" t="s">
        <v>678</v>
      </c>
      <c r="C122" s="5">
        <v>43854.610567129632</v>
      </c>
      <c r="D122" s="1" t="s">
        <v>2054</v>
      </c>
      <c r="E122" s="1" t="s">
        <v>48</v>
      </c>
      <c r="F122" s="1" t="s">
        <v>652</v>
      </c>
      <c r="G122" s="1" t="s">
        <v>722</v>
      </c>
      <c r="H122" s="1" t="s">
        <v>756</v>
      </c>
      <c r="I122" s="1" t="s">
        <v>123</v>
      </c>
      <c r="J122" s="1" t="s">
        <v>50</v>
      </c>
      <c r="K122" s="1" t="s">
        <v>207</v>
      </c>
      <c r="L122" s="2">
        <v>2055</v>
      </c>
      <c r="M122" s="1" t="s">
        <v>1009</v>
      </c>
      <c r="N122" s="1" t="s">
        <v>887</v>
      </c>
      <c r="O122" s="1" t="s">
        <v>170</v>
      </c>
      <c r="P122" s="1" t="s">
        <v>1312</v>
      </c>
      <c r="Q122" s="1" t="s">
        <v>177</v>
      </c>
      <c r="R122" s="1" t="s">
        <v>218</v>
      </c>
      <c r="S122" s="1" t="s">
        <v>1292</v>
      </c>
      <c r="T122" s="1" t="s">
        <v>1189</v>
      </c>
      <c r="U122" s="1" t="s">
        <v>851</v>
      </c>
      <c r="V122" s="1"/>
      <c r="W122" s="1" t="s">
        <v>852</v>
      </c>
      <c r="X122" s="1" t="e">
        <f t="shared" si="5"/>
        <v>#N/A</v>
      </c>
      <c r="Y122" s="1" t="e">
        <f t="shared" si="6"/>
        <v>#N/A</v>
      </c>
      <c r="Z122" s="1" t="e">
        <f t="shared" si="7"/>
        <v>#N/A</v>
      </c>
      <c r="AA122" s="1" t="e">
        <f t="shared" si="8"/>
        <v>#N/A</v>
      </c>
      <c r="AB122" s="1" t="e">
        <f t="shared" si="9"/>
        <v>#N/A</v>
      </c>
    </row>
    <row r="123" spans="1:28" hidden="1" x14ac:dyDescent="0.3">
      <c r="A123" s="1">
        <v>1388</v>
      </c>
      <c r="B123" s="1" t="s">
        <v>787</v>
      </c>
      <c r="C123" s="5">
        <v>43878.532893518517</v>
      </c>
      <c r="D123" s="1" t="s">
        <v>2107</v>
      </c>
      <c r="E123" s="1" t="s">
        <v>90</v>
      </c>
      <c r="F123" s="1" t="s">
        <v>700</v>
      </c>
      <c r="G123" s="1" t="s">
        <v>653</v>
      </c>
      <c r="H123" s="1" t="s">
        <v>756</v>
      </c>
      <c r="I123" s="1" t="s">
        <v>85</v>
      </c>
      <c r="J123" s="1" t="s">
        <v>91</v>
      </c>
      <c r="K123" s="1" t="s">
        <v>84</v>
      </c>
      <c r="L123" s="2">
        <v>467.1</v>
      </c>
      <c r="M123" s="1" t="s">
        <v>1825</v>
      </c>
      <c r="N123" s="1" t="s">
        <v>80</v>
      </c>
      <c r="O123" s="1" t="s">
        <v>293</v>
      </c>
      <c r="P123" s="1" t="s">
        <v>758</v>
      </c>
      <c r="Q123" s="1" t="s">
        <v>1486</v>
      </c>
      <c r="R123" s="1" t="s">
        <v>218</v>
      </c>
      <c r="S123" s="1" t="s">
        <v>2108</v>
      </c>
      <c r="T123" s="1" t="s">
        <v>1770</v>
      </c>
      <c r="U123" s="1" t="s">
        <v>851</v>
      </c>
      <c r="V123" s="1"/>
      <c r="W123" s="1" t="s">
        <v>852</v>
      </c>
      <c r="X123" s="1" t="e">
        <f t="shared" si="5"/>
        <v>#N/A</v>
      </c>
      <c r="Y123" s="1" t="e">
        <f t="shared" si="6"/>
        <v>#N/A</v>
      </c>
      <c r="Z123" s="1" t="e">
        <f t="shared" si="7"/>
        <v>#N/A</v>
      </c>
      <c r="AA123" s="1" t="e">
        <f t="shared" si="8"/>
        <v>#N/A</v>
      </c>
      <c r="AB123" s="1" t="e">
        <f t="shared" si="9"/>
        <v>#N/A</v>
      </c>
    </row>
    <row r="124" spans="1:28" hidden="1" x14ac:dyDescent="0.3">
      <c r="A124" s="1">
        <v>1396</v>
      </c>
      <c r="B124" s="1" t="s">
        <v>1277</v>
      </c>
      <c r="C124" s="5">
        <v>43880.444409722222</v>
      </c>
      <c r="D124" s="1" t="s">
        <v>2118</v>
      </c>
      <c r="E124" s="1" t="s">
        <v>159</v>
      </c>
      <c r="F124" s="1" t="s">
        <v>2061</v>
      </c>
      <c r="G124" s="1" t="s">
        <v>653</v>
      </c>
      <c r="H124" s="1" t="s">
        <v>756</v>
      </c>
      <c r="I124" s="1" t="s">
        <v>39</v>
      </c>
      <c r="J124" s="1" t="s">
        <v>210</v>
      </c>
      <c r="K124" s="1" t="s">
        <v>214</v>
      </c>
      <c r="L124" s="2">
        <v>942</v>
      </c>
      <c r="M124" s="1" t="s">
        <v>744</v>
      </c>
      <c r="N124" s="1" t="s">
        <v>887</v>
      </c>
      <c r="O124" s="1" t="s">
        <v>170</v>
      </c>
      <c r="P124" s="1" t="s">
        <v>758</v>
      </c>
      <c r="Q124" s="1" t="s">
        <v>89</v>
      </c>
      <c r="R124" s="1" t="s">
        <v>218</v>
      </c>
      <c r="S124" s="1" t="s">
        <v>1004</v>
      </c>
      <c r="T124" s="1" t="s">
        <v>1770</v>
      </c>
      <c r="U124" s="1" t="s">
        <v>851</v>
      </c>
      <c r="V124" s="1"/>
      <c r="W124" s="1" t="s">
        <v>852</v>
      </c>
      <c r="X124" s="1" t="e">
        <f t="shared" si="5"/>
        <v>#N/A</v>
      </c>
      <c r="Y124" s="1" t="e">
        <f t="shared" si="6"/>
        <v>#N/A</v>
      </c>
      <c r="Z124" s="1" t="e">
        <f t="shared" si="7"/>
        <v>#N/A</v>
      </c>
      <c r="AA124" s="1" t="e">
        <f t="shared" si="8"/>
        <v>#N/A</v>
      </c>
      <c r="AB124" s="1" t="e">
        <f t="shared" si="9"/>
        <v>#N/A</v>
      </c>
    </row>
    <row r="125" spans="1:28" hidden="1" x14ac:dyDescent="0.3">
      <c r="A125" s="1">
        <v>1525</v>
      </c>
      <c r="B125" s="1" t="s">
        <v>1884</v>
      </c>
      <c r="C125" s="5">
        <v>43941.563113425924</v>
      </c>
      <c r="D125" s="1" t="s">
        <v>2241</v>
      </c>
      <c r="E125" s="1" t="s">
        <v>78</v>
      </c>
      <c r="F125" s="1" t="s">
        <v>662</v>
      </c>
      <c r="G125" s="1" t="s">
        <v>653</v>
      </c>
      <c r="H125" s="1" t="s">
        <v>756</v>
      </c>
      <c r="I125" s="1" t="s">
        <v>427</v>
      </c>
      <c r="J125" s="1" t="s">
        <v>682</v>
      </c>
      <c r="K125" s="1" t="s">
        <v>40</v>
      </c>
      <c r="L125" s="2">
        <v>175</v>
      </c>
      <c r="M125" s="1" t="s">
        <v>1540</v>
      </c>
      <c r="N125" s="1" t="s">
        <v>887</v>
      </c>
      <c r="O125" s="1" t="s">
        <v>1952</v>
      </c>
      <c r="P125" s="1" t="s">
        <v>1312</v>
      </c>
      <c r="Q125" s="1" t="s">
        <v>1486</v>
      </c>
      <c r="R125" s="1" t="s">
        <v>218</v>
      </c>
      <c r="S125" s="1" t="s">
        <v>1141</v>
      </c>
      <c r="T125" s="1" t="s">
        <v>1189</v>
      </c>
      <c r="U125" s="1" t="s">
        <v>851</v>
      </c>
      <c r="V125" s="1"/>
      <c r="W125" s="1" t="s">
        <v>852</v>
      </c>
      <c r="X125" s="1" t="e">
        <f t="shared" si="5"/>
        <v>#N/A</v>
      </c>
      <c r="Y125" s="1" t="e">
        <f t="shared" si="6"/>
        <v>#N/A</v>
      </c>
      <c r="Z125" s="1" t="e">
        <f t="shared" si="7"/>
        <v>#N/A</v>
      </c>
      <c r="AA125" s="1" t="e">
        <f t="shared" si="8"/>
        <v>#N/A</v>
      </c>
      <c r="AB125" s="1" t="e">
        <f t="shared" si="9"/>
        <v>#N/A</v>
      </c>
    </row>
    <row r="126" spans="1:28" hidden="1" x14ac:dyDescent="0.3">
      <c r="A126" s="1">
        <v>1526</v>
      </c>
      <c r="B126" s="1" t="s">
        <v>1884</v>
      </c>
      <c r="C126" s="5">
        <v>43941.791400462964</v>
      </c>
      <c r="D126" s="1" t="s">
        <v>2242</v>
      </c>
      <c r="E126" s="1" t="s">
        <v>78</v>
      </c>
      <c r="F126" s="1" t="s">
        <v>662</v>
      </c>
      <c r="G126" s="1" t="s">
        <v>653</v>
      </c>
      <c r="H126" s="1" t="s">
        <v>756</v>
      </c>
      <c r="I126" s="1" t="s">
        <v>427</v>
      </c>
      <c r="J126" s="1" t="s">
        <v>394</v>
      </c>
      <c r="K126" s="1" t="s">
        <v>40</v>
      </c>
      <c r="L126" s="2">
        <v>172</v>
      </c>
      <c r="M126" s="1" t="s">
        <v>1886</v>
      </c>
      <c r="N126" s="1" t="s">
        <v>6616</v>
      </c>
      <c r="O126" s="1"/>
      <c r="P126" s="1" t="s">
        <v>1312</v>
      </c>
      <c r="Q126" s="1" t="s">
        <v>1486</v>
      </c>
      <c r="R126" s="1" t="s">
        <v>218</v>
      </c>
      <c r="S126" s="1" t="s">
        <v>1141</v>
      </c>
      <c r="T126" s="1" t="s">
        <v>1189</v>
      </c>
      <c r="U126" s="1" t="s">
        <v>851</v>
      </c>
      <c r="V126" s="1"/>
      <c r="W126" s="1" t="s">
        <v>852</v>
      </c>
      <c r="X126" s="1" t="e">
        <f t="shared" si="5"/>
        <v>#N/A</v>
      </c>
      <c r="Y126" s="1" t="e">
        <f t="shared" si="6"/>
        <v>#N/A</v>
      </c>
      <c r="Z126" s="1" t="e">
        <f t="shared" si="7"/>
        <v>#N/A</v>
      </c>
      <c r="AA126" s="1" t="e">
        <f t="shared" si="8"/>
        <v>#N/A</v>
      </c>
      <c r="AB126" s="1" t="e">
        <f t="shared" si="9"/>
        <v>#N/A</v>
      </c>
    </row>
    <row r="127" spans="1:28" hidden="1" x14ac:dyDescent="0.3">
      <c r="A127" s="1">
        <v>1528</v>
      </c>
      <c r="B127" s="1" t="s">
        <v>906</v>
      </c>
      <c r="C127" s="5">
        <v>43942.845682870371</v>
      </c>
      <c r="D127" s="1" t="s">
        <v>2245</v>
      </c>
      <c r="E127" s="1" t="s">
        <v>90</v>
      </c>
      <c r="F127" s="1" t="s">
        <v>700</v>
      </c>
      <c r="G127" s="1" t="s">
        <v>653</v>
      </c>
      <c r="H127" s="1" t="s">
        <v>756</v>
      </c>
      <c r="I127" s="1" t="s">
        <v>123</v>
      </c>
      <c r="J127" s="1" t="s">
        <v>746</v>
      </c>
      <c r="K127" s="1" t="s">
        <v>340</v>
      </c>
      <c r="L127" s="2">
        <v>704</v>
      </c>
      <c r="M127" s="1" t="s">
        <v>747</v>
      </c>
      <c r="N127" s="1" t="s">
        <v>887</v>
      </c>
      <c r="O127" s="1" t="s">
        <v>170</v>
      </c>
      <c r="P127" s="1" t="s">
        <v>1080</v>
      </c>
      <c r="Q127" s="1" t="s">
        <v>1486</v>
      </c>
      <c r="R127" s="1" t="s">
        <v>218</v>
      </c>
      <c r="S127" s="1" t="s">
        <v>1141</v>
      </c>
      <c r="T127" s="1" t="s">
        <v>1770</v>
      </c>
      <c r="U127" s="1" t="s">
        <v>851</v>
      </c>
      <c r="V127" s="1"/>
      <c r="W127" s="1" t="s">
        <v>852</v>
      </c>
      <c r="X127" s="1" t="e">
        <f t="shared" si="5"/>
        <v>#N/A</v>
      </c>
      <c r="Y127" s="1" t="e">
        <f t="shared" si="6"/>
        <v>#N/A</v>
      </c>
      <c r="Z127" s="1" t="e">
        <f t="shared" si="7"/>
        <v>#N/A</v>
      </c>
      <c r="AA127" s="1" t="e">
        <f t="shared" si="8"/>
        <v>#N/A</v>
      </c>
      <c r="AB127" s="1" t="e">
        <f t="shared" si="9"/>
        <v>#N/A</v>
      </c>
    </row>
    <row r="128" spans="1:28" hidden="1" x14ac:dyDescent="0.3">
      <c r="A128" s="1">
        <v>1577</v>
      </c>
      <c r="B128" s="1" t="s">
        <v>207</v>
      </c>
      <c r="C128" s="5">
        <v>43968.927129629628</v>
      </c>
      <c r="D128" s="1" t="s">
        <v>4562</v>
      </c>
      <c r="E128" s="1" t="s">
        <v>90</v>
      </c>
      <c r="F128" s="1" t="s">
        <v>700</v>
      </c>
      <c r="G128" s="1" t="s">
        <v>653</v>
      </c>
      <c r="H128" s="1" t="s">
        <v>756</v>
      </c>
      <c r="I128" s="1" t="s">
        <v>123</v>
      </c>
      <c r="J128" s="1" t="s">
        <v>50</v>
      </c>
      <c r="K128" s="1" t="s">
        <v>207</v>
      </c>
      <c r="L128" s="2">
        <v>2055</v>
      </c>
      <c r="M128" s="1" t="s">
        <v>1009</v>
      </c>
      <c r="N128" s="1" t="s">
        <v>887</v>
      </c>
      <c r="O128" s="1" t="s">
        <v>170</v>
      </c>
      <c r="P128" s="1" t="s">
        <v>758</v>
      </c>
      <c r="Q128" s="1" t="s">
        <v>270</v>
      </c>
      <c r="R128" s="1" t="s">
        <v>1828</v>
      </c>
      <c r="S128" s="1" t="s">
        <v>4563</v>
      </c>
      <c r="T128" s="1" t="s">
        <v>4564</v>
      </c>
      <c r="U128" s="1" t="s">
        <v>851</v>
      </c>
      <c r="V128" s="1"/>
      <c r="W128" s="1" t="s">
        <v>852</v>
      </c>
      <c r="X128" s="1" t="e">
        <f t="shared" si="5"/>
        <v>#N/A</v>
      </c>
      <c r="Y128" s="1" t="e">
        <f t="shared" si="6"/>
        <v>#N/A</v>
      </c>
      <c r="Z128" s="1" t="e">
        <f t="shared" si="7"/>
        <v>#N/A</v>
      </c>
      <c r="AA128" s="1" t="e">
        <f t="shared" si="8"/>
        <v>#N/A</v>
      </c>
      <c r="AB128" s="1" t="e">
        <f t="shared" si="9"/>
        <v>#N/A</v>
      </c>
    </row>
    <row r="129" spans="1:28" hidden="1" x14ac:dyDescent="0.3">
      <c r="A129" s="1">
        <v>1613</v>
      </c>
      <c r="B129" s="1" t="s">
        <v>73</v>
      </c>
      <c r="C129" s="5">
        <v>43984.574155092596</v>
      </c>
      <c r="D129" s="1" t="s">
        <v>4729</v>
      </c>
      <c r="E129" s="1" t="s">
        <v>78</v>
      </c>
      <c r="F129" s="1" t="s">
        <v>662</v>
      </c>
      <c r="G129" s="1" t="s">
        <v>653</v>
      </c>
      <c r="H129" s="1" t="s">
        <v>756</v>
      </c>
      <c r="I129" s="1" t="s">
        <v>39</v>
      </c>
      <c r="J129" s="1" t="s">
        <v>394</v>
      </c>
      <c r="K129" s="1" t="s">
        <v>73</v>
      </c>
      <c r="L129" s="2">
        <v>0</v>
      </c>
      <c r="M129" s="1" t="s">
        <v>218</v>
      </c>
      <c r="N129" s="1" t="s">
        <v>218</v>
      </c>
      <c r="O129" s="1" t="s">
        <v>170</v>
      </c>
      <c r="P129" s="1" t="s">
        <v>758</v>
      </c>
      <c r="Q129" s="1" t="s">
        <v>1486</v>
      </c>
      <c r="R129" s="1" t="s">
        <v>218</v>
      </c>
      <c r="S129" s="1" t="s">
        <v>1141</v>
      </c>
      <c r="T129" s="1" t="s">
        <v>4511</v>
      </c>
      <c r="U129" s="1" t="s">
        <v>851</v>
      </c>
      <c r="V129" s="1"/>
      <c r="W129" s="1" t="s">
        <v>852</v>
      </c>
      <c r="X129" s="1" t="e">
        <f t="shared" si="5"/>
        <v>#N/A</v>
      </c>
      <c r="Y129" s="1" t="e">
        <f t="shared" si="6"/>
        <v>#N/A</v>
      </c>
      <c r="Z129" s="1" t="e">
        <f t="shared" si="7"/>
        <v>#N/A</v>
      </c>
      <c r="AA129" s="1" t="e">
        <f t="shared" si="8"/>
        <v>#N/A</v>
      </c>
      <c r="AB129" s="1" t="e">
        <f t="shared" si="9"/>
        <v>#N/A</v>
      </c>
    </row>
    <row r="130" spans="1:28" hidden="1" x14ac:dyDescent="0.3">
      <c r="A130" s="1">
        <v>38</v>
      </c>
      <c r="B130" s="1" t="s">
        <v>67</v>
      </c>
      <c r="C130" s="5">
        <v>43185.697291666664</v>
      </c>
      <c r="D130" s="1" t="s">
        <v>693</v>
      </c>
      <c r="E130" s="1" t="s">
        <v>455</v>
      </c>
      <c r="F130" s="1" t="s">
        <v>694</v>
      </c>
      <c r="G130" s="1" t="s">
        <v>653</v>
      </c>
      <c r="H130" s="1" t="s">
        <v>654</v>
      </c>
      <c r="I130" s="1" t="s">
        <v>55</v>
      </c>
      <c r="J130" s="1" t="s">
        <v>695</v>
      </c>
      <c r="K130" s="1" t="s">
        <v>67</v>
      </c>
      <c r="L130" s="2">
        <v>639</v>
      </c>
      <c r="M130" s="1" t="s">
        <v>696</v>
      </c>
      <c r="N130" s="1" t="s">
        <v>887</v>
      </c>
      <c r="O130" s="1"/>
      <c r="P130" s="1"/>
      <c r="Q130" s="1"/>
      <c r="R130" s="1"/>
      <c r="S130" s="1"/>
      <c r="T130" s="1" t="s">
        <v>1770</v>
      </c>
      <c r="U130" s="1" t="s">
        <v>851</v>
      </c>
      <c r="V130" s="1"/>
      <c r="W130" s="1" t="s">
        <v>852</v>
      </c>
      <c r="X130" s="1">
        <f t="shared" ref="X130:X193" si="10">VLOOKUP(A130,h_estimacion,1,FALSE)</f>
        <v>38</v>
      </c>
      <c r="Y130" s="1" t="str">
        <f t="shared" ref="Y130:Y193" si="11">VLOOKUP(A130,h_estimacion,18,FALSE)</f>
        <v>Estimación Cancelada</v>
      </c>
      <c r="Z130" s="1" t="e">
        <f t="shared" ref="Z130:Z193" si="12">VLOOKUP(A130,h_project,1,FALSE)</f>
        <v>#N/A</v>
      </c>
      <c r="AA130" s="1" t="e">
        <f t="shared" ref="AA130:AA193" si="13">VLOOKUP(A130,h_project,4,FALSE)</f>
        <v>#N/A</v>
      </c>
      <c r="AB130" s="1" t="e">
        <f t="shared" ref="AB130:AB193" si="14">VLOOKUP(A130,ds,1,FALSE)</f>
        <v>#N/A</v>
      </c>
    </row>
    <row r="131" spans="1:28" hidden="1" x14ac:dyDescent="0.3">
      <c r="A131" s="1">
        <v>53</v>
      </c>
      <c r="B131" s="1" t="s">
        <v>67</v>
      </c>
      <c r="C131" s="5">
        <v>43199.588356481479</v>
      </c>
      <c r="D131" s="1" t="s">
        <v>715</v>
      </c>
      <c r="E131" s="1" t="s">
        <v>455</v>
      </c>
      <c r="F131" s="1" t="s">
        <v>694</v>
      </c>
      <c r="G131" s="1" t="s">
        <v>653</v>
      </c>
      <c r="H131" s="1" t="s">
        <v>654</v>
      </c>
      <c r="I131" s="1" t="s">
        <v>55</v>
      </c>
      <c r="J131" s="1" t="s">
        <v>695</v>
      </c>
      <c r="K131" s="1" t="s">
        <v>67</v>
      </c>
      <c r="L131" s="2">
        <v>639</v>
      </c>
      <c r="M131" s="1" t="s">
        <v>696</v>
      </c>
      <c r="N131" s="1" t="s">
        <v>887</v>
      </c>
      <c r="O131" s="1"/>
      <c r="P131" s="1"/>
      <c r="Q131" s="1"/>
      <c r="R131" s="1"/>
      <c r="S131" s="1"/>
      <c r="T131" s="1" t="s">
        <v>1770</v>
      </c>
      <c r="U131" s="1" t="s">
        <v>851</v>
      </c>
      <c r="V131" s="1"/>
      <c r="W131" s="1" t="s">
        <v>852</v>
      </c>
      <c r="X131" s="1" t="e">
        <f t="shared" si="10"/>
        <v>#N/A</v>
      </c>
      <c r="Y131" s="1" t="e">
        <f t="shared" si="11"/>
        <v>#N/A</v>
      </c>
      <c r="Z131" s="1" t="e">
        <f t="shared" si="12"/>
        <v>#N/A</v>
      </c>
      <c r="AA131" s="1" t="e">
        <f t="shared" si="13"/>
        <v>#N/A</v>
      </c>
      <c r="AB131" s="1" t="e">
        <f t="shared" si="14"/>
        <v>#N/A</v>
      </c>
    </row>
    <row r="132" spans="1:28" hidden="1" x14ac:dyDescent="0.3">
      <c r="A132" s="1">
        <v>1224</v>
      </c>
      <c r="B132" s="1" t="s">
        <v>186</v>
      </c>
      <c r="C132" s="5">
        <v>43788.736493055556</v>
      </c>
      <c r="D132" s="1" t="s">
        <v>1909</v>
      </c>
      <c r="E132" s="1" t="s">
        <v>78</v>
      </c>
      <c r="F132" s="1" t="s">
        <v>662</v>
      </c>
      <c r="G132" s="1" t="s">
        <v>653</v>
      </c>
      <c r="H132" s="1" t="s">
        <v>654</v>
      </c>
      <c r="I132" s="1" t="s">
        <v>427</v>
      </c>
      <c r="J132" s="1" t="s">
        <v>79</v>
      </c>
      <c r="K132" s="1" t="s">
        <v>186</v>
      </c>
      <c r="L132" s="2">
        <v>932</v>
      </c>
      <c r="M132" s="1" t="s">
        <v>1910</v>
      </c>
      <c r="N132" s="1" t="s">
        <v>887</v>
      </c>
      <c r="O132" s="1"/>
      <c r="P132" s="1"/>
      <c r="Q132" s="1"/>
      <c r="R132" s="1" t="s">
        <v>218</v>
      </c>
      <c r="S132" s="1" t="s">
        <v>1911</v>
      </c>
      <c r="T132" s="1" t="s">
        <v>1770</v>
      </c>
      <c r="U132" s="1" t="s">
        <v>851</v>
      </c>
      <c r="V132" s="1"/>
      <c r="W132" s="1" t="s">
        <v>852</v>
      </c>
      <c r="X132" s="1" t="e">
        <f t="shared" si="10"/>
        <v>#N/A</v>
      </c>
      <c r="Y132" s="1" t="e">
        <f t="shared" si="11"/>
        <v>#N/A</v>
      </c>
      <c r="Z132" s="1" t="e">
        <f t="shared" si="12"/>
        <v>#N/A</v>
      </c>
      <c r="AA132" s="1" t="e">
        <f t="shared" si="13"/>
        <v>#N/A</v>
      </c>
      <c r="AB132" s="1" t="e">
        <f t="shared" si="14"/>
        <v>#N/A</v>
      </c>
    </row>
    <row r="133" spans="1:28" hidden="1" x14ac:dyDescent="0.3">
      <c r="A133" s="1">
        <v>1555</v>
      </c>
      <c r="B133" s="1" t="s">
        <v>207</v>
      </c>
      <c r="C133" s="5">
        <v>43958.77542824074</v>
      </c>
      <c r="D133" s="1" t="s">
        <v>4536</v>
      </c>
      <c r="E133" s="1" t="s">
        <v>48</v>
      </c>
      <c r="F133" s="1" t="s">
        <v>652</v>
      </c>
      <c r="G133" s="1" t="s">
        <v>653</v>
      </c>
      <c r="H133" s="1" t="s">
        <v>523</v>
      </c>
      <c r="I133" s="1" t="s">
        <v>884</v>
      </c>
      <c r="J133" s="1" t="s">
        <v>50</v>
      </c>
      <c r="K133" s="1" t="s">
        <v>884</v>
      </c>
      <c r="L133" s="2">
        <v>0</v>
      </c>
      <c r="M133" s="1" t="s">
        <v>218</v>
      </c>
      <c r="N133" s="1" t="s">
        <v>218</v>
      </c>
      <c r="O133" s="1"/>
      <c r="P133" s="1" t="s">
        <v>758</v>
      </c>
      <c r="Q133" s="1" t="s">
        <v>177</v>
      </c>
      <c r="R133" s="1" t="s">
        <v>218</v>
      </c>
      <c r="S133" s="1" t="s">
        <v>853</v>
      </c>
      <c r="T133" s="1" t="s">
        <v>4511</v>
      </c>
      <c r="U133" s="1" t="s">
        <v>851</v>
      </c>
      <c r="V133" s="1"/>
      <c r="W133" s="1" t="s">
        <v>852</v>
      </c>
      <c r="X133" s="1" t="e">
        <f t="shared" si="10"/>
        <v>#N/A</v>
      </c>
      <c r="Y133" s="1" t="e">
        <f t="shared" si="11"/>
        <v>#N/A</v>
      </c>
      <c r="Z133" s="1" t="e">
        <f t="shared" si="12"/>
        <v>#N/A</v>
      </c>
      <c r="AA133" s="1" t="e">
        <f t="shared" si="13"/>
        <v>#N/A</v>
      </c>
      <c r="AB133" s="1" t="e">
        <f t="shared" si="14"/>
        <v>#N/A</v>
      </c>
    </row>
    <row r="134" spans="1:28" hidden="1" x14ac:dyDescent="0.3">
      <c r="A134" s="1">
        <v>616</v>
      </c>
      <c r="B134" s="1" t="s">
        <v>376</v>
      </c>
      <c r="C134" s="5">
        <v>43532.734027777777</v>
      </c>
      <c r="D134" s="1" t="s">
        <v>1323</v>
      </c>
      <c r="E134" s="1" t="s">
        <v>354</v>
      </c>
      <c r="F134" s="1" t="s">
        <v>792</v>
      </c>
      <c r="G134" s="1" t="s">
        <v>653</v>
      </c>
      <c r="H134" s="1" t="s">
        <v>178</v>
      </c>
      <c r="I134" s="1" t="s">
        <v>39</v>
      </c>
      <c r="J134" s="1" t="s">
        <v>91</v>
      </c>
      <c r="K134" s="1" t="s">
        <v>376</v>
      </c>
      <c r="L134" s="2">
        <v>473</v>
      </c>
      <c r="M134" s="1" t="s">
        <v>1325</v>
      </c>
      <c r="N134" s="1" t="s">
        <v>887</v>
      </c>
      <c r="O134" s="1" t="s">
        <v>170</v>
      </c>
      <c r="P134" s="1" t="s">
        <v>1694</v>
      </c>
      <c r="Q134" s="1" t="s">
        <v>177</v>
      </c>
      <c r="R134" s="1" t="s">
        <v>218</v>
      </c>
      <c r="S134" s="1" t="s">
        <v>4512</v>
      </c>
      <c r="T134" s="1" t="s">
        <v>4511</v>
      </c>
      <c r="U134" s="1" t="s">
        <v>851</v>
      </c>
      <c r="V134" s="1"/>
      <c r="W134" s="1" t="s">
        <v>852</v>
      </c>
      <c r="X134" s="1" t="e">
        <f t="shared" si="10"/>
        <v>#N/A</v>
      </c>
      <c r="Y134" s="1" t="e">
        <f t="shared" si="11"/>
        <v>#N/A</v>
      </c>
      <c r="Z134" s="1" t="e">
        <f t="shared" si="12"/>
        <v>#N/A</v>
      </c>
      <c r="AA134" s="1" t="e">
        <f t="shared" si="13"/>
        <v>#N/A</v>
      </c>
      <c r="AB134" s="1" t="e">
        <f t="shared" si="14"/>
        <v>#N/A</v>
      </c>
    </row>
    <row r="135" spans="1:28" hidden="1" x14ac:dyDescent="0.3">
      <c r="A135" s="1">
        <v>1309</v>
      </c>
      <c r="B135" s="1" t="s">
        <v>802</v>
      </c>
      <c r="C135" s="5">
        <v>43837.716620370367</v>
      </c>
      <c r="D135" s="1" t="s">
        <v>2013</v>
      </c>
      <c r="E135" s="1" t="s">
        <v>90</v>
      </c>
      <c r="F135" s="1" t="s">
        <v>700</v>
      </c>
      <c r="G135" s="1" t="s">
        <v>653</v>
      </c>
      <c r="H135" s="1" t="s">
        <v>178</v>
      </c>
      <c r="I135" s="1" t="s">
        <v>85</v>
      </c>
      <c r="J135" s="1" t="s">
        <v>217</v>
      </c>
      <c r="K135" s="1" t="s">
        <v>84</v>
      </c>
      <c r="L135" s="2">
        <v>469</v>
      </c>
      <c r="M135" s="1" t="s">
        <v>1328</v>
      </c>
      <c r="N135" s="1" t="s">
        <v>887</v>
      </c>
      <c r="O135" s="1" t="s">
        <v>170</v>
      </c>
      <c r="P135" s="1" t="s">
        <v>1080</v>
      </c>
      <c r="Q135" s="1" t="s">
        <v>177</v>
      </c>
      <c r="R135" s="1" t="s">
        <v>218</v>
      </c>
      <c r="S135" s="1" t="s">
        <v>759</v>
      </c>
      <c r="T135" s="1" t="s">
        <v>1770</v>
      </c>
      <c r="U135" s="1" t="s">
        <v>851</v>
      </c>
      <c r="V135" s="1"/>
      <c r="W135" s="1" t="s">
        <v>852</v>
      </c>
      <c r="X135" s="1" t="e">
        <f t="shared" si="10"/>
        <v>#N/A</v>
      </c>
      <c r="Y135" s="1" t="e">
        <f t="shared" si="11"/>
        <v>#N/A</v>
      </c>
      <c r="Z135" s="1" t="e">
        <f t="shared" si="12"/>
        <v>#N/A</v>
      </c>
      <c r="AA135" s="1" t="e">
        <f t="shared" si="13"/>
        <v>#N/A</v>
      </c>
      <c r="AB135" s="1" t="e">
        <f t="shared" si="14"/>
        <v>#N/A</v>
      </c>
    </row>
    <row r="136" spans="1:28" hidden="1" x14ac:dyDescent="0.3">
      <c r="A136" s="1">
        <v>1311</v>
      </c>
      <c r="B136" s="1" t="s">
        <v>802</v>
      </c>
      <c r="C136" s="5">
        <v>43837.728680555556</v>
      </c>
      <c r="D136" s="1" t="s">
        <v>2014</v>
      </c>
      <c r="E136" s="1" t="s">
        <v>90</v>
      </c>
      <c r="F136" s="1" t="s">
        <v>700</v>
      </c>
      <c r="G136" s="1" t="s">
        <v>653</v>
      </c>
      <c r="H136" s="1" t="s">
        <v>178</v>
      </c>
      <c r="I136" s="1" t="s">
        <v>116</v>
      </c>
      <c r="J136" s="1" t="s">
        <v>98</v>
      </c>
      <c r="K136" s="1" t="s">
        <v>117</v>
      </c>
      <c r="L136" s="2">
        <v>467</v>
      </c>
      <c r="M136" s="1" t="s">
        <v>1825</v>
      </c>
      <c r="N136" s="1" t="s">
        <v>887</v>
      </c>
      <c r="O136" s="1" t="s">
        <v>170</v>
      </c>
      <c r="P136" s="1" t="s">
        <v>1080</v>
      </c>
      <c r="Q136" s="1" t="s">
        <v>177</v>
      </c>
      <c r="R136" s="1" t="s">
        <v>218</v>
      </c>
      <c r="S136" s="1" t="s">
        <v>1004</v>
      </c>
      <c r="T136" s="1" t="s">
        <v>1770</v>
      </c>
      <c r="U136" s="1" t="s">
        <v>851</v>
      </c>
      <c r="V136" s="1"/>
      <c r="W136" s="1" t="s">
        <v>852</v>
      </c>
      <c r="X136" s="1" t="e">
        <f t="shared" si="10"/>
        <v>#N/A</v>
      </c>
      <c r="Y136" s="1" t="e">
        <f t="shared" si="11"/>
        <v>#N/A</v>
      </c>
      <c r="Z136" s="1" t="e">
        <f t="shared" si="12"/>
        <v>#N/A</v>
      </c>
      <c r="AA136" s="1" t="e">
        <f t="shared" si="13"/>
        <v>#N/A</v>
      </c>
      <c r="AB136" s="1" t="e">
        <f t="shared" si="14"/>
        <v>#N/A</v>
      </c>
    </row>
    <row r="137" spans="1:28" hidden="1" x14ac:dyDescent="0.3">
      <c r="A137" s="1">
        <v>956</v>
      </c>
      <c r="B137" s="1" t="s">
        <v>1513</v>
      </c>
      <c r="C137" s="5">
        <v>43662.676655092589</v>
      </c>
      <c r="D137" s="1" t="s">
        <v>1638</v>
      </c>
      <c r="E137" s="1" t="s">
        <v>139</v>
      </c>
      <c r="F137" s="1" t="s">
        <v>713</v>
      </c>
      <c r="G137" s="1" t="s">
        <v>653</v>
      </c>
      <c r="H137" s="1" t="s">
        <v>1463</v>
      </c>
      <c r="I137" s="1" t="s">
        <v>148</v>
      </c>
      <c r="J137" s="1" t="s">
        <v>140</v>
      </c>
      <c r="K137" s="1" t="s">
        <v>999</v>
      </c>
      <c r="L137" s="2">
        <v>2075.1</v>
      </c>
      <c r="M137" s="1" t="s">
        <v>683</v>
      </c>
      <c r="N137" s="1" t="s">
        <v>6613</v>
      </c>
      <c r="O137" s="1"/>
      <c r="P137" s="1" t="s">
        <v>758</v>
      </c>
      <c r="Q137" s="1" t="s">
        <v>177</v>
      </c>
      <c r="R137" s="1" t="s">
        <v>218</v>
      </c>
      <c r="S137" s="1" t="s">
        <v>1639</v>
      </c>
      <c r="T137" s="1" t="s">
        <v>4511</v>
      </c>
      <c r="U137" s="1" t="s">
        <v>851</v>
      </c>
      <c r="V137" s="1"/>
      <c r="W137" s="1" t="s">
        <v>852</v>
      </c>
      <c r="X137" s="1" t="e">
        <f t="shared" si="10"/>
        <v>#N/A</v>
      </c>
      <c r="Y137" s="1" t="e">
        <f t="shared" si="11"/>
        <v>#N/A</v>
      </c>
      <c r="Z137" s="1">
        <f t="shared" si="12"/>
        <v>956</v>
      </c>
      <c r="AA137" s="1" t="str">
        <f t="shared" si="13"/>
        <v>Cerrado</v>
      </c>
      <c r="AB137" s="1" t="e">
        <f t="shared" si="14"/>
        <v>#N/A</v>
      </c>
    </row>
    <row r="138" spans="1:28" hidden="1" x14ac:dyDescent="0.3">
      <c r="A138" s="1">
        <v>1217</v>
      </c>
      <c r="B138" s="1" t="s">
        <v>1879</v>
      </c>
      <c r="C138" s="5">
        <v>43783.791666666664</v>
      </c>
      <c r="D138" s="1" t="s">
        <v>1901</v>
      </c>
      <c r="E138" s="1" t="s">
        <v>78</v>
      </c>
      <c r="F138" s="1" t="s">
        <v>662</v>
      </c>
      <c r="G138" s="1" t="s">
        <v>653</v>
      </c>
      <c r="H138" s="1" t="s">
        <v>1463</v>
      </c>
      <c r="I138" s="1" t="s">
        <v>39</v>
      </c>
      <c r="J138" s="1" t="s">
        <v>682</v>
      </c>
      <c r="K138" s="1" t="s">
        <v>40</v>
      </c>
      <c r="L138" s="2">
        <v>0</v>
      </c>
      <c r="M138" s="1" t="s">
        <v>218</v>
      </c>
      <c r="N138" s="1" t="s">
        <v>218</v>
      </c>
      <c r="O138" s="1" t="s">
        <v>814</v>
      </c>
      <c r="P138" s="1" t="s">
        <v>1903</v>
      </c>
      <c r="Q138" s="1" t="s">
        <v>177</v>
      </c>
      <c r="R138" s="1" t="s">
        <v>218</v>
      </c>
      <c r="S138" s="1" t="s">
        <v>4605</v>
      </c>
      <c r="T138" s="1" t="s">
        <v>1770</v>
      </c>
      <c r="U138" s="1" t="s">
        <v>851</v>
      </c>
      <c r="V138" s="1"/>
      <c r="W138" s="1" t="s">
        <v>852</v>
      </c>
      <c r="X138" s="1" t="e">
        <f t="shared" si="10"/>
        <v>#N/A</v>
      </c>
      <c r="Y138" s="1" t="e">
        <f t="shared" si="11"/>
        <v>#N/A</v>
      </c>
      <c r="Z138" s="1" t="e">
        <f t="shared" si="12"/>
        <v>#N/A</v>
      </c>
      <c r="AA138" s="1" t="e">
        <f t="shared" si="13"/>
        <v>#N/A</v>
      </c>
      <c r="AB138" s="1" t="e">
        <f t="shared" si="14"/>
        <v>#N/A</v>
      </c>
    </row>
    <row r="139" spans="1:28" hidden="1" x14ac:dyDescent="0.3">
      <c r="A139" s="1">
        <v>1514</v>
      </c>
      <c r="B139" s="1" t="s">
        <v>510</v>
      </c>
      <c r="C139" s="5">
        <v>43934.660196759258</v>
      </c>
      <c r="D139" s="1" t="s">
        <v>2227</v>
      </c>
      <c r="E139" s="1" t="s">
        <v>522</v>
      </c>
      <c r="F139" s="1" t="s">
        <v>771</v>
      </c>
      <c r="G139" s="1" t="s">
        <v>653</v>
      </c>
      <c r="H139" s="1" t="s">
        <v>1463</v>
      </c>
      <c r="I139" s="1" t="s">
        <v>427</v>
      </c>
      <c r="J139" s="1" t="s">
        <v>682</v>
      </c>
      <c r="K139" s="1" t="s">
        <v>426</v>
      </c>
      <c r="L139" s="2">
        <v>0</v>
      </c>
      <c r="M139" s="1" t="s">
        <v>218</v>
      </c>
      <c r="N139" s="1" t="s">
        <v>218</v>
      </c>
      <c r="O139" s="1" t="s">
        <v>170</v>
      </c>
      <c r="P139" s="1" t="s">
        <v>758</v>
      </c>
      <c r="Q139" s="1" t="s">
        <v>1486</v>
      </c>
      <c r="R139" s="1" t="s">
        <v>218</v>
      </c>
      <c r="S139" s="1" t="s">
        <v>2228</v>
      </c>
      <c r="T139" s="1" t="s">
        <v>1189</v>
      </c>
      <c r="U139" s="1" t="s">
        <v>851</v>
      </c>
      <c r="V139" s="1"/>
      <c r="W139" s="1" t="s">
        <v>852</v>
      </c>
      <c r="X139" s="1" t="e">
        <f t="shared" si="10"/>
        <v>#N/A</v>
      </c>
      <c r="Y139" s="1" t="e">
        <f t="shared" si="11"/>
        <v>#N/A</v>
      </c>
      <c r="Z139" s="1" t="e">
        <f t="shared" si="12"/>
        <v>#N/A</v>
      </c>
      <c r="AA139" s="1" t="e">
        <f t="shared" si="13"/>
        <v>#N/A</v>
      </c>
      <c r="AB139" s="1" t="e">
        <f t="shared" si="14"/>
        <v>#N/A</v>
      </c>
    </row>
    <row r="140" spans="1:28" x14ac:dyDescent="0.3">
      <c r="A140" s="1">
        <v>1294</v>
      </c>
      <c r="B140" s="1" t="s">
        <v>922</v>
      </c>
      <c r="C140" s="5">
        <v>43819.522986111115</v>
      </c>
      <c r="D140" s="1" t="s">
        <v>1997</v>
      </c>
      <c r="E140" s="1" t="s">
        <v>61</v>
      </c>
      <c r="F140" s="1" t="s">
        <v>719</v>
      </c>
      <c r="G140" s="1" t="s">
        <v>653</v>
      </c>
      <c r="H140" s="1" t="s">
        <v>1439</v>
      </c>
      <c r="I140" s="1" t="s">
        <v>55</v>
      </c>
      <c r="J140" s="1" t="s">
        <v>62</v>
      </c>
      <c r="K140" s="1" t="s">
        <v>54</v>
      </c>
      <c r="L140" s="2">
        <v>0</v>
      </c>
      <c r="M140" s="1" t="s">
        <v>218</v>
      </c>
      <c r="N140" s="1" t="s">
        <v>218</v>
      </c>
      <c r="O140" s="1" t="s">
        <v>1952</v>
      </c>
      <c r="P140" s="1"/>
      <c r="Q140" s="1"/>
      <c r="R140" s="1" t="s">
        <v>218</v>
      </c>
      <c r="S140" s="1" t="s">
        <v>1004</v>
      </c>
      <c r="T140" s="1"/>
      <c r="U140" s="1" t="s">
        <v>815</v>
      </c>
      <c r="V140" s="1"/>
      <c r="W140" s="1" t="s">
        <v>817</v>
      </c>
      <c r="X140" s="1" t="e">
        <f t="shared" si="10"/>
        <v>#N/A</v>
      </c>
      <c r="Y140" s="1" t="e">
        <f t="shared" si="11"/>
        <v>#N/A</v>
      </c>
      <c r="Z140" s="1" t="e">
        <f t="shared" si="12"/>
        <v>#N/A</v>
      </c>
      <c r="AA140" s="1" t="e">
        <f t="shared" si="13"/>
        <v>#N/A</v>
      </c>
      <c r="AB140" s="1">
        <f t="shared" si="14"/>
        <v>1294</v>
      </c>
    </row>
    <row r="141" spans="1:28" x14ac:dyDescent="0.3">
      <c r="A141" s="1">
        <v>1295</v>
      </c>
      <c r="B141" s="1" t="s">
        <v>802</v>
      </c>
      <c r="C141" s="5">
        <v>43819.592152777775</v>
      </c>
      <c r="D141" s="1" t="s">
        <v>1998</v>
      </c>
      <c r="E141" s="1" t="s">
        <v>139</v>
      </c>
      <c r="F141" s="1" t="s">
        <v>713</v>
      </c>
      <c r="G141" s="1" t="s">
        <v>722</v>
      </c>
      <c r="H141" s="1" t="s">
        <v>1439</v>
      </c>
      <c r="I141" s="1" t="s">
        <v>116</v>
      </c>
      <c r="J141" s="1" t="s">
        <v>98</v>
      </c>
      <c r="K141" s="1" t="s">
        <v>117</v>
      </c>
      <c r="L141" s="2">
        <v>467.1</v>
      </c>
      <c r="M141" s="1" t="s">
        <v>1825</v>
      </c>
      <c r="N141" s="1" t="s">
        <v>80</v>
      </c>
      <c r="O141" s="1" t="s">
        <v>170</v>
      </c>
      <c r="P141" s="1" t="s">
        <v>1080</v>
      </c>
      <c r="Q141" s="1" t="s">
        <v>177</v>
      </c>
      <c r="R141" s="1" t="s">
        <v>218</v>
      </c>
      <c r="S141" s="1" t="s">
        <v>1999</v>
      </c>
      <c r="T141" s="1"/>
      <c r="U141" s="1" t="s">
        <v>815</v>
      </c>
      <c r="V141" s="1"/>
      <c r="W141" s="1" t="s">
        <v>817</v>
      </c>
      <c r="X141" s="1" t="e">
        <f t="shared" si="10"/>
        <v>#N/A</v>
      </c>
      <c r="Y141" s="1" t="e">
        <f t="shared" si="11"/>
        <v>#N/A</v>
      </c>
      <c r="Z141" s="1" t="e">
        <f t="shared" si="12"/>
        <v>#N/A</v>
      </c>
      <c r="AA141" s="1" t="e">
        <f t="shared" si="13"/>
        <v>#N/A</v>
      </c>
      <c r="AB141" s="1">
        <f t="shared" si="14"/>
        <v>1295</v>
      </c>
    </row>
    <row r="142" spans="1:28" x14ac:dyDescent="0.3">
      <c r="A142" s="1">
        <v>1308</v>
      </c>
      <c r="B142" s="1" t="s">
        <v>1222</v>
      </c>
      <c r="C142" s="5">
        <v>43836.517916666664</v>
      </c>
      <c r="D142" s="1" t="s">
        <v>2011</v>
      </c>
      <c r="E142" s="1" t="s">
        <v>48</v>
      </c>
      <c r="F142" s="1" t="s">
        <v>652</v>
      </c>
      <c r="G142" s="1" t="s">
        <v>653</v>
      </c>
      <c r="H142" s="1" t="s">
        <v>756</v>
      </c>
      <c r="I142" s="1" t="s">
        <v>55</v>
      </c>
      <c r="J142" s="1" t="s">
        <v>210</v>
      </c>
      <c r="K142" s="1" t="s">
        <v>650</v>
      </c>
      <c r="L142" s="2">
        <v>637</v>
      </c>
      <c r="M142" s="1" t="s">
        <v>1680</v>
      </c>
      <c r="N142" s="1" t="s">
        <v>80</v>
      </c>
      <c r="O142" s="1" t="s">
        <v>6701</v>
      </c>
      <c r="P142" s="1" t="s">
        <v>758</v>
      </c>
      <c r="Q142" s="1" t="s">
        <v>1486</v>
      </c>
      <c r="R142" s="1" t="s">
        <v>218</v>
      </c>
      <c r="S142" s="1" t="s">
        <v>2012</v>
      </c>
      <c r="T142" s="1"/>
      <c r="U142" s="1" t="s">
        <v>815</v>
      </c>
      <c r="V142" s="1"/>
      <c r="W142" s="1" t="s">
        <v>817</v>
      </c>
      <c r="X142" s="1" t="e">
        <f t="shared" si="10"/>
        <v>#N/A</v>
      </c>
      <c r="Y142" s="1" t="e">
        <f t="shared" si="11"/>
        <v>#N/A</v>
      </c>
      <c r="Z142" s="1" t="e">
        <f t="shared" si="12"/>
        <v>#N/A</v>
      </c>
      <c r="AA142" s="1" t="e">
        <f t="shared" si="13"/>
        <v>#N/A</v>
      </c>
      <c r="AB142" s="1">
        <f t="shared" si="14"/>
        <v>1308</v>
      </c>
    </row>
    <row r="143" spans="1:28" x14ac:dyDescent="0.3">
      <c r="A143" s="1">
        <v>1320</v>
      </c>
      <c r="B143" s="1" t="s">
        <v>1190</v>
      </c>
      <c r="C143" s="5">
        <v>43840.622789351852</v>
      </c>
      <c r="D143" s="1" t="s">
        <v>2024</v>
      </c>
      <c r="E143" s="1" t="s">
        <v>48</v>
      </c>
      <c r="F143" s="1" t="s">
        <v>652</v>
      </c>
      <c r="G143" s="1" t="s">
        <v>653</v>
      </c>
      <c r="H143" s="1" t="s">
        <v>654</v>
      </c>
      <c r="I143" s="1" t="s">
        <v>55</v>
      </c>
      <c r="J143" s="1" t="s">
        <v>277</v>
      </c>
      <c r="K143" s="1" t="s">
        <v>650</v>
      </c>
      <c r="L143" s="2">
        <v>612</v>
      </c>
      <c r="M143" s="1" t="s">
        <v>1037</v>
      </c>
      <c r="N143" s="1" t="s">
        <v>705</v>
      </c>
      <c r="O143" s="1" t="s">
        <v>6701</v>
      </c>
      <c r="P143" s="1"/>
      <c r="Q143" s="1"/>
      <c r="R143" s="1" t="s">
        <v>218</v>
      </c>
      <c r="S143" s="1" t="s">
        <v>2264</v>
      </c>
      <c r="T143" s="1"/>
      <c r="U143" s="1" t="s">
        <v>815</v>
      </c>
      <c r="V143" s="1"/>
      <c r="W143" s="1" t="s">
        <v>817</v>
      </c>
      <c r="X143" s="1" t="e">
        <f t="shared" si="10"/>
        <v>#N/A</v>
      </c>
      <c r="Y143" s="1" t="e">
        <f t="shared" si="11"/>
        <v>#N/A</v>
      </c>
      <c r="Z143" s="1" t="e">
        <f t="shared" si="12"/>
        <v>#N/A</v>
      </c>
      <c r="AA143" s="1" t="e">
        <f t="shared" si="13"/>
        <v>#N/A</v>
      </c>
      <c r="AB143" s="1">
        <f t="shared" si="14"/>
        <v>1320</v>
      </c>
    </row>
    <row r="144" spans="1:28" x14ac:dyDescent="0.3">
      <c r="A144" s="1">
        <v>1344</v>
      </c>
      <c r="B144" s="1" t="s">
        <v>802</v>
      </c>
      <c r="C144" s="5">
        <v>43853.681458333333</v>
      </c>
      <c r="D144" s="1" t="s">
        <v>2052</v>
      </c>
      <c r="E144" s="1" t="s">
        <v>139</v>
      </c>
      <c r="F144" s="1" t="s">
        <v>713</v>
      </c>
      <c r="G144" s="1" t="s">
        <v>653</v>
      </c>
      <c r="H144" s="1" t="s">
        <v>1439</v>
      </c>
      <c r="I144" s="1" t="s">
        <v>116</v>
      </c>
      <c r="J144" s="1" t="s">
        <v>98</v>
      </c>
      <c r="K144" s="1" t="s">
        <v>117</v>
      </c>
      <c r="L144" s="2">
        <v>467</v>
      </c>
      <c r="M144" s="1" t="s">
        <v>1825</v>
      </c>
      <c r="N144" s="1" t="s">
        <v>887</v>
      </c>
      <c r="O144" s="1" t="s">
        <v>170</v>
      </c>
      <c r="P144" s="1" t="s">
        <v>1080</v>
      </c>
      <c r="Q144" s="1" t="s">
        <v>177</v>
      </c>
      <c r="R144" s="1" t="s">
        <v>218</v>
      </c>
      <c r="S144" s="1" t="s">
        <v>759</v>
      </c>
      <c r="T144" s="1"/>
      <c r="U144" s="1" t="s">
        <v>815</v>
      </c>
      <c r="V144" s="1"/>
      <c r="W144" s="1" t="s">
        <v>817</v>
      </c>
      <c r="X144" s="1" t="e">
        <f t="shared" si="10"/>
        <v>#N/A</v>
      </c>
      <c r="Y144" s="1" t="e">
        <f t="shared" si="11"/>
        <v>#N/A</v>
      </c>
      <c r="Z144" s="1" t="e">
        <f t="shared" si="12"/>
        <v>#N/A</v>
      </c>
      <c r="AA144" s="1" t="e">
        <f t="shared" si="13"/>
        <v>#N/A</v>
      </c>
      <c r="AB144" s="1">
        <f t="shared" si="14"/>
        <v>1344</v>
      </c>
    </row>
    <row r="145" spans="1:28" x14ac:dyDescent="0.3">
      <c r="A145" s="1">
        <v>1359</v>
      </c>
      <c r="B145" s="1" t="s">
        <v>902</v>
      </c>
      <c r="C145" s="5">
        <v>43860.44803240741</v>
      </c>
      <c r="D145" s="1" t="s">
        <v>2071</v>
      </c>
      <c r="E145" s="1" t="s">
        <v>90</v>
      </c>
      <c r="F145" s="1" t="s">
        <v>700</v>
      </c>
      <c r="G145" s="1" t="s">
        <v>653</v>
      </c>
      <c r="H145" s="1" t="s">
        <v>654</v>
      </c>
      <c r="I145" s="1" t="s">
        <v>85</v>
      </c>
      <c r="J145" s="1" t="s">
        <v>109</v>
      </c>
      <c r="K145" s="1" t="s">
        <v>103</v>
      </c>
      <c r="L145" s="2">
        <v>3008</v>
      </c>
      <c r="M145" s="1" t="s">
        <v>2072</v>
      </c>
      <c r="N145" s="1" t="s">
        <v>2073</v>
      </c>
      <c r="O145" s="1" t="s">
        <v>170</v>
      </c>
      <c r="P145" s="1"/>
      <c r="Q145" s="1"/>
      <c r="R145" s="1" t="s">
        <v>218</v>
      </c>
      <c r="S145" s="1" t="s">
        <v>1004</v>
      </c>
      <c r="T145" s="1"/>
      <c r="U145" s="1" t="s">
        <v>994</v>
      </c>
      <c r="V145" s="1"/>
      <c r="W145" s="1" t="s">
        <v>995</v>
      </c>
      <c r="X145" s="1" t="e">
        <f t="shared" si="10"/>
        <v>#N/A</v>
      </c>
      <c r="Y145" s="1" t="e">
        <f t="shared" si="11"/>
        <v>#N/A</v>
      </c>
      <c r="Z145" s="1" t="e">
        <f t="shared" si="12"/>
        <v>#N/A</v>
      </c>
      <c r="AA145" s="1" t="e">
        <f t="shared" si="13"/>
        <v>#N/A</v>
      </c>
      <c r="AB145" s="1">
        <f t="shared" si="14"/>
        <v>1359</v>
      </c>
    </row>
    <row r="146" spans="1:28" x14ac:dyDescent="0.3">
      <c r="A146" s="1">
        <v>1382</v>
      </c>
      <c r="B146" s="1" t="s">
        <v>207</v>
      </c>
      <c r="C146" s="5">
        <v>43873.70753472222</v>
      </c>
      <c r="D146" s="1" t="s">
        <v>2100</v>
      </c>
      <c r="E146" s="1" t="s">
        <v>90</v>
      </c>
      <c r="F146" s="1" t="s">
        <v>700</v>
      </c>
      <c r="G146" s="1" t="s">
        <v>653</v>
      </c>
      <c r="H146" s="1" t="s">
        <v>654</v>
      </c>
      <c r="I146" s="1" t="s">
        <v>477</v>
      </c>
      <c r="J146" s="1" t="s">
        <v>211</v>
      </c>
      <c r="K146" s="1" t="s">
        <v>6733</v>
      </c>
      <c r="L146" s="2">
        <v>698</v>
      </c>
      <c r="M146" s="1" t="s">
        <v>910</v>
      </c>
      <c r="N146" s="1" t="s">
        <v>887</v>
      </c>
      <c r="O146" s="1" t="s">
        <v>170</v>
      </c>
      <c r="P146" s="1"/>
      <c r="Q146" s="1"/>
      <c r="R146" s="1" t="s">
        <v>218</v>
      </c>
      <c r="S146" s="1" t="s">
        <v>853</v>
      </c>
      <c r="T146" s="1"/>
      <c r="U146" s="1" t="s">
        <v>815</v>
      </c>
      <c r="V146" s="1"/>
      <c r="W146" s="1" t="s">
        <v>817</v>
      </c>
      <c r="X146" s="1" t="e">
        <f t="shared" si="10"/>
        <v>#N/A</v>
      </c>
      <c r="Y146" s="1" t="e">
        <f t="shared" si="11"/>
        <v>#N/A</v>
      </c>
      <c r="Z146" s="1" t="e">
        <f t="shared" si="12"/>
        <v>#N/A</v>
      </c>
      <c r="AA146" s="1" t="e">
        <f t="shared" si="13"/>
        <v>#N/A</v>
      </c>
      <c r="AB146" s="1">
        <f t="shared" si="14"/>
        <v>1382</v>
      </c>
    </row>
    <row r="147" spans="1:28" x14ac:dyDescent="0.3">
      <c r="A147" s="1">
        <v>1488</v>
      </c>
      <c r="B147" s="1" t="s">
        <v>2198</v>
      </c>
      <c r="C147" s="5">
        <v>43917.668194444443</v>
      </c>
      <c r="D147" s="1" t="s">
        <v>2199</v>
      </c>
      <c r="E147" s="1" t="s">
        <v>90</v>
      </c>
      <c r="F147" s="1" t="s">
        <v>700</v>
      </c>
      <c r="G147" s="1" t="s">
        <v>653</v>
      </c>
      <c r="H147" s="1" t="s">
        <v>523</v>
      </c>
      <c r="I147" s="1" t="s">
        <v>2200</v>
      </c>
      <c r="J147" s="1" t="s">
        <v>109</v>
      </c>
      <c r="K147" s="1" t="s">
        <v>2201</v>
      </c>
      <c r="L147" s="2">
        <v>0</v>
      </c>
      <c r="M147" s="1" t="s">
        <v>218</v>
      </c>
      <c r="N147" s="1" t="s">
        <v>218</v>
      </c>
      <c r="O147" s="1" t="s">
        <v>170</v>
      </c>
      <c r="P147" s="1" t="s">
        <v>1080</v>
      </c>
      <c r="Q147" s="1" t="s">
        <v>97</v>
      </c>
      <c r="R147" s="1" t="s">
        <v>218</v>
      </c>
      <c r="S147" s="1" t="s">
        <v>2012</v>
      </c>
      <c r="T147" s="1" t="s">
        <v>2132</v>
      </c>
      <c r="U147" s="1" t="s">
        <v>2256</v>
      </c>
      <c r="V147" s="1"/>
      <c r="W147" s="1" t="s">
        <v>2160</v>
      </c>
      <c r="X147" s="1" t="e">
        <f t="shared" si="10"/>
        <v>#N/A</v>
      </c>
      <c r="Y147" s="1" t="e">
        <f t="shared" si="11"/>
        <v>#N/A</v>
      </c>
      <c r="Z147" s="1" t="e">
        <f t="shared" si="12"/>
        <v>#N/A</v>
      </c>
      <c r="AA147" s="1" t="e">
        <f t="shared" si="13"/>
        <v>#N/A</v>
      </c>
      <c r="AB147" s="1">
        <f t="shared" si="14"/>
        <v>1488</v>
      </c>
    </row>
    <row r="148" spans="1:28" x14ac:dyDescent="0.3">
      <c r="A148" s="1">
        <v>1500</v>
      </c>
      <c r="B148" s="1" t="s">
        <v>1038</v>
      </c>
      <c r="C148" s="5">
        <v>43924.622476851851</v>
      </c>
      <c r="D148" s="1" t="s">
        <v>6620</v>
      </c>
      <c r="E148" s="1" t="s">
        <v>78</v>
      </c>
      <c r="F148" s="1" t="s">
        <v>662</v>
      </c>
      <c r="G148" s="1" t="s">
        <v>653</v>
      </c>
      <c r="H148" s="1" t="s">
        <v>178</v>
      </c>
      <c r="I148" s="1" t="s">
        <v>427</v>
      </c>
      <c r="J148" s="1" t="s">
        <v>682</v>
      </c>
      <c r="K148" s="1" t="s">
        <v>426</v>
      </c>
      <c r="L148" s="2">
        <v>0</v>
      </c>
      <c r="M148" s="1" t="s">
        <v>218</v>
      </c>
      <c r="N148" s="1" t="s">
        <v>218</v>
      </c>
      <c r="O148" s="1" t="s">
        <v>170</v>
      </c>
      <c r="P148" s="1" t="s">
        <v>2212</v>
      </c>
      <c r="Q148" s="1" t="s">
        <v>177</v>
      </c>
      <c r="R148" s="1" t="s">
        <v>218</v>
      </c>
      <c r="S148" s="1" t="s">
        <v>1004</v>
      </c>
      <c r="T148" s="1" t="s">
        <v>2132</v>
      </c>
      <c r="U148" s="1" t="s">
        <v>2144</v>
      </c>
      <c r="V148" s="1"/>
      <c r="W148" s="1" t="s">
        <v>2145</v>
      </c>
      <c r="X148" s="1" t="e">
        <f t="shared" si="10"/>
        <v>#N/A</v>
      </c>
      <c r="Y148" s="1" t="e">
        <f t="shared" si="11"/>
        <v>#N/A</v>
      </c>
      <c r="Z148" s="1" t="e">
        <f t="shared" si="12"/>
        <v>#N/A</v>
      </c>
      <c r="AA148" s="1" t="e">
        <f t="shared" si="13"/>
        <v>#N/A</v>
      </c>
      <c r="AB148" s="1">
        <f t="shared" si="14"/>
        <v>1500</v>
      </c>
    </row>
    <row r="149" spans="1:28" x14ac:dyDescent="0.3">
      <c r="A149" s="1">
        <v>1501</v>
      </c>
      <c r="B149" s="1" t="s">
        <v>1038</v>
      </c>
      <c r="C149" s="5">
        <v>43924.636701388888</v>
      </c>
      <c r="D149" s="1" t="s">
        <v>4521</v>
      </c>
      <c r="E149" s="1" t="s">
        <v>78</v>
      </c>
      <c r="F149" s="1" t="s">
        <v>662</v>
      </c>
      <c r="G149" s="1" t="s">
        <v>653</v>
      </c>
      <c r="H149" s="1" t="s">
        <v>178</v>
      </c>
      <c r="I149" s="1" t="s">
        <v>427</v>
      </c>
      <c r="J149" s="1" t="s">
        <v>682</v>
      </c>
      <c r="K149" s="1" t="s">
        <v>426</v>
      </c>
      <c r="L149" s="2">
        <v>3049</v>
      </c>
      <c r="M149" s="1" t="s">
        <v>4521</v>
      </c>
      <c r="N149" s="1" t="s">
        <v>887</v>
      </c>
      <c r="O149" s="1" t="s">
        <v>170</v>
      </c>
      <c r="P149" s="1" t="s">
        <v>2212</v>
      </c>
      <c r="Q149" s="1" t="s">
        <v>210</v>
      </c>
      <c r="R149" s="1" t="s">
        <v>218</v>
      </c>
      <c r="S149" s="1" t="s">
        <v>1004</v>
      </c>
      <c r="T149" s="1" t="s">
        <v>2132</v>
      </c>
      <c r="U149" s="1" t="s">
        <v>2231</v>
      </c>
      <c r="V149" s="1"/>
      <c r="W149" s="1" t="s">
        <v>2232</v>
      </c>
      <c r="X149" s="1" t="e">
        <f t="shared" si="10"/>
        <v>#N/A</v>
      </c>
      <c r="Y149" s="1" t="e">
        <f t="shared" si="11"/>
        <v>#N/A</v>
      </c>
      <c r="Z149" s="1" t="e">
        <f t="shared" si="12"/>
        <v>#N/A</v>
      </c>
      <c r="AA149" s="1" t="e">
        <f t="shared" si="13"/>
        <v>#N/A</v>
      </c>
      <c r="AB149" s="1">
        <f t="shared" si="14"/>
        <v>1501</v>
      </c>
    </row>
    <row r="150" spans="1:28" x14ac:dyDescent="0.3">
      <c r="A150" s="1">
        <v>1523</v>
      </c>
      <c r="B150" s="1" t="s">
        <v>1884</v>
      </c>
      <c r="C150" s="5">
        <v>43941.444328703707</v>
      </c>
      <c r="D150" s="1" t="s">
        <v>2239</v>
      </c>
      <c r="E150" s="1" t="s">
        <v>48</v>
      </c>
      <c r="F150" s="1" t="s">
        <v>652</v>
      </c>
      <c r="G150" s="1" t="s">
        <v>653</v>
      </c>
      <c r="H150" s="1" t="s">
        <v>756</v>
      </c>
      <c r="I150" s="1" t="s">
        <v>123</v>
      </c>
      <c r="J150" s="1" t="s">
        <v>50</v>
      </c>
      <c r="K150" s="1" t="s">
        <v>122</v>
      </c>
      <c r="L150" s="2">
        <v>700</v>
      </c>
      <c r="M150" s="1" t="s">
        <v>680</v>
      </c>
      <c r="N150" s="1" t="s">
        <v>887</v>
      </c>
      <c r="O150" s="1"/>
      <c r="P150" s="1" t="s">
        <v>758</v>
      </c>
      <c r="Q150" s="1" t="s">
        <v>1486</v>
      </c>
      <c r="R150" s="1" t="s">
        <v>218</v>
      </c>
      <c r="S150" s="1" t="s">
        <v>218</v>
      </c>
      <c r="T150" s="1" t="s">
        <v>2132</v>
      </c>
      <c r="U150" s="1" t="s">
        <v>994</v>
      </c>
      <c r="V150" s="1"/>
      <c r="W150" s="1" t="s">
        <v>995</v>
      </c>
      <c r="X150" s="1" t="e">
        <f t="shared" si="10"/>
        <v>#N/A</v>
      </c>
      <c r="Y150" s="1" t="e">
        <f t="shared" si="11"/>
        <v>#N/A</v>
      </c>
      <c r="Z150" s="1" t="e">
        <f t="shared" si="12"/>
        <v>#N/A</v>
      </c>
      <c r="AA150" s="1" t="e">
        <f t="shared" si="13"/>
        <v>#N/A</v>
      </c>
      <c r="AB150" s="1">
        <f t="shared" si="14"/>
        <v>1523</v>
      </c>
    </row>
    <row r="151" spans="1:28" x14ac:dyDescent="0.3">
      <c r="A151" s="1">
        <v>1524</v>
      </c>
      <c r="B151" s="1" t="s">
        <v>1884</v>
      </c>
      <c r="C151" s="5">
        <v>43941.507685185185</v>
      </c>
      <c r="D151" s="1" t="s">
        <v>2240</v>
      </c>
      <c r="E151" s="1" t="s">
        <v>78</v>
      </c>
      <c r="F151" s="1" t="s">
        <v>662</v>
      </c>
      <c r="G151" s="1" t="s">
        <v>653</v>
      </c>
      <c r="H151" s="1" t="s">
        <v>756</v>
      </c>
      <c r="I151" s="1" t="s">
        <v>427</v>
      </c>
      <c r="J151" s="1" t="s">
        <v>682</v>
      </c>
      <c r="K151" s="1" t="s">
        <v>40</v>
      </c>
      <c r="L151" s="2">
        <v>993</v>
      </c>
      <c r="M151" s="1" t="s">
        <v>1098</v>
      </c>
      <c r="N151" s="1" t="s">
        <v>1099</v>
      </c>
      <c r="O151" s="1" t="s">
        <v>1952</v>
      </c>
      <c r="P151" s="1" t="s">
        <v>1312</v>
      </c>
      <c r="Q151" s="1" t="s">
        <v>1486</v>
      </c>
      <c r="R151" s="1" t="s">
        <v>218</v>
      </c>
      <c r="S151" s="1" t="s">
        <v>1141</v>
      </c>
      <c r="T151" s="1" t="s">
        <v>2132</v>
      </c>
      <c r="U151" s="1" t="s">
        <v>994</v>
      </c>
      <c r="V151" s="1"/>
      <c r="W151" s="1" t="s">
        <v>995</v>
      </c>
      <c r="X151" s="1" t="e">
        <f t="shared" si="10"/>
        <v>#N/A</v>
      </c>
      <c r="Y151" s="1" t="e">
        <f t="shared" si="11"/>
        <v>#N/A</v>
      </c>
      <c r="Z151" s="1" t="e">
        <f t="shared" si="12"/>
        <v>#N/A</v>
      </c>
      <c r="AA151" s="1" t="e">
        <f t="shared" si="13"/>
        <v>#N/A</v>
      </c>
      <c r="AB151" s="1">
        <f t="shared" si="14"/>
        <v>1524</v>
      </c>
    </row>
    <row r="152" spans="1:28" x14ac:dyDescent="0.3">
      <c r="A152" s="1">
        <v>1591</v>
      </c>
      <c r="B152" s="1" t="s">
        <v>846</v>
      </c>
      <c r="C152" s="5">
        <v>43973.641608796293</v>
      </c>
      <c r="D152" s="1" t="s">
        <v>4580</v>
      </c>
      <c r="E152" s="1" t="s">
        <v>455</v>
      </c>
      <c r="F152" s="1" t="s">
        <v>694</v>
      </c>
      <c r="G152" s="1" t="s">
        <v>653</v>
      </c>
      <c r="H152" s="1" t="s">
        <v>756</v>
      </c>
      <c r="I152" s="1" t="s">
        <v>55</v>
      </c>
      <c r="J152" s="1" t="s">
        <v>695</v>
      </c>
      <c r="K152" s="1" t="s">
        <v>67</v>
      </c>
      <c r="L152" s="2">
        <v>3010</v>
      </c>
      <c r="M152" s="1" t="s">
        <v>4402</v>
      </c>
      <c r="N152" s="1" t="s">
        <v>6618</v>
      </c>
      <c r="O152" s="1" t="s">
        <v>170</v>
      </c>
      <c r="P152" s="1" t="s">
        <v>1080</v>
      </c>
      <c r="Q152" s="1" t="s">
        <v>270</v>
      </c>
      <c r="R152" s="1" t="s">
        <v>218</v>
      </c>
      <c r="S152" s="1" t="s">
        <v>759</v>
      </c>
      <c r="T152" s="1" t="s">
        <v>2132</v>
      </c>
      <c r="U152" s="1" t="s">
        <v>1941</v>
      </c>
      <c r="V152" s="1"/>
      <c r="W152" s="1" t="s">
        <v>1902</v>
      </c>
      <c r="X152" s="1" t="e">
        <f t="shared" si="10"/>
        <v>#N/A</v>
      </c>
      <c r="Y152" s="1" t="e">
        <f t="shared" si="11"/>
        <v>#N/A</v>
      </c>
      <c r="Z152" s="1" t="e">
        <f t="shared" si="12"/>
        <v>#N/A</v>
      </c>
      <c r="AA152" s="1" t="e">
        <f t="shared" si="13"/>
        <v>#N/A</v>
      </c>
      <c r="AB152" s="1">
        <f t="shared" si="14"/>
        <v>1591</v>
      </c>
    </row>
    <row r="153" spans="1:28" x14ac:dyDescent="0.3">
      <c r="A153" s="1">
        <v>1783</v>
      </c>
      <c r="B153" s="1" t="s">
        <v>207</v>
      </c>
      <c r="C153" s="5">
        <v>44005.772418981483</v>
      </c>
      <c r="D153" s="1" t="s">
        <v>6325</v>
      </c>
      <c r="E153" s="1" t="s">
        <v>48</v>
      </c>
      <c r="F153" s="1" t="s">
        <v>652</v>
      </c>
      <c r="G153" s="1" t="s">
        <v>653</v>
      </c>
      <c r="H153" s="1" t="s">
        <v>756</v>
      </c>
      <c r="I153" s="1" t="s">
        <v>123</v>
      </c>
      <c r="J153" s="1" t="s">
        <v>50</v>
      </c>
      <c r="K153" s="1" t="s">
        <v>207</v>
      </c>
      <c r="L153" s="2">
        <v>0</v>
      </c>
      <c r="M153" s="1" t="s">
        <v>218</v>
      </c>
      <c r="N153" s="1" t="s">
        <v>218</v>
      </c>
      <c r="O153" s="1" t="s">
        <v>6344</v>
      </c>
      <c r="P153" s="1" t="s">
        <v>1903</v>
      </c>
      <c r="Q153" s="1" t="s">
        <v>89</v>
      </c>
      <c r="R153" s="1" t="s">
        <v>218</v>
      </c>
      <c r="S153" s="1" t="s">
        <v>1004</v>
      </c>
      <c r="T153" s="1" t="s">
        <v>2132</v>
      </c>
      <c r="U153" s="1" t="s">
        <v>1941</v>
      </c>
      <c r="V153" s="1"/>
      <c r="W153" s="1" t="s">
        <v>1942</v>
      </c>
      <c r="X153" s="1" t="e">
        <f t="shared" si="10"/>
        <v>#N/A</v>
      </c>
      <c r="Y153" s="1" t="e">
        <f t="shared" si="11"/>
        <v>#N/A</v>
      </c>
      <c r="Z153" s="1" t="e">
        <f t="shared" si="12"/>
        <v>#N/A</v>
      </c>
      <c r="AA153" s="1" t="e">
        <f t="shared" si="13"/>
        <v>#N/A</v>
      </c>
      <c r="AB153" s="1">
        <f t="shared" si="14"/>
        <v>1783</v>
      </c>
    </row>
    <row r="154" spans="1:28" x14ac:dyDescent="0.3">
      <c r="A154" s="1">
        <v>1794</v>
      </c>
      <c r="B154" s="1" t="s">
        <v>826</v>
      </c>
      <c r="C154" s="5">
        <v>44011.581990740742</v>
      </c>
      <c r="D154" s="1" t="s">
        <v>6622</v>
      </c>
      <c r="E154" s="1" t="s">
        <v>90</v>
      </c>
      <c r="F154" s="1" t="s">
        <v>700</v>
      </c>
      <c r="G154" s="1" t="s">
        <v>722</v>
      </c>
      <c r="H154" s="1" t="s">
        <v>756</v>
      </c>
      <c r="I154" s="1" t="s">
        <v>85</v>
      </c>
      <c r="J154" s="1" t="s">
        <v>98</v>
      </c>
      <c r="K154" s="1" t="s">
        <v>84</v>
      </c>
      <c r="L154" s="2">
        <v>936</v>
      </c>
      <c r="M154" s="1" t="s">
        <v>1147</v>
      </c>
      <c r="N154" s="1" t="s">
        <v>887</v>
      </c>
      <c r="O154" s="1" t="s">
        <v>314</v>
      </c>
      <c r="P154" s="1" t="s">
        <v>818</v>
      </c>
      <c r="Q154" s="1" t="s">
        <v>97</v>
      </c>
      <c r="R154" s="1" t="s">
        <v>218</v>
      </c>
      <c r="S154" s="1" t="s">
        <v>759</v>
      </c>
      <c r="T154" s="1" t="s">
        <v>2132</v>
      </c>
      <c r="U154" s="1" t="s">
        <v>1941</v>
      </c>
      <c r="V154" s="1"/>
      <c r="W154" s="1" t="s">
        <v>1942</v>
      </c>
      <c r="X154" s="1" t="e">
        <f t="shared" si="10"/>
        <v>#N/A</v>
      </c>
      <c r="Y154" s="1" t="e">
        <f t="shared" si="11"/>
        <v>#N/A</v>
      </c>
      <c r="Z154" s="1" t="e">
        <f t="shared" si="12"/>
        <v>#N/A</v>
      </c>
      <c r="AA154" s="1" t="e">
        <f t="shared" si="13"/>
        <v>#N/A</v>
      </c>
      <c r="AB154" s="1">
        <f t="shared" si="14"/>
        <v>1794</v>
      </c>
    </row>
    <row r="155" spans="1:28" x14ac:dyDescent="0.3">
      <c r="A155" s="1">
        <v>1811</v>
      </c>
      <c r="B155" s="1" t="s">
        <v>1449</v>
      </c>
      <c r="C155" s="5">
        <v>44019.632615740738</v>
      </c>
      <c r="D155" s="1" t="s">
        <v>6639</v>
      </c>
      <c r="E155" s="1" t="s">
        <v>78</v>
      </c>
      <c r="F155" s="1" t="s">
        <v>662</v>
      </c>
      <c r="G155" s="1" t="s">
        <v>653</v>
      </c>
      <c r="H155" s="1" t="s">
        <v>1463</v>
      </c>
      <c r="I155" s="1" t="s">
        <v>39</v>
      </c>
      <c r="J155" s="1" t="s">
        <v>682</v>
      </c>
      <c r="K155" s="1" t="s">
        <v>376</v>
      </c>
      <c r="L155" s="2">
        <v>0</v>
      </c>
      <c r="M155" s="1" t="s">
        <v>218</v>
      </c>
      <c r="N155" s="1" t="s">
        <v>218</v>
      </c>
      <c r="O155" s="1" t="s">
        <v>170</v>
      </c>
      <c r="P155" s="1" t="s">
        <v>758</v>
      </c>
      <c r="Q155" s="1" t="s">
        <v>1486</v>
      </c>
      <c r="R155" s="1" t="s">
        <v>218</v>
      </c>
      <c r="S155" s="1" t="s">
        <v>6640</v>
      </c>
      <c r="T155" s="1" t="s">
        <v>2132</v>
      </c>
      <c r="U155" s="1" t="s">
        <v>815</v>
      </c>
      <c r="V155" s="1"/>
      <c r="W155" s="1" t="s">
        <v>817</v>
      </c>
      <c r="X155" s="1" t="e">
        <f t="shared" si="10"/>
        <v>#N/A</v>
      </c>
      <c r="Y155" s="1" t="e">
        <f t="shared" si="11"/>
        <v>#N/A</v>
      </c>
      <c r="Z155" s="1" t="e">
        <f t="shared" si="12"/>
        <v>#N/A</v>
      </c>
      <c r="AA155" s="1" t="e">
        <f t="shared" si="13"/>
        <v>#N/A</v>
      </c>
      <c r="AB155" s="1">
        <f t="shared" si="14"/>
        <v>1811</v>
      </c>
    </row>
    <row r="156" spans="1:28" x14ac:dyDescent="0.3">
      <c r="A156" s="1">
        <v>1824</v>
      </c>
      <c r="B156" s="1" t="s">
        <v>730</v>
      </c>
      <c r="C156" s="5">
        <v>44026.891053240739</v>
      </c>
      <c r="D156" s="1" t="s">
        <v>6653</v>
      </c>
      <c r="E156" s="1" t="s">
        <v>48</v>
      </c>
      <c r="F156" s="1" t="s">
        <v>652</v>
      </c>
      <c r="G156" s="1" t="s">
        <v>653</v>
      </c>
      <c r="H156" s="1" t="s">
        <v>756</v>
      </c>
      <c r="I156" s="1" t="s">
        <v>123</v>
      </c>
      <c r="J156" s="1" t="s">
        <v>128</v>
      </c>
      <c r="K156" s="1" t="s">
        <v>122</v>
      </c>
      <c r="L156" s="2">
        <v>700</v>
      </c>
      <c r="M156" s="1" t="s">
        <v>680</v>
      </c>
      <c r="N156" s="1" t="s">
        <v>887</v>
      </c>
      <c r="O156" s="1" t="s">
        <v>170</v>
      </c>
      <c r="P156" s="1" t="s">
        <v>818</v>
      </c>
      <c r="Q156" s="1" t="s">
        <v>1486</v>
      </c>
      <c r="R156" s="1" t="s">
        <v>218</v>
      </c>
      <c r="S156" s="1" t="s">
        <v>759</v>
      </c>
      <c r="T156" s="1" t="s">
        <v>2132</v>
      </c>
      <c r="U156" s="1" t="s">
        <v>815</v>
      </c>
      <c r="V156" s="1"/>
      <c r="W156" s="1" t="s">
        <v>817</v>
      </c>
      <c r="X156" s="1" t="e">
        <f t="shared" si="10"/>
        <v>#N/A</v>
      </c>
      <c r="Y156" s="1" t="e">
        <f t="shared" si="11"/>
        <v>#N/A</v>
      </c>
      <c r="Z156" s="1" t="e">
        <f t="shared" si="12"/>
        <v>#N/A</v>
      </c>
      <c r="AA156" s="1" t="e">
        <f t="shared" si="13"/>
        <v>#N/A</v>
      </c>
      <c r="AB156" s="1">
        <f t="shared" si="14"/>
        <v>1824</v>
      </c>
    </row>
    <row r="157" spans="1:28" x14ac:dyDescent="0.3">
      <c r="A157" s="1">
        <v>1852</v>
      </c>
      <c r="B157" s="1" t="s">
        <v>54</v>
      </c>
      <c r="C157" s="5">
        <v>44050.515023148146</v>
      </c>
      <c r="D157" s="1" t="s">
        <v>6802</v>
      </c>
      <c r="E157" s="1" t="s">
        <v>61</v>
      </c>
      <c r="F157" s="1" t="s">
        <v>719</v>
      </c>
      <c r="G157" s="1" t="s">
        <v>653</v>
      </c>
      <c r="H157" s="1" t="s">
        <v>756</v>
      </c>
      <c r="I157" s="1" t="s">
        <v>55</v>
      </c>
      <c r="J157" s="1" t="s">
        <v>62</v>
      </c>
      <c r="K157" s="1" t="s">
        <v>54</v>
      </c>
      <c r="L157" s="2">
        <v>0</v>
      </c>
      <c r="M157" s="1" t="s">
        <v>218</v>
      </c>
      <c r="N157" s="1" t="s">
        <v>218</v>
      </c>
      <c r="O157" s="1" t="s">
        <v>6360</v>
      </c>
      <c r="P157" s="1" t="s">
        <v>1464</v>
      </c>
      <c r="Q157" s="1" t="s">
        <v>1967</v>
      </c>
      <c r="R157" s="1" t="s">
        <v>218</v>
      </c>
      <c r="S157" s="1" t="s">
        <v>759</v>
      </c>
      <c r="T157" s="1" t="s">
        <v>2132</v>
      </c>
      <c r="U157" s="1" t="s">
        <v>1941</v>
      </c>
      <c r="V157" s="1"/>
      <c r="W157" s="1" t="s">
        <v>1942</v>
      </c>
      <c r="X157" s="1" t="e">
        <f t="shared" si="10"/>
        <v>#N/A</v>
      </c>
      <c r="Y157" s="1" t="e">
        <f t="shared" si="11"/>
        <v>#N/A</v>
      </c>
      <c r="Z157" s="1" t="e">
        <f t="shared" si="12"/>
        <v>#N/A</v>
      </c>
      <c r="AA157" s="1" t="e">
        <f t="shared" si="13"/>
        <v>#N/A</v>
      </c>
      <c r="AB157" s="1">
        <f t="shared" si="14"/>
        <v>1852</v>
      </c>
    </row>
    <row r="158" spans="1:28" x14ac:dyDescent="0.3">
      <c r="A158" s="1">
        <v>1883</v>
      </c>
      <c r="B158" s="1" t="s">
        <v>1019</v>
      </c>
      <c r="C158" s="5">
        <v>44074.483055555553</v>
      </c>
      <c r="D158" s="1" t="s">
        <v>7909</v>
      </c>
      <c r="E158" s="1" t="s">
        <v>48</v>
      </c>
      <c r="F158" s="1" t="s">
        <v>652</v>
      </c>
      <c r="G158" s="1" t="s">
        <v>653</v>
      </c>
      <c r="H158" s="1" t="s">
        <v>756</v>
      </c>
      <c r="I158" s="1" t="s">
        <v>123</v>
      </c>
      <c r="J158" s="1" t="s">
        <v>50</v>
      </c>
      <c r="K158" s="1" t="s">
        <v>281</v>
      </c>
      <c r="L158" s="2">
        <v>685.1</v>
      </c>
      <c r="M158" s="1" t="s">
        <v>1186</v>
      </c>
      <c r="N158" s="1" t="s">
        <v>887</v>
      </c>
      <c r="O158" s="1" t="s">
        <v>170</v>
      </c>
      <c r="P158" s="1" t="s">
        <v>1903</v>
      </c>
      <c r="Q158" s="1" t="s">
        <v>1486</v>
      </c>
      <c r="R158" s="1" t="s">
        <v>218</v>
      </c>
      <c r="S158" s="1" t="s">
        <v>7910</v>
      </c>
      <c r="T158" s="1" t="s">
        <v>2132</v>
      </c>
      <c r="U158" s="1" t="s">
        <v>1941</v>
      </c>
      <c r="V158" s="1"/>
      <c r="W158" s="1" t="s">
        <v>1942</v>
      </c>
      <c r="X158" s="1" t="e">
        <f t="shared" si="10"/>
        <v>#N/A</v>
      </c>
      <c r="Y158" s="1" t="e">
        <f t="shared" si="11"/>
        <v>#N/A</v>
      </c>
      <c r="Z158" s="1" t="e">
        <f t="shared" si="12"/>
        <v>#N/A</v>
      </c>
      <c r="AA158" s="1" t="e">
        <f t="shared" si="13"/>
        <v>#N/A</v>
      </c>
      <c r="AB158" s="1">
        <f t="shared" si="14"/>
        <v>1883</v>
      </c>
    </row>
    <row r="159" spans="1:28" x14ac:dyDescent="0.3">
      <c r="A159" s="1">
        <v>1884</v>
      </c>
      <c r="B159" s="1" t="s">
        <v>835</v>
      </c>
      <c r="C159" s="5">
        <v>44074.519814814812</v>
      </c>
      <c r="D159" s="1" t="s">
        <v>7911</v>
      </c>
      <c r="E159" s="1" t="s">
        <v>48</v>
      </c>
      <c r="F159" s="1" t="s">
        <v>652</v>
      </c>
      <c r="G159" s="1" t="s">
        <v>653</v>
      </c>
      <c r="H159" s="1" t="s">
        <v>756</v>
      </c>
      <c r="I159" s="1" t="s">
        <v>123</v>
      </c>
      <c r="J159" s="1" t="s">
        <v>50</v>
      </c>
      <c r="K159" s="1" t="s">
        <v>207</v>
      </c>
      <c r="L159" s="2">
        <v>734</v>
      </c>
      <c r="M159" s="1" t="s">
        <v>1045</v>
      </c>
      <c r="N159" s="1" t="s">
        <v>6618</v>
      </c>
      <c r="O159" s="1" t="s">
        <v>6350</v>
      </c>
      <c r="P159" s="1" t="s">
        <v>1312</v>
      </c>
      <c r="Q159" s="1" t="s">
        <v>58</v>
      </c>
      <c r="R159" s="1" t="s">
        <v>218</v>
      </c>
      <c r="S159" s="1" t="s">
        <v>1004</v>
      </c>
      <c r="T159" s="1" t="s">
        <v>2132</v>
      </c>
      <c r="U159" s="1" t="s">
        <v>815</v>
      </c>
      <c r="V159" s="1"/>
      <c r="W159" s="1" t="s">
        <v>817</v>
      </c>
      <c r="X159" s="1" t="e">
        <f t="shared" si="10"/>
        <v>#N/A</v>
      </c>
      <c r="Y159" s="1" t="e">
        <f t="shared" si="11"/>
        <v>#N/A</v>
      </c>
      <c r="Z159" s="1" t="e">
        <f t="shared" si="12"/>
        <v>#N/A</v>
      </c>
      <c r="AA159" s="1" t="e">
        <f t="shared" si="13"/>
        <v>#N/A</v>
      </c>
      <c r="AB159" s="1">
        <f t="shared" si="14"/>
        <v>1884</v>
      </c>
    </row>
    <row r="160" spans="1:28" x14ac:dyDescent="0.3">
      <c r="A160" s="1">
        <v>1890</v>
      </c>
      <c r="B160" s="1" t="s">
        <v>835</v>
      </c>
      <c r="C160" s="5">
        <v>44077.598344907405</v>
      </c>
      <c r="D160" s="1" t="s">
        <v>7917</v>
      </c>
      <c r="E160" s="1" t="s">
        <v>48</v>
      </c>
      <c r="F160" s="1" t="s">
        <v>652</v>
      </c>
      <c r="G160" s="1" t="s">
        <v>653</v>
      </c>
      <c r="H160" s="1" t="s">
        <v>756</v>
      </c>
      <c r="I160" s="1" t="s">
        <v>123</v>
      </c>
      <c r="J160" s="1" t="s">
        <v>50</v>
      </c>
      <c r="K160" s="1" t="s">
        <v>207</v>
      </c>
      <c r="L160" s="2">
        <v>869</v>
      </c>
      <c r="M160" s="1" t="s">
        <v>4241</v>
      </c>
      <c r="N160" s="1" t="s">
        <v>183</v>
      </c>
      <c r="O160" s="1" t="s">
        <v>170</v>
      </c>
      <c r="P160" s="1" t="s">
        <v>758</v>
      </c>
      <c r="Q160" s="1" t="s">
        <v>1486</v>
      </c>
      <c r="R160" s="1" t="s">
        <v>218</v>
      </c>
      <c r="S160" s="1" t="s">
        <v>1004</v>
      </c>
      <c r="T160" s="1" t="s">
        <v>2132</v>
      </c>
      <c r="U160" s="1" t="s">
        <v>815</v>
      </c>
      <c r="V160" s="1"/>
      <c r="W160" s="1" t="s">
        <v>817</v>
      </c>
      <c r="X160" s="1" t="e">
        <f t="shared" si="10"/>
        <v>#N/A</v>
      </c>
      <c r="Y160" s="1" t="e">
        <f t="shared" si="11"/>
        <v>#N/A</v>
      </c>
      <c r="Z160" s="1" t="e">
        <f t="shared" si="12"/>
        <v>#N/A</v>
      </c>
      <c r="AA160" s="1" t="e">
        <f t="shared" si="13"/>
        <v>#N/A</v>
      </c>
      <c r="AB160" s="1">
        <f t="shared" si="14"/>
        <v>1890</v>
      </c>
    </row>
    <row r="161" spans="1:28" x14ac:dyDescent="0.3">
      <c r="A161" s="1">
        <v>1899</v>
      </c>
      <c r="B161" s="1" t="s">
        <v>1084</v>
      </c>
      <c r="C161" s="5">
        <v>44082.543900462966</v>
      </c>
      <c r="D161" s="1" t="s">
        <v>8017</v>
      </c>
      <c r="E161" s="1" t="s">
        <v>303</v>
      </c>
      <c r="F161" s="1" t="s">
        <v>724</v>
      </c>
      <c r="G161" s="1" t="s">
        <v>653</v>
      </c>
      <c r="H161" s="1" t="s">
        <v>756</v>
      </c>
      <c r="I161" s="1" t="s">
        <v>55</v>
      </c>
      <c r="J161" s="1" t="s">
        <v>725</v>
      </c>
      <c r="K161" s="1" t="s">
        <v>67</v>
      </c>
      <c r="L161" s="2">
        <v>439</v>
      </c>
      <c r="M161" s="1" t="s">
        <v>726</v>
      </c>
      <c r="N161" s="1" t="s">
        <v>887</v>
      </c>
      <c r="O161" s="1" t="s">
        <v>814</v>
      </c>
      <c r="P161" s="1" t="s">
        <v>2152</v>
      </c>
      <c r="Q161" s="1" t="s">
        <v>1486</v>
      </c>
      <c r="R161" s="1" t="s">
        <v>218</v>
      </c>
      <c r="S161" s="1" t="s">
        <v>759</v>
      </c>
      <c r="T161" s="1" t="s">
        <v>2132</v>
      </c>
      <c r="U161" s="1" t="s">
        <v>1941</v>
      </c>
      <c r="V161" s="1"/>
      <c r="W161" s="1" t="s">
        <v>1942</v>
      </c>
      <c r="X161" s="1" t="e">
        <f t="shared" si="10"/>
        <v>#N/A</v>
      </c>
      <c r="Y161" s="1" t="e">
        <f t="shared" si="11"/>
        <v>#N/A</v>
      </c>
      <c r="Z161" s="1" t="e">
        <f t="shared" si="12"/>
        <v>#N/A</v>
      </c>
      <c r="AA161" s="1" t="e">
        <f t="shared" si="13"/>
        <v>#N/A</v>
      </c>
      <c r="AB161" s="1">
        <f t="shared" si="14"/>
        <v>1899</v>
      </c>
    </row>
    <row r="162" spans="1:28" x14ac:dyDescent="0.3">
      <c r="A162" s="1">
        <v>1906</v>
      </c>
      <c r="B162" s="1" t="s">
        <v>122</v>
      </c>
      <c r="C162" s="5">
        <v>44084.51835648148</v>
      </c>
      <c r="D162" s="1" t="s">
        <v>8024</v>
      </c>
      <c r="E162" s="1" t="s">
        <v>48</v>
      </c>
      <c r="F162" s="1" t="s">
        <v>652</v>
      </c>
      <c r="G162" s="1" t="s">
        <v>653</v>
      </c>
      <c r="H162" s="1" t="s">
        <v>1463</v>
      </c>
      <c r="I162" s="1" t="s">
        <v>123</v>
      </c>
      <c r="J162" s="1" t="s">
        <v>50</v>
      </c>
      <c r="K162" s="1" t="s">
        <v>122</v>
      </c>
      <c r="L162" s="2">
        <v>0</v>
      </c>
      <c r="M162" s="1" t="s">
        <v>218</v>
      </c>
      <c r="N162" s="1" t="s">
        <v>218</v>
      </c>
      <c r="O162" s="1" t="s">
        <v>170</v>
      </c>
      <c r="P162" s="1" t="s">
        <v>758</v>
      </c>
      <c r="Q162" s="1" t="s">
        <v>1486</v>
      </c>
      <c r="R162" s="1" t="s">
        <v>218</v>
      </c>
      <c r="S162" s="1" t="s">
        <v>8025</v>
      </c>
      <c r="T162" s="1" t="s">
        <v>2132</v>
      </c>
      <c r="U162" s="1" t="s">
        <v>1941</v>
      </c>
      <c r="V162" s="1"/>
      <c r="W162" s="1" t="s">
        <v>1942</v>
      </c>
      <c r="X162" s="1" t="e">
        <f t="shared" si="10"/>
        <v>#N/A</v>
      </c>
      <c r="Y162" s="1" t="e">
        <f t="shared" si="11"/>
        <v>#N/A</v>
      </c>
      <c r="Z162" s="1" t="e">
        <f t="shared" si="12"/>
        <v>#N/A</v>
      </c>
      <c r="AA162" s="1" t="e">
        <f t="shared" si="13"/>
        <v>#N/A</v>
      </c>
      <c r="AB162" s="1">
        <f t="shared" si="14"/>
        <v>1906</v>
      </c>
    </row>
    <row r="163" spans="1:28" x14ac:dyDescent="0.3">
      <c r="A163" s="1">
        <v>1907</v>
      </c>
      <c r="B163" s="1" t="s">
        <v>1407</v>
      </c>
      <c r="C163" s="5">
        <v>44084.59097222222</v>
      </c>
      <c r="D163" s="1" t="s">
        <v>8026</v>
      </c>
      <c r="E163" s="1" t="s">
        <v>78</v>
      </c>
      <c r="F163" s="1" t="s">
        <v>662</v>
      </c>
      <c r="G163" s="1" t="s">
        <v>653</v>
      </c>
      <c r="H163" s="1" t="s">
        <v>756</v>
      </c>
      <c r="I163" s="1" t="s">
        <v>427</v>
      </c>
      <c r="J163" s="1" t="s">
        <v>1378</v>
      </c>
      <c r="K163" s="1" t="s">
        <v>186</v>
      </c>
      <c r="L163" s="2">
        <v>217</v>
      </c>
      <c r="M163" s="1" t="s">
        <v>1379</v>
      </c>
      <c r="N163" s="1" t="s">
        <v>6616</v>
      </c>
      <c r="O163" s="1" t="s">
        <v>170</v>
      </c>
      <c r="P163" s="1" t="s">
        <v>1903</v>
      </c>
      <c r="Q163" s="1" t="s">
        <v>89</v>
      </c>
      <c r="R163" s="1" t="s">
        <v>218</v>
      </c>
      <c r="S163" s="1" t="s">
        <v>8027</v>
      </c>
      <c r="T163" s="1" t="s">
        <v>2132</v>
      </c>
      <c r="U163" s="1" t="s">
        <v>815</v>
      </c>
      <c r="V163" s="1"/>
      <c r="W163" s="1" t="s">
        <v>817</v>
      </c>
      <c r="X163" s="1" t="e">
        <f t="shared" si="10"/>
        <v>#N/A</v>
      </c>
      <c r="Y163" s="1" t="e">
        <f t="shared" si="11"/>
        <v>#N/A</v>
      </c>
      <c r="Z163" s="1" t="e">
        <f t="shared" si="12"/>
        <v>#N/A</v>
      </c>
      <c r="AA163" s="1" t="e">
        <f t="shared" si="13"/>
        <v>#N/A</v>
      </c>
      <c r="AB163" s="1">
        <f t="shared" si="14"/>
        <v>1907</v>
      </c>
    </row>
    <row r="164" spans="1:28" x14ac:dyDescent="0.3">
      <c r="A164" s="1">
        <v>1910</v>
      </c>
      <c r="B164" s="1" t="s">
        <v>760</v>
      </c>
      <c r="C164" s="5">
        <v>44084.654907407406</v>
      </c>
      <c r="D164" s="1" t="s">
        <v>8029</v>
      </c>
      <c r="E164" s="1" t="s">
        <v>48</v>
      </c>
      <c r="F164" s="1" t="s">
        <v>652</v>
      </c>
      <c r="G164" s="1" t="s">
        <v>653</v>
      </c>
      <c r="H164" s="1" t="s">
        <v>756</v>
      </c>
      <c r="I164" s="1" t="s">
        <v>123</v>
      </c>
      <c r="J164" s="1" t="s">
        <v>128</v>
      </c>
      <c r="K164" s="1" t="s">
        <v>122</v>
      </c>
      <c r="L164" s="2">
        <v>700</v>
      </c>
      <c r="M164" s="1" t="s">
        <v>680</v>
      </c>
      <c r="N164" s="1" t="s">
        <v>887</v>
      </c>
      <c r="O164" s="1" t="s">
        <v>170</v>
      </c>
      <c r="P164" s="1" t="s">
        <v>818</v>
      </c>
      <c r="Q164" s="1" t="s">
        <v>1486</v>
      </c>
      <c r="R164" s="1" t="s">
        <v>1828</v>
      </c>
      <c r="S164" s="1" t="s">
        <v>8030</v>
      </c>
      <c r="T164" s="1" t="s">
        <v>2132</v>
      </c>
      <c r="U164" s="1" t="s">
        <v>815</v>
      </c>
      <c r="V164" s="1"/>
      <c r="W164" s="1" t="s">
        <v>817</v>
      </c>
      <c r="X164" s="1" t="e">
        <f t="shared" si="10"/>
        <v>#N/A</v>
      </c>
      <c r="Y164" s="1" t="e">
        <f t="shared" si="11"/>
        <v>#N/A</v>
      </c>
      <c r="Z164" s="1" t="e">
        <f t="shared" si="12"/>
        <v>#N/A</v>
      </c>
      <c r="AA164" s="1" t="e">
        <f t="shared" si="13"/>
        <v>#N/A</v>
      </c>
      <c r="AB164" s="1">
        <f t="shared" si="14"/>
        <v>1910</v>
      </c>
    </row>
    <row r="165" spans="1:28" x14ac:dyDescent="0.3">
      <c r="A165" s="1">
        <v>1911</v>
      </c>
      <c r="B165" s="1" t="s">
        <v>1222</v>
      </c>
      <c r="C165" s="5">
        <v>44084.748344907406</v>
      </c>
      <c r="D165" s="1" t="s">
        <v>8031</v>
      </c>
      <c r="E165" s="1" t="s">
        <v>48</v>
      </c>
      <c r="F165" s="1" t="s">
        <v>652</v>
      </c>
      <c r="G165" s="1" t="s">
        <v>653</v>
      </c>
      <c r="H165" s="1" t="s">
        <v>756</v>
      </c>
      <c r="I165" s="1" t="s">
        <v>55</v>
      </c>
      <c r="J165" s="1" t="s">
        <v>277</v>
      </c>
      <c r="K165" s="1" t="s">
        <v>650</v>
      </c>
      <c r="L165" s="2">
        <v>3014</v>
      </c>
      <c r="M165" s="1" t="s">
        <v>1975</v>
      </c>
      <c r="N165" s="1" t="s">
        <v>887</v>
      </c>
      <c r="O165" s="1" t="s">
        <v>6701</v>
      </c>
      <c r="P165" s="1" t="s">
        <v>1915</v>
      </c>
      <c r="Q165" s="1" t="s">
        <v>97</v>
      </c>
      <c r="R165" s="1" t="s">
        <v>218</v>
      </c>
      <c r="S165" s="1" t="s">
        <v>853</v>
      </c>
      <c r="T165" s="1" t="s">
        <v>2132</v>
      </c>
      <c r="U165" s="1" t="s">
        <v>815</v>
      </c>
      <c r="V165" s="1"/>
      <c r="W165" s="1" t="s">
        <v>817</v>
      </c>
      <c r="X165" s="1" t="e">
        <f t="shared" si="10"/>
        <v>#N/A</v>
      </c>
      <c r="Y165" s="1" t="e">
        <f t="shared" si="11"/>
        <v>#N/A</v>
      </c>
      <c r="Z165" s="1" t="e">
        <f t="shared" si="12"/>
        <v>#N/A</v>
      </c>
      <c r="AA165" s="1" t="e">
        <f t="shared" si="13"/>
        <v>#N/A</v>
      </c>
      <c r="AB165" s="1">
        <f t="shared" si="14"/>
        <v>1911</v>
      </c>
    </row>
    <row r="166" spans="1:28" x14ac:dyDescent="0.3">
      <c r="A166" s="1">
        <v>1912</v>
      </c>
      <c r="B166" s="1" t="s">
        <v>1376</v>
      </c>
      <c r="C166" s="5">
        <v>44085.392141203702</v>
      </c>
      <c r="D166" s="1" t="s">
        <v>8172</v>
      </c>
      <c r="E166" s="1" t="s">
        <v>78</v>
      </c>
      <c r="F166" s="1" t="s">
        <v>662</v>
      </c>
      <c r="G166" s="1" t="s">
        <v>653</v>
      </c>
      <c r="H166" s="1" t="s">
        <v>756</v>
      </c>
      <c r="I166" s="1" t="s">
        <v>427</v>
      </c>
      <c r="J166" s="1" t="s">
        <v>1378</v>
      </c>
      <c r="K166" s="1" t="s">
        <v>186</v>
      </c>
      <c r="L166" s="2">
        <v>217</v>
      </c>
      <c r="M166" s="1" t="s">
        <v>1379</v>
      </c>
      <c r="N166" s="1" t="s">
        <v>6616</v>
      </c>
      <c r="O166" s="1" t="s">
        <v>170</v>
      </c>
      <c r="P166" s="1" t="s">
        <v>758</v>
      </c>
      <c r="Q166" s="1" t="s">
        <v>1486</v>
      </c>
      <c r="R166" s="1" t="s">
        <v>218</v>
      </c>
      <c r="S166" s="1" t="s">
        <v>8032</v>
      </c>
      <c r="T166" s="1" t="s">
        <v>2132</v>
      </c>
      <c r="U166" s="1" t="s">
        <v>815</v>
      </c>
      <c r="V166" s="1"/>
      <c r="W166" s="1" t="s">
        <v>817</v>
      </c>
      <c r="X166" s="1" t="e">
        <f t="shared" si="10"/>
        <v>#N/A</v>
      </c>
      <c r="Y166" s="1" t="e">
        <f t="shared" si="11"/>
        <v>#N/A</v>
      </c>
      <c r="Z166" s="1" t="e">
        <f t="shared" si="12"/>
        <v>#N/A</v>
      </c>
      <c r="AA166" s="1" t="e">
        <f t="shared" si="13"/>
        <v>#N/A</v>
      </c>
      <c r="AB166" s="1">
        <f t="shared" si="14"/>
        <v>1912</v>
      </c>
    </row>
    <row r="167" spans="1:28" x14ac:dyDescent="0.3">
      <c r="A167" s="1">
        <v>1914</v>
      </c>
      <c r="B167" s="1" t="s">
        <v>787</v>
      </c>
      <c r="C167" s="5">
        <v>44085.747569444444</v>
      </c>
      <c r="D167" s="1" t="s">
        <v>8034</v>
      </c>
      <c r="E167" s="1" t="s">
        <v>90</v>
      </c>
      <c r="F167" s="1" t="s">
        <v>700</v>
      </c>
      <c r="G167" s="1" t="s">
        <v>653</v>
      </c>
      <c r="H167" s="1" t="s">
        <v>756</v>
      </c>
      <c r="I167" s="1" t="s">
        <v>85</v>
      </c>
      <c r="J167" s="1" t="s">
        <v>91</v>
      </c>
      <c r="K167" s="1" t="s">
        <v>84</v>
      </c>
      <c r="L167" s="2">
        <v>881.2</v>
      </c>
      <c r="M167" s="1" t="s">
        <v>1673</v>
      </c>
      <c r="N167" s="1" t="s">
        <v>80</v>
      </c>
      <c r="O167" s="1" t="s">
        <v>1914</v>
      </c>
      <c r="P167" s="1" t="s">
        <v>818</v>
      </c>
      <c r="Q167" s="1" t="s">
        <v>97</v>
      </c>
      <c r="R167" s="1" t="s">
        <v>218</v>
      </c>
      <c r="S167" s="1" t="s">
        <v>759</v>
      </c>
      <c r="T167" s="1" t="s">
        <v>1189</v>
      </c>
      <c r="U167" s="1" t="s">
        <v>8173</v>
      </c>
      <c r="V167" s="1"/>
      <c r="W167" s="1" t="s">
        <v>8174</v>
      </c>
      <c r="X167" s="1" t="e">
        <f t="shared" si="10"/>
        <v>#N/A</v>
      </c>
      <c r="Y167" s="1" t="e">
        <f t="shared" si="11"/>
        <v>#N/A</v>
      </c>
      <c r="Z167" s="1" t="e">
        <f t="shared" si="12"/>
        <v>#N/A</v>
      </c>
      <c r="AA167" s="1" t="e">
        <f t="shared" si="13"/>
        <v>#N/A</v>
      </c>
      <c r="AB167" s="1">
        <f t="shared" si="14"/>
        <v>1914</v>
      </c>
    </row>
    <row r="168" spans="1:28" x14ac:dyDescent="0.3">
      <c r="A168" s="1">
        <v>1915</v>
      </c>
      <c r="B168" s="1" t="s">
        <v>787</v>
      </c>
      <c r="C168" s="5">
        <v>44085.768611111111</v>
      </c>
      <c r="D168" s="1" t="s">
        <v>8035</v>
      </c>
      <c r="E168" s="1" t="s">
        <v>90</v>
      </c>
      <c r="F168" s="1" t="s">
        <v>700</v>
      </c>
      <c r="G168" s="1" t="s">
        <v>653</v>
      </c>
      <c r="H168" s="1" t="s">
        <v>756</v>
      </c>
      <c r="I168" s="1" t="s">
        <v>85</v>
      </c>
      <c r="J168" s="1" t="s">
        <v>91</v>
      </c>
      <c r="K168" s="1" t="s">
        <v>84</v>
      </c>
      <c r="L168" s="2">
        <v>881.2</v>
      </c>
      <c r="M168" s="1" t="s">
        <v>1673</v>
      </c>
      <c r="N168" s="1" t="s">
        <v>80</v>
      </c>
      <c r="O168" s="1" t="s">
        <v>1914</v>
      </c>
      <c r="P168" s="1" t="s">
        <v>818</v>
      </c>
      <c r="Q168" s="1" t="s">
        <v>97</v>
      </c>
      <c r="R168" s="1" t="s">
        <v>218</v>
      </c>
      <c r="S168" s="1" t="s">
        <v>759</v>
      </c>
      <c r="T168" s="1" t="s">
        <v>2132</v>
      </c>
      <c r="U168" s="1" t="s">
        <v>8173</v>
      </c>
      <c r="V168" s="1"/>
      <c r="W168" s="1" t="s">
        <v>8174</v>
      </c>
      <c r="X168" s="1" t="e">
        <f t="shared" si="10"/>
        <v>#N/A</v>
      </c>
      <c r="Y168" s="1" t="e">
        <f t="shared" si="11"/>
        <v>#N/A</v>
      </c>
      <c r="Z168" s="1" t="e">
        <f t="shared" si="12"/>
        <v>#N/A</v>
      </c>
      <c r="AA168" s="1" t="e">
        <f t="shared" si="13"/>
        <v>#N/A</v>
      </c>
      <c r="AB168" s="1">
        <f t="shared" si="14"/>
        <v>1915</v>
      </c>
    </row>
    <row r="169" spans="1:28" x14ac:dyDescent="0.3">
      <c r="A169" s="1">
        <v>1917</v>
      </c>
      <c r="B169" s="1" t="s">
        <v>376</v>
      </c>
      <c r="C169" s="5">
        <v>44088.67527777778</v>
      </c>
      <c r="D169" s="1" t="s">
        <v>8175</v>
      </c>
      <c r="E169" s="1" t="s">
        <v>216</v>
      </c>
      <c r="F169" s="1" t="s">
        <v>691</v>
      </c>
      <c r="G169" s="1" t="s">
        <v>653</v>
      </c>
      <c r="H169" s="1" t="s">
        <v>756</v>
      </c>
      <c r="I169" s="1" t="s">
        <v>39</v>
      </c>
      <c r="J169" s="1" t="s">
        <v>98</v>
      </c>
      <c r="K169" s="1" t="s">
        <v>376</v>
      </c>
      <c r="L169" s="2">
        <v>0</v>
      </c>
      <c r="M169" s="1" t="s">
        <v>218</v>
      </c>
      <c r="N169" s="1" t="s">
        <v>218</v>
      </c>
      <c r="O169" s="1" t="s">
        <v>170</v>
      </c>
      <c r="P169" s="1" t="s">
        <v>1312</v>
      </c>
      <c r="Q169" s="1" t="s">
        <v>210</v>
      </c>
      <c r="R169" s="1" t="s">
        <v>218</v>
      </c>
      <c r="S169" s="1" t="s">
        <v>8176</v>
      </c>
      <c r="T169" s="1" t="s">
        <v>2132</v>
      </c>
      <c r="U169" s="1" t="s">
        <v>815</v>
      </c>
      <c r="V169" s="1"/>
      <c r="W169" s="1" t="s">
        <v>817</v>
      </c>
      <c r="X169" s="1" t="e">
        <f t="shared" si="10"/>
        <v>#N/A</v>
      </c>
      <c r="Y169" s="1" t="e">
        <f t="shared" si="11"/>
        <v>#N/A</v>
      </c>
      <c r="Z169" s="1" t="e">
        <f t="shared" si="12"/>
        <v>#N/A</v>
      </c>
      <c r="AA169" s="1" t="e">
        <f t="shared" si="13"/>
        <v>#N/A</v>
      </c>
      <c r="AB169" s="1">
        <f t="shared" si="14"/>
        <v>1917</v>
      </c>
    </row>
    <row r="170" spans="1:28" x14ac:dyDescent="0.3">
      <c r="A170" s="1">
        <v>1918</v>
      </c>
      <c r="B170" s="1" t="s">
        <v>376</v>
      </c>
      <c r="C170" s="5">
        <v>44088.680694444447</v>
      </c>
      <c r="D170" s="1" t="s">
        <v>8177</v>
      </c>
      <c r="E170" s="1" t="s">
        <v>216</v>
      </c>
      <c r="F170" s="1" t="s">
        <v>691</v>
      </c>
      <c r="G170" s="1" t="s">
        <v>653</v>
      </c>
      <c r="H170" s="1" t="s">
        <v>756</v>
      </c>
      <c r="I170" s="1" t="s">
        <v>39</v>
      </c>
      <c r="J170" s="1" t="s">
        <v>210</v>
      </c>
      <c r="K170" s="1" t="s">
        <v>376</v>
      </c>
      <c r="L170" s="2">
        <v>0</v>
      </c>
      <c r="M170" s="1" t="s">
        <v>218</v>
      </c>
      <c r="N170" s="1" t="s">
        <v>218</v>
      </c>
      <c r="O170" s="1" t="s">
        <v>170</v>
      </c>
      <c r="P170" s="1" t="s">
        <v>1312</v>
      </c>
      <c r="Q170" s="1" t="s">
        <v>210</v>
      </c>
      <c r="R170" s="1" t="s">
        <v>218</v>
      </c>
      <c r="S170" s="1" t="s">
        <v>8176</v>
      </c>
      <c r="T170" s="1" t="s">
        <v>2132</v>
      </c>
      <c r="U170" s="1" t="s">
        <v>815</v>
      </c>
      <c r="V170" s="1"/>
      <c r="W170" s="1" t="s">
        <v>817</v>
      </c>
      <c r="X170" s="1" t="e">
        <f t="shared" si="10"/>
        <v>#N/A</v>
      </c>
      <c r="Y170" s="1" t="e">
        <f t="shared" si="11"/>
        <v>#N/A</v>
      </c>
      <c r="Z170" s="1" t="e">
        <f t="shared" si="12"/>
        <v>#N/A</v>
      </c>
      <c r="AA170" s="1" t="e">
        <f t="shared" si="13"/>
        <v>#N/A</v>
      </c>
      <c r="AB170" s="1">
        <f t="shared" si="14"/>
        <v>1918</v>
      </c>
    </row>
    <row r="171" spans="1:28" x14ac:dyDescent="0.3">
      <c r="A171" s="1">
        <v>1919</v>
      </c>
      <c r="B171" s="1" t="s">
        <v>376</v>
      </c>
      <c r="C171" s="5">
        <v>44088.686724537038</v>
      </c>
      <c r="D171" s="1" t="s">
        <v>8178</v>
      </c>
      <c r="E171" s="1" t="s">
        <v>216</v>
      </c>
      <c r="F171" s="1" t="s">
        <v>691</v>
      </c>
      <c r="G171" s="1" t="s">
        <v>653</v>
      </c>
      <c r="H171" s="1" t="s">
        <v>756</v>
      </c>
      <c r="I171" s="1" t="s">
        <v>39</v>
      </c>
      <c r="J171" s="1" t="s">
        <v>98</v>
      </c>
      <c r="K171" s="1" t="s">
        <v>376</v>
      </c>
      <c r="L171" s="2">
        <v>0</v>
      </c>
      <c r="M171" s="1" t="s">
        <v>218</v>
      </c>
      <c r="N171" s="1" t="s">
        <v>218</v>
      </c>
      <c r="O171" s="1" t="s">
        <v>170</v>
      </c>
      <c r="P171" s="1" t="s">
        <v>1312</v>
      </c>
      <c r="Q171" s="1" t="s">
        <v>210</v>
      </c>
      <c r="R171" s="1" t="s">
        <v>218</v>
      </c>
      <c r="S171" s="1" t="s">
        <v>8176</v>
      </c>
      <c r="T171" s="1" t="s">
        <v>2132</v>
      </c>
      <c r="U171" s="1" t="s">
        <v>815</v>
      </c>
      <c r="V171" s="1"/>
      <c r="W171" s="1" t="s">
        <v>817</v>
      </c>
      <c r="X171" s="1" t="e">
        <f t="shared" si="10"/>
        <v>#N/A</v>
      </c>
      <c r="Y171" s="1" t="e">
        <f t="shared" si="11"/>
        <v>#N/A</v>
      </c>
      <c r="Z171" s="1" t="e">
        <f t="shared" si="12"/>
        <v>#N/A</v>
      </c>
      <c r="AA171" s="1" t="e">
        <f t="shared" si="13"/>
        <v>#N/A</v>
      </c>
      <c r="AB171" s="1">
        <f t="shared" si="14"/>
        <v>1919</v>
      </c>
    </row>
    <row r="172" spans="1:28" hidden="1" x14ac:dyDescent="0.3">
      <c r="A172" s="1">
        <v>23</v>
      </c>
      <c r="B172" s="1" t="s">
        <v>668</v>
      </c>
      <c r="C172" s="5">
        <v>43185.533541666664</v>
      </c>
      <c r="D172" s="1" t="s">
        <v>669</v>
      </c>
      <c r="E172" s="1" t="s">
        <v>48</v>
      </c>
      <c r="F172" s="1" t="s">
        <v>652</v>
      </c>
      <c r="G172" s="1" t="s">
        <v>653</v>
      </c>
      <c r="H172" s="1" t="s">
        <v>663</v>
      </c>
      <c r="I172" s="1" t="s">
        <v>55</v>
      </c>
      <c r="J172" s="1" t="s">
        <v>50</v>
      </c>
      <c r="K172" s="1" t="s">
        <v>67</v>
      </c>
      <c r="L172" s="2">
        <v>2235</v>
      </c>
      <c r="M172" s="1" t="s">
        <v>670</v>
      </c>
      <c r="N172" s="1" t="s">
        <v>887</v>
      </c>
      <c r="O172" s="1" t="s">
        <v>7942</v>
      </c>
      <c r="P172" s="1"/>
      <c r="Q172" s="1"/>
      <c r="R172" s="1" t="s">
        <v>218</v>
      </c>
      <c r="S172" s="1" t="s">
        <v>672</v>
      </c>
      <c r="T172" s="1"/>
      <c r="U172" s="1" t="s">
        <v>666</v>
      </c>
      <c r="V172" s="1" t="s">
        <v>667</v>
      </c>
      <c r="W172" s="1"/>
      <c r="X172" s="1">
        <f t="shared" si="10"/>
        <v>23</v>
      </c>
      <c r="Y172" s="1" t="str">
        <f t="shared" si="11"/>
        <v>Estimación Cancelada Desarrollo</v>
      </c>
      <c r="Z172" s="1">
        <f t="shared" si="12"/>
        <v>23</v>
      </c>
      <c r="AA172" s="1" t="str">
        <f t="shared" si="13"/>
        <v>Activo</v>
      </c>
      <c r="AB172" s="1">
        <f t="shared" si="14"/>
        <v>23</v>
      </c>
    </row>
    <row r="173" spans="1:28" hidden="1" x14ac:dyDescent="0.3">
      <c r="A173" s="1">
        <v>27</v>
      </c>
      <c r="B173" s="1" t="s">
        <v>678</v>
      </c>
      <c r="C173" s="5">
        <v>43185.652002314811</v>
      </c>
      <c r="D173" s="1" t="s">
        <v>679</v>
      </c>
      <c r="E173" s="1" t="s">
        <v>48</v>
      </c>
      <c r="F173" s="1" t="s">
        <v>652</v>
      </c>
      <c r="G173" s="1" t="s">
        <v>653</v>
      </c>
      <c r="H173" s="1" t="s">
        <v>663</v>
      </c>
      <c r="I173" s="1" t="s">
        <v>123</v>
      </c>
      <c r="J173" s="1" t="s">
        <v>128</v>
      </c>
      <c r="K173" s="1" t="s">
        <v>122</v>
      </c>
      <c r="L173" s="2">
        <v>700</v>
      </c>
      <c r="M173" s="1" t="s">
        <v>680</v>
      </c>
      <c r="N173" s="1" t="s">
        <v>887</v>
      </c>
      <c r="O173" s="1"/>
      <c r="P173" s="1"/>
      <c r="Q173" s="1"/>
      <c r="R173" s="1"/>
      <c r="S173" s="1"/>
      <c r="T173" s="1"/>
      <c r="U173" s="1" t="s">
        <v>666</v>
      </c>
      <c r="V173" s="1" t="s">
        <v>667</v>
      </c>
      <c r="W173" s="1"/>
      <c r="X173" s="1">
        <f t="shared" si="10"/>
        <v>27</v>
      </c>
      <c r="Y173" s="1" t="str">
        <f t="shared" si="11"/>
        <v>Estimación Cancelada</v>
      </c>
      <c r="Z173" s="1">
        <f t="shared" si="12"/>
        <v>27</v>
      </c>
      <c r="AA173" s="1" t="str">
        <f t="shared" si="13"/>
        <v>Detenido con CCRS</v>
      </c>
      <c r="AB173" s="1">
        <f t="shared" si="14"/>
        <v>27</v>
      </c>
    </row>
    <row r="174" spans="1:28" hidden="1" x14ac:dyDescent="0.3">
      <c r="A174" s="1">
        <v>37</v>
      </c>
      <c r="B174" s="1" t="s">
        <v>281</v>
      </c>
      <c r="C174" s="5">
        <v>43185.689872685187</v>
      </c>
      <c r="D174" s="1" t="s">
        <v>440</v>
      </c>
      <c r="E174" s="1" t="s">
        <v>48</v>
      </c>
      <c r="F174" s="1" t="s">
        <v>652</v>
      </c>
      <c r="G174" s="1" t="s">
        <v>653</v>
      </c>
      <c r="H174" s="1" t="s">
        <v>654</v>
      </c>
      <c r="I174" s="1" t="s">
        <v>123</v>
      </c>
      <c r="J174" s="1" t="s">
        <v>50</v>
      </c>
      <c r="K174" s="1" t="s">
        <v>281</v>
      </c>
      <c r="L174" s="2">
        <v>685.1</v>
      </c>
      <c r="M174" s="1" t="s">
        <v>1186</v>
      </c>
      <c r="N174" s="1" t="s">
        <v>887</v>
      </c>
      <c r="O174" s="1"/>
      <c r="P174" s="1"/>
      <c r="Q174" s="1"/>
      <c r="R174" s="1" t="s">
        <v>218</v>
      </c>
      <c r="S174" s="1" t="s">
        <v>672</v>
      </c>
      <c r="T174" s="1"/>
      <c r="U174" s="1" t="s">
        <v>666</v>
      </c>
      <c r="V174" s="1" t="s">
        <v>667</v>
      </c>
      <c r="W174" s="1"/>
      <c r="X174" s="1">
        <f t="shared" si="10"/>
        <v>37</v>
      </c>
      <c r="Y174" s="1" t="str">
        <f t="shared" si="11"/>
        <v>Estimación Cancelada</v>
      </c>
      <c r="Z174" s="1">
        <f t="shared" si="12"/>
        <v>37</v>
      </c>
      <c r="AA174" s="1" t="str">
        <f t="shared" si="13"/>
        <v>Activo</v>
      </c>
      <c r="AB174" s="1">
        <f t="shared" si="14"/>
        <v>37</v>
      </c>
    </row>
    <row r="175" spans="1:28" hidden="1" x14ac:dyDescent="0.3">
      <c r="A175" s="1">
        <v>39</v>
      </c>
      <c r="B175" s="1" t="s">
        <v>214</v>
      </c>
      <c r="C175" s="5">
        <v>43185.69940972222</v>
      </c>
      <c r="D175" s="1" t="s">
        <v>697</v>
      </c>
      <c r="E175" s="1" t="s">
        <v>159</v>
      </c>
      <c r="F175" s="1" t="s">
        <v>688</v>
      </c>
      <c r="G175" s="1" t="s">
        <v>653</v>
      </c>
      <c r="H175" s="1" t="s">
        <v>663</v>
      </c>
      <c r="I175" s="1" t="s">
        <v>660</v>
      </c>
      <c r="J175" s="1" t="s">
        <v>210</v>
      </c>
      <c r="K175" s="1" t="s">
        <v>214</v>
      </c>
      <c r="L175" s="2">
        <v>691</v>
      </c>
      <c r="M175" s="1" t="s">
        <v>590</v>
      </c>
      <c r="N175" s="1" t="s">
        <v>887</v>
      </c>
      <c r="O175" s="1"/>
      <c r="P175" s="1"/>
      <c r="Q175" s="1"/>
      <c r="R175" s="1" t="s">
        <v>218</v>
      </c>
      <c r="S175" s="1" t="s">
        <v>698</v>
      </c>
      <c r="T175" s="1"/>
      <c r="U175" s="1" t="s">
        <v>666</v>
      </c>
      <c r="V175" s="1" t="s">
        <v>667</v>
      </c>
      <c r="W175" s="1"/>
      <c r="X175" s="1">
        <f t="shared" si="10"/>
        <v>39</v>
      </c>
      <c r="Y175" s="1" t="str">
        <f t="shared" si="11"/>
        <v>Estimación Aprobada</v>
      </c>
      <c r="Z175" s="1">
        <f t="shared" si="12"/>
        <v>39</v>
      </c>
      <c r="AA175" s="1" t="str">
        <f t="shared" si="13"/>
        <v>Detenido</v>
      </c>
      <c r="AB175" s="1">
        <f t="shared" si="14"/>
        <v>39</v>
      </c>
    </row>
    <row r="176" spans="1:28" hidden="1" x14ac:dyDescent="0.3">
      <c r="A176" s="1">
        <v>42</v>
      </c>
      <c r="B176" s="1" t="s">
        <v>67</v>
      </c>
      <c r="C176" s="5">
        <v>43193.777326388888</v>
      </c>
      <c r="D176" s="1" t="s">
        <v>701</v>
      </c>
      <c r="E176" s="1" t="s">
        <v>455</v>
      </c>
      <c r="F176" s="1" t="s">
        <v>694</v>
      </c>
      <c r="G176" s="1" t="s">
        <v>653</v>
      </c>
      <c r="H176" s="1" t="s">
        <v>663</v>
      </c>
      <c r="I176" s="1" t="s">
        <v>55</v>
      </c>
      <c r="J176" s="1" t="s">
        <v>695</v>
      </c>
      <c r="K176" s="1" t="s">
        <v>67</v>
      </c>
      <c r="L176" s="2">
        <v>1005</v>
      </c>
      <c r="M176" s="1" t="s">
        <v>702</v>
      </c>
      <c r="N176" s="1" t="s">
        <v>887</v>
      </c>
      <c r="O176" s="1"/>
      <c r="P176" s="1"/>
      <c r="Q176" s="1"/>
      <c r="R176" s="1" t="s">
        <v>218</v>
      </c>
      <c r="S176" s="1" t="s">
        <v>672</v>
      </c>
      <c r="T176" s="1"/>
      <c r="U176" s="1" t="s">
        <v>666</v>
      </c>
      <c r="V176" s="1" t="s">
        <v>667</v>
      </c>
      <c r="W176" s="1"/>
      <c r="X176" s="1">
        <f t="shared" si="10"/>
        <v>42</v>
      </c>
      <c r="Y176" s="1" t="str">
        <f t="shared" si="11"/>
        <v>Estimación Aprobada</v>
      </c>
      <c r="Z176" s="1">
        <f t="shared" si="12"/>
        <v>42</v>
      </c>
      <c r="AA176" s="1" t="str">
        <f t="shared" si="13"/>
        <v>Activo</v>
      </c>
      <c r="AB176" s="1">
        <f t="shared" si="14"/>
        <v>42</v>
      </c>
    </row>
    <row r="177" spans="1:28" hidden="1" x14ac:dyDescent="0.3">
      <c r="A177" s="1">
        <v>50</v>
      </c>
      <c r="B177" s="1" t="s">
        <v>207</v>
      </c>
      <c r="C177" s="5">
        <v>43195.719143518516</v>
      </c>
      <c r="D177" s="1" t="s">
        <v>467</v>
      </c>
      <c r="E177" s="1" t="s">
        <v>159</v>
      </c>
      <c r="F177" s="1" t="s">
        <v>2061</v>
      </c>
      <c r="G177" s="1" t="s">
        <v>653</v>
      </c>
      <c r="H177" s="1" t="s">
        <v>756</v>
      </c>
      <c r="I177" s="1" t="s">
        <v>85</v>
      </c>
      <c r="J177" s="1" t="s">
        <v>160</v>
      </c>
      <c r="K177" s="1" t="s">
        <v>707</v>
      </c>
      <c r="L177" s="2">
        <v>641</v>
      </c>
      <c r="M177" s="1" t="s">
        <v>708</v>
      </c>
      <c r="N177" s="1" t="s">
        <v>887</v>
      </c>
      <c r="O177" s="1" t="s">
        <v>170</v>
      </c>
      <c r="P177" s="1" t="s">
        <v>1694</v>
      </c>
      <c r="Q177" s="1" t="s">
        <v>1486</v>
      </c>
      <c r="R177" s="1" t="s">
        <v>218</v>
      </c>
      <c r="S177" s="1" t="s">
        <v>709</v>
      </c>
      <c r="T177" s="1"/>
      <c r="U177" s="1" t="s">
        <v>815</v>
      </c>
      <c r="V177" s="1" t="s">
        <v>667</v>
      </c>
      <c r="W177" s="1"/>
      <c r="X177" s="1">
        <f t="shared" si="10"/>
        <v>50</v>
      </c>
      <c r="Y177" s="1" t="str">
        <f t="shared" si="11"/>
        <v>Estimación Cancelada</v>
      </c>
      <c r="Z177" s="1">
        <f t="shared" si="12"/>
        <v>50</v>
      </c>
      <c r="AA177" s="1" t="str">
        <f t="shared" si="13"/>
        <v>Activo</v>
      </c>
      <c r="AB177" s="1">
        <f t="shared" si="14"/>
        <v>50</v>
      </c>
    </row>
    <row r="178" spans="1:28" hidden="1" x14ac:dyDescent="0.3">
      <c r="A178" s="1">
        <v>52</v>
      </c>
      <c r="B178" s="1" t="s">
        <v>712</v>
      </c>
      <c r="C178" s="5">
        <v>43196.530740740738</v>
      </c>
      <c r="D178" s="1" t="s">
        <v>476</v>
      </c>
      <c r="E178" s="1" t="s">
        <v>139</v>
      </c>
      <c r="F178" s="1" t="s">
        <v>713</v>
      </c>
      <c r="G178" s="1" t="s">
        <v>653</v>
      </c>
      <c r="H178" s="1" t="s">
        <v>714</v>
      </c>
      <c r="I178" s="1" t="s">
        <v>477</v>
      </c>
      <c r="J178" s="1" t="s">
        <v>277</v>
      </c>
      <c r="K178" s="1" t="s">
        <v>712</v>
      </c>
      <c r="L178" s="2">
        <v>2075.1</v>
      </c>
      <c r="M178" s="1" t="s">
        <v>683</v>
      </c>
      <c r="N178" s="1" t="s">
        <v>6613</v>
      </c>
      <c r="O178" s="1"/>
      <c r="P178" s="1"/>
      <c r="Q178" s="1"/>
      <c r="R178" s="1"/>
      <c r="S178" s="1"/>
      <c r="T178" s="1"/>
      <c r="U178" s="1" t="s">
        <v>666</v>
      </c>
      <c r="V178" s="1" t="s">
        <v>667</v>
      </c>
      <c r="W178" s="1"/>
      <c r="X178" s="1" t="e">
        <f t="shared" si="10"/>
        <v>#N/A</v>
      </c>
      <c r="Y178" s="1" t="e">
        <f t="shared" si="11"/>
        <v>#N/A</v>
      </c>
      <c r="Z178" s="1">
        <f t="shared" si="12"/>
        <v>52</v>
      </c>
      <c r="AA178" s="1" t="str">
        <f t="shared" si="13"/>
        <v>Activo</v>
      </c>
      <c r="AB178" s="1">
        <f t="shared" si="14"/>
        <v>52</v>
      </c>
    </row>
    <row r="179" spans="1:28" hidden="1" x14ac:dyDescent="0.3">
      <c r="A179" s="1">
        <v>62</v>
      </c>
      <c r="B179" s="1" t="s">
        <v>668</v>
      </c>
      <c r="C179" s="5">
        <v>43201.556527777779</v>
      </c>
      <c r="D179" s="1" t="s">
        <v>721</v>
      </c>
      <c r="E179" s="1" t="s">
        <v>455</v>
      </c>
      <c r="F179" s="1" t="s">
        <v>694</v>
      </c>
      <c r="G179" s="1" t="s">
        <v>722</v>
      </c>
      <c r="H179" s="1" t="s">
        <v>654</v>
      </c>
      <c r="I179" s="1" t="s">
        <v>55</v>
      </c>
      <c r="J179" s="1" t="s">
        <v>695</v>
      </c>
      <c r="K179" s="1" t="s">
        <v>67</v>
      </c>
      <c r="L179" s="2">
        <v>639</v>
      </c>
      <c r="M179" s="1" t="s">
        <v>696</v>
      </c>
      <c r="N179" s="1" t="s">
        <v>887</v>
      </c>
      <c r="O179" s="1"/>
      <c r="P179" s="1"/>
      <c r="Q179" s="1"/>
      <c r="R179" s="1" t="s">
        <v>218</v>
      </c>
      <c r="S179" s="1" t="s">
        <v>709</v>
      </c>
      <c r="T179" s="1"/>
      <c r="U179" s="1" t="s">
        <v>666</v>
      </c>
      <c r="V179" s="1" t="s">
        <v>667</v>
      </c>
      <c r="W179" s="1"/>
      <c r="X179" s="1">
        <f t="shared" si="10"/>
        <v>62</v>
      </c>
      <c r="Y179" s="1" t="str">
        <f t="shared" si="11"/>
        <v>Estimación Aprobada</v>
      </c>
      <c r="Z179" s="1">
        <f t="shared" si="12"/>
        <v>62</v>
      </c>
      <c r="AA179" s="1" t="str">
        <f t="shared" si="13"/>
        <v>Activo</v>
      </c>
      <c r="AB179" s="1">
        <f t="shared" si="14"/>
        <v>62</v>
      </c>
    </row>
    <row r="180" spans="1:28" hidden="1" x14ac:dyDescent="0.3">
      <c r="A180" s="1">
        <v>99</v>
      </c>
      <c r="B180" s="1" t="s">
        <v>103</v>
      </c>
      <c r="C180" s="5">
        <v>43229.475555555553</v>
      </c>
      <c r="D180" s="1" t="s">
        <v>750</v>
      </c>
      <c r="E180" s="1" t="s">
        <v>90</v>
      </c>
      <c r="F180" s="1" t="s">
        <v>700</v>
      </c>
      <c r="G180" s="1" t="s">
        <v>653</v>
      </c>
      <c r="H180" s="1" t="s">
        <v>663</v>
      </c>
      <c r="I180" s="1" t="s">
        <v>85</v>
      </c>
      <c r="J180" s="1" t="s">
        <v>109</v>
      </c>
      <c r="K180" s="1" t="s">
        <v>103</v>
      </c>
      <c r="L180" s="2">
        <v>666</v>
      </c>
      <c r="M180" s="1" t="s">
        <v>733</v>
      </c>
      <c r="N180" s="1" t="s">
        <v>887</v>
      </c>
      <c r="O180" s="1" t="s">
        <v>6698</v>
      </c>
      <c r="P180" s="1"/>
      <c r="Q180" s="1"/>
      <c r="R180" s="1"/>
      <c r="S180" s="1"/>
      <c r="T180" s="1"/>
      <c r="U180" s="1" t="s">
        <v>666</v>
      </c>
      <c r="V180" s="1" t="s">
        <v>667</v>
      </c>
      <c r="W180" s="1"/>
      <c r="X180" s="1">
        <f t="shared" si="10"/>
        <v>99</v>
      </c>
      <c r="Y180" s="1" t="str">
        <f t="shared" si="11"/>
        <v>Estimación Aprobada</v>
      </c>
      <c r="Z180" s="1">
        <f t="shared" si="12"/>
        <v>99</v>
      </c>
      <c r="AA180" s="1" t="str">
        <f t="shared" si="13"/>
        <v>Activo</v>
      </c>
      <c r="AB180" s="1">
        <f t="shared" si="14"/>
        <v>99</v>
      </c>
    </row>
    <row r="181" spans="1:28" hidden="1" x14ac:dyDescent="0.3">
      <c r="A181" s="1">
        <v>107</v>
      </c>
      <c r="B181" s="1" t="s">
        <v>650</v>
      </c>
      <c r="C181" s="5">
        <v>43230.454722222225</v>
      </c>
      <c r="D181" s="1" t="s">
        <v>755</v>
      </c>
      <c r="E181" s="1" t="s">
        <v>61</v>
      </c>
      <c r="F181" s="1" t="s">
        <v>719</v>
      </c>
      <c r="G181" s="1" t="s">
        <v>653</v>
      </c>
      <c r="H181" s="1" t="s">
        <v>756</v>
      </c>
      <c r="I181" s="1" t="s">
        <v>55</v>
      </c>
      <c r="J181" s="1" t="s">
        <v>62</v>
      </c>
      <c r="K181" s="1" t="s">
        <v>650</v>
      </c>
      <c r="L181" s="2">
        <v>299</v>
      </c>
      <c r="M181" s="1" t="s">
        <v>757</v>
      </c>
      <c r="N181" s="1" t="s">
        <v>887</v>
      </c>
      <c r="O181" s="1" t="s">
        <v>6361</v>
      </c>
      <c r="P181" s="1" t="s">
        <v>758</v>
      </c>
      <c r="Q181" s="1" t="s">
        <v>177</v>
      </c>
      <c r="R181" s="1" t="s">
        <v>218</v>
      </c>
      <c r="S181" s="1" t="s">
        <v>759</v>
      </c>
      <c r="T181" s="1"/>
      <c r="U181" s="1" t="s">
        <v>666</v>
      </c>
      <c r="V181" s="1" t="s">
        <v>667</v>
      </c>
      <c r="W181" s="1"/>
      <c r="X181" s="1">
        <f t="shared" si="10"/>
        <v>107</v>
      </c>
      <c r="Y181" s="1" t="str">
        <f t="shared" si="11"/>
        <v>Estimación Cancelada Negocio</v>
      </c>
      <c r="Z181" s="1">
        <f t="shared" si="12"/>
        <v>107</v>
      </c>
      <c r="AA181" s="1" t="str">
        <f t="shared" si="13"/>
        <v>Activo</v>
      </c>
      <c r="AB181" s="1">
        <f t="shared" si="14"/>
        <v>107</v>
      </c>
    </row>
    <row r="182" spans="1:28" hidden="1" x14ac:dyDescent="0.3">
      <c r="A182" s="1">
        <v>124</v>
      </c>
      <c r="B182" s="1" t="s">
        <v>650</v>
      </c>
      <c r="C182" s="5">
        <v>43236.508506944447</v>
      </c>
      <c r="D182" s="1" t="s">
        <v>772</v>
      </c>
      <c r="E182" s="1" t="s">
        <v>61</v>
      </c>
      <c r="F182" s="1" t="s">
        <v>719</v>
      </c>
      <c r="G182" s="1" t="s">
        <v>653</v>
      </c>
      <c r="H182" s="1" t="s">
        <v>654</v>
      </c>
      <c r="I182" s="1" t="s">
        <v>55</v>
      </c>
      <c r="J182" s="1" t="s">
        <v>62</v>
      </c>
      <c r="K182" s="1" t="s">
        <v>54</v>
      </c>
      <c r="L182" s="2">
        <v>934</v>
      </c>
      <c r="M182" s="1" t="s">
        <v>773</v>
      </c>
      <c r="N182" s="1" t="s">
        <v>887</v>
      </c>
      <c r="O182" s="1"/>
      <c r="P182" s="1"/>
      <c r="Q182" s="1"/>
      <c r="R182" s="1" t="s">
        <v>218</v>
      </c>
      <c r="S182" s="1" t="s">
        <v>672</v>
      </c>
      <c r="T182" s="1"/>
      <c r="U182" s="1" t="s">
        <v>666</v>
      </c>
      <c r="V182" s="1" t="s">
        <v>667</v>
      </c>
      <c r="W182" s="1"/>
      <c r="X182" s="1">
        <f t="shared" si="10"/>
        <v>124</v>
      </c>
      <c r="Y182" s="1" t="str">
        <f t="shared" si="11"/>
        <v>Estimación Cancelada Desarrollo</v>
      </c>
      <c r="Z182" s="1">
        <f t="shared" si="12"/>
        <v>124</v>
      </c>
      <c r="AA182" s="1" t="str">
        <f t="shared" si="13"/>
        <v>Activo</v>
      </c>
      <c r="AB182" s="1">
        <f t="shared" si="14"/>
        <v>124</v>
      </c>
    </row>
    <row r="183" spans="1:28" hidden="1" x14ac:dyDescent="0.3">
      <c r="A183" s="1">
        <v>175</v>
      </c>
      <c r="B183" s="1" t="s">
        <v>214</v>
      </c>
      <c r="C183" s="5">
        <v>43251.809641203705</v>
      </c>
      <c r="D183" s="1" t="s">
        <v>837</v>
      </c>
      <c r="E183" s="1" t="s">
        <v>159</v>
      </c>
      <c r="F183" s="1" t="s">
        <v>688</v>
      </c>
      <c r="G183" s="1" t="s">
        <v>653</v>
      </c>
      <c r="H183" s="1" t="s">
        <v>654</v>
      </c>
      <c r="I183" s="1" t="s">
        <v>660</v>
      </c>
      <c r="J183" s="1" t="s">
        <v>210</v>
      </c>
      <c r="K183" s="1" t="s">
        <v>214</v>
      </c>
      <c r="L183" s="2">
        <v>2</v>
      </c>
      <c r="M183" s="1" t="s">
        <v>838</v>
      </c>
      <c r="N183" s="1" t="s">
        <v>887</v>
      </c>
      <c r="O183" s="1"/>
      <c r="P183" s="1"/>
      <c r="Q183" s="1"/>
      <c r="R183" s="1" t="s">
        <v>218</v>
      </c>
      <c r="S183" s="1" t="s">
        <v>672</v>
      </c>
      <c r="T183" s="1"/>
      <c r="U183" s="1" t="s">
        <v>666</v>
      </c>
      <c r="V183" s="1" t="s">
        <v>667</v>
      </c>
      <c r="W183" s="1"/>
      <c r="X183" s="1">
        <f t="shared" si="10"/>
        <v>175</v>
      </c>
      <c r="Y183" s="1" t="str">
        <f t="shared" si="11"/>
        <v>Estimación Aprobada</v>
      </c>
      <c r="Z183" s="1">
        <f t="shared" si="12"/>
        <v>175</v>
      </c>
      <c r="AA183" s="1" t="str">
        <f t="shared" si="13"/>
        <v>Activo</v>
      </c>
      <c r="AB183" s="1">
        <f t="shared" si="14"/>
        <v>175</v>
      </c>
    </row>
    <row r="184" spans="1:28" hidden="1" x14ac:dyDescent="0.3">
      <c r="A184" s="1">
        <v>186</v>
      </c>
      <c r="B184" s="1" t="s">
        <v>73</v>
      </c>
      <c r="C184" s="5">
        <v>43256.562997685185</v>
      </c>
      <c r="D184" s="1" t="s">
        <v>362</v>
      </c>
      <c r="E184" s="1" t="s">
        <v>78</v>
      </c>
      <c r="F184" s="1" t="s">
        <v>662</v>
      </c>
      <c r="G184" s="1" t="s">
        <v>653</v>
      </c>
      <c r="H184" s="1" t="s">
        <v>654</v>
      </c>
      <c r="I184" s="1" t="s">
        <v>39</v>
      </c>
      <c r="J184" s="1" t="s">
        <v>79</v>
      </c>
      <c r="K184" s="1" t="s">
        <v>73</v>
      </c>
      <c r="L184" s="2">
        <v>933</v>
      </c>
      <c r="M184" s="1" t="s">
        <v>845</v>
      </c>
      <c r="N184" s="1" t="s">
        <v>887</v>
      </c>
      <c r="O184" s="1"/>
      <c r="P184" s="1"/>
      <c r="Q184" s="1"/>
      <c r="R184" s="1"/>
      <c r="S184" s="1"/>
      <c r="T184" s="1"/>
      <c r="U184" s="1" t="s">
        <v>666</v>
      </c>
      <c r="V184" s="1" t="s">
        <v>667</v>
      </c>
      <c r="W184" s="1"/>
      <c r="X184" s="1">
        <f t="shared" si="10"/>
        <v>186</v>
      </c>
      <c r="Y184" s="1" t="str">
        <f t="shared" si="11"/>
        <v>Estimación Aprobada</v>
      </c>
      <c r="Z184" s="1">
        <f t="shared" si="12"/>
        <v>186</v>
      </c>
      <c r="AA184" s="1" t="str">
        <f t="shared" si="13"/>
        <v>Activo</v>
      </c>
      <c r="AB184" s="1">
        <f t="shared" si="14"/>
        <v>186</v>
      </c>
    </row>
    <row r="185" spans="1:28" hidden="1" x14ac:dyDescent="0.3">
      <c r="A185" s="1">
        <v>237</v>
      </c>
      <c r="B185" s="1" t="s">
        <v>281</v>
      </c>
      <c r="C185" s="5">
        <v>43272.738807870373</v>
      </c>
      <c r="D185" s="1" t="s">
        <v>904</v>
      </c>
      <c r="E185" s="1" t="s">
        <v>159</v>
      </c>
      <c r="F185" s="1" t="s">
        <v>688</v>
      </c>
      <c r="G185" s="1" t="s">
        <v>653</v>
      </c>
      <c r="H185" s="1" t="s">
        <v>654</v>
      </c>
      <c r="I185" s="1" t="s">
        <v>123</v>
      </c>
      <c r="J185" s="1" t="s">
        <v>50</v>
      </c>
      <c r="K185" s="1" t="s">
        <v>281</v>
      </c>
      <c r="L185" s="2">
        <v>642</v>
      </c>
      <c r="M185" s="1" t="s">
        <v>905</v>
      </c>
      <c r="N185" s="1" t="s">
        <v>887</v>
      </c>
      <c r="O185" s="1" t="s">
        <v>7954</v>
      </c>
      <c r="P185" s="1"/>
      <c r="Q185" s="1"/>
      <c r="R185" s="1"/>
      <c r="S185" s="1"/>
      <c r="T185" s="1"/>
      <c r="U185" s="1" t="s">
        <v>677</v>
      </c>
      <c r="V185" s="1" t="s">
        <v>667</v>
      </c>
      <c r="W185" s="1"/>
      <c r="X185" s="1">
        <f t="shared" si="10"/>
        <v>237</v>
      </c>
      <c r="Y185" s="1" t="str">
        <f t="shared" si="11"/>
        <v>Estimación Cancelada Desarrollo</v>
      </c>
      <c r="Z185" s="1" t="e">
        <f t="shared" si="12"/>
        <v>#N/A</v>
      </c>
      <c r="AA185" s="1" t="e">
        <f t="shared" si="13"/>
        <v>#N/A</v>
      </c>
      <c r="AB185" s="1">
        <f t="shared" si="14"/>
        <v>237</v>
      </c>
    </row>
    <row r="186" spans="1:28" hidden="1" x14ac:dyDescent="0.3">
      <c r="A186" s="1">
        <v>238</v>
      </c>
      <c r="B186" s="1" t="s">
        <v>906</v>
      </c>
      <c r="C186" s="5">
        <v>43273.572870370372</v>
      </c>
      <c r="D186" s="1" t="s">
        <v>907</v>
      </c>
      <c r="E186" s="1" t="s">
        <v>90</v>
      </c>
      <c r="F186" s="1" t="s">
        <v>700</v>
      </c>
      <c r="G186" s="1" t="s">
        <v>653</v>
      </c>
      <c r="H186" s="1" t="s">
        <v>654</v>
      </c>
      <c r="I186" s="1" t="s">
        <v>477</v>
      </c>
      <c r="J186" s="1" t="s">
        <v>746</v>
      </c>
      <c r="K186" s="1" t="s">
        <v>340</v>
      </c>
      <c r="L186" s="2">
        <v>687</v>
      </c>
      <c r="M186" s="1" t="s">
        <v>908</v>
      </c>
      <c r="N186" s="1" t="s">
        <v>887</v>
      </c>
      <c r="O186" s="1"/>
      <c r="P186" s="1"/>
      <c r="Q186" s="1"/>
      <c r="R186" s="1" t="s">
        <v>218</v>
      </c>
      <c r="S186" s="1" t="s">
        <v>672</v>
      </c>
      <c r="T186" s="1"/>
      <c r="U186" s="1" t="s">
        <v>666</v>
      </c>
      <c r="V186" s="1" t="s">
        <v>667</v>
      </c>
      <c r="W186" s="1"/>
      <c r="X186" s="1">
        <f t="shared" si="10"/>
        <v>238</v>
      </c>
      <c r="Y186" s="1" t="str">
        <f t="shared" si="11"/>
        <v>Estimación Aprobada</v>
      </c>
      <c r="Z186" s="1">
        <f t="shared" si="12"/>
        <v>238</v>
      </c>
      <c r="AA186" s="1" t="str">
        <f t="shared" si="13"/>
        <v>Detenido</v>
      </c>
      <c r="AB186" s="1">
        <f t="shared" si="14"/>
        <v>238</v>
      </c>
    </row>
    <row r="187" spans="1:28" hidden="1" x14ac:dyDescent="0.3">
      <c r="A187" s="1">
        <v>240</v>
      </c>
      <c r="B187" s="1" t="s">
        <v>207</v>
      </c>
      <c r="C187" s="5">
        <v>43273.655138888891</v>
      </c>
      <c r="D187" s="1" t="s">
        <v>909</v>
      </c>
      <c r="E187" s="1" t="s">
        <v>90</v>
      </c>
      <c r="F187" s="1" t="s">
        <v>700</v>
      </c>
      <c r="G187" s="1" t="s">
        <v>653</v>
      </c>
      <c r="H187" s="1" t="s">
        <v>654</v>
      </c>
      <c r="I187" s="1" t="s">
        <v>477</v>
      </c>
      <c r="J187" s="1" t="s">
        <v>211</v>
      </c>
      <c r="K187" s="1" t="s">
        <v>6733</v>
      </c>
      <c r="L187" s="2">
        <v>698</v>
      </c>
      <c r="M187" s="1" t="s">
        <v>910</v>
      </c>
      <c r="N187" s="1" t="s">
        <v>887</v>
      </c>
      <c r="O187" s="1"/>
      <c r="P187" s="1"/>
      <c r="Q187" s="1"/>
      <c r="R187" s="1" t="s">
        <v>218</v>
      </c>
      <c r="S187" s="1" t="s">
        <v>672</v>
      </c>
      <c r="T187" s="1"/>
      <c r="U187" s="1" t="s">
        <v>666</v>
      </c>
      <c r="V187" s="1" t="s">
        <v>667</v>
      </c>
      <c r="W187" s="1"/>
      <c r="X187" s="1">
        <f t="shared" si="10"/>
        <v>240</v>
      </c>
      <c r="Y187" s="1" t="str">
        <f t="shared" si="11"/>
        <v>Estimación Aprobada</v>
      </c>
      <c r="Z187" s="1">
        <f t="shared" si="12"/>
        <v>240</v>
      </c>
      <c r="AA187" s="1" t="str">
        <f t="shared" si="13"/>
        <v>Activo</v>
      </c>
      <c r="AB187" s="1">
        <f t="shared" si="14"/>
        <v>240</v>
      </c>
    </row>
    <row r="188" spans="1:28" hidden="1" x14ac:dyDescent="0.3">
      <c r="A188" s="1">
        <v>250</v>
      </c>
      <c r="B188" s="1" t="s">
        <v>921</v>
      </c>
      <c r="C188" s="5">
        <v>43279.578865740739</v>
      </c>
      <c r="D188" s="1" t="s">
        <v>375</v>
      </c>
      <c r="E188" s="1" t="s">
        <v>78</v>
      </c>
      <c r="F188" s="1" t="s">
        <v>662</v>
      </c>
      <c r="G188" s="1" t="s">
        <v>653</v>
      </c>
      <c r="H188" s="1" t="s">
        <v>654</v>
      </c>
      <c r="I188" s="1" t="s">
        <v>39</v>
      </c>
      <c r="J188" s="1" t="s">
        <v>682</v>
      </c>
      <c r="K188" s="1" t="s">
        <v>376</v>
      </c>
      <c r="L188" s="2">
        <v>978</v>
      </c>
      <c r="M188" s="1" t="s">
        <v>781</v>
      </c>
      <c r="N188" s="1" t="s">
        <v>887</v>
      </c>
      <c r="O188" s="1" t="s">
        <v>6707</v>
      </c>
      <c r="P188" s="1"/>
      <c r="Q188" s="1"/>
      <c r="R188" s="1" t="s">
        <v>218</v>
      </c>
      <c r="S188" s="1" t="s">
        <v>672</v>
      </c>
      <c r="T188" s="1"/>
      <c r="U188" s="1" t="s">
        <v>666</v>
      </c>
      <c r="V188" s="1" t="s">
        <v>667</v>
      </c>
      <c r="W188" s="1"/>
      <c r="X188" s="1">
        <f t="shared" si="10"/>
        <v>250</v>
      </c>
      <c r="Y188" s="1" t="str">
        <f t="shared" si="11"/>
        <v>Estimación Aprobada</v>
      </c>
      <c r="Z188" s="1">
        <f t="shared" si="12"/>
        <v>250</v>
      </c>
      <c r="AA188" s="1" t="str">
        <f t="shared" si="13"/>
        <v>Activo</v>
      </c>
      <c r="AB188" s="1">
        <f t="shared" si="14"/>
        <v>250</v>
      </c>
    </row>
    <row r="189" spans="1:28" hidden="1" x14ac:dyDescent="0.3">
      <c r="A189" s="1">
        <v>252</v>
      </c>
      <c r="B189" s="1" t="s">
        <v>922</v>
      </c>
      <c r="C189" s="5">
        <v>43279.764525462961</v>
      </c>
      <c r="D189" s="1" t="s">
        <v>924</v>
      </c>
      <c r="E189" s="1" t="s">
        <v>61</v>
      </c>
      <c r="F189" s="1" t="s">
        <v>719</v>
      </c>
      <c r="G189" s="1" t="s">
        <v>653</v>
      </c>
      <c r="H189" s="1" t="s">
        <v>663</v>
      </c>
      <c r="I189" s="1" t="s">
        <v>55</v>
      </c>
      <c r="J189" s="1" t="s">
        <v>62</v>
      </c>
      <c r="K189" s="1" t="s">
        <v>54</v>
      </c>
      <c r="L189" s="2">
        <v>945</v>
      </c>
      <c r="M189" s="1" t="s">
        <v>925</v>
      </c>
      <c r="N189" s="1" t="s">
        <v>887</v>
      </c>
      <c r="O189" s="1"/>
      <c r="P189" s="1"/>
      <c r="Q189" s="1"/>
      <c r="R189" s="1" t="s">
        <v>218</v>
      </c>
      <c r="S189" s="1" t="s">
        <v>926</v>
      </c>
      <c r="T189" s="1"/>
      <c r="U189" s="1" t="s">
        <v>666</v>
      </c>
      <c r="V189" s="1" t="s">
        <v>667</v>
      </c>
      <c r="W189" s="1"/>
      <c r="X189" s="1">
        <f t="shared" si="10"/>
        <v>252</v>
      </c>
      <c r="Y189" s="1" t="str">
        <f t="shared" si="11"/>
        <v>Estimación Aprobada</v>
      </c>
      <c r="Z189" s="1">
        <f t="shared" si="12"/>
        <v>252</v>
      </c>
      <c r="AA189" s="1" t="str">
        <f t="shared" si="13"/>
        <v>Activo</v>
      </c>
      <c r="AB189" s="1">
        <f t="shared" si="14"/>
        <v>252</v>
      </c>
    </row>
    <row r="190" spans="1:28" hidden="1" x14ac:dyDescent="0.3">
      <c r="A190" s="1">
        <v>254</v>
      </c>
      <c r="B190" s="1" t="s">
        <v>281</v>
      </c>
      <c r="C190" s="5">
        <v>43280.438379629632</v>
      </c>
      <c r="D190" s="1" t="s">
        <v>380</v>
      </c>
      <c r="E190" s="1" t="s">
        <v>48</v>
      </c>
      <c r="F190" s="1" t="s">
        <v>652</v>
      </c>
      <c r="G190" s="1" t="s">
        <v>653</v>
      </c>
      <c r="H190" s="1" t="s">
        <v>654</v>
      </c>
      <c r="I190" s="1" t="s">
        <v>123</v>
      </c>
      <c r="J190" s="1" t="s">
        <v>50</v>
      </c>
      <c r="K190" s="1" t="s">
        <v>281</v>
      </c>
      <c r="L190" s="2">
        <v>805</v>
      </c>
      <c r="M190" s="1" t="s">
        <v>930</v>
      </c>
      <c r="N190" s="1" t="s">
        <v>887</v>
      </c>
      <c r="O190" s="1"/>
      <c r="P190" s="1"/>
      <c r="Q190" s="1"/>
      <c r="R190" s="1" t="s">
        <v>218</v>
      </c>
      <c r="S190" s="1" t="s">
        <v>709</v>
      </c>
      <c r="T190" s="1"/>
      <c r="U190" s="1" t="s">
        <v>666</v>
      </c>
      <c r="V190" s="1" t="s">
        <v>667</v>
      </c>
      <c r="W190" s="1"/>
      <c r="X190" s="1">
        <f t="shared" si="10"/>
        <v>254</v>
      </c>
      <c r="Y190" s="1" t="str">
        <f t="shared" si="11"/>
        <v>Estimación Aprobada</v>
      </c>
      <c r="Z190" s="1">
        <f t="shared" si="12"/>
        <v>254</v>
      </c>
      <c r="AA190" s="1" t="str">
        <f t="shared" si="13"/>
        <v>Activo</v>
      </c>
      <c r="AB190" s="1">
        <f t="shared" si="14"/>
        <v>254</v>
      </c>
    </row>
    <row r="191" spans="1:28" hidden="1" x14ac:dyDescent="0.3">
      <c r="A191" s="1">
        <v>256</v>
      </c>
      <c r="B191" s="1" t="s">
        <v>40</v>
      </c>
      <c r="C191" s="5">
        <v>43284.53670138889</v>
      </c>
      <c r="D191" s="1" t="s">
        <v>932</v>
      </c>
      <c r="E191" s="1" t="s">
        <v>78</v>
      </c>
      <c r="F191" s="1" t="s">
        <v>662</v>
      </c>
      <c r="G191" s="1" t="s">
        <v>653</v>
      </c>
      <c r="H191" s="1" t="s">
        <v>756</v>
      </c>
      <c r="I191" s="1" t="s">
        <v>427</v>
      </c>
      <c r="J191" s="1" t="s">
        <v>682</v>
      </c>
      <c r="K191" s="1" t="s">
        <v>40</v>
      </c>
      <c r="L191" s="2">
        <v>990</v>
      </c>
      <c r="M191" s="1" t="s">
        <v>933</v>
      </c>
      <c r="N191" s="1" t="s">
        <v>887</v>
      </c>
      <c r="O191" s="1" t="s">
        <v>170</v>
      </c>
      <c r="P191" s="1" t="s">
        <v>1464</v>
      </c>
      <c r="Q191" s="1" t="s">
        <v>1967</v>
      </c>
      <c r="R191" s="1" t="s">
        <v>218</v>
      </c>
      <c r="S191" s="1" t="s">
        <v>1483</v>
      </c>
      <c r="T191" s="1"/>
      <c r="U191" s="1" t="s">
        <v>666</v>
      </c>
      <c r="V191" s="1" t="s">
        <v>667</v>
      </c>
      <c r="W191" s="1"/>
      <c r="X191" s="1">
        <f t="shared" si="10"/>
        <v>256</v>
      </c>
      <c r="Y191" s="1" t="str">
        <f t="shared" si="11"/>
        <v>Estimación Cancelada Desarrollo</v>
      </c>
      <c r="Z191" s="1">
        <f t="shared" si="12"/>
        <v>256</v>
      </c>
      <c r="AA191" s="1" t="str">
        <f t="shared" si="13"/>
        <v>Activo</v>
      </c>
      <c r="AB191" s="1">
        <f t="shared" si="14"/>
        <v>256</v>
      </c>
    </row>
    <row r="192" spans="1:28" hidden="1" x14ac:dyDescent="0.3">
      <c r="A192" s="1">
        <v>258</v>
      </c>
      <c r="B192" s="1" t="s">
        <v>935</v>
      </c>
      <c r="C192" s="5">
        <v>43285.44358796296</v>
      </c>
      <c r="D192" s="1" t="s">
        <v>385</v>
      </c>
      <c r="E192" s="1" t="s">
        <v>90</v>
      </c>
      <c r="F192" s="1" t="s">
        <v>700</v>
      </c>
      <c r="G192" s="1" t="s">
        <v>653</v>
      </c>
      <c r="H192" s="1" t="s">
        <v>654</v>
      </c>
      <c r="I192" s="1" t="s">
        <v>477</v>
      </c>
      <c r="J192" s="1" t="s">
        <v>211</v>
      </c>
      <c r="K192" s="1" t="s">
        <v>6733</v>
      </c>
      <c r="L192" s="2">
        <v>698</v>
      </c>
      <c r="M192" s="1" t="s">
        <v>910</v>
      </c>
      <c r="N192" s="1" t="s">
        <v>887</v>
      </c>
      <c r="O192" s="1"/>
      <c r="P192" s="1"/>
      <c r="Q192" s="1"/>
      <c r="R192" s="1" t="s">
        <v>218</v>
      </c>
      <c r="S192" s="1" t="s">
        <v>672</v>
      </c>
      <c r="T192" s="1"/>
      <c r="U192" s="1" t="s">
        <v>666</v>
      </c>
      <c r="V192" s="1" t="s">
        <v>667</v>
      </c>
      <c r="W192" s="1"/>
      <c r="X192" s="1">
        <f t="shared" si="10"/>
        <v>258</v>
      </c>
      <c r="Y192" s="1" t="str">
        <f t="shared" si="11"/>
        <v>Estimación Aprobada</v>
      </c>
      <c r="Z192" s="1">
        <f t="shared" si="12"/>
        <v>258</v>
      </c>
      <c r="AA192" s="1" t="str">
        <f t="shared" si="13"/>
        <v>Activo</v>
      </c>
      <c r="AB192" s="1">
        <f t="shared" si="14"/>
        <v>258</v>
      </c>
    </row>
    <row r="193" spans="1:28" hidden="1" x14ac:dyDescent="0.3">
      <c r="A193" s="1">
        <v>276</v>
      </c>
      <c r="B193" s="1" t="s">
        <v>40</v>
      </c>
      <c r="C193" s="5">
        <v>43298.508090277777</v>
      </c>
      <c r="D193" s="1" t="s">
        <v>390</v>
      </c>
      <c r="E193" s="1" t="s">
        <v>78</v>
      </c>
      <c r="F193" s="1" t="s">
        <v>662</v>
      </c>
      <c r="G193" s="1" t="s">
        <v>653</v>
      </c>
      <c r="H193" s="1" t="s">
        <v>663</v>
      </c>
      <c r="I193" s="1" t="s">
        <v>427</v>
      </c>
      <c r="J193" s="1" t="s">
        <v>394</v>
      </c>
      <c r="K193" s="1" t="s">
        <v>40</v>
      </c>
      <c r="L193" s="2">
        <v>989</v>
      </c>
      <c r="M193" s="1" t="s">
        <v>956</v>
      </c>
      <c r="N193" s="1" t="s">
        <v>887</v>
      </c>
      <c r="O193" s="1"/>
      <c r="P193" s="1"/>
      <c r="Q193" s="1"/>
      <c r="R193" s="1"/>
      <c r="S193" s="1"/>
      <c r="T193" s="1"/>
      <c r="U193" s="1" t="s">
        <v>666</v>
      </c>
      <c r="V193" s="1" t="s">
        <v>667</v>
      </c>
      <c r="W193" s="1"/>
      <c r="X193" s="1">
        <f t="shared" si="10"/>
        <v>276</v>
      </c>
      <c r="Y193" s="1" t="str">
        <f t="shared" si="11"/>
        <v>Estimación Aprobada</v>
      </c>
      <c r="Z193" s="1">
        <f t="shared" si="12"/>
        <v>276</v>
      </c>
      <c r="AA193" s="1" t="str">
        <f t="shared" si="13"/>
        <v>Detenido con CCRS</v>
      </c>
      <c r="AB193" s="1">
        <f t="shared" si="14"/>
        <v>276</v>
      </c>
    </row>
    <row r="194" spans="1:28" hidden="1" x14ac:dyDescent="0.3">
      <c r="A194" s="1">
        <v>287</v>
      </c>
      <c r="B194" s="1" t="s">
        <v>510</v>
      </c>
      <c r="C194" s="5">
        <v>43311.55605324074</v>
      </c>
      <c r="D194" s="1" t="s">
        <v>964</v>
      </c>
      <c r="E194" s="1" t="s">
        <v>90</v>
      </c>
      <c r="F194" s="1" t="s">
        <v>700</v>
      </c>
      <c r="G194" s="1" t="s">
        <v>653</v>
      </c>
      <c r="H194" s="1" t="s">
        <v>756</v>
      </c>
      <c r="I194" s="1" t="s">
        <v>477</v>
      </c>
      <c r="J194" s="1" t="s">
        <v>50</v>
      </c>
      <c r="K194" s="1" t="s">
        <v>340</v>
      </c>
      <c r="L194" s="2">
        <v>980</v>
      </c>
      <c r="M194" s="1" t="s">
        <v>965</v>
      </c>
      <c r="N194" s="1" t="s">
        <v>887</v>
      </c>
      <c r="O194" s="1" t="s">
        <v>6340</v>
      </c>
      <c r="P194" s="1" t="s">
        <v>1080</v>
      </c>
      <c r="Q194" s="1" t="s">
        <v>1486</v>
      </c>
      <c r="R194" s="1" t="s">
        <v>218</v>
      </c>
      <c r="S194" s="1" t="s">
        <v>853</v>
      </c>
      <c r="T194" s="1"/>
      <c r="U194" s="1" t="s">
        <v>666</v>
      </c>
      <c r="V194" s="1" t="s">
        <v>667</v>
      </c>
      <c r="W194" s="1"/>
      <c r="X194" s="1">
        <f t="shared" ref="X194:X257" si="15">VLOOKUP(A194,h_estimacion,1,FALSE)</f>
        <v>287</v>
      </c>
      <c r="Y194" s="1" t="str">
        <f t="shared" ref="Y194:Y257" si="16">VLOOKUP(A194,h_estimacion,18,FALSE)</f>
        <v>Estimación Aprobada</v>
      </c>
      <c r="Z194" s="1">
        <f t="shared" ref="Z194:Z257" si="17">VLOOKUP(A194,h_project,1,FALSE)</f>
        <v>287</v>
      </c>
      <c r="AA194" s="1" t="str">
        <f t="shared" ref="AA194:AA257" si="18">VLOOKUP(A194,h_project,4,FALSE)</f>
        <v>Activo</v>
      </c>
      <c r="AB194" s="1">
        <f t="shared" ref="AB194:AB257" si="19">VLOOKUP(A194,ds,1,FALSE)</f>
        <v>287</v>
      </c>
    </row>
    <row r="195" spans="1:28" hidden="1" x14ac:dyDescent="0.3">
      <c r="A195" s="1">
        <v>294</v>
      </c>
      <c r="B195" s="1" t="s">
        <v>40</v>
      </c>
      <c r="C195" s="5">
        <v>43312.437083333331</v>
      </c>
      <c r="D195" s="1" t="s">
        <v>969</v>
      </c>
      <c r="E195" s="1" t="s">
        <v>78</v>
      </c>
      <c r="F195" s="1" t="s">
        <v>662</v>
      </c>
      <c r="G195" s="1" t="s">
        <v>653</v>
      </c>
      <c r="H195" s="1" t="s">
        <v>654</v>
      </c>
      <c r="I195" s="1" t="s">
        <v>39</v>
      </c>
      <c r="J195" s="1" t="s">
        <v>682</v>
      </c>
      <c r="K195" s="1" t="s">
        <v>784</v>
      </c>
      <c r="L195" s="2">
        <v>457</v>
      </c>
      <c r="M195" s="1" t="s">
        <v>970</v>
      </c>
      <c r="N195" s="1" t="s">
        <v>887</v>
      </c>
      <c r="O195" s="1"/>
      <c r="P195" s="1"/>
      <c r="Q195" s="1"/>
      <c r="R195" s="1" t="s">
        <v>218</v>
      </c>
      <c r="S195" s="1" t="s">
        <v>672</v>
      </c>
      <c r="T195" s="1"/>
      <c r="U195" s="1" t="s">
        <v>666</v>
      </c>
      <c r="V195" s="1" t="s">
        <v>667</v>
      </c>
      <c r="W195" s="1"/>
      <c r="X195" s="1">
        <f t="shared" si="15"/>
        <v>294</v>
      </c>
      <c r="Y195" s="1" t="str">
        <f t="shared" si="16"/>
        <v>Estimación Aprobada</v>
      </c>
      <c r="Z195" s="1">
        <f t="shared" si="17"/>
        <v>294</v>
      </c>
      <c r="AA195" s="1" t="str">
        <f t="shared" si="18"/>
        <v>Activo</v>
      </c>
      <c r="AB195" s="1">
        <f t="shared" si="19"/>
        <v>294</v>
      </c>
    </row>
    <row r="196" spans="1:28" hidden="1" x14ac:dyDescent="0.3">
      <c r="A196" s="1">
        <v>304</v>
      </c>
      <c r="B196" s="1" t="s">
        <v>122</v>
      </c>
      <c r="C196" s="5">
        <v>43319.771469907406</v>
      </c>
      <c r="D196" s="1" t="s">
        <v>982</v>
      </c>
      <c r="E196" s="1" t="s">
        <v>48</v>
      </c>
      <c r="F196" s="1" t="s">
        <v>652</v>
      </c>
      <c r="G196" s="1" t="s">
        <v>653</v>
      </c>
      <c r="H196" s="1" t="s">
        <v>654</v>
      </c>
      <c r="I196" s="1" t="s">
        <v>123</v>
      </c>
      <c r="J196" s="1" t="s">
        <v>128</v>
      </c>
      <c r="K196" s="1" t="s">
        <v>122</v>
      </c>
      <c r="L196" s="2">
        <v>700</v>
      </c>
      <c r="M196" s="1" t="s">
        <v>680</v>
      </c>
      <c r="N196" s="1" t="s">
        <v>887</v>
      </c>
      <c r="O196" s="1"/>
      <c r="P196" s="1"/>
      <c r="Q196" s="1"/>
      <c r="R196" s="1" t="s">
        <v>218</v>
      </c>
      <c r="S196" s="1" t="s">
        <v>672</v>
      </c>
      <c r="T196" s="1"/>
      <c r="U196" s="1" t="s">
        <v>666</v>
      </c>
      <c r="V196" s="1" t="s">
        <v>667</v>
      </c>
      <c r="W196" s="1"/>
      <c r="X196" s="1">
        <f t="shared" si="15"/>
        <v>304</v>
      </c>
      <c r="Y196" s="1" t="str">
        <f t="shared" si="16"/>
        <v>Estimación Cancelda Desarrollo</v>
      </c>
      <c r="Z196" s="1">
        <f t="shared" si="17"/>
        <v>304</v>
      </c>
      <c r="AA196" s="1" t="str">
        <f t="shared" si="18"/>
        <v>Detenido</v>
      </c>
      <c r="AB196" s="1">
        <f t="shared" si="19"/>
        <v>304</v>
      </c>
    </row>
    <row r="197" spans="1:28" hidden="1" x14ac:dyDescent="0.3">
      <c r="A197" s="1">
        <v>326</v>
      </c>
      <c r="B197" s="1" t="s">
        <v>281</v>
      </c>
      <c r="C197" s="5">
        <v>43327.440057870372</v>
      </c>
      <c r="D197" s="1" t="s">
        <v>406</v>
      </c>
      <c r="E197" s="1" t="s">
        <v>139</v>
      </c>
      <c r="F197" s="1" t="s">
        <v>713</v>
      </c>
      <c r="G197" s="1" t="s">
        <v>653</v>
      </c>
      <c r="H197" s="1" t="s">
        <v>663</v>
      </c>
      <c r="I197" s="1" t="s">
        <v>148</v>
      </c>
      <c r="J197" s="1" t="s">
        <v>998</v>
      </c>
      <c r="K197" s="1" t="s">
        <v>999</v>
      </c>
      <c r="L197" s="2">
        <v>830</v>
      </c>
      <c r="M197" s="1" t="s">
        <v>1000</v>
      </c>
      <c r="N197" s="1" t="s">
        <v>887</v>
      </c>
      <c r="O197" s="1" t="s">
        <v>4680</v>
      </c>
      <c r="P197" s="1"/>
      <c r="Q197" s="1"/>
      <c r="R197" s="1" t="s">
        <v>218</v>
      </c>
      <c r="S197" s="1" t="s">
        <v>1001</v>
      </c>
      <c r="T197" s="1"/>
      <c r="U197" s="1" t="s">
        <v>666</v>
      </c>
      <c r="V197" s="1" t="s">
        <v>667</v>
      </c>
      <c r="W197" s="1"/>
      <c r="X197" s="1">
        <f t="shared" si="15"/>
        <v>326</v>
      </c>
      <c r="Y197" s="1" t="str">
        <f t="shared" si="16"/>
        <v>Estimación Cancelada Negocio</v>
      </c>
      <c r="Z197" s="1">
        <f t="shared" si="17"/>
        <v>326</v>
      </c>
      <c r="AA197" s="1" t="str">
        <f t="shared" si="18"/>
        <v>Activo</v>
      </c>
      <c r="AB197" s="1">
        <f t="shared" si="19"/>
        <v>326</v>
      </c>
    </row>
    <row r="198" spans="1:28" hidden="1" x14ac:dyDescent="0.3">
      <c r="A198" s="1">
        <v>327</v>
      </c>
      <c r="B198" s="1" t="s">
        <v>281</v>
      </c>
      <c r="C198" s="5">
        <v>43327.561342592591</v>
      </c>
      <c r="D198" s="1" t="s">
        <v>1002</v>
      </c>
      <c r="E198" s="1" t="s">
        <v>48</v>
      </c>
      <c r="F198" s="1" t="s">
        <v>652</v>
      </c>
      <c r="G198" s="1" t="s">
        <v>653</v>
      </c>
      <c r="H198" s="1" t="s">
        <v>756</v>
      </c>
      <c r="I198" s="1" t="s">
        <v>123</v>
      </c>
      <c r="J198" s="1" t="s">
        <v>998</v>
      </c>
      <c r="K198" s="1" t="s">
        <v>281</v>
      </c>
      <c r="L198" s="2">
        <v>2079</v>
      </c>
      <c r="M198" s="1" t="s">
        <v>1003</v>
      </c>
      <c r="N198" s="1" t="s">
        <v>887</v>
      </c>
      <c r="O198" s="1" t="s">
        <v>7947</v>
      </c>
      <c r="P198" s="1" t="s">
        <v>758</v>
      </c>
      <c r="Q198" s="1" t="s">
        <v>89</v>
      </c>
      <c r="R198" s="1" t="s">
        <v>218</v>
      </c>
      <c r="S198" s="1" t="s">
        <v>1004</v>
      </c>
      <c r="T198" s="1"/>
      <c r="U198" s="1" t="s">
        <v>2256</v>
      </c>
      <c r="V198" s="1" t="s">
        <v>667</v>
      </c>
      <c r="W198" s="1"/>
      <c r="X198" s="1">
        <f t="shared" si="15"/>
        <v>327</v>
      </c>
      <c r="Y198" s="1" t="str">
        <f t="shared" si="16"/>
        <v>Estimación Cancelada Negocio</v>
      </c>
      <c r="Z198" s="1">
        <f t="shared" si="17"/>
        <v>327</v>
      </c>
      <c r="AA198" s="1" t="str">
        <f t="shared" si="18"/>
        <v>Activo</v>
      </c>
      <c r="AB198" s="1">
        <f t="shared" si="19"/>
        <v>327</v>
      </c>
    </row>
    <row r="199" spans="1:28" hidden="1" x14ac:dyDescent="0.3">
      <c r="A199" s="1">
        <v>339</v>
      </c>
      <c r="B199" s="1" t="s">
        <v>1019</v>
      </c>
      <c r="C199" s="5">
        <v>43332.558657407404</v>
      </c>
      <c r="D199" s="1" t="s">
        <v>1020</v>
      </c>
      <c r="E199" s="1" t="s">
        <v>48</v>
      </c>
      <c r="F199" s="1" t="s">
        <v>652</v>
      </c>
      <c r="G199" s="1" t="s">
        <v>653</v>
      </c>
      <c r="H199" s="1" t="s">
        <v>663</v>
      </c>
      <c r="I199" s="1" t="s">
        <v>123</v>
      </c>
      <c r="J199" s="1" t="s">
        <v>50</v>
      </c>
      <c r="K199" s="1" t="s">
        <v>281</v>
      </c>
      <c r="L199" s="2">
        <v>710</v>
      </c>
      <c r="M199" s="1" t="s">
        <v>1021</v>
      </c>
      <c r="N199" s="1" t="s">
        <v>887</v>
      </c>
      <c r="O199" s="1"/>
      <c r="P199" s="1"/>
      <c r="Q199" s="1"/>
      <c r="R199" s="1" t="s">
        <v>218</v>
      </c>
      <c r="S199" s="1" t="s">
        <v>709</v>
      </c>
      <c r="T199" s="1"/>
      <c r="U199" s="1" t="s">
        <v>666</v>
      </c>
      <c r="V199" s="1" t="s">
        <v>667</v>
      </c>
      <c r="W199" s="1"/>
      <c r="X199" s="1">
        <f t="shared" si="15"/>
        <v>339</v>
      </c>
      <c r="Y199" s="1" t="str">
        <f t="shared" si="16"/>
        <v>Estimación Aprobada</v>
      </c>
      <c r="Z199" s="1">
        <f t="shared" si="17"/>
        <v>339</v>
      </c>
      <c r="AA199" s="1" t="str">
        <f t="shared" si="18"/>
        <v>Activo</v>
      </c>
      <c r="AB199" s="1">
        <f t="shared" si="19"/>
        <v>339</v>
      </c>
    </row>
    <row r="200" spans="1:28" hidden="1" x14ac:dyDescent="0.3">
      <c r="A200" s="1">
        <v>343</v>
      </c>
      <c r="B200" s="1" t="s">
        <v>40</v>
      </c>
      <c r="C200" s="5">
        <v>43335.687789351854</v>
      </c>
      <c r="D200" s="1" t="s">
        <v>1027</v>
      </c>
      <c r="E200" s="1" t="s">
        <v>78</v>
      </c>
      <c r="F200" s="1" t="s">
        <v>662</v>
      </c>
      <c r="G200" s="1" t="s">
        <v>653</v>
      </c>
      <c r="H200" s="1" t="s">
        <v>663</v>
      </c>
      <c r="I200" s="1" t="s">
        <v>427</v>
      </c>
      <c r="J200" s="1" t="s">
        <v>682</v>
      </c>
      <c r="K200" s="1" t="s">
        <v>40</v>
      </c>
      <c r="L200" s="2">
        <v>819</v>
      </c>
      <c r="M200" s="1" t="s">
        <v>1028</v>
      </c>
      <c r="N200" s="1" t="s">
        <v>887</v>
      </c>
      <c r="O200" s="1"/>
      <c r="P200" s="1"/>
      <c r="Q200" s="1"/>
      <c r="R200" s="1"/>
      <c r="S200" s="1"/>
      <c r="T200" s="1"/>
      <c r="U200" s="1" t="s">
        <v>666</v>
      </c>
      <c r="V200" s="1" t="s">
        <v>667</v>
      </c>
      <c r="W200" s="1"/>
      <c r="X200" s="1">
        <f t="shared" si="15"/>
        <v>343</v>
      </c>
      <c r="Y200" s="1" t="str">
        <f t="shared" si="16"/>
        <v>Estimación Aprobada</v>
      </c>
      <c r="Z200" s="1">
        <f t="shared" si="17"/>
        <v>343</v>
      </c>
      <c r="AA200" s="1" t="str">
        <f t="shared" si="18"/>
        <v>Activo</v>
      </c>
      <c r="AB200" s="1">
        <f t="shared" si="19"/>
        <v>343</v>
      </c>
    </row>
    <row r="201" spans="1:28" hidden="1" x14ac:dyDescent="0.3">
      <c r="A201" s="1">
        <v>355</v>
      </c>
      <c r="B201" s="1" t="s">
        <v>707</v>
      </c>
      <c r="C201" s="5">
        <v>43343.4215625</v>
      </c>
      <c r="D201" s="1" t="s">
        <v>421</v>
      </c>
      <c r="E201" s="1" t="s">
        <v>159</v>
      </c>
      <c r="F201" s="1" t="s">
        <v>771</v>
      </c>
      <c r="G201" s="1" t="s">
        <v>653</v>
      </c>
      <c r="H201" s="1" t="s">
        <v>654</v>
      </c>
      <c r="I201" s="1" t="s">
        <v>85</v>
      </c>
      <c r="J201" s="1" t="s">
        <v>160</v>
      </c>
      <c r="K201" s="1" t="s">
        <v>707</v>
      </c>
      <c r="L201" s="2">
        <v>641</v>
      </c>
      <c r="M201" s="1" t="s">
        <v>708</v>
      </c>
      <c r="N201" s="1" t="s">
        <v>887</v>
      </c>
      <c r="O201" s="1" t="s">
        <v>6699</v>
      </c>
      <c r="P201" s="1"/>
      <c r="Q201" s="1"/>
      <c r="R201" s="1" t="s">
        <v>218</v>
      </c>
      <c r="S201" s="1" t="s">
        <v>709</v>
      </c>
      <c r="T201" s="1"/>
      <c r="U201" s="1" t="s">
        <v>666</v>
      </c>
      <c r="V201" s="1" t="s">
        <v>667</v>
      </c>
      <c r="W201" s="1"/>
      <c r="X201" s="1">
        <f t="shared" si="15"/>
        <v>355</v>
      </c>
      <c r="Y201" s="1" t="str">
        <f t="shared" si="16"/>
        <v>Estimación Aprobada</v>
      </c>
      <c r="Z201" s="1">
        <f t="shared" si="17"/>
        <v>355</v>
      </c>
      <c r="AA201" s="1" t="str">
        <f t="shared" si="18"/>
        <v>Activo</v>
      </c>
      <c r="AB201" s="1">
        <f t="shared" si="19"/>
        <v>355</v>
      </c>
    </row>
    <row r="202" spans="1:28" hidden="1" x14ac:dyDescent="0.3">
      <c r="A202" s="1">
        <v>357</v>
      </c>
      <c r="B202" s="1" t="s">
        <v>1038</v>
      </c>
      <c r="C202" s="5">
        <v>43343.647199074076</v>
      </c>
      <c r="D202" s="1" t="s">
        <v>1039</v>
      </c>
      <c r="E202" s="1" t="s">
        <v>78</v>
      </c>
      <c r="F202" s="1" t="s">
        <v>662</v>
      </c>
      <c r="G202" s="1" t="s">
        <v>653</v>
      </c>
      <c r="H202" s="1" t="s">
        <v>663</v>
      </c>
      <c r="I202" s="1" t="s">
        <v>41</v>
      </c>
      <c r="J202" s="1" t="s">
        <v>1040</v>
      </c>
      <c r="K202" s="1" t="s">
        <v>426</v>
      </c>
      <c r="L202" s="2">
        <v>997</v>
      </c>
      <c r="M202" s="1" t="s">
        <v>1041</v>
      </c>
      <c r="N202" s="1" t="s">
        <v>887</v>
      </c>
      <c r="O202" s="1"/>
      <c r="P202" s="1"/>
      <c r="Q202" s="1"/>
      <c r="R202" s="1"/>
      <c r="S202" s="1"/>
      <c r="T202" s="1"/>
      <c r="U202" s="1" t="s">
        <v>666</v>
      </c>
      <c r="V202" s="1" t="s">
        <v>667</v>
      </c>
      <c r="W202" s="1"/>
      <c r="X202" s="1">
        <f t="shared" si="15"/>
        <v>357</v>
      </c>
      <c r="Y202" s="1" t="str">
        <f t="shared" si="16"/>
        <v>Estimación Aprobada</v>
      </c>
      <c r="Z202" s="1">
        <f t="shared" si="17"/>
        <v>357</v>
      </c>
      <c r="AA202" s="1" t="str">
        <f t="shared" si="18"/>
        <v>Activo</v>
      </c>
      <c r="AB202" s="1">
        <f t="shared" si="19"/>
        <v>357</v>
      </c>
    </row>
    <row r="203" spans="1:28" hidden="1" x14ac:dyDescent="0.3">
      <c r="A203" s="1">
        <v>360</v>
      </c>
      <c r="B203" s="1" t="s">
        <v>1038</v>
      </c>
      <c r="C203" s="5">
        <v>43348.588888888888</v>
      </c>
      <c r="D203" s="1" t="s">
        <v>430</v>
      </c>
      <c r="E203" s="1" t="s">
        <v>78</v>
      </c>
      <c r="F203" s="1" t="s">
        <v>662</v>
      </c>
      <c r="G203" s="1" t="s">
        <v>653</v>
      </c>
      <c r="H203" s="1" t="s">
        <v>663</v>
      </c>
      <c r="I203" s="1" t="s">
        <v>427</v>
      </c>
      <c r="J203" s="1" t="s">
        <v>1040</v>
      </c>
      <c r="K203" s="1" t="s">
        <v>426</v>
      </c>
      <c r="L203" s="2">
        <v>997</v>
      </c>
      <c r="M203" s="1" t="s">
        <v>1041</v>
      </c>
      <c r="N203" s="1" t="s">
        <v>887</v>
      </c>
      <c r="O203" s="1"/>
      <c r="P203" s="1"/>
      <c r="Q203" s="1"/>
      <c r="R203" s="1" t="s">
        <v>218</v>
      </c>
      <c r="S203" s="1" t="s">
        <v>1046</v>
      </c>
      <c r="T203" s="1"/>
      <c r="U203" s="1" t="s">
        <v>666</v>
      </c>
      <c r="V203" s="1" t="s">
        <v>667</v>
      </c>
      <c r="W203" s="1"/>
      <c r="X203" s="1">
        <f t="shared" si="15"/>
        <v>360</v>
      </c>
      <c r="Y203" s="1" t="str">
        <f t="shared" si="16"/>
        <v>Estimación Aprobada</v>
      </c>
      <c r="Z203" s="1">
        <f t="shared" si="17"/>
        <v>360</v>
      </c>
      <c r="AA203" s="1" t="str">
        <f t="shared" si="18"/>
        <v>Activo</v>
      </c>
      <c r="AB203" s="1">
        <f t="shared" si="19"/>
        <v>360</v>
      </c>
    </row>
    <row r="204" spans="1:28" hidden="1" x14ac:dyDescent="0.3">
      <c r="A204" s="1">
        <v>363</v>
      </c>
      <c r="B204" s="1" t="s">
        <v>826</v>
      </c>
      <c r="C204" s="5">
        <v>43348.721099537041</v>
      </c>
      <c r="D204" s="1" t="s">
        <v>1049</v>
      </c>
      <c r="E204" s="1" t="s">
        <v>90</v>
      </c>
      <c r="F204" s="1" t="s">
        <v>700</v>
      </c>
      <c r="G204" s="1" t="s">
        <v>722</v>
      </c>
      <c r="H204" s="1" t="s">
        <v>654</v>
      </c>
      <c r="I204" s="1" t="s">
        <v>85</v>
      </c>
      <c r="J204" s="1" t="s">
        <v>98</v>
      </c>
      <c r="K204" s="1" t="s">
        <v>84</v>
      </c>
      <c r="L204" s="2">
        <v>382</v>
      </c>
      <c r="M204" s="1" t="s">
        <v>1050</v>
      </c>
      <c r="N204" s="1" t="s">
        <v>887</v>
      </c>
      <c r="O204" s="1"/>
      <c r="P204" s="1"/>
      <c r="Q204" s="1"/>
      <c r="R204" s="1" t="s">
        <v>218</v>
      </c>
      <c r="S204" s="1" t="s">
        <v>709</v>
      </c>
      <c r="T204" s="1"/>
      <c r="U204" s="1" t="s">
        <v>666</v>
      </c>
      <c r="V204" s="1" t="s">
        <v>667</v>
      </c>
      <c r="W204" s="1"/>
      <c r="X204" s="1">
        <f t="shared" si="15"/>
        <v>363</v>
      </c>
      <c r="Y204" s="1" t="str">
        <f t="shared" si="16"/>
        <v>Estimación Aprobada</v>
      </c>
      <c r="Z204" s="1">
        <f t="shared" si="17"/>
        <v>363</v>
      </c>
      <c r="AA204" s="1" t="str">
        <f t="shared" si="18"/>
        <v>Activo</v>
      </c>
      <c r="AB204" s="1">
        <f t="shared" si="19"/>
        <v>363</v>
      </c>
    </row>
    <row r="205" spans="1:28" hidden="1" x14ac:dyDescent="0.3">
      <c r="A205" s="1">
        <v>368</v>
      </c>
      <c r="B205" s="1" t="s">
        <v>67</v>
      </c>
      <c r="C205" s="5">
        <v>43350.714259259257</v>
      </c>
      <c r="D205" s="1" t="s">
        <v>438</v>
      </c>
      <c r="E205" s="1" t="s">
        <v>303</v>
      </c>
      <c r="F205" s="1" t="s">
        <v>724</v>
      </c>
      <c r="G205" s="1" t="s">
        <v>653</v>
      </c>
      <c r="H205" s="1" t="s">
        <v>654</v>
      </c>
      <c r="I205" s="1" t="s">
        <v>55</v>
      </c>
      <c r="J205" s="1" t="s">
        <v>725</v>
      </c>
      <c r="K205" s="1" t="s">
        <v>67</v>
      </c>
      <c r="L205" s="2">
        <v>439</v>
      </c>
      <c r="M205" s="1" t="s">
        <v>726</v>
      </c>
      <c r="N205" s="1" t="s">
        <v>887</v>
      </c>
      <c r="O205" s="1" t="s">
        <v>6714</v>
      </c>
      <c r="P205" s="1"/>
      <c r="Q205" s="1"/>
      <c r="R205" s="1" t="s">
        <v>218</v>
      </c>
      <c r="S205" s="1" t="s">
        <v>709</v>
      </c>
      <c r="T205" s="1"/>
      <c r="U205" s="1" t="s">
        <v>666</v>
      </c>
      <c r="V205" s="1" t="s">
        <v>667</v>
      </c>
      <c r="W205" s="1"/>
      <c r="X205" s="1">
        <f t="shared" si="15"/>
        <v>368</v>
      </c>
      <c r="Y205" s="1" t="str">
        <f t="shared" si="16"/>
        <v>Estimación Aprobada</v>
      </c>
      <c r="Z205" s="1">
        <f t="shared" si="17"/>
        <v>368</v>
      </c>
      <c r="AA205" s="1" t="str">
        <f t="shared" si="18"/>
        <v>Activo</v>
      </c>
      <c r="AB205" s="1">
        <f t="shared" si="19"/>
        <v>368</v>
      </c>
    </row>
    <row r="206" spans="1:28" hidden="1" x14ac:dyDescent="0.3">
      <c r="A206" s="1">
        <v>371</v>
      </c>
      <c r="B206" s="1" t="s">
        <v>707</v>
      </c>
      <c r="C206" s="5">
        <v>43354.746666666666</v>
      </c>
      <c r="D206" s="1" t="s">
        <v>1056</v>
      </c>
      <c r="E206" s="1" t="s">
        <v>159</v>
      </c>
      <c r="F206" s="1" t="s">
        <v>2061</v>
      </c>
      <c r="G206" s="1" t="s">
        <v>653</v>
      </c>
      <c r="H206" s="1" t="s">
        <v>756</v>
      </c>
      <c r="I206" s="1" t="s">
        <v>85</v>
      </c>
      <c r="J206" s="1" t="s">
        <v>160</v>
      </c>
      <c r="K206" s="1" t="s">
        <v>707</v>
      </c>
      <c r="L206" s="2">
        <v>893</v>
      </c>
      <c r="M206" s="1" t="s">
        <v>834</v>
      </c>
      <c r="N206" s="1" t="s">
        <v>887</v>
      </c>
      <c r="O206" s="1"/>
      <c r="P206" s="1" t="s">
        <v>1080</v>
      </c>
      <c r="Q206" s="1" t="s">
        <v>1486</v>
      </c>
      <c r="R206" s="1" t="s">
        <v>218</v>
      </c>
      <c r="S206" s="1" t="s">
        <v>853</v>
      </c>
      <c r="T206" s="1"/>
      <c r="U206" s="1" t="s">
        <v>657</v>
      </c>
      <c r="V206" s="1" t="s">
        <v>658</v>
      </c>
      <c r="W206" s="1"/>
      <c r="X206" s="1" t="e">
        <f t="shared" si="15"/>
        <v>#N/A</v>
      </c>
      <c r="Y206" s="1" t="e">
        <f t="shared" si="16"/>
        <v>#N/A</v>
      </c>
      <c r="Z206" s="1" t="e">
        <f t="shared" si="17"/>
        <v>#N/A</v>
      </c>
      <c r="AA206" s="1" t="e">
        <f t="shared" si="18"/>
        <v>#N/A</v>
      </c>
      <c r="AB206" s="1">
        <f t="shared" si="19"/>
        <v>371</v>
      </c>
    </row>
    <row r="207" spans="1:28" hidden="1" x14ac:dyDescent="0.3">
      <c r="A207" s="1">
        <v>380</v>
      </c>
      <c r="B207" s="1" t="s">
        <v>54</v>
      </c>
      <c r="C207" s="5">
        <v>43362.448750000003</v>
      </c>
      <c r="D207" s="1" t="s">
        <v>1063</v>
      </c>
      <c r="E207" s="1" t="s">
        <v>78</v>
      </c>
      <c r="F207" s="1" t="s">
        <v>662</v>
      </c>
      <c r="G207" s="1" t="s">
        <v>653</v>
      </c>
      <c r="H207" s="1" t="s">
        <v>663</v>
      </c>
      <c r="I207" s="1" t="s">
        <v>39</v>
      </c>
      <c r="J207" s="1" t="s">
        <v>394</v>
      </c>
      <c r="K207" s="1" t="s">
        <v>376</v>
      </c>
      <c r="L207" s="2">
        <v>412</v>
      </c>
      <c r="M207" s="1" t="s">
        <v>1064</v>
      </c>
      <c r="N207" s="1" t="s">
        <v>887</v>
      </c>
      <c r="O207" s="1"/>
      <c r="P207" s="1"/>
      <c r="Q207" s="1"/>
      <c r="R207" s="1"/>
      <c r="S207" s="1"/>
      <c r="T207" s="1"/>
      <c r="U207" s="1" t="s">
        <v>666</v>
      </c>
      <c r="V207" s="1" t="s">
        <v>667</v>
      </c>
      <c r="W207" s="1"/>
      <c r="X207" s="1" t="e">
        <f t="shared" si="15"/>
        <v>#N/A</v>
      </c>
      <c r="Y207" s="1" t="e">
        <f t="shared" si="16"/>
        <v>#N/A</v>
      </c>
      <c r="Z207" s="1" t="e">
        <f t="shared" si="17"/>
        <v>#N/A</v>
      </c>
      <c r="AA207" s="1" t="e">
        <f t="shared" si="18"/>
        <v>#N/A</v>
      </c>
      <c r="AB207" s="1">
        <f t="shared" si="19"/>
        <v>380</v>
      </c>
    </row>
    <row r="208" spans="1:28" hidden="1" x14ac:dyDescent="0.3">
      <c r="A208" s="1">
        <v>381</v>
      </c>
      <c r="B208" s="1" t="s">
        <v>54</v>
      </c>
      <c r="C208" s="5">
        <v>43362.46607638889</v>
      </c>
      <c r="D208" s="1" t="s">
        <v>1065</v>
      </c>
      <c r="E208" s="1" t="s">
        <v>78</v>
      </c>
      <c r="F208" s="1" t="s">
        <v>662</v>
      </c>
      <c r="G208" s="1" t="s">
        <v>653</v>
      </c>
      <c r="H208" s="1" t="s">
        <v>654</v>
      </c>
      <c r="I208" s="1" t="s">
        <v>427</v>
      </c>
      <c r="J208" s="1" t="s">
        <v>682</v>
      </c>
      <c r="K208" s="1" t="s">
        <v>40</v>
      </c>
      <c r="L208" s="2">
        <v>212</v>
      </c>
      <c r="M208" s="1" t="s">
        <v>1066</v>
      </c>
      <c r="N208" s="1" t="s">
        <v>887</v>
      </c>
      <c r="O208" s="1"/>
      <c r="P208" s="1"/>
      <c r="Q208" s="1"/>
      <c r="R208" s="1"/>
      <c r="S208" s="1"/>
      <c r="T208" s="1"/>
      <c r="U208" s="1" t="s">
        <v>666</v>
      </c>
      <c r="V208" s="1" t="s">
        <v>667</v>
      </c>
      <c r="W208" s="1"/>
      <c r="X208" s="1">
        <f t="shared" si="15"/>
        <v>381</v>
      </c>
      <c r="Y208" s="1" t="str">
        <f t="shared" si="16"/>
        <v>Estimación Aprobada</v>
      </c>
      <c r="Z208" s="1">
        <f t="shared" si="17"/>
        <v>381</v>
      </c>
      <c r="AA208" s="1" t="str">
        <f t="shared" si="18"/>
        <v>Activo</v>
      </c>
      <c r="AB208" s="1">
        <f t="shared" si="19"/>
        <v>381</v>
      </c>
    </row>
    <row r="209" spans="1:28" hidden="1" x14ac:dyDescent="0.3">
      <c r="A209" s="1">
        <v>382</v>
      </c>
      <c r="B209" s="1" t="s">
        <v>790</v>
      </c>
      <c r="C209" s="5">
        <v>43362.517268518517</v>
      </c>
      <c r="D209" s="1" t="s">
        <v>1067</v>
      </c>
      <c r="E209" s="1" t="s">
        <v>354</v>
      </c>
      <c r="F209" s="1" t="s">
        <v>792</v>
      </c>
      <c r="G209" s="1" t="s">
        <v>653</v>
      </c>
      <c r="H209" s="1" t="s">
        <v>654</v>
      </c>
      <c r="I209" s="1" t="s">
        <v>85</v>
      </c>
      <c r="J209" s="1" t="s">
        <v>355</v>
      </c>
      <c r="K209" s="1" t="s">
        <v>596</v>
      </c>
      <c r="L209" s="2">
        <v>81</v>
      </c>
      <c r="M209" s="1" t="s">
        <v>793</v>
      </c>
      <c r="N209" s="1" t="s">
        <v>887</v>
      </c>
      <c r="O209" s="1"/>
      <c r="P209" s="1"/>
      <c r="Q209" s="1"/>
      <c r="R209" s="1"/>
      <c r="S209" s="1"/>
      <c r="T209" s="1"/>
      <c r="U209" s="1" t="s">
        <v>666</v>
      </c>
      <c r="V209" s="1" t="s">
        <v>667</v>
      </c>
      <c r="W209" s="1"/>
      <c r="X209" s="1">
        <f t="shared" si="15"/>
        <v>382</v>
      </c>
      <c r="Y209" s="1" t="str">
        <f t="shared" si="16"/>
        <v>Estimación Aprobada</v>
      </c>
      <c r="Z209" s="1">
        <f t="shared" si="17"/>
        <v>382</v>
      </c>
      <c r="AA209" s="1" t="str">
        <f t="shared" si="18"/>
        <v>Activo</v>
      </c>
      <c r="AB209" s="1">
        <f t="shared" si="19"/>
        <v>382</v>
      </c>
    </row>
    <row r="210" spans="1:28" hidden="1" x14ac:dyDescent="0.3">
      <c r="A210" s="1">
        <v>384</v>
      </c>
      <c r="B210" s="1" t="s">
        <v>730</v>
      </c>
      <c r="C210" s="5">
        <v>43363.462939814817</v>
      </c>
      <c r="D210" s="1" t="s">
        <v>1069</v>
      </c>
      <c r="E210" s="1" t="s">
        <v>48</v>
      </c>
      <c r="F210" s="1" t="s">
        <v>652</v>
      </c>
      <c r="G210" s="1" t="s">
        <v>653</v>
      </c>
      <c r="H210" s="1" t="s">
        <v>756</v>
      </c>
      <c r="I210" s="1" t="s">
        <v>123</v>
      </c>
      <c r="J210" s="1" t="s">
        <v>50</v>
      </c>
      <c r="K210" s="1" t="s">
        <v>122</v>
      </c>
      <c r="L210" s="2">
        <v>700</v>
      </c>
      <c r="M210" s="1" t="s">
        <v>680</v>
      </c>
      <c r="N210" s="1" t="s">
        <v>887</v>
      </c>
      <c r="O210" s="1" t="s">
        <v>170</v>
      </c>
      <c r="P210" s="1" t="s">
        <v>758</v>
      </c>
      <c r="Q210" s="1" t="s">
        <v>1486</v>
      </c>
      <c r="R210" s="1" t="s">
        <v>218</v>
      </c>
      <c r="S210" s="1" t="s">
        <v>759</v>
      </c>
      <c r="T210" s="1"/>
      <c r="U210" s="1" t="s">
        <v>666</v>
      </c>
      <c r="V210" s="1" t="s">
        <v>667</v>
      </c>
      <c r="W210" s="1"/>
      <c r="X210" s="1">
        <f t="shared" si="15"/>
        <v>384</v>
      </c>
      <c r="Y210" s="1" t="str">
        <f t="shared" si="16"/>
        <v>Estimación Aprobada</v>
      </c>
      <c r="Z210" s="1">
        <f t="shared" si="17"/>
        <v>384</v>
      </c>
      <c r="AA210" s="1" t="str">
        <f t="shared" si="18"/>
        <v>Activo</v>
      </c>
      <c r="AB210" s="1">
        <f t="shared" si="19"/>
        <v>384</v>
      </c>
    </row>
    <row r="211" spans="1:28" hidden="1" x14ac:dyDescent="0.3">
      <c r="A211" s="1">
        <v>391</v>
      </c>
      <c r="B211" s="1" t="s">
        <v>784</v>
      </c>
      <c r="C211" s="5">
        <v>43374.459988425922</v>
      </c>
      <c r="D211" s="1" t="s">
        <v>1082</v>
      </c>
      <c r="E211" s="1" t="s">
        <v>78</v>
      </c>
      <c r="F211" s="1" t="s">
        <v>662</v>
      </c>
      <c r="G211" s="1" t="s">
        <v>653</v>
      </c>
      <c r="H211" s="1" t="s">
        <v>663</v>
      </c>
      <c r="I211" s="1" t="s">
        <v>41</v>
      </c>
      <c r="J211" s="1" t="s">
        <v>1040</v>
      </c>
      <c r="K211" s="1" t="s">
        <v>426</v>
      </c>
      <c r="L211" s="2">
        <v>997</v>
      </c>
      <c r="M211" s="1" t="s">
        <v>1041</v>
      </c>
      <c r="N211" s="1" t="s">
        <v>887</v>
      </c>
      <c r="O211" s="1"/>
      <c r="P211" s="1"/>
      <c r="Q211" s="1"/>
      <c r="R211" s="1" t="s">
        <v>218</v>
      </c>
      <c r="S211" s="1" t="s">
        <v>1083</v>
      </c>
      <c r="T211" s="1"/>
      <c r="U211" s="1" t="s">
        <v>666</v>
      </c>
      <c r="V211" s="1" t="s">
        <v>667</v>
      </c>
      <c r="W211" s="1"/>
      <c r="X211" s="1">
        <f t="shared" si="15"/>
        <v>391</v>
      </c>
      <c r="Y211" s="1" t="str">
        <f t="shared" si="16"/>
        <v>Estimación Cancelada Desarrollo</v>
      </c>
      <c r="Z211" s="1" t="e">
        <f t="shared" si="17"/>
        <v>#N/A</v>
      </c>
      <c r="AA211" s="1" t="e">
        <f t="shared" si="18"/>
        <v>#N/A</v>
      </c>
      <c r="AB211" s="1">
        <f t="shared" si="19"/>
        <v>391</v>
      </c>
    </row>
    <row r="212" spans="1:28" hidden="1" x14ac:dyDescent="0.3">
      <c r="A212" s="1">
        <v>402</v>
      </c>
      <c r="B212" s="1" t="s">
        <v>784</v>
      </c>
      <c r="C212" s="5">
        <v>43383.52375</v>
      </c>
      <c r="D212" s="1" t="s">
        <v>1097</v>
      </c>
      <c r="E212" s="1" t="s">
        <v>78</v>
      </c>
      <c r="F212" s="1" t="s">
        <v>662</v>
      </c>
      <c r="G212" s="1" t="s">
        <v>653</v>
      </c>
      <c r="H212" s="1" t="s">
        <v>663</v>
      </c>
      <c r="I212" s="1" t="s">
        <v>427</v>
      </c>
      <c r="J212" s="1" t="s">
        <v>394</v>
      </c>
      <c r="K212" s="1" t="s">
        <v>40</v>
      </c>
      <c r="L212" s="2">
        <v>993</v>
      </c>
      <c r="M212" s="1" t="s">
        <v>1098</v>
      </c>
      <c r="N212" s="1" t="s">
        <v>1099</v>
      </c>
      <c r="O212" s="1"/>
      <c r="P212" s="1"/>
      <c r="Q212" s="1"/>
      <c r="R212" s="1"/>
      <c r="S212" s="1"/>
      <c r="T212" s="1"/>
      <c r="U212" s="1" t="s">
        <v>666</v>
      </c>
      <c r="V212" s="1" t="s">
        <v>667</v>
      </c>
      <c r="W212" s="1"/>
      <c r="X212" s="1" t="e">
        <f t="shared" si="15"/>
        <v>#N/A</v>
      </c>
      <c r="Y212" s="1" t="e">
        <f t="shared" si="16"/>
        <v>#N/A</v>
      </c>
      <c r="Z212" s="1" t="e">
        <f t="shared" si="17"/>
        <v>#N/A</v>
      </c>
      <c r="AA212" s="1" t="e">
        <f t="shared" si="18"/>
        <v>#N/A</v>
      </c>
      <c r="AB212" s="1">
        <f t="shared" si="19"/>
        <v>402</v>
      </c>
    </row>
    <row r="213" spans="1:28" hidden="1" x14ac:dyDescent="0.3">
      <c r="A213" s="1">
        <v>435</v>
      </c>
      <c r="B213" s="1" t="s">
        <v>668</v>
      </c>
      <c r="C213" s="5">
        <v>43410.528483796297</v>
      </c>
      <c r="D213" s="1" t="s">
        <v>1134</v>
      </c>
      <c r="E213" s="1" t="s">
        <v>455</v>
      </c>
      <c r="F213" s="1" t="s">
        <v>694</v>
      </c>
      <c r="G213" s="1" t="s">
        <v>653</v>
      </c>
      <c r="H213" s="1" t="s">
        <v>663</v>
      </c>
      <c r="I213" s="1" t="s">
        <v>55</v>
      </c>
      <c r="J213" s="1" t="s">
        <v>695</v>
      </c>
      <c r="K213" s="1" t="s">
        <v>67</v>
      </c>
      <c r="L213" s="2">
        <v>1015</v>
      </c>
      <c r="M213" s="1" t="s">
        <v>1135</v>
      </c>
      <c r="N213" s="1" t="s">
        <v>887</v>
      </c>
      <c r="O213" s="1"/>
      <c r="P213" s="1"/>
      <c r="Q213" s="1"/>
      <c r="R213" s="1" t="s">
        <v>218</v>
      </c>
      <c r="S213" s="1" t="s">
        <v>672</v>
      </c>
      <c r="T213" s="1"/>
      <c r="U213" s="1" t="s">
        <v>666</v>
      </c>
      <c r="V213" s="1" t="s">
        <v>667</v>
      </c>
      <c r="W213" s="1"/>
      <c r="X213" s="1">
        <f t="shared" si="15"/>
        <v>435</v>
      </c>
      <c r="Y213" s="1" t="str">
        <f t="shared" si="16"/>
        <v>Estimación Aprobada</v>
      </c>
      <c r="Z213" s="1">
        <f t="shared" si="17"/>
        <v>435</v>
      </c>
      <c r="AA213" s="1" t="str">
        <f t="shared" si="18"/>
        <v>Activo</v>
      </c>
      <c r="AB213" s="1">
        <f t="shared" si="19"/>
        <v>435</v>
      </c>
    </row>
    <row r="214" spans="1:28" hidden="1" x14ac:dyDescent="0.3">
      <c r="A214" s="1">
        <v>436</v>
      </c>
      <c r="B214" s="1" t="s">
        <v>668</v>
      </c>
      <c r="C214" s="5">
        <v>43410.533460648148</v>
      </c>
      <c r="D214" s="1" t="s">
        <v>1136</v>
      </c>
      <c r="E214" s="1" t="s">
        <v>455</v>
      </c>
      <c r="F214" s="1" t="s">
        <v>694</v>
      </c>
      <c r="G214" s="1" t="s">
        <v>653</v>
      </c>
      <c r="H214" s="1" t="s">
        <v>663</v>
      </c>
      <c r="I214" s="1" t="s">
        <v>55</v>
      </c>
      <c r="J214" s="1" t="s">
        <v>695</v>
      </c>
      <c r="K214" s="1" t="s">
        <v>67</v>
      </c>
      <c r="L214" s="2">
        <v>1008</v>
      </c>
      <c r="M214" s="1" t="s">
        <v>1137</v>
      </c>
      <c r="N214" s="1" t="s">
        <v>887</v>
      </c>
      <c r="O214" s="1"/>
      <c r="P214" s="1"/>
      <c r="Q214" s="1"/>
      <c r="R214" s="1" t="s">
        <v>218</v>
      </c>
      <c r="S214" s="1" t="s">
        <v>1138</v>
      </c>
      <c r="T214" s="1"/>
      <c r="U214" s="1" t="s">
        <v>666</v>
      </c>
      <c r="V214" s="1" t="s">
        <v>667</v>
      </c>
      <c r="W214" s="1"/>
      <c r="X214" s="1">
        <f t="shared" si="15"/>
        <v>436</v>
      </c>
      <c r="Y214" s="1" t="str">
        <f t="shared" si="16"/>
        <v>Estimación Cancelada Desarrollo</v>
      </c>
      <c r="Z214" s="1">
        <f t="shared" si="17"/>
        <v>436</v>
      </c>
      <c r="AA214" s="1" t="str">
        <f t="shared" si="18"/>
        <v>Activo</v>
      </c>
      <c r="AB214" s="1">
        <f t="shared" si="19"/>
        <v>436</v>
      </c>
    </row>
    <row r="215" spans="1:28" hidden="1" x14ac:dyDescent="0.3">
      <c r="A215" s="1">
        <v>437</v>
      </c>
      <c r="B215" s="1" t="s">
        <v>668</v>
      </c>
      <c r="C215" s="5">
        <v>43410.537233796298</v>
      </c>
      <c r="D215" s="1" t="s">
        <v>1139</v>
      </c>
      <c r="E215" s="1" t="s">
        <v>455</v>
      </c>
      <c r="F215" s="1" t="s">
        <v>694</v>
      </c>
      <c r="G215" s="1" t="s">
        <v>653</v>
      </c>
      <c r="H215" s="1" t="s">
        <v>663</v>
      </c>
      <c r="I215" s="1" t="s">
        <v>55</v>
      </c>
      <c r="J215" s="1" t="s">
        <v>695</v>
      </c>
      <c r="K215" s="1" t="s">
        <v>67</v>
      </c>
      <c r="L215" s="2">
        <v>1019</v>
      </c>
      <c r="M215" s="1" t="s">
        <v>1140</v>
      </c>
      <c r="N215" s="1" t="s">
        <v>887</v>
      </c>
      <c r="O215" s="1"/>
      <c r="P215" s="1"/>
      <c r="Q215" s="1"/>
      <c r="R215" s="1" t="s">
        <v>218</v>
      </c>
      <c r="S215" s="1" t="s">
        <v>1141</v>
      </c>
      <c r="T215" s="1"/>
      <c r="U215" s="1" t="s">
        <v>666</v>
      </c>
      <c r="V215" s="1" t="s">
        <v>667</v>
      </c>
      <c r="W215" s="1"/>
      <c r="X215" s="1">
        <f t="shared" si="15"/>
        <v>437</v>
      </c>
      <c r="Y215" s="1" t="str">
        <f t="shared" si="16"/>
        <v>Estimación Cancelada Desarrollo</v>
      </c>
      <c r="Z215" s="1">
        <f t="shared" si="17"/>
        <v>437</v>
      </c>
      <c r="AA215" s="1" t="str">
        <f t="shared" si="18"/>
        <v>Activo</v>
      </c>
      <c r="AB215" s="1">
        <f t="shared" si="19"/>
        <v>437</v>
      </c>
    </row>
    <row r="216" spans="1:28" hidden="1" x14ac:dyDescent="0.3">
      <c r="A216" s="1">
        <v>438</v>
      </c>
      <c r="B216" s="1" t="s">
        <v>668</v>
      </c>
      <c r="C216" s="5">
        <v>43410.541215277779</v>
      </c>
      <c r="D216" s="1" t="s">
        <v>1142</v>
      </c>
      <c r="E216" s="1" t="s">
        <v>455</v>
      </c>
      <c r="F216" s="1" t="s">
        <v>694</v>
      </c>
      <c r="G216" s="1" t="s">
        <v>653</v>
      </c>
      <c r="H216" s="1" t="s">
        <v>663</v>
      </c>
      <c r="I216" s="1" t="s">
        <v>55</v>
      </c>
      <c r="J216" s="1" t="s">
        <v>695</v>
      </c>
      <c r="K216" s="1" t="s">
        <v>67</v>
      </c>
      <c r="L216" s="2">
        <v>1016</v>
      </c>
      <c r="M216" s="1" t="s">
        <v>1143</v>
      </c>
      <c r="N216" s="1" t="s">
        <v>887</v>
      </c>
      <c r="O216" s="1"/>
      <c r="P216" s="1"/>
      <c r="Q216" s="1"/>
      <c r="R216" s="1" t="s">
        <v>218</v>
      </c>
      <c r="S216" s="1" t="s">
        <v>672</v>
      </c>
      <c r="T216" s="1"/>
      <c r="U216" s="1" t="s">
        <v>666</v>
      </c>
      <c r="V216" s="1" t="s">
        <v>667</v>
      </c>
      <c r="W216" s="1"/>
      <c r="X216" s="1">
        <f t="shared" si="15"/>
        <v>438</v>
      </c>
      <c r="Y216" s="1" t="str">
        <f t="shared" si="16"/>
        <v>Estimación Cancelada Desarrollo</v>
      </c>
      <c r="Z216" s="1" t="e">
        <f t="shared" si="17"/>
        <v>#N/A</v>
      </c>
      <c r="AA216" s="1" t="e">
        <f t="shared" si="18"/>
        <v>#N/A</v>
      </c>
      <c r="AB216" s="1">
        <f t="shared" si="19"/>
        <v>438</v>
      </c>
    </row>
    <row r="217" spans="1:28" hidden="1" x14ac:dyDescent="0.3">
      <c r="A217" s="1">
        <v>451</v>
      </c>
      <c r="B217" s="1" t="s">
        <v>730</v>
      </c>
      <c r="C217" s="5">
        <v>43425.552870370368</v>
      </c>
      <c r="D217" s="1" t="s">
        <v>1158</v>
      </c>
      <c r="E217" s="1" t="s">
        <v>48</v>
      </c>
      <c r="F217" s="1" t="s">
        <v>652</v>
      </c>
      <c r="G217" s="1" t="s">
        <v>653</v>
      </c>
      <c r="H217" s="1" t="s">
        <v>756</v>
      </c>
      <c r="I217" s="1" t="s">
        <v>123</v>
      </c>
      <c r="J217" s="1" t="s">
        <v>50</v>
      </c>
      <c r="K217" s="1" t="s">
        <v>122</v>
      </c>
      <c r="L217" s="2">
        <v>700</v>
      </c>
      <c r="M217" s="1" t="s">
        <v>680</v>
      </c>
      <c r="N217" s="1" t="s">
        <v>887</v>
      </c>
      <c r="O217" s="1"/>
      <c r="P217" s="1" t="s">
        <v>2168</v>
      </c>
      <c r="Q217" s="1" t="s">
        <v>1486</v>
      </c>
      <c r="R217" s="1" t="s">
        <v>218</v>
      </c>
      <c r="S217" s="1" t="s">
        <v>759</v>
      </c>
      <c r="T217" s="1"/>
      <c r="U217" s="1" t="s">
        <v>1791</v>
      </c>
      <c r="V217" s="1" t="s">
        <v>667</v>
      </c>
      <c r="W217" s="1"/>
      <c r="X217" s="1" t="e">
        <f t="shared" si="15"/>
        <v>#N/A</v>
      </c>
      <c r="Y217" s="1" t="e">
        <f t="shared" si="16"/>
        <v>#N/A</v>
      </c>
      <c r="Z217" s="1" t="e">
        <f t="shared" si="17"/>
        <v>#N/A</v>
      </c>
      <c r="AA217" s="1" t="e">
        <f t="shared" si="18"/>
        <v>#N/A</v>
      </c>
      <c r="AB217" s="1">
        <f t="shared" si="19"/>
        <v>451</v>
      </c>
    </row>
    <row r="218" spans="1:28" hidden="1" x14ac:dyDescent="0.3">
      <c r="A218" s="1">
        <v>509</v>
      </c>
      <c r="B218" s="1" t="s">
        <v>376</v>
      </c>
      <c r="C218" s="5">
        <v>43469.541817129626</v>
      </c>
      <c r="D218" s="1" t="s">
        <v>1225</v>
      </c>
      <c r="E218" s="1" t="s">
        <v>78</v>
      </c>
      <c r="F218" s="1" t="s">
        <v>662</v>
      </c>
      <c r="G218" s="1" t="s">
        <v>653</v>
      </c>
      <c r="H218" s="1" t="s">
        <v>663</v>
      </c>
      <c r="I218" s="1" t="s">
        <v>39</v>
      </c>
      <c r="J218" s="1" t="s">
        <v>682</v>
      </c>
      <c r="K218" s="1" t="s">
        <v>376</v>
      </c>
      <c r="L218" s="2">
        <v>1027</v>
      </c>
      <c r="M218" s="1" t="s">
        <v>1226</v>
      </c>
      <c r="N218" s="1" t="s">
        <v>887</v>
      </c>
      <c r="O218" s="1"/>
      <c r="P218" s="1"/>
      <c r="Q218" s="1"/>
      <c r="R218" s="1"/>
      <c r="S218" s="1"/>
      <c r="T218" s="1"/>
      <c r="U218" s="1" t="s">
        <v>666</v>
      </c>
      <c r="V218" s="1" t="s">
        <v>667</v>
      </c>
      <c r="W218" s="1"/>
      <c r="X218" s="1">
        <f t="shared" si="15"/>
        <v>509</v>
      </c>
      <c r="Y218" s="1" t="str">
        <f t="shared" si="16"/>
        <v>Estimación Aprobada</v>
      </c>
      <c r="Z218" s="1">
        <f t="shared" si="17"/>
        <v>509</v>
      </c>
      <c r="AA218" s="1" t="str">
        <f t="shared" si="18"/>
        <v>Activo</v>
      </c>
      <c r="AB218" s="1">
        <f t="shared" si="19"/>
        <v>509</v>
      </c>
    </row>
    <row r="219" spans="1:28" hidden="1" x14ac:dyDescent="0.3">
      <c r="A219" s="1">
        <v>515</v>
      </c>
      <c r="B219" s="1" t="s">
        <v>707</v>
      </c>
      <c r="C219" s="5">
        <v>43476.520567129628</v>
      </c>
      <c r="D219" s="1" t="s">
        <v>473</v>
      </c>
      <c r="E219" s="1" t="s">
        <v>159</v>
      </c>
      <c r="F219" s="1" t="s">
        <v>688</v>
      </c>
      <c r="G219" s="1" t="s">
        <v>653</v>
      </c>
      <c r="H219" s="1" t="s">
        <v>654</v>
      </c>
      <c r="I219" s="1" t="s">
        <v>85</v>
      </c>
      <c r="J219" s="1" t="s">
        <v>160</v>
      </c>
      <c r="K219" s="1" t="s">
        <v>707</v>
      </c>
      <c r="L219" s="2">
        <v>641</v>
      </c>
      <c r="M219" s="1" t="s">
        <v>708</v>
      </c>
      <c r="N219" s="1" t="s">
        <v>887</v>
      </c>
      <c r="O219" s="1"/>
      <c r="P219" s="1"/>
      <c r="Q219" s="1"/>
      <c r="R219" s="1" t="s">
        <v>218</v>
      </c>
      <c r="S219" s="1" t="s">
        <v>709</v>
      </c>
      <c r="T219" s="1"/>
      <c r="U219" s="1" t="s">
        <v>666</v>
      </c>
      <c r="V219" s="1" t="s">
        <v>667</v>
      </c>
      <c r="W219" s="1"/>
      <c r="X219" s="1">
        <f t="shared" si="15"/>
        <v>515</v>
      </c>
      <c r="Y219" s="1" t="str">
        <f t="shared" si="16"/>
        <v>Estimación Aprobada</v>
      </c>
      <c r="Z219" s="1">
        <f t="shared" si="17"/>
        <v>515</v>
      </c>
      <c r="AA219" s="1" t="str">
        <f t="shared" si="18"/>
        <v>Activo</v>
      </c>
      <c r="AB219" s="1">
        <f t="shared" si="19"/>
        <v>515</v>
      </c>
    </row>
    <row r="220" spans="1:28" hidden="1" x14ac:dyDescent="0.3">
      <c r="A220" s="1">
        <v>516</v>
      </c>
      <c r="B220" s="1" t="s">
        <v>1162</v>
      </c>
      <c r="C220" s="5">
        <v>43479.582951388889</v>
      </c>
      <c r="D220" s="1" t="s">
        <v>475</v>
      </c>
      <c r="E220" s="1" t="s">
        <v>159</v>
      </c>
      <c r="F220" s="1" t="s">
        <v>688</v>
      </c>
      <c r="G220" s="1" t="s">
        <v>653</v>
      </c>
      <c r="H220" s="1" t="s">
        <v>663</v>
      </c>
      <c r="I220" s="1" t="s">
        <v>39</v>
      </c>
      <c r="J220" s="1" t="s">
        <v>160</v>
      </c>
      <c r="K220" s="1" t="s">
        <v>214</v>
      </c>
      <c r="L220" s="2">
        <v>1026</v>
      </c>
      <c r="M220" s="1" t="s">
        <v>1232</v>
      </c>
      <c r="N220" s="1" t="s">
        <v>887</v>
      </c>
      <c r="O220" s="1"/>
      <c r="P220" s="1"/>
      <c r="Q220" s="1"/>
      <c r="R220" s="1" t="s">
        <v>218</v>
      </c>
      <c r="S220" s="1" t="s">
        <v>672</v>
      </c>
      <c r="T220" s="1"/>
      <c r="U220" s="1" t="s">
        <v>666</v>
      </c>
      <c r="V220" s="1" t="s">
        <v>667</v>
      </c>
      <c r="W220" s="1"/>
      <c r="X220" s="1">
        <f t="shared" si="15"/>
        <v>516</v>
      </c>
      <c r="Y220" s="1" t="str">
        <f t="shared" si="16"/>
        <v>Estimación Aprobada</v>
      </c>
      <c r="Z220" s="1">
        <f t="shared" si="17"/>
        <v>516</v>
      </c>
      <c r="AA220" s="1" t="str">
        <f t="shared" si="18"/>
        <v>Activo</v>
      </c>
      <c r="AB220" s="1">
        <f t="shared" si="19"/>
        <v>516</v>
      </c>
    </row>
    <row r="221" spans="1:28" hidden="1" x14ac:dyDescent="0.3">
      <c r="A221" s="1">
        <v>520</v>
      </c>
      <c r="B221" s="1" t="s">
        <v>1162</v>
      </c>
      <c r="C221" s="5">
        <v>43483.530833333331</v>
      </c>
      <c r="D221" s="1" t="s">
        <v>1236</v>
      </c>
      <c r="E221" s="1" t="s">
        <v>159</v>
      </c>
      <c r="F221" s="1" t="s">
        <v>688</v>
      </c>
      <c r="G221" s="1" t="s">
        <v>653</v>
      </c>
      <c r="H221" s="1" t="s">
        <v>523</v>
      </c>
      <c r="I221" s="1" t="s">
        <v>39</v>
      </c>
      <c r="J221" s="1" t="s">
        <v>210</v>
      </c>
      <c r="K221" s="1" t="s">
        <v>376</v>
      </c>
      <c r="L221" s="2">
        <v>942</v>
      </c>
      <c r="M221" s="1" t="s">
        <v>744</v>
      </c>
      <c r="N221" s="1" t="s">
        <v>887</v>
      </c>
      <c r="O221" s="1"/>
      <c r="P221" s="1"/>
      <c r="Q221" s="1"/>
      <c r="R221" s="1" t="s">
        <v>218</v>
      </c>
      <c r="S221" s="1" t="s">
        <v>709</v>
      </c>
      <c r="T221" s="1"/>
      <c r="U221" s="1" t="s">
        <v>666</v>
      </c>
      <c r="V221" s="1" t="s">
        <v>667</v>
      </c>
      <c r="W221" s="1"/>
      <c r="X221" s="1">
        <f t="shared" si="15"/>
        <v>520</v>
      </c>
      <c r="Y221" s="1" t="str">
        <f t="shared" si="16"/>
        <v>Estimación Aprobada</v>
      </c>
      <c r="Z221" s="1">
        <f t="shared" si="17"/>
        <v>520</v>
      </c>
      <c r="AA221" s="1" t="str">
        <f t="shared" si="18"/>
        <v>Activo</v>
      </c>
      <c r="AB221" s="1">
        <f t="shared" si="19"/>
        <v>520</v>
      </c>
    </row>
    <row r="222" spans="1:28" hidden="1" x14ac:dyDescent="0.3">
      <c r="A222" s="1">
        <v>537</v>
      </c>
      <c r="B222" s="1" t="s">
        <v>707</v>
      </c>
      <c r="C222" s="5">
        <v>43494.711319444446</v>
      </c>
      <c r="D222" s="1" t="s">
        <v>485</v>
      </c>
      <c r="E222" s="1" t="s">
        <v>159</v>
      </c>
      <c r="F222" s="1" t="s">
        <v>688</v>
      </c>
      <c r="G222" s="1" t="s">
        <v>653</v>
      </c>
      <c r="H222" s="1" t="s">
        <v>654</v>
      </c>
      <c r="I222" s="1" t="s">
        <v>85</v>
      </c>
      <c r="J222" s="1" t="s">
        <v>160</v>
      </c>
      <c r="K222" s="1" t="s">
        <v>707</v>
      </c>
      <c r="L222" s="2">
        <v>641</v>
      </c>
      <c r="M222" s="1" t="s">
        <v>708</v>
      </c>
      <c r="N222" s="1" t="s">
        <v>887</v>
      </c>
      <c r="O222" s="1"/>
      <c r="P222" s="1"/>
      <c r="Q222" s="1"/>
      <c r="R222" s="1" t="s">
        <v>218</v>
      </c>
      <c r="S222" s="1" t="s">
        <v>709</v>
      </c>
      <c r="T222" s="1"/>
      <c r="U222" s="1" t="s">
        <v>666</v>
      </c>
      <c r="V222" s="1" t="s">
        <v>667</v>
      </c>
      <c r="W222" s="1"/>
      <c r="X222" s="1">
        <f t="shared" si="15"/>
        <v>537</v>
      </c>
      <c r="Y222" s="1" t="str">
        <f t="shared" si="16"/>
        <v>Estimación Aprobada</v>
      </c>
      <c r="Z222" s="1">
        <f t="shared" si="17"/>
        <v>537</v>
      </c>
      <c r="AA222" s="1" t="str">
        <f t="shared" si="18"/>
        <v>Activo</v>
      </c>
      <c r="AB222" s="1">
        <f t="shared" si="19"/>
        <v>537</v>
      </c>
    </row>
    <row r="223" spans="1:28" hidden="1" x14ac:dyDescent="0.3">
      <c r="A223" s="1">
        <v>559</v>
      </c>
      <c r="B223" s="1" t="s">
        <v>73</v>
      </c>
      <c r="C223" s="5">
        <v>43507.784791666665</v>
      </c>
      <c r="D223" s="1" t="s">
        <v>487</v>
      </c>
      <c r="E223" s="1" t="s">
        <v>78</v>
      </c>
      <c r="F223" s="1" t="s">
        <v>662</v>
      </c>
      <c r="G223" s="1" t="s">
        <v>653</v>
      </c>
      <c r="H223" s="1" t="s">
        <v>654</v>
      </c>
      <c r="I223" s="1" t="s">
        <v>39</v>
      </c>
      <c r="J223" s="1" t="s">
        <v>79</v>
      </c>
      <c r="K223" s="1" t="s">
        <v>73</v>
      </c>
      <c r="L223" s="2">
        <v>621</v>
      </c>
      <c r="M223" s="1" t="s">
        <v>675</v>
      </c>
      <c r="N223" s="1" t="s">
        <v>887</v>
      </c>
      <c r="O223" s="1"/>
      <c r="P223" s="1"/>
      <c r="Q223" s="1"/>
      <c r="R223" s="1"/>
      <c r="S223" s="1"/>
      <c r="T223" s="1"/>
      <c r="U223" s="1" t="s">
        <v>666</v>
      </c>
      <c r="V223" s="1" t="s">
        <v>667</v>
      </c>
      <c r="W223" s="1"/>
      <c r="X223" s="1">
        <f t="shared" si="15"/>
        <v>559</v>
      </c>
      <c r="Y223" s="1" t="str">
        <f t="shared" si="16"/>
        <v>Estimación Aprobada</v>
      </c>
      <c r="Z223" s="1">
        <f t="shared" si="17"/>
        <v>559</v>
      </c>
      <c r="AA223" s="1" t="str">
        <f t="shared" si="18"/>
        <v>Activo</v>
      </c>
      <c r="AB223" s="1">
        <f t="shared" si="19"/>
        <v>559</v>
      </c>
    </row>
    <row r="224" spans="1:28" hidden="1" x14ac:dyDescent="0.3">
      <c r="A224" s="1">
        <v>562</v>
      </c>
      <c r="B224" s="1" t="s">
        <v>1110</v>
      </c>
      <c r="C224" s="5">
        <v>43509.466585648152</v>
      </c>
      <c r="D224" s="1" t="s">
        <v>1273</v>
      </c>
      <c r="E224" s="1" t="s">
        <v>90</v>
      </c>
      <c r="F224" s="1" t="s">
        <v>700</v>
      </c>
      <c r="G224" s="1" t="s">
        <v>653</v>
      </c>
      <c r="H224" s="1" t="s">
        <v>663</v>
      </c>
      <c r="I224" s="1" t="s">
        <v>477</v>
      </c>
      <c r="J224" s="1" t="s">
        <v>50</v>
      </c>
      <c r="K224" s="1" t="s">
        <v>340</v>
      </c>
      <c r="L224" s="2">
        <v>704</v>
      </c>
      <c r="M224" s="1" t="s">
        <v>747</v>
      </c>
      <c r="N224" s="1" t="s">
        <v>887</v>
      </c>
      <c r="O224" s="1" t="s">
        <v>6340</v>
      </c>
      <c r="P224" s="1"/>
      <c r="Q224" s="1"/>
      <c r="R224" s="1" t="s">
        <v>218</v>
      </c>
      <c r="S224" s="1" t="s">
        <v>672</v>
      </c>
      <c r="T224" s="1"/>
      <c r="U224" s="1" t="s">
        <v>666</v>
      </c>
      <c r="V224" s="1" t="s">
        <v>667</v>
      </c>
      <c r="W224" s="1"/>
      <c r="X224" s="1">
        <f t="shared" si="15"/>
        <v>562</v>
      </c>
      <c r="Y224" s="1" t="str">
        <f t="shared" si="16"/>
        <v>Estimación Aprobada</v>
      </c>
      <c r="Z224" s="1">
        <f t="shared" si="17"/>
        <v>562</v>
      </c>
      <c r="AA224" s="1" t="str">
        <f t="shared" si="18"/>
        <v>Activo</v>
      </c>
      <c r="AB224" s="1">
        <f t="shared" si="19"/>
        <v>562</v>
      </c>
    </row>
    <row r="225" spans="1:28" hidden="1" x14ac:dyDescent="0.3">
      <c r="A225" s="1">
        <v>563</v>
      </c>
      <c r="B225" s="1" t="s">
        <v>40</v>
      </c>
      <c r="C225" s="5">
        <v>43509.548020833332</v>
      </c>
      <c r="D225" s="1" t="s">
        <v>492</v>
      </c>
      <c r="E225" s="1" t="s">
        <v>78</v>
      </c>
      <c r="F225" s="1" t="s">
        <v>662</v>
      </c>
      <c r="G225" s="1" t="s">
        <v>653</v>
      </c>
      <c r="H225" s="1" t="s">
        <v>663</v>
      </c>
      <c r="I225" s="1" t="s">
        <v>427</v>
      </c>
      <c r="J225" s="1" t="s">
        <v>682</v>
      </c>
      <c r="K225" s="1" t="s">
        <v>40</v>
      </c>
      <c r="L225" s="2">
        <v>3002</v>
      </c>
      <c r="M225" s="1" t="s">
        <v>1274</v>
      </c>
      <c r="N225" s="1" t="s">
        <v>887</v>
      </c>
      <c r="O225" s="1"/>
      <c r="P225" s="1"/>
      <c r="Q225" s="1"/>
      <c r="R225" s="1" t="s">
        <v>218</v>
      </c>
      <c r="S225" s="1" t="s">
        <v>709</v>
      </c>
      <c r="T225" s="1"/>
      <c r="U225" s="1" t="s">
        <v>666</v>
      </c>
      <c r="V225" s="1" t="s">
        <v>667</v>
      </c>
      <c r="W225" s="1"/>
      <c r="X225" s="1">
        <f t="shared" si="15"/>
        <v>563</v>
      </c>
      <c r="Y225" s="1" t="str">
        <f t="shared" si="16"/>
        <v>Estimación Aprobada</v>
      </c>
      <c r="Z225" s="1">
        <f t="shared" si="17"/>
        <v>563</v>
      </c>
      <c r="AA225" s="1" t="str">
        <f t="shared" si="18"/>
        <v>Activo</v>
      </c>
      <c r="AB225" s="1">
        <f t="shared" si="19"/>
        <v>563</v>
      </c>
    </row>
    <row r="226" spans="1:28" hidden="1" x14ac:dyDescent="0.3">
      <c r="A226" s="1">
        <v>583</v>
      </c>
      <c r="B226" s="1" t="s">
        <v>73</v>
      </c>
      <c r="C226" s="5">
        <v>43522.430960648147</v>
      </c>
      <c r="D226" s="1" t="s">
        <v>1293</v>
      </c>
      <c r="E226" s="1" t="s">
        <v>78</v>
      </c>
      <c r="F226" s="1" t="s">
        <v>662</v>
      </c>
      <c r="G226" s="1" t="s">
        <v>653</v>
      </c>
      <c r="H226" s="1" t="s">
        <v>654</v>
      </c>
      <c r="I226" s="1" t="s">
        <v>39</v>
      </c>
      <c r="J226" s="1" t="s">
        <v>79</v>
      </c>
      <c r="K226" s="1" t="s">
        <v>73</v>
      </c>
      <c r="L226" s="2">
        <v>621</v>
      </c>
      <c r="M226" s="1" t="s">
        <v>675</v>
      </c>
      <c r="N226" s="1" t="s">
        <v>887</v>
      </c>
      <c r="O226" s="1"/>
      <c r="P226" s="1"/>
      <c r="Q226" s="1"/>
      <c r="R226" s="1"/>
      <c r="S226" s="1"/>
      <c r="T226" s="1"/>
      <c r="U226" s="1" t="s">
        <v>666</v>
      </c>
      <c r="V226" s="1" t="s">
        <v>667</v>
      </c>
      <c r="W226" s="1"/>
      <c r="X226" s="1">
        <f t="shared" si="15"/>
        <v>583</v>
      </c>
      <c r="Y226" s="1" t="str">
        <f t="shared" si="16"/>
        <v>Estimación Aprobada</v>
      </c>
      <c r="Z226" s="1">
        <f t="shared" si="17"/>
        <v>583</v>
      </c>
      <c r="AA226" s="1" t="str">
        <f t="shared" si="18"/>
        <v>Activo</v>
      </c>
      <c r="AB226" s="1">
        <f t="shared" si="19"/>
        <v>583</v>
      </c>
    </row>
    <row r="227" spans="1:28" hidden="1" x14ac:dyDescent="0.3">
      <c r="A227" s="1">
        <v>586</v>
      </c>
      <c r="B227" s="1" t="s">
        <v>73</v>
      </c>
      <c r="C227" s="5">
        <v>43522.501840277779</v>
      </c>
      <c r="D227" s="1" t="s">
        <v>502</v>
      </c>
      <c r="E227" s="1" t="s">
        <v>78</v>
      </c>
      <c r="F227" s="1" t="s">
        <v>662</v>
      </c>
      <c r="G227" s="1" t="s">
        <v>653</v>
      </c>
      <c r="H227" s="1" t="s">
        <v>654</v>
      </c>
      <c r="I227" s="1" t="s">
        <v>39</v>
      </c>
      <c r="J227" s="1" t="s">
        <v>79</v>
      </c>
      <c r="K227" s="1" t="s">
        <v>73</v>
      </c>
      <c r="L227" s="2">
        <v>925</v>
      </c>
      <c r="M227" s="1" t="s">
        <v>1296</v>
      </c>
      <c r="N227" s="1" t="s">
        <v>887</v>
      </c>
      <c r="O227" s="1"/>
      <c r="P227" s="1"/>
      <c r="Q227" s="1"/>
      <c r="R227" s="1" t="s">
        <v>218</v>
      </c>
      <c r="S227" s="1" t="s">
        <v>672</v>
      </c>
      <c r="T227" s="1"/>
      <c r="U227" s="1" t="s">
        <v>666</v>
      </c>
      <c r="V227" s="1" t="s">
        <v>667</v>
      </c>
      <c r="W227" s="1"/>
      <c r="X227" s="1">
        <f t="shared" si="15"/>
        <v>586</v>
      </c>
      <c r="Y227" s="1" t="str">
        <f t="shared" si="16"/>
        <v>Estimación Cancelada Negocio</v>
      </c>
      <c r="Z227" s="1">
        <f t="shared" si="17"/>
        <v>586</v>
      </c>
      <c r="AA227" s="1" t="str">
        <f t="shared" si="18"/>
        <v>Activo</v>
      </c>
      <c r="AB227" s="1">
        <f t="shared" si="19"/>
        <v>586</v>
      </c>
    </row>
    <row r="228" spans="1:28" hidden="1" x14ac:dyDescent="0.3">
      <c r="A228" s="1">
        <v>587</v>
      </c>
      <c r="B228" s="1" t="s">
        <v>73</v>
      </c>
      <c r="C228" s="5">
        <v>43522.554120370369</v>
      </c>
      <c r="D228" s="1" t="s">
        <v>504</v>
      </c>
      <c r="E228" s="1" t="s">
        <v>78</v>
      </c>
      <c r="F228" s="1" t="s">
        <v>662</v>
      </c>
      <c r="G228" s="1" t="s">
        <v>653</v>
      </c>
      <c r="H228" s="1" t="s">
        <v>654</v>
      </c>
      <c r="I228" s="1" t="s">
        <v>39</v>
      </c>
      <c r="J228" s="1" t="s">
        <v>79</v>
      </c>
      <c r="K228" s="1" t="s">
        <v>73</v>
      </c>
      <c r="L228" s="2">
        <v>621</v>
      </c>
      <c r="M228" s="1" t="s">
        <v>675</v>
      </c>
      <c r="N228" s="1" t="s">
        <v>887</v>
      </c>
      <c r="O228" s="1"/>
      <c r="P228" s="1"/>
      <c r="Q228" s="1"/>
      <c r="R228" s="1"/>
      <c r="S228" s="1"/>
      <c r="T228" s="1"/>
      <c r="U228" s="1" t="s">
        <v>666</v>
      </c>
      <c r="V228" s="1" t="s">
        <v>667</v>
      </c>
      <c r="W228" s="1"/>
      <c r="X228" s="1">
        <f t="shared" si="15"/>
        <v>587</v>
      </c>
      <c r="Y228" s="1" t="str">
        <f t="shared" si="16"/>
        <v>Estimación Aprobada</v>
      </c>
      <c r="Z228" s="1">
        <f t="shared" si="17"/>
        <v>587</v>
      </c>
      <c r="AA228" s="1" t="str">
        <f t="shared" si="18"/>
        <v>Activo</v>
      </c>
      <c r="AB228" s="1">
        <f t="shared" si="19"/>
        <v>587</v>
      </c>
    </row>
    <row r="229" spans="1:28" hidden="1" x14ac:dyDescent="0.3">
      <c r="A229" s="1">
        <v>590</v>
      </c>
      <c r="B229" s="1" t="s">
        <v>855</v>
      </c>
      <c r="C229" s="5">
        <v>43523.500162037039</v>
      </c>
      <c r="D229" s="1" t="s">
        <v>505</v>
      </c>
      <c r="E229" s="1" t="s">
        <v>90</v>
      </c>
      <c r="F229" s="1" t="s">
        <v>700</v>
      </c>
      <c r="G229" s="1" t="s">
        <v>653</v>
      </c>
      <c r="H229" s="1" t="s">
        <v>663</v>
      </c>
      <c r="I229" s="1" t="s">
        <v>85</v>
      </c>
      <c r="J229" s="1" t="s">
        <v>109</v>
      </c>
      <c r="K229" s="1" t="s">
        <v>103</v>
      </c>
      <c r="L229" s="2">
        <v>666</v>
      </c>
      <c r="M229" s="1" t="s">
        <v>733</v>
      </c>
      <c r="N229" s="1" t="s">
        <v>887</v>
      </c>
      <c r="O229" s="1" t="s">
        <v>109</v>
      </c>
      <c r="P229" s="1"/>
      <c r="Q229" s="1"/>
      <c r="R229" s="1"/>
      <c r="S229" s="1"/>
      <c r="T229" s="1"/>
      <c r="U229" s="1" t="s">
        <v>666</v>
      </c>
      <c r="V229" s="1" t="s">
        <v>667</v>
      </c>
      <c r="W229" s="1"/>
      <c r="X229" s="1">
        <f t="shared" si="15"/>
        <v>590</v>
      </c>
      <c r="Y229" s="1" t="str">
        <f t="shared" si="16"/>
        <v>Estimación Aprobada</v>
      </c>
      <c r="Z229" s="1">
        <f t="shared" si="17"/>
        <v>590</v>
      </c>
      <c r="AA229" s="1" t="str">
        <f t="shared" si="18"/>
        <v>Detenido</v>
      </c>
      <c r="AB229" s="1">
        <f t="shared" si="19"/>
        <v>590</v>
      </c>
    </row>
    <row r="230" spans="1:28" hidden="1" x14ac:dyDescent="0.3">
      <c r="A230" s="1">
        <v>603</v>
      </c>
      <c r="B230" s="1" t="s">
        <v>1190</v>
      </c>
      <c r="C230" s="5">
        <v>43528.549479166664</v>
      </c>
      <c r="D230" s="1" t="s">
        <v>1307</v>
      </c>
      <c r="E230" s="1" t="s">
        <v>48</v>
      </c>
      <c r="F230" s="1" t="s">
        <v>652</v>
      </c>
      <c r="G230" s="1" t="s">
        <v>653</v>
      </c>
      <c r="H230" s="1" t="s">
        <v>663</v>
      </c>
      <c r="I230" s="1" t="s">
        <v>55</v>
      </c>
      <c r="J230" s="1" t="s">
        <v>50</v>
      </c>
      <c r="K230" s="1" t="s">
        <v>650</v>
      </c>
      <c r="L230" s="2">
        <v>944.1</v>
      </c>
      <c r="M230" s="1" t="s">
        <v>1308</v>
      </c>
      <c r="N230" s="1" t="s">
        <v>6617</v>
      </c>
      <c r="O230" s="1" t="s">
        <v>6701</v>
      </c>
      <c r="P230" s="1"/>
      <c r="Q230" s="1"/>
      <c r="R230" s="1" t="s">
        <v>218</v>
      </c>
      <c r="S230" s="1" t="s">
        <v>672</v>
      </c>
      <c r="T230" s="1"/>
      <c r="U230" s="1" t="s">
        <v>666</v>
      </c>
      <c r="V230" s="1" t="s">
        <v>667</v>
      </c>
      <c r="W230" s="1"/>
      <c r="X230" s="1">
        <f t="shared" si="15"/>
        <v>603</v>
      </c>
      <c r="Y230" s="1" t="str">
        <f t="shared" si="16"/>
        <v>Estimación Cancelada Desarrollo</v>
      </c>
      <c r="Z230" s="1">
        <f t="shared" si="17"/>
        <v>603</v>
      </c>
      <c r="AA230" s="1" t="str">
        <f t="shared" si="18"/>
        <v>Detenido con CCRS</v>
      </c>
      <c r="AB230" s="1">
        <f t="shared" si="19"/>
        <v>603</v>
      </c>
    </row>
    <row r="231" spans="1:28" hidden="1" x14ac:dyDescent="0.3">
      <c r="A231" s="1">
        <v>606</v>
      </c>
      <c r="B231" s="1" t="s">
        <v>214</v>
      </c>
      <c r="C231" s="5">
        <v>43530.768946759257</v>
      </c>
      <c r="D231" s="1" t="s">
        <v>1314</v>
      </c>
      <c r="E231" s="1" t="s">
        <v>216</v>
      </c>
      <c r="F231" s="1" t="s">
        <v>691</v>
      </c>
      <c r="G231" s="1" t="s">
        <v>653</v>
      </c>
      <c r="H231" s="1" t="s">
        <v>663</v>
      </c>
      <c r="I231" s="1" t="s">
        <v>39</v>
      </c>
      <c r="J231" s="1" t="s">
        <v>210</v>
      </c>
      <c r="K231" s="1" t="s">
        <v>214</v>
      </c>
      <c r="L231" s="2">
        <v>988</v>
      </c>
      <c r="M231" s="1" t="s">
        <v>1315</v>
      </c>
      <c r="N231" s="1" t="s">
        <v>887</v>
      </c>
      <c r="O231" s="1"/>
      <c r="P231" s="1"/>
      <c r="Q231" s="1"/>
      <c r="R231" s="1" t="s">
        <v>218</v>
      </c>
      <c r="S231" s="1" t="s">
        <v>672</v>
      </c>
      <c r="T231" s="1"/>
      <c r="U231" s="1" t="s">
        <v>666</v>
      </c>
      <c r="V231" s="1" t="s">
        <v>667</v>
      </c>
      <c r="W231" s="1"/>
      <c r="X231" s="1">
        <f t="shared" si="15"/>
        <v>606</v>
      </c>
      <c r="Y231" s="1" t="str">
        <f t="shared" si="16"/>
        <v>Estimación Aprobada</v>
      </c>
      <c r="Z231" s="1">
        <f t="shared" si="17"/>
        <v>606</v>
      </c>
      <c r="AA231" s="1" t="str">
        <f t="shared" si="18"/>
        <v>Detenido con CCRS</v>
      </c>
      <c r="AB231" s="1">
        <f t="shared" si="19"/>
        <v>606</v>
      </c>
    </row>
    <row r="232" spans="1:28" hidden="1" x14ac:dyDescent="0.3">
      <c r="A232" s="1">
        <v>607</v>
      </c>
      <c r="B232" s="1" t="s">
        <v>426</v>
      </c>
      <c r="C232" s="5">
        <v>43530.791828703703</v>
      </c>
      <c r="D232" s="1" t="s">
        <v>1316</v>
      </c>
      <c r="E232" s="1" t="s">
        <v>522</v>
      </c>
      <c r="F232" s="1" t="s">
        <v>771</v>
      </c>
      <c r="G232" s="1" t="s">
        <v>653</v>
      </c>
      <c r="H232" s="1" t="s">
        <v>1317</v>
      </c>
      <c r="I232" s="1" t="s">
        <v>41</v>
      </c>
      <c r="J232" s="1" t="s">
        <v>1040</v>
      </c>
      <c r="K232" s="1" t="s">
        <v>426</v>
      </c>
      <c r="L232" s="2">
        <v>994</v>
      </c>
      <c r="M232" s="1" t="s">
        <v>1318</v>
      </c>
      <c r="N232" s="1" t="s">
        <v>1099</v>
      </c>
      <c r="O232" s="1"/>
      <c r="P232" s="1"/>
      <c r="Q232" s="1"/>
      <c r="R232" s="1"/>
      <c r="S232" s="1"/>
      <c r="T232" s="1"/>
      <c r="U232" s="1" t="s">
        <v>666</v>
      </c>
      <c r="V232" s="1" t="s">
        <v>667</v>
      </c>
      <c r="W232" s="1"/>
      <c r="X232" s="1">
        <f t="shared" si="15"/>
        <v>607</v>
      </c>
      <c r="Y232" s="1" t="str">
        <f t="shared" si="16"/>
        <v>Estimación Aprobada</v>
      </c>
      <c r="Z232" s="1">
        <f t="shared" si="17"/>
        <v>607</v>
      </c>
      <c r="AA232" s="1" t="str">
        <f t="shared" si="18"/>
        <v>Activo</v>
      </c>
      <c r="AB232" s="1">
        <f t="shared" si="19"/>
        <v>607</v>
      </c>
    </row>
    <row r="233" spans="1:28" hidden="1" x14ac:dyDescent="0.3">
      <c r="A233" s="1">
        <v>621</v>
      </c>
      <c r="B233" s="1" t="s">
        <v>1326</v>
      </c>
      <c r="C233" s="5">
        <v>43535.587557870371</v>
      </c>
      <c r="D233" s="1" t="s">
        <v>526</v>
      </c>
      <c r="E233" s="1" t="s">
        <v>48</v>
      </c>
      <c r="F233" s="1" t="s">
        <v>652</v>
      </c>
      <c r="G233" s="1" t="s">
        <v>653</v>
      </c>
      <c r="H233" s="1" t="s">
        <v>663</v>
      </c>
      <c r="I233" s="1" t="s">
        <v>123</v>
      </c>
      <c r="J233" s="1" t="s">
        <v>998</v>
      </c>
      <c r="K233" s="1" t="s">
        <v>281</v>
      </c>
      <c r="L233" s="2">
        <v>2079</v>
      </c>
      <c r="M233" s="1" t="s">
        <v>1003</v>
      </c>
      <c r="N233" s="1" t="s">
        <v>887</v>
      </c>
      <c r="O233" s="1" t="s">
        <v>7947</v>
      </c>
      <c r="P233" s="1"/>
      <c r="Q233" s="1"/>
      <c r="R233" s="1" t="s">
        <v>218</v>
      </c>
      <c r="S233" s="1" t="s">
        <v>709</v>
      </c>
      <c r="T233" s="1"/>
      <c r="U233" s="1" t="s">
        <v>666</v>
      </c>
      <c r="V233" s="1" t="s">
        <v>667</v>
      </c>
      <c r="W233" s="1"/>
      <c r="X233" s="1">
        <f t="shared" si="15"/>
        <v>621</v>
      </c>
      <c r="Y233" s="1" t="str">
        <f t="shared" si="16"/>
        <v>Estimación Aprobada</v>
      </c>
      <c r="Z233" s="1">
        <f t="shared" si="17"/>
        <v>621</v>
      </c>
      <c r="AA233" s="1" t="str">
        <f t="shared" si="18"/>
        <v>Activo</v>
      </c>
      <c r="AB233" s="1">
        <f t="shared" si="19"/>
        <v>621</v>
      </c>
    </row>
    <row r="234" spans="1:28" hidden="1" x14ac:dyDescent="0.3">
      <c r="A234" s="1">
        <v>630</v>
      </c>
      <c r="B234" s="1" t="s">
        <v>214</v>
      </c>
      <c r="C234" s="5">
        <v>43539.437986111108</v>
      </c>
      <c r="D234" s="1" t="s">
        <v>1334</v>
      </c>
      <c r="E234" s="1" t="s">
        <v>159</v>
      </c>
      <c r="F234" s="1" t="s">
        <v>688</v>
      </c>
      <c r="G234" s="1" t="s">
        <v>653</v>
      </c>
      <c r="H234" s="1" t="s">
        <v>756</v>
      </c>
      <c r="I234" s="1" t="s">
        <v>39</v>
      </c>
      <c r="J234" s="1" t="s">
        <v>210</v>
      </c>
      <c r="K234" s="1" t="s">
        <v>376</v>
      </c>
      <c r="L234" s="2">
        <v>53</v>
      </c>
      <c r="M234" s="1" t="s">
        <v>728</v>
      </c>
      <c r="N234" s="1" t="s">
        <v>887</v>
      </c>
      <c r="O234" s="1"/>
      <c r="P234" s="1"/>
      <c r="Q234" s="1"/>
      <c r="R234" s="1" t="s">
        <v>218</v>
      </c>
      <c r="S234" s="1" t="s">
        <v>709</v>
      </c>
      <c r="T234" s="1"/>
      <c r="U234" s="1" t="s">
        <v>666</v>
      </c>
      <c r="V234" s="1" t="s">
        <v>667</v>
      </c>
      <c r="W234" s="1"/>
      <c r="X234" s="1">
        <f t="shared" si="15"/>
        <v>630</v>
      </c>
      <c r="Y234" s="1" t="str">
        <f t="shared" si="16"/>
        <v>Estimación Aprobada</v>
      </c>
      <c r="Z234" s="1">
        <f t="shared" si="17"/>
        <v>630</v>
      </c>
      <c r="AA234" s="1" t="str">
        <f t="shared" si="18"/>
        <v>Activo</v>
      </c>
      <c r="AB234" s="1">
        <f t="shared" si="19"/>
        <v>630</v>
      </c>
    </row>
    <row r="235" spans="1:28" hidden="1" x14ac:dyDescent="0.3">
      <c r="A235" s="1">
        <v>652</v>
      </c>
      <c r="B235" s="1" t="s">
        <v>1107</v>
      </c>
      <c r="C235" s="5">
        <v>43549.650081018517</v>
      </c>
      <c r="D235" s="1" t="s">
        <v>529</v>
      </c>
      <c r="E235" s="1" t="s">
        <v>48</v>
      </c>
      <c r="F235" s="1" t="s">
        <v>652</v>
      </c>
      <c r="G235" s="1" t="s">
        <v>653</v>
      </c>
      <c r="H235" s="1" t="s">
        <v>663</v>
      </c>
      <c r="I235" s="1" t="s">
        <v>123</v>
      </c>
      <c r="J235" s="1" t="s">
        <v>50</v>
      </c>
      <c r="K235" s="1" t="s">
        <v>281</v>
      </c>
      <c r="L235" s="2">
        <v>710</v>
      </c>
      <c r="M235" s="1" t="s">
        <v>1021</v>
      </c>
      <c r="N235" s="1" t="s">
        <v>887</v>
      </c>
      <c r="O235" s="1"/>
      <c r="P235" s="1"/>
      <c r="Q235" s="1"/>
      <c r="R235" s="1" t="s">
        <v>218</v>
      </c>
      <c r="S235" s="1" t="s">
        <v>709</v>
      </c>
      <c r="T235" s="1"/>
      <c r="U235" s="1" t="s">
        <v>666</v>
      </c>
      <c r="V235" s="1" t="s">
        <v>667</v>
      </c>
      <c r="W235" s="1"/>
      <c r="X235" s="1">
        <f t="shared" si="15"/>
        <v>652</v>
      </c>
      <c r="Y235" s="1" t="str">
        <f t="shared" si="16"/>
        <v>Estimación Aprobada</v>
      </c>
      <c r="Z235" s="1">
        <f t="shared" si="17"/>
        <v>652</v>
      </c>
      <c r="AA235" s="1" t="str">
        <f t="shared" si="18"/>
        <v>Activo</v>
      </c>
      <c r="AB235" s="1">
        <f t="shared" si="19"/>
        <v>652</v>
      </c>
    </row>
    <row r="236" spans="1:28" hidden="1" x14ac:dyDescent="0.3">
      <c r="A236" s="1">
        <v>667</v>
      </c>
      <c r="B236" s="1" t="s">
        <v>1162</v>
      </c>
      <c r="C236" s="5">
        <v>43553.494814814818</v>
      </c>
      <c r="D236" s="1" t="s">
        <v>533</v>
      </c>
      <c r="E236" s="1" t="s">
        <v>216</v>
      </c>
      <c r="F236" s="1" t="s">
        <v>691</v>
      </c>
      <c r="G236" s="1" t="s">
        <v>653</v>
      </c>
      <c r="H236" s="1" t="s">
        <v>756</v>
      </c>
      <c r="I236" s="1" t="s">
        <v>39</v>
      </c>
      <c r="J236" s="1" t="s">
        <v>210</v>
      </c>
      <c r="K236" s="1" t="s">
        <v>376</v>
      </c>
      <c r="L236" s="2">
        <v>3001</v>
      </c>
      <c r="M236" s="1" t="s">
        <v>533</v>
      </c>
      <c r="N236" s="1" t="s">
        <v>887</v>
      </c>
      <c r="O236" s="1"/>
      <c r="P236" s="1"/>
      <c r="Q236" s="1"/>
      <c r="R236" s="1" t="s">
        <v>218</v>
      </c>
      <c r="S236" s="1" t="s">
        <v>709</v>
      </c>
      <c r="T236" s="1"/>
      <c r="U236" s="1" t="s">
        <v>666</v>
      </c>
      <c r="V236" s="1" t="s">
        <v>667</v>
      </c>
      <c r="W236" s="1"/>
      <c r="X236" s="1">
        <f t="shared" si="15"/>
        <v>667</v>
      </c>
      <c r="Y236" s="1" t="str">
        <f t="shared" si="16"/>
        <v>Estimación Aprobada</v>
      </c>
      <c r="Z236" s="1">
        <f t="shared" si="17"/>
        <v>667</v>
      </c>
      <c r="AA236" s="1" t="str">
        <f t="shared" si="18"/>
        <v>Activo</v>
      </c>
      <c r="AB236" s="1">
        <f t="shared" si="19"/>
        <v>667</v>
      </c>
    </row>
    <row r="237" spans="1:28" hidden="1" x14ac:dyDescent="0.3">
      <c r="A237" s="1">
        <v>674</v>
      </c>
      <c r="B237" s="1" t="s">
        <v>707</v>
      </c>
      <c r="C237" s="5">
        <v>43556.667685185188</v>
      </c>
      <c r="D237" s="1" t="s">
        <v>535</v>
      </c>
      <c r="E237" s="1" t="s">
        <v>90</v>
      </c>
      <c r="F237" s="1" t="s">
        <v>700</v>
      </c>
      <c r="G237" s="1" t="s">
        <v>653</v>
      </c>
      <c r="H237" s="1" t="s">
        <v>663</v>
      </c>
      <c r="I237" s="1" t="s">
        <v>85</v>
      </c>
      <c r="J237" s="1" t="s">
        <v>536</v>
      </c>
      <c r="K237" s="1" t="s">
        <v>707</v>
      </c>
      <c r="L237" s="2">
        <v>813</v>
      </c>
      <c r="M237" s="1" t="s">
        <v>1371</v>
      </c>
      <c r="N237" s="1" t="s">
        <v>887</v>
      </c>
      <c r="O237" s="1" t="s">
        <v>6699</v>
      </c>
      <c r="P237" s="1"/>
      <c r="Q237" s="1"/>
      <c r="R237" s="1" t="s">
        <v>218</v>
      </c>
      <c r="S237" s="1" t="s">
        <v>709</v>
      </c>
      <c r="T237" s="1"/>
      <c r="U237" s="1" t="s">
        <v>666</v>
      </c>
      <c r="V237" s="1" t="s">
        <v>667</v>
      </c>
      <c r="W237" s="1"/>
      <c r="X237" s="1">
        <f t="shared" si="15"/>
        <v>674</v>
      </c>
      <c r="Y237" s="1" t="str">
        <f t="shared" si="16"/>
        <v>Estimación Aprobada</v>
      </c>
      <c r="Z237" s="1">
        <f t="shared" si="17"/>
        <v>674</v>
      </c>
      <c r="AA237" s="1" t="str">
        <f t="shared" si="18"/>
        <v>Activo</v>
      </c>
      <c r="AB237" s="1">
        <f t="shared" si="19"/>
        <v>674</v>
      </c>
    </row>
    <row r="238" spans="1:28" hidden="1" x14ac:dyDescent="0.3">
      <c r="A238" s="1">
        <v>675</v>
      </c>
      <c r="B238" s="1" t="s">
        <v>67</v>
      </c>
      <c r="C238" s="5">
        <v>43556.78261574074</v>
      </c>
      <c r="D238" s="1" t="s">
        <v>537</v>
      </c>
      <c r="E238" s="1" t="s">
        <v>455</v>
      </c>
      <c r="F238" s="1" t="s">
        <v>694</v>
      </c>
      <c r="G238" s="1" t="s">
        <v>653</v>
      </c>
      <c r="H238" s="1" t="s">
        <v>654</v>
      </c>
      <c r="I238" s="1" t="s">
        <v>55</v>
      </c>
      <c r="J238" s="1" t="s">
        <v>695</v>
      </c>
      <c r="K238" s="1" t="s">
        <v>67</v>
      </c>
      <c r="L238" s="2">
        <v>639</v>
      </c>
      <c r="M238" s="1" t="s">
        <v>696</v>
      </c>
      <c r="N238" s="1" t="s">
        <v>887</v>
      </c>
      <c r="O238" s="1"/>
      <c r="P238" s="1"/>
      <c r="Q238" s="1"/>
      <c r="R238" s="1" t="s">
        <v>218</v>
      </c>
      <c r="S238" s="1" t="s">
        <v>709</v>
      </c>
      <c r="T238" s="1"/>
      <c r="U238" s="1" t="s">
        <v>666</v>
      </c>
      <c r="V238" s="1" t="s">
        <v>667</v>
      </c>
      <c r="W238" s="1"/>
      <c r="X238" s="1">
        <f t="shared" si="15"/>
        <v>675</v>
      </c>
      <c r="Y238" s="1" t="str">
        <f t="shared" si="16"/>
        <v>Estimación Cancelada Desarrollo</v>
      </c>
      <c r="Z238" s="1">
        <f t="shared" si="17"/>
        <v>675</v>
      </c>
      <c r="AA238" s="1" t="str">
        <f t="shared" si="18"/>
        <v>Activo</v>
      </c>
      <c r="AB238" s="1">
        <f t="shared" si="19"/>
        <v>675</v>
      </c>
    </row>
    <row r="239" spans="1:28" hidden="1" x14ac:dyDescent="0.3">
      <c r="A239" s="1">
        <v>681</v>
      </c>
      <c r="B239" s="1" t="s">
        <v>1376</v>
      </c>
      <c r="C239" s="5">
        <v>43557.735833333332</v>
      </c>
      <c r="D239" s="1" t="s">
        <v>1377</v>
      </c>
      <c r="E239" s="1" t="s">
        <v>78</v>
      </c>
      <c r="F239" s="1" t="s">
        <v>662</v>
      </c>
      <c r="G239" s="1" t="s">
        <v>653</v>
      </c>
      <c r="H239" s="1" t="s">
        <v>654</v>
      </c>
      <c r="I239" s="1" t="s">
        <v>427</v>
      </c>
      <c r="J239" s="1" t="s">
        <v>1378</v>
      </c>
      <c r="K239" s="1" t="s">
        <v>186</v>
      </c>
      <c r="L239" s="2">
        <v>217</v>
      </c>
      <c r="M239" s="1" t="s">
        <v>1379</v>
      </c>
      <c r="N239" s="1" t="s">
        <v>6616</v>
      </c>
      <c r="O239" s="1"/>
      <c r="P239" s="1"/>
      <c r="Q239" s="1"/>
      <c r="R239" s="1"/>
      <c r="S239" s="1"/>
      <c r="T239" s="1"/>
      <c r="U239" s="1" t="s">
        <v>666</v>
      </c>
      <c r="V239" s="1" t="s">
        <v>667</v>
      </c>
      <c r="W239" s="1"/>
      <c r="X239" s="1" t="e">
        <f t="shared" si="15"/>
        <v>#N/A</v>
      </c>
      <c r="Y239" s="1" t="e">
        <f t="shared" si="16"/>
        <v>#N/A</v>
      </c>
      <c r="Z239" s="1" t="e">
        <f t="shared" si="17"/>
        <v>#N/A</v>
      </c>
      <c r="AA239" s="1" t="e">
        <f t="shared" si="18"/>
        <v>#N/A</v>
      </c>
      <c r="AB239" s="1">
        <f t="shared" si="19"/>
        <v>681</v>
      </c>
    </row>
    <row r="240" spans="1:28" hidden="1" x14ac:dyDescent="0.3">
      <c r="A240" s="1">
        <v>686</v>
      </c>
      <c r="B240" s="1" t="s">
        <v>937</v>
      </c>
      <c r="C240" s="5">
        <v>43558.571458333332</v>
      </c>
      <c r="D240" s="1" t="s">
        <v>1382</v>
      </c>
      <c r="E240" s="1" t="s">
        <v>159</v>
      </c>
      <c r="F240" s="1" t="s">
        <v>688</v>
      </c>
      <c r="G240" s="1" t="s">
        <v>653</v>
      </c>
      <c r="H240" s="1" t="s">
        <v>654</v>
      </c>
      <c r="I240" s="1" t="s">
        <v>85</v>
      </c>
      <c r="J240" s="1" t="s">
        <v>160</v>
      </c>
      <c r="K240" s="1" t="s">
        <v>707</v>
      </c>
      <c r="L240" s="2">
        <v>641</v>
      </c>
      <c r="M240" s="1" t="s">
        <v>708</v>
      </c>
      <c r="N240" s="1" t="s">
        <v>887</v>
      </c>
      <c r="O240" s="1"/>
      <c r="P240" s="1"/>
      <c r="Q240" s="1"/>
      <c r="R240" s="1"/>
      <c r="S240" s="1"/>
      <c r="T240" s="1"/>
      <c r="U240" s="1" t="s">
        <v>666</v>
      </c>
      <c r="V240" s="1" t="s">
        <v>667</v>
      </c>
      <c r="W240" s="1"/>
      <c r="X240" s="1">
        <f t="shared" si="15"/>
        <v>686</v>
      </c>
      <c r="Y240" s="1" t="str">
        <f t="shared" si="16"/>
        <v>Estimación Cancelada Desarrollo</v>
      </c>
      <c r="Z240" s="1">
        <f t="shared" si="17"/>
        <v>686</v>
      </c>
      <c r="AA240" s="1" t="str">
        <f t="shared" si="18"/>
        <v>Activo</v>
      </c>
      <c r="AB240" s="1">
        <f t="shared" si="19"/>
        <v>686</v>
      </c>
    </row>
    <row r="241" spans="1:28" hidden="1" x14ac:dyDescent="0.3">
      <c r="A241" s="1">
        <v>688</v>
      </c>
      <c r="B241" s="1" t="s">
        <v>1376</v>
      </c>
      <c r="C241" s="5">
        <v>43558.747789351852</v>
      </c>
      <c r="D241" s="1" t="s">
        <v>1384</v>
      </c>
      <c r="E241" s="1" t="s">
        <v>78</v>
      </c>
      <c r="F241" s="1" t="s">
        <v>662</v>
      </c>
      <c r="G241" s="1" t="s">
        <v>653</v>
      </c>
      <c r="H241" s="1" t="s">
        <v>654</v>
      </c>
      <c r="I241" s="1" t="s">
        <v>427</v>
      </c>
      <c r="J241" s="1" t="s">
        <v>1378</v>
      </c>
      <c r="K241" s="1" t="s">
        <v>186</v>
      </c>
      <c r="L241" s="2">
        <v>217</v>
      </c>
      <c r="M241" s="1" t="s">
        <v>1379</v>
      </c>
      <c r="N241" s="1" t="s">
        <v>6616</v>
      </c>
      <c r="O241" s="1"/>
      <c r="P241" s="1"/>
      <c r="Q241" s="1"/>
      <c r="R241" s="1"/>
      <c r="S241" s="1"/>
      <c r="T241" s="1"/>
      <c r="U241" s="1" t="s">
        <v>666</v>
      </c>
      <c r="V241" s="1" t="s">
        <v>667</v>
      </c>
      <c r="W241" s="1"/>
      <c r="X241" s="1" t="e">
        <f t="shared" si="15"/>
        <v>#N/A</v>
      </c>
      <c r="Y241" s="1" t="e">
        <f t="shared" si="16"/>
        <v>#N/A</v>
      </c>
      <c r="Z241" s="1" t="e">
        <f t="shared" si="17"/>
        <v>#N/A</v>
      </c>
      <c r="AA241" s="1" t="e">
        <f t="shared" si="18"/>
        <v>#N/A</v>
      </c>
      <c r="AB241" s="1">
        <f t="shared" si="19"/>
        <v>688</v>
      </c>
    </row>
    <row r="242" spans="1:28" hidden="1" x14ac:dyDescent="0.3">
      <c r="A242" s="1">
        <v>695</v>
      </c>
      <c r="B242" s="1" t="s">
        <v>1376</v>
      </c>
      <c r="C242" s="5">
        <v>43560.701006944444</v>
      </c>
      <c r="D242" s="1" t="s">
        <v>1389</v>
      </c>
      <c r="E242" s="1" t="s">
        <v>78</v>
      </c>
      <c r="F242" s="1" t="s">
        <v>662</v>
      </c>
      <c r="G242" s="1" t="s">
        <v>653</v>
      </c>
      <c r="H242" s="1" t="s">
        <v>654</v>
      </c>
      <c r="I242" s="1" t="s">
        <v>427</v>
      </c>
      <c r="J242" s="1" t="s">
        <v>1378</v>
      </c>
      <c r="K242" s="1" t="s">
        <v>186</v>
      </c>
      <c r="L242" s="2">
        <v>217</v>
      </c>
      <c r="M242" s="1" t="s">
        <v>1379</v>
      </c>
      <c r="N242" s="1" t="s">
        <v>6616</v>
      </c>
      <c r="O242" s="1"/>
      <c r="P242" s="1"/>
      <c r="Q242" s="1"/>
      <c r="R242" s="1"/>
      <c r="S242" s="1"/>
      <c r="T242" s="1"/>
      <c r="U242" s="1" t="s">
        <v>666</v>
      </c>
      <c r="V242" s="1" t="s">
        <v>667</v>
      </c>
      <c r="W242" s="1"/>
      <c r="X242" s="1">
        <f t="shared" si="15"/>
        <v>695</v>
      </c>
      <c r="Y242" s="1" t="str">
        <f t="shared" si="16"/>
        <v>Estimación Aprobada</v>
      </c>
      <c r="Z242" s="1">
        <f t="shared" si="17"/>
        <v>695</v>
      </c>
      <c r="AA242" s="1" t="str">
        <f t="shared" si="18"/>
        <v>Activo</v>
      </c>
      <c r="AB242" s="1">
        <f t="shared" si="19"/>
        <v>695</v>
      </c>
    </row>
    <row r="243" spans="1:28" hidden="1" x14ac:dyDescent="0.3">
      <c r="A243" s="1">
        <v>720</v>
      </c>
      <c r="B243" s="1" t="s">
        <v>1407</v>
      </c>
      <c r="C243" s="5">
        <v>43571.449328703704</v>
      </c>
      <c r="D243" s="1" t="s">
        <v>1412</v>
      </c>
      <c r="E243" s="1" t="s">
        <v>78</v>
      </c>
      <c r="F243" s="1" t="s">
        <v>662</v>
      </c>
      <c r="G243" s="1" t="s">
        <v>653</v>
      </c>
      <c r="H243" s="1" t="s">
        <v>654</v>
      </c>
      <c r="I243" s="1" t="s">
        <v>427</v>
      </c>
      <c r="J243" s="1" t="s">
        <v>1378</v>
      </c>
      <c r="K243" s="1" t="s">
        <v>186</v>
      </c>
      <c r="L243" s="2">
        <v>217</v>
      </c>
      <c r="M243" s="1" t="s">
        <v>1379</v>
      </c>
      <c r="N243" s="1" t="s">
        <v>6616</v>
      </c>
      <c r="O243" s="1"/>
      <c r="P243" s="1"/>
      <c r="Q243" s="1"/>
      <c r="R243" s="1"/>
      <c r="S243" s="1"/>
      <c r="T243" s="1"/>
      <c r="U243" s="1" t="s">
        <v>666</v>
      </c>
      <c r="V243" s="1" t="s">
        <v>667</v>
      </c>
      <c r="W243" s="1"/>
      <c r="X243" s="1" t="e">
        <f t="shared" si="15"/>
        <v>#N/A</v>
      </c>
      <c r="Y243" s="1" t="e">
        <f t="shared" si="16"/>
        <v>#N/A</v>
      </c>
      <c r="Z243" s="1" t="e">
        <f t="shared" si="17"/>
        <v>#N/A</v>
      </c>
      <c r="AA243" s="1" t="e">
        <f t="shared" si="18"/>
        <v>#N/A</v>
      </c>
      <c r="AB243" s="1">
        <f t="shared" si="19"/>
        <v>720</v>
      </c>
    </row>
    <row r="244" spans="1:28" hidden="1" x14ac:dyDescent="0.3">
      <c r="A244" s="1">
        <v>725</v>
      </c>
      <c r="B244" s="1" t="s">
        <v>1407</v>
      </c>
      <c r="C244" s="5">
        <v>43571.504155092596</v>
      </c>
      <c r="D244" s="1" t="s">
        <v>1415</v>
      </c>
      <c r="E244" s="1" t="s">
        <v>78</v>
      </c>
      <c r="F244" s="1" t="s">
        <v>662</v>
      </c>
      <c r="G244" s="1" t="s">
        <v>653</v>
      </c>
      <c r="H244" s="1" t="s">
        <v>654</v>
      </c>
      <c r="I244" s="1" t="s">
        <v>427</v>
      </c>
      <c r="J244" s="1" t="s">
        <v>1378</v>
      </c>
      <c r="K244" s="1" t="s">
        <v>186</v>
      </c>
      <c r="L244" s="2">
        <v>217</v>
      </c>
      <c r="M244" s="1" t="s">
        <v>1379</v>
      </c>
      <c r="N244" s="1" t="s">
        <v>6616</v>
      </c>
      <c r="O244" s="1"/>
      <c r="P244" s="1"/>
      <c r="Q244" s="1"/>
      <c r="R244" s="1"/>
      <c r="S244" s="1"/>
      <c r="T244" s="1"/>
      <c r="U244" s="1" t="s">
        <v>666</v>
      </c>
      <c r="V244" s="1" t="s">
        <v>667</v>
      </c>
      <c r="W244" s="1"/>
      <c r="X244" s="1" t="e">
        <f t="shared" si="15"/>
        <v>#N/A</v>
      </c>
      <c r="Y244" s="1" t="e">
        <f t="shared" si="16"/>
        <v>#N/A</v>
      </c>
      <c r="Z244" s="1" t="e">
        <f t="shared" si="17"/>
        <v>#N/A</v>
      </c>
      <c r="AA244" s="1" t="e">
        <f t="shared" si="18"/>
        <v>#N/A</v>
      </c>
      <c r="AB244" s="1">
        <f t="shared" si="19"/>
        <v>725</v>
      </c>
    </row>
    <row r="245" spans="1:28" hidden="1" x14ac:dyDescent="0.3">
      <c r="A245" s="1">
        <v>728</v>
      </c>
      <c r="B245" s="1" t="s">
        <v>1407</v>
      </c>
      <c r="C245" s="5">
        <v>43571.539050925923</v>
      </c>
      <c r="D245" s="1" t="s">
        <v>1418</v>
      </c>
      <c r="E245" s="1" t="s">
        <v>78</v>
      </c>
      <c r="F245" s="1" t="s">
        <v>662</v>
      </c>
      <c r="G245" s="1" t="s">
        <v>653</v>
      </c>
      <c r="H245" s="1" t="s">
        <v>654</v>
      </c>
      <c r="I245" s="1" t="s">
        <v>427</v>
      </c>
      <c r="J245" s="1" t="s">
        <v>1378</v>
      </c>
      <c r="K245" s="1" t="s">
        <v>186</v>
      </c>
      <c r="L245" s="2">
        <v>217</v>
      </c>
      <c r="M245" s="1" t="s">
        <v>1379</v>
      </c>
      <c r="N245" s="1" t="s">
        <v>6616</v>
      </c>
      <c r="O245" s="1"/>
      <c r="P245" s="1"/>
      <c r="Q245" s="1"/>
      <c r="R245" s="1"/>
      <c r="S245" s="1"/>
      <c r="T245" s="1"/>
      <c r="U245" s="1" t="s">
        <v>666</v>
      </c>
      <c r="V245" s="1" t="s">
        <v>667</v>
      </c>
      <c r="W245" s="1"/>
      <c r="X245" s="1">
        <f t="shared" si="15"/>
        <v>728</v>
      </c>
      <c r="Y245" s="1" t="str">
        <f t="shared" si="16"/>
        <v>Estimación Aprobada</v>
      </c>
      <c r="Z245" s="1">
        <f t="shared" si="17"/>
        <v>728</v>
      </c>
      <c r="AA245" s="1" t="str">
        <f t="shared" si="18"/>
        <v>Activo</v>
      </c>
      <c r="AB245" s="1">
        <f t="shared" si="19"/>
        <v>728</v>
      </c>
    </row>
    <row r="246" spans="1:28" hidden="1" x14ac:dyDescent="0.3">
      <c r="A246" s="1">
        <v>733</v>
      </c>
      <c r="B246" s="1" t="s">
        <v>1423</v>
      </c>
      <c r="C246" s="5">
        <v>43572.542407407411</v>
      </c>
      <c r="D246" s="1" t="s">
        <v>547</v>
      </c>
      <c r="E246" s="1" t="s">
        <v>354</v>
      </c>
      <c r="F246" s="1" t="s">
        <v>792</v>
      </c>
      <c r="G246" s="1" t="s">
        <v>653</v>
      </c>
      <c r="H246" s="1" t="s">
        <v>182</v>
      </c>
      <c r="I246" s="1" t="s">
        <v>999</v>
      </c>
      <c r="J246" s="1" t="s">
        <v>140</v>
      </c>
      <c r="K246" s="1" t="s">
        <v>148</v>
      </c>
      <c r="L246" s="2">
        <v>2075.1</v>
      </c>
      <c r="M246" s="1" t="s">
        <v>683</v>
      </c>
      <c r="N246" s="1" t="s">
        <v>6613</v>
      </c>
      <c r="O246" s="1"/>
      <c r="P246" s="1"/>
      <c r="Q246" s="1"/>
      <c r="R246" s="1" t="s">
        <v>218</v>
      </c>
      <c r="S246" s="1" t="s">
        <v>672</v>
      </c>
      <c r="T246" s="1"/>
      <c r="U246" s="1" t="s">
        <v>666</v>
      </c>
      <c r="V246" s="1" t="s">
        <v>667</v>
      </c>
      <c r="W246" s="1"/>
      <c r="X246" s="1" t="e">
        <f t="shared" si="15"/>
        <v>#N/A</v>
      </c>
      <c r="Y246" s="1" t="e">
        <f t="shared" si="16"/>
        <v>#N/A</v>
      </c>
      <c r="Z246" s="1">
        <f t="shared" si="17"/>
        <v>733</v>
      </c>
      <c r="AA246" s="1" t="str">
        <f t="shared" si="18"/>
        <v>Activo</v>
      </c>
      <c r="AB246" s="1">
        <f t="shared" si="19"/>
        <v>733</v>
      </c>
    </row>
    <row r="247" spans="1:28" hidden="1" x14ac:dyDescent="0.3">
      <c r="A247" s="1">
        <v>740</v>
      </c>
      <c r="B247" s="1" t="s">
        <v>855</v>
      </c>
      <c r="C247" s="5">
        <v>43579.595914351848</v>
      </c>
      <c r="D247" s="1" t="s">
        <v>551</v>
      </c>
      <c r="E247" s="1" t="s">
        <v>90</v>
      </c>
      <c r="F247" s="1" t="s">
        <v>700</v>
      </c>
      <c r="G247" s="1" t="s">
        <v>653</v>
      </c>
      <c r="H247" s="1" t="s">
        <v>654</v>
      </c>
      <c r="I247" s="1" t="s">
        <v>85</v>
      </c>
      <c r="J247" s="1" t="s">
        <v>109</v>
      </c>
      <c r="K247" s="1" t="s">
        <v>103</v>
      </c>
      <c r="L247" s="2">
        <v>666</v>
      </c>
      <c r="M247" s="1" t="s">
        <v>733</v>
      </c>
      <c r="N247" s="1" t="s">
        <v>887</v>
      </c>
      <c r="O247" s="1" t="s">
        <v>109</v>
      </c>
      <c r="P247" s="1"/>
      <c r="Q247" s="1"/>
      <c r="R247" s="1"/>
      <c r="S247" s="1"/>
      <c r="T247" s="1"/>
      <c r="U247" s="1" t="s">
        <v>666</v>
      </c>
      <c r="V247" s="1" t="s">
        <v>667</v>
      </c>
      <c r="W247" s="1"/>
      <c r="X247" s="1">
        <f t="shared" si="15"/>
        <v>740</v>
      </c>
      <c r="Y247" s="1" t="str">
        <f t="shared" si="16"/>
        <v>Estimación Aprobada</v>
      </c>
      <c r="Z247" s="1">
        <f t="shared" si="17"/>
        <v>740</v>
      </c>
      <c r="AA247" s="1" t="str">
        <f t="shared" si="18"/>
        <v>Activo</v>
      </c>
      <c r="AB247" s="1">
        <f t="shared" si="19"/>
        <v>740</v>
      </c>
    </row>
    <row r="248" spans="1:28" hidden="1" x14ac:dyDescent="0.3">
      <c r="A248" s="1">
        <v>743</v>
      </c>
      <c r="B248" s="1" t="s">
        <v>846</v>
      </c>
      <c r="C248" s="5">
        <v>43579.697129629632</v>
      </c>
      <c r="D248" s="1" t="s">
        <v>1433</v>
      </c>
      <c r="E248" s="1" t="s">
        <v>48</v>
      </c>
      <c r="F248" s="1" t="s">
        <v>652</v>
      </c>
      <c r="G248" s="1" t="s">
        <v>653</v>
      </c>
      <c r="H248" s="1" t="s">
        <v>663</v>
      </c>
      <c r="I248" s="1" t="s">
        <v>55</v>
      </c>
      <c r="J248" s="1" t="s">
        <v>277</v>
      </c>
      <c r="K248" s="1" t="s">
        <v>650</v>
      </c>
      <c r="L248" s="2">
        <v>58</v>
      </c>
      <c r="M248" s="1" t="s">
        <v>3996</v>
      </c>
      <c r="N248" s="1" t="s">
        <v>887</v>
      </c>
      <c r="O248" s="1" t="s">
        <v>6701</v>
      </c>
      <c r="P248" s="1"/>
      <c r="Q248" s="1"/>
      <c r="R248" s="1"/>
      <c r="S248" s="1"/>
      <c r="T248" s="1"/>
      <c r="U248" s="1" t="s">
        <v>666</v>
      </c>
      <c r="V248" s="1" t="s">
        <v>667</v>
      </c>
      <c r="W248" s="1"/>
      <c r="X248" s="1">
        <f t="shared" si="15"/>
        <v>743</v>
      </c>
      <c r="Y248" s="1">
        <f t="shared" si="16"/>
        <v>0</v>
      </c>
      <c r="Z248" s="1" t="e">
        <f t="shared" si="17"/>
        <v>#N/A</v>
      </c>
      <c r="AA248" s="1" t="e">
        <f t="shared" si="18"/>
        <v>#N/A</v>
      </c>
      <c r="AB248" s="1">
        <f t="shared" si="19"/>
        <v>743</v>
      </c>
    </row>
    <row r="249" spans="1:28" hidden="1" x14ac:dyDescent="0.3">
      <c r="A249" s="1">
        <v>755</v>
      </c>
      <c r="B249" s="1" t="s">
        <v>376</v>
      </c>
      <c r="C249" s="5">
        <v>43584.448495370372</v>
      </c>
      <c r="D249" s="1" t="s">
        <v>1447</v>
      </c>
      <c r="E249" s="1" t="s">
        <v>139</v>
      </c>
      <c r="F249" s="1" t="s">
        <v>713</v>
      </c>
      <c r="G249" s="1" t="s">
        <v>653</v>
      </c>
      <c r="H249" s="1" t="s">
        <v>654</v>
      </c>
      <c r="I249" s="1" t="s">
        <v>39</v>
      </c>
      <c r="J249" s="1" t="s">
        <v>682</v>
      </c>
      <c r="K249" s="1" t="s">
        <v>376</v>
      </c>
      <c r="L249" s="2">
        <v>879</v>
      </c>
      <c r="M249" s="1" t="s">
        <v>1339</v>
      </c>
      <c r="N249" s="1" t="s">
        <v>887</v>
      </c>
      <c r="O249" s="1"/>
      <c r="P249" s="1"/>
      <c r="Q249" s="1"/>
      <c r="R249" s="1" t="s">
        <v>218</v>
      </c>
      <c r="S249" s="1" t="s">
        <v>672</v>
      </c>
      <c r="T249" s="1"/>
      <c r="U249" s="1" t="s">
        <v>666</v>
      </c>
      <c r="V249" s="1" t="s">
        <v>667</v>
      </c>
      <c r="W249" s="1"/>
      <c r="X249" s="1">
        <f t="shared" si="15"/>
        <v>755</v>
      </c>
      <c r="Y249" s="1" t="str">
        <f t="shared" si="16"/>
        <v>Estimación Aprobada</v>
      </c>
      <c r="Z249" s="1">
        <f t="shared" si="17"/>
        <v>755</v>
      </c>
      <c r="AA249" s="1" t="str">
        <f t="shared" si="18"/>
        <v>Activo</v>
      </c>
      <c r="AB249" s="1">
        <f t="shared" si="19"/>
        <v>755</v>
      </c>
    </row>
    <row r="250" spans="1:28" hidden="1" x14ac:dyDescent="0.3">
      <c r="A250" s="1">
        <v>766</v>
      </c>
      <c r="B250" s="1" t="s">
        <v>1326</v>
      </c>
      <c r="C250" s="5">
        <v>43587.712708333333</v>
      </c>
      <c r="D250" s="1" t="s">
        <v>554</v>
      </c>
      <c r="E250" s="1" t="s">
        <v>48</v>
      </c>
      <c r="F250" s="1" t="s">
        <v>652</v>
      </c>
      <c r="G250" s="1" t="s">
        <v>653</v>
      </c>
      <c r="H250" s="1" t="s">
        <v>663</v>
      </c>
      <c r="I250" s="1" t="s">
        <v>123</v>
      </c>
      <c r="J250" s="1" t="s">
        <v>998</v>
      </c>
      <c r="K250" s="1" t="s">
        <v>281</v>
      </c>
      <c r="L250" s="2">
        <v>2079</v>
      </c>
      <c r="M250" s="1" t="s">
        <v>1003</v>
      </c>
      <c r="N250" s="1" t="s">
        <v>887</v>
      </c>
      <c r="O250" s="1"/>
      <c r="P250" s="1"/>
      <c r="Q250" s="1"/>
      <c r="R250" s="1" t="s">
        <v>218</v>
      </c>
      <c r="S250" s="1" t="s">
        <v>709</v>
      </c>
      <c r="T250" s="1"/>
      <c r="U250" s="1" t="s">
        <v>666</v>
      </c>
      <c r="V250" s="1" t="s">
        <v>667</v>
      </c>
      <c r="W250" s="1"/>
      <c r="X250" s="1">
        <f t="shared" si="15"/>
        <v>766</v>
      </c>
      <c r="Y250" s="1" t="str">
        <f t="shared" si="16"/>
        <v>Estimación Aprobada</v>
      </c>
      <c r="Z250" s="1">
        <f t="shared" si="17"/>
        <v>766</v>
      </c>
      <c r="AA250" s="1" t="str">
        <f t="shared" si="18"/>
        <v>Activo</v>
      </c>
      <c r="AB250" s="1">
        <f t="shared" si="19"/>
        <v>766</v>
      </c>
    </row>
    <row r="251" spans="1:28" hidden="1" x14ac:dyDescent="0.3">
      <c r="A251" s="1">
        <v>768</v>
      </c>
      <c r="B251" s="1" t="s">
        <v>54</v>
      </c>
      <c r="C251" s="5">
        <v>43587.798796296294</v>
      </c>
      <c r="D251" s="1" t="s">
        <v>1462</v>
      </c>
      <c r="E251" s="1" t="s">
        <v>61</v>
      </c>
      <c r="F251" s="1" t="s">
        <v>719</v>
      </c>
      <c r="G251" s="1" t="s">
        <v>653</v>
      </c>
      <c r="H251" s="1" t="s">
        <v>1463</v>
      </c>
      <c r="I251" s="1" t="s">
        <v>55</v>
      </c>
      <c r="J251" s="1" t="s">
        <v>62</v>
      </c>
      <c r="K251" s="1" t="s">
        <v>54</v>
      </c>
      <c r="L251" s="2">
        <v>2075.1</v>
      </c>
      <c r="M251" s="1" t="s">
        <v>683</v>
      </c>
      <c r="N251" s="1" t="s">
        <v>6613</v>
      </c>
      <c r="O251" s="1" t="s">
        <v>170</v>
      </c>
      <c r="P251" s="1" t="s">
        <v>1464</v>
      </c>
      <c r="Q251" s="1" t="s">
        <v>177</v>
      </c>
      <c r="R251" s="1" t="s">
        <v>218</v>
      </c>
      <c r="S251" s="1" t="s">
        <v>759</v>
      </c>
      <c r="T251" s="1"/>
      <c r="U251" s="1" t="s">
        <v>666</v>
      </c>
      <c r="V251" s="1" t="s">
        <v>667</v>
      </c>
      <c r="W251" s="1"/>
      <c r="X251" s="1" t="e">
        <f t="shared" si="15"/>
        <v>#N/A</v>
      </c>
      <c r="Y251" s="1" t="e">
        <f t="shared" si="16"/>
        <v>#N/A</v>
      </c>
      <c r="Z251" s="1">
        <f t="shared" si="17"/>
        <v>768</v>
      </c>
      <c r="AA251" s="1" t="str">
        <f t="shared" si="18"/>
        <v>Activo</v>
      </c>
      <c r="AB251" s="1">
        <f t="shared" si="19"/>
        <v>768</v>
      </c>
    </row>
    <row r="252" spans="1:28" hidden="1" x14ac:dyDescent="0.3">
      <c r="A252" s="1">
        <v>770</v>
      </c>
      <c r="B252" s="1" t="s">
        <v>937</v>
      </c>
      <c r="C252" s="5">
        <v>43588.633402777778</v>
      </c>
      <c r="D252" s="1" t="s">
        <v>1466</v>
      </c>
      <c r="E252" s="1" t="s">
        <v>90</v>
      </c>
      <c r="F252" s="1" t="s">
        <v>700</v>
      </c>
      <c r="G252" s="1" t="s">
        <v>653</v>
      </c>
      <c r="H252" s="1" t="s">
        <v>654</v>
      </c>
      <c r="I252" s="1" t="s">
        <v>85</v>
      </c>
      <c r="J252" s="1" t="s">
        <v>109</v>
      </c>
      <c r="K252" s="1" t="s">
        <v>103</v>
      </c>
      <c r="L252" s="2">
        <v>787</v>
      </c>
      <c r="M252" s="1" t="s">
        <v>1194</v>
      </c>
      <c r="N252" s="1" t="s">
        <v>887</v>
      </c>
      <c r="O252" s="1" t="s">
        <v>6479</v>
      </c>
      <c r="P252" s="1"/>
      <c r="Q252" s="1"/>
      <c r="R252" s="1" t="s">
        <v>218</v>
      </c>
      <c r="S252" s="1" t="s">
        <v>672</v>
      </c>
      <c r="T252" s="1"/>
      <c r="U252" s="1" t="s">
        <v>666</v>
      </c>
      <c r="V252" s="1" t="s">
        <v>667</v>
      </c>
      <c r="W252" s="1"/>
      <c r="X252" s="1">
        <f t="shared" si="15"/>
        <v>770</v>
      </c>
      <c r="Y252" s="1" t="str">
        <f t="shared" si="16"/>
        <v>Validar Estimación</v>
      </c>
      <c r="Z252" s="1">
        <f t="shared" si="17"/>
        <v>770</v>
      </c>
      <c r="AA252" s="1" t="str">
        <f t="shared" si="18"/>
        <v>Activo</v>
      </c>
      <c r="AB252" s="1">
        <f t="shared" si="19"/>
        <v>770</v>
      </c>
    </row>
    <row r="253" spans="1:28" hidden="1" x14ac:dyDescent="0.3">
      <c r="A253" s="1">
        <v>771</v>
      </c>
      <c r="B253" s="1" t="s">
        <v>73</v>
      </c>
      <c r="C253" s="5">
        <v>43591.436851851853</v>
      </c>
      <c r="D253" s="1" t="s">
        <v>560</v>
      </c>
      <c r="E253" s="1" t="s">
        <v>78</v>
      </c>
      <c r="F253" s="1" t="s">
        <v>662</v>
      </c>
      <c r="G253" s="1" t="s">
        <v>653</v>
      </c>
      <c r="H253" s="1" t="s">
        <v>663</v>
      </c>
      <c r="I253" s="1" t="s">
        <v>39</v>
      </c>
      <c r="J253" s="1" t="s">
        <v>79</v>
      </c>
      <c r="K253" s="1" t="s">
        <v>73</v>
      </c>
      <c r="L253" s="2">
        <v>1030</v>
      </c>
      <c r="M253" s="1" t="s">
        <v>1467</v>
      </c>
      <c r="N253" s="1" t="s">
        <v>183</v>
      </c>
      <c r="O253" s="1"/>
      <c r="P253" s="1"/>
      <c r="Q253" s="1"/>
      <c r="R253" s="1"/>
      <c r="S253" s="1"/>
      <c r="T253" s="1"/>
      <c r="U253" s="1" t="s">
        <v>666</v>
      </c>
      <c r="V253" s="1" t="s">
        <v>667</v>
      </c>
      <c r="W253" s="1"/>
      <c r="X253" s="1">
        <f t="shared" si="15"/>
        <v>771</v>
      </c>
      <c r="Y253" s="1" t="str">
        <f t="shared" si="16"/>
        <v>Estimación Aprobada</v>
      </c>
      <c r="Z253" s="1">
        <f t="shared" si="17"/>
        <v>771</v>
      </c>
      <c r="AA253" s="1" t="str">
        <f t="shared" si="18"/>
        <v>Activo</v>
      </c>
      <c r="AB253" s="1">
        <f t="shared" si="19"/>
        <v>771</v>
      </c>
    </row>
    <row r="254" spans="1:28" hidden="1" x14ac:dyDescent="0.3">
      <c r="A254" s="1">
        <v>775</v>
      </c>
      <c r="B254" s="1" t="s">
        <v>1423</v>
      </c>
      <c r="C254" s="5">
        <v>43591.752766203703</v>
      </c>
      <c r="D254" s="1" t="s">
        <v>1474</v>
      </c>
      <c r="E254" s="1" t="s">
        <v>139</v>
      </c>
      <c r="F254" s="1" t="s">
        <v>713</v>
      </c>
      <c r="G254" s="1" t="s">
        <v>653</v>
      </c>
      <c r="H254" s="1" t="s">
        <v>1439</v>
      </c>
      <c r="I254" s="1" t="s">
        <v>999</v>
      </c>
      <c r="J254" s="1" t="s">
        <v>50</v>
      </c>
      <c r="K254" s="1" t="s">
        <v>148</v>
      </c>
      <c r="L254" s="2">
        <v>962</v>
      </c>
      <c r="M254" s="1" t="s">
        <v>1475</v>
      </c>
      <c r="N254" s="1" t="s">
        <v>80</v>
      </c>
      <c r="O254" s="1"/>
      <c r="P254" s="1"/>
      <c r="Q254" s="1"/>
      <c r="R254" s="1"/>
      <c r="S254" s="1"/>
      <c r="T254" s="1"/>
      <c r="U254" s="1" t="s">
        <v>666</v>
      </c>
      <c r="V254" s="1" t="s">
        <v>667</v>
      </c>
      <c r="W254" s="1"/>
      <c r="X254" s="1">
        <f t="shared" si="15"/>
        <v>775</v>
      </c>
      <c r="Y254" s="1" t="str">
        <f t="shared" si="16"/>
        <v>Observación a Estimación</v>
      </c>
      <c r="Z254" s="1" t="e">
        <f t="shared" si="17"/>
        <v>#N/A</v>
      </c>
      <c r="AA254" s="1" t="e">
        <f t="shared" si="18"/>
        <v>#N/A</v>
      </c>
      <c r="AB254" s="1">
        <f t="shared" si="19"/>
        <v>775</v>
      </c>
    </row>
    <row r="255" spans="1:28" hidden="1" x14ac:dyDescent="0.3">
      <c r="A255" s="1">
        <v>777</v>
      </c>
      <c r="B255" s="1" t="s">
        <v>40</v>
      </c>
      <c r="C255" s="5">
        <v>43592.602141203701</v>
      </c>
      <c r="D255" s="1" t="s">
        <v>562</v>
      </c>
      <c r="E255" s="1" t="s">
        <v>78</v>
      </c>
      <c r="F255" s="1" t="s">
        <v>662</v>
      </c>
      <c r="G255" s="1" t="s">
        <v>653</v>
      </c>
      <c r="H255" s="1" t="s">
        <v>663</v>
      </c>
      <c r="I255" s="1" t="s">
        <v>427</v>
      </c>
      <c r="J255" s="1" t="s">
        <v>682</v>
      </c>
      <c r="K255" s="1" t="s">
        <v>40</v>
      </c>
      <c r="L255" s="2">
        <v>746</v>
      </c>
      <c r="M255" s="1" t="s">
        <v>1477</v>
      </c>
      <c r="N255" s="1" t="s">
        <v>887</v>
      </c>
      <c r="O255" s="1"/>
      <c r="P255" s="1"/>
      <c r="Q255" s="1"/>
      <c r="R255" s="1" t="s">
        <v>218</v>
      </c>
      <c r="S255" s="1" t="s">
        <v>1478</v>
      </c>
      <c r="T255" s="1"/>
      <c r="U255" s="1" t="s">
        <v>666</v>
      </c>
      <c r="V255" s="1" t="s">
        <v>667</v>
      </c>
      <c r="W255" s="1"/>
      <c r="X255" s="1">
        <f t="shared" si="15"/>
        <v>777</v>
      </c>
      <c r="Y255" s="1" t="str">
        <f t="shared" si="16"/>
        <v>Estimación Aprobada</v>
      </c>
      <c r="Z255" s="1">
        <f t="shared" si="17"/>
        <v>777</v>
      </c>
      <c r="AA255" s="1" t="str">
        <f t="shared" si="18"/>
        <v>Activo</v>
      </c>
      <c r="AB255" s="1">
        <f t="shared" si="19"/>
        <v>777</v>
      </c>
    </row>
    <row r="256" spans="1:28" hidden="1" x14ac:dyDescent="0.3">
      <c r="A256" s="1">
        <v>784</v>
      </c>
      <c r="B256" s="1" t="s">
        <v>927</v>
      </c>
      <c r="C256" s="5">
        <v>43593.840474537035</v>
      </c>
      <c r="D256" s="1" t="s">
        <v>1485</v>
      </c>
      <c r="E256" s="1" t="s">
        <v>61</v>
      </c>
      <c r="F256" s="1" t="s">
        <v>719</v>
      </c>
      <c r="G256" s="1" t="s">
        <v>653</v>
      </c>
      <c r="H256" s="1" t="s">
        <v>756</v>
      </c>
      <c r="I256" s="1" t="s">
        <v>55</v>
      </c>
      <c r="J256" s="1" t="s">
        <v>62</v>
      </c>
      <c r="K256" s="1" t="s">
        <v>54</v>
      </c>
      <c r="L256" s="2">
        <v>299</v>
      </c>
      <c r="M256" s="1" t="s">
        <v>757</v>
      </c>
      <c r="N256" s="1" t="s">
        <v>887</v>
      </c>
      <c r="O256" s="1"/>
      <c r="P256" s="1" t="s">
        <v>1080</v>
      </c>
      <c r="Q256" s="1" t="s">
        <v>1486</v>
      </c>
      <c r="R256" s="1" t="s">
        <v>218</v>
      </c>
      <c r="S256" s="1" t="s">
        <v>672</v>
      </c>
      <c r="T256" s="1"/>
      <c r="U256" s="1" t="s">
        <v>1791</v>
      </c>
      <c r="V256" s="1" t="s">
        <v>667</v>
      </c>
      <c r="W256" s="1"/>
      <c r="X256" s="1">
        <f t="shared" si="15"/>
        <v>784</v>
      </c>
      <c r="Y256" s="1" t="str">
        <f t="shared" si="16"/>
        <v>Estimación Cancelada Negocio</v>
      </c>
      <c r="Z256" s="1">
        <f t="shared" si="17"/>
        <v>784</v>
      </c>
      <c r="AA256" s="1" t="str">
        <f t="shared" si="18"/>
        <v>Activo</v>
      </c>
      <c r="AB256" s="1">
        <f t="shared" si="19"/>
        <v>784</v>
      </c>
    </row>
    <row r="257" spans="1:28" hidden="1" x14ac:dyDescent="0.3">
      <c r="A257" s="1">
        <v>792</v>
      </c>
      <c r="B257" s="1" t="s">
        <v>426</v>
      </c>
      <c r="C257" s="5">
        <v>43598.532326388886</v>
      </c>
      <c r="D257" s="1" t="s">
        <v>1496</v>
      </c>
      <c r="E257" s="1" t="s">
        <v>139</v>
      </c>
      <c r="F257" s="1" t="s">
        <v>713</v>
      </c>
      <c r="G257" s="1" t="s">
        <v>653</v>
      </c>
      <c r="H257" s="1" t="s">
        <v>182</v>
      </c>
      <c r="I257" s="1" t="s">
        <v>41</v>
      </c>
      <c r="J257" s="1" t="s">
        <v>140</v>
      </c>
      <c r="K257" s="1" t="s">
        <v>426</v>
      </c>
      <c r="L257" s="2">
        <v>2075.1</v>
      </c>
      <c r="M257" s="1" t="s">
        <v>683</v>
      </c>
      <c r="N257" s="1" t="s">
        <v>6613</v>
      </c>
      <c r="O257" s="1"/>
      <c r="P257" s="1"/>
      <c r="Q257" s="1"/>
      <c r="R257" s="1" t="s">
        <v>218</v>
      </c>
      <c r="S257" s="1" t="s">
        <v>672</v>
      </c>
      <c r="T257" s="1"/>
      <c r="U257" s="1" t="s">
        <v>666</v>
      </c>
      <c r="V257" s="1" t="s">
        <v>667</v>
      </c>
      <c r="W257" s="1"/>
      <c r="X257" s="1" t="e">
        <f t="shared" si="15"/>
        <v>#N/A</v>
      </c>
      <c r="Y257" s="1" t="e">
        <f t="shared" si="16"/>
        <v>#N/A</v>
      </c>
      <c r="Z257" s="1">
        <f t="shared" si="17"/>
        <v>792</v>
      </c>
      <c r="AA257" s="1" t="str">
        <f t="shared" si="18"/>
        <v>Activo</v>
      </c>
      <c r="AB257" s="1">
        <f t="shared" si="19"/>
        <v>792</v>
      </c>
    </row>
    <row r="258" spans="1:28" hidden="1" x14ac:dyDescent="0.3">
      <c r="A258" s="1">
        <v>800</v>
      </c>
      <c r="B258" s="1" t="s">
        <v>1423</v>
      </c>
      <c r="C258" s="5">
        <v>43600.763888888891</v>
      </c>
      <c r="D258" s="1" t="s">
        <v>1504</v>
      </c>
      <c r="E258" s="1" t="s">
        <v>139</v>
      </c>
      <c r="F258" s="1" t="s">
        <v>713</v>
      </c>
      <c r="G258" s="1" t="s">
        <v>653</v>
      </c>
      <c r="H258" s="1" t="s">
        <v>1439</v>
      </c>
      <c r="I258" s="1" t="s">
        <v>148</v>
      </c>
      <c r="J258" s="1" t="s">
        <v>109</v>
      </c>
      <c r="K258" s="1" t="s">
        <v>999</v>
      </c>
      <c r="L258" s="2">
        <v>666</v>
      </c>
      <c r="M258" s="1" t="s">
        <v>733</v>
      </c>
      <c r="N258" s="1" t="s">
        <v>887</v>
      </c>
      <c r="O258" s="1"/>
      <c r="P258" s="1"/>
      <c r="Q258" s="1"/>
      <c r="R258" s="1" t="s">
        <v>218</v>
      </c>
      <c r="S258" s="1" t="s">
        <v>672</v>
      </c>
      <c r="T258" s="1"/>
      <c r="U258" s="1" t="s">
        <v>666</v>
      </c>
      <c r="V258" s="1" t="s">
        <v>667</v>
      </c>
      <c r="W258" s="1"/>
      <c r="X258" s="1">
        <f t="shared" ref="X258:X321" si="20">VLOOKUP(A258,h_estimacion,1,FALSE)</f>
        <v>800</v>
      </c>
      <c r="Y258" s="1" t="str">
        <f t="shared" ref="Y258:Y321" si="21">VLOOKUP(A258,h_estimacion,18,FALSE)</f>
        <v>Estimación Aprobada</v>
      </c>
      <c r="Z258" s="1">
        <f t="shared" ref="Z258:Z321" si="22">VLOOKUP(A258,h_project,1,FALSE)</f>
        <v>800</v>
      </c>
      <c r="AA258" s="1" t="str">
        <f t="shared" ref="AA258:AA321" si="23">VLOOKUP(A258,h_project,4,FALSE)</f>
        <v>Activo</v>
      </c>
      <c r="AB258" s="1">
        <f t="shared" ref="AB258:AB321" si="24">VLOOKUP(A258,ds,1,FALSE)</f>
        <v>800</v>
      </c>
    </row>
    <row r="259" spans="1:28" hidden="1" x14ac:dyDescent="0.3">
      <c r="A259" s="1">
        <v>807</v>
      </c>
      <c r="B259" s="1" t="s">
        <v>103</v>
      </c>
      <c r="C259" s="5">
        <v>43602.744502314818</v>
      </c>
      <c r="D259" s="1" t="s">
        <v>1511</v>
      </c>
      <c r="E259" s="1" t="s">
        <v>90</v>
      </c>
      <c r="F259" s="1" t="s">
        <v>700</v>
      </c>
      <c r="G259" s="1" t="s">
        <v>653</v>
      </c>
      <c r="H259" s="1" t="s">
        <v>654</v>
      </c>
      <c r="I259" s="1" t="s">
        <v>85</v>
      </c>
      <c r="J259" s="1" t="s">
        <v>109</v>
      </c>
      <c r="K259" s="1" t="s">
        <v>103</v>
      </c>
      <c r="L259" s="2">
        <v>1029</v>
      </c>
      <c r="M259" s="1" t="s">
        <v>1512</v>
      </c>
      <c r="N259" s="1" t="s">
        <v>887</v>
      </c>
      <c r="O259" s="1" t="s">
        <v>6698</v>
      </c>
      <c r="P259" s="1"/>
      <c r="Q259" s="1"/>
      <c r="R259" s="1" t="s">
        <v>218</v>
      </c>
      <c r="S259" s="1" t="s">
        <v>759</v>
      </c>
      <c r="T259" s="1"/>
      <c r="U259" s="1" t="s">
        <v>666</v>
      </c>
      <c r="V259" s="1" t="s">
        <v>667</v>
      </c>
      <c r="W259" s="1"/>
      <c r="X259" s="1">
        <f t="shared" si="20"/>
        <v>807</v>
      </c>
      <c r="Y259" s="1" t="str">
        <f t="shared" si="21"/>
        <v>Estimación Aprobada</v>
      </c>
      <c r="Z259" s="1">
        <f t="shared" si="22"/>
        <v>807</v>
      </c>
      <c r="AA259" s="1" t="str">
        <f t="shared" si="23"/>
        <v>Activo</v>
      </c>
      <c r="AB259" s="1">
        <f t="shared" si="24"/>
        <v>807</v>
      </c>
    </row>
    <row r="260" spans="1:28" hidden="1" x14ac:dyDescent="0.3">
      <c r="A260" s="1">
        <v>815</v>
      </c>
      <c r="B260" s="1" t="s">
        <v>902</v>
      </c>
      <c r="C260" s="5">
        <v>43608.474386574075</v>
      </c>
      <c r="D260" s="1" t="s">
        <v>1521</v>
      </c>
      <c r="E260" s="1" t="s">
        <v>90</v>
      </c>
      <c r="F260" s="1" t="s">
        <v>700</v>
      </c>
      <c r="G260" s="1" t="s">
        <v>653</v>
      </c>
      <c r="H260" s="1" t="s">
        <v>654</v>
      </c>
      <c r="I260" s="1" t="s">
        <v>85</v>
      </c>
      <c r="J260" s="1" t="s">
        <v>109</v>
      </c>
      <c r="K260" s="1" t="s">
        <v>103</v>
      </c>
      <c r="L260" s="2">
        <v>644</v>
      </c>
      <c r="M260" s="1" t="s">
        <v>1175</v>
      </c>
      <c r="N260" s="1" t="s">
        <v>887</v>
      </c>
      <c r="O260" s="1"/>
      <c r="P260" s="1"/>
      <c r="Q260" s="1"/>
      <c r="R260" s="1"/>
      <c r="S260" s="1"/>
      <c r="T260" s="1"/>
      <c r="U260" s="1" t="s">
        <v>666</v>
      </c>
      <c r="V260" s="1" t="s">
        <v>667</v>
      </c>
      <c r="W260" s="1"/>
      <c r="X260" s="1">
        <f t="shared" si="20"/>
        <v>815</v>
      </c>
      <c r="Y260" s="1" t="str">
        <f t="shared" si="21"/>
        <v>Estimación Aprobada</v>
      </c>
      <c r="Z260" s="1">
        <f t="shared" si="22"/>
        <v>815</v>
      </c>
      <c r="AA260" s="1" t="str">
        <f t="shared" si="23"/>
        <v>Activo</v>
      </c>
      <c r="AB260" s="1">
        <f t="shared" si="24"/>
        <v>815</v>
      </c>
    </row>
    <row r="261" spans="1:28" hidden="1" x14ac:dyDescent="0.3">
      <c r="A261" s="1">
        <v>829</v>
      </c>
      <c r="B261" s="1" t="s">
        <v>73</v>
      </c>
      <c r="C261" s="5">
        <v>43614.528749999998</v>
      </c>
      <c r="D261" s="1" t="s">
        <v>575</v>
      </c>
      <c r="E261" s="1" t="s">
        <v>78</v>
      </c>
      <c r="F261" s="1" t="s">
        <v>662</v>
      </c>
      <c r="G261" s="1" t="s">
        <v>653</v>
      </c>
      <c r="H261" s="1" t="s">
        <v>654</v>
      </c>
      <c r="I261" s="1" t="s">
        <v>39</v>
      </c>
      <c r="J261" s="1" t="s">
        <v>394</v>
      </c>
      <c r="K261" s="1" t="s">
        <v>73</v>
      </c>
      <c r="L261" s="2">
        <v>196</v>
      </c>
      <c r="M261" s="1" t="s">
        <v>1535</v>
      </c>
      <c r="N261" s="1" t="s">
        <v>6616</v>
      </c>
      <c r="O261" s="1"/>
      <c r="P261" s="1"/>
      <c r="Q261" s="1"/>
      <c r="R261" s="1"/>
      <c r="S261" s="1"/>
      <c r="T261" s="1"/>
      <c r="U261" s="1" t="s">
        <v>666</v>
      </c>
      <c r="V261" s="1" t="s">
        <v>667</v>
      </c>
      <c r="W261" s="1"/>
      <c r="X261" s="1">
        <f t="shared" si="20"/>
        <v>829</v>
      </c>
      <c r="Y261" s="1" t="str">
        <f t="shared" si="21"/>
        <v>Estimación Aprobada</v>
      </c>
      <c r="Z261" s="1">
        <f t="shared" si="22"/>
        <v>829</v>
      </c>
      <c r="AA261" s="1" t="str">
        <f t="shared" si="23"/>
        <v>Activo</v>
      </c>
      <c r="AB261" s="1">
        <f t="shared" si="24"/>
        <v>829</v>
      </c>
    </row>
    <row r="262" spans="1:28" hidden="1" x14ac:dyDescent="0.3">
      <c r="A262" s="1">
        <v>841</v>
      </c>
      <c r="B262" s="1" t="s">
        <v>40</v>
      </c>
      <c r="C262" s="5">
        <v>43619.548506944448</v>
      </c>
      <c r="D262" s="1" t="s">
        <v>1547</v>
      </c>
      <c r="E262" s="1" t="s">
        <v>48</v>
      </c>
      <c r="F262" s="1" t="s">
        <v>652</v>
      </c>
      <c r="G262" s="1" t="s">
        <v>653</v>
      </c>
      <c r="H262" s="1" t="s">
        <v>756</v>
      </c>
      <c r="I262" s="1" t="s">
        <v>123</v>
      </c>
      <c r="J262" s="1" t="s">
        <v>50</v>
      </c>
      <c r="K262" s="1" t="s">
        <v>122</v>
      </c>
      <c r="L262" s="2">
        <v>700</v>
      </c>
      <c r="M262" s="1" t="s">
        <v>680</v>
      </c>
      <c r="N262" s="1" t="s">
        <v>887</v>
      </c>
      <c r="O262" s="1"/>
      <c r="P262" s="1" t="s">
        <v>758</v>
      </c>
      <c r="Q262" s="1" t="s">
        <v>1486</v>
      </c>
      <c r="R262" s="1" t="s">
        <v>218</v>
      </c>
      <c r="S262" s="1" t="s">
        <v>1141</v>
      </c>
      <c r="T262" s="1"/>
      <c r="U262" s="1" t="s">
        <v>815</v>
      </c>
      <c r="V262" s="1" t="s">
        <v>667</v>
      </c>
      <c r="W262" s="1"/>
      <c r="X262" s="1" t="e">
        <f t="shared" si="20"/>
        <v>#N/A</v>
      </c>
      <c r="Y262" s="1" t="e">
        <f t="shared" si="21"/>
        <v>#N/A</v>
      </c>
      <c r="Z262" s="1" t="e">
        <f t="shared" si="22"/>
        <v>#N/A</v>
      </c>
      <c r="AA262" s="1" t="e">
        <f t="shared" si="23"/>
        <v>#N/A</v>
      </c>
      <c r="AB262" s="1">
        <f t="shared" si="24"/>
        <v>841</v>
      </c>
    </row>
    <row r="263" spans="1:28" hidden="1" x14ac:dyDescent="0.3">
      <c r="A263" s="1">
        <v>851</v>
      </c>
      <c r="B263" s="1" t="s">
        <v>730</v>
      </c>
      <c r="C263" s="5">
        <v>43622.663206018522</v>
      </c>
      <c r="D263" s="1" t="s">
        <v>1557</v>
      </c>
      <c r="E263" s="1" t="s">
        <v>48</v>
      </c>
      <c r="F263" s="1" t="s">
        <v>652</v>
      </c>
      <c r="G263" s="1" t="s">
        <v>653</v>
      </c>
      <c r="H263" s="1" t="s">
        <v>654</v>
      </c>
      <c r="I263" s="1" t="s">
        <v>123</v>
      </c>
      <c r="J263" s="1" t="s">
        <v>128</v>
      </c>
      <c r="K263" s="1" t="s">
        <v>122</v>
      </c>
      <c r="L263" s="2">
        <v>700</v>
      </c>
      <c r="M263" s="1" t="s">
        <v>680</v>
      </c>
      <c r="N263" s="1" t="s">
        <v>887</v>
      </c>
      <c r="O263" s="1"/>
      <c r="P263" s="1"/>
      <c r="Q263" s="1"/>
      <c r="R263" s="1" t="s">
        <v>218</v>
      </c>
      <c r="S263" s="1" t="s">
        <v>672</v>
      </c>
      <c r="T263" s="1"/>
      <c r="U263" s="1" t="s">
        <v>666</v>
      </c>
      <c r="V263" s="1" t="s">
        <v>667</v>
      </c>
      <c r="W263" s="1"/>
      <c r="X263" s="1">
        <f t="shared" si="20"/>
        <v>851</v>
      </c>
      <c r="Y263" s="1" t="str">
        <f t="shared" si="21"/>
        <v>Estimación Cancelada Desarrollo</v>
      </c>
      <c r="Z263" s="1">
        <f t="shared" si="22"/>
        <v>851</v>
      </c>
      <c r="AA263" s="1" t="str">
        <f t="shared" si="23"/>
        <v>Activo</v>
      </c>
      <c r="AB263" s="1">
        <f t="shared" si="24"/>
        <v>851</v>
      </c>
    </row>
    <row r="264" spans="1:28" hidden="1" x14ac:dyDescent="0.3">
      <c r="A264" s="1">
        <v>862</v>
      </c>
      <c r="B264" s="1" t="s">
        <v>826</v>
      </c>
      <c r="C264" s="5">
        <v>43627.784733796296</v>
      </c>
      <c r="D264" s="1" t="s">
        <v>582</v>
      </c>
      <c r="E264" s="1" t="s">
        <v>139</v>
      </c>
      <c r="F264" s="1" t="s">
        <v>713</v>
      </c>
      <c r="G264" s="1" t="s">
        <v>722</v>
      </c>
      <c r="H264" s="1" t="s">
        <v>1439</v>
      </c>
      <c r="I264" s="1" t="s">
        <v>85</v>
      </c>
      <c r="J264" s="1" t="s">
        <v>98</v>
      </c>
      <c r="K264" s="1" t="s">
        <v>84</v>
      </c>
      <c r="L264" s="2">
        <v>936</v>
      </c>
      <c r="M264" s="1" t="s">
        <v>1147</v>
      </c>
      <c r="N264" s="1" t="s">
        <v>887</v>
      </c>
      <c r="O264" s="1"/>
      <c r="P264" s="1"/>
      <c r="Q264" s="1"/>
      <c r="R264" s="1" t="s">
        <v>218</v>
      </c>
      <c r="S264" s="1" t="s">
        <v>672</v>
      </c>
      <c r="T264" s="1"/>
      <c r="U264" s="1" t="s">
        <v>666</v>
      </c>
      <c r="V264" s="1" t="s">
        <v>667</v>
      </c>
      <c r="W264" s="1"/>
      <c r="X264" s="1">
        <f t="shared" si="20"/>
        <v>862</v>
      </c>
      <c r="Y264" s="1" t="str">
        <f t="shared" si="21"/>
        <v>Estimación Aprobada</v>
      </c>
      <c r="Z264" s="1">
        <f t="shared" si="22"/>
        <v>862</v>
      </c>
      <c r="AA264" s="1" t="str">
        <f t="shared" si="23"/>
        <v>Detenido</v>
      </c>
      <c r="AB264" s="1">
        <f t="shared" si="24"/>
        <v>862</v>
      </c>
    </row>
    <row r="265" spans="1:28" hidden="1" x14ac:dyDescent="0.3">
      <c r="A265" s="1">
        <v>868</v>
      </c>
      <c r="B265" s="1" t="s">
        <v>826</v>
      </c>
      <c r="C265" s="5">
        <v>43629.717719907407</v>
      </c>
      <c r="D265" s="1" t="s">
        <v>1571</v>
      </c>
      <c r="E265" s="1" t="s">
        <v>90</v>
      </c>
      <c r="F265" s="1" t="s">
        <v>700</v>
      </c>
      <c r="G265" s="1" t="s">
        <v>653</v>
      </c>
      <c r="H265" s="1" t="s">
        <v>654</v>
      </c>
      <c r="I265" s="1" t="s">
        <v>85</v>
      </c>
      <c r="J265" s="1" t="s">
        <v>98</v>
      </c>
      <c r="K265" s="1" t="s">
        <v>84</v>
      </c>
      <c r="L265" s="2">
        <v>478</v>
      </c>
      <c r="M265" s="1" t="s">
        <v>1014</v>
      </c>
      <c r="N265" s="1" t="s">
        <v>887</v>
      </c>
      <c r="O265" s="1"/>
      <c r="P265" s="1"/>
      <c r="Q265" s="1"/>
      <c r="R265" s="1" t="s">
        <v>218</v>
      </c>
      <c r="S265" s="1" t="s">
        <v>672</v>
      </c>
      <c r="T265" s="1"/>
      <c r="U265" s="1" t="s">
        <v>666</v>
      </c>
      <c r="V265" s="1" t="s">
        <v>667</v>
      </c>
      <c r="W265" s="1"/>
      <c r="X265" s="1">
        <f t="shared" si="20"/>
        <v>868</v>
      </c>
      <c r="Y265" s="1" t="str">
        <f t="shared" si="21"/>
        <v>Estimación Aprobada</v>
      </c>
      <c r="Z265" s="1">
        <f t="shared" si="22"/>
        <v>868</v>
      </c>
      <c r="AA265" s="1" t="str">
        <f t="shared" si="23"/>
        <v>Activo</v>
      </c>
      <c r="AB265" s="1">
        <f t="shared" si="24"/>
        <v>868</v>
      </c>
    </row>
    <row r="266" spans="1:28" hidden="1" x14ac:dyDescent="0.3">
      <c r="A266" s="1">
        <v>874</v>
      </c>
      <c r="B266" s="1" t="s">
        <v>426</v>
      </c>
      <c r="C266" s="5">
        <v>43633.52542824074</v>
      </c>
      <c r="D266" s="1" t="s">
        <v>587</v>
      </c>
      <c r="E266" s="1" t="s">
        <v>159</v>
      </c>
      <c r="F266" s="1" t="s">
        <v>688</v>
      </c>
      <c r="G266" s="1" t="s">
        <v>653</v>
      </c>
      <c r="H266" s="1" t="s">
        <v>663</v>
      </c>
      <c r="I266" s="1" t="s">
        <v>41</v>
      </c>
      <c r="J266" s="1" t="s">
        <v>140</v>
      </c>
      <c r="K266" s="1" t="s">
        <v>426</v>
      </c>
      <c r="L266" s="2">
        <v>630</v>
      </c>
      <c r="M266" s="1" t="s">
        <v>1577</v>
      </c>
      <c r="N266" s="1" t="s">
        <v>6618</v>
      </c>
      <c r="O266" s="1"/>
      <c r="P266" s="1"/>
      <c r="Q266" s="1"/>
      <c r="R266" s="1" t="s">
        <v>218</v>
      </c>
      <c r="S266" s="1" t="s">
        <v>672</v>
      </c>
      <c r="T266" s="1"/>
      <c r="U266" s="1" t="s">
        <v>666</v>
      </c>
      <c r="V266" s="1" t="s">
        <v>667</v>
      </c>
      <c r="W266" s="1"/>
      <c r="X266" s="1">
        <f t="shared" si="20"/>
        <v>874</v>
      </c>
      <c r="Y266" s="1" t="str">
        <f t="shared" si="21"/>
        <v>Estimación Aprobada</v>
      </c>
      <c r="Z266" s="1">
        <f t="shared" si="22"/>
        <v>874</v>
      </c>
      <c r="AA266" s="1" t="str">
        <f t="shared" si="23"/>
        <v>Activo</v>
      </c>
      <c r="AB266" s="1">
        <f t="shared" si="24"/>
        <v>874</v>
      </c>
    </row>
    <row r="267" spans="1:28" hidden="1" x14ac:dyDescent="0.3">
      <c r="A267" s="1">
        <v>876</v>
      </c>
      <c r="B267" s="1" t="s">
        <v>1513</v>
      </c>
      <c r="C267" s="5">
        <v>43633.708136574074</v>
      </c>
      <c r="D267" s="1" t="s">
        <v>1579</v>
      </c>
      <c r="E267" s="1" t="s">
        <v>139</v>
      </c>
      <c r="F267" s="1" t="s">
        <v>713</v>
      </c>
      <c r="G267" s="1" t="s">
        <v>722</v>
      </c>
      <c r="H267" s="1" t="s">
        <v>1439</v>
      </c>
      <c r="I267" s="1" t="s">
        <v>148</v>
      </c>
      <c r="J267" s="1" t="s">
        <v>998</v>
      </c>
      <c r="K267" s="1" t="s">
        <v>999</v>
      </c>
      <c r="L267" s="2">
        <v>2082</v>
      </c>
      <c r="M267" s="1" t="s">
        <v>742</v>
      </c>
      <c r="N267" s="1" t="s">
        <v>887</v>
      </c>
      <c r="O267" s="1"/>
      <c r="P267" s="1"/>
      <c r="Q267" s="1"/>
      <c r="R267" s="1"/>
      <c r="S267" s="1"/>
      <c r="T267" s="1"/>
      <c r="U267" s="1" t="s">
        <v>666</v>
      </c>
      <c r="V267" s="1" t="s">
        <v>667</v>
      </c>
      <c r="W267" s="1"/>
      <c r="X267" s="1" t="e">
        <f t="shared" si="20"/>
        <v>#N/A</v>
      </c>
      <c r="Y267" s="1" t="e">
        <f t="shared" si="21"/>
        <v>#N/A</v>
      </c>
      <c r="Z267" s="1" t="e">
        <f t="shared" si="22"/>
        <v>#N/A</v>
      </c>
      <c r="AA267" s="1" t="e">
        <f t="shared" si="23"/>
        <v>#N/A</v>
      </c>
      <c r="AB267" s="1">
        <f t="shared" si="24"/>
        <v>876</v>
      </c>
    </row>
    <row r="268" spans="1:28" hidden="1" x14ac:dyDescent="0.3">
      <c r="A268" s="1">
        <v>878</v>
      </c>
      <c r="B268" s="1" t="s">
        <v>1513</v>
      </c>
      <c r="C268" s="5">
        <v>43634.535393518519</v>
      </c>
      <c r="D268" s="1" t="s">
        <v>1582</v>
      </c>
      <c r="E268" s="1" t="s">
        <v>139</v>
      </c>
      <c r="F268" s="1" t="s">
        <v>713</v>
      </c>
      <c r="G268" s="1" t="s">
        <v>653</v>
      </c>
      <c r="H268" s="1" t="s">
        <v>1439</v>
      </c>
      <c r="I268" s="1" t="s">
        <v>148</v>
      </c>
      <c r="J268" s="1" t="s">
        <v>210</v>
      </c>
      <c r="K268" s="1" t="s">
        <v>999</v>
      </c>
      <c r="L268" s="2">
        <v>1026</v>
      </c>
      <c r="M268" s="1" t="s">
        <v>1232</v>
      </c>
      <c r="N268" s="1" t="s">
        <v>887</v>
      </c>
      <c r="O268" s="1"/>
      <c r="P268" s="1"/>
      <c r="Q268" s="1"/>
      <c r="R268" s="1"/>
      <c r="S268" s="1"/>
      <c r="T268" s="1"/>
      <c r="U268" s="1" t="s">
        <v>666</v>
      </c>
      <c r="V268" s="1" t="s">
        <v>667</v>
      </c>
      <c r="W268" s="1"/>
      <c r="X268" s="1">
        <f t="shared" si="20"/>
        <v>878</v>
      </c>
      <c r="Y268" s="1" t="str">
        <f t="shared" si="21"/>
        <v>Revisar Estimación</v>
      </c>
      <c r="Z268" s="1" t="e">
        <f t="shared" si="22"/>
        <v>#N/A</v>
      </c>
      <c r="AA268" s="1" t="e">
        <f t="shared" si="23"/>
        <v>#N/A</v>
      </c>
      <c r="AB268" s="1">
        <f t="shared" si="24"/>
        <v>878</v>
      </c>
    </row>
    <row r="269" spans="1:28" hidden="1" x14ac:dyDescent="0.3">
      <c r="A269" s="1">
        <v>884</v>
      </c>
      <c r="B269" s="1" t="s">
        <v>1162</v>
      </c>
      <c r="C269" s="5">
        <v>43635.440370370372</v>
      </c>
      <c r="D269" s="1" t="s">
        <v>590</v>
      </c>
      <c r="E269" s="1" t="s">
        <v>159</v>
      </c>
      <c r="F269" s="1" t="s">
        <v>688</v>
      </c>
      <c r="G269" s="1" t="s">
        <v>653</v>
      </c>
      <c r="H269" s="1" t="s">
        <v>663</v>
      </c>
      <c r="I269" s="1" t="s">
        <v>39</v>
      </c>
      <c r="J269" s="1" t="s">
        <v>210</v>
      </c>
      <c r="K269" s="1" t="s">
        <v>214</v>
      </c>
      <c r="L269" s="2">
        <v>691</v>
      </c>
      <c r="M269" s="1" t="s">
        <v>590</v>
      </c>
      <c r="N269" s="1" t="s">
        <v>887</v>
      </c>
      <c r="O269" s="1"/>
      <c r="P269" s="1"/>
      <c r="Q269" s="1"/>
      <c r="R269" s="1" t="s">
        <v>218</v>
      </c>
      <c r="S269" s="1" t="s">
        <v>672</v>
      </c>
      <c r="T269" s="1"/>
      <c r="U269" s="1" t="s">
        <v>666</v>
      </c>
      <c r="V269" s="1" t="s">
        <v>667</v>
      </c>
      <c r="W269" s="1"/>
      <c r="X269" s="1">
        <f t="shared" si="20"/>
        <v>884</v>
      </c>
      <c r="Y269" s="1" t="str">
        <f t="shared" si="21"/>
        <v>Estimación Aprobada</v>
      </c>
      <c r="Z269" s="1">
        <f t="shared" si="22"/>
        <v>884</v>
      </c>
      <c r="AA269" s="1" t="str">
        <f t="shared" si="23"/>
        <v>Activo</v>
      </c>
      <c r="AB269" s="1">
        <f t="shared" si="24"/>
        <v>884</v>
      </c>
    </row>
    <row r="270" spans="1:28" hidden="1" x14ac:dyDescent="0.3">
      <c r="A270" s="1">
        <v>905</v>
      </c>
      <c r="B270" s="1" t="s">
        <v>937</v>
      </c>
      <c r="C270" s="5">
        <v>43641.633240740739</v>
      </c>
      <c r="D270" s="1" t="s">
        <v>594</v>
      </c>
      <c r="E270" s="1" t="s">
        <v>159</v>
      </c>
      <c r="F270" s="1" t="s">
        <v>652</v>
      </c>
      <c r="G270" s="1" t="s">
        <v>653</v>
      </c>
      <c r="H270" s="1" t="s">
        <v>756</v>
      </c>
      <c r="I270" s="1" t="s">
        <v>85</v>
      </c>
      <c r="J270" s="1" t="s">
        <v>160</v>
      </c>
      <c r="K270" s="1" t="s">
        <v>707</v>
      </c>
      <c r="L270" s="2">
        <v>991</v>
      </c>
      <c r="M270" s="1" t="s">
        <v>1597</v>
      </c>
      <c r="N270" s="1" t="s">
        <v>887</v>
      </c>
      <c r="O270" s="1" t="s">
        <v>4681</v>
      </c>
      <c r="P270" s="1" t="s">
        <v>2152</v>
      </c>
      <c r="Q270" s="1" t="s">
        <v>1486</v>
      </c>
      <c r="R270" s="1" t="s">
        <v>218</v>
      </c>
      <c r="S270" s="1" t="s">
        <v>709</v>
      </c>
      <c r="T270" s="1"/>
      <c r="U270" s="1" t="s">
        <v>1941</v>
      </c>
      <c r="V270" s="1" t="s">
        <v>667</v>
      </c>
      <c r="W270" s="1"/>
      <c r="X270" s="1">
        <f t="shared" si="20"/>
        <v>905</v>
      </c>
      <c r="Y270" s="1" t="str">
        <f t="shared" si="21"/>
        <v>Estimación Aprobada</v>
      </c>
      <c r="Z270" s="1">
        <f t="shared" si="22"/>
        <v>905</v>
      </c>
      <c r="AA270" s="1" t="str">
        <f t="shared" si="23"/>
        <v>Activo</v>
      </c>
      <c r="AB270" s="1">
        <f t="shared" si="24"/>
        <v>905</v>
      </c>
    </row>
    <row r="271" spans="1:28" hidden="1" x14ac:dyDescent="0.3">
      <c r="A271" s="1">
        <v>917</v>
      </c>
      <c r="B271" s="1" t="s">
        <v>596</v>
      </c>
      <c r="C271" s="5">
        <v>43649.469699074078</v>
      </c>
      <c r="D271" s="1" t="s">
        <v>595</v>
      </c>
      <c r="E271" s="1" t="s">
        <v>139</v>
      </c>
      <c r="F271" s="1" t="s">
        <v>713</v>
      </c>
      <c r="G271" s="1" t="s">
        <v>653</v>
      </c>
      <c r="H271" s="1" t="s">
        <v>1439</v>
      </c>
      <c r="I271" s="1" t="s">
        <v>85</v>
      </c>
      <c r="J271" s="1" t="s">
        <v>140</v>
      </c>
      <c r="K271" s="1" t="s">
        <v>596</v>
      </c>
      <c r="L271" s="2">
        <v>2075.1</v>
      </c>
      <c r="M271" s="1" t="s">
        <v>683</v>
      </c>
      <c r="N271" s="1" t="s">
        <v>6613</v>
      </c>
      <c r="O271" s="1"/>
      <c r="P271" s="1"/>
      <c r="Q271" s="1"/>
      <c r="R271" s="1"/>
      <c r="S271" s="1"/>
      <c r="T271" s="1"/>
      <c r="U271" s="1" t="s">
        <v>666</v>
      </c>
      <c r="V271" s="1" t="s">
        <v>667</v>
      </c>
      <c r="W271" s="1"/>
      <c r="X271" s="1" t="e">
        <f t="shared" si="20"/>
        <v>#N/A</v>
      </c>
      <c r="Y271" s="1" t="e">
        <f t="shared" si="21"/>
        <v>#N/A</v>
      </c>
      <c r="Z271" s="1">
        <f t="shared" si="22"/>
        <v>917</v>
      </c>
      <c r="AA271" s="1" t="str">
        <f t="shared" si="23"/>
        <v>Activo</v>
      </c>
      <c r="AB271" s="1">
        <f t="shared" si="24"/>
        <v>917</v>
      </c>
    </row>
    <row r="272" spans="1:28" hidden="1" x14ac:dyDescent="0.3">
      <c r="A272" s="1">
        <v>919</v>
      </c>
      <c r="B272" s="1" t="s">
        <v>787</v>
      </c>
      <c r="C272" s="5">
        <v>43650.437465277777</v>
      </c>
      <c r="D272" s="1" t="s">
        <v>1608</v>
      </c>
      <c r="E272" s="1" t="s">
        <v>90</v>
      </c>
      <c r="F272" s="1" t="s">
        <v>700</v>
      </c>
      <c r="G272" s="1" t="s">
        <v>653</v>
      </c>
      <c r="H272" s="1" t="s">
        <v>663</v>
      </c>
      <c r="I272" s="1" t="s">
        <v>85</v>
      </c>
      <c r="J272" s="1" t="s">
        <v>217</v>
      </c>
      <c r="K272" s="1" t="s">
        <v>84</v>
      </c>
      <c r="L272" s="2">
        <v>977</v>
      </c>
      <c r="M272" s="1" t="s">
        <v>1609</v>
      </c>
      <c r="N272" s="1" t="s">
        <v>887</v>
      </c>
      <c r="O272" s="1"/>
      <c r="P272" s="1"/>
      <c r="Q272" s="1"/>
      <c r="R272" s="1" t="s">
        <v>218</v>
      </c>
      <c r="S272" s="1" t="s">
        <v>1004</v>
      </c>
      <c r="T272" s="1"/>
      <c r="U272" s="1" t="s">
        <v>666</v>
      </c>
      <c r="V272" s="1" t="s">
        <v>667</v>
      </c>
      <c r="W272" s="1"/>
      <c r="X272" s="1">
        <f t="shared" si="20"/>
        <v>919</v>
      </c>
      <c r="Y272" s="1" t="str">
        <f t="shared" si="21"/>
        <v>Estimación Aprobada</v>
      </c>
      <c r="Z272" s="1">
        <f t="shared" si="22"/>
        <v>919</v>
      </c>
      <c r="AA272" s="1" t="str">
        <f t="shared" si="23"/>
        <v>Detenido con CCRS</v>
      </c>
      <c r="AB272" s="1">
        <f t="shared" si="24"/>
        <v>919</v>
      </c>
    </row>
    <row r="273" spans="1:28" hidden="1" x14ac:dyDescent="0.3">
      <c r="A273" s="1">
        <v>923</v>
      </c>
      <c r="B273" s="1" t="s">
        <v>1015</v>
      </c>
      <c r="C273" s="5">
        <v>43650.766134259262</v>
      </c>
      <c r="D273" s="1" t="s">
        <v>1612</v>
      </c>
      <c r="E273" s="1" t="s">
        <v>78</v>
      </c>
      <c r="F273" s="1" t="s">
        <v>662</v>
      </c>
      <c r="G273" s="1" t="s">
        <v>653</v>
      </c>
      <c r="H273" s="1" t="s">
        <v>663</v>
      </c>
      <c r="I273" s="1" t="s">
        <v>427</v>
      </c>
      <c r="J273" s="1" t="s">
        <v>1040</v>
      </c>
      <c r="K273" s="1" t="s">
        <v>426</v>
      </c>
      <c r="L273" s="2">
        <v>997</v>
      </c>
      <c r="M273" s="1" t="s">
        <v>1041</v>
      </c>
      <c r="N273" s="1" t="s">
        <v>887</v>
      </c>
      <c r="O273" s="1"/>
      <c r="P273" s="1"/>
      <c r="Q273" s="1"/>
      <c r="R273" s="1" t="s">
        <v>218</v>
      </c>
      <c r="S273" s="1" t="s">
        <v>1613</v>
      </c>
      <c r="T273" s="1"/>
      <c r="U273" s="1" t="s">
        <v>666</v>
      </c>
      <c r="V273" s="1" t="s">
        <v>667</v>
      </c>
      <c r="W273" s="1"/>
      <c r="X273" s="1">
        <f t="shared" si="20"/>
        <v>923</v>
      </c>
      <c r="Y273" s="1" t="str">
        <f t="shared" si="21"/>
        <v>Estimación Cancelada Negocio</v>
      </c>
      <c r="Z273" s="1">
        <f t="shared" si="22"/>
        <v>923</v>
      </c>
      <c r="AA273" s="1" t="str">
        <f t="shared" si="23"/>
        <v>Detenido con CCRS</v>
      </c>
      <c r="AB273" s="1">
        <f t="shared" si="24"/>
        <v>923</v>
      </c>
    </row>
    <row r="274" spans="1:28" hidden="1" x14ac:dyDescent="0.3">
      <c r="A274" s="1">
        <v>932</v>
      </c>
      <c r="B274" s="1" t="s">
        <v>148</v>
      </c>
      <c r="C274" s="5">
        <v>43654.594976851855</v>
      </c>
      <c r="D274" s="1" t="s">
        <v>605</v>
      </c>
      <c r="E274" s="1" t="s">
        <v>139</v>
      </c>
      <c r="F274" s="1" t="s">
        <v>713</v>
      </c>
      <c r="G274" s="1" t="s">
        <v>653</v>
      </c>
      <c r="H274" s="1" t="s">
        <v>182</v>
      </c>
      <c r="I274" s="1" t="s">
        <v>148</v>
      </c>
      <c r="J274" s="1" t="s">
        <v>140</v>
      </c>
      <c r="K274" s="1" t="s">
        <v>999</v>
      </c>
      <c r="L274" s="2">
        <v>2075.1</v>
      </c>
      <c r="M274" s="1" t="s">
        <v>683</v>
      </c>
      <c r="N274" s="1" t="s">
        <v>6613</v>
      </c>
      <c r="O274" s="1"/>
      <c r="P274" s="1"/>
      <c r="Q274" s="1"/>
      <c r="R274" s="1" t="s">
        <v>218</v>
      </c>
      <c r="S274" s="1" t="s">
        <v>672</v>
      </c>
      <c r="T274" s="1"/>
      <c r="U274" s="1" t="s">
        <v>666</v>
      </c>
      <c r="V274" s="1" t="s">
        <v>667</v>
      </c>
      <c r="W274" s="1"/>
      <c r="X274" s="1" t="e">
        <f t="shared" si="20"/>
        <v>#N/A</v>
      </c>
      <c r="Y274" s="1" t="e">
        <f t="shared" si="21"/>
        <v>#N/A</v>
      </c>
      <c r="Z274" s="1">
        <f t="shared" si="22"/>
        <v>932</v>
      </c>
      <c r="AA274" s="1" t="str">
        <f t="shared" si="23"/>
        <v>Detenido</v>
      </c>
      <c r="AB274" s="1">
        <f t="shared" si="24"/>
        <v>932</v>
      </c>
    </row>
    <row r="275" spans="1:28" hidden="1" x14ac:dyDescent="0.3">
      <c r="A275" s="1">
        <v>934</v>
      </c>
      <c r="B275" s="1" t="s">
        <v>891</v>
      </c>
      <c r="C275" s="5">
        <v>43655.482199074075</v>
      </c>
      <c r="D275" s="1" t="s">
        <v>1623</v>
      </c>
      <c r="E275" s="1" t="s">
        <v>90</v>
      </c>
      <c r="F275" s="1" t="s">
        <v>700</v>
      </c>
      <c r="G275" s="1" t="s">
        <v>653</v>
      </c>
      <c r="H275" s="1" t="s">
        <v>654</v>
      </c>
      <c r="I275" s="1" t="s">
        <v>85</v>
      </c>
      <c r="J275" s="1" t="s">
        <v>217</v>
      </c>
      <c r="K275" s="1" t="s">
        <v>84</v>
      </c>
      <c r="L275" s="2">
        <v>969</v>
      </c>
      <c r="M275" s="1" t="s">
        <v>1529</v>
      </c>
      <c r="N275" s="1" t="s">
        <v>887</v>
      </c>
      <c r="O275" s="1"/>
      <c r="P275" s="1"/>
      <c r="Q275" s="1"/>
      <c r="R275" s="1" t="s">
        <v>218</v>
      </c>
      <c r="S275" s="1" t="s">
        <v>672</v>
      </c>
      <c r="T275" s="1"/>
      <c r="U275" s="1" t="s">
        <v>666</v>
      </c>
      <c r="V275" s="1" t="s">
        <v>667</v>
      </c>
      <c r="W275" s="1"/>
      <c r="X275" s="1">
        <f t="shared" si="20"/>
        <v>934</v>
      </c>
      <c r="Y275" s="1" t="str">
        <f t="shared" si="21"/>
        <v>Estimación Aprobada</v>
      </c>
      <c r="Z275" s="1">
        <f t="shared" si="22"/>
        <v>934</v>
      </c>
      <c r="AA275" s="1" t="str">
        <f t="shared" si="23"/>
        <v>Activo</v>
      </c>
      <c r="AB275" s="1">
        <f t="shared" si="24"/>
        <v>934</v>
      </c>
    </row>
    <row r="276" spans="1:28" hidden="1" x14ac:dyDescent="0.3">
      <c r="A276" s="1">
        <v>935</v>
      </c>
      <c r="B276" s="1" t="s">
        <v>1513</v>
      </c>
      <c r="C276" s="5">
        <v>43655.486840277779</v>
      </c>
      <c r="D276" s="1" t="s">
        <v>610</v>
      </c>
      <c r="E276" s="1" t="s">
        <v>139</v>
      </c>
      <c r="F276" s="1" t="s">
        <v>713</v>
      </c>
      <c r="G276" s="1" t="s">
        <v>653</v>
      </c>
      <c r="H276" s="1" t="s">
        <v>182</v>
      </c>
      <c r="I276" s="1" t="s">
        <v>148</v>
      </c>
      <c r="J276" s="1" t="s">
        <v>140</v>
      </c>
      <c r="K276" s="1" t="s">
        <v>999</v>
      </c>
      <c r="L276" s="2">
        <v>3052</v>
      </c>
      <c r="M276" s="1" t="s">
        <v>7080</v>
      </c>
      <c r="N276" s="1" t="s">
        <v>6617</v>
      </c>
      <c r="O276" s="1"/>
      <c r="P276" s="1"/>
      <c r="Q276" s="1"/>
      <c r="R276" s="1" t="s">
        <v>218</v>
      </c>
      <c r="S276" s="1" t="s">
        <v>672</v>
      </c>
      <c r="T276" s="1"/>
      <c r="U276" s="1" t="s">
        <v>666</v>
      </c>
      <c r="V276" s="1" t="s">
        <v>667</v>
      </c>
      <c r="W276" s="1"/>
      <c r="X276" s="1" t="e">
        <f t="shared" si="20"/>
        <v>#N/A</v>
      </c>
      <c r="Y276" s="1" t="e">
        <f t="shared" si="21"/>
        <v>#N/A</v>
      </c>
      <c r="Z276" s="1">
        <f t="shared" si="22"/>
        <v>935</v>
      </c>
      <c r="AA276" s="1" t="str">
        <f t="shared" si="23"/>
        <v>Activo</v>
      </c>
      <c r="AB276" s="1">
        <f t="shared" si="24"/>
        <v>935</v>
      </c>
    </row>
    <row r="277" spans="1:28" hidden="1" x14ac:dyDescent="0.3">
      <c r="A277" s="1">
        <v>936</v>
      </c>
      <c r="B277" s="1" t="s">
        <v>1513</v>
      </c>
      <c r="C277" s="5">
        <v>43655.495659722219</v>
      </c>
      <c r="D277" s="1" t="s">
        <v>612</v>
      </c>
      <c r="E277" s="1" t="s">
        <v>139</v>
      </c>
      <c r="F277" s="1" t="s">
        <v>713</v>
      </c>
      <c r="G277" s="1" t="s">
        <v>653</v>
      </c>
      <c r="H277" s="1" t="s">
        <v>182</v>
      </c>
      <c r="I277" s="1" t="s">
        <v>148</v>
      </c>
      <c r="J277" s="1" t="s">
        <v>140</v>
      </c>
      <c r="K277" s="1" t="s">
        <v>999</v>
      </c>
      <c r="L277" s="2">
        <v>2075.1</v>
      </c>
      <c r="M277" s="1" t="s">
        <v>683</v>
      </c>
      <c r="N277" s="1" t="s">
        <v>6613</v>
      </c>
      <c r="O277" s="1"/>
      <c r="P277" s="1"/>
      <c r="Q277" s="1"/>
      <c r="R277" s="1" t="s">
        <v>218</v>
      </c>
      <c r="S277" s="1" t="s">
        <v>672</v>
      </c>
      <c r="T277" s="1"/>
      <c r="U277" s="1" t="s">
        <v>666</v>
      </c>
      <c r="V277" s="1" t="s">
        <v>667</v>
      </c>
      <c r="W277" s="1"/>
      <c r="X277" s="1" t="e">
        <f t="shared" si="20"/>
        <v>#N/A</v>
      </c>
      <c r="Y277" s="1" t="e">
        <f t="shared" si="21"/>
        <v>#N/A</v>
      </c>
      <c r="Z277" s="1">
        <f t="shared" si="22"/>
        <v>936</v>
      </c>
      <c r="AA277" s="1" t="str">
        <f t="shared" si="23"/>
        <v>Detenido</v>
      </c>
      <c r="AB277" s="1">
        <f t="shared" si="24"/>
        <v>936</v>
      </c>
    </row>
    <row r="278" spans="1:28" hidden="1" x14ac:dyDescent="0.3">
      <c r="A278" s="1">
        <v>942</v>
      </c>
      <c r="B278" s="1" t="s">
        <v>54</v>
      </c>
      <c r="C278" s="5">
        <v>43657.536423611113</v>
      </c>
      <c r="D278" s="1" t="s">
        <v>615</v>
      </c>
      <c r="E278" s="1" t="s">
        <v>61</v>
      </c>
      <c r="F278" s="1" t="s">
        <v>719</v>
      </c>
      <c r="G278" s="1" t="s">
        <v>653</v>
      </c>
      <c r="H278" s="1" t="s">
        <v>663</v>
      </c>
      <c r="I278" s="1" t="s">
        <v>55</v>
      </c>
      <c r="J278" s="1" t="s">
        <v>62</v>
      </c>
      <c r="K278" s="1" t="s">
        <v>54</v>
      </c>
      <c r="L278" s="2">
        <v>945</v>
      </c>
      <c r="M278" s="1" t="s">
        <v>925</v>
      </c>
      <c r="N278" s="1" t="s">
        <v>887</v>
      </c>
      <c r="O278" s="1"/>
      <c r="P278" s="1"/>
      <c r="Q278" s="1"/>
      <c r="R278" s="1"/>
      <c r="S278" s="1"/>
      <c r="T278" s="1"/>
      <c r="U278" s="1" t="s">
        <v>666</v>
      </c>
      <c r="V278" s="1" t="s">
        <v>667</v>
      </c>
      <c r="W278" s="1"/>
      <c r="X278" s="1">
        <f t="shared" si="20"/>
        <v>942</v>
      </c>
      <c r="Y278" s="1" t="str">
        <f t="shared" si="21"/>
        <v>Estimación Aprobada</v>
      </c>
      <c r="Z278" s="1">
        <f t="shared" si="22"/>
        <v>942</v>
      </c>
      <c r="AA278" s="1" t="str">
        <f t="shared" si="23"/>
        <v>Activo</v>
      </c>
      <c r="AB278" s="1">
        <f t="shared" si="24"/>
        <v>942</v>
      </c>
    </row>
    <row r="279" spans="1:28" hidden="1" x14ac:dyDescent="0.3">
      <c r="A279" s="1">
        <v>951</v>
      </c>
      <c r="B279" s="1" t="s">
        <v>214</v>
      </c>
      <c r="C279" s="5">
        <v>43658.853738425925</v>
      </c>
      <c r="D279" s="1" t="s">
        <v>616</v>
      </c>
      <c r="E279" s="1" t="s">
        <v>159</v>
      </c>
      <c r="F279" s="1" t="s">
        <v>688</v>
      </c>
      <c r="G279" s="1" t="s">
        <v>653</v>
      </c>
      <c r="H279" s="1" t="s">
        <v>654</v>
      </c>
      <c r="I279" s="1" t="s">
        <v>39</v>
      </c>
      <c r="J279" s="1" t="s">
        <v>210</v>
      </c>
      <c r="K279" s="1" t="s">
        <v>214</v>
      </c>
      <c r="L279" s="2">
        <v>942</v>
      </c>
      <c r="M279" s="1" t="s">
        <v>744</v>
      </c>
      <c r="N279" s="1" t="s">
        <v>887</v>
      </c>
      <c r="O279" s="1"/>
      <c r="P279" s="1"/>
      <c r="Q279" s="1"/>
      <c r="R279" s="1" t="s">
        <v>218</v>
      </c>
      <c r="S279" s="1" t="s">
        <v>709</v>
      </c>
      <c r="T279" s="1"/>
      <c r="U279" s="1" t="s">
        <v>666</v>
      </c>
      <c r="V279" s="1" t="s">
        <v>667</v>
      </c>
      <c r="W279" s="1"/>
      <c r="X279" s="1">
        <f t="shared" si="20"/>
        <v>951</v>
      </c>
      <c r="Y279" s="1" t="str">
        <f t="shared" si="21"/>
        <v>Estimación Aprobada</v>
      </c>
      <c r="Z279" s="1">
        <f t="shared" si="22"/>
        <v>951</v>
      </c>
      <c r="AA279" s="1" t="str">
        <f t="shared" si="23"/>
        <v>Activo</v>
      </c>
      <c r="AB279" s="1">
        <f t="shared" si="24"/>
        <v>951</v>
      </c>
    </row>
    <row r="280" spans="1:28" hidden="1" x14ac:dyDescent="0.3">
      <c r="A280" s="1">
        <v>965</v>
      </c>
      <c r="B280" s="1" t="s">
        <v>1149</v>
      </c>
      <c r="C280" s="5">
        <v>43665.723414351851</v>
      </c>
      <c r="D280" s="1" t="s">
        <v>1648</v>
      </c>
      <c r="E280" s="1" t="s">
        <v>139</v>
      </c>
      <c r="F280" s="1" t="s">
        <v>713</v>
      </c>
      <c r="G280" s="1" t="s">
        <v>653</v>
      </c>
      <c r="H280" s="1" t="s">
        <v>663</v>
      </c>
      <c r="I280" s="1" t="s">
        <v>39</v>
      </c>
      <c r="J280" s="1" t="s">
        <v>682</v>
      </c>
      <c r="K280" s="1" t="s">
        <v>376</v>
      </c>
      <c r="L280" s="2">
        <v>457</v>
      </c>
      <c r="M280" s="1" t="s">
        <v>970</v>
      </c>
      <c r="N280" s="1" t="s">
        <v>887</v>
      </c>
      <c r="O280" s="1"/>
      <c r="P280" s="1"/>
      <c r="Q280" s="1"/>
      <c r="R280" s="1"/>
      <c r="S280" s="1"/>
      <c r="T280" s="1"/>
      <c r="U280" s="1" t="s">
        <v>666</v>
      </c>
      <c r="V280" s="1" t="s">
        <v>667</v>
      </c>
      <c r="W280" s="1"/>
      <c r="X280" s="1">
        <f t="shared" si="20"/>
        <v>965</v>
      </c>
      <c r="Y280" s="1" t="str">
        <f t="shared" si="21"/>
        <v>Estimación Aprobada</v>
      </c>
      <c r="Z280" s="1">
        <f t="shared" si="22"/>
        <v>965</v>
      </c>
      <c r="AA280" s="1" t="str">
        <f t="shared" si="23"/>
        <v>Activo</v>
      </c>
      <c r="AB280" s="1">
        <f t="shared" si="24"/>
        <v>965</v>
      </c>
    </row>
    <row r="281" spans="1:28" hidden="1" x14ac:dyDescent="0.3">
      <c r="A281" s="1">
        <v>972</v>
      </c>
      <c r="B281" s="1" t="s">
        <v>1513</v>
      </c>
      <c r="C281" s="5">
        <v>43668.566747685189</v>
      </c>
      <c r="D281" s="1" t="s">
        <v>622</v>
      </c>
      <c r="E281" s="1" t="s">
        <v>139</v>
      </c>
      <c r="F281" s="1" t="s">
        <v>713</v>
      </c>
      <c r="G281" s="1" t="s">
        <v>653</v>
      </c>
      <c r="H281" s="1" t="s">
        <v>182</v>
      </c>
      <c r="I281" s="1" t="s">
        <v>148</v>
      </c>
      <c r="J281" s="1" t="s">
        <v>140</v>
      </c>
      <c r="K281" s="1" t="s">
        <v>999</v>
      </c>
      <c r="L281" s="2">
        <v>2075.1</v>
      </c>
      <c r="M281" s="1" t="s">
        <v>683</v>
      </c>
      <c r="N281" s="1" t="s">
        <v>6613</v>
      </c>
      <c r="O281" s="1"/>
      <c r="P281" s="1"/>
      <c r="Q281" s="1"/>
      <c r="R281" s="1" t="s">
        <v>218</v>
      </c>
      <c r="S281" s="1" t="s">
        <v>672</v>
      </c>
      <c r="T281" s="1"/>
      <c r="U281" s="1" t="s">
        <v>666</v>
      </c>
      <c r="V281" s="1" t="s">
        <v>667</v>
      </c>
      <c r="W281" s="1"/>
      <c r="X281" s="1" t="e">
        <f t="shared" si="20"/>
        <v>#N/A</v>
      </c>
      <c r="Y281" s="1" t="e">
        <f t="shared" si="21"/>
        <v>#N/A</v>
      </c>
      <c r="Z281" s="1">
        <f t="shared" si="22"/>
        <v>972</v>
      </c>
      <c r="AA281" s="1" t="str">
        <f t="shared" si="23"/>
        <v>Activo</v>
      </c>
      <c r="AB281" s="1">
        <f t="shared" si="24"/>
        <v>972</v>
      </c>
    </row>
    <row r="282" spans="1:28" hidden="1" x14ac:dyDescent="0.3">
      <c r="A282" s="1">
        <v>981</v>
      </c>
      <c r="B282" s="1" t="s">
        <v>707</v>
      </c>
      <c r="C282" s="5">
        <v>43672.38653935185</v>
      </c>
      <c r="D282" s="1" t="s">
        <v>1662</v>
      </c>
      <c r="E282" s="1" t="s">
        <v>159</v>
      </c>
      <c r="F282" s="1" t="s">
        <v>688</v>
      </c>
      <c r="G282" s="1" t="s">
        <v>653</v>
      </c>
      <c r="H282" s="1" t="s">
        <v>654</v>
      </c>
      <c r="I282" s="1" t="s">
        <v>85</v>
      </c>
      <c r="J282" s="1" t="s">
        <v>160</v>
      </c>
      <c r="K282" s="1" t="s">
        <v>707</v>
      </c>
      <c r="L282" s="2">
        <v>843</v>
      </c>
      <c r="M282" s="1" t="s">
        <v>801</v>
      </c>
      <c r="N282" s="1" t="s">
        <v>887</v>
      </c>
      <c r="O282" s="1"/>
      <c r="P282" s="1"/>
      <c r="Q282" s="1"/>
      <c r="R282" s="1"/>
      <c r="S282" s="1"/>
      <c r="T282" s="1"/>
      <c r="U282" s="1" t="s">
        <v>666</v>
      </c>
      <c r="V282" s="1" t="s">
        <v>667</v>
      </c>
      <c r="W282" s="1"/>
      <c r="X282" s="1">
        <f t="shared" si="20"/>
        <v>981</v>
      </c>
      <c r="Y282" s="1" t="str">
        <f t="shared" si="21"/>
        <v>Estimación Aprobada</v>
      </c>
      <c r="Z282" s="1">
        <f t="shared" si="22"/>
        <v>981</v>
      </c>
      <c r="AA282" s="1" t="str">
        <f t="shared" si="23"/>
        <v>Activo</v>
      </c>
      <c r="AB282" s="1">
        <f t="shared" si="24"/>
        <v>981</v>
      </c>
    </row>
    <row r="283" spans="1:28" hidden="1" x14ac:dyDescent="0.3">
      <c r="A283" s="1">
        <v>992</v>
      </c>
      <c r="B283" s="1" t="s">
        <v>787</v>
      </c>
      <c r="C283" s="5">
        <v>43677.442939814813</v>
      </c>
      <c r="D283" s="1" t="s">
        <v>1672</v>
      </c>
      <c r="E283" s="1" t="s">
        <v>90</v>
      </c>
      <c r="F283" s="1" t="s">
        <v>700</v>
      </c>
      <c r="G283" s="1" t="s">
        <v>653</v>
      </c>
      <c r="H283" s="1" t="s">
        <v>663</v>
      </c>
      <c r="I283" s="1" t="s">
        <v>85</v>
      </c>
      <c r="J283" s="1" t="s">
        <v>91</v>
      </c>
      <c r="K283" s="1" t="s">
        <v>84</v>
      </c>
      <c r="L283" s="2">
        <v>881.1</v>
      </c>
      <c r="M283" s="1" t="s">
        <v>1673</v>
      </c>
      <c r="N283" s="1" t="s">
        <v>705</v>
      </c>
      <c r="O283" s="1"/>
      <c r="P283" s="1"/>
      <c r="Q283" s="1"/>
      <c r="R283" s="1" t="s">
        <v>218</v>
      </c>
      <c r="S283" s="1" t="s">
        <v>672</v>
      </c>
      <c r="T283" s="1"/>
      <c r="U283" s="1" t="s">
        <v>666</v>
      </c>
      <c r="V283" s="1" t="s">
        <v>667</v>
      </c>
      <c r="W283" s="1"/>
      <c r="X283" s="1">
        <f t="shared" si="20"/>
        <v>992</v>
      </c>
      <c r="Y283" s="1" t="str">
        <f t="shared" si="21"/>
        <v>Estimación Aprobada</v>
      </c>
      <c r="Z283" s="1">
        <f t="shared" si="22"/>
        <v>992</v>
      </c>
      <c r="AA283" s="1" t="str">
        <f t="shared" si="23"/>
        <v>Activo</v>
      </c>
      <c r="AB283" s="1">
        <f t="shared" si="24"/>
        <v>992</v>
      </c>
    </row>
    <row r="284" spans="1:28" hidden="1" x14ac:dyDescent="0.3">
      <c r="A284" s="1">
        <v>1002</v>
      </c>
      <c r="B284" s="1" t="s">
        <v>40</v>
      </c>
      <c r="C284" s="5">
        <v>43682.471388888887</v>
      </c>
      <c r="D284" s="1" t="s">
        <v>1683</v>
      </c>
      <c r="E284" s="1" t="s">
        <v>522</v>
      </c>
      <c r="F284" s="1" t="s">
        <v>771</v>
      </c>
      <c r="G284" s="1" t="s">
        <v>653</v>
      </c>
      <c r="H284" s="1" t="s">
        <v>756</v>
      </c>
      <c r="I284" s="1" t="s">
        <v>39</v>
      </c>
      <c r="J284" s="1" t="s">
        <v>682</v>
      </c>
      <c r="K284" s="1" t="s">
        <v>376</v>
      </c>
      <c r="L284" s="2">
        <v>693</v>
      </c>
      <c r="M284" s="1" t="s">
        <v>1684</v>
      </c>
      <c r="N284" s="1" t="s">
        <v>887</v>
      </c>
      <c r="O284" s="1" t="s">
        <v>6713</v>
      </c>
      <c r="P284" s="1" t="s">
        <v>2168</v>
      </c>
      <c r="Q284" s="1" t="s">
        <v>89</v>
      </c>
      <c r="R284" s="1" t="s">
        <v>218</v>
      </c>
      <c r="S284" s="1" t="s">
        <v>759</v>
      </c>
      <c r="T284" s="1"/>
      <c r="U284" s="1" t="s">
        <v>666</v>
      </c>
      <c r="V284" s="1" t="s">
        <v>667</v>
      </c>
      <c r="W284" s="1"/>
      <c r="X284" s="1">
        <f t="shared" si="20"/>
        <v>1002</v>
      </c>
      <c r="Y284" s="1" t="str">
        <f t="shared" si="21"/>
        <v>Estimación Aprobada</v>
      </c>
      <c r="Z284" s="1">
        <f t="shared" si="22"/>
        <v>1002</v>
      </c>
      <c r="AA284" s="1" t="str">
        <f t="shared" si="23"/>
        <v>Activo</v>
      </c>
      <c r="AB284" s="1">
        <f t="shared" si="24"/>
        <v>1002</v>
      </c>
    </row>
    <row r="285" spans="1:28" hidden="1" x14ac:dyDescent="0.3">
      <c r="A285" s="1">
        <v>1019</v>
      </c>
      <c r="B285" s="1" t="s">
        <v>54</v>
      </c>
      <c r="C285" s="5">
        <v>43690.78496527778</v>
      </c>
      <c r="D285" s="1" t="s">
        <v>53</v>
      </c>
      <c r="E285" s="1" t="s">
        <v>61</v>
      </c>
      <c r="F285" s="1" t="s">
        <v>719</v>
      </c>
      <c r="G285" s="1" t="s">
        <v>653</v>
      </c>
      <c r="H285" s="1" t="s">
        <v>756</v>
      </c>
      <c r="I285" s="1" t="s">
        <v>55</v>
      </c>
      <c r="J285" s="1" t="s">
        <v>62</v>
      </c>
      <c r="K285" s="1" t="s">
        <v>54</v>
      </c>
      <c r="L285" s="2">
        <v>0</v>
      </c>
      <c r="M285" s="1" t="s">
        <v>218</v>
      </c>
      <c r="N285" s="1" t="s">
        <v>218</v>
      </c>
      <c r="O285" s="1" t="s">
        <v>4517</v>
      </c>
      <c r="P285" s="1" t="s">
        <v>4514</v>
      </c>
      <c r="Q285" s="1" t="s">
        <v>1486</v>
      </c>
      <c r="R285" s="1" t="s">
        <v>218</v>
      </c>
      <c r="S285" s="1" t="s">
        <v>1700</v>
      </c>
      <c r="T285" s="1"/>
      <c r="U285" s="1" t="s">
        <v>815</v>
      </c>
      <c r="V285" s="1" t="s">
        <v>667</v>
      </c>
      <c r="W285" s="1"/>
      <c r="X285" s="1" t="e">
        <f t="shared" si="20"/>
        <v>#N/A</v>
      </c>
      <c r="Y285" s="1" t="e">
        <f t="shared" si="21"/>
        <v>#N/A</v>
      </c>
      <c r="Z285" s="1">
        <f t="shared" si="22"/>
        <v>1019</v>
      </c>
      <c r="AA285" s="1" t="str">
        <f t="shared" si="23"/>
        <v>Activo</v>
      </c>
      <c r="AB285" s="1">
        <f t="shared" si="24"/>
        <v>1019</v>
      </c>
    </row>
    <row r="286" spans="1:28" hidden="1" x14ac:dyDescent="0.3">
      <c r="A286" s="1">
        <v>1020</v>
      </c>
      <c r="B286" s="1" t="s">
        <v>650</v>
      </c>
      <c r="C286" s="5">
        <v>43691.369259259256</v>
      </c>
      <c r="D286" s="1" t="s">
        <v>1701</v>
      </c>
      <c r="E286" s="1" t="s">
        <v>48</v>
      </c>
      <c r="F286" s="1" t="s">
        <v>652</v>
      </c>
      <c r="G286" s="1" t="s">
        <v>653</v>
      </c>
      <c r="H286" s="1" t="s">
        <v>654</v>
      </c>
      <c r="I286" s="1" t="s">
        <v>55</v>
      </c>
      <c r="J286" s="1" t="s">
        <v>277</v>
      </c>
      <c r="K286" s="1" t="s">
        <v>650</v>
      </c>
      <c r="L286" s="2">
        <v>611</v>
      </c>
      <c r="M286" s="1" t="s">
        <v>1702</v>
      </c>
      <c r="N286" s="1" t="s">
        <v>80</v>
      </c>
      <c r="O286" s="1" t="s">
        <v>6701</v>
      </c>
      <c r="P286" s="1"/>
      <c r="Q286" s="1"/>
      <c r="R286" s="1" t="s">
        <v>218</v>
      </c>
      <c r="S286" s="1" t="s">
        <v>672</v>
      </c>
      <c r="T286" s="1"/>
      <c r="U286" s="1" t="s">
        <v>666</v>
      </c>
      <c r="V286" s="1" t="s">
        <v>667</v>
      </c>
      <c r="W286" s="1"/>
      <c r="X286" s="1" t="e">
        <f t="shared" si="20"/>
        <v>#N/A</v>
      </c>
      <c r="Y286" s="1" t="e">
        <f t="shared" si="21"/>
        <v>#N/A</v>
      </c>
      <c r="Z286" s="1" t="e">
        <f t="shared" si="22"/>
        <v>#N/A</v>
      </c>
      <c r="AA286" s="1" t="e">
        <f t="shared" si="23"/>
        <v>#N/A</v>
      </c>
      <c r="AB286" s="1">
        <f t="shared" si="24"/>
        <v>1020</v>
      </c>
    </row>
    <row r="287" spans="1:28" hidden="1" x14ac:dyDescent="0.3">
      <c r="A287" s="1">
        <v>1023</v>
      </c>
      <c r="B287" s="1" t="s">
        <v>1084</v>
      </c>
      <c r="C287" s="5">
        <v>43691.81417824074</v>
      </c>
      <c r="D287" s="1" t="s">
        <v>1706</v>
      </c>
      <c r="E287" s="1" t="s">
        <v>303</v>
      </c>
      <c r="F287" s="1" t="s">
        <v>724</v>
      </c>
      <c r="G287" s="1" t="s">
        <v>722</v>
      </c>
      <c r="H287" s="1" t="s">
        <v>654</v>
      </c>
      <c r="I287" s="1" t="s">
        <v>55</v>
      </c>
      <c r="J287" s="1" t="s">
        <v>725</v>
      </c>
      <c r="K287" s="1" t="s">
        <v>67</v>
      </c>
      <c r="L287" s="2">
        <v>752</v>
      </c>
      <c r="M287" s="1" t="s">
        <v>1707</v>
      </c>
      <c r="N287" s="1" t="s">
        <v>183</v>
      </c>
      <c r="O287" s="1" t="s">
        <v>6715</v>
      </c>
      <c r="P287" s="1"/>
      <c r="Q287" s="1"/>
      <c r="R287" s="1"/>
      <c r="S287" s="1"/>
      <c r="T287" s="1"/>
      <c r="U287" s="1" t="s">
        <v>666</v>
      </c>
      <c r="V287" s="1" t="s">
        <v>667</v>
      </c>
      <c r="W287" s="1"/>
      <c r="X287" s="1">
        <f t="shared" si="20"/>
        <v>1023</v>
      </c>
      <c r="Y287" s="1" t="str">
        <f t="shared" si="21"/>
        <v>Estimación Aprobada</v>
      </c>
      <c r="Z287" s="1">
        <f t="shared" si="22"/>
        <v>1023</v>
      </c>
      <c r="AA287" s="1" t="str">
        <f t="shared" si="23"/>
        <v>Activo</v>
      </c>
      <c r="AB287" s="1">
        <f t="shared" si="24"/>
        <v>1023</v>
      </c>
    </row>
    <row r="288" spans="1:28" hidden="1" x14ac:dyDescent="0.3">
      <c r="A288" s="1">
        <v>1024</v>
      </c>
      <c r="B288" s="1" t="s">
        <v>73</v>
      </c>
      <c r="C288" s="5">
        <v>43692.382870370369</v>
      </c>
      <c r="D288" s="1" t="s">
        <v>72</v>
      </c>
      <c r="E288" s="1" t="s">
        <v>78</v>
      </c>
      <c r="F288" s="1" t="s">
        <v>662</v>
      </c>
      <c r="G288" s="1" t="s">
        <v>653</v>
      </c>
      <c r="H288" s="1" t="s">
        <v>654</v>
      </c>
      <c r="I288" s="1" t="s">
        <v>39</v>
      </c>
      <c r="J288" s="1" t="s">
        <v>79</v>
      </c>
      <c r="K288" s="1" t="s">
        <v>73</v>
      </c>
      <c r="L288" s="2">
        <v>919</v>
      </c>
      <c r="M288" s="1" t="s">
        <v>664</v>
      </c>
      <c r="N288" s="1" t="s">
        <v>887</v>
      </c>
      <c r="O288" s="1"/>
      <c r="P288" s="1"/>
      <c r="Q288" s="1"/>
      <c r="R288" s="1" t="s">
        <v>218</v>
      </c>
      <c r="S288" s="1" t="s">
        <v>672</v>
      </c>
      <c r="T288" s="1"/>
      <c r="U288" s="1" t="s">
        <v>666</v>
      </c>
      <c r="V288" s="1" t="s">
        <v>667</v>
      </c>
      <c r="W288" s="1"/>
      <c r="X288" s="1">
        <f t="shared" si="20"/>
        <v>1024</v>
      </c>
      <c r="Y288" s="1" t="str">
        <f t="shared" si="21"/>
        <v>Estimación Aprobada</v>
      </c>
      <c r="Z288" s="1">
        <f t="shared" si="22"/>
        <v>1024</v>
      </c>
      <c r="AA288" s="1" t="str">
        <f t="shared" si="23"/>
        <v>Activo</v>
      </c>
      <c r="AB288" s="1">
        <f t="shared" si="24"/>
        <v>1024</v>
      </c>
    </row>
    <row r="289" spans="1:28" hidden="1" x14ac:dyDescent="0.3">
      <c r="A289" s="1">
        <v>1025</v>
      </c>
      <c r="B289" s="1" t="s">
        <v>787</v>
      </c>
      <c r="C289" s="5">
        <v>43692.482546296298</v>
      </c>
      <c r="D289" s="1" t="s">
        <v>6521</v>
      </c>
      <c r="E289" s="1" t="s">
        <v>90</v>
      </c>
      <c r="F289" s="1" t="s">
        <v>700</v>
      </c>
      <c r="G289" s="1" t="s">
        <v>653</v>
      </c>
      <c r="H289" s="1" t="s">
        <v>756</v>
      </c>
      <c r="I289" s="1" t="s">
        <v>85</v>
      </c>
      <c r="J289" s="1" t="s">
        <v>91</v>
      </c>
      <c r="K289" s="1" t="s">
        <v>84</v>
      </c>
      <c r="L289" s="2">
        <v>881</v>
      </c>
      <c r="M289" s="1" t="s">
        <v>1673</v>
      </c>
      <c r="N289" s="1" t="s">
        <v>887</v>
      </c>
      <c r="O289" s="1" t="s">
        <v>170</v>
      </c>
      <c r="P289" s="1" t="s">
        <v>818</v>
      </c>
      <c r="Q289" s="1" t="s">
        <v>97</v>
      </c>
      <c r="R289" s="1" t="s">
        <v>218</v>
      </c>
      <c r="S289" s="1" t="s">
        <v>759</v>
      </c>
      <c r="T289" s="1"/>
      <c r="U289" s="1" t="s">
        <v>815</v>
      </c>
      <c r="V289" s="1" t="s">
        <v>667</v>
      </c>
      <c r="W289" s="1"/>
      <c r="X289" s="1">
        <f t="shared" si="20"/>
        <v>1025</v>
      </c>
      <c r="Y289" s="1" t="str">
        <f t="shared" si="21"/>
        <v>Estimación Aprobada</v>
      </c>
      <c r="Z289" s="1">
        <f t="shared" si="22"/>
        <v>1025</v>
      </c>
      <c r="AA289" s="1" t="str">
        <f t="shared" si="23"/>
        <v>Activo</v>
      </c>
      <c r="AB289" s="1">
        <f t="shared" si="24"/>
        <v>1025</v>
      </c>
    </row>
    <row r="290" spans="1:28" hidden="1" x14ac:dyDescent="0.3">
      <c r="A290" s="1">
        <v>1026</v>
      </c>
      <c r="B290" s="1" t="s">
        <v>787</v>
      </c>
      <c r="C290" s="5">
        <v>43692.489872685182</v>
      </c>
      <c r="D290" s="1" t="s">
        <v>1709</v>
      </c>
      <c r="E290" s="1" t="s">
        <v>139</v>
      </c>
      <c r="F290" s="1" t="s">
        <v>700</v>
      </c>
      <c r="G290" s="1" t="s">
        <v>653</v>
      </c>
      <c r="H290" s="1" t="s">
        <v>663</v>
      </c>
      <c r="I290" s="1" t="s">
        <v>85</v>
      </c>
      <c r="J290" s="1" t="s">
        <v>91</v>
      </c>
      <c r="K290" s="1" t="s">
        <v>84</v>
      </c>
      <c r="L290" s="2">
        <v>880</v>
      </c>
      <c r="M290" s="1" t="s">
        <v>811</v>
      </c>
      <c r="N290" s="1" t="s">
        <v>887</v>
      </c>
      <c r="O290" s="1"/>
      <c r="P290" s="1"/>
      <c r="Q290" s="1"/>
      <c r="R290" s="1"/>
      <c r="S290" s="1"/>
      <c r="T290" s="1"/>
      <c r="U290" s="1" t="s">
        <v>666</v>
      </c>
      <c r="V290" s="1" t="s">
        <v>667</v>
      </c>
      <c r="W290" s="1"/>
      <c r="X290" s="1">
        <f t="shared" si="20"/>
        <v>1026</v>
      </c>
      <c r="Y290" s="1" t="str">
        <f t="shared" si="21"/>
        <v>Estimación Aprobada</v>
      </c>
      <c r="Z290" s="1">
        <f t="shared" si="22"/>
        <v>1026</v>
      </c>
      <c r="AA290" s="1" t="str">
        <f t="shared" si="23"/>
        <v>Activo</v>
      </c>
      <c r="AB290" s="1">
        <f t="shared" si="24"/>
        <v>1026</v>
      </c>
    </row>
    <row r="291" spans="1:28" hidden="1" x14ac:dyDescent="0.3">
      <c r="A291" s="1">
        <v>1027</v>
      </c>
      <c r="B291" s="1" t="s">
        <v>787</v>
      </c>
      <c r="C291" s="5">
        <v>43692.502303240741</v>
      </c>
      <c r="D291" s="1" t="s">
        <v>1710</v>
      </c>
      <c r="E291" s="1" t="s">
        <v>90</v>
      </c>
      <c r="F291" s="1" t="s">
        <v>700</v>
      </c>
      <c r="G291" s="1" t="s">
        <v>653</v>
      </c>
      <c r="H291" s="1" t="s">
        <v>756</v>
      </c>
      <c r="I291" s="1" t="s">
        <v>84</v>
      </c>
      <c r="J291" s="1" t="s">
        <v>91</v>
      </c>
      <c r="K291" s="1" t="s">
        <v>85</v>
      </c>
      <c r="L291" s="2">
        <v>880.1</v>
      </c>
      <c r="M291" s="1" t="s">
        <v>811</v>
      </c>
      <c r="N291" s="1" t="s">
        <v>705</v>
      </c>
      <c r="O291" s="1" t="s">
        <v>170</v>
      </c>
      <c r="P291" s="1" t="s">
        <v>1080</v>
      </c>
      <c r="Q291" s="1" t="s">
        <v>1486</v>
      </c>
      <c r="R291" s="1" t="s">
        <v>218</v>
      </c>
      <c r="S291" s="1" t="s">
        <v>853</v>
      </c>
      <c r="T291" s="1"/>
      <c r="U291" s="1" t="s">
        <v>666</v>
      </c>
      <c r="V291" s="1" t="s">
        <v>667</v>
      </c>
      <c r="W291" s="1"/>
      <c r="X291" s="1">
        <f t="shared" si="20"/>
        <v>1027</v>
      </c>
      <c r="Y291" s="1" t="str">
        <f t="shared" si="21"/>
        <v>Estimación Aprobada</v>
      </c>
      <c r="Z291" s="1">
        <f t="shared" si="22"/>
        <v>1027</v>
      </c>
      <c r="AA291" s="1" t="str">
        <f t="shared" si="23"/>
        <v>Activo</v>
      </c>
      <c r="AB291" s="1">
        <f t="shared" si="24"/>
        <v>1027</v>
      </c>
    </row>
    <row r="292" spans="1:28" hidden="1" x14ac:dyDescent="0.3">
      <c r="A292" s="1">
        <v>1033</v>
      </c>
      <c r="B292" s="1" t="s">
        <v>787</v>
      </c>
      <c r="C292" s="5">
        <v>43696.390173611115</v>
      </c>
      <c r="D292" s="1" t="s">
        <v>93</v>
      </c>
      <c r="E292" s="1" t="s">
        <v>90</v>
      </c>
      <c r="F292" s="1" t="s">
        <v>700</v>
      </c>
      <c r="G292" s="1" t="s">
        <v>653</v>
      </c>
      <c r="H292" s="1" t="s">
        <v>663</v>
      </c>
      <c r="I292" s="1" t="s">
        <v>85</v>
      </c>
      <c r="J292" s="1" t="s">
        <v>98</v>
      </c>
      <c r="K292" s="1" t="s">
        <v>84</v>
      </c>
      <c r="L292" s="2">
        <v>958</v>
      </c>
      <c r="M292" s="1" t="s">
        <v>1716</v>
      </c>
      <c r="N292" s="1" t="s">
        <v>887</v>
      </c>
      <c r="O292" s="1"/>
      <c r="P292" s="1"/>
      <c r="Q292" s="1"/>
      <c r="R292" s="1" t="s">
        <v>218</v>
      </c>
      <c r="S292" s="1" t="s">
        <v>1046</v>
      </c>
      <c r="T292" s="1"/>
      <c r="U292" s="1" t="s">
        <v>666</v>
      </c>
      <c r="V292" s="1" t="s">
        <v>667</v>
      </c>
      <c r="W292" s="1"/>
      <c r="X292" s="1">
        <f t="shared" si="20"/>
        <v>1033</v>
      </c>
      <c r="Y292" s="1" t="str">
        <f t="shared" si="21"/>
        <v>Estimación Aprobada</v>
      </c>
      <c r="Z292" s="1">
        <f t="shared" si="22"/>
        <v>1033</v>
      </c>
      <c r="AA292" s="1" t="str">
        <f t="shared" si="23"/>
        <v>Detenido con CCRS</v>
      </c>
      <c r="AB292" s="1">
        <f t="shared" si="24"/>
        <v>1033</v>
      </c>
    </row>
    <row r="293" spans="1:28" hidden="1" x14ac:dyDescent="0.3">
      <c r="A293" s="1">
        <v>1037</v>
      </c>
      <c r="B293" s="1" t="s">
        <v>855</v>
      </c>
      <c r="C293" s="5">
        <v>43697.710347222222</v>
      </c>
      <c r="D293" s="1" t="s">
        <v>1721</v>
      </c>
      <c r="E293" s="1" t="s">
        <v>90</v>
      </c>
      <c r="F293" s="1" t="s">
        <v>700</v>
      </c>
      <c r="G293" s="1" t="s">
        <v>653</v>
      </c>
      <c r="H293" s="1" t="s">
        <v>654</v>
      </c>
      <c r="I293" s="1" t="s">
        <v>85</v>
      </c>
      <c r="J293" s="1" t="s">
        <v>109</v>
      </c>
      <c r="K293" s="1" t="s">
        <v>103</v>
      </c>
      <c r="L293" s="2">
        <v>666</v>
      </c>
      <c r="M293" s="1" t="s">
        <v>733</v>
      </c>
      <c r="N293" s="1" t="s">
        <v>887</v>
      </c>
      <c r="O293" s="1"/>
      <c r="P293" s="1"/>
      <c r="Q293" s="1"/>
      <c r="R293" s="1"/>
      <c r="S293" s="1"/>
      <c r="T293" s="1"/>
      <c r="U293" s="1" t="s">
        <v>666</v>
      </c>
      <c r="V293" s="1" t="s">
        <v>667</v>
      </c>
      <c r="W293" s="1"/>
      <c r="X293" s="1">
        <f t="shared" si="20"/>
        <v>1037</v>
      </c>
      <c r="Y293" s="1" t="str">
        <f t="shared" si="21"/>
        <v>Estimación Aprobada</v>
      </c>
      <c r="Z293" s="1">
        <f t="shared" si="22"/>
        <v>1037</v>
      </c>
      <c r="AA293" s="1" t="str">
        <f t="shared" si="23"/>
        <v>Activo</v>
      </c>
      <c r="AB293" s="1">
        <f t="shared" si="24"/>
        <v>1037</v>
      </c>
    </row>
    <row r="294" spans="1:28" hidden="1" x14ac:dyDescent="0.3">
      <c r="A294" s="1">
        <v>1054</v>
      </c>
      <c r="B294" s="1" t="s">
        <v>937</v>
      </c>
      <c r="C294" s="5">
        <v>43704.661030092589</v>
      </c>
      <c r="D294" s="1" t="s">
        <v>1738</v>
      </c>
      <c r="E294" s="1" t="s">
        <v>90</v>
      </c>
      <c r="F294" s="1" t="s">
        <v>700</v>
      </c>
      <c r="G294" s="1" t="s">
        <v>653</v>
      </c>
      <c r="H294" s="1" t="s">
        <v>654</v>
      </c>
      <c r="I294" s="1" t="s">
        <v>85</v>
      </c>
      <c r="J294" s="1" t="s">
        <v>109</v>
      </c>
      <c r="K294" s="1" t="s">
        <v>103</v>
      </c>
      <c r="L294" s="2">
        <v>787</v>
      </c>
      <c r="M294" s="1" t="s">
        <v>1194</v>
      </c>
      <c r="N294" s="1" t="s">
        <v>887</v>
      </c>
      <c r="O294" s="1"/>
      <c r="P294" s="1"/>
      <c r="Q294" s="1"/>
      <c r="R294" s="1" t="s">
        <v>218</v>
      </c>
      <c r="S294" s="1" t="s">
        <v>672</v>
      </c>
      <c r="T294" s="1"/>
      <c r="U294" s="1" t="s">
        <v>666</v>
      </c>
      <c r="V294" s="1" t="s">
        <v>667</v>
      </c>
      <c r="W294" s="1"/>
      <c r="X294" s="1">
        <f t="shared" si="20"/>
        <v>1054</v>
      </c>
      <c r="Y294" s="1" t="str">
        <f t="shared" si="21"/>
        <v>Estimación Aprobada</v>
      </c>
      <c r="Z294" s="1">
        <f t="shared" si="22"/>
        <v>1054</v>
      </c>
      <c r="AA294" s="1" t="str">
        <f t="shared" si="23"/>
        <v>Activo</v>
      </c>
      <c r="AB294" s="1">
        <f t="shared" si="24"/>
        <v>1054</v>
      </c>
    </row>
    <row r="295" spans="1:28" hidden="1" x14ac:dyDescent="0.3">
      <c r="A295" s="1">
        <v>1058</v>
      </c>
      <c r="B295" s="1" t="s">
        <v>794</v>
      </c>
      <c r="C295" s="5">
        <v>43706.443391203706</v>
      </c>
      <c r="D295" s="1" t="s">
        <v>1742</v>
      </c>
      <c r="E295" s="1" t="s">
        <v>48</v>
      </c>
      <c r="F295" s="1" t="s">
        <v>652</v>
      </c>
      <c r="G295" s="1" t="s">
        <v>653</v>
      </c>
      <c r="H295" s="1" t="s">
        <v>756</v>
      </c>
      <c r="I295" s="1" t="s">
        <v>85</v>
      </c>
      <c r="J295" s="1" t="s">
        <v>98</v>
      </c>
      <c r="K295" s="1" t="s">
        <v>596</v>
      </c>
      <c r="L295" s="2">
        <v>1000</v>
      </c>
      <c r="M295" s="1" t="s">
        <v>1221</v>
      </c>
      <c r="N295" s="1" t="s">
        <v>887</v>
      </c>
      <c r="O295" s="1"/>
      <c r="P295" s="1" t="s">
        <v>1312</v>
      </c>
      <c r="Q295" s="1" t="s">
        <v>1486</v>
      </c>
      <c r="R295" s="1" t="s">
        <v>218</v>
      </c>
      <c r="S295" s="1" t="s">
        <v>709</v>
      </c>
      <c r="T295" s="1"/>
      <c r="U295" s="1" t="s">
        <v>666</v>
      </c>
      <c r="V295" s="1" t="s">
        <v>667</v>
      </c>
      <c r="W295" s="1"/>
      <c r="X295" s="1">
        <f t="shared" si="20"/>
        <v>1058</v>
      </c>
      <c r="Y295" s="1" t="str">
        <f t="shared" si="21"/>
        <v>Estimación Cancelada Desarrollo</v>
      </c>
      <c r="Z295" s="1">
        <f t="shared" si="22"/>
        <v>1058</v>
      </c>
      <c r="AA295" s="1" t="str">
        <f t="shared" si="23"/>
        <v>Activo</v>
      </c>
      <c r="AB295" s="1">
        <f t="shared" si="24"/>
        <v>1058</v>
      </c>
    </row>
    <row r="296" spans="1:28" hidden="1" x14ac:dyDescent="0.3">
      <c r="A296" s="1">
        <v>1060</v>
      </c>
      <c r="B296" s="1" t="s">
        <v>678</v>
      </c>
      <c r="C296" s="5">
        <v>43707.407141203701</v>
      </c>
      <c r="D296" s="1" t="s">
        <v>1744</v>
      </c>
      <c r="E296" s="1" t="s">
        <v>48</v>
      </c>
      <c r="F296" s="1" t="s">
        <v>652</v>
      </c>
      <c r="G296" s="1" t="s">
        <v>722</v>
      </c>
      <c r="H296" s="1" t="s">
        <v>654</v>
      </c>
      <c r="I296" s="1" t="s">
        <v>123</v>
      </c>
      <c r="J296" s="1" t="s">
        <v>128</v>
      </c>
      <c r="K296" s="1" t="s">
        <v>122</v>
      </c>
      <c r="L296" s="2">
        <v>700</v>
      </c>
      <c r="M296" s="1" t="s">
        <v>680</v>
      </c>
      <c r="N296" s="1" t="s">
        <v>887</v>
      </c>
      <c r="O296" s="1"/>
      <c r="P296" s="1"/>
      <c r="Q296" s="1"/>
      <c r="R296" s="1" t="s">
        <v>218</v>
      </c>
      <c r="S296" s="1" t="s">
        <v>672</v>
      </c>
      <c r="T296" s="1"/>
      <c r="U296" s="1" t="s">
        <v>666</v>
      </c>
      <c r="V296" s="1" t="s">
        <v>667</v>
      </c>
      <c r="W296" s="1"/>
      <c r="X296" s="1">
        <f t="shared" si="20"/>
        <v>1060</v>
      </c>
      <c r="Y296" s="1" t="str">
        <f t="shared" si="21"/>
        <v>Estimación Aprobada</v>
      </c>
      <c r="Z296" s="1">
        <f t="shared" si="22"/>
        <v>1060</v>
      </c>
      <c r="AA296" s="1" t="str">
        <f t="shared" si="23"/>
        <v>Activo</v>
      </c>
      <c r="AB296" s="1">
        <f t="shared" si="24"/>
        <v>1060</v>
      </c>
    </row>
    <row r="297" spans="1:28" hidden="1" x14ac:dyDescent="0.3">
      <c r="A297" s="1">
        <v>1062</v>
      </c>
      <c r="B297" s="1" t="s">
        <v>790</v>
      </c>
      <c r="C297" s="5">
        <v>43707.581296296295</v>
      </c>
      <c r="D297" s="1" t="s">
        <v>1745</v>
      </c>
      <c r="E297" s="1" t="s">
        <v>354</v>
      </c>
      <c r="F297" s="1" t="s">
        <v>792</v>
      </c>
      <c r="G297" s="1" t="s">
        <v>653</v>
      </c>
      <c r="H297" s="1" t="s">
        <v>654</v>
      </c>
      <c r="I297" s="1" t="s">
        <v>85</v>
      </c>
      <c r="J297" s="1" t="s">
        <v>98</v>
      </c>
      <c r="K297" s="1" t="s">
        <v>596</v>
      </c>
      <c r="L297" s="2">
        <v>2280</v>
      </c>
      <c r="M297" s="1" t="s">
        <v>1492</v>
      </c>
      <c r="N297" s="1" t="s">
        <v>80</v>
      </c>
      <c r="O297" s="1"/>
      <c r="P297" s="1"/>
      <c r="Q297" s="1"/>
      <c r="R297" s="1"/>
      <c r="S297" s="1"/>
      <c r="T297" s="1"/>
      <c r="U297" s="1" t="s">
        <v>666</v>
      </c>
      <c r="V297" s="1" t="s">
        <v>667</v>
      </c>
      <c r="W297" s="1"/>
      <c r="X297" s="1">
        <f t="shared" si="20"/>
        <v>1062</v>
      </c>
      <c r="Y297" s="1">
        <f t="shared" si="21"/>
        <v>0</v>
      </c>
      <c r="Z297" s="1">
        <f t="shared" si="22"/>
        <v>1062</v>
      </c>
      <c r="AA297" s="1" t="str">
        <f t="shared" si="23"/>
        <v>Activo</v>
      </c>
      <c r="AB297" s="1">
        <f t="shared" si="24"/>
        <v>1062</v>
      </c>
    </row>
    <row r="298" spans="1:28" hidden="1" x14ac:dyDescent="0.3">
      <c r="A298" s="1">
        <v>1066</v>
      </c>
      <c r="B298" s="1" t="s">
        <v>1513</v>
      </c>
      <c r="C298" s="5">
        <v>43712.435601851852</v>
      </c>
      <c r="D298" s="1" t="s">
        <v>1748</v>
      </c>
      <c r="E298" s="1" t="s">
        <v>139</v>
      </c>
      <c r="F298" s="1" t="s">
        <v>713</v>
      </c>
      <c r="G298" s="1" t="s">
        <v>653</v>
      </c>
      <c r="H298" s="1" t="s">
        <v>1439</v>
      </c>
      <c r="I298" s="1" t="s">
        <v>148</v>
      </c>
      <c r="J298" s="1" t="s">
        <v>140</v>
      </c>
      <c r="K298" s="1" t="s">
        <v>999</v>
      </c>
      <c r="L298" s="2">
        <v>3020</v>
      </c>
      <c r="M298" s="1" t="s">
        <v>1749</v>
      </c>
      <c r="N298" s="1" t="s">
        <v>6613</v>
      </c>
      <c r="O298" s="1"/>
      <c r="P298" s="1"/>
      <c r="Q298" s="1"/>
      <c r="R298" s="1"/>
      <c r="S298" s="1"/>
      <c r="T298" s="1"/>
      <c r="U298" s="1" t="s">
        <v>666</v>
      </c>
      <c r="V298" s="1" t="s">
        <v>667</v>
      </c>
      <c r="W298" s="1"/>
      <c r="X298" s="1" t="e">
        <f t="shared" si="20"/>
        <v>#N/A</v>
      </c>
      <c r="Y298" s="1" t="e">
        <f t="shared" si="21"/>
        <v>#N/A</v>
      </c>
      <c r="Z298" s="1" t="e">
        <f t="shared" si="22"/>
        <v>#N/A</v>
      </c>
      <c r="AA298" s="1" t="e">
        <f t="shared" si="23"/>
        <v>#N/A</v>
      </c>
      <c r="AB298" s="1">
        <f t="shared" si="24"/>
        <v>1066</v>
      </c>
    </row>
    <row r="299" spans="1:28" hidden="1" x14ac:dyDescent="0.3">
      <c r="A299" s="1">
        <v>1071</v>
      </c>
      <c r="B299" s="1" t="s">
        <v>1513</v>
      </c>
      <c r="C299" s="5">
        <v>43713.55028935185</v>
      </c>
      <c r="D299" s="1" t="s">
        <v>1754</v>
      </c>
      <c r="E299" s="1" t="s">
        <v>139</v>
      </c>
      <c r="F299" s="1" t="s">
        <v>713</v>
      </c>
      <c r="G299" s="1" t="s">
        <v>653</v>
      </c>
      <c r="H299" s="1" t="s">
        <v>182</v>
      </c>
      <c r="I299" s="1" t="s">
        <v>148</v>
      </c>
      <c r="J299" s="1" t="s">
        <v>140</v>
      </c>
      <c r="K299" s="1" t="s">
        <v>999</v>
      </c>
      <c r="L299" s="2">
        <v>2075.1</v>
      </c>
      <c r="M299" s="1" t="s">
        <v>683</v>
      </c>
      <c r="N299" s="1" t="s">
        <v>6613</v>
      </c>
      <c r="O299" s="1"/>
      <c r="P299" s="1"/>
      <c r="Q299" s="1"/>
      <c r="R299" s="1"/>
      <c r="S299" s="1"/>
      <c r="T299" s="1"/>
      <c r="U299" s="1" t="s">
        <v>666</v>
      </c>
      <c r="V299" s="1" t="s">
        <v>667</v>
      </c>
      <c r="W299" s="1"/>
      <c r="X299" s="1" t="e">
        <f t="shared" si="20"/>
        <v>#N/A</v>
      </c>
      <c r="Y299" s="1" t="e">
        <f t="shared" si="21"/>
        <v>#N/A</v>
      </c>
      <c r="Z299" s="1">
        <f t="shared" si="22"/>
        <v>1071</v>
      </c>
      <c r="AA299" s="1" t="str">
        <f t="shared" si="23"/>
        <v>Activo</v>
      </c>
      <c r="AB299" s="1">
        <f t="shared" si="24"/>
        <v>1071</v>
      </c>
    </row>
    <row r="300" spans="1:28" hidden="1" x14ac:dyDescent="0.3">
      <c r="A300" s="1">
        <v>1076</v>
      </c>
      <c r="B300" s="1" t="s">
        <v>802</v>
      </c>
      <c r="C300" s="5">
        <v>43714.64503472222</v>
      </c>
      <c r="D300" s="1" t="s">
        <v>1759</v>
      </c>
      <c r="E300" s="1" t="s">
        <v>90</v>
      </c>
      <c r="F300" s="1" t="s">
        <v>700</v>
      </c>
      <c r="G300" s="1" t="s">
        <v>653</v>
      </c>
      <c r="H300" s="1" t="s">
        <v>663</v>
      </c>
      <c r="I300" s="1" t="s">
        <v>85</v>
      </c>
      <c r="J300" s="1" t="s">
        <v>91</v>
      </c>
      <c r="K300" s="1" t="s">
        <v>84</v>
      </c>
      <c r="L300" s="2">
        <v>881.1</v>
      </c>
      <c r="M300" s="1" t="s">
        <v>1673</v>
      </c>
      <c r="N300" s="1" t="s">
        <v>705</v>
      </c>
      <c r="O300" s="1"/>
      <c r="P300" s="1"/>
      <c r="Q300" s="1"/>
      <c r="R300" s="1" t="s">
        <v>218</v>
      </c>
      <c r="S300" s="1" t="s">
        <v>709</v>
      </c>
      <c r="T300" s="1"/>
      <c r="U300" s="1" t="s">
        <v>666</v>
      </c>
      <c r="V300" s="1" t="s">
        <v>667</v>
      </c>
      <c r="W300" s="1"/>
      <c r="X300" s="1">
        <f t="shared" si="20"/>
        <v>1076</v>
      </c>
      <c r="Y300" s="1" t="str">
        <f t="shared" si="21"/>
        <v>Estimación Aprobada</v>
      </c>
      <c r="Z300" s="1">
        <f t="shared" si="22"/>
        <v>1076</v>
      </c>
      <c r="AA300" s="1" t="str">
        <f t="shared" si="23"/>
        <v>Activo</v>
      </c>
      <c r="AB300" s="1">
        <f t="shared" si="24"/>
        <v>1076</v>
      </c>
    </row>
    <row r="301" spans="1:28" hidden="1" x14ac:dyDescent="0.3">
      <c r="A301" s="1">
        <v>1077</v>
      </c>
      <c r="B301" s="1" t="s">
        <v>1513</v>
      </c>
      <c r="C301" s="5">
        <v>43714.662627314814</v>
      </c>
      <c r="D301" s="1" t="s">
        <v>164</v>
      </c>
      <c r="E301" s="1" t="s">
        <v>139</v>
      </c>
      <c r="F301" s="1" t="s">
        <v>713</v>
      </c>
      <c r="G301" s="1" t="s">
        <v>653</v>
      </c>
      <c r="H301" s="1" t="s">
        <v>1439</v>
      </c>
      <c r="I301" s="1" t="s">
        <v>148</v>
      </c>
      <c r="J301" s="1" t="s">
        <v>140</v>
      </c>
      <c r="K301" s="1" t="s">
        <v>999</v>
      </c>
      <c r="L301" s="2">
        <v>700</v>
      </c>
      <c r="M301" s="1" t="s">
        <v>680</v>
      </c>
      <c r="N301" s="1" t="s">
        <v>887</v>
      </c>
      <c r="O301" s="1"/>
      <c r="P301" s="1"/>
      <c r="Q301" s="1"/>
      <c r="R301" s="1"/>
      <c r="S301" s="1"/>
      <c r="T301" s="1"/>
      <c r="U301" s="1" t="s">
        <v>666</v>
      </c>
      <c r="V301" s="1" t="s">
        <v>667</v>
      </c>
      <c r="W301" s="1"/>
      <c r="X301" s="1">
        <f t="shared" si="20"/>
        <v>1077</v>
      </c>
      <c r="Y301" s="1" t="str">
        <f t="shared" si="21"/>
        <v>Estimación Aprobada</v>
      </c>
      <c r="Z301" s="1">
        <f t="shared" si="22"/>
        <v>1077</v>
      </c>
      <c r="AA301" s="1" t="str">
        <f t="shared" si="23"/>
        <v>Activo</v>
      </c>
      <c r="AB301" s="1">
        <f t="shared" si="24"/>
        <v>1077</v>
      </c>
    </row>
    <row r="302" spans="1:28" hidden="1" x14ac:dyDescent="0.3">
      <c r="A302" s="1">
        <v>1094</v>
      </c>
      <c r="B302" s="1" t="s">
        <v>148</v>
      </c>
      <c r="C302" s="5">
        <v>43719.707037037035</v>
      </c>
      <c r="D302" s="1" t="s">
        <v>176</v>
      </c>
      <c r="E302" s="1" t="s">
        <v>139</v>
      </c>
      <c r="F302" s="1" t="s">
        <v>713</v>
      </c>
      <c r="G302" s="1" t="s">
        <v>653</v>
      </c>
      <c r="H302" s="1" t="s">
        <v>1439</v>
      </c>
      <c r="I302" s="1" t="s">
        <v>148</v>
      </c>
      <c r="J302" s="1" t="s">
        <v>140</v>
      </c>
      <c r="K302" s="1" t="s">
        <v>999</v>
      </c>
      <c r="L302" s="2">
        <v>675.1</v>
      </c>
      <c r="M302" s="1" t="s">
        <v>4365</v>
      </c>
      <c r="N302" s="1" t="s">
        <v>4415</v>
      </c>
      <c r="O302" s="1"/>
      <c r="P302" s="1"/>
      <c r="Q302" s="1"/>
      <c r="R302" s="1"/>
      <c r="S302" s="1"/>
      <c r="T302" s="1"/>
      <c r="U302" s="1" t="s">
        <v>666</v>
      </c>
      <c r="V302" s="1" t="s">
        <v>667</v>
      </c>
      <c r="W302" s="1"/>
      <c r="X302" s="1">
        <f t="shared" si="20"/>
        <v>1094</v>
      </c>
      <c r="Y302" s="1">
        <f t="shared" si="21"/>
        <v>0</v>
      </c>
      <c r="Z302" s="1">
        <f t="shared" si="22"/>
        <v>1094</v>
      </c>
      <c r="AA302" s="1" t="str">
        <f t="shared" si="23"/>
        <v>Activo</v>
      </c>
      <c r="AB302" s="1">
        <f t="shared" si="24"/>
        <v>1094</v>
      </c>
    </row>
    <row r="303" spans="1:28" hidden="1" x14ac:dyDescent="0.3">
      <c r="A303" s="1">
        <v>1104</v>
      </c>
      <c r="B303" s="1" t="s">
        <v>1513</v>
      </c>
      <c r="C303" s="5">
        <v>43721.699444444443</v>
      </c>
      <c r="D303" s="1" t="s">
        <v>1786</v>
      </c>
      <c r="E303" s="1" t="s">
        <v>139</v>
      </c>
      <c r="F303" s="1" t="s">
        <v>713</v>
      </c>
      <c r="G303" s="1" t="s">
        <v>722</v>
      </c>
      <c r="H303" s="1" t="s">
        <v>1439</v>
      </c>
      <c r="I303" s="1" t="s">
        <v>148</v>
      </c>
      <c r="J303" s="1" t="s">
        <v>140</v>
      </c>
      <c r="K303" s="1" t="s">
        <v>999</v>
      </c>
      <c r="L303" s="2">
        <v>611.1</v>
      </c>
      <c r="M303" s="1" t="s">
        <v>1702</v>
      </c>
      <c r="N303" s="1" t="s">
        <v>887</v>
      </c>
      <c r="O303" s="1"/>
      <c r="P303" s="1"/>
      <c r="Q303" s="1"/>
      <c r="R303" s="1"/>
      <c r="S303" s="1"/>
      <c r="T303" s="1"/>
      <c r="U303" s="1" t="s">
        <v>666</v>
      </c>
      <c r="V303" s="1" t="s">
        <v>667</v>
      </c>
      <c r="W303" s="1"/>
      <c r="X303" s="1" t="e">
        <f t="shared" si="20"/>
        <v>#N/A</v>
      </c>
      <c r="Y303" s="1" t="e">
        <f t="shared" si="21"/>
        <v>#N/A</v>
      </c>
      <c r="Z303" s="1" t="e">
        <f t="shared" si="22"/>
        <v>#N/A</v>
      </c>
      <c r="AA303" s="1" t="e">
        <f t="shared" si="23"/>
        <v>#N/A</v>
      </c>
      <c r="AB303" s="1">
        <f t="shared" si="24"/>
        <v>1104</v>
      </c>
    </row>
    <row r="304" spans="1:28" hidden="1" x14ac:dyDescent="0.3">
      <c r="A304" s="1">
        <v>1113</v>
      </c>
      <c r="B304" s="1" t="s">
        <v>1513</v>
      </c>
      <c r="C304" s="5">
        <v>43727.565451388888</v>
      </c>
      <c r="D304" s="1" t="s">
        <v>192</v>
      </c>
      <c r="E304" s="1" t="s">
        <v>139</v>
      </c>
      <c r="F304" s="1" t="s">
        <v>713</v>
      </c>
      <c r="G304" s="1" t="s">
        <v>722</v>
      </c>
      <c r="H304" s="1" t="s">
        <v>1439</v>
      </c>
      <c r="I304" s="1" t="s">
        <v>148</v>
      </c>
      <c r="J304" s="1" t="s">
        <v>140</v>
      </c>
      <c r="K304" s="1" t="s">
        <v>999</v>
      </c>
      <c r="L304" s="2">
        <v>627</v>
      </c>
      <c r="M304" s="1" t="s">
        <v>988</v>
      </c>
      <c r="N304" s="1" t="s">
        <v>887</v>
      </c>
      <c r="O304" s="1"/>
      <c r="P304" s="1"/>
      <c r="Q304" s="1"/>
      <c r="R304" s="1"/>
      <c r="S304" s="1"/>
      <c r="T304" s="1"/>
      <c r="U304" s="1" t="s">
        <v>666</v>
      </c>
      <c r="V304" s="1" t="s">
        <v>667</v>
      </c>
      <c r="W304" s="1"/>
      <c r="X304" s="1">
        <f t="shared" si="20"/>
        <v>1113</v>
      </c>
      <c r="Y304" s="1" t="str">
        <f t="shared" si="21"/>
        <v>Estimación Aprobada</v>
      </c>
      <c r="Z304" s="1">
        <f t="shared" si="22"/>
        <v>1113</v>
      </c>
      <c r="AA304" s="1" t="str">
        <f t="shared" si="23"/>
        <v>Activo</v>
      </c>
      <c r="AB304" s="1">
        <f t="shared" si="24"/>
        <v>1113</v>
      </c>
    </row>
    <row r="305" spans="1:28" hidden="1" x14ac:dyDescent="0.3">
      <c r="A305" s="1">
        <v>1123</v>
      </c>
      <c r="B305" s="1" t="s">
        <v>707</v>
      </c>
      <c r="C305" s="5">
        <v>43732.491249999999</v>
      </c>
      <c r="D305" s="1" t="s">
        <v>1803</v>
      </c>
      <c r="E305" s="1" t="s">
        <v>159</v>
      </c>
      <c r="F305" s="1" t="s">
        <v>688</v>
      </c>
      <c r="G305" s="1" t="s">
        <v>653</v>
      </c>
      <c r="H305" s="1" t="s">
        <v>654</v>
      </c>
      <c r="I305" s="1" t="s">
        <v>85</v>
      </c>
      <c r="J305" s="1" t="s">
        <v>160</v>
      </c>
      <c r="K305" s="1" t="s">
        <v>707</v>
      </c>
      <c r="L305" s="2">
        <v>1002</v>
      </c>
      <c r="M305" s="1" t="s">
        <v>708</v>
      </c>
      <c r="N305" s="1" t="s">
        <v>887</v>
      </c>
      <c r="O305" s="1"/>
      <c r="P305" s="1"/>
      <c r="Q305" s="1"/>
      <c r="R305" s="1"/>
      <c r="S305" s="1"/>
      <c r="T305" s="1"/>
      <c r="U305" s="1" t="s">
        <v>666</v>
      </c>
      <c r="V305" s="1" t="s">
        <v>667</v>
      </c>
      <c r="W305" s="1"/>
      <c r="X305" s="1">
        <f t="shared" si="20"/>
        <v>1123</v>
      </c>
      <c r="Y305" s="1" t="str">
        <f t="shared" si="21"/>
        <v>Revisar Estimación</v>
      </c>
      <c r="Z305" s="1">
        <f t="shared" si="22"/>
        <v>1123</v>
      </c>
      <c r="AA305" s="1" t="str">
        <f t="shared" si="23"/>
        <v>Activo</v>
      </c>
      <c r="AB305" s="1">
        <f t="shared" si="24"/>
        <v>1123</v>
      </c>
    </row>
    <row r="306" spans="1:28" hidden="1" x14ac:dyDescent="0.3">
      <c r="A306" s="1">
        <v>1131</v>
      </c>
      <c r="B306" s="1" t="s">
        <v>1497</v>
      </c>
      <c r="C306" s="5">
        <v>43734.531585648147</v>
      </c>
      <c r="D306" s="1" t="s">
        <v>1815</v>
      </c>
      <c r="E306" s="1" t="s">
        <v>48</v>
      </c>
      <c r="F306" s="1" t="s">
        <v>652</v>
      </c>
      <c r="G306" s="1" t="s">
        <v>653</v>
      </c>
      <c r="H306" s="1" t="s">
        <v>756</v>
      </c>
      <c r="I306" s="1" t="s">
        <v>55</v>
      </c>
      <c r="J306" s="1" t="s">
        <v>50</v>
      </c>
      <c r="K306" s="1" t="s">
        <v>650</v>
      </c>
      <c r="L306" s="2">
        <v>3005.1</v>
      </c>
      <c r="M306" s="1" t="s">
        <v>1816</v>
      </c>
      <c r="N306" s="1" t="s">
        <v>6618</v>
      </c>
      <c r="O306" s="1" t="s">
        <v>170</v>
      </c>
      <c r="P306" s="1" t="s">
        <v>758</v>
      </c>
      <c r="Q306" s="1" t="s">
        <v>1486</v>
      </c>
      <c r="R306" s="1" t="s">
        <v>218</v>
      </c>
      <c r="S306" s="1" t="s">
        <v>709</v>
      </c>
      <c r="T306" s="1"/>
      <c r="U306" s="1" t="s">
        <v>666</v>
      </c>
      <c r="V306" s="1" t="s">
        <v>667</v>
      </c>
      <c r="W306" s="1"/>
      <c r="X306" s="1">
        <f t="shared" si="20"/>
        <v>1131</v>
      </c>
      <c r="Y306" s="1" t="str">
        <f t="shared" si="21"/>
        <v>Estimación Aprobada</v>
      </c>
      <c r="Z306" s="1">
        <f t="shared" si="22"/>
        <v>1131</v>
      </c>
      <c r="AA306" s="1" t="str">
        <f t="shared" si="23"/>
        <v>Detenido con CCRS</v>
      </c>
      <c r="AB306" s="1">
        <f t="shared" si="24"/>
        <v>1131</v>
      </c>
    </row>
    <row r="307" spans="1:28" hidden="1" x14ac:dyDescent="0.3">
      <c r="A307" s="1">
        <v>1142</v>
      </c>
      <c r="B307" s="1" t="s">
        <v>707</v>
      </c>
      <c r="C307" s="5">
        <v>43740.768761574072</v>
      </c>
      <c r="D307" s="1" t="s">
        <v>1826</v>
      </c>
      <c r="E307" s="1" t="s">
        <v>159</v>
      </c>
      <c r="F307" s="1" t="s">
        <v>2061</v>
      </c>
      <c r="G307" s="1" t="s">
        <v>653</v>
      </c>
      <c r="H307" s="1" t="s">
        <v>756</v>
      </c>
      <c r="I307" s="1" t="s">
        <v>85</v>
      </c>
      <c r="J307" s="1" t="s">
        <v>160</v>
      </c>
      <c r="K307" s="1" t="s">
        <v>707</v>
      </c>
      <c r="L307" s="2">
        <v>893.1</v>
      </c>
      <c r="M307" s="1" t="s">
        <v>1827</v>
      </c>
      <c r="N307" s="1" t="s">
        <v>80</v>
      </c>
      <c r="O307" s="1" t="s">
        <v>814</v>
      </c>
      <c r="P307" s="1" t="s">
        <v>2168</v>
      </c>
      <c r="Q307" s="1" t="s">
        <v>89</v>
      </c>
      <c r="R307" s="1" t="s">
        <v>1828</v>
      </c>
      <c r="S307" s="1" t="s">
        <v>1829</v>
      </c>
      <c r="T307" s="1" t="s">
        <v>2132</v>
      </c>
      <c r="U307" s="1" t="s">
        <v>815</v>
      </c>
      <c r="V307" s="1" t="s">
        <v>667</v>
      </c>
      <c r="W307" s="1"/>
      <c r="X307" s="1">
        <f t="shared" si="20"/>
        <v>1142</v>
      </c>
      <c r="Y307" s="1" t="str">
        <f t="shared" si="21"/>
        <v>Estimación Aprobada</v>
      </c>
      <c r="Z307" s="1">
        <f t="shared" si="22"/>
        <v>1142</v>
      </c>
      <c r="AA307" s="1" t="str">
        <f t="shared" si="23"/>
        <v>Activo</v>
      </c>
      <c r="AB307" s="1">
        <f t="shared" si="24"/>
        <v>1142</v>
      </c>
    </row>
    <row r="308" spans="1:28" hidden="1" x14ac:dyDescent="0.3">
      <c r="A308" s="1">
        <v>1150</v>
      </c>
      <c r="B308" s="1" t="s">
        <v>1376</v>
      </c>
      <c r="C308" s="5">
        <v>43745.471087962964</v>
      </c>
      <c r="D308" s="1" t="s">
        <v>204</v>
      </c>
      <c r="E308" s="1" t="s">
        <v>78</v>
      </c>
      <c r="F308" s="1" t="s">
        <v>662</v>
      </c>
      <c r="G308" s="1" t="s">
        <v>653</v>
      </c>
      <c r="H308" s="1" t="s">
        <v>654</v>
      </c>
      <c r="I308" s="1" t="s">
        <v>427</v>
      </c>
      <c r="J308" s="1" t="s">
        <v>79</v>
      </c>
      <c r="K308" s="1" t="s">
        <v>186</v>
      </c>
      <c r="L308" s="2">
        <v>930</v>
      </c>
      <c r="M308" s="1" t="s">
        <v>769</v>
      </c>
      <c r="N308" s="1" t="s">
        <v>887</v>
      </c>
      <c r="O308" s="1" t="s">
        <v>6708</v>
      </c>
      <c r="P308" s="1"/>
      <c r="Q308" s="1"/>
      <c r="R308" s="1" t="s">
        <v>218</v>
      </c>
      <c r="S308" s="1" t="s">
        <v>1837</v>
      </c>
      <c r="T308" s="1"/>
      <c r="U308" s="1" t="s">
        <v>666</v>
      </c>
      <c r="V308" s="1" t="s">
        <v>667</v>
      </c>
      <c r="W308" s="1"/>
      <c r="X308" s="1">
        <f t="shared" si="20"/>
        <v>1150</v>
      </c>
      <c r="Y308" s="1" t="str">
        <f t="shared" si="21"/>
        <v>Estimación Aprobada</v>
      </c>
      <c r="Z308" s="1">
        <f t="shared" si="22"/>
        <v>1150</v>
      </c>
      <c r="AA308" s="1" t="str">
        <f t="shared" si="23"/>
        <v>Activo</v>
      </c>
      <c r="AB308" s="1">
        <f t="shared" si="24"/>
        <v>1150</v>
      </c>
    </row>
    <row r="309" spans="1:28" hidden="1" x14ac:dyDescent="0.3">
      <c r="A309" s="1">
        <v>1163</v>
      </c>
      <c r="B309" s="1" t="s">
        <v>835</v>
      </c>
      <c r="C309" s="5">
        <v>43753.726157407407</v>
      </c>
      <c r="D309" s="1" t="s">
        <v>206</v>
      </c>
      <c r="E309" s="1" t="s">
        <v>90</v>
      </c>
      <c r="F309" s="1" t="s">
        <v>700</v>
      </c>
      <c r="G309" s="1" t="s">
        <v>653</v>
      </c>
      <c r="H309" s="1" t="s">
        <v>756</v>
      </c>
      <c r="I309" s="1" t="s">
        <v>477</v>
      </c>
      <c r="J309" s="1" t="s">
        <v>211</v>
      </c>
      <c r="K309" s="1" t="s">
        <v>6733</v>
      </c>
      <c r="L309" s="2">
        <v>627</v>
      </c>
      <c r="M309" s="1" t="s">
        <v>988</v>
      </c>
      <c r="N309" s="1" t="s">
        <v>887</v>
      </c>
      <c r="O309" s="1" t="s">
        <v>6341</v>
      </c>
      <c r="P309" s="1" t="s">
        <v>1915</v>
      </c>
      <c r="Q309" s="1" t="s">
        <v>1486</v>
      </c>
      <c r="R309" s="1" t="s">
        <v>218</v>
      </c>
      <c r="S309" s="1" t="s">
        <v>1853</v>
      </c>
      <c r="T309" s="1"/>
      <c r="U309" s="1" t="s">
        <v>666</v>
      </c>
      <c r="V309" s="1" t="s">
        <v>667</v>
      </c>
      <c r="W309" s="1"/>
      <c r="X309" s="1">
        <f t="shared" si="20"/>
        <v>1163</v>
      </c>
      <c r="Y309" s="1" t="str">
        <f t="shared" si="21"/>
        <v>Estimación Aprobada</v>
      </c>
      <c r="Z309" s="1">
        <f t="shared" si="22"/>
        <v>1163</v>
      </c>
      <c r="AA309" s="1" t="str">
        <f t="shared" si="23"/>
        <v>Activo</v>
      </c>
      <c r="AB309" s="1">
        <f t="shared" si="24"/>
        <v>1163</v>
      </c>
    </row>
    <row r="310" spans="1:28" hidden="1" x14ac:dyDescent="0.3">
      <c r="A310" s="1">
        <v>1164</v>
      </c>
      <c r="B310" s="1" t="s">
        <v>214</v>
      </c>
      <c r="C310" s="5">
        <v>43754.882615740738</v>
      </c>
      <c r="D310" s="1" t="s">
        <v>213</v>
      </c>
      <c r="E310" s="1" t="s">
        <v>216</v>
      </c>
      <c r="F310" s="1" t="s">
        <v>691</v>
      </c>
      <c r="G310" s="1" t="s">
        <v>653</v>
      </c>
      <c r="H310" s="1" t="s">
        <v>756</v>
      </c>
      <c r="I310" s="1" t="s">
        <v>39</v>
      </c>
      <c r="J310" s="1" t="s">
        <v>217</v>
      </c>
      <c r="K310" s="1" t="s">
        <v>214</v>
      </c>
      <c r="L310" s="2">
        <v>3028</v>
      </c>
      <c r="M310" s="1" t="s">
        <v>1854</v>
      </c>
      <c r="N310" s="1" t="s">
        <v>887</v>
      </c>
      <c r="O310" s="1" t="s">
        <v>6468</v>
      </c>
      <c r="P310" s="1" t="s">
        <v>1312</v>
      </c>
      <c r="Q310" s="1" t="s">
        <v>1967</v>
      </c>
      <c r="R310" s="1" t="s">
        <v>218</v>
      </c>
      <c r="S310" s="1" t="s">
        <v>1004</v>
      </c>
      <c r="T310" s="1"/>
      <c r="U310" s="1" t="s">
        <v>666</v>
      </c>
      <c r="V310" s="1" t="s">
        <v>667</v>
      </c>
      <c r="W310" s="1"/>
      <c r="X310" s="1">
        <f t="shared" si="20"/>
        <v>1164</v>
      </c>
      <c r="Y310" s="1" t="str">
        <f t="shared" si="21"/>
        <v>Estimación Aprobada</v>
      </c>
      <c r="Z310" s="1">
        <f t="shared" si="22"/>
        <v>1164</v>
      </c>
      <c r="AA310" s="1" t="str">
        <f t="shared" si="23"/>
        <v>Activo</v>
      </c>
      <c r="AB310" s="1">
        <f t="shared" si="24"/>
        <v>1164</v>
      </c>
    </row>
    <row r="311" spans="1:28" hidden="1" x14ac:dyDescent="0.3">
      <c r="A311" s="1">
        <v>1165</v>
      </c>
      <c r="B311" s="1" t="s">
        <v>1513</v>
      </c>
      <c r="C311" s="5">
        <v>43755.468287037038</v>
      </c>
      <c r="D311" s="1" t="s">
        <v>219</v>
      </c>
      <c r="E311" s="1" t="s">
        <v>139</v>
      </c>
      <c r="F311" s="1" t="s">
        <v>713</v>
      </c>
      <c r="G311" s="1" t="s">
        <v>653</v>
      </c>
      <c r="H311" s="1" t="s">
        <v>182</v>
      </c>
      <c r="I311" s="1" t="s">
        <v>148</v>
      </c>
      <c r="J311" s="1" t="s">
        <v>140</v>
      </c>
      <c r="K311" s="1" t="s">
        <v>999</v>
      </c>
      <c r="L311" s="2">
        <v>2075.1</v>
      </c>
      <c r="M311" s="1" t="s">
        <v>683</v>
      </c>
      <c r="N311" s="1" t="s">
        <v>6613</v>
      </c>
      <c r="O311" s="1"/>
      <c r="P311" s="1"/>
      <c r="Q311" s="1"/>
      <c r="R311" s="1" t="s">
        <v>218</v>
      </c>
      <c r="S311" s="1" t="s">
        <v>672</v>
      </c>
      <c r="T311" s="1"/>
      <c r="U311" s="1" t="s">
        <v>666</v>
      </c>
      <c r="V311" s="1" t="s">
        <v>667</v>
      </c>
      <c r="W311" s="1"/>
      <c r="X311" s="1" t="e">
        <f t="shared" si="20"/>
        <v>#N/A</v>
      </c>
      <c r="Y311" s="1" t="e">
        <f t="shared" si="21"/>
        <v>#N/A</v>
      </c>
      <c r="Z311" s="1">
        <f t="shared" si="22"/>
        <v>1165</v>
      </c>
      <c r="AA311" s="1" t="str">
        <f t="shared" si="23"/>
        <v>Activo</v>
      </c>
      <c r="AB311" s="1">
        <f t="shared" si="24"/>
        <v>1165</v>
      </c>
    </row>
    <row r="312" spans="1:28" hidden="1" x14ac:dyDescent="0.3">
      <c r="A312" s="1">
        <v>1172</v>
      </c>
      <c r="B312" s="1" t="s">
        <v>1513</v>
      </c>
      <c r="C312" s="5">
        <v>43756.685844907406</v>
      </c>
      <c r="D312" s="1" t="s">
        <v>221</v>
      </c>
      <c r="E312" s="1" t="s">
        <v>139</v>
      </c>
      <c r="F312" s="1" t="s">
        <v>713</v>
      </c>
      <c r="G312" s="1" t="s">
        <v>653</v>
      </c>
      <c r="H312" s="1" t="s">
        <v>1439</v>
      </c>
      <c r="I312" s="1" t="s">
        <v>148</v>
      </c>
      <c r="J312" s="1" t="s">
        <v>140</v>
      </c>
      <c r="K312" s="1" t="s">
        <v>999</v>
      </c>
      <c r="L312" s="2">
        <v>700</v>
      </c>
      <c r="M312" s="1" t="s">
        <v>680</v>
      </c>
      <c r="N312" s="1" t="s">
        <v>887</v>
      </c>
      <c r="O312" s="1"/>
      <c r="P312" s="1"/>
      <c r="Q312" s="1"/>
      <c r="R312" s="1" t="s">
        <v>218</v>
      </c>
      <c r="S312" s="1" t="s">
        <v>853</v>
      </c>
      <c r="T312" s="1"/>
      <c r="U312" s="1" t="s">
        <v>666</v>
      </c>
      <c r="V312" s="1" t="s">
        <v>667</v>
      </c>
      <c r="W312" s="1"/>
      <c r="X312" s="1">
        <f t="shared" si="20"/>
        <v>1172</v>
      </c>
      <c r="Y312" s="1" t="str">
        <f t="shared" si="21"/>
        <v>Estimación Aprobada</v>
      </c>
      <c r="Z312" s="1">
        <f t="shared" si="22"/>
        <v>1172</v>
      </c>
      <c r="AA312" s="1" t="str">
        <f t="shared" si="23"/>
        <v>Activo</v>
      </c>
      <c r="AB312" s="1">
        <f t="shared" si="24"/>
        <v>1172</v>
      </c>
    </row>
    <row r="313" spans="1:28" hidden="1" x14ac:dyDescent="0.3">
      <c r="A313" s="1">
        <v>1182</v>
      </c>
      <c r="B313" s="1" t="s">
        <v>1407</v>
      </c>
      <c r="C313" s="5">
        <v>43763.559259259258</v>
      </c>
      <c r="D313" s="1" t="s">
        <v>224</v>
      </c>
      <c r="E313" s="1" t="s">
        <v>78</v>
      </c>
      <c r="F313" s="1" t="s">
        <v>662</v>
      </c>
      <c r="G313" s="1" t="s">
        <v>653</v>
      </c>
      <c r="H313" s="1" t="s">
        <v>654</v>
      </c>
      <c r="I313" s="1" t="s">
        <v>427</v>
      </c>
      <c r="J313" s="1" t="s">
        <v>79</v>
      </c>
      <c r="K313" s="1" t="s">
        <v>186</v>
      </c>
      <c r="L313" s="2">
        <v>3925</v>
      </c>
      <c r="M313" s="1" t="s">
        <v>1864</v>
      </c>
      <c r="N313" s="1" t="s">
        <v>887</v>
      </c>
      <c r="O313" s="1"/>
      <c r="P313" s="1"/>
      <c r="Q313" s="1"/>
      <c r="R313" s="1"/>
      <c r="S313" s="1"/>
      <c r="T313" s="1"/>
      <c r="U313" s="1" t="s">
        <v>666</v>
      </c>
      <c r="V313" s="1" t="s">
        <v>667</v>
      </c>
      <c r="W313" s="1"/>
      <c r="X313" s="1">
        <f t="shared" si="20"/>
        <v>1182</v>
      </c>
      <c r="Y313" s="1" t="str">
        <f t="shared" si="21"/>
        <v>Estimación Aprobada</v>
      </c>
      <c r="Z313" s="1">
        <f t="shared" si="22"/>
        <v>1182</v>
      </c>
      <c r="AA313" s="1" t="str">
        <f t="shared" si="23"/>
        <v>Activo</v>
      </c>
      <c r="AB313" s="1">
        <f t="shared" si="24"/>
        <v>1182</v>
      </c>
    </row>
    <row r="314" spans="1:28" hidden="1" x14ac:dyDescent="0.3">
      <c r="A314" s="1">
        <v>1185</v>
      </c>
      <c r="B314" s="1" t="s">
        <v>1513</v>
      </c>
      <c r="C314" s="5">
        <v>43767.502546296295</v>
      </c>
      <c r="D314" s="1" t="s">
        <v>226</v>
      </c>
      <c r="E314" s="1" t="s">
        <v>139</v>
      </c>
      <c r="F314" s="1" t="s">
        <v>713</v>
      </c>
      <c r="G314" s="1" t="s">
        <v>653</v>
      </c>
      <c r="H314" s="1" t="s">
        <v>1439</v>
      </c>
      <c r="I314" s="1" t="s">
        <v>148</v>
      </c>
      <c r="J314" s="1" t="s">
        <v>140</v>
      </c>
      <c r="K314" s="1" t="s">
        <v>999</v>
      </c>
      <c r="L314" s="2">
        <v>627</v>
      </c>
      <c r="M314" s="1" t="s">
        <v>988</v>
      </c>
      <c r="N314" s="1" t="s">
        <v>887</v>
      </c>
      <c r="O314" s="1"/>
      <c r="P314" s="1"/>
      <c r="Q314" s="1"/>
      <c r="R314" s="1"/>
      <c r="S314" s="1"/>
      <c r="T314" s="1"/>
      <c r="U314" s="1" t="s">
        <v>666</v>
      </c>
      <c r="V314" s="1" t="s">
        <v>667</v>
      </c>
      <c r="W314" s="1"/>
      <c r="X314" s="1">
        <f t="shared" si="20"/>
        <v>1185</v>
      </c>
      <c r="Y314" s="1" t="str">
        <f t="shared" si="21"/>
        <v>Estimación Aprobada</v>
      </c>
      <c r="Z314" s="1">
        <f t="shared" si="22"/>
        <v>1185</v>
      </c>
      <c r="AA314" s="1" t="str">
        <f t="shared" si="23"/>
        <v>Activo</v>
      </c>
      <c r="AB314" s="1">
        <f t="shared" si="24"/>
        <v>1185</v>
      </c>
    </row>
    <row r="315" spans="1:28" hidden="1" x14ac:dyDescent="0.3">
      <c r="A315" s="1">
        <v>1191</v>
      </c>
      <c r="B315" s="1" t="s">
        <v>73</v>
      </c>
      <c r="C315" s="5">
        <v>43769.803819444445</v>
      </c>
      <c r="D315" s="1" t="s">
        <v>231</v>
      </c>
      <c r="E315" s="1" t="s">
        <v>78</v>
      </c>
      <c r="F315" s="1" t="s">
        <v>662</v>
      </c>
      <c r="G315" s="1" t="s">
        <v>653</v>
      </c>
      <c r="H315" s="1" t="s">
        <v>654</v>
      </c>
      <c r="I315" s="1" t="s">
        <v>39</v>
      </c>
      <c r="J315" s="1" t="s">
        <v>79</v>
      </c>
      <c r="K315" s="1" t="s">
        <v>73</v>
      </c>
      <c r="L315" s="2">
        <v>931</v>
      </c>
      <c r="M315" s="1" t="s">
        <v>1031</v>
      </c>
      <c r="N315" s="1" t="s">
        <v>887</v>
      </c>
      <c r="O315" s="1"/>
      <c r="P315" s="1"/>
      <c r="Q315" s="1"/>
      <c r="R315" s="1"/>
      <c r="S315" s="1"/>
      <c r="T315" s="1"/>
      <c r="U315" s="1" t="s">
        <v>666</v>
      </c>
      <c r="V315" s="1" t="s">
        <v>667</v>
      </c>
      <c r="W315" s="1"/>
      <c r="X315" s="1">
        <f t="shared" si="20"/>
        <v>1191</v>
      </c>
      <c r="Y315" s="1" t="str">
        <f t="shared" si="21"/>
        <v>Estimación Aprobada</v>
      </c>
      <c r="Z315" s="1">
        <f t="shared" si="22"/>
        <v>1191</v>
      </c>
      <c r="AA315" s="1" t="str">
        <f t="shared" si="23"/>
        <v>Activo</v>
      </c>
      <c r="AB315" s="1">
        <f t="shared" si="24"/>
        <v>1191</v>
      </c>
    </row>
    <row r="316" spans="1:28" hidden="1" x14ac:dyDescent="0.3">
      <c r="A316" s="1">
        <v>1192</v>
      </c>
      <c r="B316" s="1" t="s">
        <v>73</v>
      </c>
      <c r="C316" s="5">
        <v>43769.807233796295</v>
      </c>
      <c r="D316" s="1" t="s">
        <v>233</v>
      </c>
      <c r="E316" s="1" t="s">
        <v>78</v>
      </c>
      <c r="F316" s="1" t="s">
        <v>662</v>
      </c>
      <c r="G316" s="1" t="s">
        <v>653</v>
      </c>
      <c r="H316" s="1" t="s">
        <v>654</v>
      </c>
      <c r="I316" s="1" t="s">
        <v>39</v>
      </c>
      <c r="J316" s="1" t="s">
        <v>79</v>
      </c>
      <c r="K316" s="1" t="s">
        <v>73</v>
      </c>
      <c r="L316" s="2">
        <v>621</v>
      </c>
      <c r="M316" s="1" t="s">
        <v>675</v>
      </c>
      <c r="N316" s="1" t="s">
        <v>887</v>
      </c>
      <c r="O316" s="1"/>
      <c r="P316" s="1"/>
      <c r="Q316" s="1"/>
      <c r="R316" s="1" t="s">
        <v>218</v>
      </c>
      <c r="S316" s="1" t="s">
        <v>672</v>
      </c>
      <c r="T316" s="1"/>
      <c r="U316" s="1" t="s">
        <v>666</v>
      </c>
      <c r="V316" s="1" t="s">
        <v>667</v>
      </c>
      <c r="W316" s="1"/>
      <c r="X316" s="1">
        <f t="shared" si="20"/>
        <v>1192</v>
      </c>
      <c r="Y316" s="1" t="str">
        <f t="shared" si="21"/>
        <v>Estimación Aprobada</v>
      </c>
      <c r="Z316" s="1">
        <f t="shared" si="22"/>
        <v>1192</v>
      </c>
      <c r="AA316" s="1" t="str">
        <f t="shared" si="23"/>
        <v>Activo</v>
      </c>
      <c r="AB316" s="1">
        <f t="shared" si="24"/>
        <v>1192</v>
      </c>
    </row>
    <row r="317" spans="1:28" hidden="1" x14ac:dyDescent="0.3">
      <c r="A317" s="1">
        <v>1193</v>
      </c>
      <c r="B317" s="1" t="s">
        <v>1376</v>
      </c>
      <c r="C317" s="5">
        <v>43770.425046296295</v>
      </c>
      <c r="D317" s="1" t="s">
        <v>1872</v>
      </c>
      <c r="E317" s="1" t="s">
        <v>78</v>
      </c>
      <c r="F317" s="1" t="s">
        <v>662</v>
      </c>
      <c r="G317" s="1" t="s">
        <v>653</v>
      </c>
      <c r="H317" s="1" t="s">
        <v>654</v>
      </c>
      <c r="I317" s="1" t="s">
        <v>427</v>
      </c>
      <c r="J317" s="1" t="s">
        <v>682</v>
      </c>
      <c r="K317" s="1" t="s">
        <v>186</v>
      </c>
      <c r="L317" s="2">
        <v>646</v>
      </c>
      <c r="M317" s="1" t="s">
        <v>1353</v>
      </c>
      <c r="N317" s="1" t="s">
        <v>887</v>
      </c>
      <c r="O317" s="1"/>
      <c r="P317" s="1"/>
      <c r="Q317" s="1"/>
      <c r="R317" s="1" t="s">
        <v>218</v>
      </c>
      <c r="S317" s="1" t="s">
        <v>1873</v>
      </c>
      <c r="T317" s="1"/>
      <c r="U317" s="1" t="s">
        <v>666</v>
      </c>
      <c r="V317" s="1" t="s">
        <v>667</v>
      </c>
      <c r="W317" s="1"/>
      <c r="X317" s="1">
        <f t="shared" si="20"/>
        <v>1193</v>
      </c>
      <c r="Y317" s="1" t="str">
        <f t="shared" si="21"/>
        <v>Estimación Aprobada</v>
      </c>
      <c r="Z317" s="1">
        <f t="shared" si="22"/>
        <v>1193</v>
      </c>
      <c r="AA317" s="1" t="str">
        <f t="shared" si="23"/>
        <v>Detenido con CCRS</v>
      </c>
      <c r="AB317" s="1">
        <f t="shared" si="24"/>
        <v>1193</v>
      </c>
    </row>
    <row r="318" spans="1:28" hidden="1" x14ac:dyDescent="0.3">
      <c r="A318" s="1">
        <v>1195</v>
      </c>
      <c r="B318" s="1" t="s">
        <v>73</v>
      </c>
      <c r="C318" s="5">
        <v>43770.725358796299</v>
      </c>
      <c r="D318" s="1" t="s">
        <v>1874</v>
      </c>
      <c r="E318" s="1" t="s">
        <v>78</v>
      </c>
      <c r="F318" s="1" t="s">
        <v>662</v>
      </c>
      <c r="G318" s="1" t="s">
        <v>653</v>
      </c>
      <c r="H318" s="1" t="s">
        <v>654</v>
      </c>
      <c r="I318" s="1" t="s">
        <v>39</v>
      </c>
      <c r="J318" s="1" t="s">
        <v>79</v>
      </c>
      <c r="K318" s="1" t="s">
        <v>73</v>
      </c>
      <c r="L318" s="2">
        <v>919</v>
      </c>
      <c r="M318" s="1" t="s">
        <v>664</v>
      </c>
      <c r="N318" s="1" t="s">
        <v>887</v>
      </c>
      <c r="O318" s="1" t="s">
        <v>170</v>
      </c>
      <c r="P318" s="1"/>
      <c r="Q318" s="1"/>
      <c r="R318" s="1" t="s">
        <v>218</v>
      </c>
      <c r="S318" s="1" t="s">
        <v>1141</v>
      </c>
      <c r="T318" s="1"/>
      <c r="U318" s="1" t="s">
        <v>666</v>
      </c>
      <c r="V318" s="1" t="s">
        <v>667</v>
      </c>
      <c r="W318" s="1"/>
      <c r="X318" s="1">
        <f t="shared" si="20"/>
        <v>1195</v>
      </c>
      <c r="Y318" s="1" t="str">
        <f t="shared" si="21"/>
        <v>Estimación Aprobada</v>
      </c>
      <c r="Z318" s="1">
        <f t="shared" si="22"/>
        <v>1195</v>
      </c>
      <c r="AA318" s="1" t="str">
        <f t="shared" si="23"/>
        <v>Activo</v>
      </c>
      <c r="AB318" s="1">
        <f t="shared" si="24"/>
        <v>1195</v>
      </c>
    </row>
    <row r="319" spans="1:28" hidden="1" x14ac:dyDescent="0.3">
      <c r="A319" s="1">
        <v>1200</v>
      </c>
      <c r="B319" s="1" t="s">
        <v>1879</v>
      </c>
      <c r="C319" s="5">
        <v>43774.822650462964</v>
      </c>
      <c r="D319" s="1" t="s">
        <v>1882</v>
      </c>
      <c r="E319" s="1" t="s">
        <v>78</v>
      </c>
      <c r="F319" s="1" t="s">
        <v>662</v>
      </c>
      <c r="G319" s="1" t="s">
        <v>653</v>
      </c>
      <c r="H319" s="1" t="s">
        <v>663</v>
      </c>
      <c r="I319" s="1" t="s">
        <v>427</v>
      </c>
      <c r="J319" s="1" t="s">
        <v>682</v>
      </c>
      <c r="K319" s="1" t="s">
        <v>40</v>
      </c>
      <c r="L319" s="2">
        <v>593</v>
      </c>
      <c r="M319" s="1" t="s">
        <v>1883</v>
      </c>
      <c r="N319" s="1" t="s">
        <v>887</v>
      </c>
      <c r="O319" s="1"/>
      <c r="P319" s="1"/>
      <c r="Q319" s="1"/>
      <c r="R319" s="1" t="s">
        <v>218</v>
      </c>
      <c r="S319" s="1" t="s">
        <v>1004</v>
      </c>
      <c r="T319" s="1"/>
      <c r="U319" s="1" t="s">
        <v>666</v>
      </c>
      <c r="V319" s="1" t="s">
        <v>667</v>
      </c>
      <c r="W319" s="1"/>
      <c r="X319" s="1">
        <f t="shared" si="20"/>
        <v>1200</v>
      </c>
      <c r="Y319" s="1" t="str">
        <f t="shared" si="21"/>
        <v>Estimación Aprobada</v>
      </c>
      <c r="Z319" s="1">
        <f t="shared" si="22"/>
        <v>1200</v>
      </c>
      <c r="AA319" s="1" t="str">
        <f t="shared" si="23"/>
        <v>Activo</v>
      </c>
      <c r="AB319" s="1">
        <f t="shared" si="24"/>
        <v>1200</v>
      </c>
    </row>
    <row r="320" spans="1:28" hidden="1" x14ac:dyDescent="0.3">
      <c r="A320" s="1">
        <v>1212</v>
      </c>
      <c r="B320" s="1" t="s">
        <v>1513</v>
      </c>
      <c r="C320" s="5">
        <v>43780.728680555556</v>
      </c>
      <c r="D320" s="1" t="s">
        <v>1897</v>
      </c>
      <c r="E320" s="1" t="s">
        <v>139</v>
      </c>
      <c r="F320" s="1" t="s">
        <v>713</v>
      </c>
      <c r="G320" s="1" t="s">
        <v>653</v>
      </c>
      <c r="H320" s="1" t="s">
        <v>1439</v>
      </c>
      <c r="I320" s="1" t="s">
        <v>148</v>
      </c>
      <c r="J320" s="1" t="s">
        <v>140</v>
      </c>
      <c r="K320" s="1" t="s">
        <v>999</v>
      </c>
      <c r="L320" s="2">
        <v>868.1</v>
      </c>
      <c r="M320" s="1" t="s">
        <v>1898</v>
      </c>
      <c r="N320" s="1" t="s">
        <v>6619</v>
      </c>
      <c r="O320" s="1" t="s">
        <v>170</v>
      </c>
      <c r="P320" s="1"/>
      <c r="Q320" s="1"/>
      <c r="R320" s="1" t="s">
        <v>218</v>
      </c>
      <c r="S320" s="1" t="s">
        <v>1001</v>
      </c>
      <c r="T320" s="1"/>
      <c r="U320" s="1" t="s">
        <v>666</v>
      </c>
      <c r="V320" s="1" t="s">
        <v>667</v>
      </c>
      <c r="W320" s="1"/>
      <c r="X320" s="1" t="e">
        <f t="shared" si="20"/>
        <v>#N/A</v>
      </c>
      <c r="Y320" s="1" t="e">
        <f t="shared" si="21"/>
        <v>#N/A</v>
      </c>
      <c r="Z320" s="1" t="e">
        <f t="shared" si="22"/>
        <v>#N/A</v>
      </c>
      <c r="AA320" s="1" t="e">
        <f t="shared" si="23"/>
        <v>#N/A</v>
      </c>
      <c r="AB320" s="1">
        <f t="shared" si="24"/>
        <v>1212</v>
      </c>
    </row>
    <row r="321" spans="1:28" hidden="1" x14ac:dyDescent="0.3">
      <c r="A321" s="1">
        <v>1214</v>
      </c>
      <c r="B321" s="1" t="s">
        <v>73</v>
      </c>
      <c r="C321" s="5">
        <v>43781.734444444446</v>
      </c>
      <c r="D321" s="1" t="s">
        <v>248</v>
      </c>
      <c r="E321" s="1" t="s">
        <v>78</v>
      </c>
      <c r="F321" s="1" t="s">
        <v>662</v>
      </c>
      <c r="G321" s="1" t="s">
        <v>653</v>
      </c>
      <c r="H321" s="1" t="s">
        <v>654</v>
      </c>
      <c r="I321" s="1" t="s">
        <v>39</v>
      </c>
      <c r="J321" s="1" t="s">
        <v>79</v>
      </c>
      <c r="K321" s="1" t="s">
        <v>73</v>
      </c>
      <c r="L321" s="2">
        <v>621</v>
      </c>
      <c r="M321" s="1" t="s">
        <v>675</v>
      </c>
      <c r="N321" s="1" t="s">
        <v>887</v>
      </c>
      <c r="O321" s="1" t="s">
        <v>170</v>
      </c>
      <c r="P321" s="1"/>
      <c r="Q321" s="1"/>
      <c r="R321" s="1" t="s">
        <v>218</v>
      </c>
      <c r="S321" s="1" t="s">
        <v>1141</v>
      </c>
      <c r="T321" s="1"/>
      <c r="U321" s="1" t="s">
        <v>666</v>
      </c>
      <c r="V321" s="1" t="s">
        <v>667</v>
      </c>
      <c r="W321" s="1"/>
      <c r="X321" s="1">
        <f t="shared" si="20"/>
        <v>1214</v>
      </c>
      <c r="Y321" s="1" t="str">
        <f t="shared" si="21"/>
        <v>Estimación Aprobada</v>
      </c>
      <c r="Z321" s="1">
        <f t="shared" si="22"/>
        <v>1214</v>
      </c>
      <c r="AA321" s="1" t="str">
        <f t="shared" si="23"/>
        <v>Activo</v>
      </c>
      <c r="AB321" s="1">
        <f t="shared" si="24"/>
        <v>1214</v>
      </c>
    </row>
    <row r="322" spans="1:28" hidden="1" x14ac:dyDescent="0.3">
      <c r="A322" s="1">
        <v>1215</v>
      </c>
      <c r="B322" s="1" t="s">
        <v>54</v>
      </c>
      <c r="C322" s="5">
        <v>43782.650879629633</v>
      </c>
      <c r="D322" s="1" t="s">
        <v>250</v>
      </c>
      <c r="E322" s="1" t="s">
        <v>61</v>
      </c>
      <c r="F322" s="1" t="s">
        <v>719</v>
      </c>
      <c r="G322" s="1" t="s">
        <v>653</v>
      </c>
      <c r="H322" s="1" t="s">
        <v>663</v>
      </c>
      <c r="I322" s="1" t="s">
        <v>55</v>
      </c>
      <c r="J322" s="1" t="s">
        <v>62</v>
      </c>
      <c r="K322" s="1" t="s">
        <v>54</v>
      </c>
      <c r="L322" s="2">
        <v>934</v>
      </c>
      <c r="M322" s="1" t="s">
        <v>773</v>
      </c>
      <c r="N322" s="1" t="s">
        <v>887</v>
      </c>
      <c r="O322" s="1"/>
      <c r="P322" s="1"/>
      <c r="Q322" s="1"/>
      <c r="R322" s="1" t="s">
        <v>218</v>
      </c>
      <c r="S322" s="1" t="s">
        <v>759</v>
      </c>
      <c r="T322" s="1"/>
      <c r="U322" s="1" t="s">
        <v>666</v>
      </c>
      <c r="V322" s="1" t="s">
        <v>667</v>
      </c>
      <c r="W322" s="1"/>
      <c r="X322" s="1">
        <f t="shared" ref="X322:X385" si="25">VLOOKUP(A322,h_estimacion,1,FALSE)</f>
        <v>1215</v>
      </c>
      <c r="Y322" s="1" t="str">
        <f t="shared" ref="Y322:Y385" si="26">VLOOKUP(A322,h_estimacion,18,FALSE)</f>
        <v>Estimación Aprobada</v>
      </c>
      <c r="Z322" s="1">
        <f t="shared" ref="Z322:Z385" si="27">VLOOKUP(A322,h_project,1,FALSE)</f>
        <v>1215</v>
      </c>
      <c r="AA322" s="1" t="str">
        <f t="shared" ref="AA322:AA385" si="28">VLOOKUP(A322,h_project,4,FALSE)</f>
        <v>Activo</v>
      </c>
      <c r="AB322" s="1">
        <f t="shared" ref="AB322:AB385" si="29">VLOOKUP(A322,ds,1,FALSE)</f>
        <v>1215</v>
      </c>
    </row>
    <row r="323" spans="1:28" hidden="1" x14ac:dyDescent="0.3">
      <c r="A323" s="1">
        <v>1216</v>
      </c>
      <c r="B323" s="1" t="s">
        <v>54</v>
      </c>
      <c r="C323" s="5">
        <v>43782.712187500001</v>
      </c>
      <c r="D323" s="1" t="s">
        <v>1900</v>
      </c>
      <c r="E323" s="1" t="s">
        <v>61</v>
      </c>
      <c r="F323" s="1" t="s">
        <v>719</v>
      </c>
      <c r="G323" s="1" t="s">
        <v>653</v>
      </c>
      <c r="H323" s="1" t="s">
        <v>663</v>
      </c>
      <c r="I323" s="1" t="s">
        <v>55</v>
      </c>
      <c r="J323" s="1" t="s">
        <v>62</v>
      </c>
      <c r="K323" s="1" t="s">
        <v>54</v>
      </c>
      <c r="L323" s="2">
        <v>299</v>
      </c>
      <c r="M323" s="1" t="s">
        <v>757</v>
      </c>
      <c r="N323" s="1" t="s">
        <v>887</v>
      </c>
      <c r="O323" s="1" t="s">
        <v>170</v>
      </c>
      <c r="P323" s="1"/>
      <c r="Q323" s="1"/>
      <c r="R323" s="1" t="s">
        <v>218</v>
      </c>
      <c r="S323" s="1" t="s">
        <v>672</v>
      </c>
      <c r="T323" s="1"/>
      <c r="U323" s="1" t="s">
        <v>666</v>
      </c>
      <c r="V323" s="1" t="s">
        <v>667</v>
      </c>
      <c r="W323" s="1"/>
      <c r="X323" s="1">
        <f t="shared" si="25"/>
        <v>1216</v>
      </c>
      <c r="Y323" s="1" t="str">
        <f t="shared" si="26"/>
        <v>Estimación Aprobada</v>
      </c>
      <c r="Z323" s="1">
        <f t="shared" si="27"/>
        <v>1216</v>
      </c>
      <c r="AA323" s="1" t="str">
        <f t="shared" si="28"/>
        <v>Activo</v>
      </c>
      <c r="AB323" s="1">
        <f t="shared" si="29"/>
        <v>1216</v>
      </c>
    </row>
    <row r="324" spans="1:28" hidden="1" x14ac:dyDescent="0.3">
      <c r="A324" s="1">
        <v>1220</v>
      </c>
      <c r="B324" s="1" t="s">
        <v>760</v>
      </c>
      <c r="C324" s="5">
        <v>43784.60769675926</v>
      </c>
      <c r="D324" s="1" t="s">
        <v>1905</v>
      </c>
      <c r="E324" s="1" t="s">
        <v>48</v>
      </c>
      <c r="F324" s="1" t="s">
        <v>652</v>
      </c>
      <c r="G324" s="1" t="s">
        <v>653</v>
      </c>
      <c r="H324" s="1" t="s">
        <v>654</v>
      </c>
      <c r="I324" s="1" t="s">
        <v>123</v>
      </c>
      <c r="J324" s="1" t="s">
        <v>128</v>
      </c>
      <c r="K324" s="1" t="s">
        <v>122</v>
      </c>
      <c r="L324" s="2">
        <v>700</v>
      </c>
      <c r="M324" s="1" t="s">
        <v>680</v>
      </c>
      <c r="N324" s="1" t="s">
        <v>887</v>
      </c>
      <c r="O324" s="1" t="s">
        <v>257</v>
      </c>
      <c r="P324" s="1"/>
      <c r="Q324" s="1"/>
      <c r="R324" s="1" t="s">
        <v>1828</v>
      </c>
      <c r="S324" s="1" t="s">
        <v>1845</v>
      </c>
      <c r="T324" s="1"/>
      <c r="U324" s="1" t="s">
        <v>666</v>
      </c>
      <c r="V324" s="1" t="s">
        <v>667</v>
      </c>
      <c r="W324" s="1"/>
      <c r="X324" s="1">
        <f t="shared" si="25"/>
        <v>1220</v>
      </c>
      <c r="Y324" s="1" t="str">
        <f t="shared" si="26"/>
        <v>Estimación Aprobada</v>
      </c>
      <c r="Z324" s="1">
        <f t="shared" si="27"/>
        <v>1220</v>
      </c>
      <c r="AA324" s="1" t="str">
        <f t="shared" si="28"/>
        <v>Detenido</v>
      </c>
      <c r="AB324" s="1">
        <f t="shared" si="29"/>
        <v>1220</v>
      </c>
    </row>
    <row r="325" spans="1:28" hidden="1" x14ac:dyDescent="0.3">
      <c r="A325" s="1">
        <v>1230</v>
      </c>
      <c r="B325" s="1" t="s">
        <v>891</v>
      </c>
      <c r="C325" s="5">
        <v>43791.55097222222</v>
      </c>
      <c r="D325" s="1" t="s">
        <v>1920</v>
      </c>
      <c r="E325" s="1" t="s">
        <v>90</v>
      </c>
      <c r="F325" s="1" t="s">
        <v>700</v>
      </c>
      <c r="G325" s="1" t="s">
        <v>653</v>
      </c>
      <c r="H325" s="1" t="s">
        <v>663</v>
      </c>
      <c r="I325" s="1" t="s">
        <v>85</v>
      </c>
      <c r="J325" s="1" t="s">
        <v>98</v>
      </c>
      <c r="K325" s="1" t="s">
        <v>596</v>
      </c>
      <c r="L325" s="2">
        <v>936</v>
      </c>
      <c r="M325" s="1" t="s">
        <v>1147</v>
      </c>
      <c r="N325" s="1" t="s">
        <v>887</v>
      </c>
      <c r="O325" s="1"/>
      <c r="P325" s="1"/>
      <c r="Q325" s="1"/>
      <c r="R325" s="1" t="s">
        <v>218</v>
      </c>
      <c r="S325" s="1" t="s">
        <v>759</v>
      </c>
      <c r="T325" s="1"/>
      <c r="U325" s="1" t="s">
        <v>666</v>
      </c>
      <c r="V325" s="1" t="s">
        <v>667</v>
      </c>
      <c r="W325" s="1"/>
      <c r="X325" s="1">
        <f t="shared" si="25"/>
        <v>1230</v>
      </c>
      <c r="Y325" s="1" t="str">
        <f t="shared" si="26"/>
        <v>Estimación Aprobada</v>
      </c>
      <c r="Z325" s="1">
        <f t="shared" si="27"/>
        <v>1230</v>
      </c>
      <c r="AA325" s="1" t="str">
        <f t="shared" si="28"/>
        <v>Activo</v>
      </c>
      <c r="AB325" s="1">
        <f t="shared" si="29"/>
        <v>1230</v>
      </c>
    </row>
    <row r="326" spans="1:28" hidden="1" x14ac:dyDescent="0.3">
      <c r="A326" s="1">
        <v>1253</v>
      </c>
      <c r="B326" s="1" t="s">
        <v>1107</v>
      </c>
      <c r="C326" s="5">
        <v>43802.547650462962</v>
      </c>
      <c r="D326" s="1" t="s">
        <v>279</v>
      </c>
      <c r="E326" s="1" t="s">
        <v>48</v>
      </c>
      <c r="F326" s="1" t="s">
        <v>652</v>
      </c>
      <c r="G326" s="1" t="s">
        <v>653</v>
      </c>
      <c r="H326" s="1" t="s">
        <v>663</v>
      </c>
      <c r="I326" s="1" t="s">
        <v>123</v>
      </c>
      <c r="J326" s="1" t="s">
        <v>283</v>
      </c>
      <c r="K326" s="1" t="s">
        <v>281</v>
      </c>
      <c r="L326" s="2">
        <v>802.1</v>
      </c>
      <c r="M326" s="1" t="s">
        <v>655</v>
      </c>
      <c r="N326" s="1" t="s">
        <v>887</v>
      </c>
      <c r="O326" s="1" t="s">
        <v>655</v>
      </c>
      <c r="P326" s="1"/>
      <c r="Q326" s="1"/>
      <c r="R326" s="1" t="s">
        <v>218</v>
      </c>
      <c r="S326" s="1" t="s">
        <v>759</v>
      </c>
      <c r="T326" s="1"/>
      <c r="U326" s="1" t="s">
        <v>666</v>
      </c>
      <c r="V326" s="1" t="s">
        <v>667</v>
      </c>
      <c r="W326" s="1"/>
      <c r="X326" s="1">
        <f t="shared" si="25"/>
        <v>1253</v>
      </c>
      <c r="Y326" s="1" t="str">
        <f t="shared" si="26"/>
        <v>Estimación Aprobada</v>
      </c>
      <c r="Z326" s="1">
        <f t="shared" si="27"/>
        <v>1253</v>
      </c>
      <c r="AA326" s="1" t="str">
        <f t="shared" si="28"/>
        <v>Activo</v>
      </c>
      <c r="AB326" s="1">
        <f t="shared" si="29"/>
        <v>1253</v>
      </c>
    </row>
    <row r="327" spans="1:28" hidden="1" x14ac:dyDescent="0.3">
      <c r="A327" s="1">
        <v>1256</v>
      </c>
      <c r="B327" s="1" t="s">
        <v>1513</v>
      </c>
      <c r="C327" s="5">
        <v>43802.73196759259</v>
      </c>
      <c r="D327" s="1" t="s">
        <v>1954</v>
      </c>
      <c r="E327" s="1" t="s">
        <v>139</v>
      </c>
      <c r="F327" s="1" t="s">
        <v>713</v>
      </c>
      <c r="G327" s="1" t="s">
        <v>653</v>
      </c>
      <c r="H327" s="1" t="s">
        <v>178</v>
      </c>
      <c r="I327" s="1" t="s">
        <v>148</v>
      </c>
      <c r="J327" s="1" t="s">
        <v>140</v>
      </c>
      <c r="K327" s="1" t="s">
        <v>999</v>
      </c>
      <c r="L327" s="2">
        <v>748.1</v>
      </c>
      <c r="M327" s="1" t="s">
        <v>1013</v>
      </c>
      <c r="N327" s="1" t="s">
        <v>80</v>
      </c>
      <c r="O327" s="1" t="s">
        <v>170</v>
      </c>
      <c r="P327" s="1" t="s">
        <v>1312</v>
      </c>
      <c r="Q327" s="1" t="s">
        <v>1486</v>
      </c>
      <c r="R327" s="1" t="s">
        <v>218</v>
      </c>
      <c r="S327" s="1" t="s">
        <v>1004</v>
      </c>
      <c r="T327" s="1"/>
      <c r="U327" s="1" t="s">
        <v>666</v>
      </c>
      <c r="V327" s="1" t="s">
        <v>667</v>
      </c>
      <c r="W327" s="1"/>
      <c r="X327" s="1">
        <f t="shared" si="25"/>
        <v>1256</v>
      </c>
      <c r="Y327" s="1" t="str">
        <f t="shared" si="26"/>
        <v>Estimación Aprobada</v>
      </c>
      <c r="Z327" s="1">
        <f t="shared" si="27"/>
        <v>1256</v>
      </c>
      <c r="AA327" s="1" t="str">
        <f t="shared" si="28"/>
        <v>Activo</v>
      </c>
      <c r="AB327" s="1">
        <f t="shared" si="29"/>
        <v>1256</v>
      </c>
    </row>
    <row r="328" spans="1:28" hidden="1" x14ac:dyDescent="0.3">
      <c r="A328" s="1">
        <v>1258</v>
      </c>
      <c r="B328" s="1" t="s">
        <v>186</v>
      </c>
      <c r="C328" s="5">
        <v>43803.483854166669</v>
      </c>
      <c r="D328" s="1" t="s">
        <v>286</v>
      </c>
      <c r="E328" s="1" t="s">
        <v>78</v>
      </c>
      <c r="F328" s="1" t="s">
        <v>662</v>
      </c>
      <c r="G328" s="1" t="s">
        <v>653</v>
      </c>
      <c r="H328" s="1" t="s">
        <v>654</v>
      </c>
      <c r="I328" s="1" t="s">
        <v>427</v>
      </c>
      <c r="J328" s="1" t="s">
        <v>1378</v>
      </c>
      <c r="K328" s="1" t="s">
        <v>186</v>
      </c>
      <c r="L328" s="2">
        <v>450</v>
      </c>
      <c r="M328" s="1" t="s">
        <v>1956</v>
      </c>
      <c r="N328" s="1" t="s">
        <v>887</v>
      </c>
      <c r="O328" s="1" t="s">
        <v>170</v>
      </c>
      <c r="P328" s="1"/>
      <c r="Q328" s="1"/>
      <c r="R328" s="1" t="s">
        <v>218</v>
      </c>
      <c r="S328" s="1" t="s">
        <v>759</v>
      </c>
      <c r="T328" s="1"/>
      <c r="U328" s="1" t="s">
        <v>666</v>
      </c>
      <c r="V328" s="1" t="s">
        <v>667</v>
      </c>
      <c r="W328" s="1"/>
      <c r="X328" s="1">
        <f t="shared" si="25"/>
        <v>1258</v>
      </c>
      <c r="Y328" s="1" t="str">
        <f t="shared" si="26"/>
        <v>Estimación Aprobada</v>
      </c>
      <c r="Z328" s="1">
        <f t="shared" si="27"/>
        <v>1258</v>
      </c>
      <c r="AA328" s="1" t="str">
        <f t="shared" si="28"/>
        <v>Activo</v>
      </c>
      <c r="AB328" s="1">
        <f t="shared" si="29"/>
        <v>1258</v>
      </c>
    </row>
    <row r="329" spans="1:28" hidden="1" x14ac:dyDescent="0.3">
      <c r="A329" s="1">
        <v>1260</v>
      </c>
      <c r="B329" s="1" t="s">
        <v>1497</v>
      </c>
      <c r="C329" s="5">
        <v>43803.657337962963</v>
      </c>
      <c r="D329" s="1" t="s">
        <v>1959</v>
      </c>
      <c r="E329" s="1" t="s">
        <v>48</v>
      </c>
      <c r="F329" s="1" t="s">
        <v>652</v>
      </c>
      <c r="G329" s="1" t="s">
        <v>653</v>
      </c>
      <c r="H329" s="1" t="s">
        <v>654</v>
      </c>
      <c r="I329" s="1" t="s">
        <v>55</v>
      </c>
      <c r="J329" s="1" t="s">
        <v>50</v>
      </c>
      <c r="K329" s="1" t="s">
        <v>650</v>
      </c>
      <c r="L329" s="2">
        <v>733</v>
      </c>
      <c r="M329" s="1" t="s">
        <v>1202</v>
      </c>
      <c r="N329" s="1" t="s">
        <v>887</v>
      </c>
      <c r="O329" s="1" t="s">
        <v>257</v>
      </c>
      <c r="P329" s="1"/>
      <c r="Q329" s="1"/>
      <c r="R329" s="1" t="s">
        <v>1828</v>
      </c>
      <c r="S329" s="1" t="s">
        <v>1960</v>
      </c>
      <c r="T329" s="1"/>
      <c r="U329" s="1" t="s">
        <v>666</v>
      </c>
      <c r="V329" s="1" t="s">
        <v>667</v>
      </c>
      <c r="W329" s="1"/>
      <c r="X329" s="1">
        <f t="shared" si="25"/>
        <v>1260</v>
      </c>
      <c r="Y329" s="1" t="str">
        <f t="shared" si="26"/>
        <v>Estimación Cancelada Desarrollo</v>
      </c>
      <c r="Z329" s="1">
        <f t="shared" si="27"/>
        <v>1260</v>
      </c>
      <c r="AA329" s="1" t="str">
        <f t="shared" si="28"/>
        <v>Activo</v>
      </c>
      <c r="AB329" s="1">
        <f t="shared" si="29"/>
        <v>1260</v>
      </c>
    </row>
    <row r="330" spans="1:28" hidden="1" x14ac:dyDescent="0.3">
      <c r="A330" s="1">
        <v>1261</v>
      </c>
      <c r="B330" s="1" t="s">
        <v>1513</v>
      </c>
      <c r="C330" s="5">
        <v>43803.761550925927</v>
      </c>
      <c r="D330" s="1" t="s">
        <v>1961</v>
      </c>
      <c r="E330" s="1" t="s">
        <v>139</v>
      </c>
      <c r="F330" s="1" t="s">
        <v>713</v>
      </c>
      <c r="G330" s="1" t="s">
        <v>653</v>
      </c>
      <c r="H330" s="1" t="s">
        <v>1439</v>
      </c>
      <c r="I330" s="1" t="s">
        <v>148</v>
      </c>
      <c r="J330" s="1" t="s">
        <v>140</v>
      </c>
      <c r="K330" s="1" t="s">
        <v>999</v>
      </c>
      <c r="L330" s="2">
        <v>700</v>
      </c>
      <c r="M330" s="1" t="s">
        <v>680</v>
      </c>
      <c r="N330" s="1" t="s">
        <v>887</v>
      </c>
      <c r="O330" s="1" t="s">
        <v>170</v>
      </c>
      <c r="P330" s="1"/>
      <c r="Q330" s="1"/>
      <c r="R330" s="1" t="s">
        <v>218</v>
      </c>
      <c r="S330" s="1" t="s">
        <v>759</v>
      </c>
      <c r="T330" s="1"/>
      <c r="U330" s="1" t="s">
        <v>666</v>
      </c>
      <c r="V330" s="1" t="s">
        <v>667</v>
      </c>
      <c r="W330" s="1"/>
      <c r="X330" s="1">
        <f t="shared" si="25"/>
        <v>1261</v>
      </c>
      <c r="Y330" s="1" t="str">
        <f t="shared" si="26"/>
        <v>Validar Estimación</v>
      </c>
      <c r="Z330" s="1" t="e">
        <f t="shared" si="27"/>
        <v>#N/A</v>
      </c>
      <c r="AA330" s="1" t="e">
        <f t="shared" si="28"/>
        <v>#N/A</v>
      </c>
      <c r="AB330" s="1">
        <f t="shared" si="29"/>
        <v>1261</v>
      </c>
    </row>
    <row r="331" spans="1:28" hidden="1" x14ac:dyDescent="0.3">
      <c r="A331" s="1">
        <v>1267</v>
      </c>
      <c r="B331" s="1" t="s">
        <v>1468</v>
      </c>
      <c r="C331" s="5">
        <v>43808.445775462962</v>
      </c>
      <c r="D331" s="1" t="s">
        <v>292</v>
      </c>
      <c r="E331" s="1" t="s">
        <v>216</v>
      </c>
      <c r="F331" s="1" t="s">
        <v>691</v>
      </c>
      <c r="G331" s="1" t="s">
        <v>653</v>
      </c>
      <c r="H331" s="1" t="s">
        <v>756</v>
      </c>
      <c r="I331" s="1" t="s">
        <v>39</v>
      </c>
      <c r="J331" s="1" t="s">
        <v>217</v>
      </c>
      <c r="K331" s="1" t="s">
        <v>214</v>
      </c>
      <c r="L331" s="2">
        <v>781</v>
      </c>
      <c r="M331" s="1" t="s">
        <v>1289</v>
      </c>
      <c r="N331" s="1" t="s">
        <v>887</v>
      </c>
      <c r="O331" s="1" t="s">
        <v>6468</v>
      </c>
      <c r="P331" s="1" t="s">
        <v>1312</v>
      </c>
      <c r="Q331" s="1" t="s">
        <v>1967</v>
      </c>
      <c r="R331" s="1" t="s">
        <v>218</v>
      </c>
      <c r="S331" s="1" t="s">
        <v>1141</v>
      </c>
      <c r="T331" s="1"/>
      <c r="U331" s="1" t="s">
        <v>1791</v>
      </c>
      <c r="V331" s="1" t="s">
        <v>667</v>
      </c>
      <c r="W331" s="1"/>
      <c r="X331" s="1">
        <f t="shared" si="25"/>
        <v>1267</v>
      </c>
      <c r="Y331" s="1" t="str">
        <f t="shared" si="26"/>
        <v>Estimación Aprobada</v>
      </c>
      <c r="Z331" s="1">
        <f t="shared" si="27"/>
        <v>1267</v>
      </c>
      <c r="AA331" s="1" t="str">
        <f t="shared" si="28"/>
        <v>Activo</v>
      </c>
      <c r="AB331" s="1">
        <f t="shared" si="29"/>
        <v>1267</v>
      </c>
    </row>
    <row r="332" spans="1:28" hidden="1" x14ac:dyDescent="0.3">
      <c r="A332" s="1">
        <v>1268</v>
      </c>
      <c r="B332" s="1" t="s">
        <v>1513</v>
      </c>
      <c r="C332" s="5">
        <v>43808.675254629627</v>
      </c>
      <c r="D332" s="1" t="s">
        <v>295</v>
      </c>
      <c r="E332" s="1" t="s">
        <v>139</v>
      </c>
      <c r="F332" s="1" t="s">
        <v>713</v>
      </c>
      <c r="G332" s="1" t="s">
        <v>653</v>
      </c>
      <c r="H332" s="1" t="s">
        <v>1439</v>
      </c>
      <c r="I332" s="1" t="s">
        <v>148</v>
      </c>
      <c r="J332" s="1" t="s">
        <v>140</v>
      </c>
      <c r="K332" s="1" t="s">
        <v>999</v>
      </c>
      <c r="L332" s="2">
        <v>2079</v>
      </c>
      <c r="M332" s="1" t="s">
        <v>1003</v>
      </c>
      <c r="N332" s="1" t="s">
        <v>887</v>
      </c>
      <c r="O332" s="1" t="s">
        <v>1952</v>
      </c>
      <c r="P332" s="1"/>
      <c r="Q332" s="1"/>
      <c r="R332" s="1" t="s">
        <v>218</v>
      </c>
      <c r="S332" s="1" t="s">
        <v>759</v>
      </c>
      <c r="T332" s="1"/>
      <c r="U332" s="1" t="s">
        <v>666</v>
      </c>
      <c r="V332" s="1" t="s">
        <v>667</v>
      </c>
      <c r="W332" s="1"/>
      <c r="X332" s="1">
        <f t="shared" si="25"/>
        <v>1268</v>
      </c>
      <c r="Y332" s="1" t="str">
        <f t="shared" si="26"/>
        <v>Estimación Aprobada</v>
      </c>
      <c r="Z332" s="1">
        <f t="shared" si="27"/>
        <v>1268</v>
      </c>
      <c r="AA332" s="1" t="str">
        <f t="shared" si="28"/>
        <v>Activo</v>
      </c>
      <c r="AB332" s="1">
        <f t="shared" si="29"/>
        <v>1268</v>
      </c>
    </row>
    <row r="333" spans="1:28" hidden="1" x14ac:dyDescent="0.3">
      <c r="A333" s="1">
        <v>1275</v>
      </c>
      <c r="B333" s="1" t="s">
        <v>1222</v>
      </c>
      <c r="C333" s="5">
        <v>43810.57309027778</v>
      </c>
      <c r="D333" s="1" t="s">
        <v>306</v>
      </c>
      <c r="E333" s="1" t="s">
        <v>48</v>
      </c>
      <c r="F333" s="1" t="s">
        <v>652</v>
      </c>
      <c r="G333" s="1" t="s">
        <v>653</v>
      </c>
      <c r="H333" s="1" t="s">
        <v>654</v>
      </c>
      <c r="I333" s="1" t="s">
        <v>55</v>
      </c>
      <c r="J333" s="1" t="s">
        <v>50</v>
      </c>
      <c r="K333" s="1" t="s">
        <v>650</v>
      </c>
      <c r="L333" s="2">
        <v>3014</v>
      </c>
      <c r="M333" s="1" t="s">
        <v>1975</v>
      </c>
      <c r="N333" s="1" t="s">
        <v>887</v>
      </c>
      <c r="O333" s="1" t="s">
        <v>170</v>
      </c>
      <c r="P333" s="1"/>
      <c r="Q333" s="1"/>
      <c r="R333" s="1" t="s">
        <v>218</v>
      </c>
      <c r="S333" s="1" t="s">
        <v>1001</v>
      </c>
      <c r="T333" s="1"/>
      <c r="U333" s="1" t="s">
        <v>666</v>
      </c>
      <c r="V333" s="1" t="s">
        <v>667</v>
      </c>
      <c r="W333" s="1"/>
      <c r="X333" s="1">
        <f t="shared" si="25"/>
        <v>1275</v>
      </c>
      <c r="Y333" s="1" t="str">
        <f t="shared" si="26"/>
        <v>Estimación Aprobada</v>
      </c>
      <c r="Z333" s="1">
        <f t="shared" si="27"/>
        <v>1275</v>
      </c>
      <c r="AA333" s="1" t="str">
        <f t="shared" si="28"/>
        <v>Activo</v>
      </c>
      <c r="AB333" s="1">
        <f t="shared" si="29"/>
        <v>1275</v>
      </c>
    </row>
    <row r="334" spans="1:28" hidden="1" x14ac:dyDescent="0.3">
      <c r="A334" s="1">
        <v>1277</v>
      </c>
      <c r="B334" s="1" t="s">
        <v>1513</v>
      </c>
      <c r="C334" s="5">
        <v>43810.752824074072</v>
      </c>
      <c r="D334" s="1" t="s">
        <v>1977</v>
      </c>
      <c r="E334" s="1" t="s">
        <v>139</v>
      </c>
      <c r="F334" s="1" t="s">
        <v>713</v>
      </c>
      <c r="G334" s="1" t="s">
        <v>653</v>
      </c>
      <c r="H334" s="1" t="s">
        <v>1439</v>
      </c>
      <c r="I334" s="1" t="s">
        <v>148</v>
      </c>
      <c r="J334" s="1" t="s">
        <v>140</v>
      </c>
      <c r="K334" s="1" t="s">
        <v>999</v>
      </c>
      <c r="L334" s="2">
        <v>408</v>
      </c>
      <c r="M334" s="1" t="s">
        <v>717</v>
      </c>
      <c r="N334" s="1" t="s">
        <v>887</v>
      </c>
      <c r="O334" s="1" t="s">
        <v>170</v>
      </c>
      <c r="P334" s="1"/>
      <c r="Q334" s="1"/>
      <c r="R334" s="1" t="s">
        <v>218</v>
      </c>
      <c r="S334" s="1" t="s">
        <v>759</v>
      </c>
      <c r="T334" s="1"/>
      <c r="U334" s="1" t="s">
        <v>666</v>
      </c>
      <c r="V334" s="1" t="s">
        <v>667</v>
      </c>
      <c r="W334" s="1"/>
      <c r="X334" s="1">
        <f t="shared" si="25"/>
        <v>1277</v>
      </c>
      <c r="Y334" s="1" t="str">
        <f t="shared" si="26"/>
        <v>Estimación Aprobada</v>
      </c>
      <c r="Z334" s="1">
        <f t="shared" si="27"/>
        <v>1277</v>
      </c>
      <c r="AA334" s="1" t="str">
        <f t="shared" si="28"/>
        <v>Activo</v>
      </c>
      <c r="AB334" s="1">
        <f t="shared" si="29"/>
        <v>1277</v>
      </c>
    </row>
    <row r="335" spans="1:28" hidden="1" x14ac:dyDescent="0.3">
      <c r="A335" s="1">
        <v>1279</v>
      </c>
      <c r="B335" s="1" t="s">
        <v>1513</v>
      </c>
      <c r="C335" s="5">
        <v>43812.56621527778</v>
      </c>
      <c r="D335" s="1" t="s">
        <v>307</v>
      </c>
      <c r="E335" s="1" t="s">
        <v>139</v>
      </c>
      <c r="F335" s="1" t="s">
        <v>713</v>
      </c>
      <c r="G335" s="1" t="s">
        <v>653</v>
      </c>
      <c r="H335" s="1" t="s">
        <v>1439</v>
      </c>
      <c r="I335" s="1" t="s">
        <v>148</v>
      </c>
      <c r="J335" s="1" t="s">
        <v>140</v>
      </c>
      <c r="K335" s="1" t="s">
        <v>999</v>
      </c>
      <c r="L335" s="2">
        <v>666</v>
      </c>
      <c r="M335" s="1" t="s">
        <v>733</v>
      </c>
      <c r="N335" s="1" t="s">
        <v>887</v>
      </c>
      <c r="O335" s="1" t="s">
        <v>1952</v>
      </c>
      <c r="P335" s="1"/>
      <c r="Q335" s="1"/>
      <c r="R335" s="1" t="s">
        <v>218</v>
      </c>
      <c r="S335" s="1" t="s">
        <v>759</v>
      </c>
      <c r="T335" s="1"/>
      <c r="U335" s="1" t="s">
        <v>666</v>
      </c>
      <c r="V335" s="1" t="s">
        <v>667</v>
      </c>
      <c r="W335" s="1"/>
      <c r="X335" s="1">
        <f t="shared" si="25"/>
        <v>1279</v>
      </c>
      <c r="Y335" s="1" t="str">
        <f t="shared" si="26"/>
        <v>Estimación Aprobada</v>
      </c>
      <c r="Z335" s="1">
        <f t="shared" si="27"/>
        <v>1279</v>
      </c>
      <c r="AA335" s="1" t="str">
        <f t="shared" si="28"/>
        <v>Activo</v>
      </c>
      <c r="AB335" s="1">
        <f t="shared" si="29"/>
        <v>1279</v>
      </c>
    </row>
    <row r="336" spans="1:28" hidden="1" x14ac:dyDescent="0.3">
      <c r="A336" s="1">
        <v>1298</v>
      </c>
      <c r="B336" s="1" t="s">
        <v>1376</v>
      </c>
      <c r="C336" s="5">
        <v>43821.73233796296</v>
      </c>
      <c r="D336" s="1" t="s">
        <v>2000</v>
      </c>
      <c r="E336" s="1" t="s">
        <v>78</v>
      </c>
      <c r="F336" s="1" t="s">
        <v>662</v>
      </c>
      <c r="G336" s="1" t="s">
        <v>653</v>
      </c>
      <c r="H336" s="1" t="s">
        <v>663</v>
      </c>
      <c r="I336" s="1" t="s">
        <v>427</v>
      </c>
      <c r="J336" s="1" t="s">
        <v>682</v>
      </c>
      <c r="K336" s="1" t="s">
        <v>186</v>
      </c>
      <c r="L336" s="2">
        <v>930</v>
      </c>
      <c r="M336" s="1" t="s">
        <v>769</v>
      </c>
      <c r="N336" s="1" t="s">
        <v>887</v>
      </c>
      <c r="O336" s="1" t="s">
        <v>6708</v>
      </c>
      <c r="P336" s="1"/>
      <c r="Q336" s="1"/>
      <c r="R336" s="1" t="s">
        <v>218</v>
      </c>
      <c r="S336" s="1" t="s">
        <v>2001</v>
      </c>
      <c r="T336" s="1"/>
      <c r="U336" s="1" t="s">
        <v>666</v>
      </c>
      <c r="V336" s="1" t="s">
        <v>667</v>
      </c>
      <c r="W336" s="1"/>
      <c r="X336" s="1">
        <f t="shared" si="25"/>
        <v>1298</v>
      </c>
      <c r="Y336" s="1" t="str">
        <f t="shared" si="26"/>
        <v>Estimación Aprobada</v>
      </c>
      <c r="Z336" s="1">
        <f t="shared" si="27"/>
        <v>1298</v>
      </c>
      <c r="AA336" s="1" t="str">
        <f t="shared" si="28"/>
        <v>Activo</v>
      </c>
      <c r="AB336" s="1">
        <f t="shared" si="29"/>
        <v>1298</v>
      </c>
    </row>
    <row r="337" spans="1:28" hidden="1" x14ac:dyDescent="0.3">
      <c r="A337" s="1">
        <v>1299</v>
      </c>
      <c r="B337" s="1" t="s">
        <v>935</v>
      </c>
      <c r="C337" s="5">
        <v>43823.540532407409</v>
      </c>
      <c r="D337" s="1" t="s">
        <v>2002</v>
      </c>
      <c r="E337" s="1" t="s">
        <v>48</v>
      </c>
      <c r="F337" s="1" t="s">
        <v>652</v>
      </c>
      <c r="G337" s="1" t="s">
        <v>653</v>
      </c>
      <c r="H337" s="1" t="s">
        <v>663</v>
      </c>
      <c r="I337" s="1" t="s">
        <v>123</v>
      </c>
      <c r="J337" s="1" t="s">
        <v>50</v>
      </c>
      <c r="K337" s="1" t="s">
        <v>207</v>
      </c>
      <c r="L337" s="2">
        <v>744</v>
      </c>
      <c r="M337" s="1" t="s">
        <v>1075</v>
      </c>
      <c r="N337" s="1" t="s">
        <v>887</v>
      </c>
      <c r="O337" s="1" t="s">
        <v>170</v>
      </c>
      <c r="P337" s="1"/>
      <c r="Q337" s="1"/>
      <c r="R337" s="1" t="s">
        <v>218</v>
      </c>
      <c r="S337" s="1" t="s">
        <v>1292</v>
      </c>
      <c r="T337" s="1"/>
      <c r="U337" s="1" t="s">
        <v>666</v>
      </c>
      <c r="V337" s="1" t="s">
        <v>667</v>
      </c>
      <c r="W337" s="1"/>
      <c r="X337" s="1">
        <f t="shared" si="25"/>
        <v>1299</v>
      </c>
      <c r="Y337" s="1" t="str">
        <f t="shared" si="26"/>
        <v>Estimación Aprobada</v>
      </c>
      <c r="Z337" s="1">
        <f t="shared" si="27"/>
        <v>1299</v>
      </c>
      <c r="AA337" s="1" t="str">
        <f t="shared" si="28"/>
        <v>Activo</v>
      </c>
      <c r="AB337" s="1">
        <f t="shared" si="29"/>
        <v>1299</v>
      </c>
    </row>
    <row r="338" spans="1:28" hidden="1" x14ac:dyDescent="0.3">
      <c r="A338" s="1">
        <v>1303</v>
      </c>
      <c r="B338" s="1" t="s">
        <v>826</v>
      </c>
      <c r="C338" s="5">
        <v>43832.793506944443</v>
      </c>
      <c r="D338" s="1" t="s">
        <v>2007</v>
      </c>
      <c r="E338" s="1" t="s">
        <v>90</v>
      </c>
      <c r="F338" s="1" t="s">
        <v>700</v>
      </c>
      <c r="G338" s="1" t="s">
        <v>653</v>
      </c>
      <c r="H338" s="1" t="s">
        <v>654</v>
      </c>
      <c r="I338" s="1" t="s">
        <v>85</v>
      </c>
      <c r="J338" s="1" t="s">
        <v>98</v>
      </c>
      <c r="K338" s="1" t="s">
        <v>84</v>
      </c>
      <c r="L338" s="2">
        <v>2280</v>
      </c>
      <c r="M338" s="1" t="s">
        <v>1492</v>
      </c>
      <c r="N338" s="1" t="s">
        <v>80</v>
      </c>
      <c r="O338" s="1" t="s">
        <v>1952</v>
      </c>
      <c r="P338" s="1"/>
      <c r="Q338" s="1"/>
      <c r="R338" s="1" t="s">
        <v>218</v>
      </c>
      <c r="S338" s="1" t="s">
        <v>1046</v>
      </c>
      <c r="T338" s="1"/>
      <c r="U338" s="1" t="s">
        <v>666</v>
      </c>
      <c r="V338" s="1" t="s">
        <v>667</v>
      </c>
      <c r="W338" s="1"/>
      <c r="X338" s="1">
        <f t="shared" si="25"/>
        <v>1303</v>
      </c>
      <c r="Y338" s="1" t="str">
        <f t="shared" si="26"/>
        <v>Estimación Aprobada</v>
      </c>
      <c r="Z338" s="1">
        <f t="shared" si="27"/>
        <v>1303</v>
      </c>
      <c r="AA338" s="1" t="str">
        <f t="shared" si="28"/>
        <v>Activo</v>
      </c>
      <c r="AB338" s="1">
        <f t="shared" si="29"/>
        <v>1303</v>
      </c>
    </row>
    <row r="339" spans="1:28" hidden="1" x14ac:dyDescent="0.3">
      <c r="A339" s="1">
        <v>1319</v>
      </c>
      <c r="B339" s="1" t="s">
        <v>790</v>
      </c>
      <c r="C339" s="5">
        <v>43840.5468287037</v>
      </c>
      <c r="D339" s="1" t="s">
        <v>320</v>
      </c>
      <c r="E339" s="1" t="s">
        <v>90</v>
      </c>
      <c r="F339" s="1" t="s">
        <v>700</v>
      </c>
      <c r="G339" s="1" t="s">
        <v>653</v>
      </c>
      <c r="H339" s="1" t="s">
        <v>654</v>
      </c>
      <c r="I339" s="1" t="s">
        <v>85</v>
      </c>
      <c r="J339" s="1" t="s">
        <v>91</v>
      </c>
      <c r="K339" s="1" t="s">
        <v>596</v>
      </c>
      <c r="L339" s="2">
        <v>105</v>
      </c>
      <c r="M339" s="1" t="s">
        <v>972</v>
      </c>
      <c r="N339" s="1" t="s">
        <v>887</v>
      </c>
      <c r="O339" s="1" t="s">
        <v>6480</v>
      </c>
      <c r="P339" s="1"/>
      <c r="Q339" s="1"/>
      <c r="R339" s="1" t="s">
        <v>218</v>
      </c>
      <c r="S339" s="1" t="s">
        <v>759</v>
      </c>
      <c r="T339" s="1"/>
      <c r="U339" s="1" t="s">
        <v>666</v>
      </c>
      <c r="V339" s="1" t="s">
        <v>667</v>
      </c>
      <c r="W339" s="1"/>
      <c r="X339" s="1">
        <f t="shared" si="25"/>
        <v>1319</v>
      </c>
      <c r="Y339" s="1" t="str">
        <f t="shared" si="26"/>
        <v>Estimación Aprobada</v>
      </c>
      <c r="Z339" s="1">
        <f t="shared" si="27"/>
        <v>1319</v>
      </c>
      <c r="AA339" s="1" t="str">
        <f t="shared" si="28"/>
        <v>Activo</v>
      </c>
      <c r="AB339" s="1">
        <f t="shared" si="29"/>
        <v>1319</v>
      </c>
    </row>
    <row r="340" spans="1:28" hidden="1" x14ac:dyDescent="0.3">
      <c r="A340" s="1">
        <v>1335</v>
      </c>
      <c r="B340" s="1" t="s">
        <v>935</v>
      </c>
      <c r="C340" s="5">
        <v>43847.663715277777</v>
      </c>
      <c r="D340" s="1" t="s">
        <v>2041</v>
      </c>
      <c r="E340" s="1" t="s">
        <v>48</v>
      </c>
      <c r="F340" s="1" t="s">
        <v>652</v>
      </c>
      <c r="G340" s="1" t="s">
        <v>653</v>
      </c>
      <c r="H340" s="1" t="s">
        <v>654</v>
      </c>
      <c r="I340" s="1" t="s">
        <v>123</v>
      </c>
      <c r="J340" s="1" t="s">
        <v>50</v>
      </c>
      <c r="K340" s="1" t="s">
        <v>207</v>
      </c>
      <c r="L340" s="2">
        <v>744</v>
      </c>
      <c r="M340" s="1" t="s">
        <v>1075</v>
      </c>
      <c r="N340" s="1" t="s">
        <v>887</v>
      </c>
      <c r="O340" s="1" t="s">
        <v>170</v>
      </c>
      <c r="P340" s="1"/>
      <c r="Q340" s="1"/>
      <c r="R340" s="1" t="s">
        <v>218</v>
      </c>
      <c r="S340" s="1" t="s">
        <v>2114</v>
      </c>
      <c r="T340" s="1"/>
      <c r="U340" s="1" t="s">
        <v>666</v>
      </c>
      <c r="V340" s="1" t="s">
        <v>667</v>
      </c>
      <c r="W340" s="1"/>
      <c r="X340" s="1">
        <f t="shared" si="25"/>
        <v>1335</v>
      </c>
      <c r="Y340" s="1" t="str">
        <f t="shared" si="26"/>
        <v>Estimación Aprobada</v>
      </c>
      <c r="Z340" s="1">
        <f t="shared" si="27"/>
        <v>1335</v>
      </c>
      <c r="AA340" s="1" t="str">
        <f t="shared" si="28"/>
        <v>Activo</v>
      </c>
      <c r="AB340" s="1">
        <f t="shared" si="29"/>
        <v>1335</v>
      </c>
    </row>
    <row r="341" spans="1:28" hidden="1" x14ac:dyDescent="0.3">
      <c r="A341" s="1">
        <v>1340</v>
      </c>
      <c r="B341" s="1" t="s">
        <v>790</v>
      </c>
      <c r="C341" s="5">
        <v>43851.738611111112</v>
      </c>
      <c r="D341" s="1" t="s">
        <v>323</v>
      </c>
      <c r="E341" s="1" t="s">
        <v>90</v>
      </c>
      <c r="F341" s="1" t="s">
        <v>700</v>
      </c>
      <c r="G341" s="1" t="s">
        <v>653</v>
      </c>
      <c r="H341" s="1" t="s">
        <v>654</v>
      </c>
      <c r="I341" s="1" t="s">
        <v>85</v>
      </c>
      <c r="J341" s="1" t="s">
        <v>91</v>
      </c>
      <c r="K341" s="1" t="s">
        <v>596</v>
      </c>
      <c r="L341" s="2">
        <v>105</v>
      </c>
      <c r="M341" s="1" t="s">
        <v>972</v>
      </c>
      <c r="N341" s="1" t="s">
        <v>887</v>
      </c>
      <c r="O341" s="1" t="s">
        <v>314</v>
      </c>
      <c r="P341" s="1"/>
      <c r="Q341" s="1"/>
      <c r="R341" s="1" t="s">
        <v>218</v>
      </c>
      <c r="S341" s="1" t="s">
        <v>759</v>
      </c>
      <c r="T341" s="1"/>
      <c r="U341" s="1" t="s">
        <v>666</v>
      </c>
      <c r="V341" s="1" t="s">
        <v>667</v>
      </c>
      <c r="W341" s="1"/>
      <c r="X341" s="1">
        <f t="shared" si="25"/>
        <v>1340</v>
      </c>
      <c r="Y341" s="1" t="str">
        <f t="shared" si="26"/>
        <v>Estimación Aprobada</v>
      </c>
      <c r="Z341" s="1">
        <f t="shared" si="27"/>
        <v>1340</v>
      </c>
      <c r="AA341" s="1" t="str">
        <f t="shared" si="28"/>
        <v>Detenido</v>
      </c>
      <c r="AB341" s="1">
        <f t="shared" si="29"/>
        <v>1340</v>
      </c>
    </row>
    <row r="342" spans="1:28" hidden="1" x14ac:dyDescent="0.3">
      <c r="A342" s="1">
        <v>1341</v>
      </c>
      <c r="B342" s="1" t="s">
        <v>1238</v>
      </c>
      <c r="C342" s="5">
        <v>43852.586458333331</v>
      </c>
      <c r="D342" s="1" t="s">
        <v>2048</v>
      </c>
      <c r="E342" s="1" t="s">
        <v>48</v>
      </c>
      <c r="F342" s="1" t="s">
        <v>652</v>
      </c>
      <c r="G342" s="1" t="s">
        <v>653</v>
      </c>
      <c r="H342" s="1" t="s">
        <v>663</v>
      </c>
      <c r="I342" s="1" t="s">
        <v>123</v>
      </c>
      <c r="J342" s="1" t="s">
        <v>998</v>
      </c>
      <c r="K342" s="1" t="s">
        <v>281</v>
      </c>
      <c r="L342" s="2">
        <v>3031</v>
      </c>
      <c r="M342" s="1" t="s">
        <v>2049</v>
      </c>
      <c r="N342" s="1" t="s">
        <v>887</v>
      </c>
      <c r="O342" s="1" t="s">
        <v>1952</v>
      </c>
      <c r="P342" s="1"/>
      <c r="Q342" s="1"/>
      <c r="R342" s="1" t="s">
        <v>218</v>
      </c>
      <c r="S342" s="1" t="s">
        <v>2265</v>
      </c>
      <c r="T342" s="1"/>
      <c r="U342" s="1" t="s">
        <v>666</v>
      </c>
      <c r="V342" s="1" t="s">
        <v>667</v>
      </c>
      <c r="W342" s="1"/>
      <c r="X342" s="1">
        <f t="shared" si="25"/>
        <v>1341</v>
      </c>
      <c r="Y342" s="1" t="str">
        <f t="shared" si="26"/>
        <v>Estimación Aprobada</v>
      </c>
      <c r="Z342" s="1">
        <f t="shared" si="27"/>
        <v>1341</v>
      </c>
      <c r="AA342" s="1" t="str">
        <f t="shared" si="28"/>
        <v>Activo</v>
      </c>
      <c r="AB342" s="1">
        <f t="shared" si="29"/>
        <v>1341</v>
      </c>
    </row>
    <row r="343" spans="1:28" hidden="1" x14ac:dyDescent="0.3">
      <c r="A343" s="1">
        <v>1342</v>
      </c>
      <c r="B343" s="1" t="s">
        <v>842</v>
      </c>
      <c r="C343" s="5">
        <v>43852.759444444448</v>
      </c>
      <c r="D343" s="1" t="s">
        <v>2050</v>
      </c>
      <c r="E343" s="1" t="s">
        <v>48</v>
      </c>
      <c r="F343" s="1" t="s">
        <v>652</v>
      </c>
      <c r="G343" s="1" t="s">
        <v>653</v>
      </c>
      <c r="H343" s="1" t="s">
        <v>654</v>
      </c>
      <c r="I343" s="1" t="s">
        <v>123</v>
      </c>
      <c r="J343" s="1" t="s">
        <v>128</v>
      </c>
      <c r="K343" s="1" t="s">
        <v>122</v>
      </c>
      <c r="L343" s="2">
        <v>700</v>
      </c>
      <c r="M343" s="1" t="s">
        <v>680</v>
      </c>
      <c r="N343" s="1" t="s">
        <v>887</v>
      </c>
      <c r="O343" s="1" t="s">
        <v>293</v>
      </c>
      <c r="P343" s="1"/>
      <c r="Q343" s="1"/>
      <c r="R343" s="1" t="s">
        <v>218</v>
      </c>
      <c r="S343" s="1" t="s">
        <v>2051</v>
      </c>
      <c r="T343" s="1"/>
      <c r="U343" s="1" t="s">
        <v>666</v>
      </c>
      <c r="V343" s="1" t="s">
        <v>667</v>
      </c>
      <c r="W343" s="1"/>
      <c r="X343" s="1">
        <f t="shared" si="25"/>
        <v>1342</v>
      </c>
      <c r="Y343" s="1" t="str">
        <f t="shared" si="26"/>
        <v>Estimación Aprobada</v>
      </c>
      <c r="Z343" s="1">
        <f t="shared" si="27"/>
        <v>1342</v>
      </c>
      <c r="AA343" s="1" t="str">
        <f t="shared" si="28"/>
        <v>Activo</v>
      </c>
      <c r="AB343" s="1">
        <f t="shared" si="29"/>
        <v>1342</v>
      </c>
    </row>
    <row r="344" spans="1:28" hidden="1" x14ac:dyDescent="0.3">
      <c r="A344" s="1">
        <v>1367</v>
      </c>
      <c r="B344" s="1" t="s">
        <v>1376</v>
      </c>
      <c r="C344" s="5">
        <v>43861.497372685182</v>
      </c>
      <c r="D344" s="1" t="s">
        <v>2084</v>
      </c>
      <c r="E344" s="1" t="s">
        <v>78</v>
      </c>
      <c r="F344" s="1" t="s">
        <v>662</v>
      </c>
      <c r="G344" s="1" t="s">
        <v>653</v>
      </c>
      <c r="H344" s="1" t="s">
        <v>654</v>
      </c>
      <c r="I344" s="1" t="s">
        <v>427</v>
      </c>
      <c r="J344" s="1" t="s">
        <v>1378</v>
      </c>
      <c r="K344" s="1" t="s">
        <v>186</v>
      </c>
      <c r="L344" s="2">
        <v>217</v>
      </c>
      <c r="M344" s="1" t="s">
        <v>1379</v>
      </c>
      <c r="N344" s="1" t="s">
        <v>6616</v>
      </c>
      <c r="O344" s="1" t="s">
        <v>1952</v>
      </c>
      <c r="P344" s="1"/>
      <c r="Q344" s="1"/>
      <c r="R344" s="1" t="s">
        <v>218</v>
      </c>
      <c r="S344" s="1" t="s">
        <v>2085</v>
      </c>
      <c r="T344" s="1"/>
      <c r="U344" s="1" t="s">
        <v>666</v>
      </c>
      <c r="V344" s="1" t="s">
        <v>667</v>
      </c>
      <c r="W344" s="1"/>
      <c r="X344" s="1">
        <f t="shared" si="25"/>
        <v>1367</v>
      </c>
      <c r="Y344" s="1">
        <f t="shared" si="26"/>
        <v>0</v>
      </c>
      <c r="Z344" s="1">
        <f t="shared" si="27"/>
        <v>1367</v>
      </c>
      <c r="AA344" s="1" t="str">
        <f t="shared" si="28"/>
        <v>Activo</v>
      </c>
      <c r="AB344" s="1">
        <f t="shared" si="29"/>
        <v>1367</v>
      </c>
    </row>
    <row r="345" spans="1:28" hidden="1" x14ac:dyDescent="0.3">
      <c r="A345" s="1">
        <v>1368</v>
      </c>
      <c r="B345" s="1" t="s">
        <v>1513</v>
      </c>
      <c r="C345" s="5">
        <v>43866.447025462963</v>
      </c>
      <c r="D345" s="1" t="s">
        <v>333</v>
      </c>
      <c r="E345" s="1" t="s">
        <v>139</v>
      </c>
      <c r="F345" s="1" t="s">
        <v>713</v>
      </c>
      <c r="G345" s="1" t="s">
        <v>653</v>
      </c>
      <c r="H345" s="1" t="s">
        <v>1439</v>
      </c>
      <c r="I345" s="1" t="s">
        <v>148</v>
      </c>
      <c r="J345" s="1" t="s">
        <v>140</v>
      </c>
      <c r="K345" s="1" t="s">
        <v>999</v>
      </c>
      <c r="L345" s="2">
        <v>700</v>
      </c>
      <c r="M345" s="1" t="s">
        <v>680</v>
      </c>
      <c r="N345" s="1" t="s">
        <v>887</v>
      </c>
      <c r="O345" s="1" t="s">
        <v>170</v>
      </c>
      <c r="P345" s="1"/>
      <c r="Q345" s="1"/>
      <c r="R345" s="1" t="s">
        <v>218</v>
      </c>
      <c r="S345" s="1" t="s">
        <v>759</v>
      </c>
      <c r="T345" s="1"/>
      <c r="U345" s="1" t="s">
        <v>666</v>
      </c>
      <c r="V345" s="1" t="s">
        <v>667</v>
      </c>
      <c r="W345" s="1"/>
      <c r="X345" s="1">
        <f t="shared" si="25"/>
        <v>1368</v>
      </c>
      <c r="Y345" s="1" t="str">
        <f t="shared" si="26"/>
        <v>Estimación Aprobada</v>
      </c>
      <c r="Z345" s="1">
        <f t="shared" si="27"/>
        <v>1368</v>
      </c>
      <c r="AA345" s="1" t="str">
        <f t="shared" si="28"/>
        <v>Activo</v>
      </c>
      <c r="AB345" s="1">
        <f t="shared" si="29"/>
        <v>1368</v>
      </c>
    </row>
    <row r="346" spans="1:28" hidden="1" x14ac:dyDescent="0.3">
      <c r="A346" s="1">
        <v>1373</v>
      </c>
      <c r="B346" s="1" t="s">
        <v>835</v>
      </c>
      <c r="C346" s="5">
        <v>43867.708634259259</v>
      </c>
      <c r="D346" s="1" t="s">
        <v>2091</v>
      </c>
      <c r="E346" s="1" t="s">
        <v>90</v>
      </c>
      <c r="F346" s="1" t="s">
        <v>700</v>
      </c>
      <c r="G346" s="1" t="s">
        <v>653</v>
      </c>
      <c r="H346" s="1" t="s">
        <v>654</v>
      </c>
      <c r="I346" s="1" t="s">
        <v>477</v>
      </c>
      <c r="J346" s="1" t="s">
        <v>211</v>
      </c>
      <c r="K346" s="1" t="s">
        <v>6733</v>
      </c>
      <c r="L346" s="2">
        <v>623</v>
      </c>
      <c r="M346" s="1" t="s">
        <v>914</v>
      </c>
      <c r="N346" s="1" t="s">
        <v>887</v>
      </c>
      <c r="O346" s="1" t="s">
        <v>170</v>
      </c>
      <c r="P346" s="1"/>
      <c r="Q346" s="1"/>
      <c r="R346" s="1" t="s">
        <v>218</v>
      </c>
      <c r="S346" s="1" t="s">
        <v>759</v>
      </c>
      <c r="T346" s="1"/>
      <c r="U346" s="1" t="s">
        <v>666</v>
      </c>
      <c r="V346" s="1" t="s">
        <v>667</v>
      </c>
      <c r="W346" s="1"/>
      <c r="X346" s="1">
        <f t="shared" si="25"/>
        <v>1373</v>
      </c>
      <c r="Y346" s="1" t="str">
        <f t="shared" si="26"/>
        <v>Estimación Aprobada</v>
      </c>
      <c r="Z346" s="1">
        <f t="shared" si="27"/>
        <v>1373</v>
      </c>
      <c r="AA346" s="1" t="str">
        <f t="shared" si="28"/>
        <v>Activo</v>
      </c>
      <c r="AB346" s="1">
        <f t="shared" si="29"/>
        <v>1373</v>
      </c>
    </row>
    <row r="347" spans="1:28" hidden="1" x14ac:dyDescent="0.3">
      <c r="A347" s="1">
        <v>1381</v>
      </c>
      <c r="B347" s="1" t="s">
        <v>906</v>
      </c>
      <c r="C347" s="5">
        <v>43872.74759259259</v>
      </c>
      <c r="D347" s="1" t="s">
        <v>2099</v>
      </c>
      <c r="E347" s="1" t="s">
        <v>90</v>
      </c>
      <c r="F347" s="1" t="s">
        <v>700</v>
      </c>
      <c r="G347" s="1" t="s">
        <v>653</v>
      </c>
      <c r="H347" s="1" t="s">
        <v>654</v>
      </c>
      <c r="I347" s="1" t="s">
        <v>477</v>
      </c>
      <c r="J347" s="1" t="s">
        <v>998</v>
      </c>
      <c r="K347" s="1" t="s">
        <v>340</v>
      </c>
      <c r="L347" s="2">
        <v>798</v>
      </c>
      <c r="M347" s="1" t="s">
        <v>1503</v>
      </c>
      <c r="N347" s="1" t="s">
        <v>887</v>
      </c>
      <c r="O347" s="1" t="s">
        <v>170</v>
      </c>
      <c r="P347" s="1"/>
      <c r="Q347" s="1"/>
      <c r="R347" s="1" t="s">
        <v>218</v>
      </c>
      <c r="S347" s="1" t="s">
        <v>1004</v>
      </c>
      <c r="T347" s="1"/>
      <c r="U347" s="1" t="s">
        <v>666</v>
      </c>
      <c r="V347" s="1" t="s">
        <v>667</v>
      </c>
      <c r="W347" s="1"/>
      <c r="X347" s="1">
        <f t="shared" si="25"/>
        <v>1381</v>
      </c>
      <c r="Y347" s="1" t="str">
        <f t="shared" si="26"/>
        <v>Estimación Aprobada</v>
      </c>
      <c r="Z347" s="1">
        <f t="shared" si="27"/>
        <v>1381</v>
      </c>
      <c r="AA347" s="1" t="str">
        <f t="shared" si="28"/>
        <v>Activo</v>
      </c>
      <c r="AB347" s="1">
        <f t="shared" si="29"/>
        <v>1381</v>
      </c>
    </row>
    <row r="348" spans="1:28" hidden="1" x14ac:dyDescent="0.3">
      <c r="A348" s="1">
        <v>1386</v>
      </c>
      <c r="B348" s="1" t="s">
        <v>1376</v>
      </c>
      <c r="C348" s="5">
        <v>43875.497152777774</v>
      </c>
      <c r="D348" s="1" t="s">
        <v>2104</v>
      </c>
      <c r="E348" s="1" t="s">
        <v>78</v>
      </c>
      <c r="F348" s="1" t="s">
        <v>662</v>
      </c>
      <c r="G348" s="1" t="s">
        <v>653</v>
      </c>
      <c r="H348" s="1" t="s">
        <v>654</v>
      </c>
      <c r="I348" s="1" t="s">
        <v>427</v>
      </c>
      <c r="J348" s="1" t="s">
        <v>682</v>
      </c>
      <c r="K348" s="1" t="s">
        <v>186</v>
      </c>
      <c r="L348" s="2">
        <v>646</v>
      </c>
      <c r="M348" s="1" t="s">
        <v>1353</v>
      </c>
      <c r="N348" s="1" t="s">
        <v>887</v>
      </c>
      <c r="O348" s="1" t="s">
        <v>6708</v>
      </c>
      <c r="P348" s="1"/>
      <c r="Q348" s="1"/>
      <c r="R348" s="1" t="s">
        <v>218</v>
      </c>
      <c r="S348" s="1" t="s">
        <v>2105</v>
      </c>
      <c r="T348" s="1"/>
      <c r="U348" s="1" t="s">
        <v>666</v>
      </c>
      <c r="V348" s="1" t="s">
        <v>667</v>
      </c>
      <c r="W348" s="1"/>
      <c r="X348" s="1">
        <f t="shared" si="25"/>
        <v>1386</v>
      </c>
      <c r="Y348" s="1" t="str">
        <f t="shared" si="26"/>
        <v>Estimación Aprobada</v>
      </c>
      <c r="Z348" s="1">
        <f t="shared" si="27"/>
        <v>1386</v>
      </c>
      <c r="AA348" s="1" t="str">
        <f t="shared" si="28"/>
        <v>Activo</v>
      </c>
      <c r="AB348" s="1">
        <f t="shared" si="29"/>
        <v>1386</v>
      </c>
    </row>
    <row r="349" spans="1:28" hidden="1" x14ac:dyDescent="0.3">
      <c r="A349" s="1">
        <v>1391</v>
      </c>
      <c r="B349" s="1" t="s">
        <v>148</v>
      </c>
      <c r="C349" s="5">
        <v>43879.510104166664</v>
      </c>
      <c r="D349" s="1" t="s">
        <v>2112</v>
      </c>
      <c r="E349" s="1" t="s">
        <v>139</v>
      </c>
      <c r="F349" s="1" t="s">
        <v>713</v>
      </c>
      <c r="G349" s="1" t="s">
        <v>722</v>
      </c>
      <c r="H349" s="1" t="s">
        <v>756</v>
      </c>
      <c r="I349" s="1" t="s">
        <v>148</v>
      </c>
      <c r="J349" s="1" t="s">
        <v>98</v>
      </c>
      <c r="K349" s="1" t="s">
        <v>999</v>
      </c>
      <c r="L349" s="2">
        <v>960.1</v>
      </c>
      <c r="M349" s="1" t="s">
        <v>1715</v>
      </c>
      <c r="N349" s="1" t="s">
        <v>887</v>
      </c>
      <c r="O349" s="1" t="s">
        <v>170</v>
      </c>
      <c r="P349" s="1" t="s">
        <v>1312</v>
      </c>
      <c r="Q349" s="1" t="s">
        <v>1486</v>
      </c>
      <c r="R349" s="1" t="s">
        <v>218</v>
      </c>
      <c r="S349" s="1" t="s">
        <v>1046</v>
      </c>
      <c r="T349" s="1"/>
      <c r="U349" s="1" t="s">
        <v>666</v>
      </c>
      <c r="V349" s="1" t="s">
        <v>667</v>
      </c>
      <c r="W349" s="1"/>
      <c r="X349" s="1">
        <f t="shared" si="25"/>
        <v>1391</v>
      </c>
      <c r="Y349" s="1" t="str">
        <f t="shared" si="26"/>
        <v>Estimación Aprobada</v>
      </c>
      <c r="Z349" s="1">
        <f t="shared" si="27"/>
        <v>1391</v>
      </c>
      <c r="AA349" s="1" t="str">
        <f t="shared" si="28"/>
        <v>Activo</v>
      </c>
      <c r="AB349" s="1">
        <f t="shared" si="29"/>
        <v>1391</v>
      </c>
    </row>
    <row r="350" spans="1:28" hidden="1" x14ac:dyDescent="0.3">
      <c r="A350" s="1">
        <v>1397</v>
      </c>
      <c r="B350" s="1" t="s">
        <v>790</v>
      </c>
      <c r="C350" s="5">
        <v>43880.574826388889</v>
      </c>
      <c r="D350" s="1" t="s">
        <v>2119</v>
      </c>
      <c r="E350" s="1" t="s">
        <v>354</v>
      </c>
      <c r="F350" s="1" t="s">
        <v>792</v>
      </c>
      <c r="G350" s="1" t="s">
        <v>653</v>
      </c>
      <c r="H350" s="1" t="s">
        <v>756</v>
      </c>
      <c r="I350" s="1" t="s">
        <v>85</v>
      </c>
      <c r="J350" s="1" t="s">
        <v>91</v>
      </c>
      <c r="K350" s="1" t="s">
        <v>596</v>
      </c>
      <c r="L350" s="2">
        <v>485.1</v>
      </c>
      <c r="M350" s="1" t="s">
        <v>1281</v>
      </c>
      <c r="N350" s="1" t="s">
        <v>183</v>
      </c>
      <c r="O350" s="1" t="s">
        <v>170</v>
      </c>
      <c r="P350" s="1" t="s">
        <v>1080</v>
      </c>
      <c r="Q350" s="1" t="s">
        <v>1486</v>
      </c>
      <c r="R350" s="1" t="s">
        <v>218</v>
      </c>
      <c r="S350" s="1" t="s">
        <v>759</v>
      </c>
      <c r="T350" s="1"/>
      <c r="U350" s="1" t="s">
        <v>666</v>
      </c>
      <c r="V350" s="1" t="s">
        <v>667</v>
      </c>
      <c r="W350" s="1"/>
      <c r="X350" s="1">
        <f t="shared" si="25"/>
        <v>1397</v>
      </c>
      <c r="Y350" s="1" t="str">
        <f t="shared" si="26"/>
        <v>Estimación Aprobada</v>
      </c>
      <c r="Z350" s="1">
        <f t="shared" si="27"/>
        <v>1397</v>
      </c>
      <c r="AA350" s="1" t="str">
        <f t="shared" si="28"/>
        <v>Activo</v>
      </c>
      <c r="AB350" s="1">
        <f t="shared" si="29"/>
        <v>1397</v>
      </c>
    </row>
    <row r="351" spans="1:28" hidden="1" x14ac:dyDescent="0.3">
      <c r="A351" s="1">
        <v>1401</v>
      </c>
      <c r="B351" s="1" t="s">
        <v>1277</v>
      </c>
      <c r="C351" s="5">
        <v>43881.511504629627</v>
      </c>
      <c r="D351" s="1" t="s">
        <v>350</v>
      </c>
      <c r="E351" s="1" t="s">
        <v>216</v>
      </c>
      <c r="F351" s="1" t="s">
        <v>691</v>
      </c>
      <c r="G351" s="1" t="s">
        <v>653</v>
      </c>
      <c r="H351" s="1" t="s">
        <v>756</v>
      </c>
      <c r="I351" s="1" t="s">
        <v>39</v>
      </c>
      <c r="J351" s="1" t="s">
        <v>217</v>
      </c>
      <c r="K351" s="1" t="s">
        <v>214</v>
      </c>
      <c r="L351" s="2">
        <v>914</v>
      </c>
      <c r="M351" s="1" t="s">
        <v>711</v>
      </c>
      <c r="N351" s="1" t="s">
        <v>887</v>
      </c>
      <c r="O351" s="1" t="s">
        <v>6468</v>
      </c>
      <c r="P351" s="1" t="s">
        <v>1312</v>
      </c>
      <c r="Q351" s="1" t="s">
        <v>1967</v>
      </c>
      <c r="R351" s="1" t="s">
        <v>218</v>
      </c>
      <c r="S351" s="1" t="s">
        <v>1004</v>
      </c>
      <c r="T351" s="1"/>
      <c r="U351" s="1" t="s">
        <v>1791</v>
      </c>
      <c r="V351" s="1" t="s">
        <v>667</v>
      </c>
      <c r="W351" s="1"/>
      <c r="X351" s="1">
        <f t="shared" si="25"/>
        <v>1401</v>
      </c>
      <c r="Y351" s="1" t="str">
        <f t="shared" si="26"/>
        <v>Estimación Aprobada</v>
      </c>
      <c r="Z351" s="1">
        <f t="shared" si="27"/>
        <v>1401</v>
      </c>
      <c r="AA351" s="1" t="str">
        <f t="shared" si="28"/>
        <v>Activo</v>
      </c>
      <c r="AB351" s="1">
        <f t="shared" si="29"/>
        <v>1401</v>
      </c>
    </row>
    <row r="352" spans="1:28" hidden="1" x14ac:dyDescent="0.3">
      <c r="A352" s="1">
        <v>1406</v>
      </c>
      <c r="B352" s="1" t="s">
        <v>1107</v>
      </c>
      <c r="C352" s="5">
        <v>43882.680324074077</v>
      </c>
      <c r="D352" s="1" t="s">
        <v>2127</v>
      </c>
      <c r="E352" s="1" t="s">
        <v>48</v>
      </c>
      <c r="F352" s="1" t="s">
        <v>652</v>
      </c>
      <c r="G352" s="1" t="s">
        <v>653</v>
      </c>
      <c r="H352" s="1" t="s">
        <v>663</v>
      </c>
      <c r="I352" s="1" t="s">
        <v>123</v>
      </c>
      <c r="J352" s="1" t="s">
        <v>283</v>
      </c>
      <c r="K352" s="1" t="s">
        <v>281</v>
      </c>
      <c r="L352" s="2">
        <v>802.2</v>
      </c>
      <c r="M352" s="1" t="s">
        <v>655</v>
      </c>
      <c r="N352" s="1" t="s">
        <v>6617</v>
      </c>
      <c r="O352" s="1" t="s">
        <v>655</v>
      </c>
      <c r="P352" s="1"/>
      <c r="Q352" s="1"/>
      <c r="R352" s="1" t="s">
        <v>218</v>
      </c>
      <c r="S352" s="1" t="s">
        <v>759</v>
      </c>
      <c r="T352" s="1"/>
      <c r="U352" s="1" t="s">
        <v>666</v>
      </c>
      <c r="V352" s="1" t="s">
        <v>667</v>
      </c>
      <c r="W352" s="1"/>
      <c r="X352" s="1" t="e">
        <f t="shared" si="25"/>
        <v>#N/A</v>
      </c>
      <c r="Y352" s="1" t="e">
        <f t="shared" si="26"/>
        <v>#N/A</v>
      </c>
      <c r="Z352" s="1" t="e">
        <f t="shared" si="27"/>
        <v>#N/A</v>
      </c>
      <c r="AA352" s="1" t="e">
        <f t="shared" si="28"/>
        <v>#N/A</v>
      </c>
      <c r="AB352" s="1">
        <f t="shared" si="29"/>
        <v>1406</v>
      </c>
    </row>
    <row r="353" spans="1:28" hidden="1" x14ac:dyDescent="0.3">
      <c r="A353" s="1">
        <v>125</v>
      </c>
      <c r="B353" s="1" t="s">
        <v>650</v>
      </c>
      <c r="C353" s="5">
        <v>43236.524965277778</v>
      </c>
      <c r="D353" s="1" t="s">
        <v>774</v>
      </c>
      <c r="E353" s="1" t="s">
        <v>61</v>
      </c>
      <c r="F353" s="1" t="s">
        <v>719</v>
      </c>
      <c r="G353" s="1" t="s">
        <v>653</v>
      </c>
      <c r="H353" s="1" t="s">
        <v>756</v>
      </c>
      <c r="I353" s="1" t="s">
        <v>55</v>
      </c>
      <c r="J353" s="1" t="s">
        <v>62</v>
      </c>
      <c r="K353" s="1" t="s">
        <v>54</v>
      </c>
      <c r="L353" s="2">
        <v>985</v>
      </c>
      <c r="M353" s="1" t="s">
        <v>775</v>
      </c>
      <c r="N353" s="1" t="s">
        <v>887</v>
      </c>
      <c r="O353" s="1" t="s">
        <v>170</v>
      </c>
      <c r="P353" s="1" t="s">
        <v>758</v>
      </c>
      <c r="Q353" s="1" t="s">
        <v>1486</v>
      </c>
      <c r="R353" s="1" t="s">
        <v>218</v>
      </c>
      <c r="S353" s="1" t="s">
        <v>1483</v>
      </c>
      <c r="T353" s="1"/>
      <c r="U353" s="1" t="s">
        <v>1791</v>
      </c>
      <c r="V353" s="1" t="s">
        <v>667</v>
      </c>
      <c r="W353" s="1"/>
      <c r="X353" s="1">
        <f t="shared" si="25"/>
        <v>125</v>
      </c>
      <c r="Y353" s="1" t="str">
        <f t="shared" si="26"/>
        <v>Estimación Cancelada Negocio</v>
      </c>
      <c r="Z353" s="1">
        <f t="shared" si="27"/>
        <v>125</v>
      </c>
      <c r="AA353" s="1" t="str">
        <f t="shared" si="28"/>
        <v>Cancelado</v>
      </c>
      <c r="AB353" s="1" t="e">
        <f t="shared" si="29"/>
        <v>#N/A</v>
      </c>
    </row>
    <row r="354" spans="1:28" hidden="1" x14ac:dyDescent="0.3">
      <c r="A354" s="1">
        <v>321</v>
      </c>
      <c r="B354" s="1" t="s">
        <v>826</v>
      </c>
      <c r="C354" s="5">
        <v>43326.51972222222</v>
      </c>
      <c r="D354" s="1" t="s">
        <v>990</v>
      </c>
      <c r="E354" s="1" t="s">
        <v>90</v>
      </c>
      <c r="F354" s="1" t="s">
        <v>700</v>
      </c>
      <c r="G354" s="1" t="s">
        <v>722</v>
      </c>
      <c r="H354" s="1" t="s">
        <v>756</v>
      </c>
      <c r="I354" s="1" t="s">
        <v>85</v>
      </c>
      <c r="J354" s="1" t="s">
        <v>91</v>
      </c>
      <c r="K354" s="1" t="s">
        <v>84</v>
      </c>
      <c r="L354" s="2">
        <v>481</v>
      </c>
      <c r="M354" s="1" t="s">
        <v>991</v>
      </c>
      <c r="N354" s="1" t="s">
        <v>887</v>
      </c>
      <c r="O354" s="1"/>
      <c r="P354" s="1" t="s">
        <v>1080</v>
      </c>
      <c r="Q354" s="1" t="s">
        <v>1486</v>
      </c>
      <c r="R354" s="1" t="s">
        <v>218</v>
      </c>
      <c r="S354" s="1" t="s">
        <v>759</v>
      </c>
      <c r="T354" s="1"/>
      <c r="U354" s="1" t="s">
        <v>657</v>
      </c>
      <c r="V354" s="1" t="s">
        <v>658</v>
      </c>
      <c r="W354" s="1"/>
      <c r="X354" s="1" t="e">
        <f t="shared" si="25"/>
        <v>#N/A</v>
      </c>
      <c r="Y354" s="1" t="e">
        <f t="shared" si="26"/>
        <v>#N/A</v>
      </c>
      <c r="Z354" s="1" t="e">
        <f t="shared" si="27"/>
        <v>#N/A</v>
      </c>
      <c r="AA354" s="1" t="e">
        <f t="shared" si="28"/>
        <v>#N/A</v>
      </c>
      <c r="AB354" s="1" t="e">
        <f t="shared" si="29"/>
        <v>#N/A</v>
      </c>
    </row>
    <row r="355" spans="1:28" hidden="1" x14ac:dyDescent="0.3">
      <c r="A355" s="1">
        <v>390</v>
      </c>
      <c r="B355" s="1" t="s">
        <v>122</v>
      </c>
      <c r="C355" s="5">
        <v>43370.551759259259</v>
      </c>
      <c r="D355" s="1" t="s">
        <v>451</v>
      </c>
      <c r="E355" s="1" t="s">
        <v>48</v>
      </c>
      <c r="F355" s="1" t="s">
        <v>652</v>
      </c>
      <c r="G355" s="1" t="s">
        <v>653</v>
      </c>
      <c r="H355" s="1" t="s">
        <v>756</v>
      </c>
      <c r="I355" s="1" t="s">
        <v>123</v>
      </c>
      <c r="J355" s="1" t="s">
        <v>128</v>
      </c>
      <c r="K355" s="1" t="s">
        <v>122</v>
      </c>
      <c r="L355" s="2">
        <v>700</v>
      </c>
      <c r="M355" s="1" t="s">
        <v>680</v>
      </c>
      <c r="N355" s="1" t="s">
        <v>887</v>
      </c>
      <c r="O355" s="1" t="s">
        <v>1079</v>
      </c>
      <c r="P355" s="1" t="s">
        <v>1080</v>
      </c>
      <c r="Q355" s="1" t="s">
        <v>89</v>
      </c>
      <c r="R355" s="1" t="s">
        <v>218</v>
      </c>
      <c r="S355" s="1" t="s">
        <v>1081</v>
      </c>
      <c r="T355" s="1"/>
      <c r="U355" s="1" t="s">
        <v>666</v>
      </c>
      <c r="V355" s="1" t="s">
        <v>667</v>
      </c>
      <c r="W355" s="1"/>
      <c r="X355" s="1">
        <f t="shared" si="25"/>
        <v>390</v>
      </c>
      <c r="Y355" s="1" t="str">
        <f t="shared" si="26"/>
        <v>Estimación Aprobada</v>
      </c>
      <c r="Z355" s="1">
        <f t="shared" si="27"/>
        <v>390</v>
      </c>
      <c r="AA355" s="1" t="str">
        <f t="shared" si="28"/>
        <v>Cerrado</v>
      </c>
      <c r="AB355" s="1" t="e">
        <f t="shared" si="29"/>
        <v>#N/A</v>
      </c>
    </row>
    <row r="356" spans="1:28" hidden="1" x14ac:dyDescent="0.3">
      <c r="A356" s="1">
        <v>479</v>
      </c>
      <c r="B356" s="1" t="s">
        <v>760</v>
      </c>
      <c r="C356" s="5">
        <v>43448.539479166669</v>
      </c>
      <c r="D356" s="1" t="s">
        <v>1187</v>
      </c>
      <c r="E356" s="1" t="s">
        <v>48</v>
      </c>
      <c r="F356" s="1" t="s">
        <v>652</v>
      </c>
      <c r="G356" s="1" t="s">
        <v>653</v>
      </c>
      <c r="H356" s="1" t="s">
        <v>756</v>
      </c>
      <c r="I356" s="1" t="s">
        <v>123</v>
      </c>
      <c r="J356" s="1" t="s">
        <v>128</v>
      </c>
      <c r="K356" s="1" t="s">
        <v>122</v>
      </c>
      <c r="L356" s="2">
        <v>1024</v>
      </c>
      <c r="M356" s="1" t="s">
        <v>1188</v>
      </c>
      <c r="N356" s="1" t="s">
        <v>887</v>
      </c>
      <c r="O356" s="1" t="s">
        <v>170</v>
      </c>
      <c r="P356" s="1" t="s">
        <v>1080</v>
      </c>
      <c r="Q356" s="1" t="s">
        <v>270</v>
      </c>
      <c r="R356" s="1" t="s">
        <v>218</v>
      </c>
      <c r="S356" s="1" t="s">
        <v>1141</v>
      </c>
      <c r="T356" s="1" t="s">
        <v>1189</v>
      </c>
      <c r="U356" s="1" t="s">
        <v>657</v>
      </c>
      <c r="V356" s="1" t="s">
        <v>658</v>
      </c>
      <c r="W356" s="1"/>
      <c r="X356" s="1" t="e">
        <f t="shared" si="25"/>
        <v>#N/A</v>
      </c>
      <c r="Y356" s="1" t="e">
        <f t="shared" si="26"/>
        <v>#N/A</v>
      </c>
      <c r="Z356" s="1">
        <f t="shared" si="27"/>
        <v>479</v>
      </c>
      <c r="AA356" s="1" t="str">
        <f t="shared" si="28"/>
        <v>Cancelado</v>
      </c>
      <c r="AB356" s="1" t="e">
        <f t="shared" si="29"/>
        <v>#N/A</v>
      </c>
    </row>
    <row r="357" spans="1:28" hidden="1" x14ac:dyDescent="0.3">
      <c r="A357" s="1">
        <v>722</v>
      </c>
      <c r="B357" s="1" t="s">
        <v>1407</v>
      </c>
      <c r="C357" s="5">
        <v>43571.480706018519</v>
      </c>
      <c r="D357" s="1" t="s">
        <v>1413</v>
      </c>
      <c r="E357" s="1" t="s">
        <v>78</v>
      </c>
      <c r="F357" s="1" t="s">
        <v>662</v>
      </c>
      <c r="G357" s="1" t="s">
        <v>653</v>
      </c>
      <c r="H357" s="1" t="s">
        <v>756</v>
      </c>
      <c r="I357" s="1" t="s">
        <v>39</v>
      </c>
      <c r="J357" s="1" t="s">
        <v>1378</v>
      </c>
      <c r="K357" s="1" t="s">
        <v>186</v>
      </c>
      <c r="L357" s="2">
        <v>217</v>
      </c>
      <c r="M357" s="1" t="s">
        <v>1379</v>
      </c>
      <c r="N357" s="1" t="s">
        <v>6616</v>
      </c>
      <c r="O357" s="1" t="s">
        <v>170</v>
      </c>
      <c r="P357" s="1" t="s">
        <v>758</v>
      </c>
      <c r="Q357" s="1" t="s">
        <v>1486</v>
      </c>
      <c r="R357" s="1" t="s">
        <v>218</v>
      </c>
      <c r="S357" s="1" t="s">
        <v>1001</v>
      </c>
      <c r="T357" s="1"/>
      <c r="U357" s="1" t="s">
        <v>666</v>
      </c>
      <c r="V357" s="1" t="s">
        <v>667</v>
      </c>
      <c r="W357" s="1"/>
      <c r="X357" s="1">
        <f t="shared" si="25"/>
        <v>722</v>
      </c>
      <c r="Y357" s="1" t="str">
        <f t="shared" si="26"/>
        <v>Estimación Aprobada</v>
      </c>
      <c r="Z357" s="1">
        <f t="shared" si="27"/>
        <v>722</v>
      </c>
      <c r="AA357" s="1" t="str">
        <f t="shared" si="28"/>
        <v>Cerrado</v>
      </c>
      <c r="AB357" s="1" t="e">
        <f t="shared" si="29"/>
        <v>#N/A</v>
      </c>
    </row>
    <row r="358" spans="1:28" hidden="1" x14ac:dyDescent="0.3">
      <c r="A358" s="1">
        <v>833</v>
      </c>
      <c r="B358" s="1" t="s">
        <v>376</v>
      </c>
      <c r="C358" s="5">
        <v>43614.74486111111</v>
      </c>
      <c r="D358" s="1" t="s">
        <v>1539</v>
      </c>
      <c r="E358" s="1" t="s">
        <v>78</v>
      </c>
      <c r="F358" s="1" t="s">
        <v>662</v>
      </c>
      <c r="G358" s="1" t="s">
        <v>653</v>
      </c>
      <c r="H358" s="1" t="s">
        <v>756</v>
      </c>
      <c r="I358" s="1" t="s">
        <v>39</v>
      </c>
      <c r="J358" s="1" t="s">
        <v>682</v>
      </c>
      <c r="K358" s="1" t="s">
        <v>376</v>
      </c>
      <c r="L358" s="2">
        <v>175</v>
      </c>
      <c r="M358" s="1" t="s">
        <v>1540</v>
      </c>
      <c r="N358" s="1" t="s">
        <v>887</v>
      </c>
      <c r="O358" s="1" t="s">
        <v>170</v>
      </c>
      <c r="P358" s="1" t="s">
        <v>758</v>
      </c>
      <c r="Q358" s="1" t="s">
        <v>89</v>
      </c>
      <c r="R358" s="1" t="s">
        <v>218</v>
      </c>
      <c r="S358" s="1" t="s">
        <v>1004</v>
      </c>
      <c r="T358" s="1" t="s">
        <v>1770</v>
      </c>
      <c r="U358" s="1" t="s">
        <v>657</v>
      </c>
      <c r="V358" s="1" t="s">
        <v>4516</v>
      </c>
      <c r="W358" s="1"/>
      <c r="X358" s="1">
        <f t="shared" si="25"/>
        <v>833</v>
      </c>
      <c r="Y358" s="1" t="str">
        <f t="shared" si="26"/>
        <v>Estimación Cancelada Desarrollo</v>
      </c>
      <c r="Z358" s="1" t="e">
        <f t="shared" si="27"/>
        <v>#N/A</v>
      </c>
      <c r="AA358" s="1" t="e">
        <f t="shared" si="28"/>
        <v>#N/A</v>
      </c>
      <c r="AB358" s="1" t="e">
        <f t="shared" si="29"/>
        <v>#N/A</v>
      </c>
    </row>
    <row r="359" spans="1:28" hidden="1" x14ac:dyDescent="0.3">
      <c r="A359" s="1">
        <v>860</v>
      </c>
      <c r="B359" s="1" t="s">
        <v>1245</v>
      </c>
      <c r="C359" s="5">
        <v>43627.504560185182</v>
      </c>
      <c r="D359" s="1" t="s">
        <v>1566</v>
      </c>
      <c r="E359" s="1" t="s">
        <v>78</v>
      </c>
      <c r="F359" s="1" t="s">
        <v>662</v>
      </c>
      <c r="G359" s="1" t="s">
        <v>653</v>
      </c>
      <c r="H359" s="1" t="s">
        <v>756</v>
      </c>
      <c r="I359" s="1" t="s">
        <v>39</v>
      </c>
      <c r="J359" s="1" t="s">
        <v>682</v>
      </c>
      <c r="K359" s="1" t="s">
        <v>376</v>
      </c>
      <c r="L359" s="2">
        <v>978</v>
      </c>
      <c r="M359" s="1" t="s">
        <v>781</v>
      </c>
      <c r="N359" s="1" t="s">
        <v>887</v>
      </c>
      <c r="O359" s="1" t="s">
        <v>170</v>
      </c>
      <c r="P359" s="1" t="s">
        <v>1080</v>
      </c>
      <c r="Q359" s="1" t="s">
        <v>1486</v>
      </c>
      <c r="R359" s="1" t="s">
        <v>218</v>
      </c>
      <c r="S359" s="1" t="s">
        <v>1001</v>
      </c>
      <c r="T359" s="1"/>
      <c r="U359" s="1" t="s">
        <v>657</v>
      </c>
      <c r="V359" s="1" t="s">
        <v>658</v>
      </c>
      <c r="W359" s="1"/>
      <c r="X359" s="1">
        <f t="shared" si="25"/>
        <v>860</v>
      </c>
      <c r="Y359" s="1" t="str">
        <f t="shared" si="26"/>
        <v>Estimación Cancelada Desarrollo</v>
      </c>
      <c r="Z359" s="1" t="e">
        <f t="shared" si="27"/>
        <v>#N/A</v>
      </c>
      <c r="AA359" s="1" t="e">
        <f t="shared" si="28"/>
        <v>#N/A</v>
      </c>
      <c r="AB359" s="1" t="e">
        <f t="shared" si="29"/>
        <v>#N/A</v>
      </c>
    </row>
    <row r="360" spans="1:28" hidden="1" x14ac:dyDescent="0.3">
      <c r="A360" s="1">
        <v>1013</v>
      </c>
      <c r="B360" s="1" t="s">
        <v>54</v>
      </c>
      <c r="C360" s="5">
        <v>43686.73228009259</v>
      </c>
      <c r="D360" s="1" t="s">
        <v>1693</v>
      </c>
      <c r="E360" s="1" t="s">
        <v>61</v>
      </c>
      <c r="F360" s="1" t="s">
        <v>719</v>
      </c>
      <c r="G360" s="1" t="s">
        <v>653</v>
      </c>
      <c r="H360" s="1" t="s">
        <v>756</v>
      </c>
      <c r="I360" s="1" t="s">
        <v>55</v>
      </c>
      <c r="J360" s="1" t="s">
        <v>62</v>
      </c>
      <c r="K360" s="1" t="s">
        <v>54</v>
      </c>
      <c r="L360" s="2">
        <v>297</v>
      </c>
      <c r="M360" s="1" t="s">
        <v>1023</v>
      </c>
      <c r="N360" s="1" t="s">
        <v>6618</v>
      </c>
      <c r="O360" s="1" t="s">
        <v>170</v>
      </c>
      <c r="P360" s="1" t="s">
        <v>1694</v>
      </c>
      <c r="Q360" s="1" t="s">
        <v>177</v>
      </c>
      <c r="R360" s="1" t="s">
        <v>218</v>
      </c>
      <c r="S360" s="1" t="s">
        <v>1004</v>
      </c>
      <c r="T360" s="1" t="s">
        <v>1313</v>
      </c>
      <c r="U360" s="1" t="s">
        <v>851</v>
      </c>
      <c r="V360" s="1" t="s">
        <v>658</v>
      </c>
      <c r="W360" s="1"/>
      <c r="X360" s="1" t="e">
        <f t="shared" si="25"/>
        <v>#N/A</v>
      </c>
      <c r="Y360" s="1" t="e">
        <f t="shared" si="26"/>
        <v>#N/A</v>
      </c>
      <c r="Z360" s="1">
        <f t="shared" si="27"/>
        <v>1013</v>
      </c>
      <c r="AA360" s="1" t="str">
        <f t="shared" si="28"/>
        <v>Cancelado</v>
      </c>
      <c r="AB360" s="1" t="e">
        <f t="shared" si="29"/>
        <v>#N/A</v>
      </c>
    </row>
    <row r="361" spans="1:28" hidden="1" x14ac:dyDescent="0.3">
      <c r="A361" s="1">
        <v>1079</v>
      </c>
      <c r="B361" s="1" t="s">
        <v>826</v>
      </c>
      <c r="C361" s="5">
        <v>43718.627662037034</v>
      </c>
      <c r="D361" s="1" t="s">
        <v>169</v>
      </c>
      <c r="E361" s="1" t="s">
        <v>90</v>
      </c>
      <c r="F361" s="1" t="s">
        <v>700</v>
      </c>
      <c r="G361" s="1" t="s">
        <v>722</v>
      </c>
      <c r="H361" s="1" t="s">
        <v>756</v>
      </c>
      <c r="I361" s="1" t="s">
        <v>85</v>
      </c>
      <c r="J361" s="1" t="s">
        <v>98</v>
      </c>
      <c r="K361" s="1" t="s">
        <v>84</v>
      </c>
      <c r="L361" s="2">
        <v>936</v>
      </c>
      <c r="M361" s="1" t="s">
        <v>1147</v>
      </c>
      <c r="N361" s="1" t="s">
        <v>887</v>
      </c>
      <c r="O361" s="1" t="s">
        <v>170</v>
      </c>
      <c r="P361" s="1" t="s">
        <v>758</v>
      </c>
      <c r="Q361" s="1" t="s">
        <v>1486</v>
      </c>
      <c r="R361" s="1" t="s">
        <v>218</v>
      </c>
      <c r="S361" s="1" t="s">
        <v>1761</v>
      </c>
      <c r="T361" s="1"/>
      <c r="U361" s="1" t="s">
        <v>666</v>
      </c>
      <c r="V361" s="1" t="s">
        <v>667</v>
      </c>
      <c r="W361" s="1"/>
      <c r="X361" s="1">
        <f t="shared" si="25"/>
        <v>1079</v>
      </c>
      <c r="Y361" s="1" t="str">
        <f t="shared" si="26"/>
        <v>Estimación Aprobada</v>
      </c>
      <c r="Z361" s="1">
        <f t="shared" si="27"/>
        <v>1079</v>
      </c>
      <c r="AA361" s="1" t="str">
        <f t="shared" si="28"/>
        <v>Cerrado</v>
      </c>
      <c r="AB361" s="1" t="e">
        <f t="shared" si="29"/>
        <v>#N/A</v>
      </c>
    </row>
    <row r="362" spans="1:28" hidden="1" x14ac:dyDescent="0.3">
      <c r="A362" s="1">
        <v>1207</v>
      </c>
      <c r="B362" s="1" t="s">
        <v>922</v>
      </c>
      <c r="C362" s="5">
        <v>43777.502847222226</v>
      </c>
      <c r="D362" s="1" t="s">
        <v>1892</v>
      </c>
      <c r="E362" s="1" t="s">
        <v>61</v>
      </c>
      <c r="F362" s="1" t="s">
        <v>719</v>
      </c>
      <c r="G362" s="1" t="s">
        <v>722</v>
      </c>
      <c r="H362" s="1" t="s">
        <v>756</v>
      </c>
      <c r="I362" s="1" t="s">
        <v>55</v>
      </c>
      <c r="J362" s="1" t="s">
        <v>62</v>
      </c>
      <c r="K362" s="1" t="s">
        <v>54</v>
      </c>
      <c r="L362" s="2">
        <v>299</v>
      </c>
      <c r="M362" s="1" t="s">
        <v>757</v>
      </c>
      <c r="N362" s="1" t="s">
        <v>887</v>
      </c>
      <c r="O362" s="1" t="s">
        <v>6473</v>
      </c>
      <c r="P362" s="1" t="s">
        <v>4589</v>
      </c>
      <c r="Q362" s="1" t="s">
        <v>177</v>
      </c>
      <c r="R362" s="1" t="s">
        <v>218</v>
      </c>
      <c r="S362" s="1" t="s">
        <v>759</v>
      </c>
      <c r="T362" s="1"/>
      <c r="U362" s="1" t="s">
        <v>1791</v>
      </c>
      <c r="V362" s="1" t="s">
        <v>667</v>
      </c>
      <c r="W362" s="1"/>
      <c r="X362" s="1">
        <f t="shared" si="25"/>
        <v>1207</v>
      </c>
      <c r="Y362" s="1" t="str">
        <f t="shared" si="26"/>
        <v>Estimación Aprobada</v>
      </c>
      <c r="Z362" s="1">
        <f t="shared" si="27"/>
        <v>1207</v>
      </c>
      <c r="AA362" s="1" t="str">
        <f t="shared" si="28"/>
        <v>Cerrado</v>
      </c>
      <c r="AB362" s="1" t="e">
        <f t="shared" si="29"/>
        <v>#N/A</v>
      </c>
    </row>
    <row r="363" spans="1:28" hidden="1" x14ac:dyDescent="0.3">
      <c r="A363" s="1">
        <v>1091</v>
      </c>
      <c r="B363" s="1" t="s">
        <v>148</v>
      </c>
      <c r="C363" s="5">
        <v>43719.697141203702</v>
      </c>
      <c r="D363" s="1" t="s">
        <v>1776</v>
      </c>
      <c r="E363" s="1" t="s">
        <v>216</v>
      </c>
      <c r="F363" s="1" t="s">
        <v>713</v>
      </c>
      <c r="G363" s="1" t="s">
        <v>653</v>
      </c>
      <c r="H363" s="1" t="s">
        <v>1324</v>
      </c>
      <c r="I363" s="1" t="s">
        <v>148</v>
      </c>
      <c r="J363" s="1" t="s">
        <v>140</v>
      </c>
      <c r="K363" s="1" t="s">
        <v>999</v>
      </c>
      <c r="L363" s="2">
        <v>2075.1</v>
      </c>
      <c r="M363" s="1" t="s">
        <v>683</v>
      </c>
      <c r="N363" s="1" t="s">
        <v>6613</v>
      </c>
      <c r="O363" s="1"/>
      <c r="P363" s="1"/>
      <c r="Q363" s="1"/>
      <c r="R363" s="1"/>
      <c r="S363" s="1"/>
      <c r="T363" s="1"/>
      <c r="U363" s="1" t="s">
        <v>666</v>
      </c>
      <c r="V363" s="1" t="s">
        <v>667</v>
      </c>
      <c r="W363" s="1"/>
      <c r="X363" s="1" t="e">
        <f t="shared" si="25"/>
        <v>#N/A</v>
      </c>
      <c r="Y363" s="1" t="e">
        <f t="shared" si="26"/>
        <v>#N/A</v>
      </c>
      <c r="Z363" s="1" t="e">
        <f t="shared" si="27"/>
        <v>#N/A</v>
      </c>
      <c r="AA363" s="1" t="e">
        <f t="shared" si="28"/>
        <v>#N/A</v>
      </c>
      <c r="AB363" s="1" t="e">
        <f t="shared" si="29"/>
        <v>#N/A</v>
      </c>
    </row>
    <row r="364" spans="1:28" hidden="1" x14ac:dyDescent="0.3">
      <c r="A364" s="1">
        <v>14</v>
      </c>
      <c r="B364" s="1" t="s">
        <v>650</v>
      </c>
      <c r="C364" s="5">
        <v>43185.493831018517</v>
      </c>
      <c r="D364" s="1" t="s">
        <v>651</v>
      </c>
      <c r="E364" s="1" t="s">
        <v>48</v>
      </c>
      <c r="F364" s="1" t="s">
        <v>652</v>
      </c>
      <c r="G364" s="1" t="s">
        <v>653</v>
      </c>
      <c r="H364" s="1" t="s">
        <v>654</v>
      </c>
      <c r="I364" s="1" t="s">
        <v>123</v>
      </c>
      <c r="J364" s="1" t="s">
        <v>283</v>
      </c>
      <c r="K364" s="1" t="s">
        <v>281</v>
      </c>
      <c r="L364" s="2">
        <v>802</v>
      </c>
      <c r="M364" s="1" t="s">
        <v>655</v>
      </c>
      <c r="N364" s="1" t="s">
        <v>887</v>
      </c>
      <c r="O364" s="1"/>
      <c r="P364" s="1"/>
      <c r="Q364" s="1"/>
      <c r="R364" s="1"/>
      <c r="S364" s="1"/>
      <c r="T364" s="1"/>
      <c r="U364" s="1" t="s">
        <v>657</v>
      </c>
      <c r="V364" s="1" t="s">
        <v>658</v>
      </c>
      <c r="W364" s="1"/>
      <c r="X364" s="1" t="e">
        <f t="shared" si="25"/>
        <v>#N/A</v>
      </c>
      <c r="Y364" s="1" t="e">
        <f t="shared" si="26"/>
        <v>#N/A</v>
      </c>
      <c r="Z364" s="1" t="e">
        <f t="shared" si="27"/>
        <v>#N/A</v>
      </c>
      <c r="AA364" s="1" t="e">
        <f t="shared" si="28"/>
        <v>#N/A</v>
      </c>
      <c r="AB364" s="1" t="e">
        <f t="shared" si="29"/>
        <v>#N/A</v>
      </c>
    </row>
    <row r="365" spans="1:28" hidden="1" x14ac:dyDescent="0.3">
      <c r="A365" s="1">
        <v>16</v>
      </c>
      <c r="B365" s="1" t="s">
        <v>650</v>
      </c>
      <c r="C365" s="5">
        <v>43185.50403935185</v>
      </c>
      <c r="D365" s="1" t="s">
        <v>659</v>
      </c>
      <c r="E365" s="1" t="s">
        <v>48</v>
      </c>
      <c r="F365" s="1" t="s">
        <v>652</v>
      </c>
      <c r="G365" s="1" t="s">
        <v>653</v>
      </c>
      <c r="H365" s="1" t="s">
        <v>654</v>
      </c>
      <c r="I365" s="1" t="s">
        <v>660</v>
      </c>
      <c r="J365" s="1" t="s">
        <v>283</v>
      </c>
      <c r="K365" s="1" t="s">
        <v>650</v>
      </c>
      <c r="L365" s="2">
        <v>802</v>
      </c>
      <c r="M365" s="1" t="s">
        <v>655</v>
      </c>
      <c r="N365" s="1" t="s">
        <v>887</v>
      </c>
      <c r="O365" s="1"/>
      <c r="P365" s="1"/>
      <c r="Q365" s="1"/>
      <c r="R365" s="1"/>
      <c r="S365" s="1"/>
      <c r="T365" s="1"/>
      <c r="U365" s="1" t="s">
        <v>657</v>
      </c>
      <c r="V365" s="1" t="s">
        <v>658</v>
      </c>
      <c r="W365" s="1"/>
      <c r="X365" s="1" t="e">
        <f t="shared" si="25"/>
        <v>#N/A</v>
      </c>
      <c r="Y365" s="1" t="e">
        <f t="shared" si="26"/>
        <v>#N/A</v>
      </c>
      <c r="Z365" s="1" t="e">
        <f t="shared" si="27"/>
        <v>#N/A</v>
      </c>
      <c r="AA365" s="1" t="e">
        <f t="shared" si="28"/>
        <v>#N/A</v>
      </c>
      <c r="AB365" s="1" t="e">
        <f t="shared" si="29"/>
        <v>#N/A</v>
      </c>
    </row>
    <row r="366" spans="1:28" hidden="1" x14ac:dyDescent="0.3">
      <c r="A366" s="1">
        <v>24</v>
      </c>
      <c r="B366" s="1" t="s">
        <v>73</v>
      </c>
      <c r="C366" s="5">
        <v>43185.554652777777</v>
      </c>
      <c r="D366" s="1" t="s">
        <v>673</v>
      </c>
      <c r="E366" s="1" t="s">
        <v>78</v>
      </c>
      <c r="F366" s="1" t="s">
        <v>662</v>
      </c>
      <c r="G366" s="1" t="s">
        <v>653</v>
      </c>
      <c r="H366" s="1" t="s">
        <v>654</v>
      </c>
      <c r="I366" s="1" t="s">
        <v>674</v>
      </c>
      <c r="J366" s="1" t="s">
        <v>394</v>
      </c>
      <c r="K366" s="1" t="s">
        <v>73</v>
      </c>
      <c r="L366" s="2">
        <v>621</v>
      </c>
      <c r="M366" s="1" t="s">
        <v>675</v>
      </c>
      <c r="N366" s="1" t="s">
        <v>887</v>
      </c>
      <c r="O366" s="1"/>
      <c r="P366" s="1"/>
      <c r="Q366" s="1"/>
      <c r="R366" s="1"/>
      <c r="S366" s="1"/>
      <c r="T366" s="1"/>
      <c r="U366" s="1" t="s">
        <v>666</v>
      </c>
      <c r="V366" s="1" t="s">
        <v>667</v>
      </c>
      <c r="W366" s="1"/>
      <c r="X366" s="1">
        <f t="shared" si="25"/>
        <v>24</v>
      </c>
      <c r="Y366" s="1" t="str">
        <f t="shared" si="26"/>
        <v>Estimación Aprobada y Completa</v>
      </c>
      <c r="Z366" s="1">
        <f t="shared" si="27"/>
        <v>24</v>
      </c>
      <c r="AA366" s="1" t="str">
        <f t="shared" si="28"/>
        <v>Cancelado</v>
      </c>
      <c r="AB366" s="1" t="e">
        <f t="shared" si="29"/>
        <v>#N/A</v>
      </c>
    </row>
    <row r="367" spans="1:28" hidden="1" x14ac:dyDescent="0.3">
      <c r="A367" s="1">
        <v>25</v>
      </c>
      <c r="B367" s="1" t="s">
        <v>73</v>
      </c>
      <c r="C367" s="5">
        <v>43185.56144675926</v>
      </c>
      <c r="D367" s="1" t="s">
        <v>676</v>
      </c>
      <c r="E367" s="1" t="s">
        <v>78</v>
      </c>
      <c r="F367" s="1" t="s">
        <v>662</v>
      </c>
      <c r="G367" s="1" t="s">
        <v>653</v>
      </c>
      <c r="H367" s="1" t="s">
        <v>654</v>
      </c>
      <c r="I367" s="1" t="s">
        <v>674</v>
      </c>
      <c r="J367" s="1" t="s">
        <v>394</v>
      </c>
      <c r="K367" s="1" t="s">
        <v>73</v>
      </c>
      <c r="L367" s="2">
        <v>919</v>
      </c>
      <c r="M367" s="1" t="s">
        <v>664</v>
      </c>
      <c r="N367" s="1" t="s">
        <v>887</v>
      </c>
      <c r="O367" s="1"/>
      <c r="P367" s="1"/>
      <c r="Q367" s="1"/>
      <c r="R367" s="1"/>
      <c r="S367" s="1"/>
      <c r="T367" s="1"/>
      <c r="U367" s="1" t="s">
        <v>677</v>
      </c>
      <c r="V367" s="1" t="s">
        <v>667</v>
      </c>
      <c r="W367" s="1"/>
      <c r="X367" s="1">
        <f t="shared" si="25"/>
        <v>25</v>
      </c>
      <c r="Y367" s="1" t="str">
        <f t="shared" si="26"/>
        <v>Estimación Aprobada y Completa</v>
      </c>
      <c r="Z367" s="1">
        <f t="shared" si="27"/>
        <v>25</v>
      </c>
      <c r="AA367" s="1" t="str">
        <f t="shared" si="28"/>
        <v>Cerrado</v>
      </c>
      <c r="AB367" s="1" t="e">
        <f t="shared" si="29"/>
        <v>#N/A</v>
      </c>
    </row>
    <row r="368" spans="1:28" hidden="1" x14ac:dyDescent="0.3">
      <c r="A368" s="1">
        <v>31</v>
      </c>
      <c r="B368" s="1" t="s">
        <v>684</v>
      </c>
      <c r="C368" s="5">
        <v>43185.667534722219</v>
      </c>
      <c r="D368" s="1" t="s">
        <v>685</v>
      </c>
      <c r="E368" s="1" t="s">
        <v>48</v>
      </c>
      <c r="F368" s="1" t="s">
        <v>652</v>
      </c>
      <c r="G368" s="1" t="s">
        <v>653</v>
      </c>
      <c r="H368" s="1" t="s">
        <v>654</v>
      </c>
      <c r="I368" s="1" t="s">
        <v>123</v>
      </c>
      <c r="J368" s="1" t="s">
        <v>128</v>
      </c>
      <c r="K368" s="1" t="s">
        <v>122</v>
      </c>
      <c r="L368" s="2">
        <v>700</v>
      </c>
      <c r="M368" s="1" t="s">
        <v>680</v>
      </c>
      <c r="N368" s="1" t="s">
        <v>887</v>
      </c>
      <c r="O368" s="1"/>
      <c r="P368" s="1"/>
      <c r="Q368" s="1"/>
      <c r="R368" s="1"/>
      <c r="S368" s="1"/>
      <c r="T368" s="1"/>
      <c r="U368" s="1" t="s">
        <v>677</v>
      </c>
      <c r="V368" s="1" t="s">
        <v>667</v>
      </c>
      <c r="W368" s="1"/>
      <c r="X368" s="1">
        <f t="shared" si="25"/>
        <v>31</v>
      </c>
      <c r="Y368" s="1" t="str">
        <f t="shared" si="26"/>
        <v>Estimación Aprobada</v>
      </c>
      <c r="Z368" s="1">
        <f t="shared" si="27"/>
        <v>31</v>
      </c>
      <c r="AA368" s="1" t="str">
        <f t="shared" si="28"/>
        <v>Cerrado</v>
      </c>
      <c r="AB368" s="1" t="e">
        <f t="shared" si="29"/>
        <v>#N/A</v>
      </c>
    </row>
    <row r="369" spans="1:28" hidden="1" x14ac:dyDescent="0.3">
      <c r="A369" s="1">
        <v>33</v>
      </c>
      <c r="B369" s="1" t="s">
        <v>686</v>
      </c>
      <c r="C369" s="5">
        <v>43185.670995370368</v>
      </c>
      <c r="D369" s="1" t="s">
        <v>687</v>
      </c>
      <c r="E369" s="1" t="s">
        <v>159</v>
      </c>
      <c r="F369" s="1" t="s">
        <v>688</v>
      </c>
      <c r="G369" s="1" t="s">
        <v>653</v>
      </c>
      <c r="H369" s="1" t="s">
        <v>654</v>
      </c>
      <c r="I369" s="1" t="s">
        <v>660</v>
      </c>
      <c r="J369" s="1" t="s">
        <v>210</v>
      </c>
      <c r="K369" s="1" t="s">
        <v>214</v>
      </c>
      <c r="L369" s="2">
        <v>984</v>
      </c>
      <c r="M369" s="1" t="s">
        <v>689</v>
      </c>
      <c r="N369" s="1" t="s">
        <v>887</v>
      </c>
      <c r="O369" s="1"/>
      <c r="P369" s="1"/>
      <c r="Q369" s="1"/>
      <c r="R369" s="1"/>
      <c r="S369" s="1"/>
      <c r="T369" s="1"/>
      <c r="U369" s="1" t="s">
        <v>666</v>
      </c>
      <c r="V369" s="1" t="s">
        <v>667</v>
      </c>
      <c r="W369" s="1"/>
      <c r="X369" s="1">
        <f t="shared" si="25"/>
        <v>33</v>
      </c>
      <c r="Y369" s="1" t="str">
        <f t="shared" si="26"/>
        <v>Estimación Aprobada y Completa</v>
      </c>
      <c r="Z369" s="1">
        <f t="shared" si="27"/>
        <v>33</v>
      </c>
      <c r="AA369" s="1" t="str">
        <f t="shared" si="28"/>
        <v>Cerrado</v>
      </c>
      <c r="AB369" s="1" t="e">
        <f t="shared" si="29"/>
        <v>#N/A</v>
      </c>
    </row>
    <row r="370" spans="1:28" hidden="1" x14ac:dyDescent="0.3">
      <c r="A370" s="1">
        <v>34</v>
      </c>
      <c r="B370" s="1" t="s">
        <v>214</v>
      </c>
      <c r="C370" s="5">
        <v>43185.678668981483</v>
      </c>
      <c r="D370" s="1" t="s">
        <v>690</v>
      </c>
      <c r="E370" s="1" t="s">
        <v>216</v>
      </c>
      <c r="F370" s="1" t="s">
        <v>691</v>
      </c>
      <c r="G370" s="1" t="s">
        <v>653</v>
      </c>
      <c r="H370" s="1" t="s">
        <v>654</v>
      </c>
      <c r="I370" s="1" t="s">
        <v>660</v>
      </c>
      <c r="J370" s="1" t="s">
        <v>217</v>
      </c>
      <c r="K370" s="1"/>
      <c r="L370" s="2">
        <v>979</v>
      </c>
      <c r="M370" s="1" t="s">
        <v>692</v>
      </c>
      <c r="N370" s="1" t="s">
        <v>887</v>
      </c>
      <c r="O370" s="1"/>
      <c r="P370" s="1"/>
      <c r="Q370" s="1"/>
      <c r="R370" s="1"/>
      <c r="S370" s="1"/>
      <c r="T370" s="1"/>
      <c r="U370" s="1" t="s">
        <v>677</v>
      </c>
      <c r="V370" s="1" t="s">
        <v>667</v>
      </c>
      <c r="W370" s="1"/>
      <c r="X370" s="1">
        <f t="shared" si="25"/>
        <v>34</v>
      </c>
      <c r="Y370" s="1" t="str">
        <f t="shared" si="26"/>
        <v>Estimación Aprobada</v>
      </c>
      <c r="Z370" s="1">
        <f t="shared" si="27"/>
        <v>34</v>
      </c>
      <c r="AA370" s="1" t="str">
        <f t="shared" si="28"/>
        <v>Cerrado</v>
      </c>
      <c r="AB370" s="1" t="e">
        <f t="shared" si="29"/>
        <v>#N/A</v>
      </c>
    </row>
    <row r="371" spans="1:28" hidden="1" x14ac:dyDescent="0.3">
      <c r="A371" s="1">
        <v>41</v>
      </c>
      <c r="B371" s="1" t="s">
        <v>207</v>
      </c>
      <c r="C371" s="5">
        <v>43192.675659722219</v>
      </c>
      <c r="D371" s="1" t="s">
        <v>699</v>
      </c>
      <c r="E371" s="1" t="s">
        <v>90</v>
      </c>
      <c r="F371" s="1" t="s">
        <v>700</v>
      </c>
      <c r="G371" s="1" t="s">
        <v>653</v>
      </c>
      <c r="H371" s="1" t="s">
        <v>654</v>
      </c>
      <c r="I371" s="1" t="s">
        <v>85</v>
      </c>
      <c r="J371" s="1" t="s">
        <v>211</v>
      </c>
      <c r="K371" s="1" t="s">
        <v>207</v>
      </c>
      <c r="L371" s="2" t="s">
        <v>46</v>
      </c>
      <c r="M371" s="1" t="s">
        <v>46</v>
      </c>
      <c r="N371" s="1" t="s">
        <v>46</v>
      </c>
      <c r="O371" s="1"/>
      <c r="P371" s="1"/>
      <c r="Q371" s="1"/>
      <c r="R371" s="1"/>
      <c r="S371" s="1"/>
      <c r="T371" s="1"/>
      <c r="U371" s="1" t="s">
        <v>677</v>
      </c>
      <c r="V371" s="1" t="s">
        <v>667</v>
      </c>
      <c r="W371" s="1"/>
      <c r="X371" s="1">
        <f t="shared" si="25"/>
        <v>41</v>
      </c>
      <c r="Y371" s="1" t="str">
        <f t="shared" si="26"/>
        <v>Estimación Cancelada</v>
      </c>
      <c r="Z371" s="1">
        <f t="shared" si="27"/>
        <v>41</v>
      </c>
      <c r="AA371" s="1" t="str">
        <f t="shared" si="28"/>
        <v>Cerrado</v>
      </c>
      <c r="AB371" s="1" t="e">
        <f t="shared" si="29"/>
        <v>#N/A</v>
      </c>
    </row>
    <row r="372" spans="1:28" hidden="1" x14ac:dyDescent="0.3">
      <c r="A372" s="1">
        <v>48</v>
      </c>
      <c r="B372" s="1" t="s">
        <v>55</v>
      </c>
      <c r="C372" s="5">
        <v>43195.676099537035</v>
      </c>
      <c r="D372" s="1" t="s">
        <v>703</v>
      </c>
      <c r="E372" s="1" t="s">
        <v>48</v>
      </c>
      <c r="F372" s="1" t="s">
        <v>652</v>
      </c>
      <c r="G372" s="1" t="s">
        <v>653</v>
      </c>
      <c r="H372" s="1" t="s">
        <v>654</v>
      </c>
      <c r="I372" s="1" t="s">
        <v>55</v>
      </c>
      <c r="J372" s="1" t="s">
        <v>277</v>
      </c>
      <c r="K372" s="1" t="s">
        <v>650</v>
      </c>
      <c r="L372" s="2">
        <v>613</v>
      </c>
      <c r="M372" s="1" t="s">
        <v>704</v>
      </c>
      <c r="N372" s="1" t="s">
        <v>705</v>
      </c>
      <c r="O372" s="1"/>
      <c r="P372" s="1"/>
      <c r="Q372" s="1"/>
      <c r="R372" s="1"/>
      <c r="S372" s="1"/>
      <c r="T372" s="1"/>
      <c r="U372" s="1" t="s">
        <v>657</v>
      </c>
      <c r="V372" s="1" t="s">
        <v>658</v>
      </c>
      <c r="W372" s="1"/>
      <c r="X372" s="1" t="e">
        <f t="shared" si="25"/>
        <v>#N/A</v>
      </c>
      <c r="Y372" s="1" t="e">
        <f t="shared" si="26"/>
        <v>#N/A</v>
      </c>
      <c r="Z372" s="1" t="e">
        <f t="shared" si="27"/>
        <v>#N/A</v>
      </c>
      <c r="AA372" s="1" t="e">
        <f t="shared" si="28"/>
        <v>#N/A</v>
      </c>
      <c r="AB372" s="1" t="e">
        <f t="shared" si="29"/>
        <v>#N/A</v>
      </c>
    </row>
    <row r="373" spans="1:28" hidden="1" x14ac:dyDescent="0.3">
      <c r="A373" s="1">
        <v>49</v>
      </c>
      <c r="B373" s="1" t="s">
        <v>678</v>
      </c>
      <c r="C373" s="5">
        <v>43195.716423611113</v>
      </c>
      <c r="D373" s="1" t="s">
        <v>706</v>
      </c>
      <c r="E373" s="1" t="s">
        <v>48</v>
      </c>
      <c r="F373" s="1" t="s">
        <v>652</v>
      </c>
      <c r="G373" s="1" t="s">
        <v>653</v>
      </c>
      <c r="H373" s="1" t="s">
        <v>654</v>
      </c>
      <c r="I373" s="1" t="s">
        <v>123</v>
      </c>
      <c r="J373" s="1" t="s">
        <v>128</v>
      </c>
      <c r="K373" s="1" t="s">
        <v>122</v>
      </c>
      <c r="L373" s="2">
        <v>700</v>
      </c>
      <c r="M373" s="1" t="s">
        <v>680</v>
      </c>
      <c r="N373" s="1" t="s">
        <v>887</v>
      </c>
      <c r="O373" s="1"/>
      <c r="P373" s="1"/>
      <c r="Q373" s="1"/>
      <c r="R373" s="1"/>
      <c r="S373" s="1"/>
      <c r="T373" s="1"/>
      <c r="U373" s="1" t="s">
        <v>657</v>
      </c>
      <c r="V373" s="1" t="s">
        <v>658</v>
      </c>
      <c r="W373" s="1"/>
      <c r="X373" s="1">
        <f t="shared" si="25"/>
        <v>49</v>
      </c>
      <c r="Y373" s="1" t="str">
        <f t="shared" si="26"/>
        <v>Estimación Cancelada Negocio</v>
      </c>
      <c r="Z373" s="1" t="e">
        <f t="shared" si="27"/>
        <v>#N/A</v>
      </c>
      <c r="AA373" s="1" t="e">
        <f t="shared" si="28"/>
        <v>#N/A</v>
      </c>
      <c r="AB373" s="1" t="e">
        <f t="shared" si="29"/>
        <v>#N/A</v>
      </c>
    </row>
    <row r="374" spans="1:28" hidden="1" x14ac:dyDescent="0.3">
      <c r="A374" s="1">
        <v>51</v>
      </c>
      <c r="B374" s="1" t="s">
        <v>214</v>
      </c>
      <c r="C374" s="5">
        <v>43195.787488425929</v>
      </c>
      <c r="D374" s="1" t="s">
        <v>710</v>
      </c>
      <c r="E374" s="1" t="s">
        <v>216</v>
      </c>
      <c r="F374" s="1" t="s">
        <v>691</v>
      </c>
      <c r="G374" s="1" t="s">
        <v>653</v>
      </c>
      <c r="H374" s="1" t="s">
        <v>654</v>
      </c>
      <c r="I374" s="1" t="s">
        <v>660</v>
      </c>
      <c r="J374" s="1" t="s">
        <v>217</v>
      </c>
      <c r="K374" s="1" t="s">
        <v>214</v>
      </c>
      <c r="L374" s="2">
        <v>914</v>
      </c>
      <c r="M374" s="1" t="s">
        <v>711</v>
      </c>
      <c r="N374" s="1" t="s">
        <v>887</v>
      </c>
      <c r="O374" s="1"/>
      <c r="P374" s="1"/>
      <c r="Q374" s="1"/>
      <c r="R374" s="1"/>
      <c r="S374" s="1"/>
      <c r="T374" s="1"/>
      <c r="U374" s="1" t="s">
        <v>677</v>
      </c>
      <c r="V374" s="1" t="s">
        <v>667</v>
      </c>
      <c r="W374" s="1"/>
      <c r="X374" s="1">
        <f t="shared" si="25"/>
        <v>51</v>
      </c>
      <c r="Y374" s="1" t="str">
        <f t="shared" si="26"/>
        <v>Estimación Aprobada</v>
      </c>
      <c r="Z374" s="1">
        <f t="shared" si="27"/>
        <v>51</v>
      </c>
      <c r="AA374" s="1" t="str">
        <f t="shared" si="28"/>
        <v>Cerrado</v>
      </c>
      <c r="AB374" s="1" t="e">
        <f t="shared" si="29"/>
        <v>#N/A</v>
      </c>
    </row>
    <row r="375" spans="1:28" hidden="1" x14ac:dyDescent="0.3">
      <c r="A375" s="1">
        <v>55</v>
      </c>
      <c r="B375" s="1" t="s">
        <v>214</v>
      </c>
      <c r="C375" s="5">
        <v>43199.739236111112</v>
      </c>
      <c r="D375" s="1" t="s">
        <v>716</v>
      </c>
      <c r="E375" s="1" t="s">
        <v>216</v>
      </c>
      <c r="F375" s="1" t="s">
        <v>691</v>
      </c>
      <c r="G375" s="1" t="s">
        <v>653</v>
      </c>
      <c r="H375" s="1" t="s">
        <v>654</v>
      </c>
      <c r="I375" s="1" t="s">
        <v>660</v>
      </c>
      <c r="J375" s="1" t="s">
        <v>210</v>
      </c>
      <c r="K375" s="1" t="s">
        <v>214</v>
      </c>
      <c r="L375" s="2">
        <v>408</v>
      </c>
      <c r="M375" s="1" t="s">
        <v>717</v>
      </c>
      <c r="N375" s="1" t="s">
        <v>887</v>
      </c>
      <c r="O375" s="1"/>
      <c r="P375" s="1"/>
      <c r="Q375" s="1"/>
      <c r="R375" s="1"/>
      <c r="S375" s="1"/>
      <c r="T375" s="1"/>
      <c r="U375" s="1" t="s">
        <v>677</v>
      </c>
      <c r="V375" s="1" t="s">
        <v>667</v>
      </c>
      <c r="W375" s="1"/>
      <c r="X375" s="1">
        <f t="shared" si="25"/>
        <v>55</v>
      </c>
      <c r="Y375" s="1" t="str">
        <f t="shared" si="26"/>
        <v>Estimación Aprobada</v>
      </c>
      <c r="Z375" s="1">
        <f t="shared" si="27"/>
        <v>55</v>
      </c>
      <c r="AA375" s="1" t="str">
        <f t="shared" si="28"/>
        <v>Cerrado</v>
      </c>
      <c r="AB375" s="1" t="e">
        <f t="shared" si="29"/>
        <v>#N/A</v>
      </c>
    </row>
    <row r="376" spans="1:28" hidden="1" x14ac:dyDescent="0.3">
      <c r="A376" s="1">
        <v>61</v>
      </c>
      <c r="B376" s="1" t="s">
        <v>650</v>
      </c>
      <c r="C376" s="5">
        <v>43201.427210648151</v>
      </c>
      <c r="D376" s="1" t="s">
        <v>718</v>
      </c>
      <c r="E376" s="1" t="s">
        <v>61</v>
      </c>
      <c r="F376" s="1" t="s">
        <v>719</v>
      </c>
      <c r="G376" s="1" t="s">
        <v>653</v>
      </c>
      <c r="H376" s="1" t="s">
        <v>654</v>
      </c>
      <c r="I376" s="1" t="s">
        <v>660</v>
      </c>
      <c r="J376" s="1" t="s">
        <v>62</v>
      </c>
      <c r="K376" s="1" t="s">
        <v>650</v>
      </c>
      <c r="L376" s="2">
        <v>946</v>
      </c>
      <c r="M376" s="1" t="s">
        <v>720</v>
      </c>
      <c r="N376" s="1" t="s">
        <v>887</v>
      </c>
      <c r="O376" s="1"/>
      <c r="P376" s="1"/>
      <c r="Q376" s="1"/>
      <c r="R376" s="1"/>
      <c r="S376" s="1"/>
      <c r="T376" s="1"/>
      <c r="U376" s="1" t="s">
        <v>657</v>
      </c>
      <c r="V376" s="1" t="s">
        <v>658</v>
      </c>
      <c r="W376" s="1"/>
      <c r="X376" s="1">
        <f t="shared" si="25"/>
        <v>61</v>
      </c>
      <c r="Y376" s="1" t="str">
        <f t="shared" si="26"/>
        <v>Estimación Cancelada Desarrollo</v>
      </c>
      <c r="Z376" s="1" t="e">
        <f t="shared" si="27"/>
        <v>#N/A</v>
      </c>
      <c r="AA376" s="1" t="e">
        <f t="shared" si="28"/>
        <v>#N/A</v>
      </c>
      <c r="AB376" s="1" t="e">
        <f t="shared" si="29"/>
        <v>#N/A</v>
      </c>
    </row>
    <row r="377" spans="1:28" hidden="1" x14ac:dyDescent="0.3">
      <c r="A377" s="1">
        <v>65</v>
      </c>
      <c r="B377" s="1" t="s">
        <v>214</v>
      </c>
      <c r="C377" s="5">
        <v>43202.547291666669</v>
      </c>
      <c r="D377" s="1" t="s">
        <v>723</v>
      </c>
      <c r="E377" s="1" t="s">
        <v>303</v>
      </c>
      <c r="F377" s="1" t="s">
        <v>724</v>
      </c>
      <c r="G377" s="1" t="s">
        <v>653</v>
      </c>
      <c r="H377" s="1" t="s">
        <v>654</v>
      </c>
      <c r="I377" s="1" t="s">
        <v>55</v>
      </c>
      <c r="J377" s="1" t="s">
        <v>725</v>
      </c>
      <c r="K377" s="1" t="s">
        <v>67</v>
      </c>
      <c r="L377" s="2">
        <v>439</v>
      </c>
      <c r="M377" s="1" t="s">
        <v>726</v>
      </c>
      <c r="N377" s="1" t="s">
        <v>887</v>
      </c>
      <c r="O377" s="1"/>
      <c r="P377" s="1"/>
      <c r="Q377" s="1"/>
      <c r="R377" s="1"/>
      <c r="S377" s="1"/>
      <c r="T377" s="1"/>
      <c r="U377" s="1" t="s">
        <v>677</v>
      </c>
      <c r="V377" s="1" t="s">
        <v>667</v>
      </c>
      <c r="W377" s="1"/>
      <c r="X377" s="1">
        <f t="shared" si="25"/>
        <v>65</v>
      </c>
      <c r="Y377" s="1" t="str">
        <f t="shared" si="26"/>
        <v>Estimación Aprobada</v>
      </c>
      <c r="Z377" s="1">
        <f t="shared" si="27"/>
        <v>65</v>
      </c>
      <c r="AA377" s="1" t="str">
        <f t="shared" si="28"/>
        <v>Cerrado</v>
      </c>
      <c r="AB377" s="1" t="e">
        <f t="shared" si="29"/>
        <v>#N/A</v>
      </c>
    </row>
    <row r="378" spans="1:28" hidden="1" x14ac:dyDescent="0.3">
      <c r="A378" s="1">
        <v>67</v>
      </c>
      <c r="B378" s="1" t="s">
        <v>214</v>
      </c>
      <c r="C378" s="5">
        <v>43202.580370370371</v>
      </c>
      <c r="D378" s="1" t="s">
        <v>727</v>
      </c>
      <c r="E378" s="1" t="s">
        <v>159</v>
      </c>
      <c r="F378" s="1" t="s">
        <v>688</v>
      </c>
      <c r="G378" s="1" t="s">
        <v>653</v>
      </c>
      <c r="H378" s="1" t="s">
        <v>654</v>
      </c>
      <c r="I378" s="1" t="s">
        <v>660</v>
      </c>
      <c r="J378" s="1" t="s">
        <v>210</v>
      </c>
      <c r="K378" s="1" t="s">
        <v>214</v>
      </c>
      <c r="L378" s="2">
        <v>53</v>
      </c>
      <c r="M378" s="1" t="s">
        <v>728</v>
      </c>
      <c r="N378" s="1" t="s">
        <v>887</v>
      </c>
      <c r="O378" s="1"/>
      <c r="P378" s="1"/>
      <c r="Q378" s="1"/>
      <c r="R378" s="1"/>
      <c r="S378" s="1"/>
      <c r="T378" s="1"/>
      <c r="U378" s="1" t="s">
        <v>677</v>
      </c>
      <c r="V378" s="1" t="s">
        <v>667</v>
      </c>
      <c r="W378" s="1"/>
      <c r="X378" s="1">
        <f t="shared" si="25"/>
        <v>67</v>
      </c>
      <c r="Y378" s="1" t="str">
        <f t="shared" si="26"/>
        <v>Estimación Aprobada</v>
      </c>
      <c r="Z378" s="1">
        <f t="shared" si="27"/>
        <v>67</v>
      </c>
      <c r="AA378" s="1" t="str">
        <f t="shared" si="28"/>
        <v>Cerrado</v>
      </c>
      <c r="AB378" s="1" t="e">
        <f t="shared" si="29"/>
        <v>#N/A</v>
      </c>
    </row>
    <row r="379" spans="1:28" hidden="1" x14ac:dyDescent="0.3">
      <c r="A379" s="1">
        <v>68</v>
      </c>
      <c r="B379" s="1" t="s">
        <v>214</v>
      </c>
      <c r="C379" s="5">
        <v>43203.576180555552</v>
      </c>
      <c r="D379" s="1" t="s">
        <v>729</v>
      </c>
      <c r="E379" s="1" t="s">
        <v>216</v>
      </c>
      <c r="F379" s="1" t="s">
        <v>691</v>
      </c>
      <c r="G379" s="1" t="s">
        <v>653</v>
      </c>
      <c r="H379" s="1" t="s">
        <v>654</v>
      </c>
      <c r="I379" s="1" t="s">
        <v>660</v>
      </c>
      <c r="J379" s="1" t="s">
        <v>217</v>
      </c>
      <c r="K379" s="1" t="s">
        <v>214</v>
      </c>
      <c r="L379" s="2">
        <v>914</v>
      </c>
      <c r="M379" s="1" t="s">
        <v>711</v>
      </c>
      <c r="N379" s="1" t="s">
        <v>887</v>
      </c>
      <c r="O379" s="1"/>
      <c r="P379" s="1"/>
      <c r="Q379" s="1"/>
      <c r="R379" s="1"/>
      <c r="S379" s="1"/>
      <c r="T379" s="1"/>
      <c r="U379" s="1" t="s">
        <v>677</v>
      </c>
      <c r="V379" s="1" t="s">
        <v>667</v>
      </c>
      <c r="W379" s="1"/>
      <c r="X379" s="1">
        <f t="shared" si="25"/>
        <v>68</v>
      </c>
      <c r="Y379" s="1" t="str">
        <f t="shared" si="26"/>
        <v>Estimación Cancelada</v>
      </c>
      <c r="Z379" s="1">
        <f t="shared" si="27"/>
        <v>68</v>
      </c>
      <c r="AA379" s="1" t="str">
        <f t="shared" si="28"/>
        <v>Cerrado</v>
      </c>
      <c r="AB379" s="1" t="e">
        <f t="shared" si="29"/>
        <v>#N/A</v>
      </c>
    </row>
    <row r="380" spans="1:28" hidden="1" x14ac:dyDescent="0.3">
      <c r="A380" s="1">
        <v>79</v>
      </c>
      <c r="B380" s="1" t="s">
        <v>730</v>
      </c>
      <c r="C380" s="5">
        <v>43216.57880787037</v>
      </c>
      <c r="D380" s="1" t="s">
        <v>731</v>
      </c>
      <c r="E380" s="1" t="s">
        <v>48</v>
      </c>
      <c r="F380" s="1" t="s">
        <v>652</v>
      </c>
      <c r="G380" s="1" t="s">
        <v>653</v>
      </c>
      <c r="H380" s="1" t="s">
        <v>654</v>
      </c>
      <c r="I380" s="1" t="s">
        <v>123</v>
      </c>
      <c r="J380" s="1" t="s">
        <v>128</v>
      </c>
      <c r="K380" s="1" t="s">
        <v>122</v>
      </c>
      <c r="L380" s="2">
        <v>700</v>
      </c>
      <c r="M380" s="1" t="s">
        <v>680</v>
      </c>
      <c r="N380" s="1" t="s">
        <v>887</v>
      </c>
      <c r="O380" s="1"/>
      <c r="P380" s="1"/>
      <c r="Q380" s="1"/>
      <c r="R380" s="1"/>
      <c r="S380" s="1"/>
      <c r="T380" s="1"/>
      <c r="U380" s="1" t="s">
        <v>666</v>
      </c>
      <c r="V380" s="1" t="s">
        <v>667</v>
      </c>
      <c r="W380" s="1"/>
      <c r="X380" s="1">
        <f t="shared" si="25"/>
        <v>79</v>
      </c>
      <c r="Y380" s="1" t="str">
        <f t="shared" si="26"/>
        <v>Estimación Cancelada</v>
      </c>
      <c r="Z380" s="1">
        <f t="shared" si="27"/>
        <v>79</v>
      </c>
      <c r="AA380" s="1" t="str">
        <f t="shared" si="28"/>
        <v>Cerrado</v>
      </c>
      <c r="AB380" s="1" t="e">
        <f t="shared" si="29"/>
        <v>#N/A</v>
      </c>
    </row>
    <row r="381" spans="1:28" hidden="1" x14ac:dyDescent="0.3">
      <c r="A381" s="1">
        <v>80</v>
      </c>
      <c r="B381" s="1" t="s">
        <v>103</v>
      </c>
      <c r="C381" s="5">
        <v>43216.686064814814</v>
      </c>
      <c r="D381" s="1" t="s">
        <v>732</v>
      </c>
      <c r="E381" s="1" t="s">
        <v>90</v>
      </c>
      <c r="F381" s="1" t="s">
        <v>700</v>
      </c>
      <c r="G381" s="1" t="s">
        <v>653</v>
      </c>
      <c r="H381" s="1" t="s">
        <v>654</v>
      </c>
      <c r="I381" s="1" t="s">
        <v>85</v>
      </c>
      <c r="J381" s="1" t="s">
        <v>109</v>
      </c>
      <c r="K381" s="1" t="s">
        <v>103</v>
      </c>
      <c r="L381" s="2">
        <v>666</v>
      </c>
      <c r="M381" s="1" t="s">
        <v>733</v>
      </c>
      <c r="N381" s="1" t="s">
        <v>887</v>
      </c>
      <c r="O381" s="1"/>
      <c r="P381" s="1"/>
      <c r="Q381" s="1"/>
      <c r="R381" s="1"/>
      <c r="S381" s="1"/>
      <c r="T381" s="1"/>
      <c r="U381" s="1" t="s">
        <v>666</v>
      </c>
      <c r="V381" s="1" t="s">
        <v>667</v>
      </c>
      <c r="W381" s="1"/>
      <c r="X381" s="1">
        <f t="shared" si="25"/>
        <v>80</v>
      </c>
      <c r="Y381" s="1" t="str">
        <f t="shared" si="26"/>
        <v>Estimación Aprobada</v>
      </c>
      <c r="Z381" s="1">
        <f t="shared" si="27"/>
        <v>80</v>
      </c>
      <c r="AA381" s="1" t="str">
        <f t="shared" si="28"/>
        <v>Cerrado</v>
      </c>
      <c r="AB381" s="1" t="e">
        <f t="shared" si="29"/>
        <v>#N/A</v>
      </c>
    </row>
    <row r="382" spans="1:28" hidden="1" x14ac:dyDescent="0.3">
      <c r="A382" s="1">
        <v>81</v>
      </c>
      <c r="B382" s="1" t="s">
        <v>214</v>
      </c>
      <c r="C382" s="5">
        <v>43220.727418981478</v>
      </c>
      <c r="D382" s="1" t="s">
        <v>734</v>
      </c>
      <c r="E382" s="1" t="s">
        <v>303</v>
      </c>
      <c r="F382" s="1" t="s">
        <v>724</v>
      </c>
      <c r="G382" s="1" t="s">
        <v>653</v>
      </c>
      <c r="H382" s="1" t="s">
        <v>654</v>
      </c>
      <c r="I382" s="1" t="s">
        <v>55</v>
      </c>
      <c r="J382" s="1" t="s">
        <v>70</v>
      </c>
      <c r="K382" s="1" t="s">
        <v>67</v>
      </c>
      <c r="L382" s="2">
        <v>439</v>
      </c>
      <c r="M382" s="1" t="s">
        <v>726</v>
      </c>
      <c r="N382" s="1" t="s">
        <v>887</v>
      </c>
      <c r="O382" s="1"/>
      <c r="P382" s="1"/>
      <c r="Q382" s="1"/>
      <c r="R382" s="1"/>
      <c r="S382" s="1"/>
      <c r="T382" s="1"/>
      <c r="U382" s="1" t="s">
        <v>677</v>
      </c>
      <c r="V382" s="1" t="s">
        <v>667</v>
      </c>
      <c r="W382" s="1"/>
      <c r="X382" s="1">
        <f t="shared" si="25"/>
        <v>81</v>
      </c>
      <c r="Y382" s="1" t="str">
        <f t="shared" si="26"/>
        <v>Estimación Cancelada Desarrollo</v>
      </c>
      <c r="Z382" s="1">
        <f t="shared" si="27"/>
        <v>81</v>
      </c>
      <c r="AA382" s="1" t="str">
        <f t="shared" si="28"/>
        <v>Cerrado</v>
      </c>
      <c r="AB382" s="1" t="e">
        <f t="shared" si="29"/>
        <v>#N/A</v>
      </c>
    </row>
    <row r="383" spans="1:28" hidden="1" x14ac:dyDescent="0.3">
      <c r="A383" s="1">
        <v>82</v>
      </c>
      <c r="B383" s="1" t="s">
        <v>73</v>
      </c>
      <c r="C383" s="5">
        <v>43222.605046296296</v>
      </c>
      <c r="D383" s="1" t="s">
        <v>735</v>
      </c>
      <c r="E383" s="1" t="s">
        <v>78</v>
      </c>
      <c r="F383" s="1" t="s">
        <v>662</v>
      </c>
      <c r="G383" s="1" t="s">
        <v>653</v>
      </c>
      <c r="H383" s="1" t="s">
        <v>654</v>
      </c>
      <c r="I383" s="1" t="s">
        <v>674</v>
      </c>
      <c r="J383" s="1" t="s">
        <v>394</v>
      </c>
      <c r="K383" s="1" t="s">
        <v>73</v>
      </c>
      <c r="L383" s="2">
        <v>919</v>
      </c>
      <c r="M383" s="1" t="s">
        <v>664</v>
      </c>
      <c r="N383" s="1" t="s">
        <v>887</v>
      </c>
      <c r="O383" s="1"/>
      <c r="P383" s="1"/>
      <c r="Q383" s="1"/>
      <c r="R383" s="1"/>
      <c r="S383" s="1"/>
      <c r="T383" s="1"/>
      <c r="U383" s="1" t="s">
        <v>677</v>
      </c>
      <c r="V383" s="1" t="s">
        <v>667</v>
      </c>
      <c r="W383" s="1"/>
      <c r="X383" s="1">
        <f t="shared" si="25"/>
        <v>82</v>
      </c>
      <c r="Y383" s="1" t="str">
        <f t="shared" si="26"/>
        <v>Estimación Cancelada Desarrollo</v>
      </c>
      <c r="Z383" s="1">
        <f t="shared" si="27"/>
        <v>82</v>
      </c>
      <c r="AA383" s="1" t="str">
        <f t="shared" si="28"/>
        <v>Cancelado</v>
      </c>
      <c r="AB383" s="1" t="e">
        <f t="shared" si="29"/>
        <v>#N/A</v>
      </c>
    </row>
    <row r="384" spans="1:28" hidden="1" x14ac:dyDescent="0.3">
      <c r="A384" s="1">
        <v>83</v>
      </c>
      <c r="B384" s="1" t="s">
        <v>214</v>
      </c>
      <c r="C384" s="5">
        <v>43222.614293981482</v>
      </c>
      <c r="D384" s="1" t="s">
        <v>736</v>
      </c>
      <c r="E384" s="1" t="s">
        <v>216</v>
      </c>
      <c r="F384" s="1" t="s">
        <v>691</v>
      </c>
      <c r="G384" s="1" t="s">
        <v>653</v>
      </c>
      <c r="H384" s="1" t="s">
        <v>654</v>
      </c>
      <c r="I384" s="1" t="s">
        <v>660</v>
      </c>
      <c r="J384" s="1" t="s">
        <v>217</v>
      </c>
      <c r="K384" s="1" t="s">
        <v>214</v>
      </c>
      <c r="L384" s="2">
        <v>914</v>
      </c>
      <c r="M384" s="1" t="s">
        <v>711</v>
      </c>
      <c r="N384" s="1" t="s">
        <v>887</v>
      </c>
      <c r="O384" s="1"/>
      <c r="P384" s="1"/>
      <c r="Q384" s="1"/>
      <c r="R384" s="1"/>
      <c r="S384" s="1"/>
      <c r="T384" s="1"/>
      <c r="U384" s="1" t="s">
        <v>677</v>
      </c>
      <c r="V384" s="1" t="s">
        <v>667</v>
      </c>
      <c r="W384" s="1"/>
      <c r="X384" s="1">
        <f t="shared" si="25"/>
        <v>83</v>
      </c>
      <c r="Y384" s="1" t="str">
        <f t="shared" si="26"/>
        <v>Estimación Aprobada</v>
      </c>
      <c r="Z384" s="1">
        <f t="shared" si="27"/>
        <v>83</v>
      </c>
      <c r="AA384" s="1" t="str">
        <f t="shared" si="28"/>
        <v>Cerrado</v>
      </c>
      <c r="AB384" s="1" t="e">
        <f t="shared" si="29"/>
        <v>#N/A</v>
      </c>
    </row>
    <row r="385" spans="1:28" hidden="1" x14ac:dyDescent="0.3">
      <c r="A385" s="1">
        <v>84</v>
      </c>
      <c r="B385" s="1" t="s">
        <v>73</v>
      </c>
      <c r="C385" s="5">
        <v>43222.683749999997</v>
      </c>
      <c r="D385" s="1" t="s">
        <v>737</v>
      </c>
      <c r="E385" s="1" t="s">
        <v>78</v>
      </c>
      <c r="F385" s="1" t="s">
        <v>662</v>
      </c>
      <c r="G385" s="1" t="s">
        <v>653</v>
      </c>
      <c r="H385" s="1" t="s">
        <v>654</v>
      </c>
      <c r="I385" s="1" t="s">
        <v>39</v>
      </c>
      <c r="J385" s="1" t="s">
        <v>394</v>
      </c>
      <c r="K385" s="1" t="s">
        <v>73</v>
      </c>
      <c r="L385" s="2">
        <v>615</v>
      </c>
      <c r="M385" s="1" t="s">
        <v>738</v>
      </c>
      <c r="N385" s="1" t="s">
        <v>887</v>
      </c>
      <c r="O385" s="1"/>
      <c r="P385" s="1"/>
      <c r="Q385" s="1"/>
      <c r="R385" s="1"/>
      <c r="S385" s="1"/>
      <c r="T385" s="1"/>
      <c r="U385" s="1" t="s">
        <v>666</v>
      </c>
      <c r="V385" s="1" t="s">
        <v>667</v>
      </c>
      <c r="W385" s="1"/>
      <c r="X385" s="1">
        <f t="shared" si="25"/>
        <v>84</v>
      </c>
      <c r="Y385" s="1" t="str">
        <f t="shared" si="26"/>
        <v>Estimación Aprobada</v>
      </c>
      <c r="Z385" s="1">
        <f t="shared" si="27"/>
        <v>84</v>
      </c>
      <c r="AA385" s="1" t="str">
        <f t="shared" si="28"/>
        <v>Cerrado</v>
      </c>
      <c r="AB385" s="1" t="e">
        <f t="shared" si="29"/>
        <v>#N/A</v>
      </c>
    </row>
    <row r="386" spans="1:28" hidden="1" x14ac:dyDescent="0.3">
      <c r="A386" s="1">
        <v>86</v>
      </c>
      <c r="B386" s="1" t="s">
        <v>214</v>
      </c>
      <c r="C386" s="5">
        <v>43222.782025462962</v>
      </c>
      <c r="D386" s="1" t="s">
        <v>739</v>
      </c>
      <c r="E386" s="1" t="s">
        <v>303</v>
      </c>
      <c r="F386" s="1" t="s">
        <v>724</v>
      </c>
      <c r="G386" s="1" t="s">
        <v>653</v>
      </c>
      <c r="H386" s="1" t="s">
        <v>654</v>
      </c>
      <c r="I386" s="1" t="s">
        <v>55</v>
      </c>
      <c r="J386" s="1" t="s">
        <v>70</v>
      </c>
      <c r="K386" s="1" t="s">
        <v>67</v>
      </c>
      <c r="L386" s="2">
        <v>725</v>
      </c>
      <c r="M386" s="1" t="s">
        <v>740</v>
      </c>
      <c r="N386" s="1" t="s">
        <v>6618</v>
      </c>
      <c r="O386" s="1"/>
      <c r="P386" s="1"/>
      <c r="Q386" s="1"/>
      <c r="R386" s="1"/>
      <c r="S386" s="1"/>
      <c r="T386" s="1"/>
      <c r="U386" s="1" t="s">
        <v>677</v>
      </c>
      <c r="V386" s="1" t="s">
        <v>667</v>
      </c>
      <c r="W386" s="1"/>
      <c r="X386" s="1">
        <f t="shared" ref="X386:X449" si="30">VLOOKUP(A386,h_estimacion,1,FALSE)</f>
        <v>86</v>
      </c>
      <c r="Y386" s="1" t="str">
        <f t="shared" ref="Y386:Y449" si="31">VLOOKUP(A386,h_estimacion,18,FALSE)</f>
        <v>Estimación Cancelada Negocio</v>
      </c>
      <c r="Z386" s="1">
        <f t="shared" ref="Z386:Z449" si="32">VLOOKUP(A386,h_project,1,FALSE)</f>
        <v>86</v>
      </c>
      <c r="AA386" s="1" t="str">
        <f t="shared" ref="AA386:AA449" si="33">VLOOKUP(A386,h_project,4,FALSE)</f>
        <v>Cerrado</v>
      </c>
      <c r="AB386" s="1" t="e">
        <f t="shared" ref="AB386:AB449" si="34">VLOOKUP(A386,ds,1,FALSE)</f>
        <v>#N/A</v>
      </c>
    </row>
    <row r="387" spans="1:28" hidden="1" x14ac:dyDescent="0.3">
      <c r="A387" s="1">
        <v>88</v>
      </c>
      <c r="B387" s="1" t="s">
        <v>684</v>
      </c>
      <c r="C387" s="5">
        <v>43224.503055555557</v>
      </c>
      <c r="D387" s="1" t="s">
        <v>741</v>
      </c>
      <c r="E387" s="1" t="s">
        <v>48</v>
      </c>
      <c r="F387" s="1" t="s">
        <v>652</v>
      </c>
      <c r="G387" s="1" t="s">
        <v>722</v>
      </c>
      <c r="H387" s="1" t="s">
        <v>654</v>
      </c>
      <c r="I387" s="1" t="s">
        <v>123</v>
      </c>
      <c r="J387" s="1" t="s">
        <v>50</v>
      </c>
      <c r="K387" s="1" t="s">
        <v>684</v>
      </c>
      <c r="L387" s="2">
        <v>2082</v>
      </c>
      <c r="M387" s="1" t="s">
        <v>742</v>
      </c>
      <c r="N387" s="1" t="s">
        <v>887</v>
      </c>
      <c r="O387" s="1"/>
      <c r="P387" s="1"/>
      <c r="Q387" s="1"/>
      <c r="R387" s="1"/>
      <c r="S387" s="1"/>
      <c r="T387" s="1"/>
      <c r="U387" s="1" t="s">
        <v>657</v>
      </c>
      <c r="V387" s="1" t="s">
        <v>658</v>
      </c>
      <c r="W387" s="1"/>
      <c r="X387" s="1">
        <f t="shared" si="30"/>
        <v>88</v>
      </c>
      <c r="Y387" s="1" t="str">
        <f t="shared" si="31"/>
        <v>Validar Estimación Actualizada</v>
      </c>
      <c r="Z387" s="1" t="e">
        <f t="shared" si="32"/>
        <v>#N/A</v>
      </c>
      <c r="AA387" s="1" t="e">
        <f t="shared" si="33"/>
        <v>#N/A</v>
      </c>
      <c r="AB387" s="1" t="e">
        <f t="shared" si="34"/>
        <v>#N/A</v>
      </c>
    </row>
    <row r="388" spans="1:28" hidden="1" x14ac:dyDescent="0.3">
      <c r="A388" s="1">
        <v>90</v>
      </c>
      <c r="B388" s="1" t="s">
        <v>214</v>
      </c>
      <c r="C388" s="5">
        <v>43227.565995370373</v>
      </c>
      <c r="D388" s="1" t="s">
        <v>743</v>
      </c>
      <c r="E388" s="1" t="s">
        <v>159</v>
      </c>
      <c r="F388" s="1" t="s">
        <v>688</v>
      </c>
      <c r="G388" s="1" t="s">
        <v>653</v>
      </c>
      <c r="H388" s="1" t="s">
        <v>654</v>
      </c>
      <c r="I388" s="1" t="s">
        <v>39</v>
      </c>
      <c r="J388" s="1" t="s">
        <v>210</v>
      </c>
      <c r="K388" s="1" t="s">
        <v>214</v>
      </c>
      <c r="L388" s="2">
        <v>942</v>
      </c>
      <c r="M388" s="1" t="s">
        <v>744</v>
      </c>
      <c r="N388" s="1" t="s">
        <v>887</v>
      </c>
      <c r="O388" s="1"/>
      <c r="P388" s="1"/>
      <c r="Q388" s="1"/>
      <c r="R388" s="1"/>
      <c r="S388" s="1"/>
      <c r="T388" s="1"/>
      <c r="U388" s="1" t="s">
        <v>657</v>
      </c>
      <c r="V388" s="1" t="s">
        <v>658</v>
      </c>
      <c r="W388" s="1"/>
      <c r="X388" s="1" t="e">
        <f t="shared" si="30"/>
        <v>#N/A</v>
      </c>
      <c r="Y388" s="1" t="e">
        <f t="shared" si="31"/>
        <v>#N/A</v>
      </c>
      <c r="Z388" s="1" t="e">
        <f t="shared" si="32"/>
        <v>#N/A</v>
      </c>
      <c r="AA388" s="1" t="e">
        <f t="shared" si="33"/>
        <v>#N/A</v>
      </c>
      <c r="AB388" s="1" t="e">
        <f t="shared" si="34"/>
        <v>#N/A</v>
      </c>
    </row>
    <row r="389" spans="1:28" hidden="1" x14ac:dyDescent="0.3">
      <c r="A389" s="1">
        <v>96</v>
      </c>
      <c r="B389" s="1" t="s">
        <v>214</v>
      </c>
      <c r="C389" s="5">
        <v>43228.663715277777</v>
      </c>
      <c r="D389" s="1" t="s">
        <v>748</v>
      </c>
      <c r="E389" s="1" t="s">
        <v>303</v>
      </c>
      <c r="F389" s="1" t="s">
        <v>724</v>
      </c>
      <c r="G389" s="1" t="s">
        <v>653</v>
      </c>
      <c r="H389" s="1" t="s">
        <v>654</v>
      </c>
      <c r="I389" s="1" t="s">
        <v>55</v>
      </c>
      <c r="J389" s="1" t="s">
        <v>725</v>
      </c>
      <c r="K389" s="1" t="s">
        <v>67</v>
      </c>
      <c r="L389" s="2">
        <v>725</v>
      </c>
      <c r="M389" s="1" t="s">
        <v>740</v>
      </c>
      <c r="N389" s="1" t="s">
        <v>6618</v>
      </c>
      <c r="O389" s="1"/>
      <c r="P389" s="1"/>
      <c r="Q389" s="1"/>
      <c r="R389" s="1"/>
      <c r="S389" s="1"/>
      <c r="T389" s="1"/>
      <c r="U389" s="1" t="s">
        <v>677</v>
      </c>
      <c r="V389" s="1" t="s">
        <v>667</v>
      </c>
      <c r="W389" s="1"/>
      <c r="X389" s="1">
        <f t="shared" si="30"/>
        <v>96</v>
      </c>
      <c r="Y389" s="1" t="str">
        <f t="shared" si="31"/>
        <v>Estimación Aprobada</v>
      </c>
      <c r="Z389" s="1">
        <f t="shared" si="32"/>
        <v>96</v>
      </c>
      <c r="AA389" s="1" t="str">
        <f t="shared" si="33"/>
        <v>Cerrado</v>
      </c>
      <c r="AB389" s="1" t="e">
        <f t="shared" si="34"/>
        <v>#N/A</v>
      </c>
    </row>
    <row r="390" spans="1:28" hidden="1" x14ac:dyDescent="0.3">
      <c r="A390" s="1">
        <v>97</v>
      </c>
      <c r="B390" s="1" t="s">
        <v>340</v>
      </c>
      <c r="C390" s="5">
        <v>43229.410185185188</v>
      </c>
      <c r="D390" s="1" t="s">
        <v>749</v>
      </c>
      <c r="E390" s="1" t="s">
        <v>90</v>
      </c>
      <c r="F390" s="1" t="s">
        <v>700</v>
      </c>
      <c r="G390" s="1" t="s">
        <v>653</v>
      </c>
      <c r="H390" s="1" t="s">
        <v>654</v>
      </c>
      <c r="I390" s="1" t="s">
        <v>660</v>
      </c>
      <c r="J390" s="1" t="s">
        <v>50</v>
      </c>
      <c r="K390" s="1" t="s">
        <v>340</v>
      </c>
      <c r="L390" s="2">
        <v>704</v>
      </c>
      <c r="M390" s="1" t="s">
        <v>747</v>
      </c>
      <c r="N390" s="1" t="s">
        <v>887</v>
      </c>
      <c r="O390" s="1"/>
      <c r="P390" s="1"/>
      <c r="Q390" s="1"/>
      <c r="R390" s="1"/>
      <c r="S390" s="1"/>
      <c r="T390" s="1"/>
      <c r="U390" s="1" t="s">
        <v>677</v>
      </c>
      <c r="V390" s="1" t="s">
        <v>667</v>
      </c>
      <c r="W390" s="1"/>
      <c r="X390" s="1">
        <f t="shared" si="30"/>
        <v>97</v>
      </c>
      <c r="Y390" s="1" t="str">
        <f t="shared" si="31"/>
        <v>Estimación Aprobada</v>
      </c>
      <c r="Z390" s="1">
        <f t="shared" si="32"/>
        <v>97</v>
      </c>
      <c r="AA390" s="1" t="str">
        <f t="shared" si="33"/>
        <v>Cerrado</v>
      </c>
      <c r="AB390" s="1" t="e">
        <f t="shared" si="34"/>
        <v>#N/A</v>
      </c>
    </row>
    <row r="391" spans="1:28" hidden="1" x14ac:dyDescent="0.3">
      <c r="A391" s="1">
        <v>100</v>
      </c>
      <c r="B391" s="1" t="s">
        <v>103</v>
      </c>
      <c r="C391" s="5">
        <v>43229.496215277781</v>
      </c>
      <c r="D391" s="1" t="s">
        <v>751</v>
      </c>
      <c r="E391" s="1" t="s">
        <v>90</v>
      </c>
      <c r="F391" s="1" t="s">
        <v>700</v>
      </c>
      <c r="G391" s="1" t="s">
        <v>653</v>
      </c>
      <c r="H391" s="1" t="s">
        <v>654</v>
      </c>
      <c r="I391" s="1" t="s">
        <v>85</v>
      </c>
      <c r="J391" s="1" t="s">
        <v>109</v>
      </c>
      <c r="K391" s="1" t="s">
        <v>103</v>
      </c>
      <c r="L391" s="2">
        <v>666</v>
      </c>
      <c r="M391" s="1" t="s">
        <v>733</v>
      </c>
      <c r="N391" s="1" t="s">
        <v>887</v>
      </c>
      <c r="O391" s="1"/>
      <c r="P391" s="1"/>
      <c r="Q391" s="1"/>
      <c r="R391" s="1"/>
      <c r="S391" s="1"/>
      <c r="T391" s="1"/>
      <c r="U391" s="1" t="s">
        <v>666</v>
      </c>
      <c r="V391" s="1" t="s">
        <v>667</v>
      </c>
      <c r="W391" s="1"/>
      <c r="X391" s="1">
        <f t="shared" si="30"/>
        <v>100</v>
      </c>
      <c r="Y391" s="1" t="str">
        <f t="shared" si="31"/>
        <v>Estimación Aprobada</v>
      </c>
      <c r="Z391" s="1">
        <f t="shared" si="32"/>
        <v>100</v>
      </c>
      <c r="AA391" s="1" t="str">
        <f t="shared" si="33"/>
        <v>Cerrado</v>
      </c>
      <c r="AB391" s="1" t="e">
        <f t="shared" si="34"/>
        <v>#N/A</v>
      </c>
    </row>
    <row r="392" spans="1:28" hidden="1" x14ac:dyDescent="0.3">
      <c r="A392" s="1">
        <v>101</v>
      </c>
      <c r="B392" s="1" t="s">
        <v>103</v>
      </c>
      <c r="C392" s="5">
        <v>43229.604120370372</v>
      </c>
      <c r="D392" s="1" t="s">
        <v>752</v>
      </c>
      <c r="E392" s="1" t="s">
        <v>90</v>
      </c>
      <c r="F392" s="1" t="s">
        <v>700</v>
      </c>
      <c r="G392" s="1" t="s">
        <v>653</v>
      </c>
      <c r="H392" s="1" t="s">
        <v>654</v>
      </c>
      <c r="I392" s="1" t="s">
        <v>85</v>
      </c>
      <c r="J392" s="1" t="s">
        <v>109</v>
      </c>
      <c r="K392" s="1" t="s">
        <v>103</v>
      </c>
      <c r="L392" s="2">
        <v>666</v>
      </c>
      <c r="M392" s="1" t="s">
        <v>733</v>
      </c>
      <c r="N392" s="1" t="s">
        <v>887</v>
      </c>
      <c r="O392" s="1"/>
      <c r="P392" s="1"/>
      <c r="Q392" s="1"/>
      <c r="R392" s="1"/>
      <c r="S392" s="1"/>
      <c r="T392" s="1"/>
      <c r="U392" s="1" t="s">
        <v>666</v>
      </c>
      <c r="V392" s="1" t="s">
        <v>667</v>
      </c>
      <c r="W392" s="1"/>
      <c r="X392" s="1">
        <f t="shared" si="30"/>
        <v>101</v>
      </c>
      <c r="Y392" s="1" t="str">
        <f t="shared" si="31"/>
        <v>Estimación Aprobada</v>
      </c>
      <c r="Z392" s="1">
        <f t="shared" si="32"/>
        <v>101</v>
      </c>
      <c r="AA392" s="1" t="str">
        <f t="shared" si="33"/>
        <v>Cerrado</v>
      </c>
      <c r="AB392" s="1" t="e">
        <f t="shared" si="34"/>
        <v>#N/A</v>
      </c>
    </row>
    <row r="393" spans="1:28" hidden="1" x14ac:dyDescent="0.3">
      <c r="A393" s="1">
        <v>102</v>
      </c>
      <c r="B393" s="1" t="s">
        <v>40</v>
      </c>
      <c r="C393" s="5">
        <v>43229.744953703703</v>
      </c>
      <c r="D393" s="1" t="s">
        <v>753</v>
      </c>
      <c r="E393" s="1" t="s">
        <v>78</v>
      </c>
      <c r="F393" s="1" t="s">
        <v>662</v>
      </c>
      <c r="G393" s="1" t="s">
        <v>653</v>
      </c>
      <c r="H393" s="1" t="s">
        <v>654</v>
      </c>
      <c r="I393" s="1" t="s">
        <v>39</v>
      </c>
      <c r="J393" s="1" t="s">
        <v>394</v>
      </c>
      <c r="K393" s="1" t="s">
        <v>40</v>
      </c>
      <c r="L393" s="2">
        <v>621</v>
      </c>
      <c r="M393" s="1" t="s">
        <v>675</v>
      </c>
      <c r="N393" s="1" t="s">
        <v>887</v>
      </c>
      <c r="O393" s="1"/>
      <c r="P393" s="1"/>
      <c r="Q393" s="1"/>
      <c r="R393" s="1"/>
      <c r="S393" s="1"/>
      <c r="T393" s="1"/>
      <c r="U393" s="1" t="s">
        <v>666</v>
      </c>
      <c r="V393" s="1" t="s">
        <v>667</v>
      </c>
      <c r="W393" s="1"/>
      <c r="X393" s="1">
        <f t="shared" si="30"/>
        <v>102</v>
      </c>
      <c r="Y393" s="1" t="str">
        <f t="shared" si="31"/>
        <v>Estimación Cancelada Desarrollo</v>
      </c>
      <c r="Z393" s="1" t="e">
        <f t="shared" si="32"/>
        <v>#N/A</v>
      </c>
      <c r="AA393" s="1" t="e">
        <f t="shared" si="33"/>
        <v>#N/A</v>
      </c>
      <c r="AB393" s="1" t="e">
        <f t="shared" si="34"/>
        <v>#N/A</v>
      </c>
    </row>
    <row r="394" spans="1:28" hidden="1" x14ac:dyDescent="0.3">
      <c r="A394" s="1">
        <v>105</v>
      </c>
      <c r="B394" s="1" t="s">
        <v>340</v>
      </c>
      <c r="C394" s="5">
        <v>43229.847881944443</v>
      </c>
      <c r="D394" s="1" t="s">
        <v>754</v>
      </c>
      <c r="E394" s="1" t="s">
        <v>90</v>
      </c>
      <c r="F394" s="1" t="s">
        <v>700</v>
      </c>
      <c r="G394" s="1" t="s">
        <v>653</v>
      </c>
      <c r="H394" s="1" t="s">
        <v>654</v>
      </c>
      <c r="I394" s="1" t="s">
        <v>660</v>
      </c>
      <c r="J394" s="1" t="s">
        <v>441</v>
      </c>
      <c r="K394" s="1" t="s">
        <v>340</v>
      </c>
      <c r="L394" s="2">
        <v>704</v>
      </c>
      <c r="M394" s="1" t="s">
        <v>747</v>
      </c>
      <c r="N394" s="1" t="s">
        <v>887</v>
      </c>
      <c r="O394" s="1"/>
      <c r="P394" s="1"/>
      <c r="Q394" s="1"/>
      <c r="R394" s="1"/>
      <c r="S394" s="1"/>
      <c r="T394" s="1"/>
      <c r="U394" s="1" t="s">
        <v>677</v>
      </c>
      <c r="V394" s="1" t="s">
        <v>667</v>
      </c>
      <c r="W394" s="1"/>
      <c r="X394" s="1">
        <f t="shared" si="30"/>
        <v>105</v>
      </c>
      <c r="Y394" s="1" t="str">
        <f t="shared" si="31"/>
        <v>Estimación Cancelada Negocio</v>
      </c>
      <c r="Z394" s="1">
        <f t="shared" si="32"/>
        <v>105</v>
      </c>
      <c r="AA394" s="1" t="str">
        <f t="shared" si="33"/>
        <v>Cerrado</v>
      </c>
      <c r="AB394" s="1" t="e">
        <f t="shared" si="34"/>
        <v>#N/A</v>
      </c>
    </row>
    <row r="395" spans="1:28" hidden="1" x14ac:dyDescent="0.3">
      <c r="A395" s="1">
        <v>108</v>
      </c>
      <c r="B395" s="1" t="s">
        <v>760</v>
      </c>
      <c r="C395" s="5">
        <v>43230.460879629631</v>
      </c>
      <c r="D395" s="1" t="s">
        <v>761</v>
      </c>
      <c r="E395" s="1" t="s">
        <v>48</v>
      </c>
      <c r="F395" s="1" t="s">
        <v>652</v>
      </c>
      <c r="G395" s="1" t="s">
        <v>653</v>
      </c>
      <c r="H395" s="1" t="s">
        <v>654</v>
      </c>
      <c r="I395" s="1" t="s">
        <v>123</v>
      </c>
      <c r="J395" s="1" t="s">
        <v>128</v>
      </c>
      <c r="K395" s="1" t="s">
        <v>122</v>
      </c>
      <c r="L395" s="2">
        <v>700</v>
      </c>
      <c r="M395" s="1" t="s">
        <v>680</v>
      </c>
      <c r="N395" s="1" t="s">
        <v>887</v>
      </c>
      <c r="O395" s="1"/>
      <c r="P395" s="1"/>
      <c r="Q395" s="1"/>
      <c r="R395" s="1"/>
      <c r="S395" s="1"/>
      <c r="T395" s="1"/>
      <c r="U395" s="1" t="s">
        <v>677</v>
      </c>
      <c r="V395" s="1" t="s">
        <v>667</v>
      </c>
      <c r="W395" s="1"/>
      <c r="X395" s="1">
        <f t="shared" si="30"/>
        <v>108</v>
      </c>
      <c r="Y395" s="1" t="str">
        <f t="shared" si="31"/>
        <v>Estimación Aprobada</v>
      </c>
      <c r="Z395" s="1">
        <f t="shared" si="32"/>
        <v>108</v>
      </c>
      <c r="AA395" s="1" t="str">
        <f t="shared" si="33"/>
        <v>Cerrado</v>
      </c>
      <c r="AB395" s="1" t="e">
        <f t="shared" si="34"/>
        <v>#N/A</v>
      </c>
    </row>
    <row r="396" spans="1:28" hidden="1" x14ac:dyDescent="0.3">
      <c r="A396" s="1">
        <v>112</v>
      </c>
      <c r="B396" s="1" t="s">
        <v>668</v>
      </c>
      <c r="C396" s="5">
        <v>43231.497488425928</v>
      </c>
      <c r="D396" s="1" t="s">
        <v>762</v>
      </c>
      <c r="E396" s="1" t="s">
        <v>216</v>
      </c>
      <c r="F396" s="1" t="s">
        <v>691</v>
      </c>
      <c r="G396" s="1" t="s">
        <v>653</v>
      </c>
      <c r="H396" s="1" t="s">
        <v>654</v>
      </c>
      <c r="I396" s="1" t="s">
        <v>55</v>
      </c>
      <c r="J396" s="1" t="s">
        <v>695</v>
      </c>
      <c r="K396" s="1" t="s">
        <v>67</v>
      </c>
      <c r="L396" s="2">
        <v>663</v>
      </c>
      <c r="M396" s="1" t="s">
        <v>763</v>
      </c>
      <c r="N396" s="1" t="s">
        <v>887</v>
      </c>
      <c r="O396" s="1"/>
      <c r="P396" s="1"/>
      <c r="Q396" s="1"/>
      <c r="R396" s="1"/>
      <c r="S396" s="1"/>
      <c r="T396" s="1"/>
      <c r="U396" s="1" t="s">
        <v>657</v>
      </c>
      <c r="V396" s="1" t="s">
        <v>658</v>
      </c>
      <c r="W396" s="1"/>
      <c r="X396" s="1" t="e">
        <f t="shared" si="30"/>
        <v>#N/A</v>
      </c>
      <c r="Y396" s="1" t="e">
        <f t="shared" si="31"/>
        <v>#N/A</v>
      </c>
      <c r="Z396" s="1" t="e">
        <f t="shared" si="32"/>
        <v>#N/A</v>
      </c>
      <c r="AA396" s="1" t="e">
        <f t="shared" si="33"/>
        <v>#N/A</v>
      </c>
      <c r="AB396" s="1" t="e">
        <f t="shared" si="34"/>
        <v>#N/A</v>
      </c>
    </row>
    <row r="397" spans="1:28" hidden="1" x14ac:dyDescent="0.3">
      <c r="A397" s="1">
        <v>114</v>
      </c>
      <c r="B397" s="1" t="s">
        <v>214</v>
      </c>
      <c r="C397" s="5">
        <v>43231.646840277775</v>
      </c>
      <c r="D397" s="1" t="s">
        <v>767</v>
      </c>
      <c r="E397" s="1" t="s">
        <v>216</v>
      </c>
      <c r="F397" s="1" t="s">
        <v>691</v>
      </c>
      <c r="G397" s="1" t="s">
        <v>653</v>
      </c>
      <c r="H397" s="1" t="s">
        <v>654</v>
      </c>
      <c r="I397" s="1" t="s">
        <v>660</v>
      </c>
      <c r="J397" s="1" t="s">
        <v>210</v>
      </c>
      <c r="K397" s="1" t="s">
        <v>214</v>
      </c>
      <c r="L397" s="2">
        <v>942</v>
      </c>
      <c r="M397" s="1" t="s">
        <v>744</v>
      </c>
      <c r="N397" s="1" t="s">
        <v>887</v>
      </c>
      <c r="O397" s="1"/>
      <c r="P397" s="1"/>
      <c r="Q397" s="1"/>
      <c r="R397" s="1"/>
      <c r="S397" s="1"/>
      <c r="T397" s="1"/>
      <c r="U397" s="1" t="s">
        <v>677</v>
      </c>
      <c r="V397" s="1" t="s">
        <v>667</v>
      </c>
      <c r="W397" s="1"/>
      <c r="X397" s="1">
        <f t="shared" si="30"/>
        <v>114</v>
      </c>
      <c r="Y397" s="1" t="str">
        <f t="shared" si="31"/>
        <v>Estimación Cancelada Desarrollo</v>
      </c>
      <c r="Z397" s="1">
        <f t="shared" si="32"/>
        <v>114</v>
      </c>
      <c r="AA397" s="1" t="str">
        <f t="shared" si="33"/>
        <v>Cerrado</v>
      </c>
      <c r="AB397" s="1" t="e">
        <f t="shared" si="34"/>
        <v>#N/A</v>
      </c>
    </row>
    <row r="398" spans="1:28" hidden="1" x14ac:dyDescent="0.3">
      <c r="A398" s="1">
        <v>121</v>
      </c>
      <c r="B398" s="1" t="s">
        <v>186</v>
      </c>
      <c r="C398" s="5">
        <v>43234.460370370369</v>
      </c>
      <c r="D398" s="1" t="s">
        <v>768</v>
      </c>
      <c r="E398" s="1" t="s">
        <v>78</v>
      </c>
      <c r="F398" s="1" t="s">
        <v>662</v>
      </c>
      <c r="G398" s="1" t="s">
        <v>653</v>
      </c>
      <c r="H398" s="1" t="s">
        <v>654</v>
      </c>
      <c r="I398" s="1" t="s">
        <v>674</v>
      </c>
      <c r="J398" s="1" t="s">
        <v>394</v>
      </c>
      <c r="K398" s="1" t="s">
        <v>186</v>
      </c>
      <c r="L398" s="2">
        <v>930</v>
      </c>
      <c r="M398" s="1" t="s">
        <v>769</v>
      </c>
      <c r="N398" s="1" t="s">
        <v>887</v>
      </c>
      <c r="O398" s="1"/>
      <c r="P398" s="1"/>
      <c r="Q398" s="1"/>
      <c r="R398" s="1"/>
      <c r="S398" s="1"/>
      <c r="T398" s="1"/>
      <c r="U398" s="1" t="s">
        <v>677</v>
      </c>
      <c r="V398" s="1" t="s">
        <v>667</v>
      </c>
      <c r="W398" s="1"/>
      <c r="X398" s="1" t="e">
        <f t="shared" si="30"/>
        <v>#N/A</v>
      </c>
      <c r="Y398" s="1" t="e">
        <f t="shared" si="31"/>
        <v>#N/A</v>
      </c>
      <c r="Z398" s="1" t="e">
        <f t="shared" si="32"/>
        <v>#N/A</v>
      </c>
      <c r="AA398" s="1" t="e">
        <f t="shared" si="33"/>
        <v>#N/A</v>
      </c>
      <c r="AB398" s="1" t="e">
        <f t="shared" si="34"/>
        <v>#N/A</v>
      </c>
    </row>
    <row r="399" spans="1:28" hidden="1" x14ac:dyDescent="0.3">
      <c r="A399" s="1">
        <v>122</v>
      </c>
      <c r="B399" s="1" t="s">
        <v>214</v>
      </c>
      <c r="C399" s="5">
        <v>43234.759710648148</v>
      </c>
      <c r="D399" s="1" t="s">
        <v>770</v>
      </c>
      <c r="E399" s="1" t="s">
        <v>522</v>
      </c>
      <c r="F399" s="1" t="s">
        <v>771</v>
      </c>
      <c r="G399" s="1" t="s">
        <v>653</v>
      </c>
      <c r="H399" s="1" t="s">
        <v>654</v>
      </c>
      <c r="I399" s="1" t="s">
        <v>39</v>
      </c>
      <c r="J399" s="1" t="s">
        <v>210</v>
      </c>
      <c r="K399" s="1" t="s">
        <v>214</v>
      </c>
      <c r="L399" s="2">
        <v>942</v>
      </c>
      <c r="M399" s="1" t="s">
        <v>744</v>
      </c>
      <c r="N399" s="1" t="s">
        <v>887</v>
      </c>
      <c r="O399" s="1"/>
      <c r="P399" s="1"/>
      <c r="Q399" s="1"/>
      <c r="R399" s="1"/>
      <c r="S399" s="1"/>
      <c r="T399" s="1"/>
      <c r="U399" s="1" t="s">
        <v>657</v>
      </c>
      <c r="V399" s="1" t="s">
        <v>658</v>
      </c>
      <c r="W399" s="1"/>
      <c r="X399" s="1" t="e">
        <f t="shared" si="30"/>
        <v>#N/A</v>
      </c>
      <c r="Y399" s="1" t="e">
        <f t="shared" si="31"/>
        <v>#N/A</v>
      </c>
      <c r="Z399" s="1" t="e">
        <f t="shared" si="32"/>
        <v>#N/A</v>
      </c>
      <c r="AA399" s="1" t="e">
        <f t="shared" si="33"/>
        <v>#N/A</v>
      </c>
      <c r="AB399" s="1" t="e">
        <f t="shared" si="34"/>
        <v>#N/A</v>
      </c>
    </row>
    <row r="400" spans="1:28" hidden="1" x14ac:dyDescent="0.3">
      <c r="A400" s="1">
        <v>126</v>
      </c>
      <c r="B400" s="1" t="s">
        <v>214</v>
      </c>
      <c r="C400" s="5">
        <v>43236.525358796294</v>
      </c>
      <c r="D400" s="1" t="s">
        <v>776</v>
      </c>
      <c r="E400" s="1" t="s">
        <v>303</v>
      </c>
      <c r="F400" s="1" t="s">
        <v>724</v>
      </c>
      <c r="G400" s="1" t="s">
        <v>653</v>
      </c>
      <c r="H400" s="1" t="s">
        <v>654</v>
      </c>
      <c r="I400" s="1" t="s">
        <v>55</v>
      </c>
      <c r="J400" s="1" t="s">
        <v>140</v>
      </c>
      <c r="K400" s="1" t="s">
        <v>67</v>
      </c>
      <c r="L400" s="2">
        <v>725</v>
      </c>
      <c r="M400" s="1" t="s">
        <v>740</v>
      </c>
      <c r="N400" s="1" t="s">
        <v>6618</v>
      </c>
      <c r="O400" s="1"/>
      <c r="P400" s="1"/>
      <c r="Q400" s="1"/>
      <c r="R400" s="1"/>
      <c r="S400" s="1"/>
      <c r="T400" s="1"/>
      <c r="U400" s="1" t="s">
        <v>677</v>
      </c>
      <c r="V400" s="1" t="s">
        <v>667</v>
      </c>
      <c r="W400" s="1"/>
      <c r="X400" s="1">
        <f t="shared" si="30"/>
        <v>126</v>
      </c>
      <c r="Y400" s="1" t="str">
        <f t="shared" si="31"/>
        <v>Estimación Aprobada</v>
      </c>
      <c r="Z400" s="1">
        <f t="shared" si="32"/>
        <v>126</v>
      </c>
      <c r="AA400" s="1" t="str">
        <f t="shared" si="33"/>
        <v>Cerrado</v>
      </c>
      <c r="AB400" s="1" t="e">
        <f t="shared" si="34"/>
        <v>#N/A</v>
      </c>
    </row>
    <row r="401" spans="1:28" hidden="1" x14ac:dyDescent="0.3">
      <c r="A401" s="1">
        <v>127</v>
      </c>
      <c r="B401" s="1" t="s">
        <v>760</v>
      </c>
      <c r="C401" s="5">
        <v>43236.596134259256</v>
      </c>
      <c r="D401" s="1" t="s">
        <v>777</v>
      </c>
      <c r="E401" s="1" t="s">
        <v>48</v>
      </c>
      <c r="F401" s="1" t="s">
        <v>652</v>
      </c>
      <c r="G401" s="1" t="s">
        <v>653</v>
      </c>
      <c r="H401" s="1" t="s">
        <v>654</v>
      </c>
      <c r="I401" s="1" t="s">
        <v>123</v>
      </c>
      <c r="J401" s="1" t="s">
        <v>128</v>
      </c>
      <c r="K401" s="1" t="s">
        <v>122</v>
      </c>
      <c r="L401" s="2">
        <v>700</v>
      </c>
      <c r="M401" s="1" t="s">
        <v>680</v>
      </c>
      <c r="N401" s="1" t="s">
        <v>887</v>
      </c>
      <c r="O401" s="1"/>
      <c r="P401" s="1"/>
      <c r="Q401" s="1"/>
      <c r="R401" s="1"/>
      <c r="S401" s="1"/>
      <c r="T401" s="1"/>
      <c r="U401" s="1" t="s">
        <v>677</v>
      </c>
      <c r="V401" s="1" t="s">
        <v>667</v>
      </c>
      <c r="W401" s="1"/>
      <c r="X401" s="1" t="e">
        <f t="shared" si="30"/>
        <v>#N/A</v>
      </c>
      <c r="Y401" s="1" t="e">
        <f t="shared" si="31"/>
        <v>#N/A</v>
      </c>
      <c r="Z401" s="1" t="e">
        <f t="shared" si="32"/>
        <v>#N/A</v>
      </c>
      <c r="AA401" s="1" t="e">
        <f t="shared" si="33"/>
        <v>#N/A</v>
      </c>
      <c r="AB401" s="1" t="e">
        <f t="shared" si="34"/>
        <v>#N/A</v>
      </c>
    </row>
    <row r="402" spans="1:28" hidden="1" x14ac:dyDescent="0.3">
      <c r="A402" s="1">
        <v>132</v>
      </c>
      <c r="B402" s="1" t="s">
        <v>122</v>
      </c>
      <c r="C402" s="5">
        <v>43236.602789351855</v>
      </c>
      <c r="D402" s="1" t="s">
        <v>778</v>
      </c>
      <c r="E402" s="1" t="s">
        <v>48</v>
      </c>
      <c r="F402" s="1" t="s">
        <v>652</v>
      </c>
      <c r="G402" s="1" t="s">
        <v>653</v>
      </c>
      <c r="H402" s="1" t="s">
        <v>654</v>
      </c>
      <c r="I402" s="1" t="s">
        <v>123</v>
      </c>
      <c r="J402" s="1" t="s">
        <v>128</v>
      </c>
      <c r="K402" s="1" t="s">
        <v>122</v>
      </c>
      <c r="L402" s="2">
        <v>700</v>
      </c>
      <c r="M402" s="1" t="s">
        <v>680</v>
      </c>
      <c r="N402" s="1" t="s">
        <v>887</v>
      </c>
      <c r="O402" s="1"/>
      <c r="P402" s="1"/>
      <c r="Q402" s="1"/>
      <c r="R402" s="1"/>
      <c r="S402" s="1"/>
      <c r="T402" s="1"/>
      <c r="U402" s="1" t="s">
        <v>666</v>
      </c>
      <c r="V402" s="1" t="s">
        <v>667</v>
      </c>
      <c r="W402" s="1"/>
      <c r="X402" s="1">
        <f t="shared" si="30"/>
        <v>132</v>
      </c>
      <c r="Y402" s="1" t="str">
        <f t="shared" si="31"/>
        <v>Estimación Aprobada</v>
      </c>
      <c r="Z402" s="1">
        <f t="shared" si="32"/>
        <v>132</v>
      </c>
      <c r="AA402" s="1" t="str">
        <f t="shared" si="33"/>
        <v>Cerrado</v>
      </c>
      <c r="AB402" s="1" t="e">
        <f t="shared" si="34"/>
        <v>#N/A</v>
      </c>
    </row>
    <row r="403" spans="1:28" hidden="1" x14ac:dyDescent="0.3">
      <c r="A403" s="1">
        <v>136</v>
      </c>
      <c r="B403" s="1" t="s">
        <v>54</v>
      </c>
      <c r="C403" s="5">
        <v>43236.839803240742</v>
      </c>
      <c r="D403" s="1" t="s">
        <v>780</v>
      </c>
      <c r="E403" s="1" t="s">
        <v>78</v>
      </c>
      <c r="F403" s="1" t="s">
        <v>662</v>
      </c>
      <c r="G403" s="1" t="s">
        <v>653</v>
      </c>
      <c r="H403" s="1" t="s">
        <v>654</v>
      </c>
      <c r="I403" s="1" t="s">
        <v>39</v>
      </c>
      <c r="J403" s="1" t="s">
        <v>682</v>
      </c>
      <c r="K403" s="1" t="s">
        <v>376</v>
      </c>
      <c r="L403" s="2">
        <v>978</v>
      </c>
      <c r="M403" s="1" t="s">
        <v>781</v>
      </c>
      <c r="N403" s="1" t="s">
        <v>887</v>
      </c>
      <c r="O403" s="1"/>
      <c r="P403" s="1"/>
      <c r="Q403" s="1"/>
      <c r="R403" s="1" t="s">
        <v>218</v>
      </c>
      <c r="S403" s="1" t="s">
        <v>672</v>
      </c>
      <c r="T403" s="1"/>
      <c r="U403" s="1" t="s">
        <v>666</v>
      </c>
      <c r="V403" s="1" t="s">
        <v>667</v>
      </c>
      <c r="W403" s="1"/>
      <c r="X403" s="1">
        <f t="shared" si="30"/>
        <v>136</v>
      </c>
      <c r="Y403" s="1" t="str">
        <f t="shared" si="31"/>
        <v>Estimación Cancelada Desarrollo</v>
      </c>
      <c r="Z403" s="1">
        <f t="shared" si="32"/>
        <v>136</v>
      </c>
      <c r="AA403" s="1" t="str">
        <f t="shared" si="33"/>
        <v>Cerrado</v>
      </c>
      <c r="AB403" s="1" t="e">
        <f t="shared" si="34"/>
        <v>#N/A</v>
      </c>
    </row>
    <row r="404" spans="1:28" hidden="1" x14ac:dyDescent="0.3">
      <c r="A404" s="1">
        <v>138</v>
      </c>
      <c r="B404" s="1" t="s">
        <v>73</v>
      </c>
      <c r="C404" s="5">
        <v>43237.782280092593</v>
      </c>
      <c r="D404" s="1" t="s">
        <v>783</v>
      </c>
      <c r="E404" s="1" t="s">
        <v>78</v>
      </c>
      <c r="F404" s="1" t="s">
        <v>662</v>
      </c>
      <c r="G404" s="1" t="s">
        <v>653</v>
      </c>
      <c r="H404" s="1" t="s">
        <v>654</v>
      </c>
      <c r="I404" s="1" t="s">
        <v>674</v>
      </c>
      <c r="J404" s="1" t="s">
        <v>394</v>
      </c>
      <c r="K404" s="1" t="s">
        <v>73</v>
      </c>
      <c r="L404" s="2">
        <v>615</v>
      </c>
      <c r="M404" s="1" t="s">
        <v>738</v>
      </c>
      <c r="N404" s="1" t="s">
        <v>887</v>
      </c>
      <c r="O404" s="1"/>
      <c r="P404" s="1"/>
      <c r="Q404" s="1"/>
      <c r="R404" s="1"/>
      <c r="S404" s="1"/>
      <c r="T404" s="1"/>
      <c r="U404" s="1" t="s">
        <v>677</v>
      </c>
      <c r="V404" s="1" t="s">
        <v>667</v>
      </c>
      <c r="W404" s="1"/>
      <c r="X404" s="1">
        <f t="shared" si="30"/>
        <v>138</v>
      </c>
      <c r="Y404" s="1" t="str">
        <f t="shared" si="31"/>
        <v>Estimación Cancelada Desarrollo</v>
      </c>
      <c r="Z404" s="1" t="e">
        <f t="shared" si="32"/>
        <v>#N/A</v>
      </c>
      <c r="AA404" s="1" t="e">
        <f t="shared" si="33"/>
        <v>#N/A</v>
      </c>
      <c r="AB404" s="1" t="e">
        <f t="shared" si="34"/>
        <v>#N/A</v>
      </c>
    </row>
    <row r="405" spans="1:28" hidden="1" x14ac:dyDescent="0.3">
      <c r="A405" s="1">
        <v>140</v>
      </c>
      <c r="B405" s="1" t="s">
        <v>784</v>
      </c>
      <c r="C405" s="5">
        <v>43241.38894675926</v>
      </c>
      <c r="D405" s="1" t="s">
        <v>785</v>
      </c>
      <c r="E405" s="1" t="s">
        <v>78</v>
      </c>
      <c r="F405" s="1" t="s">
        <v>662</v>
      </c>
      <c r="G405" s="1" t="s">
        <v>653</v>
      </c>
      <c r="H405" s="1" t="s">
        <v>654</v>
      </c>
      <c r="I405" s="1" t="s">
        <v>39</v>
      </c>
      <c r="J405" s="1" t="s">
        <v>682</v>
      </c>
      <c r="K405" s="1" t="s">
        <v>784</v>
      </c>
      <c r="L405" s="2">
        <v>670</v>
      </c>
      <c r="M405" s="1" t="s">
        <v>786</v>
      </c>
      <c r="N405" s="1" t="s">
        <v>887</v>
      </c>
      <c r="O405" s="1"/>
      <c r="P405" s="1"/>
      <c r="Q405" s="1"/>
      <c r="R405" s="1"/>
      <c r="S405" s="1"/>
      <c r="T405" s="1"/>
      <c r="U405" s="1" t="s">
        <v>657</v>
      </c>
      <c r="V405" s="1" t="s">
        <v>658</v>
      </c>
      <c r="W405" s="1"/>
      <c r="X405" s="1" t="e">
        <f t="shared" si="30"/>
        <v>#N/A</v>
      </c>
      <c r="Y405" s="1" t="e">
        <f t="shared" si="31"/>
        <v>#N/A</v>
      </c>
      <c r="Z405" s="1" t="e">
        <f t="shared" si="32"/>
        <v>#N/A</v>
      </c>
      <c r="AA405" s="1" t="e">
        <f t="shared" si="33"/>
        <v>#N/A</v>
      </c>
      <c r="AB405" s="1" t="e">
        <f t="shared" si="34"/>
        <v>#N/A</v>
      </c>
    </row>
    <row r="406" spans="1:28" hidden="1" x14ac:dyDescent="0.3">
      <c r="A406" s="1">
        <v>142</v>
      </c>
      <c r="B406" s="1" t="s">
        <v>790</v>
      </c>
      <c r="C406" s="5">
        <v>43241.699421296296</v>
      </c>
      <c r="D406" s="1" t="s">
        <v>791</v>
      </c>
      <c r="E406" s="1" t="s">
        <v>354</v>
      </c>
      <c r="F406" s="1" t="s">
        <v>792</v>
      </c>
      <c r="G406" s="1" t="s">
        <v>653</v>
      </c>
      <c r="H406" s="1" t="s">
        <v>654</v>
      </c>
      <c r="I406" s="1" t="s">
        <v>85</v>
      </c>
      <c r="J406" s="1" t="s">
        <v>355</v>
      </c>
      <c r="K406" s="1" t="s">
        <v>84</v>
      </c>
      <c r="L406" s="2">
        <v>81</v>
      </c>
      <c r="M406" s="1" t="s">
        <v>793</v>
      </c>
      <c r="N406" s="1" t="s">
        <v>887</v>
      </c>
      <c r="O406" s="1"/>
      <c r="P406" s="1"/>
      <c r="Q406" s="1"/>
      <c r="R406" s="1"/>
      <c r="S406" s="1"/>
      <c r="T406" s="1"/>
      <c r="U406" s="1" t="s">
        <v>677</v>
      </c>
      <c r="V406" s="1" t="s">
        <v>667</v>
      </c>
      <c r="W406" s="1"/>
      <c r="X406" s="1">
        <f t="shared" si="30"/>
        <v>142</v>
      </c>
      <c r="Y406" s="1" t="str">
        <f t="shared" si="31"/>
        <v>Estimación Aprobada</v>
      </c>
      <c r="Z406" s="1">
        <f t="shared" si="32"/>
        <v>142</v>
      </c>
      <c r="AA406" s="1" t="str">
        <f t="shared" si="33"/>
        <v>Cerrado</v>
      </c>
      <c r="AB406" s="1" t="e">
        <f t="shared" si="34"/>
        <v>#N/A</v>
      </c>
    </row>
    <row r="407" spans="1:28" hidden="1" x14ac:dyDescent="0.3">
      <c r="A407" s="1">
        <v>147</v>
      </c>
      <c r="B407" s="1" t="s">
        <v>794</v>
      </c>
      <c r="C407" s="5">
        <v>43242.580752314818</v>
      </c>
      <c r="D407" s="1" t="s">
        <v>795</v>
      </c>
      <c r="E407" s="1" t="s">
        <v>48</v>
      </c>
      <c r="F407" s="1" t="s">
        <v>652</v>
      </c>
      <c r="G407" s="1" t="s">
        <v>653</v>
      </c>
      <c r="H407" s="1" t="s">
        <v>654</v>
      </c>
      <c r="I407" s="1" t="s">
        <v>85</v>
      </c>
      <c r="J407" s="1" t="s">
        <v>98</v>
      </c>
      <c r="K407" s="1" t="s">
        <v>796</v>
      </c>
      <c r="L407" s="2">
        <v>645</v>
      </c>
      <c r="M407" s="1" t="s">
        <v>797</v>
      </c>
      <c r="N407" s="1" t="s">
        <v>887</v>
      </c>
      <c r="O407" s="1"/>
      <c r="P407" s="1"/>
      <c r="Q407" s="1"/>
      <c r="R407" s="1"/>
      <c r="S407" s="1"/>
      <c r="T407" s="1"/>
      <c r="U407" s="1" t="s">
        <v>666</v>
      </c>
      <c r="V407" s="1" t="s">
        <v>667</v>
      </c>
      <c r="W407" s="1"/>
      <c r="X407" s="1">
        <f t="shared" si="30"/>
        <v>147</v>
      </c>
      <c r="Y407" s="1" t="str">
        <f t="shared" si="31"/>
        <v>Estimación Cancelada Desarrollo</v>
      </c>
      <c r="Z407" s="1">
        <f t="shared" si="32"/>
        <v>147</v>
      </c>
      <c r="AA407" s="1" t="str">
        <f t="shared" si="33"/>
        <v>Cerrado</v>
      </c>
      <c r="AB407" s="1" t="e">
        <f t="shared" si="34"/>
        <v>#N/A</v>
      </c>
    </row>
    <row r="408" spans="1:28" hidden="1" x14ac:dyDescent="0.3">
      <c r="A408" s="1">
        <v>150</v>
      </c>
      <c r="B408" s="1" t="s">
        <v>707</v>
      </c>
      <c r="C408" s="5">
        <v>43243.545787037037</v>
      </c>
      <c r="D408" s="1" t="s">
        <v>800</v>
      </c>
      <c r="E408" s="1" t="s">
        <v>159</v>
      </c>
      <c r="F408" s="1" t="s">
        <v>688</v>
      </c>
      <c r="G408" s="1" t="s">
        <v>722</v>
      </c>
      <c r="H408" s="1" t="s">
        <v>654</v>
      </c>
      <c r="I408" s="1" t="s">
        <v>85</v>
      </c>
      <c r="J408" s="1" t="s">
        <v>160</v>
      </c>
      <c r="K408" s="1" t="s">
        <v>707</v>
      </c>
      <c r="L408" s="2">
        <v>843</v>
      </c>
      <c r="M408" s="1" t="s">
        <v>801</v>
      </c>
      <c r="N408" s="1" t="s">
        <v>887</v>
      </c>
      <c r="O408" s="1"/>
      <c r="P408" s="1"/>
      <c r="Q408" s="1"/>
      <c r="R408" s="1"/>
      <c r="S408" s="1"/>
      <c r="T408" s="1"/>
      <c r="U408" s="1" t="s">
        <v>677</v>
      </c>
      <c r="V408" s="1" t="s">
        <v>667</v>
      </c>
      <c r="W408" s="1"/>
      <c r="X408" s="1">
        <f t="shared" si="30"/>
        <v>150</v>
      </c>
      <c r="Y408" s="1" t="str">
        <f t="shared" si="31"/>
        <v>Estimación Aprobada</v>
      </c>
      <c r="Z408" s="1">
        <f t="shared" si="32"/>
        <v>150</v>
      </c>
      <c r="AA408" s="1" t="str">
        <f t="shared" si="33"/>
        <v>Cerrado</v>
      </c>
      <c r="AB408" s="1" t="e">
        <f t="shared" si="34"/>
        <v>#N/A</v>
      </c>
    </row>
    <row r="409" spans="1:28" hidden="1" x14ac:dyDescent="0.3">
      <c r="A409" s="1">
        <v>153</v>
      </c>
      <c r="B409" s="1" t="s">
        <v>790</v>
      </c>
      <c r="C409" s="5">
        <v>43243.789675925924</v>
      </c>
      <c r="D409" s="1" t="s">
        <v>806</v>
      </c>
      <c r="E409" s="1" t="s">
        <v>354</v>
      </c>
      <c r="F409" s="1" t="s">
        <v>792</v>
      </c>
      <c r="G409" s="1" t="s">
        <v>653</v>
      </c>
      <c r="H409" s="1" t="s">
        <v>654</v>
      </c>
      <c r="I409" s="1" t="s">
        <v>85</v>
      </c>
      <c r="J409" s="1" t="s">
        <v>355</v>
      </c>
      <c r="K409" s="1" t="s">
        <v>84</v>
      </c>
      <c r="L409" s="2">
        <v>81</v>
      </c>
      <c r="M409" s="1" t="s">
        <v>793</v>
      </c>
      <c r="N409" s="1" t="s">
        <v>887</v>
      </c>
      <c r="O409" s="1"/>
      <c r="P409" s="1"/>
      <c r="Q409" s="1"/>
      <c r="R409" s="1"/>
      <c r="S409" s="1"/>
      <c r="T409" s="1"/>
      <c r="U409" s="1" t="s">
        <v>677</v>
      </c>
      <c r="V409" s="1" t="s">
        <v>667</v>
      </c>
      <c r="W409" s="1"/>
      <c r="X409" s="1">
        <f t="shared" si="30"/>
        <v>153</v>
      </c>
      <c r="Y409" s="1" t="str">
        <f t="shared" si="31"/>
        <v>Estimación Aprobada</v>
      </c>
      <c r="Z409" s="1">
        <f t="shared" si="32"/>
        <v>153</v>
      </c>
      <c r="AA409" s="1" t="str">
        <f t="shared" si="33"/>
        <v>Cerrado</v>
      </c>
      <c r="AB409" s="1" t="e">
        <f t="shared" si="34"/>
        <v>#N/A</v>
      </c>
    </row>
    <row r="410" spans="1:28" hidden="1" x14ac:dyDescent="0.3">
      <c r="A410" s="1">
        <v>154</v>
      </c>
      <c r="B410" s="1" t="s">
        <v>414</v>
      </c>
      <c r="C410" s="5">
        <v>43243.862280092595</v>
      </c>
      <c r="D410" s="1" t="s">
        <v>807</v>
      </c>
      <c r="E410" s="1" t="s">
        <v>48</v>
      </c>
      <c r="F410" s="1" t="s">
        <v>652</v>
      </c>
      <c r="G410" s="1" t="s">
        <v>653</v>
      </c>
      <c r="H410" s="1" t="s">
        <v>654</v>
      </c>
      <c r="I410" s="1" t="s">
        <v>55</v>
      </c>
      <c r="J410" s="1" t="s">
        <v>277</v>
      </c>
      <c r="K410" s="1" t="s">
        <v>414</v>
      </c>
      <c r="L410" s="2">
        <v>614</v>
      </c>
      <c r="M410" s="1" t="s">
        <v>808</v>
      </c>
      <c r="N410" s="1" t="s">
        <v>887</v>
      </c>
      <c r="O410" s="1"/>
      <c r="P410" s="1"/>
      <c r="Q410" s="1"/>
      <c r="R410" s="1"/>
      <c r="S410" s="1"/>
      <c r="T410" s="1"/>
      <c r="U410" s="1" t="s">
        <v>677</v>
      </c>
      <c r="V410" s="1" t="s">
        <v>667</v>
      </c>
      <c r="W410" s="1"/>
      <c r="X410" s="1">
        <f t="shared" si="30"/>
        <v>154</v>
      </c>
      <c r="Y410" s="1" t="str">
        <f t="shared" si="31"/>
        <v>Estimación Cancelada Negocio</v>
      </c>
      <c r="Z410" s="1">
        <f t="shared" si="32"/>
        <v>154</v>
      </c>
      <c r="AA410" s="1" t="str">
        <f t="shared" si="33"/>
        <v>Cerrado</v>
      </c>
      <c r="AB410" s="1" t="e">
        <f t="shared" si="34"/>
        <v>#N/A</v>
      </c>
    </row>
    <row r="411" spans="1:28" hidden="1" x14ac:dyDescent="0.3">
      <c r="A411" s="1">
        <v>157</v>
      </c>
      <c r="B411" s="1" t="s">
        <v>787</v>
      </c>
      <c r="C411" s="5">
        <v>43244.676157407404</v>
      </c>
      <c r="D411" s="1" t="s">
        <v>810</v>
      </c>
      <c r="E411" s="1" t="s">
        <v>90</v>
      </c>
      <c r="F411" s="1" t="s">
        <v>700</v>
      </c>
      <c r="G411" s="1" t="s">
        <v>653</v>
      </c>
      <c r="H411" s="1" t="s">
        <v>654</v>
      </c>
      <c r="I411" s="1" t="s">
        <v>85</v>
      </c>
      <c r="J411" s="1" t="s">
        <v>91</v>
      </c>
      <c r="K411" s="1" t="s">
        <v>84</v>
      </c>
      <c r="L411" s="2">
        <v>880</v>
      </c>
      <c r="M411" s="1" t="s">
        <v>811</v>
      </c>
      <c r="N411" s="1" t="s">
        <v>887</v>
      </c>
      <c r="O411" s="1"/>
      <c r="P411" s="1"/>
      <c r="Q411" s="1"/>
      <c r="R411" s="1"/>
      <c r="S411" s="1"/>
      <c r="T411" s="1"/>
      <c r="U411" s="1" t="s">
        <v>657</v>
      </c>
      <c r="V411" s="1" t="s">
        <v>658</v>
      </c>
      <c r="W411" s="1"/>
      <c r="X411" s="1" t="e">
        <f t="shared" si="30"/>
        <v>#N/A</v>
      </c>
      <c r="Y411" s="1" t="e">
        <f t="shared" si="31"/>
        <v>#N/A</v>
      </c>
      <c r="Z411" s="1" t="e">
        <f t="shared" si="32"/>
        <v>#N/A</v>
      </c>
      <c r="AA411" s="1" t="e">
        <f t="shared" si="33"/>
        <v>#N/A</v>
      </c>
      <c r="AB411" s="1" t="e">
        <f t="shared" si="34"/>
        <v>#N/A</v>
      </c>
    </row>
    <row r="412" spans="1:28" hidden="1" x14ac:dyDescent="0.3">
      <c r="A412" s="1">
        <v>161</v>
      </c>
      <c r="B412" s="1" t="s">
        <v>707</v>
      </c>
      <c r="C412" s="5">
        <v>43245.740185185183</v>
      </c>
      <c r="D412" s="1" t="s">
        <v>820</v>
      </c>
      <c r="E412" s="1" t="s">
        <v>159</v>
      </c>
      <c r="F412" s="1" t="s">
        <v>688</v>
      </c>
      <c r="G412" s="1" t="s">
        <v>722</v>
      </c>
      <c r="H412" s="1" t="s">
        <v>654</v>
      </c>
      <c r="I412" s="1" t="s">
        <v>85</v>
      </c>
      <c r="J412" s="1" t="s">
        <v>160</v>
      </c>
      <c r="K412" s="1" t="s">
        <v>707</v>
      </c>
      <c r="L412" s="2">
        <v>641</v>
      </c>
      <c r="M412" s="1" t="s">
        <v>708</v>
      </c>
      <c r="N412" s="1" t="s">
        <v>887</v>
      </c>
      <c r="O412" s="1"/>
      <c r="P412" s="1"/>
      <c r="Q412" s="1"/>
      <c r="R412" s="1"/>
      <c r="S412" s="1"/>
      <c r="T412" s="1"/>
      <c r="U412" s="1" t="s">
        <v>677</v>
      </c>
      <c r="V412" s="1" t="s">
        <v>667</v>
      </c>
      <c r="W412" s="1"/>
      <c r="X412" s="1">
        <f t="shared" si="30"/>
        <v>161</v>
      </c>
      <c r="Y412" s="1" t="str">
        <f t="shared" si="31"/>
        <v>Estimación Aprobada</v>
      </c>
      <c r="Z412" s="1">
        <f t="shared" si="32"/>
        <v>161</v>
      </c>
      <c r="AA412" s="1" t="str">
        <f t="shared" si="33"/>
        <v>Cerrado</v>
      </c>
      <c r="AB412" s="1" t="e">
        <f t="shared" si="34"/>
        <v>#N/A</v>
      </c>
    </row>
    <row r="413" spans="1:28" hidden="1" x14ac:dyDescent="0.3">
      <c r="A413" s="1">
        <v>162</v>
      </c>
      <c r="B413" s="1" t="s">
        <v>214</v>
      </c>
      <c r="C413" s="5">
        <v>43248.713622685187</v>
      </c>
      <c r="D413" s="1" t="s">
        <v>821</v>
      </c>
      <c r="E413" s="1" t="s">
        <v>303</v>
      </c>
      <c r="F413" s="1" t="s">
        <v>724</v>
      </c>
      <c r="G413" s="1" t="s">
        <v>653</v>
      </c>
      <c r="H413" s="1" t="s">
        <v>654</v>
      </c>
      <c r="I413" s="1" t="s">
        <v>55</v>
      </c>
      <c r="J413" s="1" t="s">
        <v>725</v>
      </c>
      <c r="K413" s="1" t="s">
        <v>67</v>
      </c>
      <c r="L413" s="2">
        <v>439</v>
      </c>
      <c r="M413" s="1" t="s">
        <v>726</v>
      </c>
      <c r="N413" s="1" t="s">
        <v>887</v>
      </c>
      <c r="O413" s="1"/>
      <c r="P413" s="1"/>
      <c r="Q413" s="1"/>
      <c r="R413" s="1"/>
      <c r="S413" s="1"/>
      <c r="T413" s="1"/>
      <c r="U413" s="1" t="s">
        <v>677</v>
      </c>
      <c r="V413" s="1" t="s">
        <v>667</v>
      </c>
      <c r="W413" s="1"/>
      <c r="X413" s="1">
        <f t="shared" si="30"/>
        <v>162</v>
      </c>
      <c r="Y413" s="1" t="str">
        <f t="shared" si="31"/>
        <v>Estimación Aprobada</v>
      </c>
      <c r="Z413" s="1">
        <f t="shared" si="32"/>
        <v>162</v>
      </c>
      <c r="AA413" s="1" t="str">
        <f t="shared" si="33"/>
        <v>Cerrado</v>
      </c>
      <c r="AB413" s="1" t="e">
        <f t="shared" si="34"/>
        <v>#N/A</v>
      </c>
    </row>
    <row r="414" spans="1:28" hidden="1" x14ac:dyDescent="0.3">
      <c r="A414" s="1">
        <v>165</v>
      </c>
      <c r="B414" s="1" t="s">
        <v>826</v>
      </c>
      <c r="C414" s="5">
        <v>43249.769236111111</v>
      </c>
      <c r="D414" s="1" t="s">
        <v>827</v>
      </c>
      <c r="E414" s="1" t="s">
        <v>90</v>
      </c>
      <c r="F414" s="1" t="s">
        <v>700</v>
      </c>
      <c r="G414" s="1" t="s">
        <v>722</v>
      </c>
      <c r="H414" s="1" t="s">
        <v>654</v>
      </c>
      <c r="I414" s="1" t="s">
        <v>85</v>
      </c>
      <c r="J414" s="1" t="s">
        <v>91</v>
      </c>
      <c r="K414" s="1" t="s">
        <v>84</v>
      </c>
      <c r="L414" s="2">
        <v>833</v>
      </c>
      <c r="M414" s="1" t="s">
        <v>828</v>
      </c>
      <c r="N414" s="1" t="s">
        <v>705</v>
      </c>
      <c r="O414" s="1"/>
      <c r="P414" s="1"/>
      <c r="Q414" s="1"/>
      <c r="R414" s="1"/>
      <c r="S414" s="1"/>
      <c r="T414" s="1"/>
      <c r="U414" s="1" t="s">
        <v>657</v>
      </c>
      <c r="V414" s="1" t="s">
        <v>658</v>
      </c>
      <c r="W414" s="1"/>
      <c r="X414" s="1" t="e">
        <f t="shared" si="30"/>
        <v>#N/A</v>
      </c>
      <c r="Y414" s="1" t="e">
        <f t="shared" si="31"/>
        <v>#N/A</v>
      </c>
      <c r="Z414" s="1" t="e">
        <f t="shared" si="32"/>
        <v>#N/A</v>
      </c>
      <c r="AA414" s="1" t="e">
        <f t="shared" si="33"/>
        <v>#N/A</v>
      </c>
      <c r="AB414" s="1" t="e">
        <f t="shared" si="34"/>
        <v>#N/A</v>
      </c>
    </row>
    <row r="415" spans="1:28" hidden="1" x14ac:dyDescent="0.3">
      <c r="A415" s="1">
        <v>168</v>
      </c>
      <c r="B415" s="1" t="s">
        <v>707</v>
      </c>
      <c r="C415" s="5">
        <v>43250.57675925926</v>
      </c>
      <c r="D415" s="1" t="s">
        <v>831</v>
      </c>
      <c r="E415" s="1" t="s">
        <v>159</v>
      </c>
      <c r="F415" s="1" t="s">
        <v>688</v>
      </c>
      <c r="G415" s="1" t="s">
        <v>653</v>
      </c>
      <c r="H415" s="1" t="s">
        <v>654</v>
      </c>
      <c r="I415" s="1" t="s">
        <v>85</v>
      </c>
      <c r="J415" s="1" t="s">
        <v>160</v>
      </c>
      <c r="K415" s="1" t="s">
        <v>707</v>
      </c>
      <c r="L415" s="2">
        <v>641</v>
      </c>
      <c r="M415" s="1" t="s">
        <v>708</v>
      </c>
      <c r="N415" s="1" t="s">
        <v>887</v>
      </c>
      <c r="O415" s="1"/>
      <c r="P415" s="1"/>
      <c r="Q415" s="1"/>
      <c r="R415" s="1"/>
      <c r="S415" s="1"/>
      <c r="T415" s="1"/>
      <c r="U415" s="1" t="s">
        <v>666</v>
      </c>
      <c r="V415" s="1" t="s">
        <v>667</v>
      </c>
      <c r="W415" s="1"/>
      <c r="X415" s="1">
        <f t="shared" si="30"/>
        <v>168</v>
      </c>
      <c r="Y415" s="1" t="str">
        <f t="shared" si="31"/>
        <v>Estimación Aprobada</v>
      </c>
      <c r="Z415" s="1">
        <f t="shared" si="32"/>
        <v>168</v>
      </c>
      <c r="AA415" s="1" t="str">
        <f t="shared" si="33"/>
        <v>Cerrado</v>
      </c>
      <c r="AB415" s="1" t="e">
        <f t="shared" si="34"/>
        <v>#N/A</v>
      </c>
    </row>
    <row r="416" spans="1:28" hidden="1" x14ac:dyDescent="0.3">
      <c r="A416" s="1">
        <v>169</v>
      </c>
      <c r="B416" s="1" t="s">
        <v>510</v>
      </c>
      <c r="C416" s="5">
        <v>43251.694108796299</v>
      </c>
      <c r="D416" s="1" t="s">
        <v>832</v>
      </c>
      <c r="E416" s="1" t="s">
        <v>90</v>
      </c>
      <c r="F416" s="1" t="s">
        <v>700</v>
      </c>
      <c r="G416" s="1" t="s">
        <v>653</v>
      </c>
      <c r="H416" s="1" t="s">
        <v>654</v>
      </c>
      <c r="I416" s="1" t="s">
        <v>660</v>
      </c>
      <c r="J416" s="1" t="s">
        <v>50</v>
      </c>
      <c r="K416" s="1" t="s">
        <v>340</v>
      </c>
      <c r="L416" s="2">
        <v>704</v>
      </c>
      <c r="M416" s="1" t="s">
        <v>747</v>
      </c>
      <c r="N416" s="1" t="s">
        <v>887</v>
      </c>
      <c r="O416" s="1"/>
      <c r="P416" s="1"/>
      <c r="Q416" s="1"/>
      <c r="R416" s="1"/>
      <c r="S416" s="1"/>
      <c r="T416" s="1"/>
      <c r="U416" s="1" t="s">
        <v>677</v>
      </c>
      <c r="V416" s="1" t="s">
        <v>667</v>
      </c>
      <c r="W416" s="1"/>
      <c r="X416" s="1">
        <f t="shared" si="30"/>
        <v>169</v>
      </c>
      <c r="Y416" s="1" t="str">
        <f t="shared" si="31"/>
        <v>Estimación Aprobada</v>
      </c>
      <c r="Z416" s="1">
        <f t="shared" si="32"/>
        <v>169</v>
      </c>
      <c r="AA416" s="1" t="str">
        <f t="shared" si="33"/>
        <v>Cerrado</v>
      </c>
      <c r="AB416" s="1" t="e">
        <f t="shared" si="34"/>
        <v>#N/A</v>
      </c>
    </row>
    <row r="417" spans="1:28" hidden="1" x14ac:dyDescent="0.3">
      <c r="A417" s="1">
        <v>172</v>
      </c>
      <c r="B417" s="1" t="s">
        <v>707</v>
      </c>
      <c r="C417" s="5">
        <v>43251.753287037034</v>
      </c>
      <c r="D417" s="1" t="s">
        <v>833</v>
      </c>
      <c r="E417" s="1" t="s">
        <v>159</v>
      </c>
      <c r="F417" s="1" t="s">
        <v>688</v>
      </c>
      <c r="G417" s="1" t="s">
        <v>653</v>
      </c>
      <c r="H417" s="1" t="s">
        <v>654</v>
      </c>
      <c r="I417" s="1" t="s">
        <v>85</v>
      </c>
      <c r="J417" s="1" t="s">
        <v>160</v>
      </c>
      <c r="K417" s="1" t="s">
        <v>707</v>
      </c>
      <c r="L417" s="2">
        <v>893</v>
      </c>
      <c r="M417" s="1" t="s">
        <v>834</v>
      </c>
      <c r="N417" s="1" t="s">
        <v>887</v>
      </c>
      <c r="O417" s="1"/>
      <c r="P417" s="1"/>
      <c r="Q417" s="1"/>
      <c r="R417" s="1"/>
      <c r="S417" s="1"/>
      <c r="T417" s="1"/>
      <c r="U417" s="1" t="s">
        <v>677</v>
      </c>
      <c r="V417" s="1" t="s">
        <v>667</v>
      </c>
      <c r="W417" s="1"/>
      <c r="X417" s="1">
        <f t="shared" si="30"/>
        <v>172</v>
      </c>
      <c r="Y417" s="1" t="str">
        <f t="shared" si="31"/>
        <v>Estimación Aprobada</v>
      </c>
      <c r="Z417" s="1">
        <f t="shared" si="32"/>
        <v>172</v>
      </c>
      <c r="AA417" s="1" t="str">
        <f t="shared" si="33"/>
        <v>Cerrado</v>
      </c>
      <c r="AB417" s="1" t="e">
        <f t="shared" si="34"/>
        <v>#N/A</v>
      </c>
    </row>
    <row r="418" spans="1:28" hidden="1" x14ac:dyDescent="0.3">
      <c r="A418" s="1">
        <v>173</v>
      </c>
      <c r="B418" s="1" t="s">
        <v>835</v>
      </c>
      <c r="C418" s="5">
        <v>43251.763506944444</v>
      </c>
      <c r="D418" s="1" t="s">
        <v>836</v>
      </c>
      <c r="E418" s="1" t="s">
        <v>48</v>
      </c>
      <c r="F418" s="1" t="s">
        <v>652</v>
      </c>
      <c r="G418" s="1" t="s">
        <v>653</v>
      </c>
      <c r="H418" s="1" t="s">
        <v>654</v>
      </c>
      <c r="I418" s="1" t="s">
        <v>123</v>
      </c>
      <c r="J418" s="1" t="s">
        <v>128</v>
      </c>
      <c r="K418" s="1" t="s">
        <v>684</v>
      </c>
      <c r="L418" s="2">
        <v>700</v>
      </c>
      <c r="M418" s="1" t="s">
        <v>680</v>
      </c>
      <c r="N418" s="1" t="s">
        <v>887</v>
      </c>
      <c r="O418" s="1"/>
      <c r="P418" s="1"/>
      <c r="Q418" s="1"/>
      <c r="R418" s="1"/>
      <c r="S418" s="1"/>
      <c r="T418" s="1"/>
      <c r="U418" s="1" t="s">
        <v>677</v>
      </c>
      <c r="V418" s="1" t="s">
        <v>667</v>
      </c>
      <c r="W418" s="1"/>
      <c r="X418" s="1" t="e">
        <f t="shared" si="30"/>
        <v>#N/A</v>
      </c>
      <c r="Y418" s="1" t="e">
        <f t="shared" si="31"/>
        <v>#N/A</v>
      </c>
      <c r="Z418" s="1" t="e">
        <f t="shared" si="32"/>
        <v>#N/A</v>
      </c>
      <c r="AA418" s="1" t="e">
        <f t="shared" si="33"/>
        <v>#N/A</v>
      </c>
      <c r="AB418" s="1" t="e">
        <f t="shared" si="34"/>
        <v>#N/A</v>
      </c>
    </row>
    <row r="419" spans="1:28" hidden="1" x14ac:dyDescent="0.3">
      <c r="A419" s="1">
        <v>180</v>
      </c>
      <c r="B419" s="1" t="s">
        <v>790</v>
      </c>
      <c r="C419" s="5">
        <v>43252.44363425926</v>
      </c>
      <c r="D419" s="1" t="s">
        <v>839</v>
      </c>
      <c r="E419" s="1" t="s">
        <v>354</v>
      </c>
      <c r="F419" s="1" t="s">
        <v>792</v>
      </c>
      <c r="G419" s="1" t="s">
        <v>653</v>
      </c>
      <c r="H419" s="1" t="s">
        <v>654</v>
      </c>
      <c r="I419" s="1" t="s">
        <v>85</v>
      </c>
      <c r="J419" s="1" t="s">
        <v>355</v>
      </c>
      <c r="K419" s="1" t="s">
        <v>84</v>
      </c>
      <c r="L419" s="2">
        <v>81</v>
      </c>
      <c r="M419" s="1" t="s">
        <v>793</v>
      </c>
      <c r="N419" s="1" t="s">
        <v>887</v>
      </c>
      <c r="O419" s="1"/>
      <c r="P419" s="1"/>
      <c r="Q419" s="1"/>
      <c r="R419" s="1"/>
      <c r="S419" s="1"/>
      <c r="T419" s="1"/>
      <c r="U419" s="1" t="s">
        <v>666</v>
      </c>
      <c r="V419" s="1" t="s">
        <v>667</v>
      </c>
      <c r="W419" s="1"/>
      <c r="X419" s="1">
        <f t="shared" si="30"/>
        <v>180</v>
      </c>
      <c r="Y419" s="1" t="str">
        <f t="shared" si="31"/>
        <v>Estimación Aprobada</v>
      </c>
      <c r="Z419" s="1">
        <f t="shared" si="32"/>
        <v>180</v>
      </c>
      <c r="AA419" s="1" t="str">
        <f t="shared" si="33"/>
        <v>Cerrado</v>
      </c>
      <c r="AB419" s="1" t="e">
        <f t="shared" si="34"/>
        <v>#N/A</v>
      </c>
    </row>
    <row r="420" spans="1:28" hidden="1" x14ac:dyDescent="0.3">
      <c r="A420" s="1">
        <v>192</v>
      </c>
      <c r="B420" s="1" t="s">
        <v>855</v>
      </c>
      <c r="C420" s="5">
        <v>43257.559849537036</v>
      </c>
      <c r="D420" s="1" t="s">
        <v>856</v>
      </c>
      <c r="E420" s="1" t="s">
        <v>90</v>
      </c>
      <c r="F420" s="1" t="s">
        <v>700</v>
      </c>
      <c r="G420" s="1" t="s">
        <v>653</v>
      </c>
      <c r="H420" s="1" t="s">
        <v>654</v>
      </c>
      <c r="I420" s="1" t="s">
        <v>85</v>
      </c>
      <c r="J420" s="1" t="s">
        <v>109</v>
      </c>
      <c r="K420" s="1" t="s">
        <v>103</v>
      </c>
      <c r="L420" s="2">
        <v>666</v>
      </c>
      <c r="M420" s="1" t="s">
        <v>733</v>
      </c>
      <c r="N420" s="1" t="s">
        <v>887</v>
      </c>
      <c r="O420" s="1"/>
      <c r="P420" s="1"/>
      <c r="Q420" s="1"/>
      <c r="R420" s="1"/>
      <c r="S420" s="1"/>
      <c r="T420" s="1"/>
      <c r="U420" s="1" t="s">
        <v>657</v>
      </c>
      <c r="V420" s="1" t="s">
        <v>658</v>
      </c>
      <c r="W420" s="1"/>
      <c r="X420" s="1" t="e">
        <f t="shared" si="30"/>
        <v>#N/A</v>
      </c>
      <c r="Y420" s="1" t="e">
        <f t="shared" si="31"/>
        <v>#N/A</v>
      </c>
      <c r="Z420" s="1" t="e">
        <f t="shared" si="32"/>
        <v>#N/A</v>
      </c>
      <c r="AA420" s="1" t="e">
        <f t="shared" si="33"/>
        <v>#N/A</v>
      </c>
      <c r="AB420" s="1" t="e">
        <f t="shared" si="34"/>
        <v>#N/A</v>
      </c>
    </row>
    <row r="421" spans="1:28" hidden="1" x14ac:dyDescent="0.3">
      <c r="A421" s="1">
        <v>197</v>
      </c>
      <c r="B421" s="1" t="s">
        <v>207</v>
      </c>
      <c r="C421" s="5">
        <v>43258.510046296295</v>
      </c>
      <c r="D421" s="1" t="s">
        <v>861</v>
      </c>
      <c r="E421" s="1" t="s">
        <v>90</v>
      </c>
      <c r="F421" s="1" t="s">
        <v>700</v>
      </c>
      <c r="G421" s="1" t="s">
        <v>653</v>
      </c>
      <c r="H421" s="1" t="s">
        <v>654</v>
      </c>
      <c r="I421" s="1" t="s">
        <v>85</v>
      </c>
      <c r="J421" s="1" t="s">
        <v>211</v>
      </c>
      <c r="K421" s="1" t="s">
        <v>207</v>
      </c>
      <c r="L421" s="2">
        <v>927</v>
      </c>
      <c r="M421" s="1" t="s">
        <v>862</v>
      </c>
      <c r="N421" s="1" t="s">
        <v>887</v>
      </c>
      <c r="O421" s="1"/>
      <c r="P421" s="1"/>
      <c r="Q421" s="1"/>
      <c r="R421" s="1"/>
      <c r="S421" s="1"/>
      <c r="T421" s="1"/>
      <c r="U421" s="1" t="s">
        <v>677</v>
      </c>
      <c r="V421" s="1" t="s">
        <v>667</v>
      </c>
      <c r="W421" s="1"/>
      <c r="X421" s="1">
        <f t="shared" si="30"/>
        <v>197</v>
      </c>
      <c r="Y421" s="1" t="str">
        <f t="shared" si="31"/>
        <v>Estimación Cancelada Negocio</v>
      </c>
      <c r="Z421" s="1" t="e">
        <f t="shared" si="32"/>
        <v>#N/A</v>
      </c>
      <c r="AA421" s="1" t="e">
        <f t="shared" si="33"/>
        <v>#N/A</v>
      </c>
      <c r="AB421" s="1" t="e">
        <f t="shared" si="34"/>
        <v>#N/A</v>
      </c>
    </row>
    <row r="422" spans="1:28" hidden="1" x14ac:dyDescent="0.3">
      <c r="A422" s="1">
        <v>208</v>
      </c>
      <c r="B422" s="1" t="s">
        <v>707</v>
      </c>
      <c r="C422" s="5">
        <v>43263.41202546296</v>
      </c>
      <c r="D422" s="1" t="s">
        <v>872</v>
      </c>
      <c r="E422" s="1" t="s">
        <v>159</v>
      </c>
      <c r="F422" s="1" t="s">
        <v>688</v>
      </c>
      <c r="G422" s="1" t="s">
        <v>722</v>
      </c>
      <c r="H422" s="1" t="s">
        <v>654</v>
      </c>
      <c r="I422" s="1" t="s">
        <v>85</v>
      </c>
      <c r="J422" s="1" t="s">
        <v>160</v>
      </c>
      <c r="K422" s="1" t="s">
        <v>707</v>
      </c>
      <c r="L422" s="2">
        <v>641</v>
      </c>
      <c r="M422" s="1" t="s">
        <v>708</v>
      </c>
      <c r="N422" s="1" t="s">
        <v>887</v>
      </c>
      <c r="O422" s="1"/>
      <c r="P422" s="1"/>
      <c r="Q422" s="1"/>
      <c r="R422" s="1"/>
      <c r="S422" s="1"/>
      <c r="T422" s="1"/>
      <c r="U422" s="1" t="s">
        <v>666</v>
      </c>
      <c r="V422" s="1" t="s">
        <v>667</v>
      </c>
      <c r="W422" s="1"/>
      <c r="X422" s="1">
        <f t="shared" si="30"/>
        <v>208</v>
      </c>
      <c r="Y422" s="1" t="str">
        <f t="shared" si="31"/>
        <v>Estimación Aprobada</v>
      </c>
      <c r="Z422" s="1">
        <f t="shared" si="32"/>
        <v>208</v>
      </c>
      <c r="AA422" s="1" t="str">
        <f t="shared" si="33"/>
        <v>Cerrado</v>
      </c>
      <c r="AB422" s="1" t="e">
        <f t="shared" si="34"/>
        <v>#N/A</v>
      </c>
    </row>
    <row r="423" spans="1:28" hidden="1" x14ac:dyDescent="0.3">
      <c r="A423" s="1">
        <v>209</v>
      </c>
      <c r="B423" s="1" t="s">
        <v>802</v>
      </c>
      <c r="C423" s="5">
        <v>43263.52925925926</v>
      </c>
      <c r="D423" s="1" t="s">
        <v>873</v>
      </c>
      <c r="E423" s="1" t="s">
        <v>90</v>
      </c>
      <c r="F423" s="1" t="s">
        <v>700</v>
      </c>
      <c r="G423" s="1" t="s">
        <v>653</v>
      </c>
      <c r="H423" s="1" t="s">
        <v>654</v>
      </c>
      <c r="I423" s="1" t="s">
        <v>85</v>
      </c>
      <c r="J423" s="1" t="s">
        <v>98</v>
      </c>
      <c r="K423" s="1" t="s">
        <v>796</v>
      </c>
      <c r="L423" s="2">
        <v>636</v>
      </c>
      <c r="M423" s="1" t="s">
        <v>874</v>
      </c>
      <c r="N423" s="1" t="s">
        <v>887</v>
      </c>
      <c r="O423" s="1"/>
      <c r="P423" s="1"/>
      <c r="Q423" s="1"/>
      <c r="R423" s="1" t="s">
        <v>218</v>
      </c>
      <c r="S423" s="1" t="s">
        <v>709</v>
      </c>
      <c r="T423" s="1"/>
      <c r="U423" s="1" t="s">
        <v>666</v>
      </c>
      <c r="V423" s="1" t="s">
        <v>667</v>
      </c>
      <c r="W423" s="1"/>
      <c r="X423" s="1">
        <f t="shared" si="30"/>
        <v>209</v>
      </c>
      <c r="Y423" s="1" t="str">
        <f t="shared" si="31"/>
        <v>Estimación Cancelada Desarrollo</v>
      </c>
      <c r="Z423" s="1">
        <f t="shared" si="32"/>
        <v>209</v>
      </c>
      <c r="AA423" s="1" t="str">
        <f t="shared" si="33"/>
        <v>Cerrado</v>
      </c>
      <c r="AB423" s="1" t="e">
        <f t="shared" si="34"/>
        <v>#N/A</v>
      </c>
    </row>
    <row r="424" spans="1:28" hidden="1" x14ac:dyDescent="0.3">
      <c r="A424" s="1">
        <v>210</v>
      </c>
      <c r="B424" s="1" t="s">
        <v>668</v>
      </c>
      <c r="C424" s="5">
        <v>43263.595949074072</v>
      </c>
      <c r="D424" s="1" t="s">
        <v>875</v>
      </c>
      <c r="E424" s="1" t="s">
        <v>455</v>
      </c>
      <c r="F424" s="1" t="s">
        <v>694</v>
      </c>
      <c r="G424" s="1" t="s">
        <v>722</v>
      </c>
      <c r="H424" s="1" t="s">
        <v>654</v>
      </c>
      <c r="I424" s="1" t="s">
        <v>55</v>
      </c>
      <c r="J424" s="1" t="s">
        <v>695</v>
      </c>
      <c r="K424" s="1" t="s">
        <v>67</v>
      </c>
      <c r="L424" s="2">
        <v>679</v>
      </c>
      <c r="M424" s="1" t="s">
        <v>876</v>
      </c>
      <c r="N424" s="1" t="s">
        <v>887</v>
      </c>
      <c r="O424" s="1"/>
      <c r="P424" s="1"/>
      <c r="Q424" s="1"/>
      <c r="R424" s="1"/>
      <c r="S424" s="1"/>
      <c r="T424" s="1"/>
      <c r="U424" s="1" t="s">
        <v>657</v>
      </c>
      <c r="V424" s="1" t="s">
        <v>658</v>
      </c>
      <c r="W424" s="1"/>
      <c r="X424" s="1" t="e">
        <f t="shared" si="30"/>
        <v>#N/A</v>
      </c>
      <c r="Y424" s="1" t="e">
        <f t="shared" si="31"/>
        <v>#N/A</v>
      </c>
      <c r="Z424" s="1" t="e">
        <f t="shared" si="32"/>
        <v>#N/A</v>
      </c>
      <c r="AA424" s="1" t="e">
        <f t="shared" si="33"/>
        <v>#N/A</v>
      </c>
      <c r="AB424" s="1" t="e">
        <f t="shared" si="34"/>
        <v>#N/A</v>
      </c>
    </row>
    <row r="425" spans="1:28" hidden="1" x14ac:dyDescent="0.3">
      <c r="A425" s="1">
        <v>211</v>
      </c>
      <c r="B425" s="1" t="s">
        <v>186</v>
      </c>
      <c r="C425" s="5">
        <v>43263.655532407407</v>
      </c>
      <c r="D425" s="1" t="s">
        <v>877</v>
      </c>
      <c r="E425" s="1" t="s">
        <v>78</v>
      </c>
      <c r="F425" s="1" t="s">
        <v>662</v>
      </c>
      <c r="G425" s="1" t="s">
        <v>653</v>
      </c>
      <c r="H425" s="1" t="s">
        <v>654</v>
      </c>
      <c r="I425" s="1" t="s">
        <v>39</v>
      </c>
      <c r="J425" s="1" t="s">
        <v>79</v>
      </c>
      <c r="K425" s="1" t="s">
        <v>186</v>
      </c>
      <c r="L425" s="2">
        <v>947</v>
      </c>
      <c r="M425" s="1" t="s">
        <v>878</v>
      </c>
      <c r="N425" s="1" t="s">
        <v>887</v>
      </c>
      <c r="O425" s="1"/>
      <c r="P425" s="1"/>
      <c r="Q425" s="1"/>
      <c r="R425" s="1"/>
      <c r="S425" s="1"/>
      <c r="T425" s="1"/>
      <c r="U425" s="1" t="s">
        <v>666</v>
      </c>
      <c r="V425" s="1" t="s">
        <v>667</v>
      </c>
      <c r="W425" s="1"/>
      <c r="X425" s="1">
        <f t="shared" si="30"/>
        <v>211</v>
      </c>
      <c r="Y425" s="1" t="str">
        <f t="shared" si="31"/>
        <v>Estimación Aprobada</v>
      </c>
      <c r="Z425" s="1">
        <f t="shared" si="32"/>
        <v>211</v>
      </c>
      <c r="AA425" s="1" t="str">
        <f t="shared" si="33"/>
        <v>Cerrado</v>
      </c>
      <c r="AB425" s="1" t="e">
        <f t="shared" si="34"/>
        <v>#N/A</v>
      </c>
    </row>
    <row r="426" spans="1:28" hidden="1" x14ac:dyDescent="0.3">
      <c r="A426" s="1">
        <v>215</v>
      </c>
      <c r="B426" s="1" t="s">
        <v>214</v>
      </c>
      <c r="C426" s="5">
        <v>43263.773425925923</v>
      </c>
      <c r="D426" s="1" t="s">
        <v>880</v>
      </c>
      <c r="E426" s="1" t="s">
        <v>159</v>
      </c>
      <c r="F426" s="1" t="s">
        <v>688</v>
      </c>
      <c r="G426" s="1" t="s">
        <v>653</v>
      </c>
      <c r="H426" s="1" t="s">
        <v>654</v>
      </c>
      <c r="I426" s="1" t="s">
        <v>660</v>
      </c>
      <c r="J426" s="1" t="s">
        <v>210</v>
      </c>
      <c r="K426" s="1" t="s">
        <v>214</v>
      </c>
      <c r="L426" s="2">
        <v>19</v>
      </c>
      <c r="M426" s="1" t="s">
        <v>881</v>
      </c>
      <c r="N426" s="1" t="s">
        <v>887</v>
      </c>
      <c r="O426" s="1"/>
      <c r="P426" s="1"/>
      <c r="Q426" s="1"/>
      <c r="R426" s="1"/>
      <c r="S426" s="1"/>
      <c r="T426" s="1"/>
      <c r="U426" s="1" t="s">
        <v>666</v>
      </c>
      <c r="V426" s="1" t="s">
        <v>667</v>
      </c>
      <c r="W426" s="1"/>
      <c r="X426" s="1">
        <f t="shared" si="30"/>
        <v>215</v>
      </c>
      <c r="Y426" s="1" t="str">
        <f t="shared" si="31"/>
        <v>Estimación Aprobada</v>
      </c>
      <c r="Z426" s="1">
        <f t="shared" si="32"/>
        <v>215</v>
      </c>
      <c r="AA426" s="1" t="str">
        <f t="shared" si="33"/>
        <v>Cerrado</v>
      </c>
      <c r="AB426" s="1" t="e">
        <f t="shared" si="34"/>
        <v>#N/A</v>
      </c>
    </row>
    <row r="427" spans="1:28" hidden="1" x14ac:dyDescent="0.3">
      <c r="A427" s="1">
        <v>222</v>
      </c>
      <c r="B427" s="1" t="s">
        <v>678</v>
      </c>
      <c r="C427" s="5">
        <v>43264.799722222226</v>
      </c>
      <c r="D427" s="1" t="s">
        <v>883</v>
      </c>
      <c r="E427" s="1" t="s">
        <v>48</v>
      </c>
      <c r="F427" s="1" t="s">
        <v>652</v>
      </c>
      <c r="G427" s="1" t="s">
        <v>653</v>
      </c>
      <c r="H427" s="1" t="s">
        <v>654</v>
      </c>
      <c r="I427" s="1" t="s">
        <v>123</v>
      </c>
      <c r="J427" s="1" t="s">
        <v>128</v>
      </c>
      <c r="K427" s="1" t="s">
        <v>122</v>
      </c>
      <c r="L427" s="2">
        <v>700</v>
      </c>
      <c r="M427" s="1" t="s">
        <v>680</v>
      </c>
      <c r="N427" s="1" t="s">
        <v>887</v>
      </c>
      <c r="O427" s="1"/>
      <c r="P427" s="1"/>
      <c r="Q427" s="1"/>
      <c r="R427" s="1"/>
      <c r="S427" s="1"/>
      <c r="T427" s="1"/>
      <c r="U427" s="1" t="s">
        <v>657</v>
      </c>
      <c r="V427" s="1" t="s">
        <v>658</v>
      </c>
      <c r="W427" s="1"/>
      <c r="X427" s="1" t="e">
        <f t="shared" si="30"/>
        <v>#N/A</v>
      </c>
      <c r="Y427" s="1" t="e">
        <f t="shared" si="31"/>
        <v>#N/A</v>
      </c>
      <c r="Z427" s="1" t="e">
        <f t="shared" si="32"/>
        <v>#N/A</v>
      </c>
      <c r="AA427" s="1" t="e">
        <f t="shared" si="33"/>
        <v>#N/A</v>
      </c>
      <c r="AB427" s="1" t="e">
        <f t="shared" si="34"/>
        <v>#N/A</v>
      </c>
    </row>
    <row r="428" spans="1:28" hidden="1" x14ac:dyDescent="0.3">
      <c r="A428" s="1">
        <v>224</v>
      </c>
      <c r="B428" s="1" t="s">
        <v>884</v>
      </c>
      <c r="C428" s="5">
        <v>43266.485555555555</v>
      </c>
      <c r="D428" s="1" t="s">
        <v>885</v>
      </c>
      <c r="E428" s="1" t="s">
        <v>90</v>
      </c>
      <c r="F428" s="1" t="s">
        <v>700</v>
      </c>
      <c r="G428" s="1" t="s">
        <v>653</v>
      </c>
      <c r="H428" s="1" t="s">
        <v>654</v>
      </c>
      <c r="I428" s="1" t="s">
        <v>85</v>
      </c>
      <c r="J428" s="1" t="s">
        <v>211</v>
      </c>
      <c r="K428" s="1" t="s">
        <v>207</v>
      </c>
      <c r="L428" s="2">
        <v>987</v>
      </c>
      <c r="M428" s="1" t="s">
        <v>886</v>
      </c>
      <c r="N428" s="1" t="s">
        <v>887</v>
      </c>
      <c r="O428" s="1"/>
      <c r="P428" s="1"/>
      <c r="Q428" s="1"/>
      <c r="R428" s="1"/>
      <c r="S428" s="1"/>
      <c r="T428" s="1"/>
      <c r="U428" s="1" t="s">
        <v>677</v>
      </c>
      <c r="V428" s="1" t="s">
        <v>667</v>
      </c>
      <c r="W428" s="1"/>
      <c r="X428" s="1">
        <f t="shared" si="30"/>
        <v>224</v>
      </c>
      <c r="Y428" s="1" t="str">
        <f t="shared" si="31"/>
        <v>Estimación Cancelada Desarrollo</v>
      </c>
      <c r="Z428" s="1" t="e">
        <f t="shared" si="32"/>
        <v>#N/A</v>
      </c>
      <c r="AA428" s="1" t="e">
        <f t="shared" si="33"/>
        <v>#N/A</v>
      </c>
      <c r="AB428" s="1" t="e">
        <f t="shared" si="34"/>
        <v>#N/A</v>
      </c>
    </row>
    <row r="429" spans="1:28" hidden="1" x14ac:dyDescent="0.3">
      <c r="A429" s="1">
        <v>227</v>
      </c>
      <c r="B429" s="1" t="s">
        <v>891</v>
      </c>
      <c r="C429" s="5">
        <v>43269.551666666666</v>
      </c>
      <c r="D429" s="1" t="s">
        <v>892</v>
      </c>
      <c r="E429" s="1" t="s">
        <v>90</v>
      </c>
      <c r="F429" s="1" t="s">
        <v>700</v>
      </c>
      <c r="G429" s="1" t="s">
        <v>653</v>
      </c>
      <c r="H429" s="1" t="s">
        <v>654</v>
      </c>
      <c r="I429" s="1" t="s">
        <v>85</v>
      </c>
      <c r="J429" s="1" t="s">
        <v>217</v>
      </c>
      <c r="K429" s="1" t="s">
        <v>84</v>
      </c>
      <c r="L429" s="2">
        <v>999</v>
      </c>
      <c r="M429" s="1" t="s">
        <v>893</v>
      </c>
      <c r="N429" s="1" t="s">
        <v>887</v>
      </c>
      <c r="O429" s="1"/>
      <c r="P429" s="1"/>
      <c r="Q429" s="1"/>
      <c r="R429" s="1"/>
      <c r="S429" s="1"/>
      <c r="T429" s="1"/>
      <c r="U429" s="1" t="s">
        <v>666</v>
      </c>
      <c r="V429" s="1" t="s">
        <v>667</v>
      </c>
      <c r="W429" s="1"/>
      <c r="X429" s="1">
        <f t="shared" si="30"/>
        <v>227</v>
      </c>
      <c r="Y429" s="1" t="str">
        <f t="shared" si="31"/>
        <v>Estimación Cancelada Desarrollo</v>
      </c>
      <c r="Z429" s="1">
        <f t="shared" si="32"/>
        <v>227</v>
      </c>
      <c r="AA429" s="1" t="str">
        <f t="shared" si="33"/>
        <v>Cerrado</v>
      </c>
      <c r="AB429" s="1" t="e">
        <f t="shared" si="34"/>
        <v>#N/A</v>
      </c>
    </row>
    <row r="430" spans="1:28" hidden="1" x14ac:dyDescent="0.3">
      <c r="A430" s="1">
        <v>228</v>
      </c>
      <c r="B430" s="1" t="s">
        <v>214</v>
      </c>
      <c r="C430" s="5">
        <v>43269.699236111112</v>
      </c>
      <c r="D430" s="1" t="s">
        <v>894</v>
      </c>
      <c r="E430" s="1" t="s">
        <v>216</v>
      </c>
      <c r="F430" s="1" t="s">
        <v>691</v>
      </c>
      <c r="G430" s="1" t="s">
        <v>653</v>
      </c>
      <c r="H430" s="1" t="s">
        <v>654</v>
      </c>
      <c r="I430" s="1" t="s">
        <v>660</v>
      </c>
      <c r="J430" s="1" t="s">
        <v>217</v>
      </c>
      <c r="K430" s="1" t="s">
        <v>214</v>
      </c>
      <c r="L430" s="2">
        <v>979</v>
      </c>
      <c r="M430" s="1" t="s">
        <v>692</v>
      </c>
      <c r="N430" s="1" t="s">
        <v>887</v>
      </c>
      <c r="O430" s="1"/>
      <c r="P430" s="1"/>
      <c r="Q430" s="1"/>
      <c r="R430" s="1"/>
      <c r="S430" s="1"/>
      <c r="T430" s="1"/>
      <c r="U430" s="1" t="s">
        <v>657</v>
      </c>
      <c r="V430" s="1" t="s">
        <v>658</v>
      </c>
      <c r="W430" s="1"/>
      <c r="X430" s="1" t="e">
        <f t="shared" si="30"/>
        <v>#N/A</v>
      </c>
      <c r="Y430" s="1" t="e">
        <f t="shared" si="31"/>
        <v>#N/A</v>
      </c>
      <c r="Z430" s="1" t="e">
        <f t="shared" si="32"/>
        <v>#N/A</v>
      </c>
      <c r="AA430" s="1" t="e">
        <f t="shared" si="33"/>
        <v>#N/A</v>
      </c>
      <c r="AB430" s="1" t="e">
        <f t="shared" si="34"/>
        <v>#N/A</v>
      </c>
    </row>
    <row r="431" spans="1:28" hidden="1" x14ac:dyDescent="0.3">
      <c r="A431" s="1">
        <v>229</v>
      </c>
      <c r="B431" s="1" t="s">
        <v>214</v>
      </c>
      <c r="C431" s="5">
        <v>43269.706238425926</v>
      </c>
      <c r="D431" s="1" t="s">
        <v>895</v>
      </c>
      <c r="E431" s="1" t="s">
        <v>216</v>
      </c>
      <c r="F431" s="1" t="s">
        <v>691</v>
      </c>
      <c r="G431" s="1" t="s">
        <v>653</v>
      </c>
      <c r="H431" s="1" t="s">
        <v>654</v>
      </c>
      <c r="I431" s="1" t="s">
        <v>660</v>
      </c>
      <c r="J431" s="1" t="s">
        <v>217</v>
      </c>
      <c r="K431" s="1" t="s">
        <v>214</v>
      </c>
      <c r="L431" s="2">
        <v>979</v>
      </c>
      <c r="M431" s="1" t="s">
        <v>692</v>
      </c>
      <c r="N431" s="1" t="s">
        <v>887</v>
      </c>
      <c r="O431" s="1"/>
      <c r="P431" s="1"/>
      <c r="Q431" s="1"/>
      <c r="R431" s="1"/>
      <c r="S431" s="1"/>
      <c r="T431" s="1"/>
      <c r="U431" s="1" t="s">
        <v>657</v>
      </c>
      <c r="V431" s="1" t="s">
        <v>658</v>
      </c>
      <c r="W431" s="1"/>
      <c r="X431" s="1" t="e">
        <f t="shared" si="30"/>
        <v>#N/A</v>
      </c>
      <c r="Y431" s="1" t="e">
        <f t="shared" si="31"/>
        <v>#N/A</v>
      </c>
      <c r="Z431" s="1" t="e">
        <f t="shared" si="32"/>
        <v>#N/A</v>
      </c>
      <c r="AA431" s="1" t="e">
        <f t="shared" si="33"/>
        <v>#N/A</v>
      </c>
      <c r="AB431" s="1" t="e">
        <f t="shared" si="34"/>
        <v>#N/A</v>
      </c>
    </row>
    <row r="432" spans="1:28" hidden="1" x14ac:dyDescent="0.3">
      <c r="A432" s="1">
        <v>232</v>
      </c>
      <c r="B432" s="1" t="s">
        <v>214</v>
      </c>
      <c r="C432" s="5">
        <v>43269.729826388888</v>
      </c>
      <c r="D432" s="1" t="s">
        <v>896</v>
      </c>
      <c r="E432" s="1" t="s">
        <v>216</v>
      </c>
      <c r="F432" s="1" t="s">
        <v>691</v>
      </c>
      <c r="G432" s="1" t="s">
        <v>653</v>
      </c>
      <c r="H432" s="1" t="s">
        <v>654</v>
      </c>
      <c r="I432" s="1" t="s">
        <v>660</v>
      </c>
      <c r="J432" s="1" t="s">
        <v>217</v>
      </c>
      <c r="K432" s="1" t="s">
        <v>214</v>
      </c>
      <c r="L432" s="2">
        <v>979</v>
      </c>
      <c r="M432" s="1" t="s">
        <v>692</v>
      </c>
      <c r="N432" s="1" t="s">
        <v>887</v>
      </c>
      <c r="O432" s="1"/>
      <c r="P432" s="1"/>
      <c r="Q432" s="1"/>
      <c r="R432" s="1"/>
      <c r="S432" s="1"/>
      <c r="T432" s="1"/>
      <c r="U432" s="1" t="s">
        <v>657</v>
      </c>
      <c r="V432" s="1" t="s">
        <v>658</v>
      </c>
      <c r="W432" s="1"/>
      <c r="X432" s="1" t="e">
        <f t="shared" si="30"/>
        <v>#N/A</v>
      </c>
      <c r="Y432" s="1" t="e">
        <f t="shared" si="31"/>
        <v>#N/A</v>
      </c>
      <c r="Z432" s="1" t="e">
        <f t="shared" si="32"/>
        <v>#N/A</v>
      </c>
      <c r="AA432" s="1" t="e">
        <f t="shared" si="33"/>
        <v>#N/A</v>
      </c>
      <c r="AB432" s="1" t="e">
        <f t="shared" si="34"/>
        <v>#N/A</v>
      </c>
    </row>
    <row r="433" spans="1:28" hidden="1" x14ac:dyDescent="0.3">
      <c r="A433" s="1">
        <v>233</v>
      </c>
      <c r="B433" s="1" t="s">
        <v>214</v>
      </c>
      <c r="C433" s="5">
        <v>43269.733078703706</v>
      </c>
      <c r="D433" s="1" t="s">
        <v>897</v>
      </c>
      <c r="E433" s="1" t="s">
        <v>216</v>
      </c>
      <c r="F433" s="1" t="s">
        <v>691</v>
      </c>
      <c r="G433" s="1" t="s">
        <v>653</v>
      </c>
      <c r="H433" s="1" t="s">
        <v>654</v>
      </c>
      <c r="I433" s="1" t="s">
        <v>660</v>
      </c>
      <c r="J433" s="1" t="s">
        <v>217</v>
      </c>
      <c r="K433" s="1" t="s">
        <v>214</v>
      </c>
      <c r="L433" s="2">
        <v>979</v>
      </c>
      <c r="M433" s="1" t="s">
        <v>692</v>
      </c>
      <c r="N433" s="1" t="s">
        <v>887</v>
      </c>
      <c r="O433" s="1"/>
      <c r="P433" s="1"/>
      <c r="Q433" s="1"/>
      <c r="R433" s="1"/>
      <c r="S433" s="1"/>
      <c r="T433" s="1"/>
      <c r="U433" s="1" t="s">
        <v>657</v>
      </c>
      <c r="V433" s="1" t="s">
        <v>658</v>
      </c>
      <c r="W433" s="1"/>
      <c r="X433" s="1" t="e">
        <f t="shared" si="30"/>
        <v>#N/A</v>
      </c>
      <c r="Y433" s="1" t="e">
        <f t="shared" si="31"/>
        <v>#N/A</v>
      </c>
      <c r="Z433" s="1" t="e">
        <f t="shared" si="32"/>
        <v>#N/A</v>
      </c>
      <c r="AA433" s="1" t="e">
        <f t="shared" si="33"/>
        <v>#N/A</v>
      </c>
      <c r="AB433" s="1" t="e">
        <f t="shared" si="34"/>
        <v>#N/A</v>
      </c>
    </row>
    <row r="434" spans="1:28" hidden="1" x14ac:dyDescent="0.3">
      <c r="A434" s="1">
        <v>234</v>
      </c>
      <c r="B434" s="1" t="s">
        <v>54</v>
      </c>
      <c r="C434" s="5">
        <v>43270.37431712963</v>
      </c>
      <c r="D434" s="1" t="s">
        <v>898</v>
      </c>
      <c r="E434" s="1" t="s">
        <v>78</v>
      </c>
      <c r="F434" s="1" t="s">
        <v>662</v>
      </c>
      <c r="G434" s="1" t="s">
        <v>653</v>
      </c>
      <c r="H434" s="1" t="s">
        <v>654</v>
      </c>
      <c r="I434" s="1" t="s">
        <v>39</v>
      </c>
      <c r="J434" s="1" t="s">
        <v>394</v>
      </c>
      <c r="K434" s="1" t="s">
        <v>376</v>
      </c>
      <c r="L434" s="2">
        <v>672</v>
      </c>
      <c r="M434" s="1" t="s">
        <v>899</v>
      </c>
      <c r="N434" s="1" t="s">
        <v>887</v>
      </c>
      <c r="O434" s="1"/>
      <c r="P434" s="1"/>
      <c r="Q434" s="1"/>
      <c r="R434" s="1"/>
      <c r="S434" s="1"/>
      <c r="T434" s="1"/>
      <c r="U434" s="1" t="s">
        <v>666</v>
      </c>
      <c r="V434" s="1" t="s">
        <v>667</v>
      </c>
      <c r="W434" s="1"/>
      <c r="X434" s="1">
        <f t="shared" si="30"/>
        <v>234</v>
      </c>
      <c r="Y434" s="1" t="str">
        <f t="shared" si="31"/>
        <v>Estimación Aprobada</v>
      </c>
      <c r="Z434" s="1">
        <f t="shared" si="32"/>
        <v>234</v>
      </c>
      <c r="AA434" s="1" t="str">
        <f t="shared" si="33"/>
        <v>Cerrado</v>
      </c>
      <c r="AB434" s="1" t="e">
        <f t="shared" si="34"/>
        <v>#N/A</v>
      </c>
    </row>
    <row r="435" spans="1:28" hidden="1" x14ac:dyDescent="0.3">
      <c r="A435" s="1">
        <v>235</v>
      </c>
      <c r="B435" s="1" t="s">
        <v>281</v>
      </c>
      <c r="C435" s="5">
        <v>43270.798483796294</v>
      </c>
      <c r="D435" s="1" t="s">
        <v>900</v>
      </c>
      <c r="E435" s="1" t="s">
        <v>48</v>
      </c>
      <c r="F435" s="1" t="s">
        <v>652</v>
      </c>
      <c r="G435" s="1" t="s">
        <v>653</v>
      </c>
      <c r="H435" s="1" t="s">
        <v>654</v>
      </c>
      <c r="I435" s="1" t="s">
        <v>123</v>
      </c>
      <c r="J435" s="1" t="s">
        <v>50</v>
      </c>
      <c r="K435" s="1" t="s">
        <v>281</v>
      </c>
      <c r="L435" s="2">
        <v>2083</v>
      </c>
      <c r="M435" s="1" t="s">
        <v>901</v>
      </c>
      <c r="N435" s="1" t="s">
        <v>887</v>
      </c>
      <c r="O435" s="1"/>
      <c r="P435" s="1"/>
      <c r="Q435" s="1"/>
      <c r="R435" s="1"/>
      <c r="S435" s="1"/>
      <c r="T435" s="1"/>
      <c r="U435" s="1" t="s">
        <v>677</v>
      </c>
      <c r="V435" s="1" t="s">
        <v>667</v>
      </c>
      <c r="W435" s="1"/>
      <c r="X435" s="1">
        <f t="shared" si="30"/>
        <v>235</v>
      </c>
      <c r="Y435" s="1" t="str">
        <f t="shared" si="31"/>
        <v>Estimación Cancelada Desarrollo</v>
      </c>
      <c r="Z435" s="1" t="e">
        <f t="shared" si="32"/>
        <v>#N/A</v>
      </c>
      <c r="AA435" s="1" t="e">
        <f t="shared" si="33"/>
        <v>#N/A</v>
      </c>
      <c r="AB435" s="1" t="e">
        <f t="shared" si="34"/>
        <v>#N/A</v>
      </c>
    </row>
    <row r="436" spans="1:28" hidden="1" x14ac:dyDescent="0.3">
      <c r="A436" s="1">
        <v>236</v>
      </c>
      <c r="B436" s="1" t="s">
        <v>902</v>
      </c>
      <c r="C436" s="5">
        <v>43272.707870370374</v>
      </c>
      <c r="D436" s="1" t="s">
        <v>903</v>
      </c>
      <c r="E436" s="1" t="s">
        <v>90</v>
      </c>
      <c r="F436" s="1" t="s">
        <v>700</v>
      </c>
      <c r="G436" s="1" t="s">
        <v>653</v>
      </c>
      <c r="H436" s="1" t="s">
        <v>654</v>
      </c>
      <c r="I436" s="1" t="s">
        <v>85</v>
      </c>
      <c r="J436" s="1" t="s">
        <v>109</v>
      </c>
      <c r="K436" s="1" t="s">
        <v>103</v>
      </c>
      <c r="L436" s="2">
        <v>666</v>
      </c>
      <c r="M436" s="1" t="s">
        <v>733</v>
      </c>
      <c r="N436" s="1" t="s">
        <v>887</v>
      </c>
      <c r="O436" s="1"/>
      <c r="P436" s="1"/>
      <c r="Q436" s="1"/>
      <c r="R436" s="1"/>
      <c r="S436" s="1"/>
      <c r="T436" s="1"/>
      <c r="U436" s="1" t="s">
        <v>666</v>
      </c>
      <c r="V436" s="1" t="s">
        <v>667</v>
      </c>
      <c r="W436" s="1"/>
      <c r="X436" s="1">
        <f t="shared" si="30"/>
        <v>236</v>
      </c>
      <c r="Y436" s="1" t="str">
        <f t="shared" si="31"/>
        <v>Estimación Aprobada</v>
      </c>
      <c r="Z436" s="1">
        <f t="shared" si="32"/>
        <v>236</v>
      </c>
      <c r="AA436" s="1" t="str">
        <f t="shared" si="33"/>
        <v>Cerrado</v>
      </c>
      <c r="AB436" s="1" t="e">
        <f t="shared" si="34"/>
        <v>#N/A</v>
      </c>
    </row>
    <row r="437" spans="1:28" hidden="1" x14ac:dyDescent="0.3">
      <c r="A437" s="1">
        <v>241</v>
      </c>
      <c r="B437" s="1" t="s">
        <v>186</v>
      </c>
      <c r="C437" s="5">
        <v>43273.725925925923</v>
      </c>
      <c r="D437" s="1" t="s">
        <v>911</v>
      </c>
      <c r="E437" s="1" t="s">
        <v>78</v>
      </c>
      <c r="F437" s="1" t="s">
        <v>662</v>
      </c>
      <c r="G437" s="1" t="s">
        <v>653</v>
      </c>
      <c r="H437" s="1" t="s">
        <v>654</v>
      </c>
      <c r="I437" s="1" t="s">
        <v>39</v>
      </c>
      <c r="J437" s="1" t="s">
        <v>79</v>
      </c>
      <c r="K437" s="1" t="s">
        <v>186</v>
      </c>
      <c r="L437" s="2">
        <v>930</v>
      </c>
      <c r="M437" s="1" t="s">
        <v>769</v>
      </c>
      <c r="N437" s="1" t="s">
        <v>887</v>
      </c>
      <c r="O437" s="1"/>
      <c r="P437" s="1"/>
      <c r="Q437" s="1"/>
      <c r="R437" s="1" t="s">
        <v>218</v>
      </c>
      <c r="S437" s="1" t="s">
        <v>672</v>
      </c>
      <c r="T437" s="1"/>
      <c r="U437" s="1" t="s">
        <v>666</v>
      </c>
      <c r="V437" s="1" t="s">
        <v>667</v>
      </c>
      <c r="W437" s="1"/>
      <c r="X437" s="1">
        <f t="shared" si="30"/>
        <v>241</v>
      </c>
      <c r="Y437" s="1" t="str">
        <f t="shared" si="31"/>
        <v>Estimación Aprobada</v>
      </c>
      <c r="Z437" s="1">
        <f t="shared" si="32"/>
        <v>241</v>
      </c>
      <c r="AA437" s="1" t="str">
        <f t="shared" si="33"/>
        <v>Cerrado</v>
      </c>
      <c r="AB437" s="1" t="e">
        <f t="shared" si="34"/>
        <v>#N/A</v>
      </c>
    </row>
    <row r="438" spans="1:28" hidden="1" x14ac:dyDescent="0.3">
      <c r="A438" s="1">
        <v>242</v>
      </c>
      <c r="B438" s="1" t="s">
        <v>214</v>
      </c>
      <c r="C438" s="5">
        <v>43275.719768518517</v>
      </c>
      <c r="D438" s="1" t="s">
        <v>912</v>
      </c>
      <c r="E438" s="1" t="s">
        <v>216</v>
      </c>
      <c r="F438" s="1" t="s">
        <v>691</v>
      </c>
      <c r="G438" s="1" t="s">
        <v>653</v>
      </c>
      <c r="H438" s="1" t="s">
        <v>654</v>
      </c>
      <c r="I438" s="1" t="s">
        <v>660</v>
      </c>
      <c r="J438" s="1" t="s">
        <v>217</v>
      </c>
      <c r="K438" s="1" t="s">
        <v>214</v>
      </c>
      <c r="L438" s="2">
        <v>979</v>
      </c>
      <c r="M438" s="1" t="s">
        <v>692</v>
      </c>
      <c r="N438" s="1" t="s">
        <v>887</v>
      </c>
      <c r="O438" s="1"/>
      <c r="P438" s="1"/>
      <c r="Q438" s="1"/>
      <c r="R438" s="1"/>
      <c r="S438" s="1"/>
      <c r="T438" s="1"/>
      <c r="U438" s="1" t="s">
        <v>657</v>
      </c>
      <c r="V438" s="1" t="s">
        <v>658</v>
      </c>
      <c r="W438" s="1"/>
      <c r="X438" s="1" t="e">
        <f t="shared" si="30"/>
        <v>#N/A</v>
      </c>
      <c r="Y438" s="1" t="e">
        <f t="shared" si="31"/>
        <v>#N/A</v>
      </c>
      <c r="Z438" s="1" t="e">
        <f t="shared" si="32"/>
        <v>#N/A</v>
      </c>
      <c r="AA438" s="1" t="e">
        <f t="shared" si="33"/>
        <v>#N/A</v>
      </c>
      <c r="AB438" s="1" t="e">
        <f t="shared" si="34"/>
        <v>#N/A</v>
      </c>
    </row>
    <row r="439" spans="1:28" hidden="1" x14ac:dyDescent="0.3">
      <c r="A439" s="1">
        <v>243</v>
      </c>
      <c r="B439" s="1" t="s">
        <v>207</v>
      </c>
      <c r="C439" s="5">
        <v>43276.46361111111</v>
      </c>
      <c r="D439" s="1" t="s">
        <v>913</v>
      </c>
      <c r="E439" s="1" t="s">
        <v>90</v>
      </c>
      <c r="F439" s="1" t="s">
        <v>700</v>
      </c>
      <c r="G439" s="1" t="s">
        <v>653</v>
      </c>
      <c r="H439" s="1" t="s">
        <v>654</v>
      </c>
      <c r="I439" s="1" t="s">
        <v>85</v>
      </c>
      <c r="J439" s="1" t="s">
        <v>211</v>
      </c>
      <c r="K439" s="1" t="s">
        <v>207</v>
      </c>
      <c r="L439" s="2">
        <v>623</v>
      </c>
      <c r="M439" s="1" t="s">
        <v>914</v>
      </c>
      <c r="N439" s="1" t="s">
        <v>887</v>
      </c>
      <c r="O439" s="1"/>
      <c r="P439" s="1"/>
      <c r="Q439" s="1"/>
      <c r="R439" s="1"/>
      <c r="S439" s="1"/>
      <c r="T439" s="1"/>
      <c r="U439" s="1" t="s">
        <v>657</v>
      </c>
      <c r="V439" s="1" t="s">
        <v>658</v>
      </c>
      <c r="W439" s="1"/>
      <c r="X439" s="1" t="e">
        <f t="shared" si="30"/>
        <v>#N/A</v>
      </c>
      <c r="Y439" s="1" t="e">
        <f t="shared" si="31"/>
        <v>#N/A</v>
      </c>
      <c r="Z439" s="1" t="e">
        <f t="shared" si="32"/>
        <v>#N/A</v>
      </c>
      <c r="AA439" s="1" t="e">
        <f t="shared" si="33"/>
        <v>#N/A</v>
      </c>
      <c r="AB439" s="1" t="e">
        <f t="shared" si="34"/>
        <v>#N/A</v>
      </c>
    </row>
    <row r="440" spans="1:28" hidden="1" x14ac:dyDescent="0.3">
      <c r="A440" s="1">
        <v>245</v>
      </c>
      <c r="B440" s="1" t="s">
        <v>207</v>
      </c>
      <c r="C440" s="5">
        <v>43276.595011574071</v>
      </c>
      <c r="D440" s="1" t="s">
        <v>915</v>
      </c>
      <c r="E440" s="1" t="s">
        <v>90</v>
      </c>
      <c r="F440" s="1" t="s">
        <v>700</v>
      </c>
      <c r="G440" s="1" t="s">
        <v>653</v>
      </c>
      <c r="H440" s="1" t="s">
        <v>654</v>
      </c>
      <c r="I440" s="1" t="s">
        <v>85</v>
      </c>
      <c r="J440" s="1" t="s">
        <v>211</v>
      </c>
      <c r="K440" s="1" t="s">
        <v>207</v>
      </c>
      <c r="L440" s="2">
        <v>698</v>
      </c>
      <c r="M440" s="1" t="s">
        <v>910</v>
      </c>
      <c r="N440" s="1" t="s">
        <v>887</v>
      </c>
      <c r="O440" s="1"/>
      <c r="P440" s="1"/>
      <c r="Q440" s="1"/>
      <c r="R440" s="1"/>
      <c r="S440" s="1"/>
      <c r="T440" s="1"/>
      <c r="U440" s="1" t="s">
        <v>657</v>
      </c>
      <c r="V440" s="1" t="s">
        <v>658</v>
      </c>
      <c r="W440" s="1"/>
      <c r="X440" s="1" t="e">
        <f t="shared" si="30"/>
        <v>#N/A</v>
      </c>
      <c r="Y440" s="1" t="e">
        <f t="shared" si="31"/>
        <v>#N/A</v>
      </c>
      <c r="Z440" s="1" t="e">
        <f t="shared" si="32"/>
        <v>#N/A</v>
      </c>
      <c r="AA440" s="1" t="e">
        <f t="shared" si="33"/>
        <v>#N/A</v>
      </c>
      <c r="AB440" s="1" t="e">
        <f t="shared" si="34"/>
        <v>#N/A</v>
      </c>
    </row>
    <row r="441" spans="1:28" hidden="1" x14ac:dyDescent="0.3">
      <c r="A441" s="1">
        <v>246</v>
      </c>
      <c r="B441" s="1" t="s">
        <v>207</v>
      </c>
      <c r="C441" s="5">
        <v>43276.606261574074</v>
      </c>
      <c r="D441" s="1" t="s">
        <v>916</v>
      </c>
      <c r="E441" s="1" t="s">
        <v>90</v>
      </c>
      <c r="F441" s="1" t="s">
        <v>700</v>
      </c>
      <c r="G441" s="1" t="s">
        <v>653</v>
      </c>
      <c r="H441" s="1" t="s">
        <v>654</v>
      </c>
      <c r="I441" s="1" t="s">
        <v>85</v>
      </c>
      <c r="J441" s="1" t="s">
        <v>211</v>
      </c>
      <c r="K441" s="1" t="s">
        <v>207</v>
      </c>
      <c r="L441" s="2">
        <v>698</v>
      </c>
      <c r="M441" s="1" t="s">
        <v>910</v>
      </c>
      <c r="N441" s="1" t="s">
        <v>887</v>
      </c>
      <c r="O441" s="1"/>
      <c r="P441" s="1"/>
      <c r="Q441" s="1"/>
      <c r="R441" s="1"/>
      <c r="S441" s="1"/>
      <c r="T441" s="1"/>
      <c r="U441" s="1" t="s">
        <v>657</v>
      </c>
      <c r="V441" s="1" t="s">
        <v>658</v>
      </c>
      <c r="W441" s="1"/>
      <c r="X441" s="1" t="e">
        <f t="shared" si="30"/>
        <v>#N/A</v>
      </c>
      <c r="Y441" s="1" t="e">
        <f t="shared" si="31"/>
        <v>#N/A</v>
      </c>
      <c r="Z441" s="1" t="e">
        <f t="shared" si="32"/>
        <v>#N/A</v>
      </c>
      <c r="AA441" s="1" t="e">
        <f t="shared" si="33"/>
        <v>#N/A</v>
      </c>
      <c r="AB441" s="1" t="e">
        <f t="shared" si="34"/>
        <v>#N/A</v>
      </c>
    </row>
    <row r="442" spans="1:28" hidden="1" x14ac:dyDescent="0.3">
      <c r="A442" s="1">
        <v>247</v>
      </c>
      <c r="B442" s="1" t="s">
        <v>207</v>
      </c>
      <c r="C442" s="5">
        <v>43276.683564814812</v>
      </c>
      <c r="D442" s="1" t="s">
        <v>917</v>
      </c>
      <c r="E442" s="1" t="s">
        <v>90</v>
      </c>
      <c r="F442" s="1" t="s">
        <v>700</v>
      </c>
      <c r="G442" s="1" t="s">
        <v>653</v>
      </c>
      <c r="H442" s="1" t="s">
        <v>654</v>
      </c>
      <c r="I442" s="1" t="s">
        <v>85</v>
      </c>
      <c r="J442" s="1" t="s">
        <v>211</v>
      </c>
      <c r="K442" s="1" t="s">
        <v>207</v>
      </c>
      <c r="L442" s="2" t="s">
        <v>46</v>
      </c>
      <c r="M442" s="1" t="s">
        <v>46</v>
      </c>
      <c r="N442" s="1" t="s">
        <v>46</v>
      </c>
      <c r="O442" s="1"/>
      <c r="P442" s="1"/>
      <c r="Q442" s="1"/>
      <c r="R442" s="1"/>
      <c r="S442" s="1"/>
      <c r="T442" s="1"/>
      <c r="U442" s="1" t="s">
        <v>677</v>
      </c>
      <c r="V442" s="1" t="s">
        <v>667</v>
      </c>
      <c r="W442" s="1"/>
      <c r="X442" s="1">
        <f t="shared" si="30"/>
        <v>247</v>
      </c>
      <c r="Y442" s="1" t="str">
        <f t="shared" si="31"/>
        <v>Estimación Aprobada</v>
      </c>
      <c r="Z442" s="1">
        <f t="shared" si="32"/>
        <v>247</v>
      </c>
      <c r="AA442" s="1" t="str">
        <f t="shared" si="33"/>
        <v>Cerrado</v>
      </c>
      <c r="AB442" s="1" t="e">
        <f t="shared" si="34"/>
        <v>#N/A</v>
      </c>
    </row>
    <row r="443" spans="1:28" hidden="1" x14ac:dyDescent="0.3">
      <c r="A443" s="1">
        <v>248</v>
      </c>
      <c r="B443" s="1" t="s">
        <v>207</v>
      </c>
      <c r="C443" s="5">
        <v>43276.696087962962</v>
      </c>
      <c r="D443" s="1" t="s">
        <v>918</v>
      </c>
      <c r="E443" s="1" t="s">
        <v>90</v>
      </c>
      <c r="F443" s="1" t="s">
        <v>700</v>
      </c>
      <c r="G443" s="1" t="s">
        <v>653</v>
      </c>
      <c r="H443" s="1" t="s">
        <v>654</v>
      </c>
      <c r="I443" s="1" t="s">
        <v>85</v>
      </c>
      <c r="J443" s="1" t="s">
        <v>211</v>
      </c>
      <c r="K443" s="1" t="s">
        <v>207</v>
      </c>
      <c r="L443" s="2" t="s">
        <v>46</v>
      </c>
      <c r="M443" s="1" t="s">
        <v>46</v>
      </c>
      <c r="N443" s="1" t="s">
        <v>46</v>
      </c>
      <c r="O443" s="1"/>
      <c r="P443" s="1"/>
      <c r="Q443" s="1"/>
      <c r="R443" s="1"/>
      <c r="S443" s="1"/>
      <c r="T443" s="1"/>
      <c r="U443" s="1" t="s">
        <v>677</v>
      </c>
      <c r="V443" s="1" t="s">
        <v>667</v>
      </c>
      <c r="W443" s="1"/>
      <c r="X443" s="1">
        <f t="shared" si="30"/>
        <v>248</v>
      </c>
      <c r="Y443" s="1" t="str">
        <f t="shared" si="31"/>
        <v>Estimación Aprobada</v>
      </c>
      <c r="Z443" s="1">
        <f t="shared" si="32"/>
        <v>248</v>
      </c>
      <c r="AA443" s="1" t="str">
        <f t="shared" si="33"/>
        <v>Cerrado</v>
      </c>
      <c r="AB443" s="1" t="e">
        <f t="shared" si="34"/>
        <v>#N/A</v>
      </c>
    </row>
    <row r="444" spans="1:28" hidden="1" x14ac:dyDescent="0.3">
      <c r="A444" s="1">
        <v>249</v>
      </c>
      <c r="B444" s="1" t="s">
        <v>207</v>
      </c>
      <c r="C444" s="5">
        <v>43277.506307870368</v>
      </c>
      <c r="D444" s="1" t="s">
        <v>919</v>
      </c>
      <c r="E444" s="1" t="s">
        <v>90</v>
      </c>
      <c r="F444" s="1" t="s">
        <v>700</v>
      </c>
      <c r="G444" s="1" t="s">
        <v>653</v>
      </c>
      <c r="H444" s="1" t="s">
        <v>654</v>
      </c>
      <c r="I444" s="1" t="s">
        <v>85</v>
      </c>
      <c r="J444" s="1" t="s">
        <v>211</v>
      </c>
      <c r="K444" s="1" t="s">
        <v>207</v>
      </c>
      <c r="L444" s="2">
        <v>588</v>
      </c>
      <c r="M444" s="1" t="s">
        <v>920</v>
      </c>
      <c r="N444" s="1" t="s">
        <v>887</v>
      </c>
      <c r="O444" s="1"/>
      <c r="P444" s="1"/>
      <c r="Q444" s="1"/>
      <c r="R444" s="1"/>
      <c r="S444" s="1"/>
      <c r="T444" s="1"/>
      <c r="U444" s="1" t="s">
        <v>666</v>
      </c>
      <c r="V444" s="1" t="s">
        <v>667</v>
      </c>
      <c r="W444" s="1"/>
      <c r="X444" s="1">
        <f t="shared" si="30"/>
        <v>249</v>
      </c>
      <c r="Y444" s="1" t="str">
        <f t="shared" si="31"/>
        <v>Estimación Aprobada</v>
      </c>
      <c r="Z444" s="1">
        <f t="shared" si="32"/>
        <v>249</v>
      </c>
      <c r="AA444" s="1" t="str">
        <f t="shared" si="33"/>
        <v>Cerrado</v>
      </c>
      <c r="AB444" s="1" t="e">
        <f t="shared" si="34"/>
        <v>#N/A</v>
      </c>
    </row>
    <row r="445" spans="1:28" hidden="1" x14ac:dyDescent="0.3">
      <c r="A445" s="1">
        <v>251</v>
      </c>
      <c r="B445" s="1" t="s">
        <v>922</v>
      </c>
      <c r="C445" s="5">
        <v>43279.691736111112</v>
      </c>
      <c r="D445" s="1" t="s">
        <v>923</v>
      </c>
      <c r="E445" s="1" t="s">
        <v>61</v>
      </c>
      <c r="F445" s="1" t="s">
        <v>719</v>
      </c>
      <c r="G445" s="1" t="s">
        <v>653</v>
      </c>
      <c r="H445" s="1" t="s">
        <v>654</v>
      </c>
      <c r="I445" s="1" t="s">
        <v>55</v>
      </c>
      <c r="J445" s="1" t="s">
        <v>62</v>
      </c>
      <c r="K445" s="1" t="s">
        <v>54</v>
      </c>
      <c r="L445" s="2">
        <v>299</v>
      </c>
      <c r="M445" s="1" t="s">
        <v>757</v>
      </c>
      <c r="N445" s="1" t="s">
        <v>887</v>
      </c>
      <c r="O445" s="1"/>
      <c r="P445" s="1"/>
      <c r="Q445" s="1"/>
      <c r="R445" s="1"/>
      <c r="S445" s="1"/>
      <c r="T445" s="1"/>
      <c r="U445" s="1" t="s">
        <v>666</v>
      </c>
      <c r="V445" s="1" t="s">
        <v>667</v>
      </c>
      <c r="W445" s="1"/>
      <c r="X445" s="1">
        <f t="shared" si="30"/>
        <v>251</v>
      </c>
      <c r="Y445" s="1" t="str">
        <f t="shared" si="31"/>
        <v>Estimación Aprobada</v>
      </c>
      <c r="Z445" s="1">
        <f t="shared" si="32"/>
        <v>251</v>
      </c>
      <c r="AA445" s="1" t="str">
        <f t="shared" si="33"/>
        <v>Cerrado</v>
      </c>
      <c r="AB445" s="1" t="e">
        <f t="shared" si="34"/>
        <v>#N/A</v>
      </c>
    </row>
    <row r="446" spans="1:28" hidden="1" x14ac:dyDescent="0.3">
      <c r="A446" s="1">
        <v>257</v>
      </c>
      <c r="B446" s="1" t="s">
        <v>207</v>
      </c>
      <c r="C446" s="5">
        <v>43284.722395833334</v>
      </c>
      <c r="D446" s="1" t="s">
        <v>934</v>
      </c>
      <c r="E446" s="1" t="s">
        <v>90</v>
      </c>
      <c r="F446" s="1" t="s">
        <v>700</v>
      </c>
      <c r="G446" s="1" t="s">
        <v>722</v>
      </c>
      <c r="H446" s="1" t="s">
        <v>654</v>
      </c>
      <c r="I446" s="1" t="s">
        <v>85</v>
      </c>
      <c r="J446" s="1" t="s">
        <v>211</v>
      </c>
      <c r="K446" s="1" t="s">
        <v>207</v>
      </c>
      <c r="L446" s="2">
        <v>698</v>
      </c>
      <c r="M446" s="1" t="s">
        <v>910</v>
      </c>
      <c r="N446" s="1" t="s">
        <v>887</v>
      </c>
      <c r="O446" s="1"/>
      <c r="P446" s="1"/>
      <c r="Q446" s="1"/>
      <c r="R446" s="1"/>
      <c r="S446" s="1"/>
      <c r="T446" s="1"/>
      <c r="U446" s="1" t="s">
        <v>677</v>
      </c>
      <c r="V446" s="1" t="s">
        <v>667</v>
      </c>
      <c r="W446" s="1"/>
      <c r="X446" s="1">
        <f t="shared" si="30"/>
        <v>257</v>
      </c>
      <c r="Y446" s="1" t="str">
        <f t="shared" si="31"/>
        <v>Estimación Aprobada</v>
      </c>
      <c r="Z446" s="1">
        <f t="shared" si="32"/>
        <v>257</v>
      </c>
      <c r="AA446" s="1" t="str">
        <f t="shared" si="33"/>
        <v>Cerrado</v>
      </c>
      <c r="AB446" s="1" t="e">
        <f t="shared" si="34"/>
        <v>#N/A</v>
      </c>
    </row>
    <row r="447" spans="1:28" hidden="1" x14ac:dyDescent="0.3">
      <c r="A447" s="1">
        <v>260</v>
      </c>
      <c r="B447" s="1" t="s">
        <v>937</v>
      </c>
      <c r="C447" s="5">
        <v>43286.594988425924</v>
      </c>
      <c r="D447" s="1" t="s">
        <v>938</v>
      </c>
      <c r="E447" s="1" t="s">
        <v>159</v>
      </c>
      <c r="F447" s="1" t="s">
        <v>688</v>
      </c>
      <c r="G447" s="1" t="s">
        <v>653</v>
      </c>
      <c r="H447" s="1" t="s">
        <v>654</v>
      </c>
      <c r="I447" s="1" t="s">
        <v>85</v>
      </c>
      <c r="J447" s="1" t="s">
        <v>160</v>
      </c>
      <c r="K447" s="1" t="s">
        <v>707</v>
      </c>
      <c r="L447" s="2">
        <v>893</v>
      </c>
      <c r="M447" s="1" t="s">
        <v>834</v>
      </c>
      <c r="N447" s="1" t="s">
        <v>887</v>
      </c>
      <c r="O447" s="1"/>
      <c r="P447" s="1"/>
      <c r="Q447" s="1"/>
      <c r="R447" s="1"/>
      <c r="S447" s="1"/>
      <c r="T447" s="1"/>
      <c r="U447" s="1" t="s">
        <v>677</v>
      </c>
      <c r="V447" s="1" t="s">
        <v>667</v>
      </c>
      <c r="W447" s="1"/>
      <c r="X447" s="1">
        <f t="shared" si="30"/>
        <v>260</v>
      </c>
      <c r="Y447" s="1" t="str">
        <f t="shared" si="31"/>
        <v>Estimación Aprobada</v>
      </c>
      <c r="Z447" s="1">
        <f t="shared" si="32"/>
        <v>260</v>
      </c>
      <c r="AA447" s="1" t="str">
        <f t="shared" si="33"/>
        <v>Cerrado</v>
      </c>
      <c r="AB447" s="1" t="e">
        <f t="shared" si="34"/>
        <v>#N/A</v>
      </c>
    </row>
    <row r="448" spans="1:28" hidden="1" x14ac:dyDescent="0.3">
      <c r="A448" s="1">
        <v>262</v>
      </c>
      <c r="B448" s="1" t="s">
        <v>214</v>
      </c>
      <c r="C448" s="5">
        <v>43286.691238425927</v>
      </c>
      <c r="D448" s="1" t="s">
        <v>939</v>
      </c>
      <c r="E448" s="1" t="s">
        <v>216</v>
      </c>
      <c r="F448" s="1" t="s">
        <v>691</v>
      </c>
      <c r="G448" s="1" t="s">
        <v>653</v>
      </c>
      <c r="H448" s="1" t="s">
        <v>654</v>
      </c>
      <c r="I448" s="1" t="s">
        <v>660</v>
      </c>
      <c r="J448" s="1" t="s">
        <v>210</v>
      </c>
      <c r="K448" s="1" t="s">
        <v>214</v>
      </c>
      <c r="L448" s="2">
        <v>408</v>
      </c>
      <c r="M448" s="1" t="s">
        <v>717</v>
      </c>
      <c r="N448" s="1" t="s">
        <v>887</v>
      </c>
      <c r="O448" s="1"/>
      <c r="P448" s="1"/>
      <c r="Q448" s="1"/>
      <c r="R448" s="1"/>
      <c r="S448" s="1"/>
      <c r="T448" s="1"/>
      <c r="U448" s="1" t="s">
        <v>666</v>
      </c>
      <c r="V448" s="1" t="s">
        <v>667</v>
      </c>
      <c r="W448" s="1"/>
      <c r="X448" s="1">
        <f t="shared" si="30"/>
        <v>262</v>
      </c>
      <c r="Y448" s="1" t="str">
        <f t="shared" si="31"/>
        <v>Estimación Aprobada</v>
      </c>
      <c r="Z448" s="1">
        <f t="shared" si="32"/>
        <v>262</v>
      </c>
      <c r="AA448" s="1" t="str">
        <f t="shared" si="33"/>
        <v>Cerrado</v>
      </c>
      <c r="AB448" s="1" t="e">
        <f t="shared" si="34"/>
        <v>#N/A</v>
      </c>
    </row>
    <row r="449" spans="1:28" hidden="1" x14ac:dyDescent="0.3">
      <c r="A449" s="1">
        <v>267</v>
      </c>
      <c r="B449" s="1" t="s">
        <v>855</v>
      </c>
      <c r="C449" s="5">
        <v>43291.584733796299</v>
      </c>
      <c r="D449" s="1" t="s">
        <v>942</v>
      </c>
      <c r="E449" s="1" t="s">
        <v>90</v>
      </c>
      <c r="F449" s="1" t="s">
        <v>700</v>
      </c>
      <c r="G449" s="1" t="s">
        <v>653</v>
      </c>
      <c r="H449" s="1" t="s">
        <v>654</v>
      </c>
      <c r="I449" s="1" t="s">
        <v>85</v>
      </c>
      <c r="J449" s="1" t="s">
        <v>109</v>
      </c>
      <c r="K449" s="1" t="s">
        <v>103</v>
      </c>
      <c r="L449" s="2">
        <v>816</v>
      </c>
      <c r="M449" s="1" t="s">
        <v>943</v>
      </c>
      <c r="N449" s="1" t="s">
        <v>183</v>
      </c>
      <c r="O449" s="1"/>
      <c r="P449" s="1"/>
      <c r="Q449" s="1"/>
      <c r="R449" s="1"/>
      <c r="S449" s="1"/>
      <c r="T449" s="1"/>
      <c r="U449" s="1" t="s">
        <v>657</v>
      </c>
      <c r="V449" s="1" t="s">
        <v>658</v>
      </c>
      <c r="W449" s="1"/>
      <c r="X449" s="1">
        <f t="shared" si="30"/>
        <v>267</v>
      </c>
      <c r="Y449" s="1" t="str">
        <f t="shared" si="31"/>
        <v>Estimación Cancelada Desarrollo</v>
      </c>
      <c r="Z449" s="1" t="e">
        <f t="shared" si="32"/>
        <v>#N/A</v>
      </c>
      <c r="AA449" s="1" t="e">
        <f t="shared" si="33"/>
        <v>#N/A</v>
      </c>
      <c r="AB449" s="1" t="e">
        <f t="shared" si="34"/>
        <v>#N/A</v>
      </c>
    </row>
    <row r="450" spans="1:28" hidden="1" x14ac:dyDescent="0.3">
      <c r="A450" s="1">
        <v>269</v>
      </c>
      <c r="B450" s="1" t="s">
        <v>945</v>
      </c>
      <c r="C450" s="5">
        <v>43292.702627314815</v>
      </c>
      <c r="D450" s="1" t="s">
        <v>946</v>
      </c>
      <c r="E450" s="1" t="s">
        <v>216</v>
      </c>
      <c r="F450" s="1" t="s">
        <v>691</v>
      </c>
      <c r="G450" s="1" t="s">
        <v>653</v>
      </c>
      <c r="H450" s="1" t="s">
        <v>654</v>
      </c>
      <c r="I450" s="1" t="s">
        <v>660</v>
      </c>
      <c r="J450" s="1" t="s">
        <v>217</v>
      </c>
      <c r="K450" s="1" t="s">
        <v>214</v>
      </c>
      <c r="L450" s="2">
        <v>979</v>
      </c>
      <c r="M450" s="1" t="s">
        <v>692</v>
      </c>
      <c r="N450" s="1" t="s">
        <v>887</v>
      </c>
      <c r="O450" s="1"/>
      <c r="P450" s="1"/>
      <c r="Q450" s="1"/>
      <c r="R450" s="1"/>
      <c r="S450" s="1"/>
      <c r="T450" s="1"/>
      <c r="U450" s="1" t="s">
        <v>657</v>
      </c>
      <c r="V450" s="1" t="s">
        <v>658</v>
      </c>
      <c r="W450" s="1"/>
      <c r="X450" s="1" t="e">
        <f t="shared" ref="X450:X513" si="35">VLOOKUP(A450,h_estimacion,1,FALSE)</f>
        <v>#N/A</v>
      </c>
      <c r="Y450" s="1" t="e">
        <f t="shared" ref="Y450:Y513" si="36">VLOOKUP(A450,h_estimacion,18,FALSE)</f>
        <v>#N/A</v>
      </c>
      <c r="Z450" s="1" t="e">
        <f t="shared" ref="Z450:Z513" si="37">VLOOKUP(A450,h_project,1,FALSE)</f>
        <v>#N/A</v>
      </c>
      <c r="AA450" s="1" t="e">
        <f t="shared" ref="AA450:AA513" si="38">VLOOKUP(A450,h_project,4,FALSE)</f>
        <v>#N/A</v>
      </c>
      <c r="AB450" s="1" t="e">
        <f t="shared" ref="AB450:AB513" si="39">VLOOKUP(A450,ds,1,FALSE)</f>
        <v>#N/A</v>
      </c>
    </row>
    <row r="451" spans="1:28" hidden="1" x14ac:dyDescent="0.3">
      <c r="A451" s="1">
        <v>270</v>
      </c>
      <c r="B451" s="1" t="s">
        <v>707</v>
      </c>
      <c r="C451" s="5">
        <v>43292.721134259256</v>
      </c>
      <c r="D451" s="1" t="s">
        <v>947</v>
      </c>
      <c r="E451" s="1" t="s">
        <v>159</v>
      </c>
      <c r="F451" s="1" t="s">
        <v>688</v>
      </c>
      <c r="G451" s="1" t="s">
        <v>653</v>
      </c>
      <c r="H451" s="1" t="s">
        <v>654</v>
      </c>
      <c r="I451" s="1" t="s">
        <v>85</v>
      </c>
      <c r="J451" s="1" t="s">
        <v>160</v>
      </c>
      <c r="K451" s="1" t="s">
        <v>707</v>
      </c>
      <c r="L451" s="2">
        <v>641</v>
      </c>
      <c r="M451" s="1" t="s">
        <v>708</v>
      </c>
      <c r="N451" s="1" t="s">
        <v>887</v>
      </c>
      <c r="O451" s="1"/>
      <c r="P451" s="1"/>
      <c r="Q451" s="1"/>
      <c r="R451" s="1"/>
      <c r="S451" s="1"/>
      <c r="T451" s="1"/>
      <c r="U451" s="1" t="s">
        <v>677</v>
      </c>
      <c r="V451" s="1" t="s">
        <v>667</v>
      </c>
      <c r="W451" s="1"/>
      <c r="X451" s="1">
        <f t="shared" si="35"/>
        <v>270</v>
      </c>
      <c r="Y451" s="1" t="str">
        <f t="shared" si="36"/>
        <v>Estimación Aprobada</v>
      </c>
      <c r="Z451" s="1">
        <f t="shared" si="37"/>
        <v>270</v>
      </c>
      <c r="AA451" s="1" t="str">
        <f t="shared" si="38"/>
        <v>Cerrado</v>
      </c>
      <c r="AB451" s="1" t="e">
        <f t="shared" si="39"/>
        <v>#N/A</v>
      </c>
    </row>
    <row r="452" spans="1:28" hidden="1" x14ac:dyDescent="0.3">
      <c r="A452" s="1">
        <v>271</v>
      </c>
      <c r="B452" s="1" t="s">
        <v>945</v>
      </c>
      <c r="C452" s="5">
        <v>43294.492083333331</v>
      </c>
      <c r="D452" s="1" t="s">
        <v>948</v>
      </c>
      <c r="E452" s="1" t="s">
        <v>216</v>
      </c>
      <c r="F452" s="1" t="s">
        <v>691</v>
      </c>
      <c r="G452" s="1" t="s">
        <v>653</v>
      </c>
      <c r="H452" s="1" t="s">
        <v>654</v>
      </c>
      <c r="I452" s="1" t="s">
        <v>660</v>
      </c>
      <c r="J452" s="1" t="s">
        <v>217</v>
      </c>
      <c r="K452" s="1" t="s">
        <v>214</v>
      </c>
      <c r="L452" s="2">
        <v>914</v>
      </c>
      <c r="M452" s="1" t="s">
        <v>711</v>
      </c>
      <c r="N452" s="1" t="s">
        <v>887</v>
      </c>
      <c r="O452" s="1"/>
      <c r="P452" s="1"/>
      <c r="Q452" s="1"/>
      <c r="R452" s="1"/>
      <c r="S452" s="1"/>
      <c r="T452" s="1"/>
      <c r="U452" s="1" t="s">
        <v>666</v>
      </c>
      <c r="V452" s="1" t="s">
        <v>667</v>
      </c>
      <c r="W452" s="1"/>
      <c r="X452" s="1">
        <f t="shared" si="35"/>
        <v>271</v>
      </c>
      <c r="Y452" s="1" t="str">
        <f t="shared" si="36"/>
        <v>Estimación Aprobada</v>
      </c>
      <c r="Z452" s="1">
        <f t="shared" si="37"/>
        <v>271</v>
      </c>
      <c r="AA452" s="1" t="str">
        <f t="shared" si="38"/>
        <v>Cerrado</v>
      </c>
      <c r="AB452" s="1" t="e">
        <f t="shared" si="39"/>
        <v>#N/A</v>
      </c>
    </row>
    <row r="453" spans="1:28" hidden="1" x14ac:dyDescent="0.3">
      <c r="A453" s="1">
        <v>273</v>
      </c>
      <c r="B453" s="1" t="s">
        <v>937</v>
      </c>
      <c r="C453" s="5">
        <v>43294.498344907406</v>
      </c>
      <c r="D453" s="1" t="s">
        <v>950</v>
      </c>
      <c r="E453" s="1" t="s">
        <v>951</v>
      </c>
      <c r="F453" s="1" t="s">
        <v>952</v>
      </c>
      <c r="G453" s="1" t="s">
        <v>653</v>
      </c>
      <c r="H453" s="1" t="s">
        <v>654</v>
      </c>
      <c r="I453" s="1" t="s">
        <v>85</v>
      </c>
      <c r="J453" s="1" t="s">
        <v>160</v>
      </c>
      <c r="K453" s="1" t="s">
        <v>707</v>
      </c>
      <c r="L453" s="2">
        <v>893</v>
      </c>
      <c r="M453" s="1" t="s">
        <v>834</v>
      </c>
      <c r="N453" s="1" t="s">
        <v>887</v>
      </c>
      <c r="O453" s="1"/>
      <c r="P453" s="1"/>
      <c r="Q453" s="1"/>
      <c r="R453" s="1"/>
      <c r="S453" s="1"/>
      <c r="T453" s="1"/>
      <c r="U453" s="1" t="s">
        <v>657</v>
      </c>
      <c r="V453" s="1" t="s">
        <v>658</v>
      </c>
      <c r="W453" s="1"/>
      <c r="X453" s="1" t="e">
        <f t="shared" si="35"/>
        <v>#N/A</v>
      </c>
      <c r="Y453" s="1" t="e">
        <f t="shared" si="36"/>
        <v>#N/A</v>
      </c>
      <c r="Z453" s="1" t="e">
        <f t="shared" si="37"/>
        <v>#N/A</v>
      </c>
      <c r="AA453" s="1" t="e">
        <f t="shared" si="38"/>
        <v>#N/A</v>
      </c>
      <c r="AB453" s="1" t="e">
        <f t="shared" si="39"/>
        <v>#N/A</v>
      </c>
    </row>
    <row r="454" spans="1:28" hidden="1" x14ac:dyDescent="0.3">
      <c r="A454" s="1">
        <v>275</v>
      </c>
      <c r="B454" s="1" t="s">
        <v>954</v>
      </c>
      <c r="C454" s="5">
        <v>43298.434953703705</v>
      </c>
      <c r="D454" s="1" t="s">
        <v>955</v>
      </c>
      <c r="E454" s="1" t="s">
        <v>61</v>
      </c>
      <c r="F454" s="1" t="s">
        <v>719</v>
      </c>
      <c r="G454" s="1" t="s">
        <v>653</v>
      </c>
      <c r="H454" s="1" t="s">
        <v>654</v>
      </c>
      <c r="I454" s="1" t="s">
        <v>660</v>
      </c>
      <c r="J454" s="1" t="s">
        <v>62</v>
      </c>
      <c r="K454" s="1" t="s">
        <v>650</v>
      </c>
      <c r="L454" s="2">
        <v>299</v>
      </c>
      <c r="M454" s="1" t="s">
        <v>757</v>
      </c>
      <c r="N454" s="1" t="s">
        <v>887</v>
      </c>
      <c r="O454" s="1"/>
      <c r="P454" s="1"/>
      <c r="Q454" s="1"/>
      <c r="R454" s="1"/>
      <c r="S454" s="1"/>
      <c r="T454" s="1"/>
      <c r="U454" s="1" t="s">
        <v>657</v>
      </c>
      <c r="V454" s="1" t="s">
        <v>658</v>
      </c>
      <c r="W454" s="1"/>
      <c r="X454" s="1" t="e">
        <f t="shared" si="35"/>
        <v>#N/A</v>
      </c>
      <c r="Y454" s="1" t="e">
        <f t="shared" si="36"/>
        <v>#N/A</v>
      </c>
      <c r="Z454" s="1" t="e">
        <f t="shared" si="37"/>
        <v>#N/A</v>
      </c>
      <c r="AA454" s="1" t="e">
        <f t="shared" si="38"/>
        <v>#N/A</v>
      </c>
      <c r="AB454" s="1" t="e">
        <f t="shared" si="39"/>
        <v>#N/A</v>
      </c>
    </row>
    <row r="455" spans="1:28" hidden="1" x14ac:dyDescent="0.3">
      <c r="A455" s="1">
        <v>281</v>
      </c>
      <c r="B455" s="1" t="s">
        <v>935</v>
      </c>
      <c r="C455" s="5">
        <v>43298.572951388887</v>
      </c>
      <c r="D455" s="1" t="s">
        <v>957</v>
      </c>
      <c r="E455" s="1" t="s">
        <v>90</v>
      </c>
      <c r="F455" s="1" t="s">
        <v>700</v>
      </c>
      <c r="G455" s="1" t="s">
        <v>653</v>
      </c>
      <c r="H455" s="1" t="s">
        <v>654</v>
      </c>
      <c r="I455" s="1" t="s">
        <v>85</v>
      </c>
      <c r="J455" s="1" t="s">
        <v>211</v>
      </c>
      <c r="K455" s="1" t="s">
        <v>207</v>
      </c>
      <c r="L455" s="2">
        <v>698</v>
      </c>
      <c r="M455" s="1" t="s">
        <v>910</v>
      </c>
      <c r="N455" s="1" t="s">
        <v>887</v>
      </c>
      <c r="O455" s="1"/>
      <c r="P455" s="1"/>
      <c r="Q455" s="1"/>
      <c r="R455" s="1"/>
      <c r="S455" s="1"/>
      <c r="T455" s="1"/>
      <c r="U455" s="1" t="s">
        <v>677</v>
      </c>
      <c r="V455" s="1" t="s">
        <v>667</v>
      </c>
      <c r="W455" s="1"/>
      <c r="X455" s="1">
        <f t="shared" si="35"/>
        <v>281</v>
      </c>
      <c r="Y455" s="1" t="str">
        <f t="shared" si="36"/>
        <v>Estimación Cancelada Desarrollo</v>
      </c>
      <c r="Z455" s="1">
        <f t="shared" si="37"/>
        <v>281</v>
      </c>
      <c r="AA455" s="1" t="str">
        <f t="shared" si="38"/>
        <v>Cerrado</v>
      </c>
      <c r="AB455" s="1" t="e">
        <f t="shared" si="39"/>
        <v>#N/A</v>
      </c>
    </row>
    <row r="456" spans="1:28" hidden="1" x14ac:dyDescent="0.3">
      <c r="A456" s="1">
        <v>282</v>
      </c>
      <c r="B456" s="1" t="s">
        <v>935</v>
      </c>
      <c r="C456" s="5">
        <v>43298.70108796296</v>
      </c>
      <c r="D456" s="1" t="s">
        <v>958</v>
      </c>
      <c r="E456" s="1" t="s">
        <v>139</v>
      </c>
      <c r="F456" s="1" t="s">
        <v>713</v>
      </c>
      <c r="G456" s="1" t="s">
        <v>722</v>
      </c>
      <c r="H456" s="1" t="s">
        <v>654</v>
      </c>
      <c r="I456" s="1" t="s">
        <v>85</v>
      </c>
      <c r="J456" s="1" t="s">
        <v>211</v>
      </c>
      <c r="K456" s="1" t="s">
        <v>207</v>
      </c>
      <c r="L456" s="2">
        <v>623</v>
      </c>
      <c r="M456" s="1" t="s">
        <v>914</v>
      </c>
      <c r="N456" s="1" t="s">
        <v>887</v>
      </c>
      <c r="O456" s="1"/>
      <c r="P456" s="1"/>
      <c r="Q456" s="1"/>
      <c r="R456" s="1"/>
      <c r="S456" s="1"/>
      <c r="T456" s="1"/>
      <c r="U456" s="1" t="s">
        <v>657</v>
      </c>
      <c r="V456" s="1" t="s">
        <v>658</v>
      </c>
      <c r="W456" s="1"/>
      <c r="X456" s="1">
        <f t="shared" si="35"/>
        <v>282</v>
      </c>
      <c r="Y456" s="1" t="str">
        <f t="shared" si="36"/>
        <v>Estimación Cancelada Desarrollo</v>
      </c>
      <c r="Z456" s="1" t="e">
        <f t="shared" si="37"/>
        <v>#N/A</v>
      </c>
      <c r="AA456" s="1" t="e">
        <f t="shared" si="38"/>
        <v>#N/A</v>
      </c>
      <c r="AB456" s="1" t="e">
        <f t="shared" si="39"/>
        <v>#N/A</v>
      </c>
    </row>
    <row r="457" spans="1:28" hidden="1" x14ac:dyDescent="0.3">
      <c r="A457" s="1">
        <v>283</v>
      </c>
      <c r="B457" s="1" t="s">
        <v>73</v>
      </c>
      <c r="C457" s="5">
        <v>43299.617326388892</v>
      </c>
      <c r="D457" s="1" t="s">
        <v>959</v>
      </c>
      <c r="E457" s="1" t="s">
        <v>78</v>
      </c>
      <c r="F457" s="1" t="s">
        <v>662</v>
      </c>
      <c r="G457" s="1" t="s">
        <v>653</v>
      </c>
      <c r="H457" s="1" t="s">
        <v>654</v>
      </c>
      <c r="I457" s="1" t="s">
        <v>39</v>
      </c>
      <c r="J457" s="1" t="s">
        <v>394</v>
      </c>
      <c r="K457" s="1" t="s">
        <v>73</v>
      </c>
      <c r="L457" s="2">
        <v>5925</v>
      </c>
      <c r="M457" s="1" t="s">
        <v>960</v>
      </c>
      <c r="N457" s="1" t="s">
        <v>887</v>
      </c>
      <c r="O457" s="1"/>
      <c r="P457" s="1"/>
      <c r="Q457" s="1"/>
      <c r="R457" s="1"/>
      <c r="S457" s="1"/>
      <c r="T457" s="1"/>
      <c r="U457" s="1" t="s">
        <v>657</v>
      </c>
      <c r="V457" s="1" t="s">
        <v>658</v>
      </c>
      <c r="W457" s="1"/>
      <c r="X457" s="1">
        <f t="shared" si="35"/>
        <v>283</v>
      </c>
      <c r="Y457" s="1" t="str">
        <f t="shared" si="36"/>
        <v>Estimación Cancelada Desarrollo</v>
      </c>
      <c r="Z457" s="1" t="e">
        <f t="shared" si="37"/>
        <v>#N/A</v>
      </c>
      <c r="AA457" s="1" t="e">
        <f t="shared" si="38"/>
        <v>#N/A</v>
      </c>
      <c r="AB457" s="1" t="e">
        <f t="shared" si="39"/>
        <v>#N/A</v>
      </c>
    </row>
    <row r="458" spans="1:28" hidden="1" x14ac:dyDescent="0.3">
      <c r="A458" s="1">
        <v>284</v>
      </c>
      <c r="B458" s="1" t="s">
        <v>935</v>
      </c>
      <c r="C458" s="5">
        <v>43305.646284722221</v>
      </c>
      <c r="D458" s="1" t="s">
        <v>961</v>
      </c>
      <c r="E458" s="1" t="s">
        <v>90</v>
      </c>
      <c r="F458" s="1" t="s">
        <v>700</v>
      </c>
      <c r="G458" s="1" t="s">
        <v>653</v>
      </c>
      <c r="H458" s="1" t="s">
        <v>654</v>
      </c>
      <c r="I458" s="1" t="s">
        <v>85</v>
      </c>
      <c r="J458" s="1" t="s">
        <v>211</v>
      </c>
      <c r="K458" s="1" t="s">
        <v>207</v>
      </c>
      <c r="L458" s="2">
        <v>802</v>
      </c>
      <c r="M458" s="1" t="s">
        <v>655</v>
      </c>
      <c r="N458" s="1" t="s">
        <v>887</v>
      </c>
      <c r="O458" s="1"/>
      <c r="P458" s="1"/>
      <c r="Q458" s="1"/>
      <c r="R458" s="1"/>
      <c r="S458" s="1"/>
      <c r="T458" s="1"/>
      <c r="U458" s="1" t="s">
        <v>657</v>
      </c>
      <c r="V458" s="1" t="s">
        <v>658</v>
      </c>
      <c r="W458" s="1"/>
      <c r="X458" s="1" t="e">
        <f t="shared" si="35"/>
        <v>#N/A</v>
      </c>
      <c r="Y458" s="1" t="e">
        <f t="shared" si="36"/>
        <v>#N/A</v>
      </c>
      <c r="Z458" s="1" t="e">
        <f t="shared" si="37"/>
        <v>#N/A</v>
      </c>
      <c r="AA458" s="1" t="e">
        <f t="shared" si="38"/>
        <v>#N/A</v>
      </c>
      <c r="AB458" s="1" t="e">
        <f t="shared" si="39"/>
        <v>#N/A</v>
      </c>
    </row>
    <row r="459" spans="1:28" hidden="1" x14ac:dyDescent="0.3">
      <c r="A459" s="1">
        <v>285</v>
      </c>
      <c r="B459" s="1" t="s">
        <v>935</v>
      </c>
      <c r="C459" s="5">
        <v>43305.704131944447</v>
      </c>
      <c r="D459" s="1" t="s">
        <v>962</v>
      </c>
      <c r="E459" s="1" t="s">
        <v>90</v>
      </c>
      <c r="F459" s="1" t="s">
        <v>700</v>
      </c>
      <c r="G459" s="1" t="s">
        <v>653</v>
      </c>
      <c r="H459" s="1" t="s">
        <v>654</v>
      </c>
      <c r="I459" s="1" t="s">
        <v>85</v>
      </c>
      <c r="J459" s="1" t="s">
        <v>211</v>
      </c>
      <c r="K459" s="1" t="s">
        <v>207</v>
      </c>
      <c r="L459" s="2">
        <v>623</v>
      </c>
      <c r="M459" s="1" t="s">
        <v>914</v>
      </c>
      <c r="N459" s="1" t="s">
        <v>887</v>
      </c>
      <c r="O459" s="1"/>
      <c r="P459" s="1"/>
      <c r="Q459" s="1"/>
      <c r="R459" s="1"/>
      <c r="S459" s="1"/>
      <c r="T459" s="1"/>
      <c r="U459" s="1" t="s">
        <v>657</v>
      </c>
      <c r="V459" s="1" t="s">
        <v>658</v>
      </c>
      <c r="W459" s="1"/>
      <c r="X459" s="1" t="e">
        <f t="shared" si="35"/>
        <v>#N/A</v>
      </c>
      <c r="Y459" s="1" t="e">
        <f t="shared" si="36"/>
        <v>#N/A</v>
      </c>
      <c r="Z459" s="1" t="e">
        <f t="shared" si="37"/>
        <v>#N/A</v>
      </c>
      <c r="AA459" s="1" t="e">
        <f t="shared" si="38"/>
        <v>#N/A</v>
      </c>
      <c r="AB459" s="1" t="e">
        <f t="shared" si="39"/>
        <v>#N/A</v>
      </c>
    </row>
    <row r="460" spans="1:28" hidden="1" x14ac:dyDescent="0.3">
      <c r="A460" s="1">
        <v>288</v>
      </c>
      <c r="B460" s="1" t="s">
        <v>510</v>
      </c>
      <c r="C460" s="5">
        <v>43311.565185185187</v>
      </c>
      <c r="D460" s="1" t="s">
        <v>966</v>
      </c>
      <c r="E460" s="1" t="s">
        <v>90</v>
      </c>
      <c r="F460" s="1" t="s">
        <v>700</v>
      </c>
      <c r="G460" s="1" t="s">
        <v>653</v>
      </c>
      <c r="H460" s="1" t="s">
        <v>654</v>
      </c>
      <c r="I460" s="1" t="s">
        <v>660</v>
      </c>
      <c r="J460" s="1" t="s">
        <v>50</v>
      </c>
      <c r="K460" s="1" t="s">
        <v>340</v>
      </c>
      <c r="L460" s="2">
        <v>704</v>
      </c>
      <c r="M460" s="1" t="s">
        <v>747</v>
      </c>
      <c r="N460" s="1" t="s">
        <v>887</v>
      </c>
      <c r="O460" s="1"/>
      <c r="P460" s="1"/>
      <c r="Q460" s="1"/>
      <c r="R460" s="1"/>
      <c r="S460" s="1"/>
      <c r="T460" s="1"/>
      <c r="U460" s="1" t="s">
        <v>666</v>
      </c>
      <c r="V460" s="1" t="s">
        <v>667</v>
      </c>
      <c r="W460" s="1"/>
      <c r="X460" s="1">
        <f t="shared" si="35"/>
        <v>288</v>
      </c>
      <c r="Y460" s="1" t="str">
        <f t="shared" si="36"/>
        <v>Estimación Aprobada</v>
      </c>
      <c r="Z460" s="1">
        <f t="shared" si="37"/>
        <v>288</v>
      </c>
      <c r="AA460" s="1" t="str">
        <f t="shared" si="38"/>
        <v>Cerrado</v>
      </c>
      <c r="AB460" s="1" t="e">
        <f t="shared" si="39"/>
        <v>#N/A</v>
      </c>
    </row>
    <row r="461" spans="1:28" hidden="1" x14ac:dyDescent="0.3">
      <c r="A461" s="1">
        <v>291</v>
      </c>
      <c r="B461" s="1" t="s">
        <v>510</v>
      </c>
      <c r="C461" s="5">
        <v>43311.603842592594</v>
      </c>
      <c r="D461" s="1" t="s">
        <v>967</v>
      </c>
      <c r="E461" s="1" t="s">
        <v>90</v>
      </c>
      <c r="F461" s="1" t="s">
        <v>700</v>
      </c>
      <c r="G461" s="1" t="s">
        <v>653</v>
      </c>
      <c r="H461" s="1" t="s">
        <v>654</v>
      </c>
      <c r="I461" s="1" t="s">
        <v>660</v>
      </c>
      <c r="J461" s="1" t="s">
        <v>50</v>
      </c>
      <c r="K461" s="1" t="s">
        <v>340</v>
      </c>
      <c r="L461" s="2">
        <v>687</v>
      </c>
      <c r="M461" s="1" t="s">
        <v>908</v>
      </c>
      <c r="N461" s="1" t="s">
        <v>887</v>
      </c>
      <c r="O461" s="1"/>
      <c r="P461" s="1"/>
      <c r="Q461" s="1"/>
      <c r="R461" s="1"/>
      <c r="S461" s="1"/>
      <c r="T461" s="1"/>
      <c r="U461" s="1" t="s">
        <v>666</v>
      </c>
      <c r="V461" s="1" t="s">
        <v>667</v>
      </c>
      <c r="W461" s="1"/>
      <c r="X461" s="1">
        <f t="shared" si="35"/>
        <v>291</v>
      </c>
      <c r="Y461" s="1" t="str">
        <f t="shared" si="36"/>
        <v>Estimación Aprobada</v>
      </c>
      <c r="Z461" s="1">
        <f t="shared" si="37"/>
        <v>291</v>
      </c>
      <c r="AA461" s="1" t="str">
        <f t="shared" si="38"/>
        <v>Cerrado</v>
      </c>
      <c r="AB461" s="1" t="e">
        <f t="shared" si="39"/>
        <v>#N/A</v>
      </c>
    </row>
    <row r="462" spans="1:28" hidden="1" x14ac:dyDescent="0.3">
      <c r="A462" s="1">
        <v>293</v>
      </c>
      <c r="B462" s="1" t="s">
        <v>73</v>
      </c>
      <c r="C462" s="5">
        <v>43311.828611111108</v>
      </c>
      <c r="D462" s="1" t="s">
        <v>968</v>
      </c>
      <c r="E462" s="1" t="s">
        <v>78</v>
      </c>
      <c r="F462" s="1" t="s">
        <v>662</v>
      </c>
      <c r="G462" s="1" t="s">
        <v>653</v>
      </c>
      <c r="H462" s="1" t="s">
        <v>654</v>
      </c>
      <c r="I462" s="1" t="s">
        <v>674</v>
      </c>
      <c r="J462" s="1" t="s">
        <v>394</v>
      </c>
      <c r="K462" s="1" t="s">
        <v>73</v>
      </c>
      <c r="L462" s="2">
        <v>621</v>
      </c>
      <c r="M462" s="1" t="s">
        <v>675</v>
      </c>
      <c r="N462" s="1" t="s">
        <v>887</v>
      </c>
      <c r="O462" s="1"/>
      <c r="P462" s="1"/>
      <c r="Q462" s="1"/>
      <c r="R462" s="1"/>
      <c r="S462" s="1"/>
      <c r="T462" s="1"/>
      <c r="U462" s="1" t="s">
        <v>666</v>
      </c>
      <c r="V462" s="1" t="s">
        <v>667</v>
      </c>
      <c r="W462" s="1"/>
      <c r="X462" s="1">
        <f t="shared" si="35"/>
        <v>293</v>
      </c>
      <c r="Y462" s="1" t="str">
        <f t="shared" si="36"/>
        <v>Estimación Cancelada Desarrollo</v>
      </c>
      <c r="Z462" s="1">
        <f t="shared" si="37"/>
        <v>293</v>
      </c>
      <c r="AA462" s="1" t="str">
        <f t="shared" si="38"/>
        <v>Cerrado</v>
      </c>
      <c r="AB462" s="1" t="e">
        <f t="shared" si="39"/>
        <v>#N/A</v>
      </c>
    </row>
    <row r="463" spans="1:28" hidden="1" x14ac:dyDescent="0.3">
      <c r="A463" s="1">
        <v>295</v>
      </c>
      <c r="B463" s="1" t="s">
        <v>794</v>
      </c>
      <c r="C463" s="5">
        <v>43312.536238425928</v>
      </c>
      <c r="D463" s="1" t="s">
        <v>971</v>
      </c>
      <c r="E463" s="1" t="s">
        <v>90</v>
      </c>
      <c r="F463" s="1" t="s">
        <v>700</v>
      </c>
      <c r="G463" s="1" t="s">
        <v>653</v>
      </c>
      <c r="H463" s="1" t="s">
        <v>654</v>
      </c>
      <c r="I463" s="1" t="s">
        <v>85</v>
      </c>
      <c r="J463" s="1" t="s">
        <v>98</v>
      </c>
      <c r="K463" s="1" t="s">
        <v>796</v>
      </c>
      <c r="L463" s="2">
        <v>105</v>
      </c>
      <c r="M463" s="1" t="s">
        <v>972</v>
      </c>
      <c r="N463" s="1" t="s">
        <v>887</v>
      </c>
      <c r="O463" s="1"/>
      <c r="P463" s="1"/>
      <c r="Q463" s="1"/>
      <c r="R463" s="1"/>
      <c r="S463" s="1"/>
      <c r="T463" s="1"/>
      <c r="U463" s="1" t="s">
        <v>666</v>
      </c>
      <c r="V463" s="1" t="s">
        <v>667</v>
      </c>
      <c r="W463" s="1"/>
      <c r="X463" s="1">
        <f t="shared" si="35"/>
        <v>295</v>
      </c>
      <c r="Y463" s="1" t="str">
        <f t="shared" si="36"/>
        <v>Estimación Aprobada</v>
      </c>
      <c r="Z463" s="1">
        <f t="shared" si="37"/>
        <v>295</v>
      </c>
      <c r="AA463" s="1" t="str">
        <f t="shared" si="38"/>
        <v>Cerrado</v>
      </c>
      <c r="AB463" s="1" t="e">
        <f t="shared" si="39"/>
        <v>#N/A</v>
      </c>
    </row>
    <row r="464" spans="1:28" hidden="1" x14ac:dyDescent="0.3">
      <c r="A464" s="1">
        <v>298</v>
      </c>
      <c r="B464" s="1" t="s">
        <v>790</v>
      </c>
      <c r="C464" s="5">
        <v>43313.504641203705</v>
      </c>
      <c r="D464" s="1" t="s">
        <v>975</v>
      </c>
      <c r="E464" s="1" t="s">
        <v>354</v>
      </c>
      <c r="F464" s="1" t="s">
        <v>792</v>
      </c>
      <c r="G464" s="1" t="s">
        <v>653</v>
      </c>
      <c r="H464" s="1" t="s">
        <v>654</v>
      </c>
      <c r="I464" s="1" t="s">
        <v>85</v>
      </c>
      <c r="J464" s="1" t="s">
        <v>355</v>
      </c>
      <c r="K464" s="1" t="s">
        <v>84</v>
      </c>
      <c r="L464" s="2">
        <v>81</v>
      </c>
      <c r="M464" s="1" t="s">
        <v>793</v>
      </c>
      <c r="N464" s="1" t="s">
        <v>887</v>
      </c>
      <c r="O464" s="1"/>
      <c r="P464" s="1"/>
      <c r="Q464" s="1"/>
      <c r="R464" s="1"/>
      <c r="S464" s="1"/>
      <c r="T464" s="1"/>
      <c r="U464" s="1" t="s">
        <v>666</v>
      </c>
      <c r="V464" s="1" t="s">
        <v>667</v>
      </c>
      <c r="W464" s="1"/>
      <c r="X464" s="1">
        <f t="shared" si="35"/>
        <v>298</v>
      </c>
      <c r="Y464" s="1" t="str">
        <f t="shared" si="36"/>
        <v>Estimación Aprobada</v>
      </c>
      <c r="Z464" s="1">
        <f t="shared" si="37"/>
        <v>298</v>
      </c>
      <c r="AA464" s="1" t="str">
        <f t="shared" si="38"/>
        <v>Cerrado</v>
      </c>
      <c r="AB464" s="1" t="e">
        <f t="shared" si="39"/>
        <v>#N/A</v>
      </c>
    </row>
    <row r="465" spans="1:28" hidden="1" x14ac:dyDescent="0.3">
      <c r="A465" s="1">
        <v>299</v>
      </c>
      <c r="B465" s="1" t="s">
        <v>67</v>
      </c>
      <c r="C465" s="5">
        <v>43314.466608796298</v>
      </c>
      <c r="D465" s="1" t="s">
        <v>976</v>
      </c>
      <c r="E465" s="1" t="s">
        <v>303</v>
      </c>
      <c r="F465" s="1" t="s">
        <v>724</v>
      </c>
      <c r="G465" s="1" t="s">
        <v>653</v>
      </c>
      <c r="H465" s="1" t="s">
        <v>654</v>
      </c>
      <c r="I465" s="1" t="s">
        <v>55</v>
      </c>
      <c r="J465" s="1" t="s">
        <v>140</v>
      </c>
      <c r="K465" s="1" t="s">
        <v>67</v>
      </c>
      <c r="L465" s="2">
        <v>725</v>
      </c>
      <c r="M465" s="1" t="s">
        <v>740</v>
      </c>
      <c r="N465" s="1" t="s">
        <v>6618</v>
      </c>
      <c r="O465" s="1"/>
      <c r="P465" s="1"/>
      <c r="Q465" s="1"/>
      <c r="R465" s="1"/>
      <c r="S465" s="1"/>
      <c r="T465" s="1"/>
      <c r="U465" s="1" t="s">
        <v>666</v>
      </c>
      <c r="V465" s="1" t="s">
        <v>667</v>
      </c>
      <c r="W465" s="1"/>
      <c r="X465" s="1">
        <f t="shared" si="35"/>
        <v>299</v>
      </c>
      <c r="Y465" s="1" t="str">
        <f t="shared" si="36"/>
        <v>Estimación Aprobada</v>
      </c>
      <c r="Z465" s="1">
        <f t="shared" si="37"/>
        <v>299</v>
      </c>
      <c r="AA465" s="1" t="str">
        <f t="shared" si="38"/>
        <v>Cerrado</v>
      </c>
      <c r="AB465" s="1" t="e">
        <f t="shared" si="39"/>
        <v>#N/A</v>
      </c>
    </row>
    <row r="466" spans="1:28" hidden="1" x14ac:dyDescent="0.3">
      <c r="A466" s="1">
        <v>303</v>
      </c>
      <c r="B466" s="1" t="s">
        <v>103</v>
      </c>
      <c r="C466" s="5">
        <v>43315.702615740738</v>
      </c>
      <c r="D466" s="1" t="s">
        <v>981</v>
      </c>
      <c r="E466" s="1" t="s">
        <v>90</v>
      </c>
      <c r="F466" s="1" t="s">
        <v>700</v>
      </c>
      <c r="G466" s="1" t="s">
        <v>653</v>
      </c>
      <c r="H466" s="1" t="s">
        <v>654</v>
      </c>
      <c r="I466" s="1" t="s">
        <v>85</v>
      </c>
      <c r="J466" s="1" t="s">
        <v>109</v>
      </c>
      <c r="K466" s="1" t="s">
        <v>103</v>
      </c>
      <c r="L466" s="2">
        <v>666</v>
      </c>
      <c r="M466" s="1" t="s">
        <v>733</v>
      </c>
      <c r="N466" s="1" t="s">
        <v>887</v>
      </c>
      <c r="O466" s="1"/>
      <c r="P466" s="1"/>
      <c r="Q466" s="1"/>
      <c r="R466" s="1"/>
      <c r="S466" s="1"/>
      <c r="T466" s="1"/>
      <c r="U466" s="1" t="s">
        <v>666</v>
      </c>
      <c r="V466" s="1" t="s">
        <v>667</v>
      </c>
      <c r="W466" s="1"/>
      <c r="X466" s="1">
        <f t="shared" si="35"/>
        <v>303</v>
      </c>
      <c r="Y466" s="1" t="str">
        <f t="shared" si="36"/>
        <v>Estimación Aprobada</v>
      </c>
      <c r="Z466" s="1">
        <f t="shared" si="37"/>
        <v>303</v>
      </c>
      <c r="AA466" s="1" t="str">
        <f t="shared" si="38"/>
        <v>Cerrado</v>
      </c>
      <c r="AB466" s="1" t="e">
        <f t="shared" si="39"/>
        <v>#N/A</v>
      </c>
    </row>
    <row r="467" spans="1:28" hidden="1" x14ac:dyDescent="0.3">
      <c r="A467" s="1">
        <v>319</v>
      </c>
      <c r="B467" s="1" t="s">
        <v>935</v>
      </c>
      <c r="C467" s="5">
        <v>43325.614664351851</v>
      </c>
      <c r="D467" s="1" t="s">
        <v>987</v>
      </c>
      <c r="E467" s="1" t="s">
        <v>90</v>
      </c>
      <c r="F467" s="1" t="s">
        <v>700</v>
      </c>
      <c r="G467" s="1" t="s">
        <v>653</v>
      </c>
      <c r="H467" s="1" t="s">
        <v>654</v>
      </c>
      <c r="I467" s="1" t="s">
        <v>85</v>
      </c>
      <c r="J467" s="1" t="s">
        <v>211</v>
      </c>
      <c r="K467" s="1" t="s">
        <v>207</v>
      </c>
      <c r="L467" s="2">
        <v>627</v>
      </c>
      <c r="M467" s="1" t="s">
        <v>988</v>
      </c>
      <c r="N467" s="1" t="s">
        <v>887</v>
      </c>
      <c r="O467" s="1"/>
      <c r="P467" s="1"/>
      <c r="Q467" s="1"/>
      <c r="R467" s="1"/>
      <c r="S467" s="1"/>
      <c r="T467" s="1"/>
      <c r="U467" s="1" t="s">
        <v>666</v>
      </c>
      <c r="V467" s="1" t="s">
        <v>667</v>
      </c>
      <c r="W467" s="1"/>
      <c r="X467" s="1">
        <f t="shared" si="35"/>
        <v>319</v>
      </c>
      <c r="Y467" s="1" t="str">
        <f t="shared" si="36"/>
        <v>Estimación Aprobada</v>
      </c>
      <c r="Z467" s="1">
        <f t="shared" si="37"/>
        <v>319</v>
      </c>
      <c r="AA467" s="1" t="str">
        <f t="shared" si="38"/>
        <v>Cerrado</v>
      </c>
      <c r="AB467" s="1" t="e">
        <f t="shared" si="39"/>
        <v>#N/A</v>
      </c>
    </row>
    <row r="468" spans="1:28" hidden="1" x14ac:dyDescent="0.3">
      <c r="A468" s="1">
        <v>320</v>
      </c>
      <c r="B468" s="1" t="s">
        <v>103</v>
      </c>
      <c r="C468" s="5">
        <v>43326.441087962965</v>
      </c>
      <c r="D468" s="1" t="s">
        <v>989</v>
      </c>
      <c r="E468" s="1" t="s">
        <v>90</v>
      </c>
      <c r="F468" s="1" t="s">
        <v>700</v>
      </c>
      <c r="G468" s="1" t="s">
        <v>653</v>
      </c>
      <c r="H468" s="1" t="s">
        <v>654</v>
      </c>
      <c r="I468" s="1" t="s">
        <v>85</v>
      </c>
      <c r="J468" s="1" t="s">
        <v>109</v>
      </c>
      <c r="K468" s="1" t="s">
        <v>103</v>
      </c>
      <c r="L468" s="2">
        <v>666</v>
      </c>
      <c r="M468" s="1" t="s">
        <v>733</v>
      </c>
      <c r="N468" s="1" t="s">
        <v>887</v>
      </c>
      <c r="O468" s="1"/>
      <c r="P468" s="1"/>
      <c r="Q468" s="1"/>
      <c r="R468" s="1"/>
      <c r="S468" s="1"/>
      <c r="T468" s="1"/>
      <c r="U468" s="1" t="s">
        <v>666</v>
      </c>
      <c r="V468" s="1" t="s">
        <v>667</v>
      </c>
      <c r="W468" s="1"/>
      <c r="X468" s="1">
        <f t="shared" si="35"/>
        <v>320</v>
      </c>
      <c r="Y468" s="1" t="str">
        <f t="shared" si="36"/>
        <v>Estimación Aprobada</v>
      </c>
      <c r="Z468" s="1">
        <f t="shared" si="37"/>
        <v>320</v>
      </c>
      <c r="AA468" s="1" t="str">
        <f t="shared" si="38"/>
        <v>Cerrado</v>
      </c>
      <c r="AB468" s="1" t="e">
        <f t="shared" si="39"/>
        <v>#N/A</v>
      </c>
    </row>
    <row r="469" spans="1:28" hidden="1" x14ac:dyDescent="0.3">
      <c r="A469" s="1">
        <v>322</v>
      </c>
      <c r="B469" s="1" t="s">
        <v>678</v>
      </c>
      <c r="C469" s="5">
        <v>43326.545532407406</v>
      </c>
      <c r="D469" s="1" t="s">
        <v>992</v>
      </c>
      <c r="E469" s="1" t="s">
        <v>48</v>
      </c>
      <c r="F469" s="1" t="s">
        <v>652</v>
      </c>
      <c r="G469" s="1" t="s">
        <v>653</v>
      </c>
      <c r="H469" s="1" t="s">
        <v>654</v>
      </c>
      <c r="I469" s="1" t="s">
        <v>123</v>
      </c>
      <c r="J469" s="1" t="s">
        <v>128</v>
      </c>
      <c r="K469" s="1" t="s">
        <v>122</v>
      </c>
      <c r="L469" s="2">
        <v>700</v>
      </c>
      <c r="M469" s="1" t="s">
        <v>680</v>
      </c>
      <c r="N469" s="1" t="s">
        <v>887</v>
      </c>
      <c r="O469" s="1"/>
      <c r="P469" s="1"/>
      <c r="Q469" s="1"/>
      <c r="R469" s="1"/>
      <c r="S469" s="1"/>
      <c r="T469" s="1"/>
      <c r="U469" s="1" t="s">
        <v>657</v>
      </c>
      <c r="V469" s="1" t="s">
        <v>658</v>
      </c>
      <c r="W469" s="1"/>
      <c r="X469" s="1" t="e">
        <f t="shared" si="35"/>
        <v>#N/A</v>
      </c>
      <c r="Y469" s="1" t="e">
        <f t="shared" si="36"/>
        <v>#N/A</v>
      </c>
      <c r="Z469" s="1" t="e">
        <f t="shared" si="37"/>
        <v>#N/A</v>
      </c>
      <c r="AA469" s="1" t="e">
        <f t="shared" si="38"/>
        <v>#N/A</v>
      </c>
      <c r="AB469" s="1" t="e">
        <f t="shared" si="39"/>
        <v>#N/A</v>
      </c>
    </row>
    <row r="470" spans="1:28" hidden="1" x14ac:dyDescent="0.3">
      <c r="A470" s="1">
        <v>328</v>
      </c>
      <c r="B470" s="1" t="s">
        <v>902</v>
      </c>
      <c r="C470" s="5">
        <v>43327.764201388891</v>
      </c>
      <c r="D470" s="1" t="s">
        <v>1005</v>
      </c>
      <c r="E470" s="1" t="s">
        <v>90</v>
      </c>
      <c r="F470" s="1" t="s">
        <v>700</v>
      </c>
      <c r="G470" s="1" t="s">
        <v>653</v>
      </c>
      <c r="H470" s="1" t="s">
        <v>654</v>
      </c>
      <c r="I470" s="1" t="s">
        <v>85</v>
      </c>
      <c r="J470" s="1" t="s">
        <v>109</v>
      </c>
      <c r="K470" s="1" t="s">
        <v>103</v>
      </c>
      <c r="L470" s="2">
        <v>666</v>
      </c>
      <c r="M470" s="1" t="s">
        <v>733</v>
      </c>
      <c r="N470" s="1" t="s">
        <v>887</v>
      </c>
      <c r="O470" s="1"/>
      <c r="P470" s="1"/>
      <c r="Q470" s="1"/>
      <c r="R470" s="1"/>
      <c r="S470" s="1"/>
      <c r="T470" s="1"/>
      <c r="U470" s="1" t="s">
        <v>657</v>
      </c>
      <c r="V470" s="1" t="s">
        <v>658</v>
      </c>
      <c r="W470" s="1"/>
      <c r="X470" s="1" t="e">
        <f t="shared" si="35"/>
        <v>#N/A</v>
      </c>
      <c r="Y470" s="1" t="e">
        <f t="shared" si="36"/>
        <v>#N/A</v>
      </c>
      <c r="Z470" s="1" t="e">
        <f t="shared" si="37"/>
        <v>#N/A</v>
      </c>
      <c r="AA470" s="1" t="e">
        <f t="shared" si="38"/>
        <v>#N/A</v>
      </c>
      <c r="AB470" s="1" t="e">
        <f t="shared" si="39"/>
        <v>#N/A</v>
      </c>
    </row>
    <row r="471" spans="1:28" hidden="1" x14ac:dyDescent="0.3">
      <c r="A471" s="1">
        <v>331</v>
      </c>
      <c r="B471" s="1" t="s">
        <v>340</v>
      </c>
      <c r="C471" s="5">
        <v>43328.573101851849</v>
      </c>
      <c r="D471" s="1" t="s">
        <v>1006</v>
      </c>
      <c r="E471" s="1" t="s">
        <v>90</v>
      </c>
      <c r="F471" s="1" t="s">
        <v>700</v>
      </c>
      <c r="G471" s="1" t="s">
        <v>653</v>
      </c>
      <c r="H471" s="1" t="s">
        <v>654</v>
      </c>
      <c r="I471" s="1" t="s">
        <v>660</v>
      </c>
      <c r="J471" s="1" t="s">
        <v>746</v>
      </c>
      <c r="K471" s="1" t="s">
        <v>340</v>
      </c>
      <c r="L471" s="2">
        <v>890</v>
      </c>
      <c r="M471" s="1" t="s">
        <v>1007</v>
      </c>
      <c r="N471" s="1" t="s">
        <v>887</v>
      </c>
      <c r="O471" s="1"/>
      <c r="P471" s="1"/>
      <c r="Q471" s="1"/>
      <c r="R471" s="1"/>
      <c r="S471" s="1"/>
      <c r="T471" s="1"/>
      <c r="U471" s="1" t="s">
        <v>666</v>
      </c>
      <c r="V471" s="1" t="s">
        <v>667</v>
      </c>
      <c r="W471" s="1"/>
      <c r="X471" s="1">
        <f t="shared" si="35"/>
        <v>331</v>
      </c>
      <c r="Y471" s="1" t="str">
        <f t="shared" si="36"/>
        <v>Estimación Aprobada</v>
      </c>
      <c r="Z471" s="1">
        <f t="shared" si="37"/>
        <v>331</v>
      </c>
      <c r="AA471" s="1" t="str">
        <f t="shared" si="38"/>
        <v>Cerrado</v>
      </c>
      <c r="AB471" s="1" t="e">
        <f t="shared" si="39"/>
        <v>#N/A</v>
      </c>
    </row>
    <row r="472" spans="1:28" hidden="1" x14ac:dyDescent="0.3">
      <c r="A472" s="1">
        <v>336</v>
      </c>
      <c r="B472" s="1" t="s">
        <v>1015</v>
      </c>
      <c r="C472" s="5">
        <v>43329.64638888889</v>
      </c>
      <c r="D472" s="1" t="s">
        <v>1016</v>
      </c>
      <c r="E472" s="1" t="s">
        <v>90</v>
      </c>
      <c r="F472" s="1" t="s">
        <v>700</v>
      </c>
      <c r="G472" s="1" t="s">
        <v>653</v>
      </c>
      <c r="H472" s="1" t="s">
        <v>654</v>
      </c>
      <c r="I472" s="1" t="s">
        <v>85</v>
      </c>
      <c r="J472" s="1" t="s">
        <v>91</v>
      </c>
      <c r="K472" s="1" t="s">
        <v>84</v>
      </c>
      <c r="L472" s="2">
        <v>481</v>
      </c>
      <c r="M472" s="1" t="s">
        <v>991</v>
      </c>
      <c r="N472" s="1" t="s">
        <v>887</v>
      </c>
      <c r="O472" s="1"/>
      <c r="P472" s="1"/>
      <c r="Q472" s="1"/>
      <c r="R472" s="1"/>
      <c r="S472" s="1"/>
      <c r="T472" s="1"/>
      <c r="U472" s="1" t="s">
        <v>666</v>
      </c>
      <c r="V472" s="1" t="s">
        <v>667</v>
      </c>
      <c r="W472" s="1"/>
      <c r="X472" s="1">
        <f t="shared" si="35"/>
        <v>336</v>
      </c>
      <c r="Y472" s="1" t="str">
        <f t="shared" si="36"/>
        <v>Estimación Aprobada</v>
      </c>
      <c r="Z472" s="1">
        <f t="shared" si="37"/>
        <v>336</v>
      </c>
      <c r="AA472" s="1" t="str">
        <f t="shared" si="38"/>
        <v>Cerrado</v>
      </c>
      <c r="AB472" s="1" t="e">
        <f t="shared" si="39"/>
        <v>#N/A</v>
      </c>
    </row>
    <row r="473" spans="1:28" hidden="1" x14ac:dyDescent="0.3">
      <c r="A473" s="1">
        <v>340</v>
      </c>
      <c r="B473" s="1" t="s">
        <v>650</v>
      </c>
      <c r="C473" s="5">
        <v>43332.590486111112</v>
      </c>
      <c r="D473" s="1" t="s">
        <v>1022</v>
      </c>
      <c r="E473" s="1" t="s">
        <v>61</v>
      </c>
      <c r="F473" s="1" t="s">
        <v>719</v>
      </c>
      <c r="G473" s="1" t="s">
        <v>653</v>
      </c>
      <c r="H473" s="1" t="s">
        <v>654</v>
      </c>
      <c r="I473" s="1" t="s">
        <v>55</v>
      </c>
      <c r="J473" s="1" t="s">
        <v>62</v>
      </c>
      <c r="K473" s="1" t="s">
        <v>54</v>
      </c>
      <c r="L473" s="2">
        <v>297</v>
      </c>
      <c r="M473" s="1" t="s">
        <v>1023</v>
      </c>
      <c r="N473" s="1" t="s">
        <v>6618</v>
      </c>
      <c r="O473" s="1"/>
      <c r="P473" s="1"/>
      <c r="Q473" s="1"/>
      <c r="R473" s="1"/>
      <c r="S473" s="1"/>
      <c r="T473" s="1"/>
      <c r="U473" s="1" t="s">
        <v>666</v>
      </c>
      <c r="V473" s="1" t="s">
        <v>667</v>
      </c>
      <c r="W473" s="1"/>
      <c r="X473" s="1" t="e">
        <f t="shared" si="35"/>
        <v>#N/A</v>
      </c>
      <c r="Y473" s="1" t="e">
        <f t="shared" si="36"/>
        <v>#N/A</v>
      </c>
      <c r="Z473" s="1">
        <f t="shared" si="37"/>
        <v>340</v>
      </c>
      <c r="AA473" s="1" t="str">
        <f t="shared" si="38"/>
        <v>Cerrado</v>
      </c>
      <c r="AB473" s="1" t="e">
        <f t="shared" si="39"/>
        <v>#N/A</v>
      </c>
    </row>
    <row r="474" spans="1:28" hidden="1" x14ac:dyDescent="0.3">
      <c r="A474" s="1">
        <v>349</v>
      </c>
      <c r="B474" s="1" t="s">
        <v>73</v>
      </c>
      <c r="C474" s="5">
        <v>43340.413865740738</v>
      </c>
      <c r="D474" s="1" t="s">
        <v>1030</v>
      </c>
      <c r="E474" s="1" t="s">
        <v>78</v>
      </c>
      <c r="F474" s="1" t="s">
        <v>662</v>
      </c>
      <c r="G474" s="1" t="s">
        <v>653</v>
      </c>
      <c r="H474" s="1" t="s">
        <v>654</v>
      </c>
      <c r="I474" s="1" t="s">
        <v>39</v>
      </c>
      <c r="J474" s="1" t="s">
        <v>79</v>
      </c>
      <c r="K474" s="1" t="s">
        <v>73</v>
      </c>
      <c r="L474" s="2">
        <v>931</v>
      </c>
      <c r="M474" s="1" t="s">
        <v>1031</v>
      </c>
      <c r="N474" s="1" t="s">
        <v>887</v>
      </c>
      <c r="O474" s="1"/>
      <c r="P474" s="1"/>
      <c r="Q474" s="1"/>
      <c r="R474" s="1"/>
      <c r="S474" s="1"/>
      <c r="T474" s="1"/>
      <c r="U474" s="1" t="s">
        <v>666</v>
      </c>
      <c r="V474" s="1" t="s">
        <v>667</v>
      </c>
      <c r="W474" s="1"/>
      <c r="X474" s="1">
        <f t="shared" si="35"/>
        <v>349</v>
      </c>
      <c r="Y474" s="1" t="str">
        <f t="shared" si="36"/>
        <v>Estimación Aprobada</v>
      </c>
      <c r="Z474" s="1">
        <f t="shared" si="37"/>
        <v>349</v>
      </c>
      <c r="AA474" s="1" t="str">
        <f t="shared" si="38"/>
        <v>Cerrado</v>
      </c>
      <c r="AB474" s="1" t="e">
        <f t="shared" si="39"/>
        <v>#N/A</v>
      </c>
    </row>
    <row r="475" spans="1:28" hidden="1" x14ac:dyDescent="0.3">
      <c r="A475" s="1">
        <v>350</v>
      </c>
      <c r="B475" s="1" t="s">
        <v>73</v>
      </c>
      <c r="C475" s="5">
        <v>43340.48574074074</v>
      </c>
      <c r="D475" s="1" t="s">
        <v>1032</v>
      </c>
      <c r="E475" s="1" t="s">
        <v>78</v>
      </c>
      <c r="F475" s="1" t="s">
        <v>662</v>
      </c>
      <c r="G475" s="1" t="s">
        <v>653</v>
      </c>
      <c r="H475" s="1" t="s">
        <v>654</v>
      </c>
      <c r="I475" s="1" t="s">
        <v>39</v>
      </c>
      <c r="J475" s="1" t="s">
        <v>79</v>
      </c>
      <c r="K475" s="1" t="s">
        <v>73</v>
      </c>
      <c r="L475" s="2">
        <v>931</v>
      </c>
      <c r="M475" s="1" t="s">
        <v>1031</v>
      </c>
      <c r="N475" s="1" t="s">
        <v>887</v>
      </c>
      <c r="O475" s="1"/>
      <c r="P475" s="1"/>
      <c r="Q475" s="1"/>
      <c r="R475" s="1"/>
      <c r="S475" s="1"/>
      <c r="T475" s="1"/>
      <c r="U475" s="1" t="s">
        <v>666</v>
      </c>
      <c r="V475" s="1" t="s">
        <v>667</v>
      </c>
      <c r="W475" s="1"/>
      <c r="X475" s="1">
        <f t="shared" si="35"/>
        <v>350</v>
      </c>
      <c r="Y475" s="1" t="str">
        <f t="shared" si="36"/>
        <v>Estimación Aprobada</v>
      </c>
      <c r="Z475" s="1">
        <f t="shared" si="37"/>
        <v>350</v>
      </c>
      <c r="AA475" s="1" t="str">
        <f t="shared" si="38"/>
        <v>Cerrado</v>
      </c>
      <c r="AB475" s="1" t="e">
        <f t="shared" si="39"/>
        <v>#N/A</v>
      </c>
    </row>
    <row r="476" spans="1:28" hidden="1" x14ac:dyDescent="0.3">
      <c r="A476" s="1">
        <v>351</v>
      </c>
      <c r="B476" s="1" t="s">
        <v>707</v>
      </c>
      <c r="C476" s="5">
        <v>43340.725462962961</v>
      </c>
      <c r="D476" s="1" t="s">
        <v>1033</v>
      </c>
      <c r="E476" s="1" t="s">
        <v>159</v>
      </c>
      <c r="F476" s="1" t="s">
        <v>688</v>
      </c>
      <c r="G476" s="1" t="s">
        <v>653</v>
      </c>
      <c r="H476" s="1" t="s">
        <v>654</v>
      </c>
      <c r="I476" s="1" t="s">
        <v>85</v>
      </c>
      <c r="J476" s="1" t="s">
        <v>160</v>
      </c>
      <c r="K476" s="1" t="s">
        <v>707</v>
      </c>
      <c r="L476" s="2">
        <v>843</v>
      </c>
      <c r="M476" s="1" t="s">
        <v>801</v>
      </c>
      <c r="N476" s="1" t="s">
        <v>887</v>
      </c>
      <c r="O476" s="1"/>
      <c r="P476" s="1"/>
      <c r="Q476" s="1"/>
      <c r="R476" s="1"/>
      <c r="S476" s="1"/>
      <c r="T476" s="1"/>
      <c r="U476" s="1" t="s">
        <v>666</v>
      </c>
      <c r="V476" s="1" t="s">
        <v>667</v>
      </c>
      <c r="W476" s="1"/>
      <c r="X476" s="1">
        <f t="shared" si="35"/>
        <v>351</v>
      </c>
      <c r="Y476" s="1" t="str">
        <f t="shared" si="36"/>
        <v>Estimación Aprobada</v>
      </c>
      <c r="Z476" s="1">
        <f t="shared" si="37"/>
        <v>351</v>
      </c>
      <c r="AA476" s="1" t="str">
        <f t="shared" si="38"/>
        <v>Cerrado</v>
      </c>
      <c r="AB476" s="1" t="e">
        <f t="shared" si="39"/>
        <v>#N/A</v>
      </c>
    </row>
    <row r="477" spans="1:28" hidden="1" x14ac:dyDescent="0.3">
      <c r="A477" s="1">
        <v>352</v>
      </c>
      <c r="B477" s="1" t="s">
        <v>650</v>
      </c>
      <c r="C477" s="5">
        <v>43341.702222222222</v>
      </c>
      <c r="D477" s="1" t="s">
        <v>1034</v>
      </c>
      <c r="E477" s="1" t="s">
        <v>61</v>
      </c>
      <c r="F477" s="1" t="s">
        <v>719</v>
      </c>
      <c r="G477" s="1" t="s">
        <v>653</v>
      </c>
      <c r="H477" s="1" t="s">
        <v>654</v>
      </c>
      <c r="I477" s="1" t="s">
        <v>55</v>
      </c>
      <c r="J477" s="1" t="s">
        <v>62</v>
      </c>
      <c r="K477" s="1" t="s">
        <v>650</v>
      </c>
      <c r="L477" s="2">
        <v>299</v>
      </c>
      <c r="M477" s="1" t="s">
        <v>757</v>
      </c>
      <c r="N477" s="1" t="s">
        <v>887</v>
      </c>
      <c r="O477" s="1"/>
      <c r="P477" s="1"/>
      <c r="Q477" s="1"/>
      <c r="R477" s="1" t="s">
        <v>218</v>
      </c>
      <c r="S477" s="1" t="s">
        <v>1035</v>
      </c>
      <c r="T477" s="1"/>
      <c r="U477" s="1" t="s">
        <v>666</v>
      </c>
      <c r="V477" s="1" t="s">
        <v>667</v>
      </c>
      <c r="W477" s="1"/>
      <c r="X477" s="1">
        <f t="shared" si="35"/>
        <v>352</v>
      </c>
      <c r="Y477" s="1" t="str">
        <f t="shared" si="36"/>
        <v>Estimación Aprobada</v>
      </c>
      <c r="Z477" s="1">
        <f t="shared" si="37"/>
        <v>352</v>
      </c>
      <c r="AA477" s="1" t="str">
        <f t="shared" si="38"/>
        <v>Cerrado</v>
      </c>
      <c r="AB477" s="1" t="e">
        <f t="shared" si="39"/>
        <v>#N/A</v>
      </c>
    </row>
    <row r="478" spans="1:28" hidden="1" x14ac:dyDescent="0.3">
      <c r="A478" s="1">
        <v>356</v>
      </c>
      <c r="B478" s="1" t="s">
        <v>214</v>
      </c>
      <c r="C478" s="5">
        <v>43343.528437499997</v>
      </c>
      <c r="D478" s="1" t="s">
        <v>423</v>
      </c>
      <c r="E478" s="1" t="s">
        <v>216</v>
      </c>
      <c r="F478" s="1" t="s">
        <v>691</v>
      </c>
      <c r="G478" s="1" t="s">
        <v>653</v>
      </c>
      <c r="H478" s="1" t="s">
        <v>654</v>
      </c>
      <c r="I478" s="1" t="s">
        <v>660</v>
      </c>
      <c r="J478" s="1" t="s">
        <v>217</v>
      </c>
      <c r="K478" s="1" t="s">
        <v>214</v>
      </c>
      <c r="L478" s="2">
        <v>979</v>
      </c>
      <c r="M478" s="1" t="s">
        <v>692</v>
      </c>
      <c r="N478" s="1" t="s">
        <v>887</v>
      </c>
      <c r="O478" s="1"/>
      <c r="P478" s="1"/>
      <c r="Q478" s="1"/>
      <c r="R478" s="1" t="s">
        <v>218</v>
      </c>
      <c r="S478" s="1" t="s">
        <v>709</v>
      </c>
      <c r="T478" s="1"/>
      <c r="U478" s="1" t="s">
        <v>666</v>
      </c>
      <c r="V478" s="1" t="s">
        <v>667</v>
      </c>
      <c r="W478" s="1"/>
      <c r="X478" s="1">
        <f t="shared" si="35"/>
        <v>356</v>
      </c>
      <c r="Y478" s="1" t="str">
        <f t="shared" si="36"/>
        <v>Estimación Aprobada</v>
      </c>
      <c r="Z478" s="1">
        <f t="shared" si="37"/>
        <v>356</v>
      </c>
      <c r="AA478" s="1" t="str">
        <f t="shared" si="38"/>
        <v>Cerrado</v>
      </c>
      <c r="AB478" s="1" t="e">
        <f t="shared" si="39"/>
        <v>#N/A</v>
      </c>
    </row>
    <row r="479" spans="1:28" hidden="1" x14ac:dyDescent="0.3">
      <c r="A479" s="1">
        <v>359</v>
      </c>
      <c r="B479" s="1" t="s">
        <v>835</v>
      </c>
      <c r="C479" s="5">
        <v>43348.527199074073</v>
      </c>
      <c r="D479" s="1" t="s">
        <v>1043</v>
      </c>
      <c r="E479" s="1" t="s">
        <v>48</v>
      </c>
      <c r="F479" s="1" t="s">
        <v>652</v>
      </c>
      <c r="G479" s="1" t="s">
        <v>653</v>
      </c>
      <c r="H479" s="1" t="s">
        <v>654</v>
      </c>
      <c r="I479" s="1" t="s">
        <v>123</v>
      </c>
      <c r="J479" s="1" t="s">
        <v>1044</v>
      </c>
      <c r="K479" s="1" t="s">
        <v>684</v>
      </c>
      <c r="L479" s="2">
        <v>734</v>
      </c>
      <c r="M479" s="1" t="s">
        <v>1045</v>
      </c>
      <c r="N479" s="1" t="s">
        <v>6618</v>
      </c>
      <c r="O479" s="1"/>
      <c r="P479" s="1"/>
      <c r="Q479" s="1"/>
      <c r="R479" s="1"/>
      <c r="S479" s="1"/>
      <c r="T479" s="1"/>
      <c r="U479" s="1" t="s">
        <v>666</v>
      </c>
      <c r="V479" s="1" t="s">
        <v>667</v>
      </c>
      <c r="W479" s="1"/>
      <c r="X479" s="1">
        <f t="shared" si="35"/>
        <v>359</v>
      </c>
      <c r="Y479" s="1" t="str">
        <f t="shared" si="36"/>
        <v>Estimación Aprobada</v>
      </c>
      <c r="Z479" s="1">
        <f t="shared" si="37"/>
        <v>359</v>
      </c>
      <c r="AA479" s="1" t="str">
        <f t="shared" si="38"/>
        <v>Cerrado</v>
      </c>
      <c r="AB479" s="1" t="e">
        <f t="shared" si="39"/>
        <v>#N/A</v>
      </c>
    </row>
    <row r="480" spans="1:28" hidden="1" x14ac:dyDescent="0.3">
      <c r="A480" s="1">
        <v>361</v>
      </c>
      <c r="B480" s="1" t="s">
        <v>510</v>
      </c>
      <c r="C480" s="5">
        <v>43348.692002314812</v>
      </c>
      <c r="D480" s="1" t="s">
        <v>1047</v>
      </c>
      <c r="E480" s="1" t="s">
        <v>90</v>
      </c>
      <c r="F480" s="1" t="s">
        <v>700</v>
      </c>
      <c r="G480" s="1" t="s">
        <v>653</v>
      </c>
      <c r="H480" s="1" t="s">
        <v>654</v>
      </c>
      <c r="I480" s="1" t="s">
        <v>660</v>
      </c>
      <c r="J480" s="1" t="s">
        <v>50</v>
      </c>
      <c r="K480" s="1" t="s">
        <v>340</v>
      </c>
      <c r="L480" s="2">
        <v>704</v>
      </c>
      <c r="M480" s="1" t="s">
        <v>747</v>
      </c>
      <c r="N480" s="1" t="s">
        <v>887</v>
      </c>
      <c r="O480" s="1"/>
      <c r="P480" s="1"/>
      <c r="Q480" s="1"/>
      <c r="R480" s="1"/>
      <c r="S480" s="1"/>
      <c r="T480" s="1"/>
      <c r="U480" s="1" t="s">
        <v>666</v>
      </c>
      <c r="V480" s="1" t="s">
        <v>667</v>
      </c>
      <c r="W480" s="1"/>
      <c r="X480" s="1">
        <f t="shared" si="35"/>
        <v>361</v>
      </c>
      <c r="Y480" s="1" t="str">
        <f t="shared" si="36"/>
        <v>Estimación Aprobada</v>
      </c>
      <c r="Z480" s="1">
        <f t="shared" si="37"/>
        <v>361</v>
      </c>
      <c r="AA480" s="1" t="str">
        <f t="shared" si="38"/>
        <v>Cerrado</v>
      </c>
      <c r="AB480" s="1" t="e">
        <f t="shared" si="39"/>
        <v>#N/A</v>
      </c>
    </row>
    <row r="481" spans="1:28" hidden="1" x14ac:dyDescent="0.3">
      <c r="A481" s="1">
        <v>362</v>
      </c>
      <c r="B481" s="1" t="s">
        <v>510</v>
      </c>
      <c r="C481" s="5">
        <v>43348.698182870372</v>
      </c>
      <c r="D481" s="1" t="s">
        <v>1048</v>
      </c>
      <c r="E481" s="1" t="s">
        <v>90</v>
      </c>
      <c r="F481" s="1" t="s">
        <v>700</v>
      </c>
      <c r="G481" s="1" t="s">
        <v>653</v>
      </c>
      <c r="H481" s="1" t="s">
        <v>654</v>
      </c>
      <c r="I481" s="1" t="s">
        <v>660</v>
      </c>
      <c r="J481" s="1" t="s">
        <v>50</v>
      </c>
      <c r="K481" s="1" t="s">
        <v>340</v>
      </c>
      <c r="L481" s="2">
        <v>704</v>
      </c>
      <c r="M481" s="1" t="s">
        <v>747</v>
      </c>
      <c r="N481" s="1" t="s">
        <v>887</v>
      </c>
      <c r="O481" s="1"/>
      <c r="P481" s="1"/>
      <c r="Q481" s="1"/>
      <c r="R481" s="1"/>
      <c r="S481" s="1"/>
      <c r="T481" s="1"/>
      <c r="U481" s="1" t="s">
        <v>666</v>
      </c>
      <c r="V481" s="1" t="s">
        <v>667</v>
      </c>
      <c r="W481" s="1"/>
      <c r="X481" s="1">
        <f t="shared" si="35"/>
        <v>362</v>
      </c>
      <c r="Y481" s="1" t="str">
        <f t="shared" si="36"/>
        <v>Estimación Aprobada</v>
      </c>
      <c r="Z481" s="1">
        <f t="shared" si="37"/>
        <v>362</v>
      </c>
      <c r="AA481" s="1" t="str">
        <f t="shared" si="38"/>
        <v>Cerrado</v>
      </c>
      <c r="AB481" s="1" t="e">
        <f t="shared" si="39"/>
        <v>#N/A</v>
      </c>
    </row>
    <row r="482" spans="1:28" hidden="1" x14ac:dyDescent="0.3">
      <c r="A482" s="1">
        <v>366</v>
      </c>
      <c r="B482" s="1" t="s">
        <v>707</v>
      </c>
      <c r="C482" s="5">
        <v>43349.44425925926</v>
      </c>
      <c r="D482" s="1" t="s">
        <v>1052</v>
      </c>
      <c r="E482" s="1" t="s">
        <v>159</v>
      </c>
      <c r="F482" s="1" t="s">
        <v>688</v>
      </c>
      <c r="G482" s="1" t="s">
        <v>653</v>
      </c>
      <c r="H482" s="1" t="s">
        <v>654</v>
      </c>
      <c r="I482" s="1" t="s">
        <v>85</v>
      </c>
      <c r="J482" s="1" t="s">
        <v>160</v>
      </c>
      <c r="K482" s="1" t="s">
        <v>707</v>
      </c>
      <c r="L482" s="2">
        <v>843</v>
      </c>
      <c r="M482" s="1" t="s">
        <v>801</v>
      </c>
      <c r="N482" s="1" t="s">
        <v>887</v>
      </c>
      <c r="O482" s="1"/>
      <c r="P482" s="1"/>
      <c r="Q482" s="1"/>
      <c r="R482" s="1"/>
      <c r="S482" s="1"/>
      <c r="T482" s="1"/>
      <c r="U482" s="1" t="s">
        <v>666</v>
      </c>
      <c r="V482" s="1" t="s">
        <v>667</v>
      </c>
      <c r="W482" s="1"/>
      <c r="X482" s="1">
        <f t="shared" si="35"/>
        <v>366</v>
      </c>
      <c r="Y482" s="1" t="str">
        <f t="shared" si="36"/>
        <v>Estimación Aprobada</v>
      </c>
      <c r="Z482" s="1">
        <f t="shared" si="37"/>
        <v>366</v>
      </c>
      <c r="AA482" s="1" t="str">
        <f t="shared" si="38"/>
        <v>Cerrado</v>
      </c>
      <c r="AB482" s="1" t="e">
        <f t="shared" si="39"/>
        <v>#N/A</v>
      </c>
    </row>
    <row r="483" spans="1:28" hidden="1" x14ac:dyDescent="0.3">
      <c r="A483" s="1">
        <v>369</v>
      </c>
      <c r="B483" s="1" t="s">
        <v>73</v>
      </c>
      <c r="C483" s="5">
        <v>43353.398275462961</v>
      </c>
      <c r="D483" s="1" t="s">
        <v>1054</v>
      </c>
      <c r="E483" s="1" t="s">
        <v>78</v>
      </c>
      <c r="F483" s="1" t="s">
        <v>662</v>
      </c>
      <c r="G483" s="1" t="s">
        <v>653</v>
      </c>
      <c r="H483" s="1" t="s">
        <v>654</v>
      </c>
      <c r="I483" s="1" t="s">
        <v>39</v>
      </c>
      <c r="J483" s="1" t="s">
        <v>79</v>
      </c>
      <c r="K483" s="1" t="s">
        <v>73</v>
      </c>
      <c r="L483" s="2">
        <v>931</v>
      </c>
      <c r="M483" s="1" t="s">
        <v>1031</v>
      </c>
      <c r="N483" s="1" t="s">
        <v>887</v>
      </c>
      <c r="O483" s="1"/>
      <c r="P483" s="1"/>
      <c r="Q483" s="1"/>
      <c r="R483" s="1"/>
      <c r="S483" s="1"/>
      <c r="T483" s="1"/>
      <c r="U483" s="1" t="s">
        <v>666</v>
      </c>
      <c r="V483" s="1" t="s">
        <v>667</v>
      </c>
      <c r="W483" s="1"/>
      <c r="X483" s="1">
        <f t="shared" si="35"/>
        <v>369</v>
      </c>
      <c r="Y483" s="1" t="str">
        <f t="shared" si="36"/>
        <v>Estimación Aprobada</v>
      </c>
      <c r="Z483" s="1">
        <f t="shared" si="37"/>
        <v>369</v>
      </c>
      <c r="AA483" s="1" t="str">
        <f t="shared" si="38"/>
        <v>Cerrado</v>
      </c>
      <c r="AB483" s="1" t="e">
        <f t="shared" si="39"/>
        <v>#N/A</v>
      </c>
    </row>
    <row r="484" spans="1:28" hidden="1" x14ac:dyDescent="0.3">
      <c r="A484" s="1">
        <v>377</v>
      </c>
      <c r="B484" s="1" t="s">
        <v>842</v>
      </c>
      <c r="C484" s="5">
        <v>43361.696539351855</v>
      </c>
      <c r="D484" s="1" t="s">
        <v>1060</v>
      </c>
      <c r="E484" s="1" t="s">
        <v>48</v>
      </c>
      <c r="F484" s="1" t="s">
        <v>652</v>
      </c>
      <c r="G484" s="1" t="s">
        <v>722</v>
      </c>
      <c r="H484" s="1" t="s">
        <v>654</v>
      </c>
      <c r="I484" s="1" t="s">
        <v>123</v>
      </c>
      <c r="J484" s="1" t="s">
        <v>128</v>
      </c>
      <c r="K484" s="1" t="s">
        <v>122</v>
      </c>
      <c r="L484" s="2">
        <v>700</v>
      </c>
      <c r="M484" s="1" t="s">
        <v>680</v>
      </c>
      <c r="N484" s="1" t="s">
        <v>887</v>
      </c>
      <c r="O484" s="1"/>
      <c r="P484" s="1"/>
      <c r="Q484" s="1"/>
      <c r="R484" s="1"/>
      <c r="S484" s="1"/>
      <c r="T484" s="1"/>
      <c r="U484" s="1" t="s">
        <v>657</v>
      </c>
      <c r="V484" s="1" t="s">
        <v>658</v>
      </c>
      <c r="W484" s="1"/>
      <c r="X484" s="1" t="e">
        <f t="shared" si="35"/>
        <v>#N/A</v>
      </c>
      <c r="Y484" s="1" t="e">
        <f t="shared" si="36"/>
        <v>#N/A</v>
      </c>
      <c r="Z484" s="1" t="e">
        <f t="shared" si="37"/>
        <v>#N/A</v>
      </c>
      <c r="AA484" s="1" t="e">
        <f t="shared" si="38"/>
        <v>#N/A</v>
      </c>
      <c r="AB484" s="1" t="e">
        <f t="shared" si="39"/>
        <v>#N/A</v>
      </c>
    </row>
    <row r="485" spans="1:28" hidden="1" x14ac:dyDescent="0.3">
      <c r="A485" s="1">
        <v>378</v>
      </c>
      <c r="B485" s="1" t="s">
        <v>281</v>
      </c>
      <c r="C485" s="5">
        <v>43361.77679398148</v>
      </c>
      <c r="D485" s="1" t="s">
        <v>1061</v>
      </c>
      <c r="E485" s="1" t="s">
        <v>48</v>
      </c>
      <c r="F485" s="1" t="s">
        <v>652</v>
      </c>
      <c r="G485" s="1" t="s">
        <v>653</v>
      </c>
      <c r="H485" s="1" t="s">
        <v>654</v>
      </c>
      <c r="I485" s="1" t="s">
        <v>123</v>
      </c>
      <c r="J485" s="1" t="s">
        <v>50</v>
      </c>
      <c r="K485" s="1" t="s">
        <v>281</v>
      </c>
      <c r="L485" s="2">
        <v>959</v>
      </c>
      <c r="M485" s="1" t="s">
        <v>1062</v>
      </c>
      <c r="N485" s="1" t="s">
        <v>183</v>
      </c>
      <c r="O485" s="1"/>
      <c r="P485" s="1"/>
      <c r="Q485" s="1"/>
      <c r="R485" s="1"/>
      <c r="S485" s="1"/>
      <c r="T485" s="1"/>
      <c r="U485" s="1" t="s">
        <v>666</v>
      </c>
      <c r="V485" s="1" t="s">
        <v>667</v>
      </c>
      <c r="W485" s="1"/>
      <c r="X485" s="1">
        <f t="shared" si="35"/>
        <v>378</v>
      </c>
      <c r="Y485" s="1" t="str">
        <f t="shared" si="36"/>
        <v>Estimación Aprobada</v>
      </c>
      <c r="Z485" s="1">
        <f t="shared" si="37"/>
        <v>378</v>
      </c>
      <c r="AA485" s="1" t="str">
        <f t="shared" si="38"/>
        <v>Cerrado</v>
      </c>
      <c r="AB485" s="1" t="e">
        <f t="shared" si="39"/>
        <v>#N/A</v>
      </c>
    </row>
    <row r="486" spans="1:28" hidden="1" x14ac:dyDescent="0.3">
      <c r="A486" s="1">
        <v>386</v>
      </c>
      <c r="B486" s="1" t="s">
        <v>1073</v>
      </c>
      <c r="C486" s="5">
        <v>43364.448113425926</v>
      </c>
      <c r="D486" s="1" t="s">
        <v>1074</v>
      </c>
      <c r="E486" s="1" t="s">
        <v>48</v>
      </c>
      <c r="F486" s="1" t="s">
        <v>652</v>
      </c>
      <c r="G486" s="1" t="s">
        <v>722</v>
      </c>
      <c r="H486" s="1" t="s">
        <v>654</v>
      </c>
      <c r="I486" s="1" t="s">
        <v>123</v>
      </c>
      <c r="J486" s="1" t="s">
        <v>50</v>
      </c>
      <c r="K486" s="1" t="s">
        <v>684</v>
      </c>
      <c r="L486" s="2">
        <v>744</v>
      </c>
      <c r="M486" s="1" t="s">
        <v>1075</v>
      </c>
      <c r="N486" s="1" t="s">
        <v>887</v>
      </c>
      <c r="O486" s="1"/>
      <c r="P486" s="1"/>
      <c r="Q486" s="1"/>
      <c r="R486" s="1"/>
      <c r="S486" s="1"/>
      <c r="T486" s="1"/>
      <c r="U486" s="1" t="s">
        <v>657</v>
      </c>
      <c r="V486" s="1" t="s">
        <v>658</v>
      </c>
      <c r="W486" s="1"/>
      <c r="X486" s="1" t="e">
        <f t="shared" si="35"/>
        <v>#N/A</v>
      </c>
      <c r="Y486" s="1" t="e">
        <f t="shared" si="36"/>
        <v>#N/A</v>
      </c>
      <c r="Z486" s="1" t="e">
        <f t="shared" si="37"/>
        <v>#N/A</v>
      </c>
      <c r="AA486" s="1" t="e">
        <f t="shared" si="38"/>
        <v>#N/A</v>
      </c>
      <c r="AB486" s="1" t="e">
        <f t="shared" si="39"/>
        <v>#N/A</v>
      </c>
    </row>
    <row r="487" spans="1:28" hidden="1" x14ac:dyDescent="0.3">
      <c r="A487" s="1">
        <v>388</v>
      </c>
      <c r="B487" s="1" t="s">
        <v>214</v>
      </c>
      <c r="C487" s="5">
        <v>43367.644513888888</v>
      </c>
      <c r="D487" s="1" t="s">
        <v>1077</v>
      </c>
      <c r="E487" s="1" t="s">
        <v>216</v>
      </c>
      <c r="F487" s="1" t="s">
        <v>691</v>
      </c>
      <c r="G487" s="1" t="s">
        <v>653</v>
      </c>
      <c r="H487" s="1" t="s">
        <v>654</v>
      </c>
      <c r="I487" s="1" t="s">
        <v>660</v>
      </c>
      <c r="J487" s="1" t="s">
        <v>210</v>
      </c>
      <c r="K487" s="1" t="s">
        <v>214</v>
      </c>
      <c r="L487" s="2">
        <v>408</v>
      </c>
      <c r="M487" s="1" t="s">
        <v>717</v>
      </c>
      <c r="N487" s="1" t="s">
        <v>887</v>
      </c>
      <c r="O487" s="1"/>
      <c r="P487" s="1"/>
      <c r="Q487" s="1"/>
      <c r="R487" s="1"/>
      <c r="S487" s="1"/>
      <c r="T487" s="1"/>
      <c r="U487" s="1" t="s">
        <v>666</v>
      </c>
      <c r="V487" s="1" t="s">
        <v>667</v>
      </c>
      <c r="W487" s="1"/>
      <c r="X487" s="1">
        <f t="shared" si="35"/>
        <v>388</v>
      </c>
      <c r="Y487" s="1" t="str">
        <f t="shared" si="36"/>
        <v>Estimación Aprobada</v>
      </c>
      <c r="Z487" s="1">
        <f t="shared" si="37"/>
        <v>388</v>
      </c>
      <c r="AA487" s="1" t="str">
        <f t="shared" si="38"/>
        <v>Cerrado</v>
      </c>
      <c r="AB487" s="1" t="e">
        <f t="shared" si="39"/>
        <v>#N/A</v>
      </c>
    </row>
    <row r="488" spans="1:28" hidden="1" x14ac:dyDescent="0.3">
      <c r="A488" s="1">
        <v>392</v>
      </c>
      <c r="B488" s="1" t="s">
        <v>1084</v>
      </c>
      <c r="C488" s="5">
        <v>43374.721284722225</v>
      </c>
      <c r="D488" s="1" t="s">
        <v>1085</v>
      </c>
      <c r="E488" s="1" t="s">
        <v>303</v>
      </c>
      <c r="F488" s="1" t="s">
        <v>724</v>
      </c>
      <c r="G488" s="1" t="s">
        <v>653</v>
      </c>
      <c r="H488" s="1" t="s">
        <v>654</v>
      </c>
      <c r="I488" s="1" t="s">
        <v>55</v>
      </c>
      <c r="J488" s="1" t="s">
        <v>140</v>
      </c>
      <c r="K488" s="1" t="s">
        <v>67</v>
      </c>
      <c r="L488" s="2">
        <v>725</v>
      </c>
      <c r="M488" s="1" t="s">
        <v>740</v>
      </c>
      <c r="N488" s="1" t="s">
        <v>6618</v>
      </c>
      <c r="O488" s="1"/>
      <c r="P488" s="1"/>
      <c r="Q488" s="1"/>
      <c r="R488" s="1"/>
      <c r="S488" s="1"/>
      <c r="T488" s="1"/>
      <c r="U488" s="1" t="s">
        <v>666</v>
      </c>
      <c r="V488" s="1" t="s">
        <v>667</v>
      </c>
      <c r="W488" s="1"/>
      <c r="X488" s="1">
        <f t="shared" si="35"/>
        <v>392</v>
      </c>
      <c r="Y488" s="1" t="str">
        <f t="shared" si="36"/>
        <v>Estimación Aprobada</v>
      </c>
      <c r="Z488" s="1">
        <f t="shared" si="37"/>
        <v>392</v>
      </c>
      <c r="AA488" s="1" t="str">
        <f t="shared" si="38"/>
        <v>Cerrado</v>
      </c>
      <c r="AB488" s="1" t="e">
        <f t="shared" si="39"/>
        <v>#N/A</v>
      </c>
    </row>
    <row r="489" spans="1:28" hidden="1" x14ac:dyDescent="0.3">
      <c r="A489" s="1">
        <v>396</v>
      </c>
      <c r="B489" s="1" t="s">
        <v>826</v>
      </c>
      <c r="C489" s="5">
        <v>43377.594664351855</v>
      </c>
      <c r="D489" s="1" t="s">
        <v>1091</v>
      </c>
      <c r="E489" s="1" t="s">
        <v>90</v>
      </c>
      <c r="F489" s="1" t="s">
        <v>700</v>
      </c>
      <c r="G489" s="1" t="s">
        <v>722</v>
      </c>
      <c r="H489" s="1" t="s">
        <v>654</v>
      </c>
      <c r="I489" s="1" t="s">
        <v>85</v>
      </c>
      <c r="J489" s="1" t="s">
        <v>98</v>
      </c>
      <c r="K489" s="1" t="s">
        <v>84</v>
      </c>
      <c r="L489" s="2">
        <v>12</v>
      </c>
      <c r="M489" s="1" t="s">
        <v>1092</v>
      </c>
      <c r="N489" s="1" t="s">
        <v>887</v>
      </c>
      <c r="O489" s="1"/>
      <c r="P489" s="1"/>
      <c r="Q489" s="1"/>
      <c r="R489" s="1"/>
      <c r="S489" s="1"/>
      <c r="T489" s="1"/>
      <c r="U489" s="1" t="s">
        <v>666</v>
      </c>
      <c r="V489" s="1" t="s">
        <v>667</v>
      </c>
      <c r="W489" s="1"/>
      <c r="X489" s="1">
        <f t="shared" si="35"/>
        <v>396</v>
      </c>
      <c r="Y489" s="1" t="str">
        <f t="shared" si="36"/>
        <v>Estimación Aprobada</v>
      </c>
      <c r="Z489" s="1">
        <f t="shared" si="37"/>
        <v>396</v>
      </c>
      <c r="AA489" s="1" t="str">
        <f t="shared" si="38"/>
        <v>Cerrado</v>
      </c>
      <c r="AB489" s="1" t="e">
        <f t="shared" si="39"/>
        <v>#N/A</v>
      </c>
    </row>
    <row r="490" spans="1:28" hidden="1" x14ac:dyDescent="0.3">
      <c r="A490" s="1">
        <v>397</v>
      </c>
      <c r="B490" s="1" t="s">
        <v>790</v>
      </c>
      <c r="C490" s="5">
        <v>43381.660046296296</v>
      </c>
      <c r="D490" s="1" t="s">
        <v>1093</v>
      </c>
      <c r="E490" s="1" t="s">
        <v>139</v>
      </c>
      <c r="F490" s="1" t="s">
        <v>713</v>
      </c>
      <c r="G490" s="1" t="s">
        <v>653</v>
      </c>
      <c r="H490" s="1" t="s">
        <v>654</v>
      </c>
      <c r="I490" s="1" t="s">
        <v>85</v>
      </c>
      <c r="J490" s="1" t="s">
        <v>355</v>
      </c>
      <c r="K490" s="1" t="s">
        <v>84</v>
      </c>
      <c r="L490" s="2">
        <v>81</v>
      </c>
      <c r="M490" s="1" t="s">
        <v>793</v>
      </c>
      <c r="N490" s="1" t="s">
        <v>887</v>
      </c>
      <c r="O490" s="1"/>
      <c r="P490" s="1"/>
      <c r="Q490" s="1"/>
      <c r="R490" s="1"/>
      <c r="S490" s="1"/>
      <c r="T490" s="1"/>
      <c r="U490" s="1" t="s">
        <v>666</v>
      </c>
      <c r="V490" s="1" t="s">
        <v>667</v>
      </c>
      <c r="W490" s="1"/>
      <c r="X490" s="1">
        <f t="shared" si="35"/>
        <v>397</v>
      </c>
      <c r="Y490" s="1" t="str">
        <f t="shared" si="36"/>
        <v>Estimación Aprobada</v>
      </c>
      <c r="Z490" s="1">
        <f t="shared" si="37"/>
        <v>397</v>
      </c>
      <c r="AA490" s="1" t="str">
        <f t="shared" si="38"/>
        <v>Cerrado</v>
      </c>
      <c r="AB490" s="1" t="e">
        <f t="shared" si="39"/>
        <v>#N/A</v>
      </c>
    </row>
    <row r="491" spans="1:28" hidden="1" x14ac:dyDescent="0.3">
      <c r="A491" s="1">
        <v>398</v>
      </c>
      <c r="B491" s="1" t="s">
        <v>855</v>
      </c>
      <c r="C491" s="5">
        <v>43382.694120370368</v>
      </c>
      <c r="D491" s="1" t="s">
        <v>1094</v>
      </c>
      <c r="E491" s="1" t="s">
        <v>90</v>
      </c>
      <c r="F491" s="1" t="s">
        <v>700</v>
      </c>
      <c r="G491" s="1" t="s">
        <v>653</v>
      </c>
      <c r="H491" s="1" t="s">
        <v>654</v>
      </c>
      <c r="I491" s="1" t="s">
        <v>85</v>
      </c>
      <c r="J491" s="1" t="s">
        <v>109</v>
      </c>
      <c r="K491" s="1" t="s">
        <v>103</v>
      </c>
      <c r="L491" s="2">
        <v>666</v>
      </c>
      <c r="M491" s="1" t="s">
        <v>733</v>
      </c>
      <c r="N491" s="1" t="s">
        <v>887</v>
      </c>
      <c r="O491" s="1"/>
      <c r="P491" s="1"/>
      <c r="Q491" s="1"/>
      <c r="R491" s="1"/>
      <c r="S491" s="1"/>
      <c r="T491" s="1"/>
      <c r="U491" s="1" t="s">
        <v>666</v>
      </c>
      <c r="V491" s="1" t="s">
        <v>667</v>
      </c>
      <c r="W491" s="1"/>
      <c r="X491" s="1">
        <f t="shared" si="35"/>
        <v>398</v>
      </c>
      <c r="Y491" s="1" t="str">
        <f t="shared" si="36"/>
        <v>Estimación Aprobada</v>
      </c>
      <c r="Z491" s="1">
        <f t="shared" si="37"/>
        <v>398</v>
      </c>
      <c r="AA491" s="1" t="str">
        <f t="shared" si="38"/>
        <v>Cerrado</v>
      </c>
      <c r="AB491" s="1" t="e">
        <f t="shared" si="39"/>
        <v>#N/A</v>
      </c>
    </row>
    <row r="492" spans="1:28" hidden="1" x14ac:dyDescent="0.3">
      <c r="A492" s="1">
        <v>399</v>
      </c>
      <c r="B492" s="1" t="s">
        <v>935</v>
      </c>
      <c r="C492" s="5">
        <v>43382.699976851851</v>
      </c>
      <c r="D492" s="1" t="s">
        <v>1095</v>
      </c>
      <c r="E492" s="1" t="s">
        <v>90</v>
      </c>
      <c r="F492" s="1" t="s">
        <v>700</v>
      </c>
      <c r="G492" s="1" t="s">
        <v>653</v>
      </c>
      <c r="H492" s="1" t="s">
        <v>654</v>
      </c>
      <c r="I492" s="1" t="s">
        <v>85</v>
      </c>
      <c r="J492" s="1" t="s">
        <v>211</v>
      </c>
      <c r="K492" s="1" t="s">
        <v>207</v>
      </c>
      <c r="L492" s="2">
        <v>588</v>
      </c>
      <c r="M492" s="1" t="s">
        <v>920</v>
      </c>
      <c r="N492" s="1" t="s">
        <v>887</v>
      </c>
      <c r="O492" s="1"/>
      <c r="P492" s="1"/>
      <c r="Q492" s="1"/>
      <c r="R492" s="1"/>
      <c r="S492" s="1"/>
      <c r="T492" s="1"/>
      <c r="U492" s="1" t="s">
        <v>666</v>
      </c>
      <c r="V492" s="1" t="s">
        <v>667</v>
      </c>
      <c r="W492" s="1"/>
      <c r="X492" s="1">
        <f t="shared" si="35"/>
        <v>399</v>
      </c>
      <c r="Y492" s="1" t="str">
        <f t="shared" si="36"/>
        <v>Estimación Aprobada</v>
      </c>
      <c r="Z492" s="1">
        <f t="shared" si="37"/>
        <v>399</v>
      </c>
      <c r="AA492" s="1" t="str">
        <f t="shared" si="38"/>
        <v>Cerrado</v>
      </c>
      <c r="AB492" s="1" t="e">
        <f t="shared" si="39"/>
        <v>#N/A</v>
      </c>
    </row>
    <row r="493" spans="1:28" hidden="1" x14ac:dyDescent="0.3">
      <c r="A493" s="1">
        <v>403</v>
      </c>
      <c r="B493" s="1" t="s">
        <v>790</v>
      </c>
      <c r="C493" s="5">
        <v>43383.536168981482</v>
      </c>
      <c r="D493" s="1" t="s">
        <v>1100</v>
      </c>
      <c r="E493" s="1" t="s">
        <v>90</v>
      </c>
      <c r="F493" s="1" t="s">
        <v>700</v>
      </c>
      <c r="G493" s="1" t="s">
        <v>653</v>
      </c>
      <c r="H493" s="1" t="s">
        <v>654</v>
      </c>
      <c r="I493" s="1" t="s">
        <v>85</v>
      </c>
      <c r="J493" s="1" t="s">
        <v>91</v>
      </c>
      <c r="K493" s="1" t="s">
        <v>84</v>
      </c>
      <c r="L493" s="2">
        <v>105</v>
      </c>
      <c r="M493" s="1" t="s">
        <v>972</v>
      </c>
      <c r="N493" s="1" t="s">
        <v>887</v>
      </c>
      <c r="O493" s="1"/>
      <c r="P493" s="1"/>
      <c r="Q493" s="1"/>
      <c r="R493" s="1"/>
      <c r="S493" s="1"/>
      <c r="T493" s="1"/>
      <c r="U493" s="1" t="s">
        <v>666</v>
      </c>
      <c r="V493" s="1" t="s">
        <v>667</v>
      </c>
      <c r="W493" s="1"/>
      <c r="X493" s="1">
        <f t="shared" si="35"/>
        <v>403</v>
      </c>
      <c r="Y493" s="1" t="str">
        <f t="shared" si="36"/>
        <v>Estimación Aprobada</v>
      </c>
      <c r="Z493" s="1">
        <f t="shared" si="37"/>
        <v>403</v>
      </c>
      <c r="AA493" s="1" t="str">
        <f t="shared" si="38"/>
        <v>Cerrado</v>
      </c>
      <c r="AB493" s="1" t="e">
        <f t="shared" si="39"/>
        <v>#N/A</v>
      </c>
    </row>
    <row r="494" spans="1:28" hidden="1" x14ac:dyDescent="0.3">
      <c r="A494" s="1">
        <v>405</v>
      </c>
      <c r="B494" s="1" t="s">
        <v>214</v>
      </c>
      <c r="C494" s="5">
        <v>43384.587442129632</v>
      </c>
      <c r="D494" s="1" t="s">
        <v>1102</v>
      </c>
      <c r="E494" s="1" t="s">
        <v>216</v>
      </c>
      <c r="F494" s="1" t="s">
        <v>691</v>
      </c>
      <c r="G494" s="1" t="s">
        <v>653</v>
      </c>
      <c r="H494" s="1" t="s">
        <v>654</v>
      </c>
      <c r="I494" s="1" t="s">
        <v>39</v>
      </c>
      <c r="J494" s="1" t="s">
        <v>217</v>
      </c>
      <c r="K494" s="1" t="s">
        <v>214</v>
      </c>
      <c r="L494" s="2">
        <v>1028</v>
      </c>
      <c r="M494" s="1" t="s">
        <v>1103</v>
      </c>
      <c r="N494" s="1" t="s">
        <v>887</v>
      </c>
      <c r="O494" s="1"/>
      <c r="P494" s="1"/>
      <c r="Q494" s="1"/>
      <c r="R494" s="1"/>
      <c r="S494" s="1"/>
      <c r="T494" s="1"/>
      <c r="U494" s="1" t="s">
        <v>666</v>
      </c>
      <c r="V494" s="1" t="s">
        <v>667</v>
      </c>
      <c r="W494" s="1"/>
      <c r="X494" s="1">
        <f t="shared" si="35"/>
        <v>405</v>
      </c>
      <c r="Y494" s="1" t="str">
        <f t="shared" si="36"/>
        <v>Estimación Cancelada Negocio</v>
      </c>
      <c r="Z494" s="1">
        <f t="shared" si="37"/>
        <v>405</v>
      </c>
      <c r="AA494" s="1" t="str">
        <f t="shared" si="38"/>
        <v>Cerrado</v>
      </c>
      <c r="AB494" s="1" t="e">
        <f t="shared" si="39"/>
        <v>#N/A</v>
      </c>
    </row>
    <row r="495" spans="1:28" hidden="1" x14ac:dyDescent="0.3">
      <c r="A495" s="1">
        <v>406</v>
      </c>
      <c r="B495" s="1" t="s">
        <v>954</v>
      </c>
      <c r="C495" s="5">
        <v>43388.465879629628</v>
      </c>
      <c r="D495" s="1" t="s">
        <v>1104</v>
      </c>
      <c r="E495" s="1" t="s">
        <v>61</v>
      </c>
      <c r="F495" s="1" t="s">
        <v>719</v>
      </c>
      <c r="G495" s="1" t="s">
        <v>653</v>
      </c>
      <c r="H495" s="1" t="s">
        <v>654</v>
      </c>
      <c r="I495" s="1" t="s">
        <v>55</v>
      </c>
      <c r="J495" s="1" t="s">
        <v>62</v>
      </c>
      <c r="K495" s="1" t="s">
        <v>54</v>
      </c>
      <c r="L495" s="2">
        <v>297</v>
      </c>
      <c r="M495" s="1" t="s">
        <v>1023</v>
      </c>
      <c r="N495" s="1" t="s">
        <v>6618</v>
      </c>
      <c r="O495" s="1"/>
      <c r="P495" s="1"/>
      <c r="Q495" s="1"/>
      <c r="R495" s="1"/>
      <c r="S495" s="1"/>
      <c r="T495" s="1"/>
      <c r="U495" s="1" t="s">
        <v>666</v>
      </c>
      <c r="V495" s="1" t="s">
        <v>667</v>
      </c>
      <c r="W495" s="1"/>
      <c r="X495" s="1" t="e">
        <f t="shared" si="35"/>
        <v>#N/A</v>
      </c>
      <c r="Y495" s="1" t="e">
        <f t="shared" si="36"/>
        <v>#N/A</v>
      </c>
      <c r="Z495" s="1">
        <f t="shared" si="37"/>
        <v>406</v>
      </c>
      <c r="AA495" s="1" t="str">
        <f t="shared" si="38"/>
        <v>Cerrado</v>
      </c>
      <c r="AB495" s="1" t="e">
        <f t="shared" si="39"/>
        <v>#N/A</v>
      </c>
    </row>
    <row r="496" spans="1:28" hidden="1" x14ac:dyDescent="0.3">
      <c r="A496" s="1">
        <v>407</v>
      </c>
      <c r="B496" s="1" t="s">
        <v>214</v>
      </c>
      <c r="C496" s="5">
        <v>43390.419317129628</v>
      </c>
      <c r="D496" s="1" t="s">
        <v>1105</v>
      </c>
      <c r="E496" s="1" t="s">
        <v>159</v>
      </c>
      <c r="F496" s="1" t="s">
        <v>688</v>
      </c>
      <c r="G496" s="1" t="s">
        <v>653</v>
      </c>
      <c r="H496" s="1" t="s">
        <v>654</v>
      </c>
      <c r="I496" s="1" t="s">
        <v>660</v>
      </c>
      <c r="J496" s="1" t="s">
        <v>210</v>
      </c>
      <c r="K496" s="1" t="s">
        <v>214</v>
      </c>
      <c r="L496" s="2">
        <v>809</v>
      </c>
      <c r="M496" s="1" t="s">
        <v>1087</v>
      </c>
      <c r="N496" s="1" t="s">
        <v>887</v>
      </c>
      <c r="O496" s="1"/>
      <c r="P496" s="1"/>
      <c r="Q496" s="1"/>
      <c r="R496" s="1"/>
      <c r="S496" s="1"/>
      <c r="T496" s="1"/>
      <c r="U496" s="1" t="s">
        <v>666</v>
      </c>
      <c r="V496" s="1" t="s">
        <v>667</v>
      </c>
      <c r="W496" s="1"/>
      <c r="X496" s="1">
        <f t="shared" si="35"/>
        <v>407</v>
      </c>
      <c r="Y496" s="1" t="str">
        <f t="shared" si="36"/>
        <v>Estimación Aprobada</v>
      </c>
      <c r="Z496" s="1">
        <f t="shared" si="37"/>
        <v>407</v>
      </c>
      <c r="AA496" s="1" t="str">
        <f t="shared" si="38"/>
        <v>Cerrado</v>
      </c>
      <c r="AB496" s="1" t="e">
        <f t="shared" si="39"/>
        <v>#N/A</v>
      </c>
    </row>
    <row r="497" spans="1:28" hidden="1" x14ac:dyDescent="0.3">
      <c r="A497" s="1">
        <v>408</v>
      </c>
      <c r="B497" s="1" t="s">
        <v>954</v>
      </c>
      <c r="C497" s="5">
        <v>43390.756631944445</v>
      </c>
      <c r="D497" s="1" t="s">
        <v>1106</v>
      </c>
      <c r="E497" s="1" t="s">
        <v>61</v>
      </c>
      <c r="F497" s="1" t="s">
        <v>719</v>
      </c>
      <c r="G497" s="1" t="s">
        <v>653</v>
      </c>
      <c r="H497" s="1" t="s">
        <v>654</v>
      </c>
      <c r="I497" s="1" t="s">
        <v>55</v>
      </c>
      <c r="J497" s="1" t="s">
        <v>62</v>
      </c>
      <c r="K497" s="1" t="s">
        <v>54</v>
      </c>
      <c r="L497" s="2">
        <v>299</v>
      </c>
      <c r="M497" s="1" t="s">
        <v>757</v>
      </c>
      <c r="N497" s="1" t="s">
        <v>887</v>
      </c>
      <c r="O497" s="1"/>
      <c r="P497" s="1"/>
      <c r="Q497" s="1"/>
      <c r="R497" s="1"/>
      <c r="S497" s="1"/>
      <c r="T497" s="1"/>
      <c r="U497" s="1" t="s">
        <v>666</v>
      </c>
      <c r="V497" s="1" t="s">
        <v>667</v>
      </c>
      <c r="W497" s="1"/>
      <c r="X497" s="1">
        <f t="shared" si="35"/>
        <v>408</v>
      </c>
      <c r="Y497" s="1" t="str">
        <f t="shared" si="36"/>
        <v>Estimación Aprobada</v>
      </c>
      <c r="Z497" s="1">
        <f t="shared" si="37"/>
        <v>408</v>
      </c>
      <c r="AA497" s="1" t="str">
        <f t="shared" si="38"/>
        <v>Cerrado</v>
      </c>
      <c r="AB497" s="1" t="e">
        <f t="shared" si="39"/>
        <v>#N/A</v>
      </c>
    </row>
    <row r="498" spans="1:28" hidden="1" x14ac:dyDescent="0.3">
      <c r="A498" s="1">
        <v>412</v>
      </c>
      <c r="B498" s="1" t="s">
        <v>790</v>
      </c>
      <c r="C498" s="5">
        <v>43395.601967592593</v>
      </c>
      <c r="D498" s="1" t="s">
        <v>1112</v>
      </c>
      <c r="E498" s="1" t="s">
        <v>90</v>
      </c>
      <c r="F498" s="1" t="s">
        <v>700</v>
      </c>
      <c r="G498" s="1" t="s">
        <v>722</v>
      </c>
      <c r="H498" s="1" t="s">
        <v>654</v>
      </c>
      <c r="I498" s="1" t="s">
        <v>85</v>
      </c>
      <c r="J498" s="1" t="s">
        <v>91</v>
      </c>
      <c r="K498" s="1" t="s">
        <v>84</v>
      </c>
      <c r="L498" s="2">
        <v>105</v>
      </c>
      <c r="M498" s="1" t="s">
        <v>972</v>
      </c>
      <c r="N498" s="1" t="s">
        <v>887</v>
      </c>
      <c r="O498" s="1"/>
      <c r="P498" s="1"/>
      <c r="Q498" s="1"/>
      <c r="R498" s="1"/>
      <c r="S498" s="1"/>
      <c r="T498" s="1"/>
      <c r="U498" s="1" t="s">
        <v>657</v>
      </c>
      <c r="V498" s="1" t="s">
        <v>658</v>
      </c>
      <c r="W498" s="1"/>
      <c r="X498" s="1" t="e">
        <f t="shared" si="35"/>
        <v>#N/A</v>
      </c>
      <c r="Y498" s="1" t="e">
        <f t="shared" si="36"/>
        <v>#N/A</v>
      </c>
      <c r="Z498" s="1" t="e">
        <f t="shared" si="37"/>
        <v>#N/A</v>
      </c>
      <c r="AA498" s="1" t="e">
        <f t="shared" si="38"/>
        <v>#N/A</v>
      </c>
      <c r="AB498" s="1" t="e">
        <f t="shared" si="39"/>
        <v>#N/A</v>
      </c>
    </row>
    <row r="499" spans="1:28" hidden="1" x14ac:dyDescent="0.3">
      <c r="A499" s="1">
        <v>417</v>
      </c>
      <c r="B499" s="1" t="s">
        <v>73</v>
      </c>
      <c r="C499" s="5">
        <v>43397.495844907404</v>
      </c>
      <c r="D499" s="1" t="s">
        <v>1119</v>
      </c>
      <c r="E499" s="1" t="s">
        <v>78</v>
      </c>
      <c r="F499" s="1" t="s">
        <v>662</v>
      </c>
      <c r="G499" s="1" t="s">
        <v>653</v>
      </c>
      <c r="H499" s="1" t="s">
        <v>654</v>
      </c>
      <c r="I499" s="1" t="s">
        <v>39</v>
      </c>
      <c r="J499" s="1" t="s">
        <v>79</v>
      </c>
      <c r="K499" s="1" t="s">
        <v>73</v>
      </c>
      <c r="L499" s="2">
        <v>919</v>
      </c>
      <c r="M499" s="1" t="s">
        <v>664</v>
      </c>
      <c r="N499" s="1" t="s">
        <v>887</v>
      </c>
      <c r="O499" s="1"/>
      <c r="P499" s="1"/>
      <c r="Q499" s="1"/>
      <c r="R499" s="1"/>
      <c r="S499" s="1"/>
      <c r="T499" s="1"/>
      <c r="U499" s="1" t="s">
        <v>666</v>
      </c>
      <c r="V499" s="1" t="s">
        <v>667</v>
      </c>
      <c r="W499" s="1"/>
      <c r="X499" s="1">
        <f t="shared" si="35"/>
        <v>417</v>
      </c>
      <c r="Y499" s="1" t="str">
        <f t="shared" si="36"/>
        <v>Estimación Aprobada</v>
      </c>
      <c r="Z499" s="1">
        <f t="shared" si="37"/>
        <v>417</v>
      </c>
      <c r="AA499" s="1" t="str">
        <f t="shared" si="38"/>
        <v>Cerrado</v>
      </c>
      <c r="AB499" s="1" t="e">
        <f t="shared" si="39"/>
        <v>#N/A</v>
      </c>
    </row>
    <row r="500" spans="1:28" hidden="1" x14ac:dyDescent="0.3">
      <c r="A500" s="1">
        <v>421</v>
      </c>
      <c r="B500" s="1" t="s">
        <v>826</v>
      </c>
      <c r="C500" s="5">
        <v>43398.607210648152</v>
      </c>
      <c r="D500" s="1" t="s">
        <v>1121</v>
      </c>
      <c r="E500" s="1" t="s">
        <v>90</v>
      </c>
      <c r="F500" s="1" t="s">
        <v>700</v>
      </c>
      <c r="G500" s="1" t="s">
        <v>722</v>
      </c>
      <c r="H500" s="1" t="s">
        <v>654</v>
      </c>
      <c r="I500" s="1" t="s">
        <v>85</v>
      </c>
      <c r="J500" s="1" t="s">
        <v>91</v>
      </c>
      <c r="K500" s="1" t="s">
        <v>84</v>
      </c>
      <c r="L500" s="2">
        <v>105</v>
      </c>
      <c r="M500" s="1" t="s">
        <v>972</v>
      </c>
      <c r="N500" s="1" t="s">
        <v>887</v>
      </c>
      <c r="O500" s="1"/>
      <c r="P500" s="1"/>
      <c r="Q500" s="1"/>
      <c r="R500" s="1"/>
      <c r="S500" s="1"/>
      <c r="T500" s="1"/>
      <c r="U500" s="1" t="s">
        <v>657</v>
      </c>
      <c r="V500" s="1" t="s">
        <v>658</v>
      </c>
      <c r="W500" s="1"/>
      <c r="X500" s="1" t="e">
        <f t="shared" si="35"/>
        <v>#N/A</v>
      </c>
      <c r="Y500" s="1" t="e">
        <f t="shared" si="36"/>
        <v>#N/A</v>
      </c>
      <c r="Z500" s="1" t="e">
        <f t="shared" si="37"/>
        <v>#N/A</v>
      </c>
      <c r="AA500" s="1" t="e">
        <f t="shared" si="38"/>
        <v>#N/A</v>
      </c>
      <c r="AB500" s="1" t="e">
        <f t="shared" si="39"/>
        <v>#N/A</v>
      </c>
    </row>
    <row r="501" spans="1:28" hidden="1" x14ac:dyDescent="0.3">
      <c r="A501" s="1">
        <v>423</v>
      </c>
      <c r="B501" s="1" t="s">
        <v>826</v>
      </c>
      <c r="C501" s="5">
        <v>43398.607928240737</v>
      </c>
      <c r="D501" s="1" t="s">
        <v>1122</v>
      </c>
      <c r="E501" s="1" t="s">
        <v>90</v>
      </c>
      <c r="F501" s="1" t="s">
        <v>700</v>
      </c>
      <c r="G501" s="1" t="s">
        <v>722</v>
      </c>
      <c r="H501" s="1" t="s">
        <v>654</v>
      </c>
      <c r="I501" s="1" t="s">
        <v>85</v>
      </c>
      <c r="J501" s="1" t="s">
        <v>91</v>
      </c>
      <c r="K501" s="1" t="s">
        <v>84</v>
      </c>
      <c r="L501" s="2">
        <v>105</v>
      </c>
      <c r="M501" s="1" t="s">
        <v>972</v>
      </c>
      <c r="N501" s="1" t="s">
        <v>887</v>
      </c>
      <c r="O501" s="1"/>
      <c r="P501" s="1"/>
      <c r="Q501" s="1"/>
      <c r="R501" s="1"/>
      <c r="S501" s="1"/>
      <c r="T501" s="1"/>
      <c r="U501" s="1" t="s">
        <v>657</v>
      </c>
      <c r="V501" s="1" t="s">
        <v>658</v>
      </c>
      <c r="W501" s="1"/>
      <c r="X501" s="1" t="e">
        <f t="shared" si="35"/>
        <v>#N/A</v>
      </c>
      <c r="Y501" s="1" t="e">
        <f t="shared" si="36"/>
        <v>#N/A</v>
      </c>
      <c r="Z501" s="1" t="e">
        <f t="shared" si="37"/>
        <v>#N/A</v>
      </c>
      <c r="AA501" s="1" t="e">
        <f t="shared" si="38"/>
        <v>#N/A</v>
      </c>
      <c r="AB501" s="1" t="e">
        <f t="shared" si="39"/>
        <v>#N/A</v>
      </c>
    </row>
    <row r="502" spans="1:28" hidden="1" x14ac:dyDescent="0.3">
      <c r="A502" s="1">
        <v>428</v>
      </c>
      <c r="B502" s="1" t="s">
        <v>855</v>
      </c>
      <c r="C502" s="5">
        <v>43402.473865740743</v>
      </c>
      <c r="D502" s="1" t="s">
        <v>1125</v>
      </c>
      <c r="E502" s="1" t="s">
        <v>90</v>
      </c>
      <c r="F502" s="1" t="s">
        <v>700</v>
      </c>
      <c r="G502" s="1" t="s">
        <v>653</v>
      </c>
      <c r="H502" s="1" t="s">
        <v>654</v>
      </c>
      <c r="I502" s="1" t="s">
        <v>85</v>
      </c>
      <c r="J502" s="1" t="s">
        <v>109</v>
      </c>
      <c r="K502" s="1" t="s">
        <v>103</v>
      </c>
      <c r="L502" s="2">
        <v>666</v>
      </c>
      <c r="M502" s="1" t="s">
        <v>733</v>
      </c>
      <c r="N502" s="1" t="s">
        <v>887</v>
      </c>
      <c r="O502" s="1"/>
      <c r="P502" s="1"/>
      <c r="Q502" s="1"/>
      <c r="R502" s="1"/>
      <c r="S502" s="1"/>
      <c r="T502" s="1"/>
      <c r="U502" s="1" t="s">
        <v>666</v>
      </c>
      <c r="V502" s="1" t="s">
        <v>667</v>
      </c>
      <c r="W502" s="1"/>
      <c r="X502" s="1">
        <f t="shared" si="35"/>
        <v>428</v>
      </c>
      <c r="Y502" s="1" t="str">
        <f t="shared" si="36"/>
        <v>Estimación Aprobada</v>
      </c>
      <c r="Z502" s="1">
        <f t="shared" si="37"/>
        <v>428</v>
      </c>
      <c r="AA502" s="1" t="str">
        <f t="shared" si="38"/>
        <v>Cerrado</v>
      </c>
      <c r="AB502" s="1" t="e">
        <f t="shared" si="39"/>
        <v>#N/A</v>
      </c>
    </row>
    <row r="503" spans="1:28" hidden="1" x14ac:dyDescent="0.3">
      <c r="A503" s="1">
        <v>429</v>
      </c>
      <c r="B503" s="1" t="s">
        <v>73</v>
      </c>
      <c r="C503" s="5">
        <v>43403.550844907404</v>
      </c>
      <c r="D503" s="1" t="s">
        <v>1126</v>
      </c>
      <c r="E503" s="1" t="s">
        <v>78</v>
      </c>
      <c r="F503" s="1" t="s">
        <v>662</v>
      </c>
      <c r="G503" s="1" t="s">
        <v>653</v>
      </c>
      <c r="H503" s="1" t="s">
        <v>654</v>
      </c>
      <c r="I503" s="1" t="s">
        <v>39</v>
      </c>
      <c r="J503" s="1" t="s">
        <v>79</v>
      </c>
      <c r="K503" s="1" t="s">
        <v>73</v>
      </c>
      <c r="L503" s="2">
        <v>919</v>
      </c>
      <c r="M503" s="1" t="s">
        <v>664</v>
      </c>
      <c r="N503" s="1" t="s">
        <v>887</v>
      </c>
      <c r="O503" s="1"/>
      <c r="P503" s="1"/>
      <c r="Q503" s="1"/>
      <c r="R503" s="1"/>
      <c r="S503" s="1"/>
      <c r="T503" s="1"/>
      <c r="U503" s="1" t="s">
        <v>666</v>
      </c>
      <c r="V503" s="1" t="s">
        <v>667</v>
      </c>
      <c r="W503" s="1"/>
      <c r="X503" s="1">
        <f t="shared" si="35"/>
        <v>429</v>
      </c>
      <c r="Y503" s="1" t="str">
        <f t="shared" si="36"/>
        <v>Estimación Aprobada</v>
      </c>
      <c r="Z503" s="1">
        <f t="shared" si="37"/>
        <v>429</v>
      </c>
      <c r="AA503" s="1" t="str">
        <f t="shared" si="38"/>
        <v>Cerrado</v>
      </c>
      <c r="AB503" s="1" t="e">
        <f t="shared" si="39"/>
        <v>#N/A</v>
      </c>
    </row>
    <row r="504" spans="1:28" hidden="1" x14ac:dyDescent="0.3">
      <c r="A504" s="1">
        <v>430</v>
      </c>
      <c r="B504" s="1" t="s">
        <v>73</v>
      </c>
      <c r="C504" s="5">
        <v>43403.557766203703</v>
      </c>
      <c r="D504" s="1" t="s">
        <v>1127</v>
      </c>
      <c r="E504" s="1" t="s">
        <v>78</v>
      </c>
      <c r="F504" s="1" t="s">
        <v>662</v>
      </c>
      <c r="G504" s="1" t="s">
        <v>653</v>
      </c>
      <c r="H504" s="1" t="s">
        <v>654</v>
      </c>
      <c r="I504" s="1" t="s">
        <v>39</v>
      </c>
      <c r="J504" s="1" t="s">
        <v>79</v>
      </c>
      <c r="K504" s="1" t="s">
        <v>73</v>
      </c>
      <c r="L504" s="2">
        <v>621</v>
      </c>
      <c r="M504" s="1" t="s">
        <v>675</v>
      </c>
      <c r="N504" s="1" t="s">
        <v>887</v>
      </c>
      <c r="O504" s="1"/>
      <c r="P504" s="1"/>
      <c r="Q504" s="1"/>
      <c r="R504" s="1"/>
      <c r="S504" s="1"/>
      <c r="T504" s="1"/>
      <c r="U504" s="1" t="s">
        <v>666</v>
      </c>
      <c r="V504" s="1" t="s">
        <v>667</v>
      </c>
      <c r="W504" s="1"/>
      <c r="X504" s="1">
        <f t="shared" si="35"/>
        <v>430</v>
      </c>
      <c r="Y504" s="1" t="str">
        <f t="shared" si="36"/>
        <v>Estimación Cancelada Desarrollo</v>
      </c>
      <c r="Z504" s="1">
        <f t="shared" si="37"/>
        <v>430</v>
      </c>
      <c r="AA504" s="1" t="str">
        <f t="shared" si="38"/>
        <v>Cerrado</v>
      </c>
      <c r="AB504" s="1" t="e">
        <f t="shared" si="39"/>
        <v>#N/A</v>
      </c>
    </row>
    <row r="505" spans="1:28" hidden="1" x14ac:dyDescent="0.3">
      <c r="A505" s="1">
        <v>434</v>
      </c>
      <c r="B505" s="1" t="s">
        <v>787</v>
      </c>
      <c r="C505" s="5">
        <v>43410.463055555556</v>
      </c>
      <c r="D505" s="1" t="s">
        <v>1132</v>
      </c>
      <c r="E505" s="1" t="s">
        <v>139</v>
      </c>
      <c r="F505" s="1" t="s">
        <v>713</v>
      </c>
      <c r="G505" s="1" t="s">
        <v>653</v>
      </c>
      <c r="H505" s="1" t="s">
        <v>654</v>
      </c>
      <c r="I505" s="1" t="s">
        <v>85</v>
      </c>
      <c r="J505" s="1" t="s">
        <v>91</v>
      </c>
      <c r="K505" s="1" t="s">
        <v>84</v>
      </c>
      <c r="L505" s="2">
        <v>499</v>
      </c>
      <c r="M505" s="1" t="s">
        <v>1133</v>
      </c>
      <c r="N505" s="1" t="s">
        <v>887</v>
      </c>
      <c r="O505" s="1"/>
      <c r="P505" s="1"/>
      <c r="Q505" s="1"/>
      <c r="R505" s="1" t="s">
        <v>218</v>
      </c>
      <c r="S505" s="1" t="s">
        <v>1001</v>
      </c>
      <c r="T505" s="1"/>
      <c r="U505" s="1" t="s">
        <v>657</v>
      </c>
      <c r="V505" s="1" t="s">
        <v>658</v>
      </c>
      <c r="W505" s="1"/>
      <c r="X505" s="1" t="e">
        <f t="shared" si="35"/>
        <v>#N/A</v>
      </c>
      <c r="Y505" s="1" t="e">
        <f t="shared" si="36"/>
        <v>#N/A</v>
      </c>
      <c r="Z505" s="1" t="e">
        <f t="shared" si="37"/>
        <v>#N/A</v>
      </c>
      <c r="AA505" s="1" t="e">
        <f t="shared" si="38"/>
        <v>#N/A</v>
      </c>
      <c r="AB505" s="1" t="e">
        <f t="shared" si="39"/>
        <v>#N/A</v>
      </c>
    </row>
    <row r="506" spans="1:28" hidden="1" x14ac:dyDescent="0.3">
      <c r="A506" s="1">
        <v>441</v>
      </c>
      <c r="B506" s="1" t="s">
        <v>826</v>
      </c>
      <c r="C506" s="5">
        <v>43413.7653125</v>
      </c>
      <c r="D506" s="1" t="s">
        <v>1146</v>
      </c>
      <c r="E506" s="1" t="s">
        <v>90</v>
      </c>
      <c r="F506" s="1" t="s">
        <v>700</v>
      </c>
      <c r="G506" s="1" t="s">
        <v>722</v>
      </c>
      <c r="H506" s="1" t="s">
        <v>654</v>
      </c>
      <c r="I506" s="1" t="s">
        <v>85</v>
      </c>
      <c r="J506" s="1" t="s">
        <v>98</v>
      </c>
      <c r="K506" s="1" t="s">
        <v>84</v>
      </c>
      <c r="L506" s="2">
        <v>936</v>
      </c>
      <c r="M506" s="1" t="s">
        <v>1147</v>
      </c>
      <c r="N506" s="1" t="s">
        <v>887</v>
      </c>
      <c r="O506" s="1"/>
      <c r="P506" s="1"/>
      <c r="Q506" s="1"/>
      <c r="R506" s="1"/>
      <c r="S506" s="1"/>
      <c r="T506" s="1"/>
      <c r="U506" s="1" t="s">
        <v>657</v>
      </c>
      <c r="V506" s="1" t="s">
        <v>658</v>
      </c>
      <c r="W506" s="1"/>
      <c r="X506" s="1">
        <f t="shared" si="35"/>
        <v>441</v>
      </c>
      <c r="Y506" s="1" t="str">
        <f t="shared" si="36"/>
        <v>Estimación Cancelada Desarrollo</v>
      </c>
      <c r="Z506" s="1" t="e">
        <f t="shared" si="37"/>
        <v>#N/A</v>
      </c>
      <c r="AA506" s="1" t="e">
        <f t="shared" si="38"/>
        <v>#N/A</v>
      </c>
      <c r="AB506" s="1" t="e">
        <f t="shared" si="39"/>
        <v>#N/A</v>
      </c>
    </row>
    <row r="507" spans="1:28" hidden="1" x14ac:dyDescent="0.3">
      <c r="A507" s="1">
        <v>443</v>
      </c>
      <c r="B507" s="1" t="s">
        <v>954</v>
      </c>
      <c r="C507" s="5">
        <v>43417.415636574071</v>
      </c>
      <c r="D507" s="1" t="s">
        <v>1148</v>
      </c>
      <c r="E507" s="1" t="s">
        <v>61</v>
      </c>
      <c r="F507" s="1" t="s">
        <v>719</v>
      </c>
      <c r="G507" s="1" t="s">
        <v>653</v>
      </c>
      <c r="H507" s="1" t="s">
        <v>654</v>
      </c>
      <c r="I507" s="1" t="s">
        <v>55</v>
      </c>
      <c r="J507" s="1" t="s">
        <v>62</v>
      </c>
      <c r="K507" s="1" t="s">
        <v>54</v>
      </c>
      <c r="L507" s="2">
        <v>299</v>
      </c>
      <c r="M507" s="1" t="s">
        <v>757</v>
      </c>
      <c r="N507" s="1" t="s">
        <v>887</v>
      </c>
      <c r="O507" s="1" t="s">
        <v>170</v>
      </c>
      <c r="P507" s="1"/>
      <c r="Q507" s="1"/>
      <c r="R507" s="1" t="s">
        <v>218</v>
      </c>
      <c r="S507" s="1" t="s">
        <v>672</v>
      </c>
      <c r="T507" s="1"/>
      <c r="U507" s="1" t="s">
        <v>666</v>
      </c>
      <c r="V507" s="1" t="s">
        <v>667</v>
      </c>
      <c r="W507" s="1"/>
      <c r="X507" s="1">
        <f t="shared" si="35"/>
        <v>443</v>
      </c>
      <c r="Y507" s="1" t="str">
        <f t="shared" si="36"/>
        <v>Estimación Aprobada</v>
      </c>
      <c r="Z507" s="1">
        <f t="shared" si="37"/>
        <v>443</v>
      </c>
      <c r="AA507" s="1" t="str">
        <f t="shared" si="38"/>
        <v>Cerrado</v>
      </c>
      <c r="AB507" s="1" t="e">
        <f t="shared" si="39"/>
        <v>#N/A</v>
      </c>
    </row>
    <row r="508" spans="1:28" hidden="1" x14ac:dyDescent="0.3">
      <c r="A508" s="1">
        <v>445</v>
      </c>
      <c r="B508" s="1" t="s">
        <v>790</v>
      </c>
      <c r="C508" s="5">
        <v>43419.598958333336</v>
      </c>
      <c r="D508" s="1" t="s">
        <v>1151</v>
      </c>
      <c r="E508" s="1" t="s">
        <v>139</v>
      </c>
      <c r="F508" s="1" t="s">
        <v>713</v>
      </c>
      <c r="G508" s="1" t="s">
        <v>653</v>
      </c>
      <c r="H508" s="1" t="s">
        <v>654</v>
      </c>
      <c r="I508" s="1" t="s">
        <v>85</v>
      </c>
      <c r="J508" s="1" t="s">
        <v>91</v>
      </c>
      <c r="K508" s="1" t="s">
        <v>84</v>
      </c>
      <c r="L508" s="2">
        <v>105</v>
      </c>
      <c r="M508" s="1" t="s">
        <v>972</v>
      </c>
      <c r="N508" s="1" t="s">
        <v>887</v>
      </c>
      <c r="O508" s="1"/>
      <c r="P508" s="1"/>
      <c r="Q508" s="1"/>
      <c r="R508" s="1"/>
      <c r="S508" s="1"/>
      <c r="T508" s="1"/>
      <c r="U508" s="1" t="s">
        <v>666</v>
      </c>
      <c r="V508" s="1" t="s">
        <v>667</v>
      </c>
      <c r="W508" s="1"/>
      <c r="X508" s="1">
        <f t="shared" si="35"/>
        <v>445</v>
      </c>
      <c r="Y508" s="1" t="str">
        <f t="shared" si="36"/>
        <v>Estimación Aprobada</v>
      </c>
      <c r="Z508" s="1">
        <f t="shared" si="37"/>
        <v>445</v>
      </c>
      <c r="AA508" s="1" t="str">
        <f t="shared" si="38"/>
        <v>Cerrado</v>
      </c>
      <c r="AB508" s="1" t="e">
        <f t="shared" si="39"/>
        <v>#N/A</v>
      </c>
    </row>
    <row r="509" spans="1:28" hidden="1" x14ac:dyDescent="0.3">
      <c r="A509" s="1">
        <v>446</v>
      </c>
      <c r="B509" s="1" t="s">
        <v>902</v>
      </c>
      <c r="C509" s="5">
        <v>43420.499374999999</v>
      </c>
      <c r="D509" s="1" t="s">
        <v>1152</v>
      </c>
      <c r="E509" s="1" t="s">
        <v>90</v>
      </c>
      <c r="F509" s="1" t="s">
        <v>700</v>
      </c>
      <c r="G509" s="1" t="s">
        <v>653</v>
      </c>
      <c r="H509" s="1" t="s">
        <v>654</v>
      </c>
      <c r="I509" s="1" t="s">
        <v>85</v>
      </c>
      <c r="J509" s="1" t="s">
        <v>109</v>
      </c>
      <c r="K509" s="1" t="s">
        <v>103</v>
      </c>
      <c r="L509" s="2">
        <v>666</v>
      </c>
      <c r="M509" s="1" t="s">
        <v>733</v>
      </c>
      <c r="N509" s="1" t="s">
        <v>887</v>
      </c>
      <c r="O509" s="1"/>
      <c r="P509" s="1"/>
      <c r="Q509" s="1"/>
      <c r="R509" s="1"/>
      <c r="S509" s="1"/>
      <c r="T509" s="1"/>
      <c r="U509" s="1" t="s">
        <v>666</v>
      </c>
      <c r="V509" s="1" t="s">
        <v>667</v>
      </c>
      <c r="W509" s="1"/>
      <c r="X509" s="1">
        <f t="shared" si="35"/>
        <v>446</v>
      </c>
      <c r="Y509" s="1" t="str">
        <f t="shared" si="36"/>
        <v>Estimación Aprobada</v>
      </c>
      <c r="Z509" s="1">
        <f t="shared" si="37"/>
        <v>446</v>
      </c>
      <c r="AA509" s="1" t="str">
        <f t="shared" si="38"/>
        <v>Cerrado</v>
      </c>
      <c r="AB509" s="1" t="e">
        <f t="shared" si="39"/>
        <v>#N/A</v>
      </c>
    </row>
    <row r="510" spans="1:28" hidden="1" x14ac:dyDescent="0.3">
      <c r="A510" s="1">
        <v>450</v>
      </c>
      <c r="B510" s="1" t="s">
        <v>678</v>
      </c>
      <c r="C510" s="5">
        <v>43425.497175925928</v>
      </c>
      <c r="D510" s="1" t="s">
        <v>1157</v>
      </c>
      <c r="E510" s="1" t="s">
        <v>48</v>
      </c>
      <c r="F510" s="1" t="s">
        <v>652</v>
      </c>
      <c r="G510" s="1" t="s">
        <v>653</v>
      </c>
      <c r="H510" s="1" t="s">
        <v>654</v>
      </c>
      <c r="I510" s="1" t="s">
        <v>123</v>
      </c>
      <c r="J510" s="1" t="s">
        <v>128</v>
      </c>
      <c r="K510" s="1" t="s">
        <v>122</v>
      </c>
      <c r="L510" s="2">
        <v>700</v>
      </c>
      <c r="M510" s="1" t="s">
        <v>680</v>
      </c>
      <c r="N510" s="1" t="s">
        <v>887</v>
      </c>
      <c r="O510" s="1"/>
      <c r="P510" s="1"/>
      <c r="Q510" s="1"/>
      <c r="R510" s="1"/>
      <c r="S510" s="1"/>
      <c r="T510" s="1"/>
      <c r="U510" s="1" t="s">
        <v>666</v>
      </c>
      <c r="V510" s="1" t="s">
        <v>667</v>
      </c>
      <c r="W510" s="1"/>
      <c r="X510" s="1">
        <f t="shared" si="35"/>
        <v>450</v>
      </c>
      <c r="Y510" s="1" t="str">
        <f t="shared" si="36"/>
        <v>Estimación Aprobada</v>
      </c>
      <c r="Z510" s="1">
        <f t="shared" si="37"/>
        <v>450</v>
      </c>
      <c r="AA510" s="1" t="str">
        <f t="shared" si="38"/>
        <v>Cerrado</v>
      </c>
      <c r="AB510" s="1" t="e">
        <f t="shared" si="39"/>
        <v>#N/A</v>
      </c>
    </row>
    <row r="511" spans="1:28" hidden="1" x14ac:dyDescent="0.3">
      <c r="A511" s="1">
        <v>452</v>
      </c>
      <c r="B511" s="1" t="s">
        <v>1084</v>
      </c>
      <c r="C511" s="5">
        <v>43430.570034722223</v>
      </c>
      <c r="D511" s="1" t="s">
        <v>1159</v>
      </c>
      <c r="E511" s="1" t="s">
        <v>303</v>
      </c>
      <c r="F511" s="1" t="s">
        <v>724</v>
      </c>
      <c r="G511" s="1" t="s">
        <v>722</v>
      </c>
      <c r="H511" s="1" t="s">
        <v>654</v>
      </c>
      <c r="I511" s="1" t="s">
        <v>55</v>
      </c>
      <c r="J511" s="1" t="s">
        <v>725</v>
      </c>
      <c r="K511" s="1" t="s">
        <v>67</v>
      </c>
      <c r="L511" s="2">
        <v>439</v>
      </c>
      <c r="M511" s="1" t="s">
        <v>726</v>
      </c>
      <c r="N511" s="1" t="s">
        <v>887</v>
      </c>
      <c r="O511" s="1"/>
      <c r="P511" s="1"/>
      <c r="Q511" s="1"/>
      <c r="R511" s="1"/>
      <c r="S511" s="1"/>
      <c r="T511" s="1"/>
      <c r="U511" s="1" t="s">
        <v>657</v>
      </c>
      <c r="V511" s="1" t="s">
        <v>658</v>
      </c>
      <c r="W511" s="1"/>
      <c r="X511" s="1" t="e">
        <f t="shared" si="35"/>
        <v>#N/A</v>
      </c>
      <c r="Y511" s="1" t="e">
        <f t="shared" si="36"/>
        <v>#N/A</v>
      </c>
      <c r="Z511" s="1" t="e">
        <f t="shared" si="37"/>
        <v>#N/A</v>
      </c>
      <c r="AA511" s="1" t="e">
        <f t="shared" si="38"/>
        <v>#N/A</v>
      </c>
      <c r="AB511" s="1" t="e">
        <f t="shared" si="39"/>
        <v>#N/A</v>
      </c>
    </row>
    <row r="512" spans="1:28" hidden="1" x14ac:dyDescent="0.3">
      <c r="A512" s="1">
        <v>455</v>
      </c>
      <c r="B512" s="1" t="s">
        <v>1162</v>
      </c>
      <c r="C512" s="5">
        <v>43432.483217592591</v>
      </c>
      <c r="D512" s="1" t="s">
        <v>1163</v>
      </c>
      <c r="E512" s="1" t="s">
        <v>951</v>
      </c>
      <c r="F512" s="1" t="s">
        <v>952</v>
      </c>
      <c r="G512" s="1" t="s">
        <v>653</v>
      </c>
      <c r="H512" s="1" t="s">
        <v>654</v>
      </c>
      <c r="I512" s="1" t="s">
        <v>660</v>
      </c>
      <c r="J512" s="1" t="s">
        <v>210</v>
      </c>
      <c r="K512" s="1" t="s">
        <v>214</v>
      </c>
      <c r="L512" s="2">
        <v>942</v>
      </c>
      <c r="M512" s="1" t="s">
        <v>744</v>
      </c>
      <c r="N512" s="1" t="s">
        <v>887</v>
      </c>
      <c r="O512" s="1"/>
      <c r="P512" s="1"/>
      <c r="Q512" s="1"/>
      <c r="R512" s="1"/>
      <c r="S512" s="1"/>
      <c r="T512" s="1"/>
      <c r="U512" s="1" t="s">
        <v>666</v>
      </c>
      <c r="V512" s="1" t="s">
        <v>667</v>
      </c>
      <c r="W512" s="1"/>
      <c r="X512" s="1" t="e">
        <f t="shared" si="35"/>
        <v>#N/A</v>
      </c>
      <c r="Y512" s="1" t="e">
        <f t="shared" si="36"/>
        <v>#N/A</v>
      </c>
      <c r="Z512" s="1" t="e">
        <f t="shared" si="37"/>
        <v>#N/A</v>
      </c>
      <c r="AA512" s="1" t="e">
        <f t="shared" si="38"/>
        <v>#N/A</v>
      </c>
      <c r="AB512" s="1" t="e">
        <f t="shared" si="39"/>
        <v>#N/A</v>
      </c>
    </row>
    <row r="513" spans="1:28" hidden="1" x14ac:dyDescent="0.3">
      <c r="A513" s="1">
        <v>457</v>
      </c>
      <c r="B513" s="1" t="s">
        <v>707</v>
      </c>
      <c r="C513" s="5">
        <v>43434.438692129632</v>
      </c>
      <c r="D513" s="1" t="s">
        <v>1165</v>
      </c>
      <c r="E513" s="1" t="s">
        <v>159</v>
      </c>
      <c r="F513" s="1" t="s">
        <v>688</v>
      </c>
      <c r="G513" s="1" t="s">
        <v>653</v>
      </c>
      <c r="H513" s="1" t="s">
        <v>654</v>
      </c>
      <c r="I513" s="1" t="s">
        <v>85</v>
      </c>
      <c r="J513" s="1" t="s">
        <v>160</v>
      </c>
      <c r="K513" s="1" t="s">
        <v>707</v>
      </c>
      <c r="L513" s="2">
        <v>893</v>
      </c>
      <c r="M513" s="1" t="s">
        <v>834</v>
      </c>
      <c r="N513" s="1" t="s">
        <v>887</v>
      </c>
      <c r="O513" s="1"/>
      <c r="P513" s="1"/>
      <c r="Q513" s="1"/>
      <c r="R513" s="1"/>
      <c r="S513" s="1"/>
      <c r="T513" s="1"/>
      <c r="U513" s="1" t="s">
        <v>666</v>
      </c>
      <c r="V513" s="1" t="s">
        <v>667</v>
      </c>
      <c r="W513" s="1"/>
      <c r="X513" s="1">
        <f t="shared" si="35"/>
        <v>457</v>
      </c>
      <c r="Y513" s="1" t="str">
        <f t="shared" si="36"/>
        <v>Estimación Aprobada</v>
      </c>
      <c r="Z513" s="1">
        <f t="shared" si="37"/>
        <v>457</v>
      </c>
      <c r="AA513" s="1" t="str">
        <f t="shared" si="38"/>
        <v>Cerrado</v>
      </c>
      <c r="AB513" s="1" t="e">
        <f t="shared" si="39"/>
        <v>#N/A</v>
      </c>
    </row>
    <row r="514" spans="1:28" hidden="1" x14ac:dyDescent="0.3">
      <c r="A514" s="1">
        <v>458</v>
      </c>
      <c r="B514" s="1" t="s">
        <v>707</v>
      </c>
      <c r="C514" s="5">
        <v>43434.44939814815</v>
      </c>
      <c r="D514" s="1" t="s">
        <v>466</v>
      </c>
      <c r="E514" s="1" t="s">
        <v>159</v>
      </c>
      <c r="F514" s="1" t="s">
        <v>688</v>
      </c>
      <c r="G514" s="1" t="s">
        <v>653</v>
      </c>
      <c r="H514" s="1" t="s">
        <v>654</v>
      </c>
      <c r="I514" s="1" t="s">
        <v>85</v>
      </c>
      <c r="J514" s="1" t="s">
        <v>160</v>
      </c>
      <c r="K514" s="1" t="s">
        <v>707</v>
      </c>
      <c r="L514" s="2">
        <v>893</v>
      </c>
      <c r="M514" s="1" t="s">
        <v>834</v>
      </c>
      <c r="N514" s="1" t="s">
        <v>887</v>
      </c>
      <c r="O514" s="1"/>
      <c r="P514" s="1"/>
      <c r="Q514" s="1"/>
      <c r="R514" s="1"/>
      <c r="S514" s="1"/>
      <c r="T514" s="1"/>
      <c r="U514" s="1" t="s">
        <v>666</v>
      </c>
      <c r="V514" s="1" t="s">
        <v>667</v>
      </c>
      <c r="W514" s="1"/>
      <c r="X514" s="1">
        <f t="shared" ref="X514:X577" si="40">VLOOKUP(A514,h_estimacion,1,FALSE)</f>
        <v>458</v>
      </c>
      <c r="Y514" s="1" t="str">
        <f t="shared" ref="Y514:Y577" si="41">VLOOKUP(A514,h_estimacion,18,FALSE)</f>
        <v>Estimación Aprobada</v>
      </c>
      <c r="Z514" s="1">
        <f t="shared" ref="Z514:Z577" si="42">VLOOKUP(A514,h_project,1,FALSE)</f>
        <v>458</v>
      </c>
      <c r="AA514" s="1" t="str">
        <f t="shared" ref="AA514:AA577" si="43">VLOOKUP(A514,h_project,4,FALSE)</f>
        <v>Cerrado</v>
      </c>
      <c r="AB514" s="1" t="e">
        <f t="shared" ref="AB514:AB577" si="44">VLOOKUP(A514,ds,1,FALSE)</f>
        <v>#N/A</v>
      </c>
    </row>
    <row r="515" spans="1:28" hidden="1" x14ac:dyDescent="0.3">
      <c r="A515" s="1">
        <v>461</v>
      </c>
      <c r="B515" s="1" t="s">
        <v>794</v>
      </c>
      <c r="C515" s="5">
        <v>43437.600023148145</v>
      </c>
      <c r="D515" s="1" t="s">
        <v>1168</v>
      </c>
      <c r="E515" s="1" t="s">
        <v>48</v>
      </c>
      <c r="F515" s="1" t="s">
        <v>652</v>
      </c>
      <c r="G515" s="1" t="s">
        <v>653</v>
      </c>
      <c r="H515" s="1" t="s">
        <v>654</v>
      </c>
      <c r="I515" s="1" t="s">
        <v>85</v>
      </c>
      <c r="J515" s="1" t="s">
        <v>98</v>
      </c>
      <c r="K515" s="1" t="s">
        <v>796</v>
      </c>
      <c r="L515" s="2">
        <v>645</v>
      </c>
      <c r="M515" s="1" t="s">
        <v>797</v>
      </c>
      <c r="N515" s="1" t="s">
        <v>887</v>
      </c>
      <c r="O515" s="1"/>
      <c r="P515" s="1"/>
      <c r="Q515" s="1"/>
      <c r="R515" s="1"/>
      <c r="S515" s="1"/>
      <c r="T515" s="1"/>
      <c r="U515" s="1" t="s">
        <v>666</v>
      </c>
      <c r="V515" s="1" t="s">
        <v>667</v>
      </c>
      <c r="W515" s="1"/>
      <c r="X515" s="1">
        <f t="shared" si="40"/>
        <v>461</v>
      </c>
      <c r="Y515" s="1" t="str">
        <f t="shared" si="41"/>
        <v>Estimación Aprobada</v>
      </c>
      <c r="Z515" s="1">
        <f t="shared" si="42"/>
        <v>461</v>
      </c>
      <c r="AA515" s="1" t="str">
        <f t="shared" si="43"/>
        <v>Cerrado</v>
      </c>
      <c r="AB515" s="1" t="e">
        <f t="shared" si="44"/>
        <v>#N/A</v>
      </c>
    </row>
    <row r="516" spans="1:28" hidden="1" x14ac:dyDescent="0.3">
      <c r="A516" s="1">
        <v>465</v>
      </c>
      <c r="B516" s="1" t="s">
        <v>103</v>
      </c>
      <c r="C516" s="5">
        <v>43438.587048611109</v>
      </c>
      <c r="D516" s="1" t="s">
        <v>1174</v>
      </c>
      <c r="E516" s="1" t="s">
        <v>90</v>
      </c>
      <c r="F516" s="1" t="s">
        <v>700</v>
      </c>
      <c r="G516" s="1" t="s">
        <v>653</v>
      </c>
      <c r="H516" s="1" t="s">
        <v>654</v>
      </c>
      <c r="I516" s="1" t="s">
        <v>85</v>
      </c>
      <c r="J516" s="1" t="s">
        <v>109</v>
      </c>
      <c r="K516" s="1" t="s">
        <v>103</v>
      </c>
      <c r="L516" s="2">
        <v>644</v>
      </c>
      <c r="M516" s="1" t="s">
        <v>1175</v>
      </c>
      <c r="N516" s="1" t="s">
        <v>887</v>
      </c>
      <c r="O516" s="1"/>
      <c r="P516" s="1"/>
      <c r="Q516" s="1"/>
      <c r="R516" s="1"/>
      <c r="S516" s="1"/>
      <c r="T516" s="1"/>
      <c r="U516" s="1" t="s">
        <v>657</v>
      </c>
      <c r="V516" s="1" t="s">
        <v>658</v>
      </c>
      <c r="W516" s="1"/>
      <c r="X516" s="1" t="e">
        <f t="shared" si="40"/>
        <v>#N/A</v>
      </c>
      <c r="Y516" s="1" t="e">
        <f t="shared" si="41"/>
        <v>#N/A</v>
      </c>
      <c r="Z516" s="1" t="e">
        <f t="shared" si="42"/>
        <v>#N/A</v>
      </c>
      <c r="AA516" s="1" t="e">
        <f t="shared" si="43"/>
        <v>#N/A</v>
      </c>
      <c r="AB516" s="1" t="e">
        <f t="shared" si="44"/>
        <v>#N/A</v>
      </c>
    </row>
    <row r="517" spans="1:28" hidden="1" x14ac:dyDescent="0.3">
      <c r="A517" s="1">
        <v>466</v>
      </c>
      <c r="B517" s="1" t="s">
        <v>668</v>
      </c>
      <c r="C517" s="5">
        <v>43441.718194444446</v>
      </c>
      <c r="D517" s="1" t="s">
        <v>1176</v>
      </c>
      <c r="E517" s="1" t="s">
        <v>951</v>
      </c>
      <c r="F517" s="1" t="s">
        <v>952</v>
      </c>
      <c r="G517" s="1" t="s">
        <v>653</v>
      </c>
      <c r="H517" s="1" t="s">
        <v>654</v>
      </c>
      <c r="I517" s="1" t="s">
        <v>55</v>
      </c>
      <c r="J517" s="1" t="s">
        <v>695</v>
      </c>
      <c r="K517" s="1" t="s">
        <v>67</v>
      </c>
      <c r="L517" s="2">
        <v>663</v>
      </c>
      <c r="M517" s="1" t="s">
        <v>763</v>
      </c>
      <c r="N517" s="1" t="s">
        <v>887</v>
      </c>
      <c r="O517" s="1"/>
      <c r="P517" s="1"/>
      <c r="Q517" s="1"/>
      <c r="R517" s="1"/>
      <c r="S517" s="1"/>
      <c r="T517" s="1"/>
      <c r="U517" s="1" t="s">
        <v>666</v>
      </c>
      <c r="V517" s="1" t="s">
        <v>667</v>
      </c>
      <c r="W517" s="1"/>
      <c r="X517" s="1">
        <f t="shared" si="40"/>
        <v>466</v>
      </c>
      <c r="Y517" s="1" t="str">
        <f t="shared" si="41"/>
        <v>Estimación Aprobada</v>
      </c>
      <c r="Z517" s="1">
        <f t="shared" si="42"/>
        <v>466</v>
      </c>
      <c r="AA517" s="1" t="str">
        <f t="shared" si="43"/>
        <v>Cerrado</v>
      </c>
      <c r="AB517" s="1" t="e">
        <f t="shared" si="44"/>
        <v>#N/A</v>
      </c>
    </row>
    <row r="518" spans="1:28" hidden="1" x14ac:dyDescent="0.3">
      <c r="A518" s="1">
        <v>471</v>
      </c>
      <c r="B518" s="1" t="s">
        <v>790</v>
      </c>
      <c r="C518" s="5">
        <v>43445.751006944447</v>
      </c>
      <c r="D518" s="1" t="s">
        <v>1179</v>
      </c>
      <c r="E518" s="1" t="s">
        <v>354</v>
      </c>
      <c r="F518" s="1" t="s">
        <v>792</v>
      </c>
      <c r="G518" s="1" t="s">
        <v>653</v>
      </c>
      <c r="H518" s="1" t="s">
        <v>654</v>
      </c>
      <c r="I518" s="1" t="s">
        <v>85</v>
      </c>
      <c r="J518" s="1" t="s">
        <v>355</v>
      </c>
      <c r="K518" s="1" t="s">
        <v>84</v>
      </c>
      <c r="L518" s="2">
        <v>81</v>
      </c>
      <c r="M518" s="1" t="s">
        <v>793</v>
      </c>
      <c r="N518" s="1" t="s">
        <v>887</v>
      </c>
      <c r="O518" s="1"/>
      <c r="P518" s="1"/>
      <c r="Q518" s="1"/>
      <c r="R518" s="1"/>
      <c r="S518" s="1"/>
      <c r="T518" s="1"/>
      <c r="U518" s="1" t="s">
        <v>666</v>
      </c>
      <c r="V518" s="1" t="s">
        <v>667</v>
      </c>
      <c r="W518" s="1"/>
      <c r="X518" s="1">
        <f t="shared" si="40"/>
        <v>471</v>
      </c>
      <c r="Y518" s="1" t="str">
        <f t="shared" si="41"/>
        <v>Estimación Aprobada</v>
      </c>
      <c r="Z518" s="1">
        <f t="shared" si="42"/>
        <v>471</v>
      </c>
      <c r="AA518" s="1" t="str">
        <f t="shared" si="43"/>
        <v>Cerrado</v>
      </c>
      <c r="AB518" s="1" t="e">
        <f t="shared" si="44"/>
        <v>#N/A</v>
      </c>
    </row>
    <row r="519" spans="1:28" hidden="1" x14ac:dyDescent="0.3">
      <c r="A519" s="1">
        <v>473</v>
      </c>
      <c r="B519" s="1" t="s">
        <v>935</v>
      </c>
      <c r="C519" s="5">
        <v>43446.612962962965</v>
      </c>
      <c r="D519" s="1" t="s">
        <v>1181</v>
      </c>
      <c r="E519" s="1" t="s">
        <v>90</v>
      </c>
      <c r="F519" s="1" t="s">
        <v>700</v>
      </c>
      <c r="G519" s="1" t="s">
        <v>653</v>
      </c>
      <c r="H519" s="1" t="s">
        <v>654</v>
      </c>
      <c r="I519" s="1" t="s">
        <v>85</v>
      </c>
      <c r="J519" s="1" t="s">
        <v>211</v>
      </c>
      <c r="K519" s="1" t="s">
        <v>207</v>
      </c>
      <c r="L519" s="2">
        <v>588</v>
      </c>
      <c r="M519" s="1" t="s">
        <v>920</v>
      </c>
      <c r="N519" s="1" t="s">
        <v>887</v>
      </c>
      <c r="O519" s="1"/>
      <c r="P519" s="1"/>
      <c r="Q519" s="1"/>
      <c r="R519" s="1"/>
      <c r="S519" s="1"/>
      <c r="T519" s="1"/>
      <c r="U519" s="1" t="s">
        <v>666</v>
      </c>
      <c r="V519" s="1" t="s">
        <v>667</v>
      </c>
      <c r="W519" s="1"/>
      <c r="X519" s="1" t="e">
        <f t="shared" si="40"/>
        <v>#N/A</v>
      </c>
      <c r="Y519" s="1" t="e">
        <f t="shared" si="41"/>
        <v>#N/A</v>
      </c>
      <c r="Z519" s="1" t="e">
        <f t="shared" si="42"/>
        <v>#N/A</v>
      </c>
      <c r="AA519" s="1" t="e">
        <f t="shared" si="43"/>
        <v>#N/A</v>
      </c>
      <c r="AB519" s="1" t="e">
        <f t="shared" si="44"/>
        <v>#N/A</v>
      </c>
    </row>
    <row r="520" spans="1:28" hidden="1" x14ac:dyDescent="0.3">
      <c r="A520" s="1">
        <v>480</v>
      </c>
      <c r="B520" s="1" t="s">
        <v>1190</v>
      </c>
      <c r="C520" s="5">
        <v>43448.581944444442</v>
      </c>
      <c r="D520" s="1" t="s">
        <v>1191</v>
      </c>
      <c r="E520" s="1" t="s">
        <v>48</v>
      </c>
      <c r="F520" s="1" t="s">
        <v>652</v>
      </c>
      <c r="G520" s="1" t="s">
        <v>653</v>
      </c>
      <c r="H520" s="1" t="s">
        <v>654</v>
      </c>
      <c r="I520" s="1" t="s">
        <v>123</v>
      </c>
      <c r="J520" s="1" t="s">
        <v>277</v>
      </c>
      <c r="K520" s="1" t="s">
        <v>650</v>
      </c>
      <c r="L520" s="2">
        <v>505</v>
      </c>
      <c r="M520" s="1" t="s">
        <v>1192</v>
      </c>
      <c r="N520" s="1" t="s">
        <v>887</v>
      </c>
      <c r="O520" s="1"/>
      <c r="P520" s="1"/>
      <c r="Q520" s="1"/>
      <c r="R520" s="1"/>
      <c r="S520" s="1"/>
      <c r="T520" s="1"/>
      <c r="U520" s="1" t="s">
        <v>666</v>
      </c>
      <c r="V520" s="1" t="s">
        <v>667</v>
      </c>
      <c r="W520" s="1"/>
      <c r="X520" s="1">
        <f t="shared" si="40"/>
        <v>480</v>
      </c>
      <c r="Y520" s="1" t="str">
        <f t="shared" si="41"/>
        <v>Estimación Aprobada</v>
      </c>
      <c r="Z520" s="1">
        <f t="shared" si="42"/>
        <v>480</v>
      </c>
      <c r="AA520" s="1" t="str">
        <f t="shared" si="43"/>
        <v>Cerrado</v>
      </c>
      <c r="AB520" s="1" t="e">
        <f t="shared" si="44"/>
        <v>#N/A</v>
      </c>
    </row>
    <row r="521" spans="1:28" hidden="1" x14ac:dyDescent="0.3">
      <c r="A521" s="1">
        <v>481</v>
      </c>
      <c r="B521" s="1" t="s">
        <v>937</v>
      </c>
      <c r="C521" s="5">
        <v>43448.608518518522</v>
      </c>
      <c r="D521" s="1" t="s">
        <v>1193</v>
      </c>
      <c r="E521" s="1" t="s">
        <v>90</v>
      </c>
      <c r="F521" s="1" t="s">
        <v>700</v>
      </c>
      <c r="G521" s="1" t="s">
        <v>653</v>
      </c>
      <c r="H521" s="1" t="s">
        <v>654</v>
      </c>
      <c r="I521" s="1" t="s">
        <v>85</v>
      </c>
      <c r="J521" s="1" t="s">
        <v>109</v>
      </c>
      <c r="K521" s="1" t="s">
        <v>103</v>
      </c>
      <c r="L521" s="2">
        <v>787</v>
      </c>
      <c r="M521" s="1" t="s">
        <v>1194</v>
      </c>
      <c r="N521" s="1" t="s">
        <v>887</v>
      </c>
      <c r="O521" s="1"/>
      <c r="P521" s="1"/>
      <c r="Q521" s="1"/>
      <c r="R521" s="1"/>
      <c r="S521" s="1"/>
      <c r="T521" s="1"/>
      <c r="U521" s="1" t="s">
        <v>666</v>
      </c>
      <c r="V521" s="1" t="s">
        <v>667</v>
      </c>
      <c r="W521" s="1"/>
      <c r="X521" s="1">
        <f t="shared" si="40"/>
        <v>481</v>
      </c>
      <c r="Y521" s="1" t="str">
        <f t="shared" si="41"/>
        <v>Estimación Aprobada</v>
      </c>
      <c r="Z521" s="1">
        <f t="shared" si="42"/>
        <v>481</v>
      </c>
      <c r="AA521" s="1" t="str">
        <f t="shared" si="43"/>
        <v>Cerrado</v>
      </c>
      <c r="AB521" s="1" t="e">
        <f t="shared" si="44"/>
        <v>#N/A</v>
      </c>
    </row>
    <row r="522" spans="1:28" hidden="1" x14ac:dyDescent="0.3">
      <c r="A522" s="1">
        <v>482</v>
      </c>
      <c r="B522" s="1" t="s">
        <v>826</v>
      </c>
      <c r="C522" s="5">
        <v>43451.452997685185</v>
      </c>
      <c r="D522" s="1" t="s">
        <v>1195</v>
      </c>
      <c r="E522" s="1" t="s">
        <v>90</v>
      </c>
      <c r="F522" s="1" t="s">
        <v>700</v>
      </c>
      <c r="G522" s="1" t="s">
        <v>722</v>
      </c>
      <c r="H522" s="1" t="s">
        <v>654</v>
      </c>
      <c r="I522" s="1" t="s">
        <v>85</v>
      </c>
      <c r="J522" s="1" t="s">
        <v>98</v>
      </c>
      <c r="K522" s="1" t="s">
        <v>84</v>
      </c>
      <c r="L522" s="2">
        <v>936</v>
      </c>
      <c r="M522" s="1" t="s">
        <v>1147</v>
      </c>
      <c r="N522" s="1" t="s">
        <v>887</v>
      </c>
      <c r="O522" s="1"/>
      <c r="P522" s="1"/>
      <c r="Q522" s="1"/>
      <c r="R522" s="1"/>
      <c r="S522" s="1"/>
      <c r="T522" s="1"/>
      <c r="U522" s="1" t="s">
        <v>666</v>
      </c>
      <c r="V522" s="1" t="s">
        <v>667</v>
      </c>
      <c r="W522" s="1"/>
      <c r="X522" s="1">
        <f t="shared" si="40"/>
        <v>482</v>
      </c>
      <c r="Y522" s="1" t="str">
        <f t="shared" si="41"/>
        <v>Estimación Aprobada</v>
      </c>
      <c r="Z522" s="1">
        <f t="shared" si="42"/>
        <v>482</v>
      </c>
      <c r="AA522" s="1" t="str">
        <f t="shared" si="43"/>
        <v>Cerrado</v>
      </c>
      <c r="AB522" s="1" t="e">
        <f t="shared" si="44"/>
        <v>#N/A</v>
      </c>
    </row>
    <row r="523" spans="1:28" hidden="1" x14ac:dyDescent="0.3">
      <c r="A523" s="1">
        <v>486</v>
      </c>
      <c r="B523" s="1" t="s">
        <v>787</v>
      </c>
      <c r="C523" s="5">
        <v>43452.517013888886</v>
      </c>
      <c r="D523" s="1" t="s">
        <v>1199</v>
      </c>
      <c r="E523" s="1" t="s">
        <v>90</v>
      </c>
      <c r="F523" s="1" t="s">
        <v>700</v>
      </c>
      <c r="G523" s="1" t="s">
        <v>653</v>
      </c>
      <c r="H523" s="1" t="s">
        <v>654</v>
      </c>
      <c r="I523" s="1" t="s">
        <v>85</v>
      </c>
      <c r="J523" s="1" t="s">
        <v>98</v>
      </c>
      <c r="K523" s="1" t="s">
        <v>84</v>
      </c>
      <c r="L523" s="2">
        <v>335</v>
      </c>
      <c r="M523" s="1" t="s">
        <v>1200</v>
      </c>
      <c r="N523" s="1" t="s">
        <v>887</v>
      </c>
      <c r="O523" s="1"/>
      <c r="P523" s="1"/>
      <c r="Q523" s="1"/>
      <c r="R523" s="1"/>
      <c r="S523" s="1"/>
      <c r="T523" s="1"/>
      <c r="U523" s="1" t="s">
        <v>666</v>
      </c>
      <c r="V523" s="1" t="s">
        <v>667</v>
      </c>
      <c r="W523" s="1"/>
      <c r="X523" s="1">
        <f t="shared" si="40"/>
        <v>486</v>
      </c>
      <c r="Y523" s="1" t="str">
        <f t="shared" si="41"/>
        <v>Estimación Aprobada</v>
      </c>
      <c r="Z523" s="1">
        <f t="shared" si="42"/>
        <v>486</v>
      </c>
      <c r="AA523" s="1" t="str">
        <f t="shared" si="43"/>
        <v>Cerrado</v>
      </c>
      <c r="AB523" s="1" t="e">
        <f t="shared" si="44"/>
        <v>#N/A</v>
      </c>
    </row>
    <row r="524" spans="1:28" hidden="1" x14ac:dyDescent="0.3">
      <c r="A524" s="1">
        <v>487</v>
      </c>
      <c r="B524" s="1" t="s">
        <v>846</v>
      </c>
      <c r="C524" s="5">
        <v>43453.411678240744</v>
      </c>
      <c r="D524" s="1" t="s">
        <v>1201</v>
      </c>
      <c r="E524" s="1" t="s">
        <v>48</v>
      </c>
      <c r="F524" s="1" t="s">
        <v>652</v>
      </c>
      <c r="G524" s="1" t="s">
        <v>653</v>
      </c>
      <c r="H524" s="1" t="s">
        <v>654</v>
      </c>
      <c r="I524" s="1" t="s">
        <v>123</v>
      </c>
      <c r="J524" s="1" t="s">
        <v>277</v>
      </c>
      <c r="K524" s="1" t="s">
        <v>650</v>
      </c>
      <c r="L524" s="2">
        <v>733</v>
      </c>
      <c r="M524" s="1" t="s">
        <v>1202</v>
      </c>
      <c r="N524" s="1" t="s">
        <v>887</v>
      </c>
      <c r="O524" s="1"/>
      <c r="P524" s="1"/>
      <c r="Q524" s="1"/>
      <c r="R524" s="1"/>
      <c r="S524" s="1"/>
      <c r="T524" s="1"/>
      <c r="U524" s="1" t="s">
        <v>666</v>
      </c>
      <c r="V524" s="1" t="s">
        <v>667</v>
      </c>
      <c r="W524" s="1"/>
      <c r="X524" s="1">
        <f t="shared" si="40"/>
        <v>487</v>
      </c>
      <c r="Y524" s="1" t="str">
        <f t="shared" si="41"/>
        <v>Estimación Aprobada</v>
      </c>
      <c r="Z524" s="1">
        <f t="shared" si="42"/>
        <v>487</v>
      </c>
      <c r="AA524" s="1" t="str">
        <f t="shared" si="43"/>
        <v>Cerrado</v>
      </c>
      <c r="AB524" s="1" t="e">
        <f t="shared" si="44"/>
        <v>#N/A</v>
      </c>
    </row>
    <row r="525" spans="1:28" hidden="1" x14ac:dyDescent="0.3">
      <c r="A525" s="1">
        <v>492</v>
      </c>
      <c r="B525" s="1" t="s">
        <v>103</v>
      </c>
      <c r="C525" s="5">
        <v>43460.450624999998</v>
      </c>
      <c r="D525" s="1" t="s">
        <v>1209</v>
      </c>
      <c r="E525" s="1" t="s">
        <v>90</v>
      </c>
      <c r="F525" s="1" t="s">
        <v>700</v>
      </c>
      <c r="G525" s="1" t="s">
        <v>653</v>
      </c>
      <c r="H525" s="1" t="s">
        <v>654</v>
      </c>
      <c r="I525" s="1" t="s">
        <v>85</v>
      </c>
      <c r="J525" s="1" t="s">
        <v>109</v>
      </c>
      <c r="K525" s="1" t="s">
        <v>103</v>
      </c>
      <c r="L525" s="2">
        <v>666</v>
      </c>
      <c r="M525" s="1" t="s">
        <v>733</v>
      </c>
      <c r="N525" s="1" t="s">
        <v>887</v>
      </c>
      <c r="O525" s="1"/>
      <c r="P525" s="1"/>
      <c r="Q525" s="1"/>
      <c r="R525" s="1"/>
      <c r="S525" s="1"/>
      <c r="T525" s="1"/>
      <c r="U525" s="1" t="s">
        <v>666</v>
      </c>
      <c r="V525" s="1" t="s">
        <v>667</v>
      </c>
      <c r="W525" s="1"/>
      <c r="X525" s="1">
        <f t="shared" si="40"/>
        <v>492</v>
      </c>
      <c r="Y525" s="1" t="str">
        <f t="shared" si="41"/>
        <v>Estimación Aprobada</v>
      </c>
      <c r="Z525" s="1">
        <f t="shared" si="42"/>
        <v>492</v>
      </c>
      <c r="AA525" s="1" t="str">
        <f t="shared" si="43"/>
        <v>Cerrado</v>
      </c>
      <c r="AB525" s="1" t="e">
        <f t="shared" si="44"/>
        <v>#N/A</v>
      </c>
    </row>
    <row r="526" spans="1:28" hidden="1" x14ac:dyDescent="0.3">
      <c r="A526" s="1">
        <v>493</v>
      </c>
      <c r="B526" s="1" t="s">
        <v>73</v>
      </c>
      <c r="C526" s="5">
        <v>43460.56585648148</v>
      </c>
      <c r="D526" s="1" t="s">
        <v>1210</v>
      </c>
      <c r="E526" s="1" t="s">
        <v>78</v>
      </c>
      <c r="F526" s="1" t="s">
        <v>662</v>
      </c>
      <c r="G526" s="1" t="s">
        <v>653</v>
      </c>
      <c r="H526" s="1" t="s">
        <v>654</v>
      </c>
      <c r="I526" s="1" t="s">
        <v>39</v>
      </c>
      <c r="J526" s="1" t="s">
        <v>394</v>
      </c>
      <c r="K526" s="1" t="s">
        <v>73</v>
      </c>
      <c r="L526" s="2">
        <v>615</v>
      </c>
      <c r="M526" s="1" t="s">
        <v>738</v>
      </c>
      <c r="N526" s="1" t="s">
        <v>887</v>
      </c>
      <c r="O526" s="1"/>
      <c r="P526" s="1"/>
      <c r="Q526" s="1"/>
      <c r="R526" s="1"/>
      <c r="S526" s="1"/>
      <c r="T526" s="1"/>
      <c r="U526" s="1" t="s">
        <v>666</v>
      </c>
      <c r="V526" s="1" t="s">
        <v>667</v>
      </c>
      <c r="W526" s="1"/>
      <c r="X526" s="1">
        <f t="shared" si="40"/>
        <v>493</v>
      </c>
      <c r="Y526" s="1" t="str">
        <f t="shared" si="41"/>
        <v>Estimación Aprobada</v>
      </c>
      <c r="Z526" s="1">
        <f t="shared" si="42"/>
        <v>493</v>
      </c>
      <c r="AA526" s="1" t="str">
        <f t="shared" si="43"/>
        <v>Cerrado</v>
      </c>
      <c r="AB526" s="1" t="e">
        <f t="shared" si="44"/>
        <v>#N/A</v>
      </c>
    </row>
    <row r="527" spans="1:28" hidden="1" x14ac:dyDescent="0.3">
      <c r="A527" s="1">
        <v>499</v>
      </c>
      <c r="B527" s="1" t="s">
        <v>790</v>
      </c>
      <c r="C527" s="5">
        <v>43462.464305555557</v>
      </c>
      <c r="D527" s="1" t="s">
        <v>1214</v>
      </c>
      <c r="E527" s="1" t="s">
        <v>354</v>
      </c>
      <c r="F527" s="1" t="s">
        <v>792</v>
      </c>
      <c r="G527" s="1" t="s">
        <v>653</v>
      </c>
      <c r="H527" s="1" t="s">
        <v>654</v>
      </c>
      <c r="I527" s="1" t="s">
        <v>85</v>
      </c>
      <c r="J527" s="1" t="s">
        <v>355</v>
      </c>
      <c r="K527" s="1" t="s">
        <v>84</v>
      </c>
      <c r="L527" s="2">
        <v>81</v>
      </c>
      <c r="M527" s="1" t="s">
        <v>793</v>
      </c>
      <c r="N527" s="1" t="s">
        <v>887</v>
      </c>
      <c r="O527" s="1"/>
      <c r="P527" s="1"/>
      <c r="Q527" s="1"/>
      <c r="R527" s="1"/>
      <c r="S527" s="1"/>
      <c r="T527" s="1"/>
      <c r="U527" s="1" t="s">
        <v>666</v>
      </c>
      <c r="V527" s="1" t="s">
        <v>667</v>
      </c>
      <c r="W527" s="1"/>
      <c r="X527" s="1">
        <f t="shared" si="40"/>
        <v>499</v>
      </c>
      <c r="Y527" s="1" t="str">
        <f t="shared" si="41"/>
        <v>Estimación Aprobada</v>
      </c>
      <c r="Z527" s="1">
        <f t="shared" si="42"/>
        <v>499</v>
      </c>
      <c r="AA527" s="1" t="str">
        <f t="shared" si="43"/>
        <v>Cerrado</v>
      </c>
      <c r="AB527" s="1" t="e">
        <f t="shared" si="44"/>
        <v>#N/A</v>
      </c>
    </row>
    <row r="528" spans="1:28" hidden="1" x14ac:dyDescent="0.3">
      <c r="A528" s="1">
        <v>500</v>
      </c>
      <c r="B528" s="1" t="s">
        <v>730</v>
      </c>
      <c r="C528" s="5">
        <v>43462.670254629629</v>
      </c>
      <c r="D528" s="1" t="s">
        <v>1215</v>
      </c>
      <c r="E528" s="1" t="s">
        <v>48</v>
      </c>
      <c r="F528" s="1" t="s">
        <v>652</v>
      </c>
      <c r="G528" s="1" t="s">
        <v>653</v>
      </c>
      <c r="H528" s="1" t="s">
        <v>654</v>
      </c>
      <c r="I528" s="1" t="s">
        <v>123</v>
      </c>
      <c r="J528" s="1" t="s">
        <v>128</v>
      </c>
      <c r="K528" s="1" t="s">
        <v>122</v>
      </c>
      <c r="L528" s="2">
        <v>700</v>
      </c>
      <c r="M528" s="1" t="s">
        <v>680</v>
      </c>
      <c r="N528" s="1" t="s">
        <v>887</v>
      </c>
      <c r="O528" s="1"/>
      <c r="P528" s="1"/>
      <c r="Q528" s="1"/>
      <c r="R528" s="1"/>
      <c r="S528" s="1"/>
      <c r="T528" s="1"/>
      <c r="U528" s="1" t="s">
        <v>666</v>
      </c>
      <c r="V528" s="1" t="s">
        <v>667</v>
      </c>
      <c r="W528" s="1"/>
      <c r="X528" s="1" t="e">
        <f t="shared" si="40"/>
        <v>#N/A</v>
      </c>
      <c r="Y528" s="1" t="e">
        <f t="shared" si="41"/>
        <v>#N/A</v>
      </c>
      <c r="Z528" s="1">
        <f t="shared" si="42"/>
        <v>500</v>
      </c>
      <c r="AA528" s="1" t="str">
        <f t="shared" si="43"/>
        <v>Cancelado</v>
      </c>
      <c r="AB528" s="1" t="e">
        <f t="shared" si="44"/>
        <v>#N/A</v>
      </c>
    </row>
    <row r="529" spans="1:28" hidden="1" x14ac:dyDescent="0.3">
      <c r="A529" s="1">
        <v>501</v>
      </c>
      <c r="B529" s="1" t="s">
        <v>1084</v>
      </c>
      <c r="C529" s="5">
        <v>43462.755185185182</v>
      </c>
      <c r="D529" s="1" t="s">
        <v>1216</v>
      </c>
      <c r="E529" s="1" t="s">
        <v>303</v>
      </c>
      <c r="F529" s="1" t="s">
        <v>724</v>
      </c>
      <c r="G529" s="1" t="s">
        <v>722</v>
      </c>
      <c r="H529" s="1" t="s">
        <v>654</v>
      </c>
      <c r="I529" s="1" t="s">
        <v>55</v>
      </c>
      <c r="J529" s="1" t="s">
        <v>725</v>
      </c>
      <c r="K529" s="1" t="s">
        <v>67</v>
      </c>
      <c r="L529" s="2">
        <v>439</v>
      </c>
      <c r="M529" s="1" t="s">
        <v>726</v>
      </c>
      <c r="N529" s="1" t="s">
        <v>887</v>
      </c>
      <c r="O529" s="1"/>
      <c r="P529" s="1"/>
      <c r="Q529" s="1"/>
      <c r="R529" s="1"/>
      <c r="S529" s="1"/>
      <c r="T529" s="1"/>
      <c r="U529" s="1" t="s">
        <v>657</v>
      </c>
      <c r="V529" s="1" t="s">
        <v>658</v>
      </c>
      <c r="W529" s="1"/>
      <c r="X529" s="1" t="e">
        <f t="shared" si="40"/>
        <v>#N/A</v>
      </c>
      <c r="Y529" s="1" t="e">
        <f t="shared" si="41"/>
        <v>#N/A</v>
      </c>
      <c r="Z529" s="1" t="e">
        <f t="shared" si="42"/>
        <v>#N/A</v>
      </c>
      <c r="AA529" s="1" t="e">
        <f t="shared" si="43"/>
        <v>#N/A</v>
      </c>
      <c r="AB529" s="1" t="e">
        <f t="shared" si="44"/>
        <v>#N/A</v>
      </c>
    </row>
    <row r="530" spans="1:28" hidden="1" x14ac:dyDescent="0.3">
      <c r="A530" s="1">
        <v>506</v>
      </c>
      <c r="B530" s="1" t="s">
        <v>794</v>
      </c>
      <c r="C530" s="5">
        <v>43467.790312500001</v>
      </c>
      <c r="D530" s="1" t="s">
        <v>1220</v>
      </c>
      <c r="E530" s="1" t="s">
        <v>48</v>
      </c>
      <c r="F530" s="1" t="s">
        <v>652</v>
      </c>
      <c r="G530" s="1" t="s">
        <v>653</v>
      </c>
      <c r="H530" s="1" t="s">
        <v>654</v>
      </c>
      <c r="I530" s="1" t="s">
        <v>85</v>
      </c>
      <c r="J530" s="1" t="s">
        <v>91</v>
      </c>
      <c r="K530" s="1" t="s">
        <v>796</v>
      </c>
      <c r="L530" s="2">
        <v>1000</v>
      </c>
      <c r="M530" s="1" t="s">
        <v>1221</v>
      </c>
      <c r="N530" s="1" t="s">
        <v>887</v>
      </c>
      <c r="O530" s="1"/>
      <c r="P530" s="1"/>
      <c r="Q530" s="1"/>
      <c r="R530" s="1"/>
      <c r="S530" s="1"/>
      <c r="T530" s="1"/>
      <c r="U530" s="1" t="s">
        <v>666</v>
      </c>
      <c r="V530" s="1" t="s">
        <v>667</v>
      </c>
      <c r="W530" s="1"/>
      <c r="X530" s="1">
        <f t="shared" si="40"/>
        <v>506</v>
      </c>
      <c r="Y530" s="1" t="str">
        <f t="shared" si="41"/>
        <v>Estimación Aprobada</v>
      </c>
      <c r="Z530" s="1">
        <f t="shared" si="42"/>
        <v>506</v>
      </c>
      <c r="AA530" s="1" t="str">
        <f t="shared" si="43"/>
        <v>Cerrado</v>
      </c>
      <c r="AB530" s="1" t="e">
        <f t="shared" si="44"/>
        <v>#N/A</v>
      </c>
    </row>
    <row r="531" spans="1:28" hidden="1" x14ac:dyDescent="0.3">
      <c r="A531" s="1">
        <v>507</v>
      </c>
      <c r="B531" s="1" t="s">
        <v>1222</v>
      </c>
      <c r="C531" s="5">
        <v>43468.421689814815</v>
      </c>
      <c r="D531" s="1" t="s">
        <v>1223</v>
      </c>
      <c r="E531" s="1" t="s">
        <v>48</v>
      </c>
      <c r="F531" s="1" t="s">
        <v>652</v>
      </c>
      <c r="G531" s="1" t="s">
        <v>653</v>
      </c>
      <c r="H531" s="1" t="s">
        <v>654</v>
      </c>
      <c r="I531" s="1" t="s">
        <v>123</v>
      </c>
      <c r="J531" s="1" t="s">
        <v>277</v>
      </c>
      <c r="K531" s="1" t="s">
        <v>650</v>
      </c>
      <c r="L531" s="2">
        <v>505</v>
      </c>
      <c r="M531" s="1" t="s">
        <v>1192</v>
      </c>
      <c r="N531" s="1" t="s">
        <v>887</v>
      </c>
      <c r="O531" s="1"/>
      <c r="P531" s="1"/>
      <c r="Q531" s="1"/>
      <c r="R531" s="1"/>
      <c r="S531" s="1"/>
      <c r="T531" s="1"/>
      <c r="U531" s="1" t="s">
        <v>657</v>
      </c>
      <c r="V531" s="1" t="s">
        <v>658</v>
      </c>
      <c r="W531" s="1"/>
      <c r="X531" s="1" t="e">
        <f t="shared" si="40"/>
        <v>#N/A</v>
      </c>
      <c r="Y531" s="1" t="e">
        <f t="shared" si="41"/>
        <v>#N/A</v>
      </c>
      <c r="Z531" s="1" t="e">
        <f t="shared" si="42"/>
        <v>#N/A</v>
      </c>
      <c r="AA531" s="1" t="e">
        <f t="shared" si="43"/>
        <v>#N/A</v>
      </c>
      <c r="AB531" s="1" t="e">
        <f t="shared" si="44"/>
        <v>#N/A</v>
      </c>
    </row>
    <row r="532" spans="1:28" hidden="1" x14ac:dyDescent="0.3">
      <c r="A532" s="1">
        <v>508</v>
      </c>
      <c r="B532" s="1" t="s">
        <v>1222</v>
      </c>
      <c r="C532" s="5">
        <v>43468.7421875</v>
      </c>
      <c r="D532" s="1" t="s">
        <v>1224</v>
      </c>
      <c r="E532" s="1" t="s">
        <v>48</v>
      </c>
      <c r="F532" s="1" t="s">
        <v>652</v>
      </c>
      <c r="G532" s="1" t="s">
        <v>653</v>
      </c>
      <c r="H532" s="1" t="s">
        <v>654</v>
      </c>
      <c r="I532" s="1" t="s">
        <v>55</v>
      </c>
      <c r="J532" s="1" t="s">
        <v>277</v>
      </c>
      <c r="K532" s="1" t="s">
        <v>650</v>
      </c>
      <c r="L532" s="2">
        <v>614</v>
      </c>
      <c r="M532" s="1" t="s">
        <v>808</v>
      </c>
      <c r="N532" s="1" t="s">
        <v>887</v>
      </c>
      <c r="O532" s="1"/>
      <c r="P532" s="1"/>
      <c r="Q532" s="1"/>
      <c r="R532" s="1" t="s">
        <v>218</v>
      </c>
      <c r="S532" s="1" t="s">
        <v>709</v>
      </c>
      <c r="T532" s="1"/>
      <c r="U532" s="1" t="s">
        <v>666</v>
      </c>
      <c r="V532" s="1" t="s">
        <v>667</v>
      </c>
      <c r="W532" s="1"/>
      <c r="X532" s="1">
        <f t="shared" si="40"/>
        <v>508</v>
      </c>
      <c r="Y532" s="1" t="str">
        <f t="shared" si="41"/>
        <v>Estimación Aprobada</v>
      </c>
      <c r="Z532" s="1">
        <f t="shared" si="42"/>
        <v>508</v>
      </c>
      <c r="AA532" s="1" t="str">
        <f t="shared" si="43"/>
        <v>Cerrado</v>
      </c>
      <c r="AB532" s="1" t="e">
        <f t="shared" si="44"/>
        <v>#N/A</v>
      </c>
    </row>
    <row r="533" spans="1:28" hidden="1" x14ac:dyDescent="0.3">
      <c r="A533" s="1">
        <v>510</v>
      </c>
      <c r="B533" s="1" t="s">
        <v>794</v>
      </c>
      <c r="C533" s="5">
        <v>43469.705914351849</v>
      </c>
      <c r="D533" s="1" t="s">
        <v>1227</v>
      </c>
      <c r="E533" s="1" t="s">
        <v>48</v>
      </c>
      <c r="F533" s="1" t="s">
        <v>652</v>
      </c>
      <c r="G533" s="1" t="s">
        <v>653</v>
      </c>
      <c r="H533" s="1" t="s">
        <v>654</v>
      </c>
      <c r="I533" s="1" t="s">
        <v>85</v>
      </c>
      <c r="J533" s="1" t="s">
        <v>98</v>
      </c>
      <c r="K533" s="1" t="s">
        <v>84</v>
      </c>
      <c r="L533" s="2">
        <v>645</v>
      </c>
      <c r="M533" s="1" t="s">
        <v>797</v>
      </c>
      <c r="N533" s="1" t="s">
        <v>887</v>
      </c>
      <c r="O533" s="1"/>
      <c r="P533" s="1"/>
      <c r="Q533" s="1"/>
      <c r="R533" s="1"/>
      <c r="S533" s="1"/>
      <c r="T533" s="1"/>
      <c r="U533" s="1" t="s">
        <v>666</v>
      </c>
      <c r="V533" s="1" t="s">
        <v>667</v>
      </c>
      <c r="W533" s="1"/>
      <c r="X533" s="1">
        <f t="shared" si="40"/>
        <v>510</v>
      </c>
      <c r="Y533" s="1" t="str">
        <f t="shared" si="41"/>
        <v>Estimación Aprobada</v>
      </c>
      <c r="Z533" s="1">
        <f t="shared" si="42"/>
        <v>510</v>
      </c>
      <c r="AA533" s="1" t="str">
        <f t="shared" si="43"/>
        <v>Cerrado</v>
      </c>
      <c r="AB533" s="1" t="e">
        <f t="shared" si="44"/>
        <v>#N/A</v>
      </c>
    </row>
    <row r="534" spans="1:28" hidden="1" x14ac:dyDescent="0.3">
      <c r="A534" s="1">
        <v>511</v>
      </c>
      <c r="B534" s="1" t="s">
        <v>826</v>
      </c>
      <c r="C534" s="5">
        <v>43472.522581018522</v>
      </c>
      <c r="D534" s="1" t="s">
        <v>1228</v>
      </c>
      <c r="E534" s="1" t="s">
        <v>90</v>
      </c>
      <c r="F534" s="1" t="s">
        <v>700</v>
      </c>
      <c r="G534" s="1" t="s">
        <v>722</v>
      </c>
      <c r="H534" s="1" t="s">
        <v>654</v>
      </c>
      <c r="I534" s="1" t="s">
        <v>85</v>
      </c>
      <c r="J534" s="1" t="s">
        <v>98</v>
      </c>
      <c r="K534" s="1" t="s">
        <v>84</v>
      </c>
      <c r="L534" s="2">
        <v>1002</v>
      </c>
      <c r="M534" s="1" t="s">
        <v>708</v>
      </c>
      <c r="N534" s="1" t="s">
        <v>887</v>
      </c>
      <c r="O534" s="1"/>
      <c r="P534" s="1"/>
      <c r="Q534" s="1"/>
      <c r="R534" s="1"/>
      <c r="S534" s="1"/>
      <c r="T534" s="1"/>
      <c r="U534" s="1" t="s">
        <v>657</v>
      </c>
      <c r="V534" s="1" t="s">
        <v>6615</v>
      </c>
      <c r="W534" s="1"/>
      <c r="X534" s="1" t="e">
        <f t="shared" si="40"/>
        <v>#N/A</v>
      </c>
      <c r="Y534" s="1" t="e">
        <f t="shared" si="41"/>
        <v>#N/A</v>
      </c>
      <c r="Z534" s="1" t="e">
        <f t="shared" si="42"/>
        <v>#N/A</v>
      </c>
      <c r="AA534" s="1" t="e">
        <f t="shared" si="43"/>
        <v>#N/A</v>
      </c>
      <c r="AB534" s="1" t="e">
        <f t="shared" si="44"/>
        <v>#N/A</v>
      </c>
    </row>
    <row r="535" spans="1:28" hidden="1" x14ac:dyDescent="0.3">
      <c r="A535" s="1">
        <v>513</v>
      </c>
      <c r="B535" s="1" t="s">
        <v>103</v>
      </c>
      <c r="C535" s="5">
        <v>43473.677314814813</v>
      </c>
      <c r="D535" s="1" t="s">
        <v>1230</v>
      </c>
      <c r="E535" s="1" t="s">
        <v>90</v>
      </c>
      <c r="F535" s="1" t="s">
        <v>700</v>
      </c>
      <c r="G535" s="1" t="s">
        <v>653</v>
      </c>
      <c r="H535" s="1" t="s">
        <v>654</v>
      </c>
      <c r="I535" s="1" t="s">
        <v>85</v>
      </c>
      <c r="J535" s="1" t="s">
        <v>109</v>
      </c>
      <c r="K535" s="1" t="s">
        <v>103</v>
      </c>
      <c r="L535" s="2">
        <v>787</v>
      </c>
      <c r="M535" s="1" t="s">
        <v>1194</v>
      </c>
      <c r="N535" s="1" t="s">
        <v>887</v>
      </c>
      <c r="O535" s="1"/>
      <c r="P535" s="1"/>
      <c r="Q535" s="1"/>
      <c r="R535" s="1" t="s">
        <v>218</v>
      </c>
      <c r="S535" s="1" t="s">
        <v>672</v>
      </c>
      <c r="T535" s="1"/>
      <c r="U535" s="1" t="s">
        <v>666</v>
      </c>
      <c r="V535" s="1" t="s">
        <v>667</v>
      </c>
      <c r="W535" s="1"/>
      <c r="X535" s="1">
        <f t="shared" si="40"/>
        <v>513</v>
      </c>
      <c r="Y535" s="1" t="str">
        <f t="shared" si="41"/>
        <v>Estimación Aprobada</v>
      </c>
      <c r="Z535" s="1">
        <f t="shared" si="42"/>
        <v>513</v>
      </c>
      <c r="AA535" s="1" t="str">
        <f t="shared" si="43"/>
        <v>Cerrado</v>
      </c>
      <c r="AB535" s="1" t="e">
        <f t="shared" si="44"/>
        <v>#N/A</v>
      </c>
    </row>
    <row r="536" spans="1:28" hidden="1" x14ac:dyDescent="0.3">
      <c r="A536" s="1">
        <v>518</v>
      </c>
      <c r="B536" s="1" t="s">
        <v>790</v>
      </c>
      <c r="C536" s="5">
        <v>43482.444664351853</v>
      </c>
      <c r="D536" s="1" t="s">
        <v>1234</v>
      </c>
      <c r="E536" s="1" t="s">
        <v>354</v>
      </c>
      <c r="F536" s="1" t="s">
        <v>792</v>
      </c>
      <c r="G536" s="1" t="s">
        <v>653</v>
      </c>
      <c r="H536" s="1" t="s">
        <v>654</v>
      </c>
      <c r="I536" s="1" t="s">
        <v>85</v>
      </c>
      <c r="J536" s="1" t="s">
        <v>355</v>
      </c>
      <c r="K536" s="1" t="s">
        <v>84</v>
      </c>
      <c r="L536" s="2">
        <v>81</v>
      </c>
      <c r="M536" s="1" t="s">
        <v>793</v>
      </c>
      <c r="N536" s="1" t="s">
        <v>887</v>
      </c>
      <c r="O536" s="1"/>
      <c r="P536" s="1"/>
      <c r="Q536" s="1"/>
      <c r="R536" s="1"/>
      <c r="S536" s="1"/>
      <c r="T536" s="1"/>
      <c r="U536" s="1" t="s">
        <v>666</v>
      </c>
      <c r="V536" s="1" t="s">
        <v>667</v>
      </c>
      <c r="W536" s="1"/>
      <c r="X536" s="1">
        <f t="shared" si="40"/>
        <v>518</v>
      </c>
      <c r="Y536" s="1" t="str">
        <f t="shared" si="41"/>
        <v>Estimación Aprobada</v>
      </c>
      <c r="Z536" s="1">
        <f t="shared" si="42"/>
        <v>518</v>
      </c>
      <c r="AA536" s="1" t="str">
        <f t="shared" si="43"/>
        <v>Cerrado</v>
      </c>
      <c r="AB536" s="1" t="e">
        <f t="shared" si="44"/>
        <v>#N/A</v>
      </c>
    </row>
    <row r="537" spans="1:28" hidden="1" x14ac:dyDescent="0.3">
      <c r="A537" s="1">
        <v>523</v>
      </c>
      <c r="B537" s="1" t="s">
        <v>707</v>
      </c>
      <c r="C537" s="5">
        <v>43486.724641203706</v>
      </c>
      <c r="D537" s="1" t="s">
        <v>1240</v>
      </c>
      <c r="E537" s="1" t="s">
        <v>159</v>
      </c>
      <c r="F537" s="1" t="s">
        <v>688</v>
      </c>
      <c r="G537" s="1" t="s">
        <v>653</v>
      </c>
      <c r="H537" s="1" t="s">
        <v>654</v>
      </c>
      <c r="I537" s="1" t="s">
        <v>85</v>
      </c>
      <c r="J537" s="1" t="s">
        <v>160</v>
      </c>
      <c r="K537" s="1" t="s">
        <v>707</v>
      </c>
      <c r="L537" s="2">
        <v>641</v>
      </c>
      <c r="M537" s="1" t="s">
        <v>708</v>
      </c>
      <c r="N537" s="1" t="s">
        <v>887</v>
      </c>
      <c r="O537" s="1"/>
      <c r="P537" s="1"/>
      <c r="Q537" s="1"/>
      <c r="R537" s="1"/>
      <c r="S537" s="1"/>
      <c r="T537" s="1"/>
      <c r="U537" s="1" t="s">
        <v>666</v>
      </c>
      <c r="V537" s="1" t="s">
        <v>667</v>
      </c>
      <c r="W537" s="1"/>
      <c r="X537" s="1">
        <f t="shared" si="40"/>
        <v>523</v>
      </c>
      <c r="Y537" s="1" t="str">
        <f t="shared" si="41"/>
        <v>Estimación Aprobada</v>
      </c>
      <c r="Z537" s="1">
        <f t="shared" si="42"/>
        <v>523</v>
      </c>
      <c r="AA537" s="1" t="str">
        <f t="shared" si="43"/>
        <v>Cerrado</v>
      </c>
      <c r="AB537" s="1" t="e">
        <f t="shared" si="44"/>
        <v>#N/A</v>
      </c>
    </row>
    <row r="538" spans="1:28" hidden="1" x14ac:dyDescent="0.3">
      <c r="A538" s="1">
        <v>524</v>
      </c>
      <c r="B538" s="1" t="s">
        <v>73</v>
      </c>
      <c r="C538" s="5">
        <v>43487.56150462963</v>
      </c>
      <c r="D538" s="1" t="s">
        <v>482</v>
      </c>
      <c r="E538" s="1" t="s">
        <v>78</v>
      </c>
      <c r="F538" s="1" t="s">
        <v>662</v>
      </c>
      <c r="G538" s="1" t="s">
        <v>653</v>
      </c>
      <c r="H538" s="1" t="s">
        <v>654</v>
      </c>
      <c r="I538" s="1" t="s">
        <v>39</v>
      </c>
      <c r="J538" s="1" t="s">
        <v>394</v>
      </c>
      <c r="K538" s="1" t="s">
        <v>73</v>
      </c>
      <c r="L538" s="2">
        <v>931</v>
      </c>
      <c r="M538" s="1" t="s">
        <v>1031</v>
      </c>
      <c r="N538" s="1" t="s">
        <v>887</v>
      </c>
      <c r="O538" s="1"/>
      <c r="P538" s="1"/>
      <c r="Q538" s="1"/>
      <c r="R538" s="1"/>
      <c r="S538" s="1"/>
      <c r="T538" s="1"/>
      <c r="U538" s="1" t="s">
        <v>666</v>
      </c>
      <c r="V538" s="1" t="s">
        <v>667</v>
      </c>
      <c r="W538" s="1"/>
      <c r="X538" s="1">
        <f t="shared" si="40"/>
        <v>524</v>
      </c>
      <c r="Y538" s="1" t="str">
        <f t="shared" si="41"/>
        <v>Estimación Cancelada Negocio</v>
      </c>
      <c r="Z538" s="1">
        <f t="shared" si="42"/>
        <v>524</v>
      </c>
      <c r="AA538" s="1" t="str">
        <f t="shared" si="43"/>
        <v>Cerrado</v>
      </c>
      <c r="AB538" s="1" t="e">
        <f t="shared" si="44"/>
        <v>#N/A</v>
      </c>
    </row>
    <row r="539" spans="1:28" hidden="1" x14ac:dyDescent="0.3">
      <c r="A539" s="1">
        <v>525</v>
      </c>
      <c r="B539" s="1" t="s">
        <v>186</v>
      </c>
      <c r="C539" s="5">
        <v>43487.749907407408</v>
      </c>
      <c r="D539" s="1" t="s">
        <v>1241</v>
      </c>
      <c r="E539" s="1" t="s">
        <v>78</v>
      </c>
      <c r="F539" s="1" t="s">
        <v>662</v>
      </c>
      <c r="G539" s="1" t="s">
        <v>653</v>
      </c>
      <c r="H539" s="1" t="s">
        <v>654</v>
      </c>
      <c r="I539" s="1" t="s">
        <v>39</v>
      </c>
      <c r="J539" s="1" t="s">
        <v>79</v>
      </c>
      <c r="K539" s="1" t="s">
        <v>186</v>
      </c>
      <c r="L539" s="2">
        <v>924</v>
      </c>
      <c r="M539" s="1" t="s">
        <v>1242</v>
      </c>
      <c r="N539" s="1" t="s">
        <v>6616</v>
      </c>
      <c r="O539" s="1"/>
      <c r="P539" s="1"/>
      <c r="Q539" s="1"/>
      <c r="R539" s="1"/>
      <c r="S539" s="1"/>
      <c r="T539" s="1"/>
      <c r="U539" s="1" t="s">
        <v>657</v>
      </c>
      <c r="V539" s="1" t="s">
        <v>658</v>
      </c>
      <c r="W539" s="1"/>
      <c r="X539" s="1">
        <f t="shared" si="40"/>
        <v>525</v>
      </c>
      <c r="Y539" s="1" t="str">
        <f t="shared" si="41"/>
        <v>Estimación Cancelada Negocio</v>
      </c>
      <c r="Z539" s="1" t="e">
        <f t="shared" si="42"/>
        <v>#N/A</v>
      </c>
      <c r="AA539" s="1" t="e">
        <f t="shared" si="43"/>
        <v>#N/A</v>
      </c>
      <c r="AB539" s="1" t="e">
        <f t="shared" si="44"/>
        <v>#N/A</v>
      </c>
    </row>
    <row r="540" spans="1:28" hidden="1" x14ac:dyDescent="0.3">
      <c r="A540" s="1">
        <v>526</v>
      </c>
      <c r="B540" s="1" t="s">
        <v>906</v>
      </c>
      <c r="C540" s="5">
        <v>43488.563518518517</v>
      </c>
      <c r="D540" s="1" t="s">
        <v>1243</v>
      </c>
      <c r="E540" s="1" t="s">
        <v>90</v>
      </c>
      <c r="F540" s="1" t="s">
        <v>700</v>
      </c>
      <c r="G540" s="1" t="s">
        <v>653</v>
      </c>
      <c r="H540" s="1" t="s">
        <v>654</v>
      </c>
      <c r="I540" s="1" t="s">
        <v>85</v>
      </c>
      <c r="J540" s="1" t="s">
        <v>746</v>
      </c>
      <c r="K540" s="1" t="s">
        <v>340</v>
      </c>
      <c r="L540" s="2">
        <v>687</v>
      </c>
      <c r="M540" s="1" t="s">
        <v>908</v>
      </c>
      <c r="N540" s="1" t="s">
        <v>887</v>
      </c>
      <c r="O540" s="1"/>
      <c r="P540" s="1"/>
      <c r="Q540" s="1"/>
      <c r="R540" s="1"/>
      <c r="S540" s="1"/>
      <c r="T540" s="1"/>
      <c r="U540" s="1" t="s">
        <v>666</v>
      </c>
      <c r="V540" s="1" t="s">
        <v>667</v>
      </c>
      <c r="W540" s="1"/>
      <c r="X540" s="1">
        <f t="shared" si="40"/>
        <v>526</v>
      </c>
      <c r="Y540" s="1" t="str">
        <f t="shared" si="41"/>
        <v>Estimación Aprobada</v>
      </c>
      <c r="Z540" s="1">
        <f t="shared" si="42"/>
        <v>526</v>
      </c>
      <c r="AA540" s="1" t="str">
        <f t="shared" si="43"/>
        <v>Cerrado</v>
      </c>
      <c r="AB540" s="1" t="e">
        <f t="shared" si="44"/>
        <v>#N/A</v>
      </c>
    </row>
    <row r="541" spans="1:28" hidden="1" x14ac:dyDescent="0.3">
      <c r="A541" s="1">
        <v>531</v>
      </c>
      <c r="B541" s="1" t="s">
        <v>935</v>
      </c>
      <c r="C541" s="5">
        <v>43490.393159722225</v>
      </c>
      <c r="D541" s="1" t="s">
        <v>1249</v>
      </c>
      <c r="E541" s="1" t="s">
        <v>90</v>
      </c>
      <c r="F541" s="1" t="s">
        <v>700</v>
      </c>
      <c r="G541" s="1" t="s">
        <v>722</v>
      </c>
      <c r="H541" s="1" t="s">
        <v>654</v>
      </c>
      <c r="I541" s="1" t="s">
        <v>123</v>
      </c>
      <c r="J541" s="1" t="s">
        <v>211</v>
      </c>
      <c r="K541" s="1" t="s">
        <v>207</v>
      </c>
      <c r="L541" s="2">
        <v>623</v>
      </c>
      <c r="M541" s="1" t="s">
        <v>914</v>
      </c>
      <c r="N541" s="1" t="s">
        <v>887</v>
      </c>
      <c r="O541" s="1"/>
      <c r="P541" s="1"/>
      <c r="Q541" s="1"/>
      <c r="R541" s="1"/>
      <c r="S541" s="1"/>
      <c r="T541" s="1"/>
      <c r="U541" s="1" t="s">
        <v>657</v>
      </c>
      <c r="V541" s="1" t="s">
        <v>658</v>
      </c>
      <c r="W541" s="1"/>
      <c r="X541" s="1" t="e">
        <f t="shared" si="40"/>
        <v>#N/A</v>
      </c>
      <c r="Y541" s="1" t="e">
        <f t="shared" si="41"/>
        <v>#N/A</v>
      </c>
      <c r="Z541" s="1" t="e">
        <f t="shared" si="42"/>
        <v>#N/A</v>
      </c>
      <c r="AA541" s="1" t="e">
        <f t="shared" si="43"/>
        <v>#N/A</v>
      </c>
      <c r="AB541" s="1" t="e">
        <f t="shared" si="44"/>
        <v>#N/A</v>
      </c>
    </row>
    <row r="542" spans="1:28" hidden="1" x14ac:dyDescent="0.3">
      <c r="A542" s="1">
        <v>532</v>
      </c>
      <c r="B542" s="1" t="s">
        <v>1084</v>
      </c>
      <c r="C542" s="5">
        <v>43490.45721064815</v>
      </c>
      <c r="D542" s="1" t="s">
        <v>1250</v>
      </c>
      <c r="E542" s="1" t="s">
        <v>303</v>
      </c>
      <c r="F542" s="1" t="s">
        <v>724</v>
      </c>
      <c r="G542" s="1" t="s">
        <v>653</v>
      </c>
      <c r="H542" s="1" t="s">
        <v>654</v>
      </c>
      <c r="I542" s="1" t="s">
        <v>55</v>
      </c>
      <c r="J542" s="1" t="s">
        <v>140</v>
      </c>
      <c r="K542" s="1" t="s">
        <v>67</v>
      </c>
      <c r="L542" s="2">
        <v>725</v>
      </c>
      <c r="M542" s="1" t="s">
        <v>740</v>
      </c>
      <c r="N542" s="1" t="s">
        <v>6618</v>
      </c>
      <c r="O542" s="1"/>
      <c r="P542" s="1"/>
      <c r="Q542" s="1"/>
      <c r="R542" s="1"/>
      <c r="S542" s="1"/>
      <c r="T542" s="1"/>
      <c r="U542" s="1" t="s">
        <v>666</v>
      </c>
      <c r="V542" s="1" t="s">
        <v>667</v>
      </c>
      <c r="W542" s="1"/>
      <c r="X542" s="1">
        <f t="shared" si="40"/>
        <v>532</v>
      </c>
      <c r="Y542" s="1" t="str">
        <f t="shared" si="41"/>
        <v>Estimación Aprobada</v>
      </c>
      <c r="Z542" s="1">
        <f t="shared" si="42"/>
        <v>532</v>
      </c>
      <c r="AA542" s="1" t="str">
        <f t="shared" si="43"/>
        <v>Cerrado</v>
      </c>
      <c r="AB542" s="1" t="e">
        <f t="shared" si="44"/>
        <v>#N/A</v>
      </c>
    </row>
    <row r="543" spans="1:28" hidden="1" x14ac:dyDescent="0.3">
      <c r="A543" s="1">
        <v>533</v>
      </c>
      <c r="B543" s="1" t="s">
        <v>1110</v>
      </c>
      <c r="C543" s="5">
        <v>43490.614074074074</v>
      </c>
      <c r="D543" s="1" t="s">
        <v>1251</v>
      </c>
      <c r="E543" s="1" t="s">
        <v>90</v>
      </c>
      <c r="F543" s="1" t="s">
        <v>700</v>
      </c>
      <c r="G543" s="1" t="s">
        <v>653</v>
      </c>
      <c r="H543" s="1" t="s">
        <v>654</v>
      </c>
      <c r="I543" s="1" t="s">
        <v>85</v>
      </c>
      <c r="J543" s="1" t="s">
        <v>50</v>
      </c>
      <c r="K543" s="1" t="s">
        <v>340</v>
      </c>
      <c r="L543" s="2">
        <v>704</v>
      </c>
      <c r="M543" s="1" t="s">
        <v>747</v>
      </c>
      <c r="N543" s="1" t="s">
        <v>887</v>
      </c>
      <c r="O543" s="1"/>
      <c r="P543" s="1"/>
      <c r="Q543" s="1"/>
      <c r="R543" s="1" t="s">
        <v>218</v>
      </c>
      <c r="S543" s="1" t="s">
        <v>672</v>
      </c>
      <c r="T543" s="1"/>
      <c r="U543" s="1" t="s">
        <v>666</v>
      </c>
      <c r="V543" s="1" t="s">
        <v>667</v>
      </c>
      <c r="W543" s="1"/>
      <c r="X543" s="1">
        <f t="shared" si="40"/>
        <v>533</v>
      </c>
      <c r="Y543" s="1" t="str">
        <f t="shared" si="41"/>
        <v>Estimación Aprobada</v>
      </c>
      <c r="Z543" s="1">
        <f t="shared" si="42"/>
        <v>533</v>
      </c>
      <c r="AA543" s="1" t="str">
        <f t="shared" si="43"/>
        <v>Cancelado</v>
      </c>
      <c r="AB543" s="1" t="e">
        <f t="shared" si="44"/>
        <v>#N/A</v>
      </c>
    </row>
    <row r="544" spans="1:28" hidden="1" x14ac:dyDescent="0.3">
      <c r="A544" s="1">
        <v>540</v>
      </c>
      <c r="B544" s="1" t="s">
        <v>835</v>
      </c>
      <c r="C544" s="5">
        <v>43495.54005787037</v>
      </c>
      <c r="D544" s="1" t="s">
        <v>1254</v>
      </c>
      <c r="E544" s="1" t="s">
        <v>48</v>
      </c>
      <c r="F544" s="1" t="s">
        <v>652</v>
      </c>
      <c r="G544" s="1" t="s">
        <v>653</v>
      </c>
      <c r="H544" s="1" t="s">
        <v>654</v>
      </c>
      <c r="I544" s="1" t="s">
        <v>123</v>
      </c>
      <c r="J544" s="1" t="s">
        <v>50</v>
      </c>
      <c r="K544" s="1" t="s">
        <v>684</v>
      </c>
      <c r="L544" s="2">
        <v>2021</v>
      </c>
      <c r="M544" s="1" t="s">
        <v>848</v>
      </c>
      <c r="N544" s="1" t="s">
        <v>887</v>
      </c>
      <c r="O544" s="1"/>
      <c r="P544" s="1"/>
      <c r="Q544" s="1"/>
      <c r="R544" s="1"/>
      <c r="S544" s="1"/>
      <c r="T544" s="1"/>
      <c r="U544" s="1" t="s">
        <v>666</v>
      </c>
      <c r="V544" s="1" t="s">
        <v>667</v>
      </c>
      <c r="W544" s="1"/>
      <c r="X544" s="1">
        <f t="shared" si="40"/>
        <v>540</v>
      </c>
      <c r="Y544" s="1" t="str">
        <f t="shared" si="41"/>
        <v>Estimación Aprobada</v>
      </c>
      <c r="Z544" s="1">
        <f t="shared" si="42"/>
        <v>540</v>
      </c>
      <c r="AA544" s="1" t="str">
        <f t="shared" si="43"/>
        <v>Cerrado</v>
      </c>
      <c r="AB544" s="1" t="e">
        <f t="shared" si="44"/>
        <v>#N/A</v>
      </c>
    </row>
    <row r="545" spans="1:28" hidden="1" x14ac:dyDescent="0.3">
      <c r="A545" s="1">
        <v>543</v>
      </c>
      <c r="B545" s="1" t="s">
        <v>1204</v>
      </c>
      <c r="C545" s="5">
        <v>43495.71601851852</v>
      </c>
      <c r="D545" s="1" t="s">
        <v>1257</v>
      </c>
      <c r="E545" s="1" t="s">
        <v>159</v>
      </c>
      <c r="F545" s="1" t="s">
        <v>688</v>
      </c>
      <c r="G545" s="1" t="s">
        <v>653</v>
      </c>
      <c r="H545" s="1" t="s">
        <v>654</v>
      </c>
      <c r="I545" s="1" t="s">
        <v>39</v>
      </c>
      <c r="J545" s="1" t="s">
        <v>210</v>
      </c>
      <c r="K545" s="1" t="s">
        <v>214</v>
      </c>
      <c r="L545" s="2">
        <v>65</v>
      </c>
      <c r="M545" s="1" t="s">
        <v>1258</v>
      </c>
      <c r="N545" s="1" t="s">
        <v>887</v>
      </c>
      <c r="O545" s="1"/>
      <c r="P545" s="1"/>
      <c r="Q545" s="1"/>
      <c r="R545" s="1" t="s">
        <v>218</v>
      </c>
      <c r="S545" s="1" t="s">
        <v>709</v>
      </c>
      <c r="T545" s="1"/>
      <c r="U545" s="1" t="s">
        <v>666</v>
      </c>
      <c r="V545" s="1" t="s">
        <v>667</v>
      </c>
      <c r="W545" s="1"/>
      <c r="X545" s="1">
        <f t="shared" si="40"/>
        <v>543</v>
      </c>
      <c r="Y545" s="1" t="str">
        <f t="shared" si="41"/>
        <v>Estimación Aprobada</v>
      </c>
      <c r="Z545" s="1">
        <f t="shared" si="42"/>
        <v>543</v>
      </c>
      <c r="AA545" s="1" t="str">
        <f t="shared" si="43"/>
        <v>Cancelado</v>
      </c>
      <c r="AB545" s="1" t="e">
        <f t="shared" si="44"/>
        <v>#N/A</v>
      </c>
    </row>
    <row r="546" spans="1:28" hidden="1" x14ac:dyDescent="0.3">
      <c r="A546" s="1">
        <v>551</v>
      </c>
      <c r="B546" s="1" t="s">
        <v>790</v>
      </c>
      <c r="C546" s="5">
        <v>43503.805995370371</v>
      </c>
      <c r="D546" s="1" t="s">
        <v>1264</v>
      </c>
      <c r="E546" s="1" t="s">
        <v>354</v>
      </c>
      <c r="F546" s="1" t="s">
        <v>792</v>
      </c>
      <c r="G546" s="1" t="s">
        <v>653</v>
      </c>
      <c r="H546" s="1" t="s">
        <v>654</v>
      </c>
      <c r="I546" s="1" t="s">
        <v>85</v>
      </c>
      <c r="J546" s="1" t="s">
        <v>355</v>
      </c>
      <c r="K546" s="1" t="s">
        <v>84</v>
      </c>
      <c r="L546" s="2">
        <v>81</v>
      </c>
      <c r="M546" s="1" t="s">
        <v>793</v>
      </c>
      <c r="N546" s="1" t="s">
        <v>887</v>
      </c>
      <c r="O546" s="1"/>
      <c r="P546" s="1"/>
      <c r="Q546" s="1"/>
      <c r="R546" s="1"/>
      <c r="S546" s="1"/>
      <c r="T546" s="1"/>
      <c r="U546" s="1" t="s">
        <v>666</v>
      </c>
      <c r="V546" s="1" t="s">
        <v>667</v>
      </c>
      <c r="W546" s="1"/>
      <c r="X546" s="1">
        <f t="shared" si="40"/>
        <v>551</v>
      </c>
      <c r="Y546" s="1" t="str">
        <f t="shared" si="41"/>
        <v>Estimación Aprobada</v>
      </c>
      <c r="Z546" s="1">
        <f t="shared" si="42"/>
        <v>551</v>
      </c>
      <c r="AA546" s="1" t="str">
        <f t="shared" si="43"/>
        <v>Cerrado</v>
      </c>
      <c r="AB546" s="1" t="e">
        <f t="shared" si="44"/>
        <v>#N/A</v>
      </c>
    </row>
    <row r="547" spans="1:28" hidden="1" x14ac:dyDescent="0.3">
      <c r="A547" s="1">
        <v>552</v>
      </c>
      <c r="B547" s="1" t="s">
        <v>787</v>
      </c>
      <c r="C547" s="5">
        <v>43504.446412037039</v>
      </c>
      <c r="D547" s="1" t="s">
        <v>1265</v>
      </c>
      <c r="E547" s="1" t="s">
        <v>90</v>
      </c>
      <c r="F547" s="1" t="s">
        <v>700</v>
      </c>
      <c r="G547" s="1" t="s">
        <v>653</v>
      </c>
      <c r="H547" s="1" t="s">
        <v>654</v>
      </c>
      <c r="I547" s="1" t="s">
        <v>85</v>
      </c>
      <c r="J547" s="1" t="s">
        <v>98</v>
      </c>
      <c r="K547" s="1" t="s">
        <v>84</v>
      </c>
      <c r="L547" s="2">
        <v>335</v>
      </c>
      <c r="M547" s="1" t="s">
        <v>1200</v>
      </c>
      <c r="N547" s="1" t="s">
        <v>887</v>
      </c>
      <c r="O547" s="1"/>
      <c r="P547" s="1"/>
      <c r="Q547" s="1"/>
      <c r="R547" s="1"/>
      <c r="S547" s="1"/>
      <c r="T547" s="1"/>
      <c r="U547" s="1" t="s">
        <v>666</v>
      </c>
      <c r="V547" s="1" t="s">
        <v>667</v>
      </c>
      <c r="W547" s="1"/>
      <c r="X547" s="1">
        <f t="shared" si="40"/>
        <v>552</v>
      </c>
      <c r="Y547" s="1" t="str">
        <f t="shared" si="41"/>
        <v>Estimación Aprobada</v>
      </c>
      <c r="Z547" s="1">
        <f t="shared" si="42"/>
        <v>552</v>
      </c>
      <c r="AA547" s="1" t="str">
        <f t="shared" si="43"/>
        <v>Cerrado</v>
      </c>
      <c r="AB547" s="1" t="e">
        <f t="shared" si="44"/>
        <v>#N/A</v>
      </c>
    </row>
    <row r="548" spans="1:28" hidden="1" x14ac:dyDescent="0.3">
      <c r="A548" s="1">
        <v>554</v>
      </c>
      <c r="B548" s="1" t="s">
        <v>1110</v>
      </c>
      <c r="C548" s="5">
        <v>43504.522731481484</v>
      </c>
      <c r="D548" s="1" t="s">
        <v>1267</v>
      </c>
      <c r="E548" s="1" t="s">
        <v>90</v>
      </c>
      <c r="F548" s="1" t="s">
        <v>700</v>
      </c>
      <c r="G548" s="1" t="s">
        <v>653</v>
      </c>
      <c r="H548" s="1" t="s">
        <v>654</v>
      </c>
      <c r="I548" s="1" t="s">
        <v>85</v>
      </c>
      <c r="J548" s="1" t="s">
        <v>746</v>
      </c>
      <c r="K548" s="1" t="s">
        <v>340</v>
      </c>
      <c r="L548" s="2">
        <v>769</v>
      </c>
      <c r="M548" s="1" t="s">
        <v>1268</v>
      </c>
      <c r="N548" s="1" t="s">
        <v>887</v>
      </c>
      <c r="O548" s="1"/>
      <c r="P548" s="1"/>
      <c r="Q548" s="1"/>
      <c r="R548" s="1"/>
      <c r="S548" s="1"/>
      <c r="T548" s="1"/>
      <c r="U548" s="1" t="s">
        <v>666</v>
      </c>
      <c r="V548" s="1" t="s">
        <v>667</v>
      </c>
      <c r="W548" s="1"/>
      <c r="X548" s="1">
        <f t="shared" si="40"/>
        <v>554</v>
      </c>
      <c r="Y548" s="1" t="str">
        <f t="shared" si="41"/>
        <v>Estimación Cancelada Negocio</v>
      </c>
      <c r="Z548" s="1">
        <f t="shared" si="42"/>
        <v>554</v>
      </c>
      <c r="AA548" s="1" t="str">
        <f t="shared" si="43"/>
        <v>Cerrado</v>
      </c>
      <c r="AB548" s="1" t="e">
        <f t="shared" si="44"/>
        <v>#N/A</v>
      </c>
    </row>
    <row r="549" spans="1:28" hidden="1" x14ac:dyDescent="0.3">
      <c r="A549" s="1">
        <v>558</v>
      </c>
      <c r="B549" s="1" t="s">
        <v>730</v>
      </c>
      <c r="C549" s="5">
        <v>43507.56113425926</v>
      </c>
      <c r="D549" s="1" t="s">
        <v>1270</v>
      </c>
      <c r="E549" s="1" t="s">
        <v>48</v>
      </c>
      <c r="F549" s="1" t="s">
        <v>652</v>
      </c>
      <c r="G549" s="1" t="s">
        <v>653</v>
      </c>
      <c r="H549" s="1" t="s">
        <v>654</v>
      </c>
      <c r="I549" s="1" t="s">
        <v>123</v>
      </c>
      <c r="J549" s="1" t="s">
        <v>128</v>
      </c>
      <c r="K549" s="1" t="s">
        <v>122</v>
      </c>
      <c r="L549" s="2">
        <v>700</v>
      </c>
      <c r="M549" s="1" t="s">
        <v>680</v>
      </c>
      <c r="N549" s="1" t="s">
        <v>887</v>
      </c>
      <c r="O549" s="1"/>
      <c r="P549" s="1"/>
      <c r="Q549" s="1"/>
      <c r="R549" s="1"/>
      <c r="S549" s="1"/>
      <c r="T549" s="1"/>
      <c r="U549" s="1" t="s">
        <v>657</v>
      </c>
      <c r="V549" s="1" t="s">
        <v>658</v>
      </c>
      <c r="W549" s="1"/>
      <c r="X549" s="1" t="e">
        <f t="shared" si="40"/>
        <v>#N/A</v>
      </c>
      <c r="Y549" s="1" t="e">
        <f t="shared" si="41"/>
        <v>#N/A</v>
      </c>
      <c r="Z549" s="1" t="e">
        <f t="shared" si="42"/>
        <v>#N/A</v>
      </c>
      <c r="AA549" s="1" t="e">
        <f t="shared" si="43"/>
        <v>#N/A</v>
      </c>
      <c r="AB549" s="1" t="e">
        <f t="shared" si="44"/>
        <v>#N/A</v>
      </c>
    </row>
    <row r="550" spans="1:28" hidden="1" x14ac:dyDescent="0.3">
      <c r="A550" s="1">
        <v>565</v>
      </c>
      <c r="B550" s="1" t="s">
        <v>707</v>
      </c>
      <c r="C550" s="5">
        <v>43509.68240740741</v>
      </c>
      <c r="D550" s="1" t="s">
        <v>494</v>
      </c>
      <c r="E550" s="1" t="s">
        <v>159</v>
      </c>
      <c r="F550" s="1" t="s">
        <v>688</v>
      </c>
      <c r="G550" s="1" t="s">
        <v>653</v>
      </c>
      <c r="H550" s="1" t="s">
        <v>654</v>
      </c>
      <c r="I550" s="1" t="s">
        <v>85</v>
      </c>
      <c r="J550" s="1" t="s">
        <v>160</v>
      </c>
      <c r="K550" s="1" t="s">
        <v>707</v>
      </c>
      <c r="L550" s="2">
        <v>983</v>
      </c>
      <c r="M550" s="1" t="s">
        <v>1276</v>
      </c>
      <c r="N550" s="1" t="s">
        <v>887</v>
      </c>
      <c r="O550" s="1"/>
      <c r="P550" s="1"/>
      <c r="Q550" s="1"/>
      <c r="R550" s="1" t="s">
        <v>218</v>
      </c>
      <c r="S550" s="1" t="s">
        <v>709</v>
      </c>
      <c r="T550" s="1"/>
      <c r="U550" s="1" t="s">
        <v>666</v>
      </c>
      <c r="V550" s="1" t="s">
        <v>667</v>
      </c>
      <c r="W550" s="1"/>
      <c r="X550" s="1">
        <f t="shared" si="40"/>
        <v>565</v>
      </c>
      <c r="Y550" s="1" t="str">
        <f t="shared" si="41"/>
        <v>Estimación Aprobada</v>
      </c>
      <c r="Z550" s="1">
        <f t="shared" si="42"/>
        <v>565</v>
      </c>
      <c r="AA550" s="1" t="str">
        <f t="shared" si="43"/>
        <v>Cerrado</v>
      </c>
      <c r="AB550" s="1" t="e">
        <f t="shared" si="44"/>
        <v>#N/A</v>
      </c>
    </row>
    <row r="551" spans="1:28" hidden="1" x14ac:dyDescent="0.3">
      <c r="A551" s="1">
        <v>567</v>
      </c>
      <c r="B551" s="1" t="s">
        <v>790</v>
      </c>
      <c r="C551" s="5">
        <v>43510.489687499998</v>
      </c>
      <c r="D551" s="1" t="s">
        <v>1280</v>
      </c>
      <c r="E551" s="1" t="s">
        <v>354</v>
      </c>
      <c r="F551" s="1" t="s">
        <v>792</v>
      </c>
      <c r="G551" s="1" t="s">
        <v>653</v>
      </c>
      <c r="H551" s="1" t="s">
        <v>654</v>
      </c>
      <c r="I551" s="1" t="s">
        <v>85</v>
      </c>
      <c r="J551" s="1" t="s">
        <v>355</v>
      </c>
      <c r="K551" s="1" t="s">
        <v>596</v>
      </c>
      <c r="L551" s="2">
        <v>485.1</v>
      </c>
      <c r="M551" s="1" t="s">
        <v>1281</v>
      </c>
      <c r="N551" s="1" t="s">
        <v>183</v>
      </c>
      <c r="O551" s="1"/>
      <c r="P551" s="1"/>
      <c r="Q551" s="1"/>
      <c r="R551" s="1" t="s">
        <v>218</v>
      </c>
      <c r="S551" s="1" t="s">
        <v>672</v>
      </c>
      <c r="T551" s="1"/>
      <c r="U551" s="1" t="s">
        <v>666</v>
      </c>
      <c r="V551" s="1" t="s">
        <v>667</v>
      </c>
      <c r="W551" s="1"/>
      <c r="X551" s="1">
        <f t="shared" si="40"/>
        <v>567</v>
      </c>
      <c r="Y551" s="1" t="str">
        <f t="shared" si="41"/>
        <v>Gestión de Estimación</v>
      </c>
      <c r="Z551" s="1">
        <f t="shared" si="42"/>
        <v>567</v>
      </c>
      <c r="AA551" s="1" t="str">
        <f t="shared" si="43"/>
        <v>Cerrado</v>
      </c>
      <c r="AB551" s="1" t="e">
        <f t="shared" si="44"/>
        <v>#N/A</v>
      </c>
    </row>
    <row r="552" spans="1:28" hidden="1" x14ac:dyDescent="0.3">
      <c r="A552" s="1">
        <v>584</v>
      </c>
      <c r="B552" s="1" t="s">
        <v>835</v>
      </c>
      <c r="C552" s="5">
        <v>43522.434374999997</v>
      </c>
      <c r="D552" s="1" t="s">
        <v>1294</v>
      </c>
      <c r="E552" s="1" t="s">
        <v>48</v>
      </c>
      <c r="F552" s="1" t="s">
        <v>652</v>
      </c>
      <c r="G552" s="1" t="s">
        <v>653</v>
      </c>
      <c r="H552" s="1" t="s">
        <v>654</v>
      </c>
      <c r="I552" s="1" t="s">
        <v>123</v>
      </c>
      <c r="J552" s="1" t="s">
        <v>50</v>
      </c>
      <c r="K552" s="1" t="s">
        <v>684</v>
      </c>
      <c r="L552" s="2">
        <v>2021</v>
      </c>
      <c r="M552" s="1" t="s">
        <v>848</v>
      </c>
      <c r="N552" s="1" t="s">
        <v>887</v>
      </c>
      <c r="O552" s="1"/>
      <c r="P552" s="1"/>
      <c r="Q552" s="1"/>
      <c r="R552" s="1"/>
      <c r="S552" s="1"/>
      <c r="T552" s="1"/>
      <c r="U552" s="1" t="s">
        <v>666</v>
      </c>
      <c r="V552" s="1" t="s">
        <v>667</v>
      </c>
      <c r="W552" s="1"/>
      <c r="X552" s="1">
        <f t="shared" si="40"/>
        <v>584</v>
      </c>
      <c r="Y552" s="1" t="str">
        <f t="shared" si="41"/>
        <v>Estimación Aprobada</v>
      </c>
      <c r="Z552" s="1">
        <f t="shared" si="42"/>
        <v>584</v>
      </c>
      <c r="AA552" s="1" t="str">
        <f t="shared" si="43"/>
        <v>Cerrado</v>
      </c>
      <c r="AB552" s="1" t="e">
        <f t="shared" si="44"/>
        <v>#N/A</v>
      </c>
    </row>
    <row r="553" spans="1:28" hidden="1" x14ac:dyDescent="0.3">
      <c r="A553" s="1">
        <v>585</v>
      </c>
      <c r="B553" s="1" t="s">
        <v>794</v>
      </c>
      <c r="C553" s="5">
        <v>43522.47011574074</v>
      </c>
      <c r="D553" s="1" t="s">
        <v>1295</v>
      </c>
      <c r="E553" s="1" t="s">
        <v>48</v>
      </c>
      <c r="F553" s="1" t="s">
        <v>652</v>
      </c>
      <c r="G553" s="1" t="s">
        <v>653</v>
      </c>
      <c r="H553" s="1" t="s">
        <v>654</v>
      </c>
      <c r="I553" s="1" t="s">
        <v>84</v>
      </c>
      <c r="J553" s="1" t="s">
        <v>98</v>
      </c>
      <c r="K553" s="1" t="s">
        <v>84</v>
      </c>
      <c r="L553" s="2">
        <v>645</v>
      </c>
      <c r="M553" s="1" t="s">
        <v>797</v>
      </c>
      <c r="N553" s="1" t="s">
        <v>887</v>
      </c>
      <c r="O553" s="1"/>
      <c r="P553" s="1"/>
      <c r="Q553" s="1"/>
      <c r="R553" s="1"/>
      <c r="S553" s="1"/>
      <c r="T553" s="1"/>
      <c r="U553" s="1" t="s">
        <v>666</v>
      </c>
      <c r="V553" s="1" t="s">
        <v>667</v>
      </c>
      <c r="W553" s="1"/>
      <c r="X553" s="1">
        <f t="shared" si="40"/>
        <v>585</v>
      </c>
      <c r="Y553" s="1" t="str">
        <f t="shared" si="41"/>
        <v>Estimación Aprobada</v>
      </c>
      <c r="Z553" s="1">
        <f t="shared" si="42"/>
        <v>585</v>
      </c>
      <c r="AA553" s="1" t="str">
        <f t="shared" si="43"/>
        <v>Cerrado</v>
      </c>
      <c r="AB553" s="1" t="e">
        <f t="shared" si="44"/>
        <v>#N/A</v>
      </c>
    </row>
    <row r="554" spans="1:28" hidden="1" x14ac:dyDescent="0.3">
      <c r="A554" s="1">
        <v>589</v>
      </c>
      <c r="B554" s="1" t="s">
        <v>790</v>
      </c>
      <c r="C554" s="5">
        <v>43523.44431712963</v>
      </c>
      <c r="D554" s="1" t="s">
        <v>1298</v>
      </c>
      <c r="E554" s="1" t="s">
        <v>354</v>
      </c>
      <c r="F554" s="1" t="s">
        <v>792</v>
      </c>
      <c r="G554" s="1" t="s">
        <v>653</v>
      </c>
      <c r="H554" s="1" t="s">
        <v>654</v>
      </c>
      <c r="I554" s="1" t="s">
        <v>85</v>
      </c>
      <c r="J554" s="1" t="s">
        <v>355</v>
      </c>
      <c r="K554" s="1" t="s">
        <v>84</v>
      </c>
      <c r="L554" s="2">
        <v>81</v>
      </c>
      <c r="M554" s="1" t="s">
        <v>793</v>
      </c>
      <c r="N554" s="1" t="s">
        <v>887</v>
      </c>
      <c r="O554" s="1"/>
      <c r="P554" s="1"/>
      <c r="Q554" s="1"/>
      <c r="R554" s="1"/>
      <c r="S554" s="1"/>
      <c r="T554" s="1"/>
      <c r="U554" s="1" t="s">
        <v>666</v>
      </c>
      <c r="V554" s="1" t="s">
        <v>667</v>
      </c>
      <c r="W554" s="1"/>
      <c r="X554" s="1">
        <f t="shared" si="40"/>
        <v>589</v>
      </c>
      <c r="Y554" s="1" t="str">
        <f t="shared" si="41"/>
        <v>Estimación Aprobada</v>
      </c>
      <c r="Z554" s="1">
        <f t="shared" si="42"/>
        <v>589</v>
      </c>
      <c r="AA554" s="1" t="str">
        <f t="shared" si="43"/>
        <v>Cerrado</v>
      </c>
      <c r="AB554" s="1" t="e">
        <f t="shared" si="44"/>
        <v>#N/A</v>
      </c>
    </row>
    <row r="555" spans="1:28" hidden="1" x14ac:dyDescent="0.3">
      <c r="A555" s="1">
        <v>597</v>
      </c>
      <c r="B555" s="1" t="s">
        <v>790</v>
      </c>
      <c r="C555" s="5">
        <v>43525.47625</v>
      </c>
      <c r="D555" s="1" t="s">
        <v>1305</v>
      </c>
      <c r="E555" s="1" t="s">
        <v>354</v>
      </c>
      <c r="F555" s="1" t="s">
        <v>792</v>
      </c>
      <c r="G555" s="1" t="s">
        <v>653</v>
      </c>
      <c r="H555" s="1" t="s">
        <v>654</v>
      </c>
      <c r="I555" s="1" t="s">
        <v>85</v>
      </c>
      <c r="J555" s="1" t="s">
        <v>355</v>
      </c>
      <c r="K555" s="1" t="s">
        <v>596</v>
      </c>
      <c r="L555" s="2">
        <v>485.1</v>
      </c>
      <c r="M555" s="1" t="s">
        <v>1281</v>
      </c>
      <c r="N555" s="1" t="s">
        <v>183</v>
      </c>
      <c r="O555" s="1"/>
      <c r="P555" s="1"/>
      <c r="Q555" s="1"/>
      <c r="R555" s="1" t="s">
        <v>218</v>
      </c>
      <c r="S555" s="1" t="s">
        <v>709</v>
      </c>
      <c r="T555" s="1"/>
      <c r="U555" s="1" t="s">
        <v>666</v>
      </c>
      <c r="V555" s="1" t="s">
        <v>667</v>
      </c>
      <c r="W555" s="1"/>
      <c r="X555" s="1">
        <f t="shared" si="40"/>
        <v>597</v>
      </c>
      <c r="Y555" s="1" t="str">
        <f t="shared" si="41"/>
        <v>Estimación Aprobada</v>
      </c>
      <c r="Z555" s="1">
        <f t="shared" si="42"/>
        <v>597</v>
      </c>
      <c r="AA555" s="1" t="str">
        <f t="shared" si="43"/>
        <v>Cerrado</v>
      </c>
      <c r="AB555" s="1" t="e">
        <f t="shared" si="44"/>
        <v>#N/A</v>
      </c>
    </row>
    <row r="556" spans="1:28" hidden="1" x14ac:dyDescent="0.3">
      <c r="A556" s="1">
        <v>644</v>
      </c>
      <c r="B556" s="1" t="s">
        <v>214</v>
      </c>
      <c r="C556" s="5">
        <v>43548.747453703705</v>
      </c>
      <c r="D556" s="1" t="s">
        <v>1346</v>
      </c>
      <c r="E556" s="1" t="s">
        <v>159</v>
      </c>
      <c r="F556" s="1" t="s">
        <v>688</v>
      </c>
      <c r="G556" s="1" t="s">
        <v>653</v>
      </c>
      <c r="H556" s="1" t="s">
        <v>654</v>
      </c>
      <c r="I556" s="1" t="s">
        <v>39</v>
      </c>
      <c r="J556" s="1" t="s">
        <v>210</v>
      </c>
      <c r="K556" s="1" t="s">
        <v>214</v>
      </c>
      <c r="L556" s="2">
        <v>65</v>
      </c>
      <c r="M556" s="1" t="s">
        <v>1258</v>
      </c>
      <c r="N556" s="1" t="s">
        <v>887</v>
      </c>
      <c r="O556" s="1"/>
      <c r="P556" s="1"/>
      <c r="Q556" s="1"/>
      <c r="R556" s="1"/>
      <c r="S556" s="1"/>
      <c r="T556" s="1"/>
      <c r="U556" s="1" t="s">
        <v>657</v>
      </c>
      <c r="V556" s="1" t="s">
        <v>658</v>
      </c>
      <c r="W556" s="1"/>
      <c r="X556" s="1" t="e">
        <f t="shared" si="40"/>
        <v>#N/A</v>
      </c>
      <c r="Y556" s="1" t="e">
        <f t="shared" si="41"/>
        <v>#N/A</v>
      </c>
      <c r="Z556" s="1" t="e">
        <f t="shared" si="42"/>
        <v>#N/A</v>
      </c>
      <c r="AA556" s="1" t="e">
        <f t="shared" si="43"/>
        <v>#N/A</v>
      </c>
      <c r="AB556" s="1" t="e">
        <f t="shared" si="44"/>
        <v>#N/A</v>
      </c>
    </row>
    <row r="557" spans="1:28" hidden="1" x14ac:dyDescent="0.3">
      <c r="A557" s="1">
        <v>655</v>
      </c>
      <c r="B557" s="1" t="s">
        <v>186</v>
      </c>
      <c r="C557" s="5">
        <v>43550.454004629632</v>
      </c>
      <c r="D557" s="1" t="s">
        <v>1352</v>
      </c>
      <c r="E557" s="1" t="s">
        <v>78</v>
      </c>
      <c r="F557" s="1" t="s">
        <v>662</v>
      </c>
      <c r="G557" s="1" t="s">
        <v>653</v>
      </c>
      <c r="H557" s="1" t="s">
        <v>654</v>
      </c>
      <c r="I557" s="1" t="s">
        <v>39</v>
      </c>
      <c r="J557" s="1" t="s">
        <v>79</v>
      </c>
      <c r="K557" s="1" t="s">
        <v>186</v>
      </c>
      <c r="L557" s="2">
        <v>646</v>
      </c>
      <c r="M557" s="1" t="s">
        <v>1353</v>
      </c>
      <c r="N557" s="1" t="s">
        <v>887</v>
      </c>
      <c r="O557" s="1"/>
      <c r="P557" s="1"/>
      <c r="Q557" s="1"/>
      <c r="R557" s="1" t="s">
        <v>218</v>
      </c>
      <c r="S557" s="1" t="s">
        <v>1001</v>
      </c>
      <c r="T557" s="1"/>
      <c r="U557" s="1" t="s">
        <v>666</v>
      </c>
      <c r="V557" s="1" t="s">
        <v>667</v>
      </c>
      <c r="W557" s="1"/>
      <c r="X557" s="1">
        <f t="shared" si="40"/>
        <v>655</v>
      </c>
      <c r="Y557" s="1" t="str">
        <f t="shared" si="41"/>
        <v>Estimación Aprobada</v>
      </c>
      <c r="Z557" s="1">
        <f t="shared" si="42"/>
        <v>655</v>
      </c>
      <c r="AA557" s="1" t="str">
        <f t="shared" si="43"/>
        <v>Cerrado</v>
      </c>
      <c r="AB557" s="1" t="e">
        <f t="shared" si="44"/>
        <v>#N/A</v>
      </c>
    </row>
    <row r="558" spans="1:28" hidden="1" x14ac:dyDescent="0.3">
      <c r="A558" s="1">
        <v>657</v>
      </c>
      <c r="B558" s="1" t="s">
        <v>1110</v>
      </c>
      <c r="C558" s="5">
        <v>43550.552581018521</v>
      </c>
      <c r="D558" s="1" t="s">
        <v>1355</v>
      </c>
      <c r="E558" s="1" t="s">
        <v>90</v>
      </c>
      <c r="F558" s="1" t="s">
        <v>700</v>
      </c>
      <c r="G558" s="1" t="s">
        <v>653</v>
      </c>
      <c r="H558" s="1" t="s">
        <v>654</v>
      </c>
      <c r="I558" s="1" t="s">
        <v>123</v>
      </c>
      <c r="J558" s="1" t="s">
        <v>746</v>
      </c>
      <c r="K558" s="1" t="s">
        <v>340</v>
      </c>
      <c r="L558" s="2">
        <v>890</v>
      </c>
      <c r="M558" s="1" t="s">
        <v>1007</v>
      </c>
      <c r="N558" s="1" t="s">
        <v>887</v>
      </c>
      <c r="O558" s="1"/>
      <c r="P558" s="1"/>
      <c r="Q558" s="1"/>
      <c r="R558" s="1"/>
      <c r="S558" s="1"/>
      <c r="T558" s="1"/>
      <c r="U558" s="1" t="s">
        <v>666</v>
      </c>
      <c r="V558" s="1" t="s">
        <v>667</v>
      </c>
      <c r="W558" s="1"/>
      <c r="X558" s="1">
        <f t="shared" si="40"/>
        <v>657</v>
      </c>
      <c r="Y558" s="1" t="str">
        <f t="shared" si="41"/>
        <v>Estimación Aprobada</v>
      </c>
      <c r="Z558" s="1">
        <f t="shared" si="42"/>
        <v>657</v>
      </c>
      <c r="AA558" s="1" t="str">
        <f t="shared" si="43"/>
        <v>Cerrado</v>
      </c>
      <c r="AB558" s="1" t="e">
        <f t="shared" si="44"/>
        <v>#N/A</v>
      </c>
    </row>
    <row r="559" spans="1:28" hidden="1" x14ac:dyDescent="0.3">
      <c r="A559" s="1">
        <v>664</v>
      </c>
      <c r="B559" s="1" t="s">
        <v>790</v>
      </c>
      <c r="C559" s="5">
        <v>43552.554166666669</v>
      </c>
      <c r="D559" s="1" t="s">
        <v>1361</v>
      </c>
      <c r="E559" s="1" t="s">
        <v>354</v>
      </c>
      <c r="F559" s="1" t="s">
        <v>792</v>
      </c>
      <c r="G559" s="1" t="s">
        <v>653</v>
      </c>
      <c r="H559" s="1" t="s">
        <v>654</v>
      </c>
      <c r="I559" s="1" t="s">
        <v>85</v>
      </c>
      <c r="J559" s="1" t="s">
        <v>355</v>
      </c>
      <c r="K559" s="1" t="s">
        <v>84</v>
      </c>
      <c r="L559" s="2">
        <v>81</v>
      </c>
      <c r="M559" s="1" t="s">
        <v>793</v>
      </c>
      <c r="N559" s="1" t="s">
        <v>887</v>
      </c>
      <c r="O559" s="1"/>
      <c r="P559" s="1"/>
      <c r="Q559" s="1"/>
      <c r="R559" s="1"/>
      <c r="S559" s="1"/>
      <c r="T559" s="1"/>
      <c r="U559" s="1" t="s">
        <v>666</v>
      </c>
      <c r="V559" s="1" t="s">
        <v>667</v>
      </c>
      <c r="W559" s="1"/>
      <c r="X559" s="1">
        <f t="shared" si="40"/>
        <v>664</v>
      </c>
      <c r="Y559" s="1" t="str">
        <f t="shared" si="41"/>
        <v>Estimación Aprobada</v>
      </c>
      <c r="Z559" s="1">
        <f t="shared" si="42"/>
        <v>664</v>
      </c>
      <c r="AA559" s="1" t="str">
        <f t="shared" si="43"/>
        <v>Cerrado</v>
      </c>
      <c r="AB559" s="1" t="e">
        <f t="shared" si="44"/>
        <v>#N/A</v>
      </c>
    </row>
    <row r="560" spans="1:28" hidden="1" x14ac:dyDescent="0.3">
      <c r="A560" s="1">
        <v>666</v>
      </c>
      <c r="B560" s="1" t="s">
        <v>891</v>
      </c>
      <c r="C560" s="5">
        <v>43553.435150462959</v>
      </c>
      <c r="D560" s="1" t="s">
        <v>1363</v>
      </c>
      <c r="E560" s="1" t="s">
        <v>90</v>
      </c>
      <c r="F560" s="1" t="s">
        <v>700</v>
      </c>
      <c r="G560" s="1" t="s">
        <v>653</v>
      </c>
      <c r="H560" s="1" t="s">
        <v>654</v>
      </c>
      <c r="I560" s="1" t="s">
        <v>85</v>
      </c>
      <c r="J560" s="1" t="s">
        <v>217</v>
      </c>
      <c r="K560" s="1" t="s">
        <v>84</v>
      </c>
      <c r="L560" s="2">
        <v>943</v>
      </c>
      <c r="M560" s="1" t="s">
        <v>1364</v>
      </c>
      <c r="N560" s="1" t="s">
        <v>887</v>
      </c>
      <c r="O560" s="1"/>
      <c r="P560" s="1"/>
      <c r="Q560" s="1"/>
      <c r="R560" s="1"/>
      <c r="S560" s="1"/>
      <c r="T560" s="1"/>
      <c r="U560" s="1" t="s">
        <v>666</v>
      </c>
      <c r="V560" s="1" t="s">
        <v>667</v>
      </c>
      <c r="W560" s="1"/>
      <c r="X560" s="1">
        <f t="shared" si="40"/>
        <v>666</v>
      </c>
      <c r="Y560" s="1" t="str">
        <f t="shared" si="41"/>
        <v>Estimación Aprobada</v>
      </c>
      <c r="Z560" s="1">
        <f t="shared" si="42"/>
        <v>666</v>
      </c>
      <c r="AA560" s="1" t="str">
        <f t="shared" si="43"/>
        <v>Cerrado</v>
      </c>
      <c r="AB560" s="1" t="e">
        <f t="shared" si="44"/>
        <v>#N/A</v>
      </c>
    </row>
    <row r="561" spans="1:28" hidden="1" x14ac:dyDescent="0.3">
      <c r="A561" s="1">
        <v>678</v>
      </c>
      <c r="B561" s="1" t="s">
        <v>902</v>
      </c>
      <c r="C561" s="5">
        <v>43557.535451388889</v>
      </c>
      <c r="D561" s="1" t="s">
        <v>1374</v>
      </c>
      <c r="E561" s="1" t="s">
        <v>90</v>
      </c>
      <c r="F561" s="1" t="s">
        <v>700</v>
      </c>
      <c r="G561" s="1" t="s">
        <v>653</v>
      </c>
      <c r="H561" s="1" t="s">
        <v>654</v>
      </c>
      <c r="I561" s="1" t="s">
        <v>85</v>
      </c>
      <c r="J561" s="1" t="s">
        <v>109</v>
      </c>
      <c r="K561" s="1" t="s">
        <v>103</v>
      </c>
      <c r="L561" s="2">
        <v>683</v>
      </c>
      <c r="M561" s="1" t="s">
        <v>1375</v>
      </c>
      <c r="N561" s="1" t="s">
        <v>887</v>
      </c>
      <c r="O561" s="1"/>
      <c r="P561" s="1"/>
      <c r="Q561" s="1"/>
      <c r="R561" s="1"/>
      <c r="S561" s="1"/>
      <c r="T561" s="1"/>
      <c r="U561" s="1" t="s">
        <v>657</v>
      </c>
      <c r="V561" s="1" t="s">
        <v>658</v>
      </c>
      <c r="W561" s="1"/>
      <c r="X561" s="1" t="e">
        <f t="shared" si="40"/>
        <v>#N/A</v>
      </c>
      <c r="Y561" s="1" t="e">
        <f t="shared" si="41"/>
        <v>#N/A</v>
      </c>
      <c r="Z561" s="1" t="e">
        <f t="shared" si="42"/>
        <v>#N/A</v>
      </c>
      <c r="AA561" s="1" t="e">
        <f t="shared" si="43"/>
        <v>#N/A</v>
      </c>
      <c r="AB561" s="1" t="e">
        <f t="shared" si="44"/>
        <v>#N/A</v>
      </c>
    </row>
    <row r="562" spans="1:28" hidden="1" x14ac:dyDescent="0.3">
      <c r="A562" s="1">
        <v>687</v>
      </c>
      <c r="B562" s="1" t="s">
        <v>937</v>
      </c>
      <c r="C562" s="5">
        <v>43558.579965277779</v>
      </c>
      <c r="D562" s="1" t="s">
        <v>1383</v>
      </c>
      <c r="E562" s="1" t="s">
        <v>90</v>
      </c>
      <c r="F562" s="1" t="s">
        <v>691</v>
      </c>
      <c r="G562" s="1" t="s">
        <v>653</v>
      </c>
      <c r="H562" s="1" t="s">
        <v>654</v>
      </c>
      <c r="I562" s="1" t="s">
        <v>85</v>
      </c>
      <c r="J562" s="1" t="s">
        <v>160</v>
      </c>
      <c r="K562" s="1" t="s">
        <v>707</v>
      </c>
      <c r="L562" s="2">
        <v>641</v>
      </c>
      <c r="M562" s="1" t="s">
        <v>708</v>
      </c>
      <c r="N562" s="1" t="s">
        <v>887</v>
      </c>
      <c r="O562" s="1"/>
      <c r="P562" s="1"/>
      <c r="Q562" s="1"/>
      <c r="R562" s="1"/>
      <c r="S562" s="1"/>
      <c r="T562" s="1"/>
      <c r="U562" s="1" t="s">
        <v>657</v>
      </c>
      <c r="V562" s="1" t="s">
        <v>658</v>
      </c>
      <c r="W562" s="1"/>
      <c r="X562" s="1" t="e">
        <f t="shared" si="40"/>
        <v>#N/A</v>
      </c>
      <c r="Y562" s="1" t="e">
        <f t="shared" si="41"/>
        <v>#N/A</v>
      </c>
      <c r="Z562" s="1" t="e">
        <f t="shared" si="42"/>
        <v>#N/A</v>
      </c>
      <c r="AA562" s="1" t="e">
        <f t="shared" si="43"/>
        <v>#N/A</v>
      </c>
      <c r="AB562" s="1" t="e">
        <f t="shared" si="44"/>
        <v>#N/A</v>
      </c>
    </row>
    <row r="563" spans="1:28" hidden="1" x14ac:dyDescent="0.3">
      <c r="A563" s="1">
        <v>699</v>
      </c>
      <c r="B563" s="1" t="s">
        <v>1376</v>
      </c>
      <c r="C563" s="5">
        <v>43563.768495370372</v>
      </c>
      <c r="D563" s="1" t="s">
        <v>1393</v>
      </c>
      <c r="E563" s="1" t="s">
        <v>78</v>
      </c>
      <c r="F563" s="1" t="s">
        <v>662</v>
      </c>
      <c r="G563" s="1" t="s">
        <v>653</v>
      </c>
      <c r="H563" s="1" t="s">
        <v>654</v>
      </c>
      <c r="I563" s="1" t="s">
        <v>427</v>
      </c>
      <c r="J563" s="1" t="s">
        <v>1378</v>
      </c>
      <c r="K563" s="1" t="s">
        <v>186</v>
      </c>
      <c r="L563" s="2">
        <v>217</v>
      </c>
      <c r="M563" s="1" t="s">
        <v>1379</v>
      </c>
      <c r="N563" s="1" t="s">
        <v>6616</v>
      </c>
      <c r="O563" s="1"/>
      <c r="P563" s="1"/>
      <c r="Q563" s="1"/>
      <c r="R563" s="1"/>
      <c r="S563" s="1"/>
      <c r="T563" s="1"/>
      <c r="U563" s="1" t="s">
        <v>666</v>
      </c>
      <c r="V563" s="1" t="s">
        <v>667</v>
      </c>
      <c r="W563" s="1"/>
      <c r="X563" s="1">
        <f t="shared" si="40"/>
        <v>699</v>
      </c>
      <c r="Y563" s="1" t="str">
        <f t="shared" si="41"/>
        <v>Estimación Aprobada</v>
      </c>
      <c r="Z563" s="1">
        <f t="shared" si="42"/>
        <v>699</v>
      </c>
      <c r="AA563" s="1" t="str">
        <f t="shared" si="43"/>
        <v>Cerrado</v>
      </c>
      <c r="AB563" s="1" t="e">
        <f t="shared" si="44"/>
        <v>#N/A</v>
      </c>
    </row>
    <row r="564" spans="1:28" hidden="1" x14ac:dyDescent="0.3">
      <c r="A564" s="1">
        <v>700</v>
      </c>
      <c r="B564" s="1" t="s">
        <v>1376</v>
      </c>
      <c r="C564" s="5">
        <v>43563.778634259259</v>
      </c>
      <c r="D564" s="1" t="s">
        <v>1394</v>
      </c>
      <c r="E564" s="1" t="s">
        <v>78</v>
      </c>
      <c r="F564" s="1" t="s">
        <v>662</v>
      </c>
      <c r="G564" s="1" t="s">
        <v>653</v>
      </c>
      <c r="H564" s="1" t="s">
        <v>654</v>
      </c>
      <c r="I564" s="1" t="s">
        <v>39</v>
      </c>
      <c r="J564" s="1" t="s">
        <v>1378</v>
      </c>
      <c r="K564" s="1" t="s">
        <v>186</v>
      </c>
      <c r="L564" s="2">
        <v>217</v>
      </c>
      <c r="M564" s="1" t="s">
        <v>1379</v>
      </c>
      <c r="N564" s="1" t="s">
        <v>6616</v>
      </c>
      <c r="O564" s="1"/>
      <c r="P564" s="1"/>
      <c r="Q564" s="1"/>
      <c r="R564" s="1" t="s">
        <v>218</v>
      </c>
      <c r="S564" s="1" t="s">
        <v>672</v>
      </c>
      <c r="T564" s="1"/>
      <c r="U564" s="1" t="s">
        <v>666</v>
      </c>
      <c r="V564" s="1" t="s">
        <v>667</v>
      </c>
      <c r="W564" s="1"/>
      <c r="X564" s="1">
        <f t="shared" si="40"/>
        <v>700</v>
      </c>
      <c r="Y564" s="1" t="str">
        <f t="shared" si="41"/>
        <v>Estimación Aprobada</v>
      </c>
      <c r="Z564" s="1">
        <f t="shared" si="42"/>
        <v>700</v>
      </c>
      <c r="AA564" s="1" t="str">
        <f t="shared" si="43"/>
        <v>Cerrado</v>
      </c>
      <c r="AB564" s="1" t="e">
        <f t="shared" si="44"/>
        <v>#N/A</v>
      </c>
    </row>
    <row r="565" spans="1:28" hidden="1" x14ac:dyDescent="0.3">
      <c r="A565" s="1">
        <v>704</v>
      </c>
      <c r="B565" s="1" t="s">
        <v>73</v>
      </c>
      <c r="C565" s="5">
        <v>43565.510810185187</v>
      </c>
      <c r="D565" s="1" t="s">
        <v>1398</v>
      </c>
      <c r="E565" s="1" t="s">
        <v>78</v>
      </c>
      <c r="F565" s="1" t="s">
        <v>662</v>
      </c>
      <c r="G565" s="1" t="s">
        <v>653</v>
      </c>
      <c r="H565" s="1" t="s">
        <v>654</v>
      </c>
      <c r="I565" s="1" t="s">
        <v>39</v>
      </c>
      <c r="J565" s="1" t="s">
        <v>394</v>
      </c>
      <c r="K565" s="1" t="s">
        <v>73</v>
      </c>
      <c r="L565" s="2">
        <v>206</v>
      </c>
      <c r="M565" s="1" t="s">
        <v>1399</v>
      </c>
      <c r="N565" s="1" t="s">
        <v>6616</v>
      </c>
      <c r="O565" s="1"/>
      <c r="P565" s="1"/>
      <c r="Q565" s="1"/>
      <c r="R565" s="1"/>
      <c r="S565" s="1"/>
      <c r="T565" s="1"/>
      <c r="U565" s="1" t="s">
        <v>666</v>
      </c>
      <c r="V565" s="1" t="s">
        <v>667</v>
      </c>
      <c r="W565" s="1"/>
      <c r="X565" s="1">
        <f t="shared" si="40"/>
        <v>704</v>
      </c>
      <c r="Y565" s="1" t="str">
        <f t="shared" si="41"/>
        <v>Estimación Aprobada</v>
      </c>
      <c r="Z565" s="1">
        <f t="shared" si="42"/>
        <v>704</v>
      </c>
      <c r="AA565" s="1" t="str">
        <f t="shared" si="43"/>
        <v>Cerrado</v>
      </c>
      <c r="AB565" s="1" t="e">
        <f t="shared" si="44"/>
        <v>#N/A</v>
      </c>
    </row>
    <row r="566" spans="1:28" hidden="1" x14ac:dyDescent="0.3">
      <c r="A566" s="1">
        <v>714</v>
      </c>
      <c r="B566" s="1" t="s">
        <v>1407</v>
      </c>
      <c r="C566" s="5">
        <v>43567.576273148145</v>
      </c>
      <c r="D566" s="1" t="s">
        <v>1408</v>
      </c>
      <c r="E566" s="1" t="s">
        <v>78</v>
      </c>
      <c r="F566" s="1" t="s">
        <v>662</v>
      </c>
      <c r="G566" s="1" t="s">
        <v>653</v>
      </c>
      <c r="H566" s="1" t="s">
        <v>654</v>
      </c>
      <c r="I566" s="1" t="s">
        <v>39</v>
      </c>
      <c r="J566" s="1" t="s">
        <v>1378</v>
      </c>
      <c r="K566" s="1" t="s">
        <v>186</v>
      </c>
      <c r="L566" s="2">
        <v>217</v>
      </c>
      <c r="M566" s="1" t="s">
        <v>1379</v>
      </c>
      <c r="N566" s="1" t="s">
        <v>6616</v>
      </c>
      <c r="O566" s="1"/>
      <c r="P566" s="1"/>
      <c r="Q566" s="1"/>
      <c r="R566" s="1"/>
      <c r="S566" s="1"/>
      <c r="T566" s="1"/>
      <c r="U566" s="1" t="s">
        <v>666</v>
      </c>
      <c r="V566" s="1" t="s">
        <v>667</v>
      </c>
      <c r="W566" s="1"/>
      <c r="X566" s="1">
        <f t="shared" si="40"/>
        <v>714</v>
      </c>
      <c r="Y566" s="1">
        <f t="shared" si="41"/>
        <v>0</v>
      </c>
      <c r="Z566" s="1">
        <f t="shared" si="42"/>
        <v>714</v>
      </c>
      <c r="AA566" s="1" t="str">
        <f t="shared" si="43"/>
        <v>Cerrado</v>
      </c>
      <c r="AB566" s="1" t="e">
        <f t="shared" si="44"/>
        <v>#N/A</v>
      </c>
    </row>
    <row r="567" spans="1:28" hidden="1" x14ac:dyDescent="0.3">
      <c r="A567" s="1">
        <v>719</v>
      </c>
      <c r="B567" s="1" t="s">
        <v>922</v>
      </c>
      <c r="C567" s="5">
        <v>43570.784421296295</v>
      </c>
      <c r="D567" s="1" t="s">
        <v>1411</v>
      </c>
      <c r="E567" s="1" t="s">
        <v>61</v>
      </c>
      <c r="F567" s="1" t="s">
        <v>719</v>
      </c>
      <c r="G567" s="1" t="s">
        <v>653</v>
      </c>
      <c r="H567" s="1" t="s">
        <v>654</v>
      </c>
      <c r="I567" s="1" t="s">
        <v>55</v>
      </c>
      <c r="J567" s="1" t="s">
        <v>62</v>
      </c>
      <c r="K567" s="1" t="s">
        <v>54</v>
      </c>
      <c r="L567" s="2">
        <v>299</v>
      </c>
      <c r="M567" s="1" t="s">
        <v>757</v>
      </c>
      <c r="N567" s="1" t="s">
        <v>887</v>
      </c>
      <c r="O567" s="1"/>
      <c r="P567" s="1"/>
      <c r="Q567" s="1"/>
      <c r="R567" s="1"/>
      <c r="S567" s="1"/>
      <c r="T567" s="1"/>
      <c r="U567" s="1" t="s">
        <v>666</v>
      </c>
      <c r="V567" s="1" t="s">
        <v>667</v>
      </c>
      <c r="W567" s="1"/>
      <c r="X567" s="1">
        <f t="shared" si="40"/>
        <v>719</v>
      </c>
      <c r="Y567" s="1" t="str">
        <f t="shared" si="41"/>
        <v>Estimación Aprobada</v>
      </c>
      <c r="Z567" s="1">
        <f t="shared" si="42"/>
        <v>719</v>
      </c>
      <c r="AA567" s="1" t="str">
        <f t="shared" si="43"/>
        <v>Cerrado</v>
      </c>
      <c r="AB567" s="1" t="e">
        <f t="shared" si="44"/>
        <v>#N/A</v>
      </c>
    </row>
    <row r="568" spans="1:28" hidden="1" x14ac:dyDescent="0.3">
      <c r="A568" s="1">
        <v>724</v>
      </c>
      <c r="B568" s="1" t="s">
        <v>1407</v>
      </c>
      <c r="C568" s="5">
        <v>43571.490451388891</v>
      </c>
      <c r="D568" s="1" t="s">
        <v>1414</v>
      </c>
      <c r="E568" s="1" t="s">
        <v>78</v>
      </c>
      <c r="F568" s="1" t="s">
        <v>662</v>
      </c>
      <c r="G568" s="1" t="s">
        <v>653</v>
      </c>
      <c r="H568" s="1" t="s">
        <v>654</v>
      </c>
      <c r="I568" s="1" t="s">
        <v>39</v>
      </c>
      <c r="J568" s="1" t="s">
        <v>1378</v>
      </c>
      <c r="K568" s="1" t="s">
        <v>186</v>
      </c>
      <c r="L568" s="2">
        <v>217</v>
      </c>
      <c r="M568" s="1" t="s">
        <v>1379</v>
      </c>
      <c r="N568" s="1" t="s">
        <v>6616</v>
      </c>
      <c r="O568" s="1"/>
      <c r="P568" s="1"/>
      <c r="Q568" s="1"/>
      <c r="R568" s="1"/>
      <c r="S568" s="1"/>
      <c r="T568" s="1"/>
      <c r="U568" s="1" t="s">
        <v>666</v>
      </c>
      <c r="V568" s="1" t="s">
        <v>667</v>
      </c>
      <c r="W568" s="1"/>
      <c r="X568" s="1">
        <f t="shared" si="40"/>
        <v>724</v>
      </c>
      <c r="Y568" s="1" t="str">
        <f t="shared" si="41"/>
        <v>Estimación Aprobada</v>
      </c>
      <c r="Z568" s="1">
        <f t="shared" si="42"/>
        <v>724</v>
      </c>
      <c r="AA568" s="1" t="str">
        <f t="shared" si="43"/>
        <v>Cerrado</v>
      </c>
      <c r="AB568" s="1" t="e">
        <f t="shared" si="44"/>
        <v>#N/A</v>
      </c>
    </row>
    <row r="569" spans="1:28" hidden="1" x14ac:dyDescent="0.3">
      <c r="A569" s="1">
        <v>726</v>
      </c>
      <c r="B569" s="1" t="s">
        <v>1407</v>
      </c>
      <c r="C569" s="5">
        <v>43571.527615740742</v>
      </c>
      <c r="D569" s="1" t="s">
        <v>1416</v>
      </c>
      <c r="E569" s="1" t="s">
        <v>78</v>
      </c>
      <c r="F569" s="1" t="s">
        <v>662</v>
      </c>
      <c r="G569" s="1" t="s">
        <v>653</v>
      </c>
      <c r="H569" s="1" t="s">
        <v>654</v>
      </c>
      <c r="I569" s="1" t="s">
        <v>427</v>
      </c>
      <c r="J569" s="1" t="s">
        <v>1378</v>
      </c>
      <c r="K569" s="1" t="s">
        <v>186</v>
      </c>
      <c r="L569" s="2">
        <v>217</v>
      </c>
      <c r="M569" s="1" t="s">
        <v>1379</v>
      </c>
      <c r="N569" s="1" t="s">
        <v>6616</v>
      </c>
      <c r="O569" s="1"/>
      <c r="P569" s="1"/>
      <c r="Q569" s="1"/>
      <c r="R569" s="1"/>
      <c r="S569" s="1"/>
      <c r="T569" s="1"/>
      <c r="U569" s="1" t="s">
        <v>666</v>
      </c>
      <c r="V569" s="1" t="s">
        <v>667</v>
      </c>
      <c r="W569" s="1"/>
      <c r="X569" s="1">
        <f t="shared" si="40"/>
        <v>726</v>
      </c>
      <c r="Y569" s="1">
        <f t="shared" si="41"/>
        <v>0</v>
      </c>
      <c r="Z569" s="1">
        <f t="shared" si="42"/>
        <v>726</v>
      </c>
      <c r="AA569" s="1" t="str">
        <f t="shared" si="43"/>
        <v>Cerrado</v>
      </c>
      <c r="AB569" s="1" t="e">
        <f t="shared" si="44"/>
        <v>#N/A</v>
      </c>
    </row>
    <row r="570" spans="1:28" hidden="1" x14ac:dyDescent="0.3">
      <c r="A570" s="1">
        <v>727</v>
      </c>
      <c r="B570" s="1" t="s">
        <v>1407</v>
      </c>
      <c r="C570" s="5">
        <v>43571.532268518517</v>
      </c>
      <c r="D570" s="1" t="s">
        <v>1417</v>
      </c>
      <c r="E570" s="1" t="s">
        <v>78</v>
      </c>
      <c r="F570" s="1" t="s">
        <v>662</v>
      </c>
      <c r="G570" s="1" t="s">
        <v>653</v>
      </c>
      <c r="H570" s="1" t="s">
        <v>654</v>
      </c>
      <c r="I570" s="1" t="s">
        <v>39</v>
      </c>
      <c r="J570" s="1" t="s">
        <v>1378</v>
      </c>
      <c r="K570" s="1" t="s">
        <v>186</v>
      </c>
      <c r="L570" s="2">
        <v>217</v>
      </c>
      <c r="M570" s="1" t="s">
        <v>1379</v>
      </c>
      <c r="N570" s="1" t="s">
        <v>6616</v>
      </c>
      <c r="O570" s="1"/>
      <c r="P570" s="1"/>
      <c r="Q570" s="1"/>
      <c r="R570" s="1" t="s">
        <v>218</v>
      </c>
      <c r="S570" s="1" t="s">
        <v>1381</v>
      </c>
      <c r="T570" s="1"/>
      <c r="U570" s="1" t="s">
        <v>666</v>
      </c>
      <c r="V570" s="1" t="s">
        <v>667</v>
      </c>
      <c r="W570" s="1"/>
      <c r="X570" s="1">
        <f t="shared" si="40"/>
        <v>727</v>
      </c>
      <c r="Y570" s="1" t="str">
        <f t="shared" si="41"/>
        <v>Estimación Aprobada</v>
      </c>
      <c r="Z570" s="1">
        <f t="shared" si="42"/>
        <v>727</v>
      </c>
      <c r="AA570" s="1" t="str">
        <f t="shared" si="43"/>
        <v>Cerrado</v>
      </c>
      <c r="AB570" s="1" t="e">
        <f t="shared" si="44"/>
        <v>#N/A</v>
      </c>
    </row>
    <row r="571" spans="1:28" hidden="1" x14ac:dyDescent="0.3">
      <c r="A571" s="1">
        <v>729</v>
      </c>
      <c r="B571" s="1" t="s">
        <v>1407</v>
      </c>
      <c r="C571" s="5">
        <v>43571.556759259256</v>
      </c>
      <c r="D571" s="1" t="s">
        <v>1419</v>
      </c>
      <c r="E571" s="1" t="s">
        <v>78</v>
      </c>
      <c r="F571" s="1" t="s">
        <v>662</v>
      </c>
      <c r="G571" s="1" t="s">
        <v>653</v>
      </c>
      <c r="H571" s="1" t="s">
        <v>654</v>
      </c>
      <c r="I571" s="1" t="s">
        <v>39</v>
      </c>
      <c r="J571" s="1" t="s">
        <v>1378</v>
      </c>
      <c r="K571" s="1" t="s">
        <v>186</v>
      </c>
      <c r="L571" s="2">
        <v>217</v>
      </c>
      <c r="M571" s="1" t="s">
        <v>1379</v>
      </c>
      <c r="N571" s="1" t="s">
        <v>6616</v>
      </c>
      <c r="O571" s="1"/>
      <c r="P571" s="1"/>
      <c r="Q571" s="1"/>
      <c r="R571" s="1"/>
      <c r="S571" s="1"/>
      <c r="T571" s="1"/>
      <c r="U571" s="1" t="s">
        <v>666</v>
      </c>
      <c r="V571" s="1" t="s">
        <v>667</v>
      </c>
      <c r="W571" s="1"/>
      <c r="X571" s="1">
        <f t="shared" si="40"/>
        <v>729</v>
      </c>
      <c r="Y571" s="1" t="str">
        <f t="shared" si="41"/>
        <v>Estimación Aprobada</v>
      </c>
      <c r="Z571" s="1">
        <f t="shared" si="42"/>
        <v>729</v>
      </c>
      <c r="AA571" s="1" t="str">
        <f t="shared" si="43"/>
        <v>Cerrado</v>
      </c>
      <c r="AB571" s="1" t="e">
        <f t="shared" si="44"/>
        <v>#N/A</v>
      </c>
    </row>
    <row r="572" spans="1:28" hidden="1" x14ac:dyDescent="0.3">
      <c r="A572" s="1">
        <v>730</v>
      </c>
      <c r="B572" s="1" t="s">
        <v>1407</v>
      </c>
      <c r="C572" s="5">
        <v>43571.563067129631</v>
      </c>
      <c r="D572" s="1" t="s">
        <v>1420</v>
      </c>
      <c r="E572" s="1" t="s">
        <v>78</v>
      </c>
      <c r="F572" s="1" t="s">
        <v>662</v>
      </c>
      <c r="G572" s="1" t="s">
        <v>653</v>
      </c>
      <c r="H572" s="1" t="s">
        <v>654</v>
      </c>
      <c r="I572" s="1" t="s">
        <v>39</v>
      </c>
      <c r="J572" s="1" t="s">
        <v>1378</v>
      </c>
      <c r="K572" s="1" t="s">
        <v>186</v>
      </c>
      <c r="L572" s="2">
        <v>217</v>
      </c>
      <c r="M572" s="1" t="s">
        <v>1379</v>
      </c>
      <c r="N572" s="1" t="s">
        <v>6616</v>
      </c>
      <c r="O572" s="1"/>
      <c r="P572" s="1"/>
      <c r="Q572" s="1"/>
      <c r="R572" s="1" t="s">
        <v>218</v>
      </c>
      <c r="S572" s="1" t="s">
        <v>853</v>
      </c>
      <c r="T572" s="1"/>
      <c r="U572" s="1" t="s">
        <v>666</v>
      </c>
      <c r="V572" s="1" t="s">
        <v>667</v>
      </c>
      <c r="W572" s="1"/>
      <c r="X572" s="1">
        <f t="shared" si="40"/>
        <v>730</v>
      </c>
      <c r="Y572" s="1" t="str">
        <f t="shared" si="41"/>
        <v>Estimación Aprobada</v>
      </c>
      <c r="Z572" s="1">
        <f t="shared" si="42"/>
        <v>730</v>
      </c>
      <c r="AA572" s="1" t="str">
        <f t="shared" si="43"/>
        <v>Cerrado</v>
      </c>
      <c r="AB572" s="1" t="e">
        <f t="shared" si="44"/>
        <v>#N/A</v>
      </c>
    </row>
    <row r="573" spans="1:28" hidden="1" x14ac:dyDescent="0.3">
      <c r="A573" s="1">
        <v>732</v>
      </c>
      <c r="B573" s="1" t="s">
        <v>678</v>
      </c>
      <c r="C573" s="5">
        <v>43571.686331018522</v>
      </c>
      <c r="D573" s="1" t="s">
        <v>1422</v>
      </c>
      <c r="E573" s="1" t="s">
        <v>48</v>
      </c>
      <c r="F573" s="1" t="s">
        <v>652</v>
      </c>
      <c r="G573" s="1" t="s">
        <v>653</v>
      </c>
      <c r="H573" s="1" t="s">
        <v>654</v>
      </c>
      <c r="I573" s="1" t="s">
        <v>123</v>
      </c>
      <c r="J573" s="1" t="s">
        <v>128</v>
      </c>
      <c r="K573" s="1" t="s">
        <v>122</v>
      </c>
      <c r="L573" s="2">
        <v>700</v>
      </c>
      <c r="M573" s="1" t="s">
        <v>680</v>
      </c>
      <c r="N573" s="1" t="s">
        <v>887</v>
      </c>
      <c r="O573" s="1"/>
      <c r="P573" s="1"/>
      <c r="Q573" s="1"/>
      <c r="R573" s="1"/>
      <c r="S573" s="1"/>
      <c r="T573" s="1"/>
      <c r="U573" s="1" t="s">
        <v>657</v>
      </c>
      <c r="V573" s="1" t="s">
        <v>658</v>
      </c>
      <c r="W573" s="1"/>
      <c r="X573" s="1" t="e">
        <f t="shared" si="40"/>
        <v>#N/A</v>
      </c>
      <c r="Y573" s="1" t="e">
        <f t="shared" si="41"/>
        <v>#N/A</v>
      </c>
      <c r="Z573" s="1" t="e">
        <f t="shared" si="42"/>
        <v>#N/A</v>
      </c>
      <c r="AA573" s="1" t="e">
        <f t="shared" si="43"/>
        <v>#N/A</v>
      </c>
      <c r="AB573" s="1" t="e">
        <f t="shared" si="44"/>
        <v>#N/A</v>
      </c>
    </row>
    <row r="574" spans="1:28" hidden="1" x14ac:dyDescent="0.3">
      <c r="A574" s="1">
        <v>741</v>
      </c>
      <c r="B574" s="1" t="s">
        <v>1376</v>
      </c>
      <c r="C574" s="5">
        <v>43579.622557870367</v>
      </c>
      <c r="D574" s="1" t="s">
        <v>1431</v>
      </c>
      <c r="E574" s="1" t="s">
        <v>78</v>
      </c>
      <c r="F574" s="1" t="s">
        <v>662</v>
      </c>
      <c r="G574" s="1" t="s">
        <v>653</v>
      </c>
      <c r="H574" s="1" t="s">
        <v>654</v>
      </c>
      <c r="I574" s="1" t="s">
        <v>39</v>
      </c>
      <c r="J574" s="1" t="s">
        <v>1378</v>
      </c>
      <c r="K574" s="1" t="s">
        <v>186</v>
      </c>
      <c r="L574" s="2">
        <v>217</v>
      </c>
      <c r="M574" s="1" t="s">
        <v>1379</v>
      </c>
      <c r="N574" s="1" t="s">
        <v>6616</v>
      </c>
      <c r="O574" s="1"/>
      <c r="P574" s="1"/>
      <c r="Q574" s="1"/>
      <c r="R574" s="1"/>
      <c r="S574" s="1"/>
      <c r="T574" s="1"/>
      <c r="U574" s="1" t="s">
        <v>666</v>
      </c>
      <c r="V574" s="1" t="s">
        <v>667</v>
      </c>
      <c r="W574" s="1"/>
      <c r="X574" s="1">
        <f t="shared" si="40"/>
        <v>741</v>
      </c>
      <c r="Y574" s="1" t="str">
        <f t="shared" si="41"/>
        <v>Estimación Aprobada</v>
      </c>
      <c r="Z574" s="1">
        <f t="shared" si="42"/>
        <v>741</v>
      </c>
      <c r="AA574" s="1" t="str">
        <f t="shared" si="43"/>
        <v>Cerrado</v>
      </c>
      <c r="AB574" s="1" t="e">
        <f t="shared" si="44"/>
        <v>#N/A</v>
      </c>
    </row>
    <row r="575" spans="1:28" hidden="1" x14ac:dyDescent="0.3">
      <c r="A575" s="1">
        <v>751</v>
      </c>
      <c r="B575" s="1" t="s">
        <v>1110</v>
      </c>
      <c r="C575" s="5">
        <v>43581.5702662037</v>
      </c>
      <c r="D575" s="1" t="s">
        <v>1444</v>
      </c>
      <c r="E575" s="1" t="s">
        <v>90</v>
      </c>
      <c r="F575" s="1" t="s">
        <v>700</v>
      </c>
      <c r="G575" s="1" t="s">
        <v>653</v>
      </c>
      <c r="H575" s="1" t="s">
        <v>654</v>
      </c>
      <c r="I575" s="1" t="s">
        <v>123</v>
      </c>
      <c r="J575" s="1" t="s">
        <v>746</v>
      </c>
      <c r="K575" s="1" t="s">
        <v>340</v>
      </c>
      <c r="L575" s="2">
        <v>704</v>
      </c>
      <c r="M575" s="1" t="s">
        <v>747</v>
      </c>
      <c r="N575" s="1" t="s">
        <v>887</v>
      </c>
      <c r="O575" s="1"/>
      <c r="P575" s="1"/>
      <c r="Q575" s="1"/>
      <c r="R575" s="1"/>
      <c r="S575" s="1"/>
      <c r="T575" s="1"/>
      <c r="U575" s="1" t="s">
        <v>666</v>
      </c>
      <c r="V575" s="1" t="s">
        <v>667</v>
      </c>
      <c r="W575" s="1"/>
      <c r="X575" s="1">
        <f t="shared" si="40"/>
        <v>751</v>
      </c>
      <c r="Y575" s="1" t="str">
        <f t="shared" si="41"/>
        <v>Estimación Cancelada Negocio</v>
      </c>
      <c r="Z575" s="1">
        <f t="shared" si="42"/>
        <v>751</v>
      </c>
      <c r="AA575" s="1" t="str">
        <f t="shared" si="43"/>
        <v>Cerrado</v>
      </c>
      <c r="AB575" s="1" t="e">
        <f t="shared" si="44"/>
        <v>#N/A</v>
      </c>
    </row>
    <row r="576" spans="1:28" hidden="1" x14ac:dyDescent="0.3">
      <c r="A576" s="1">
        <v>762</v>
      </c>
      <c r="B576" s="1" t="s">
        <v>790</v>
      </c>
      <c r="C576" s="5">
        <v>43585.545659722222</v>
      </c>
      <c r="D576" s="1" t="s">
        <v>1457</v>
      </c>
      <c r="E576" s="1" t="s">
        <v>354</v>
      </c>
      <c r="F576" s="1" t="s">
        <v>792</v>
      </c>
      <c r="G576" s="1" t="s">
        <v>653</v>
      </c>
      <c r="H576" s="1" t="s">
        <v>654</v>
      </c>
      <c r="I576" s="1" t="s">
        <v>85</v>
      </c>
      <c r="J576" s="1" t="s">
        <v>355</v>
      </c>
      <c r="K576" s="1" t="s">
        <v>84</v>
      </c>
      <c r="L576" s="2">
        <v>81</v>
      </c>
      <c r="M576" s="1" t="s">
        <v>793</v>
      </c>
      <c r="N576" s="1" t="s">
        <v>887</v>
      </c>
      <c r="O576" s="1"/>
      <c r="P576" s="1"/>
      <c r="Q576" s="1"/>
      <c r="R576" s="1"/>
      <c r="S576" s="1"/>
      <c r="T576" s="1"/>
      <c r="U576" s="1" t="s">
        <v>666</v>
      </c>
      <c r="V576" s="1" t="s">
        <v>667</v>
      </c>
      <c r="W576" s="1"/>
      <c r="X576" s="1">
        <f t="shared" si="40"/>
        <v>762</v>
      </c>
      <c r="Y576" s="1" t="str">
        <f t="shared" si="41"/>
        <v>Estimación Aprobada</v>
      </c>
      <c r="Z576" s="1">
        <f t="shared" si="42"/>
        <v>762</v>
      </c>
      <c r="AA576" s="1" t="str">
        <f t="shared" si="43"/>
        <v>Cerrado</v>
      </c>
      <c r="AB576" s="1" t="e">
        <f t="shared" si="44"/>
        <v>#N/A</v>
      </c>
    </row>
    <row r="577" spans="1:28" hidden="1" x14ac:dyDescent="0.3">
      <c r="A577" s="1">
        <v>782</v>
      </c>
      <c r="B577" s="1" t="s">
        <v>790</v>
      </c>
      <c r="C577" s="5">
        <v>43593.576585648145</v>
      </c>
      <c r="D577" s="1" t="s">
        <v>1482</v>
      </c>
      <c r="E577" s="1" t="s">
        <v>90</v>
      </c>
      <c r="F577" s="1" t="s">
        <v>700</v>
      </c>
      <c r="G577" s="1" t="s">
        <v>653</v>
      </c>
      <c r="H577" s="1" t="s">
        <v>654</v>
      </c>
      <c r="I577" s="1" t="s">
        <v>85</v>
      </c>
      <c r="J577" s="1" t="s">
        <v>91</v>
      </c>
      <c r="K577" s="1" t="s">
        <v>596</v>
      </c>
      <c r="L577" s="2">
        <v>105</v>
      </c>
      <c r="M577" s="1" t="s">
        <v>972</v>
      </c>
      <c r="N577" s="1" t="s">
        <v>887</v>
      </c>
      <c r="O577" s="1"/>
      <c r="P577" s="1"/>
      <c r="Q577" s="1"/>
      <c r="R577" s="1" t="s">
        <v>218</v>
      </c>
      <c r="S577" s="1" t="s">
        <v>1483</v>
      </c>
      <c r="T577" s="1"/>
      <c r="U577" s="1" t="s">
        <v>666</v>
      </c>
      <c r="V577" s="1" t="s">
        <v>667</v>
      </c>
      <c r="W577" s="1"/>
      <c r="X577" s="1">
        <f t="shared" si="40"/>
        <v>782</v>
      </c>
      <c r="Y577" s="1" t="str">
        <f t="shared" si="41"/>
        <v>Estimación Aprobada</v>
      </c>
      <c r="Z577" s="1">
        <f t="shared" si="42"/>
        <v>782</v>
      </c>
      <c r="AA577" s="1" t="str">
        <f t="shared" si="43"/>
        <v>Cerrado</v>
      </c>
      <c r="AB577" s="1" t="e">
        <f t="shared" si="44"/>
        <v>#N/A</v>
      </c>
    </row>
    <row r="578" spans="1:28" hidden="1" x14ac:dyDescent="0.3">
      <c r="A578" s="1">
        <v>789</v>
      </c>
      <c r="B578" s="1" t="s">
        <v>1423</v>
      </c>
      <c r="C578" s="5">
        <v>43598.488946759258</v>
      </c>
      <c r="D578" s="1" t="s">
        <v>1491</v>
      </c>
      <c r="E578" s="1" t="s">
        <v>90</v>
      </c>
      <c r="F578" s="1" t="s">
        <v>700</v>
      </c>
      <c r="G578" s="1" t="s">
        <v>722</v>
      </c>
      <c r="H578" s="1" t="s">
        <v>654</v>
      </c>
      <c r="I578" s="1" t="s">
        <v>85</v>
      </c>
      <c r="J578" s="1" t="s">
        <v>98</v>
      </c>
      <c r="K578" s="1" t="s">
        <v>596</v>
      </c>
      <c r="L578" s="2">
        <v>2280</v>
      </c>
      <c r="M578" s="1" t="s">
        <v>1492</v>
      </c>
      <c r="N578" s="1" t="s">
        <v>80</v>
      </c>
      <c r="O578" s="1"/>
      <c r="P578" s="1"/>
      <c r="Q578" s="1"/>
      <c r="R578" s="1"/>
      <c r="S578" s="1"/>
      <c r="T578" s="1"/>
      <c r="U578" s="1" t="s">
        <v>657</v>
      </c>
      <c r="V578" s="1" t="s">
        <v>658</v>
      </c>
      <c r="W578" s="1"/>
      <c r="X578" s="1" t="e">
        <f t="shared" ref="X578:X641" si="45">VLOOKUP(A578,h_estimacion,1,FALSE)</f>
        <v>#N/A</v>
      </c>
      <c r="Y578" s="1" t="e">
        <f t="shared" ref="Y578:Y641" si="46">VLOOKUP(A578,h_estimacion,18,FALSE)</f>
        <v>#N/A</v>
      </c>
      <c r="Z578" s="1" t="e">
        <f t="shared" ref="Z578:Z641" si="47">VLOOKUP(A578,h_project,1,FALSE)</f>
        <v>#N/A</v>
      </c>
      <c r="AA578" s="1" t="e">
        <f t="shared" ref="AA578:AA641" si="48">VLOOKUP(A578,h_project,4,FALSE)</f>
        <v>#N/A</v>
      </c>
      <c r="AB578" s="1" t="e">
        <f t="shared" ref="AB578:AB641" si="49">VLOOKUP(A578,ds,1,FALSE)</f>
        <v>#N/A</v>
      </c>
    </row>
    <row r="579" spans="1:28" hidden="1" x14ac:dyDescent="0.3">
      <c r="A579" s="1">
        <v>790</v>
      </c>
      <c r="B579" s="1" t="s">
        <v>1423</v>
      </c>
      <c r="C579" s="5">
        <v>43598.514745370368</v>
      </c>
      <c r="D579" s="1" t="s">
        <v>1493</v>
      </c>
      <c r="E579" s="1" t="s">
        <v>90</v>
      </c>
      <c r="F579" s="1" t="s">
        <v>700</v>
      </c>
      <c r="G579" s="1" t="s">
        <v>722</v>
      </c>
      <c r="H579" s="1" t="s">
        <v>654</v>
      </c>
      <c r="I579" s="1" t="s">
        <v>85</v>
      </c>
      <c r="J579" s="1" t="s">
        <v>98</v>
      </c>
      <c r="K579" s="1" t="s">
        <v>596</v>
      </c>
      <c r="L579" s="2">
        <v>2280</v>
      </c>
      <c r="M579" s="1" t="s">
        <v>1492</v>
      </c>
      <c r="N579" s="1" t="s">
        <v>80</v>
      </c>
      <c r="O579" s="1"/>
      <c r="P579" s="1"/>
      <c r="Q579" s="1"/>
      <c r="R579" s="1"/>
      <c r="S579" s="1"/>
      <c r="T579" s="1"/>
      <c r="U579" s="1" t="s">
        <v>657</v>
      </c>
      <c r="V579" s="1" t="s">
        <v>658</v>
      </c>
      <c r="W579" s="1"/>
      <c r="X579" s="1" t="e">
        <f t="shared" si="45"/>
        <v>#N/A</v>
      </c>
      <c r="Y579" s="1" t="e">
        <f t="shared" si="46"/>
        <v>#N/A</v>
      </c>
      <c r="Z579" s="1" t="e">
        <f t="shared" si="47"/>
        <v>#N/A</v>
      </c>
      <c r="AA579" s="1" t="e">
        <f t="shared" si="48"/>
        <v>#N/A</v>
      </c>
      <c r="AB579" s="1" t="e">
        <f t="shared" si="49"/>
        <v>#N/A</v>
      </c>
    </row>
    <row r="580" spans="1:28" hidden="1" x14ac:dyDescent="0.3">
      <c r="A580" s="1">
        <v>797</v>
      </c>
      <c r="B580" s="1" t="s">
        <v>73</v>
      </c>
      <c r="C580" s="5">
        <v>43599.623831018522</v>
      </c>
      <c r="D580" s="1" t="s">
        <v>1501</v>
      </c>
      <c r="E580" s="1" t="s">
        <v>78</v>
      </c>
      <c r="F580" s="1" t="s">
        <v>662</v>
      </c>
      <c r="G580" s="1" t="s">
        <v>653</v>
      </c>
      <c r="H580" s="1" t="s">
        <v>654</v>
      </c>
      <c r="I580" s="1" t="s">
        <v>39</v>
      </c>
      <c r="J580" s="1" t="s">
        <v>79</v>
      </c>
      <c r="K580" s="1" t="s">
        <v>73</v>
      </c>
      <c r="L580" s="2">
        <v>919</v>
      </c>
      <c r="M580" s="1" t="s">
        <v>664</v>
      </c>
      <c r="N580" s="1" t="s">
        <v>887</v>
      </c>
      <c r="O580" s="1"/>
      <c r="P580" s="1"/>
      <c r="Q580" s="1"/>
      <c r="R580" s="1"/>
      <c r="S580" s="1"/>
      <c r="T580" s="1"/>
      <c r="U580" s="1" t="s">
        <v>666</v>
      </c>
      <c r="V580" s="1" t="s">
        <v>667</v>
      </c>
      <c r="W580" s="1"/>
      <c r="X580" s="1">
        <f t="shared" si="45"/>
        <v>797</v>
      </c>
      <c r="Y580" s="1" t="str">
        <f t="shared" si="46"/>
        <v>Estimación Aprobada</v>
      </c>
      <c r="Z580" s="1">
        <f t="shared" si="47"/>
        <v>797</v>
      </c>
      <c r="AA580" s="1" t="str">
        <f t="shared" si="48"/>
        <v>Cerrado</v>
      </c>
      <c r="AB580" s="1" t="e">
        <f t="shared" si="49"/>
        <v>#N/A</v>
      </c>
    </row>
    <row r="581" spans="1:28" hidden="1" x14ac:dyDescent="0.3">
      <c r="A581" s="1">
        <v>801</v>
      </c>
      <c r="B581" s="1" t="s">
        <v>787</v>
      </c>
      <c r="C581" s="5">
        <v>43601.417557870373</v>
      </c>
      <c r="D581" s="1" t="s">
        <v>1505</v>
      </c>
      <c r="E581" s="1" t="s">
        <v>90</v>
      </c>
      <c r="F581" s="1" t="s">
        <v>700</v>
      </c>
      <c r="G581" s="1" t="s">
        <v>653</v>
      </c>
      <c r="H581" s="1" t="s">
        <v>654</v>
      </c>
      <c r="I581" s="1" t="s">
        <v>85</v>
      </c>
      <c r="J581" s="1" t="s">
        <v>98</v>
      </c>
      <c r="K581" s="1" t="s">
        <v>84</v>
      </c>
      <c r="L581" s="2">
        <v>118</v>
      </c>
      <c r="M581" s="1" t="s">
        <v>1506</v>
      </c>
      <c r="N581" s="1" t="s">
        <v>887</v>
      </c>
      <c r="O581" s="1"/>
      <c r="P581" s="1"/>
      <c r="Q581" s="1"/>
      <c r="R581" s="1"/>
      <c r="S581" s="1"/>
      <c r="T581" s="1"/>
      <c r="U581" s="1" t="s">
        <v>666</v>
      </c>
      <c r="V581" s="1" t="s">
        <v>667</v>
      </c>
      <c r="W581" s="1"/>
      <c r="X581" s="1">
        <f t="shared" si="45"/>
        <v>801</v>
      </c>
      <c r="Y581" s="1" t="str">
        <f t="shared" si="46"/>
        <v>Estimación Aprobada</v>
      </c>
      <c r="Z581" s="1">
        <f t="shared" si="47"/>
        <v>801</v>
      </c>
      <c r="AA581" s="1" t="str">
        <f t="shared" si="48"/>
        <v>Cerrado</v>
      </c>
      <c r="AB581" s="1" t="e">
        <f t="shared" si="49"/>
        <v>#N/A</v>
      </c>
    </row>
    <row r="582" spans="1:28" hidden="1" x14ac:dyDescent="0.3">
      <c r="A582" s="1">
        <v>804</v>
      </c>
      <c r="B582" s="1" t="s">
        <v>1110</v>
      </c>
      <c r="C582" s="5">
        <v>43601.501296296294</v>
      </c>
      <c r="D582" s="1" t="s">
        <v>1508</v>
      </c>
      <c r="E582" s="1" t="s">
        <v>90</v>
      </c>
      <c r="F582" s="1" t="s">
        <v>700</v>
      </c>
      <c r="G582" s="1" t="s">
        <v>653</v>
      </c>
      <c r="H582" s="1" t="s">
        <v>654</v>
      </c>
      <c r="I582" s="1" t="s">
        <v>123</v>
      </c>
      <c r="J582" s="1" t="s">
        <v>746</v>
      </c>
      <c r="K582" s="1" t="s">
        <v>340</v>
      </c>
      <c r="L582" s="2">
        <v>704</v>
      </c>
      <c r="M582" s="1" t="s">
        <v>747</v>
      </c>
      <c r="N582" s="1" t="s">
        <v>887</v>
      </c>
      <c r="O582" s="1"/>
      <c r="P582" s="1"/>
      <c r="Q582" s="1"/>
      <c r="R582" s="1"/>
      <c r="S582" s="1"/>
      <c r="T582" s="1"/>
      <c r="U582" s="1" t="s">
        <v>666</v>
      </c>
      <c r="V582" s="1" t="s">
        <v>667</v>
      </c>
      <c r="W582" s="1"/>
      <c r="X582" s="1">
        <f t="shared" si="45"/>
        <v>804</v>
      </c>
      <c r="Y582" s="1" t="str">
        <f t="shared" si="46"/>
        <v>Estimación Aprobada</v>
      </c>
      <c r="Z582" s="1">
        <f t="shared" si="47"/>
        <v>804</v>
      </c>
      <c r="AA582" s="1" t="str">
        <f t="shared" si="48"/>
        <v>Cerrado</v>
      </c>
      <c r="AB582" s="1" t="e">
        <f t="shared" si="49"/>
        <v>#N/A</v>
      </c>
    </row>
    <row r="583" spans="1:28" hidden="1" x14ac:dyDescent="0.3">
      <c r="A583" s="1">
        <v>812</v>
      </c>
      <c r="B583" s="1" t="s">
        <v>826</v>
      </c>
      <c r="C583" s="5">
        <v>43606.766689814816</v>
      </c>
      <c r="D583" s="1" t="s">
        <v>1518</v>
      </c>
      <c r="E583" s="1" t="s">
        <v>90</v>
      </c>
      <c r="F583" s="1" t="s">
        <v>700</v>
      </c>
      <c r="G583" s="1" t="s">
        <v>722</v>
      </c>
      <c r="H583" s="1" t="s">
        <v>654</v>
      </c>
      <c r="I583" s="1" t="s">
        <v>85</v>
      </c>
      <c r="J583" s="1" t="s">
        <v>98</v>
      </c>
      <c r="K583" s="1" t="s">
        <v>596</v>
      </c>
      <c r="L583" s="2">
        <v>645</v>
      </c>
      <c r="M583" s="1" t="s">
        <v>797</v>
      </c>
      <c r="N583" s="1" t="s">
        <v>887</v>
      </c>
      <c r="O583" s="1"/>
      <c r="P583" s="1"/>
      <c r="Q583" s="1"/>
      <c r="R583" s="1" t="s">
        <v>218</v>
      </c>
      <c r="S583" s="1" t="s">
        <v>672</v>
      </c>
      <c r="T583" s="1"/>
      <c r="U583" s="1" t="s">
        <v>666</v>
      </c>
      <c r="V583" s="1" t="s">
        <v>667</v>
      </c>
      <c r="W583" s="1"/>
      <c r="X583" s="1">
        <f t="shared" si="45"/>
        <v>812</v>
      </c>
      <c r="Y583" s="1" t="str">
        <f t="shared" si="46"/>
        <v>Estimación Aprobada</v>
      </c>
      <c r="Z583" s="1">
        <f t="shared" si="47"/>
        <v>812</v>
      </c>
      <c r="AA583" s="1" t="str">
        <f t="shared" si="48"/>
        <v>Cerrado</v>
      </c>
      <c r="AB583" s="1" t="e">
        <f t="shared" si="49"/>
        <v>#N/A</v>
      </c>
    </row>
    <row r="584" spans="1:28" hidden="1" x14ac:dyDescent="0.3">
      <c r="A584" s="1">
        <v>816</v>
      </c>
      <c r="B584" s="1" t="s">
        <v>794</v>
      </c>
      <c r="C584" s="5">
        <v>43608.719907407409</v>
      </c>
      <c r="D584" s="1" t="s">
        <v>1522</v>
      </c>
      <c r="E584" s="1" t="s">
        <v>48</v>
      </c>
      <c r="F584" s="1" t="s">
        <v>652</v>
      </c>
      <c r="G584" s="1" t="s">
        <v>653</v>
      </c>
      <c r="H584" s="1" t="s">
        <v>654</v>
      </c>
      <c r="I584" s="1" t="s">
        <v>85</v>
      </c>
      <c r="J584" s="1" t="s">
        <v>98</v>
      </c>
      <c r="K584" s="1" t="s">
        <v>596</v>
      </c>
      <c r="L584" s="2">
        <v>645</v>
      </c>
      <c r="M584" s="1" t="s">
        <v>797</v>
      </c>
      <c r="N584" s="1" t="s">
        <v>887</v>
      </c>
      <c r="O584" s="1"/>
      <c r="P584" s="1"/>
      <c r="Q584" s="1"/>
      <c r="R584" s="1"/>
      <c r="S584" s="1"/>
      <c r="T584" s="1"/>
      <c r="U584" s="1" t="s">
        <v>666</v>
      </c>
      <c r="V584" s="1" t="s">
        <v>667</v>
      </c>
      <c r="W584" s="1"/>
      <c r="X584" s="1">
        <f t="shared" si="45"/>
        <v>816</v>
      </c>
      <c r="Y584" s="1" t="str">
        <f t="shared" si="46"/>
        <v>Estimación Aprobada</v>
      </c>
      <c r="Z584" s="1">
        <f t="shared" si="47"/>
        <v>816</v>
      </c>
      <c r="AA584" s="1" t="str">
        <f t="shared" si="48"/>
        <v>Cerrado</v>
      </c>
      <c r="AB584" s="1" t="e">
        <f t="shared" si="49"/>
        <v>#N/A</v>
      </c>
    </row>
    <row r="585" spans="1:28" hidden="1" x14ac:dyDescent="0.3">
      <c r="A585" s="1">
        <v>820</v>
      </c>
      <c r="B585" s="1" t="s">
        <v>826</v>
      </c>
      <c r="C585" s="5">
        <v>43612.714814814812</v>
      </c>
      <c r="D585" s="1" t="s">
        <v>1526</v>
      </c>
      <c r="E585" s="1" t="s">
        <v>90</v>
      </c>
      <c r="F585" s="1" t="s">
        <v>700</v>
      </c>
      <c r="G585" s="1" t="s">
        <v>722</v>
      </c>
      <c r="H585" s="1" t="s">
        <v>654</v>
      </c>
      <c r="I585" s="1" t="s">
        <v>85</v>
      </c>
      <c r="J585" s="1" t="s">
        <v>98</v>
      </c>
      <c r="K585" s="1" t="s">
        <v>84</v>
      </c>
      <c r="L585" s="2">
        <v>936</v>
      </c>
      <c r="M585" s="1" t="s">
        <v>1147</v>
      </c>
      <c r="N585" s="1" t="s">
        <v>887</v>
      </c>
      <c r="O585" s="1"/>
      <c r="P585" s="1"/>
      <c r="Q585" s="1"/>
      <c r="R585" s="1"/>
      <c r="S585" s="1"/>
      <c r="T585" s="1"/>
      <c r="U585" s="1" t="s">
        <v>666</v>
      </c>
      <c r="V585" s="1" t="s">
        <v>667</v>
      </c>
      <c r="W585" s="1"/>
      <c r="X585" s="1">
        <f t="shared" si="45"/>
        <v>820</v>
      </c>
      <c r="Y585" s="1" t="str">
        <f t="shared" si="46"/>
        <v>Estimación Aprobada</v>
      </c>
      <c r="Z585" s="1">
        <f t="shared" si="47"/>
        <v>820</v>
      </c>
      <c r="AA585" s="1" t="str">
        <f t="shared" si="48"/>
        <v>Cerrado</v>
      </c>
      <c r="AB585" s="1" t="e">
        <f t="shared" si="49"/>
        <v>#N/A</v>
      </c>
    </row>
    <row r="586" spans="1:28" hidden="1" x14ac:dyDescent="0.3">
      <c r="A586" s="1">
        <v>825</v>
      </c>
      <c r="B586" s="1" t="s">
        <v>707</v>
      </c>
      <c r="C586" s="5">
        <v>43614.419756944444</v>
      </c>
      <c r="D586" s="1" t="s">
        <v>1533</v>
      </c>
      <c r="E586" s="1" t="s">
        <v>159</v>
      </c>
      <c r="F586" s="1" t="s">
        <v>688</v>
      </c>
      <c r="G586" s="1" t="s">
        <v>653</v>
      </c>
      <c r="H586" s="1" t="s">
        <v>654</v>
      </c>
      <c r="I586" s="1" t="s">
        <v>85</v>
      </c>
      <c r="J586" s="1" t="s">
        <v>160</v>
      </c>
      <c r="K586" s="1" t="s">
        <v>707</v>
      </c>
      <c r="L586" s="2">
        <v>843</v>
      </c>
      <c r="M586" s="1" t="s">
        <v>801</v>
      </c>
      <c r="N586" s="1" t="s">
        <v>887</v>
      </c>
      <c r="O586" s="1"/>
      <c r="P586" s="1"/>
      <c r="Q586" s="1"/>
      <c r="R586" s="1" t="s">
        <v>218</v>
      </c>
      <c r="S586" s="1" t="s">
        <v>709</v>
      </c>
      <c r="T586" s="1"/>
      <c r="U586" s="1" t="s">
        <v>666</v>
      </c>
      <c r="V586" s="1" t="s">
        <v>667</v>
      </c>
      <c r="W586" s="1"/>
      <c r="X586" s="1">
        <f t="shared" si="45"/>
        <v>825</v>
      </c>
      <c r="Y586" s="1" t="str">
        <f t="shared" si="46"/>
        <v>Estimación Aprobada</v>
      </c>
      <c r="Z586" s="1">
        <f t="shared" si="47"/>
        <v>825</v>
      </c>
      <c r="AA586" s="1" t="str">
        <f t="shared" si="48"/>
        <v>Cerrado</v>
      </c>
      <c r="AB586" s="1" t="e">
        <f t="shared" si="49"/>
        <v>#N/A</v>
      </c>
    </row>
    <row r="587" spans="1:28" hidden="1" x14ac:dyDescent="0.3">
      <c r="A587" s="1">
        <v>832</v>
      </c>
      <c r="B587" s="1" t="s">
        <v>826</v>
      </c>
      <c r="C587" s="5">
        <v>43614.587777777779</v>
      </c>
      <c r="D587" s="1" t="s">
        <v>1538</v>
      </c>
      <c r="E587" s="1" t="s">
        <v>90</v>
      </c>
      <c r="F587" s="1" t="s">
        <v>700</v>
      </c>
      <c r="G587" s="1" t="s">
        <v>653</v>
      </c>
      <c r="H587" s="1" t="s">
        <v>654</v>
      </c>
      <c r="I587" s="1" t="s">
        <v>85</v>
      </c>
      <c r="J587" s="1" t="s">
        <v>98</v>
      </c>
      <c r="K587" s="1" t="s">
        <v>84</v>
      </c>
      <c r="L587" s="2">
        <v>12</v>
      </c>
      <c r="M587" s="1" t="s">
        <v>1092</v>
      </c>
      <c r="N587" s="1" t="s">
        <v>887</v>
      </c>
      <c r="O587" s="1"/>
      <c r="P587" s="1"/>
      <c r="Q587" s="1"/>
      <c r="R587" s="1" t="s">
        <v>218</v>
      </c>
      <c r="S587" s="1" t="s">
        <v>709</v>
      </c>
      <c r="T587" s="1"/>
      <c r="U587" s="1" t="s">
        <v>666</v>
      </c>
      <c r="V587" s="1" t="s">
        <v>667</v>
      </c>
      <c r="W587" s="1"/>
      <c r="X587" s="1">
        <f t="shared" si="45"/>
        <v>832</v>
      </c>
      <c r="Y587" s="1" t="str">
        <f t="shared" si="46"/>
        <v>Estimación Aprobada</v>
      </c>
      <c r="Z587" s="1">
        <f t="shared" si="47"/>
        <v>832</v>
      </c>
      <c r="AA587" s="1" t="str">
        <f t="shared" si="48"/>
        <v>Cerrado</v>
      </c>
      <c r="AB587" s="1" t="e">
        <f t="shared" si="49"/>
        <v>#N/A</v>
      </c>
    </row>
    <row r="588" spans="1:28" hidden="1" x14ac:dyDescent="0.3">
      <c r="A588" s="1">
        <v>847</v>
      </c>
      <c r="B588" s="1" t="s">
        <v>802</v>
      </c>
      <c r="C588" s="5">
        <v>43621.696388888886</v>
      </c>
      <c r="D588" s="1" t="s">
        <v>1553</v>
      </c>
      <c r="E588" s="1" t="s">
        <v>90</v>
      </c>
      <c r="F588" s="1" t="s">
        <v>700</v>
      </c>
      <c r="G588" s="1" t="s">
        <v>653</v>
      </c>
      <c r="H588" s="1" t="s">
        <v>654</v>
      </c>
      <c r="I588" s="1" t="s">
        <v>85</v>
      </c>
      <c r="J588" s="1" t="s">
        <v>98</v>
      </c>
      <c r="K588" s="1" t="s">
        <v>84</v>
      </c>
      <c r="L588" s="2">
        <v>936</v>
      </c>
      <c r="M588" s="1" t="s">
        <v>1147</v>
      </c>
      <c r="N588" s="1" t="s">
        <v>887</v>
      </c>
      <c r="O588" s="1"/>
      <c r="P588" s="1"/>
      <c r="Q588" s="1"/>
      <c r="R588" s="1"/>
      <c r="S588" s="1"/>
      <c r="T588" s="1"/>
      <c r="U588" s="1" t="s">
        <v>666</v>
      </c>
      <c r="V588" s="1" t="s">
        <v>667</v>
      </c>
      <c r="W588" s="1"/>
      <c r="X588" s="1">
        <f t="shared" si="45"/>
        <v>847</v>
      </c>
      <c r="Y588" s="1" t="str">
        <f t="shared" si="46"/>
        <v>Estimación Aprobada</v>
      </c>
      <c r="Z588" s="1">
        <f t="shared" si="47"/>
        <v>847</v>
      </c>
      <c r="AA588" s="1" t="str">
        <f t="shared" si="48"/>
        <v>Cerrado</v>
      </c>
      <c r="AB588" s="1" t="e">
        <f t="shared" si="49"/>
        <v>#N/A</v>
      </c>
    </row>
    <row r="589" spans="1:28" hidden="1" x14ac:dyDescent="0.3">
      <c r="A589" s="1">
        <v>848</v>
      </c>
      <c r="B589" s="1" t="s">
        <v>1107</v>
      </c>
      <c r="C589" s="5">
        <v>43621.714999999997</v>
      </c>
      <c r="D589" s="1" t="s">
        <v>1554</v>
      </c>
      <c r="E589" s="1" t="s">
        <v>48</v>
      </c>
      <c r="F589" s="1" t="s">
        <v>652</v>
      </c>
      <c r="G589" s="1" t="s">
        <v>653</v>
      </c>
      <c r="H589" s="1" t="s">
        <v>654</v>
      </c>
      <c r="I589" s="1" t="s">
        <v>123</v>
      </c>
      <c r="J589" s="1" t="s">
        <v>283</v>
      </c>
      <c r="K589" s="1" t="s">
        <v>281</v>
      </c>
      <c r="L589" s="2">
        <v>802</v>
      </c>
      <c r="M589" s="1" t="s">
        <v>655</v>
      </c>
      <c r="N589" s="1" t="s">
        <v>887</v>
      </c>
      <c r="O589" s="1"/>
      <c r="P589" s="1"/>
      <c r="Q589" s="1"/>
      <c r="R589" s="1"/>
      <c r="S589" s="1"/>
      <c r="T589" s="1"/>
      <c r="U589" s="1" t="s">
        <v>657</v>
      </c>
      <c r="V589" s="1" t="s">
        <v>658</v>
      </c>
      <c r="W589" s="1"/>
      <c r="X589" s="1" t="e">
        <f t="shared" si="45"/>
        <v>#N/A</v>
      </c>
      <c r="Y589" s="1" t="e">
        <f t="shared" si="46"/>
        <v>#N/A</v>
      </c>
      <c r="Z589" s="1" t="e">
        <f t="shared" si="47"/>
        <v>#N/A</v>
      </c>
      <c r="AA589" s="1" t="e">
        <f t="shared" si="48"/>
        <v>#N/A</v>
      </c>
      <c r="AB589" s="1" t="e">
        <f t="shared" si="49"/>
        <v>#N/A</v>
      </c>
    </row>
    <row r="590" spans="1:28" hidden="1" x14ac:dyDescent="0.3">
      <c r="A590" s="1">
        <v>853</v>
      </c>
      <c r="B590" s="1" t="s">
        <v>73</v>
      </c>
      <c r="C590" s="5">
        <v>43626.535752314812</v>
      </c>
      <c r="D590" s="1" t="s">
        <v>1559</v>
      </c>
      <c r="E590" s="1" t="s">
        <v>78</v>
      </c>
      <c r="F590" s="1" t="s">
        <v>662</v>
      </c>
      <c r="G590" s="1" t="s">
        <v>653</v>
      </c>
      <c r="H590" s="1" t="s">
        <v>654</v>
      </c>
      <c r="I590" s="1" t="s">
        <v>39</v>
      </c>
      <c r="J590" s="1" t="s">
        <v>79</v>
      </c>
      <c r="K590" s="1" t="s">
        <v>73</v>
      </c>
      <c r="L590" s="2">
        <v>621</v>
      </c>
      <c r="M590" s="1" t="s">
        <v>675</v>
      </c>
      <c r="N590" s="1" t="s">
        <v>887</v>
      </c>
      <c r="O590" s="1"/>
      <c r="P590" s="1"/>
      <c r="Q590" s="1"/>
      <c r="R590" s="1"/>
      <c r="S590" s="1"/>
      <c r="T590" s="1"/>
      <c r="U590" s="1" t="s">
        <v>666</v>
      </c>
      <c r="V590" s="1" t="s">
        <v>667</v>
      </c>
      <c r="W590" s="1"/>
      <c r="X590" s="1">
        <f t="shared" si="45"/>
        <v>853</v>
      </c>
      <c r="Y590" s="1" t="str">
        <f t="shared" si="46"/>
        <v>Estimación Aprobada</v>
      </c>
      <c r="Z590" s="1">
        <f t="shared" si="47"/>
        <v>853</v>
      </c>
      <c r="AA590" s="1" t="str">
        <f t="shared" si="48"/>
        <v>Cerrado</v>
      </c>
      <c r="AB590" s="1" t="e">
        <f t="shared" si="49"/>
        <v>#N/A</v>
      </c>
    </row>
    <row r="591" spans="1:28" hidden="1" x14ac:dyDescent="0.3">
      <c r="A591" s="1">
        <v>880</v>
      </c>
      <c r="B591" s="1" t="s">
        <v>1376</v>
      </c>
      <c r="C591" s="5">
        <v>43634.583807870367</v>
      </c>
      <c r="D591" s="1" t="s">
        <v>589</v>
      </c>
      <c r="E591" s="1" t="s">
        <v>78</v>
      </c>
      <c r="F591" s="1" t="s">
        <v>662</v>
      </c>
      <c r="G591" s="1" t="s">
        <v>653</v>
      </c>
      <c r="H591" s="1" t="s">
        <v>654</v>
      </c>
      <c r="I591" s="1" t="s">
        <v>427</v>
      </c>
      <c r="J591" s="1" t="s">
        <v>79</v>
      </c>
      <c r="K591" s="1" t="s">
        <v>186</v>
      </c>
      <c r="L591" s="2">
        <v>930</v>
      </c>
      <c r="M591" s="1" t="s">
        <v>769</v>
      </c>
      <c r="N591" s="1" t="s">
        <v>887</v>
      </c>
      <c r="O591" s="1"/>
      <c r="P591" s="1"/>
      <c r="Q591" s="1"/>
      <c r="R591" s="1" t="s">
        <v>218</v>
      </c>
      <c r="S591" s="1" t="s">
        <v>759</v>
      </c>
      <c r="T591" s="1"/>
      <c r="U591" s="1" t="s">
        <v>666</v>
      </c>
      <c r="V591" s="1" t="s">
        <v>667</v>
      </c>
      <c r="W591" s="1"/>
      <c r="X591" s="1">
        <f t="shared" si="45"/>
        <v>880</v>
      </c>
      <c r="Y591" s="1" t="str">
        <f t="shared" si="46"/>
        <v>Estimación Aprobada</v>
      </c>
      <c r="Z591" s="1">
        <f t="shared" si="47"/>
        <v>880</v>
      </c>
      <c r="AA591" s="1" t="str">
        <f t="shared" si="48"/>
        <v>Cerrado</v>
      </c>
      <c r="AB591" s="1" t="e">
        <f t="shared" si="49"/>
        <v>#N/A</v>
      </c>
    </row>
    <row r="592" spans="1:28" hidden="1" x14ac:dyDescent="0.3">
      <c r="A592" s="1">
        <v>911</v>
      </c>
      <c r="B592" s="1" t="s">
        <v>103</v>
      </c>
      <c r="C592" s="5">
        <v>43647.48773148148</v>
      </c>
      <c r="D592" s="1" t="s">
        <v>1601</v>
      </c>
      <c r="E592" s="1" t="s">
        <v>90</v>
      </c>
      <c r="F592" s="1" t="s">
        <v>700</v>
      </c>
      <c r="G592" s="1" t="s">
        <v>653</v>
      </c>
      <c r="H592" s="1" t="s">
        <v>654</v>
      </c>
      <c r="I592" s="1" t="s">
        <v>85</v>
      </c>
      <c r="J592" s="1" t="s">
        <v>109</v>
      </c>
      <c r="K592" s="1" t="s">
        <v>103</v>
      </c>
      <c r="L592" s="2">
        <v>666</v>
      </c>
      <c r="M592" s="1" t="s">
        <v>733</v>
      </c>
      <c r="N592" s="1" t="s">
        <v>887</v>
      </c>
      <c r="O592" s="1"/>
      <c r="P592" s="1"/>
      <c r="Q592" s="1"/>
      <c r="R592" s="1"/>
      <c r="S592" s="1"/>
      <c r="T592" s="1"/>
      <c r="U592" s="1" t="s">
        <v>666</v>
      </c>
      <c r="V592" s="1" t="s">
        <v>667</v>
      </c>
      <c r="W592" s="1"/>
      <c r="X592" s="1">
        <f t="shared" si="45"/>
        <v>911</v>
      </c>
      <c r="Y592" s="1" t="str">
        <f t="shared" si="46"/>
        <v>Estimación Aprobada</v>
      </c>
      <c r="Z592" s="1">
        <f t="shared" si="47"/>
        <v>911</v>
      </c>
      <c r="AA592" s="1" t="str">
        <f t="shared" si="48"/>
        <v>Cerrado</v>
      </c>
      <c r="AB592" s="1" t="e">
        <f t="shared" si="49"/>
        <v>#N/A</v>
      </c>
    </row>
    <row r="593" spans="1:28" hidden="1" x14ac:dyDescent="0.3">
      <c r="A593" s="1">
        <v>922</v>
      </c>
      <c r="B593" s="1" t="s">
        <v>902</v>
      </c>
      <c r="C593" s="5">
        <v>43650.748819444445</v>
      </c>
      <c r="D593" s="1" t="s">
        <v>1611</v>
      </c>
      <c r="E593" s="1" t="s">
        <v>90</v>
      </c>
      <c r="F593" s="1" t="s">
        <v>700</v>
      </c>
      <c r="G593" s="1" t="s">
        <v>653</v>
      </c>
      <c r="H593" s="1" t="s">
        <v>654</v>
      </c>
      <c r="I593" s="1" t="s">
        <v>85</v>
      </c>
      <c r="J593" s="1" t="s">
        <v>109</v>
      </c>
      <c r="K593" s="1" t="s">
        <v>103</v>
      </c>
      <c r="L593" s="2">
        <v>666</v>
      </c>
      <c r="M593" s="1" t="s">
        <v>733</v>
      </c>
      <c r="N593" s="1" t="s">
        <v>887</v>
      </c>
      <c r="O593" s="1"/>
      <c r="P593" s="1"/>
      <c r="Q593" s="1"/>
      <c r="R593" s="1"/>
      <c r="S593" s="1"/>
      <c r="T593" s="1"/>
      <c r="U593" s="1" t="s">
        <v>666</v>
      </c>
      <c r="V593" s="1" t="s">
        <v>667</v>
      </c>
      <c r="W593" s="1"/>
      <c r="X593" s="1">
        <f t="shared" si="45"/>
        <v>922</v>
      </c>
      <c r="Y593" s="1" t="str">
        <f t="shared" si="46"/>
        <v>Estimación Aprobada</v>
      </c>
      <c r="Z593" s="1">
        <f t="shared" si="47"/>
        <v>922</v>
      </c>
      <c r="AA593" s="1" t="str">
        <f t="shared" si="48"/>
        <v>Cerrado</v>
      </c>
      <c r="AB593" s="1" t="e">
        <f t="shared" si="49"/>
        <v>#N/A</v>
      </c>
    </row>
    <row r="594" spans="1:28" hidden="1" x14ac:dyDescent="0.3">
      <c r="A594" s="1">
        <v>944</v>
      </c>
      <c r="B594" s="1" t="s">
        <v>835</v>
      </c>
      <c r="C594" s="5">
        <v>43657.70789351852</v>
      </c>
      <c r="D594" s="1" t="s">
        <v>1630</v>
      </c>
      <c r="E594" s="1" t="s">
        <v>48</v>
      </c>
      <c r="F594" s="1" t="s">
        <v>652</v>
      </c>
      <c r="G594" s="1" t="s">
        <v>653</v>
      </c>
      <c r="H594" s="1" t="s">
        <v>654</v>
      </c>
      <c r="I594" s="1" t="s">
        <v>123</v>
      </c>
      <c r="J594" s="1" t="s">
        <v>50</v>
      </c>
      <c r="K594" s="1" t="s">
        <v>684</v>
      </c>
      <c r="L594" s="2">
        <v>734</v>
      </c>
      <c r="M594" s="1" t="s">
        <v>1045</v>
      </c>
      <c r="N594" s="1" t="s">
        <v>6618</v>
      </c>
      <c r="O594" s="1"/>
      <c r="P594" s="1"/>
      <c r="Q594" s="1"/>
      <c r="R594" s="1" t="s">
        <v>218</v>
      </c>
      <c r="S594" s="1" t="s">
        <v>853</v>
      </c>
      <c r="T594" s="1"/>
      <c r="U594" s="1" t="s">
        <v>657</v>
      </c>
      <c r="V594" s="1" t="s">
        <v>658</v>
      </c>
      <c r="W594" s="1"/>
      <c r="X594" s="1" t="e">
        <f t="shared" si="45"/>
        <v>#N/A</v>
      </c>
      <c r="Y594" s="1" t="e">
        <f t="shared" si="46"/>
        <v>#N/A</v>
      </c>
      <c r="Z594" s="1" t="e">
        <f t="shared" si="47"/>
        <v>#N/A</v>
      </c>
      <c r="AA594" s="1" t="e">
        <f t="shared" si="48"/>
        <v>#N/A</v>
      </c>
      <c r="AB594" s="1" t="e">
        <f t="shared" si="49"/>
        <v>#N/A</v>
      </c>
    </row>
    <row r="595" spans="1:28" hidden="1" x14ac:dyDescent="0.3">
      <c r="A595" s="1">
        <v>957</v>
      </c>
      <c r="B595" s="1" t="s">
        <v>794</v>
      </c>
      <c r="C595" s="5">
        <v>43663.752789351849</v>
      </c>
      <c r="D595" s="1" t="s">
        <v>1640</v>
      </c>
      <c r="E595" s="1" t="s">
        <v>48</v>
      </c>
      <c r="F595" s="1" t="s">
        <v>652</v>
      </c>
      <c r="G595" s="1" t="s">
        <v>653</v>
      </c>
      <c r="H595" s="1" t="s">
        <v>654</v>
      </c>
      <c r="I595" s="1" t="s">
        <v>85</v>
      </c>
      <c r="J595" s="1" t="s">
        <v>91</v>
      </c>
      <c r="K595" s="1" t="s">
        <v>596</v>
      </c>
      <c r="L595" s="2">
        <v>1000</v>
      </c>
      <c r="M595" s="1" t="s">
        <v>1221</v>
      </c>
      <c r="N595" s="1" t="s">
        <v>887</v>
      </c>
      <c r="O595" s="1"/>
      <c r="P595" s="1"/>
      <c r="Q595" s="1"/>
      <c r="R595" s="1"/>
      <c r="S595" s="1"/>
      <c r="T595" s="1"/>
      <c r="U595" s="1" t="s">
        <v>666</v>
      </c>
      <c r="V595" s="1" t="s">
        <v>667</v>
      </c>
      <c r="W595" s="1"/>
      <c r="X595" s="1">
        <f t="shared" si="45"/>
        <v>957</v>
      </c>
      <c r="Y595" s="1" t="str">
        <f t="shared" si="46"/>
        <v>Estimación Aprobada</v>
      </c>
      <c r="Z595" s="1">
        <f t="shared" si="47"/>
        <v>957</v>
      </c>
      <c r="AA595" s="1" t="str">
        <f t="shared" si="48"/>
        <v>Cerrado</v>
      </c>
      <c r="AB595" s="1" t="e">
        <f t="shared" si="49"/>
        <v>#N/A</v>
      </c>
    </row>
    <row r="596" spans="1:28" hidden="1" x14ac:dyDescent="0.3">
      <c r="A596" s="1">
        <v>960</v>
      </c>
      <c r="B596" s="1" t="s">
        <v>826</v>
      </c>
      <c r="C596" s="5">
        <v>43664.612361111111</v>
      </c>
      <c r="D596" s="1" t="s">
        <v>1643</v>
      </c>
      <c r="E596" s="1" t="s">
        <v>90</v>
      </c>
      <c r="F596" s="1" t="s">
        <v>700</v>
      </c>
      <c r="G596" s="1" t="s">
        <v>722</v>
      </c>
      <c r="H596" s="1" t="s">
        <v>654</v>
      </c>
      <c r="I596" s="1" t="s">
        <v>85</v>
      </c>
      <c r="J596" s="1" t="s">
        <v>98</v>
      </c>
      <c r="K596" s="1" t="s">
        <v>596</v>
      </c>
      <c r="L596" s="2">
        <v>2280</v>
      </c>
      <c r="M596" s="1" t="s">
        <v>1492</v>
      </c>
      <c r="N596" s="1" t="s">
        <v>80</v>
      </c>
      <c r="O596" s="1"/>
      <c r="P596" s="1"/>
      <c r="Q596" s="1"/>
      <c r="R596" s="1"/>
      <c r="S596" s="1"/>
      <c r="T596" s="1"/>
      <c r="U596" s="1" t="s">
        <v>666</v>
      </c>
      <c r="V596" s="1" t="s">
        <v>667</v>
      </c>
      <c r="W596" s="1"/>
      <c r="X596" s="1">
        <f t="shared" si="45"/>
        <v>960</v>
      </c>
      <c r="Y596" s="1" t="str">
        <f t="shared" si="46"/>
        <v>Estimación Aprobada</v>
      </c>
      <c r="Z596" s="1">
        <f t="shared" si="47"/>
        <v>960</v>
      </c>
      <c r="AA596" s="1" t="str">
        <f t="shared" si="48"/>
        <v>Cerrado</v>
      </c>
      <c r="AB596" s="1" t="e">
        <f t="shared" si="49"/>
        <v>#N/A</v>
      </c>
    </row>
    <row r="597" spans="1:28" hidden="1" x14ac:dyDescent="0.3">
      <c r="A597" s="1">
        <v>973</v>
      </c>
      <c r="B597" s="1" t="s">
        <v>842</v>
      </c>
      <c r="C597" s="5">
        <v>43668.758969907409</v>
      </c>
      <c r="D597" s="1" t="s">
        <v>1655</v>
      </c>
      <c r="E597" s="1" t="s">
        <v>48</v>
      </c>
      <c r="F597" s="1" t="s">
        <v>652</v>
      </c>
      <c r="G597" s="1" t="s">
        <v>653</v>
      </c>
      <c r="H597" s="1" t="s">
        <v>654</v>
      </c>
      <c r="I597" s="1" t="s">
        <v>123</v>
      </c>
      <c r="J597" s="1" t="s">
        <v>128</v>
      </c>
      <c r="K597" s="1" t="s">
        <v>122</v>
      </c>
      <c r="L597" s="2">
        <v>700</v>
      </c>
      <c r="M597" s="1" t="s">
        <v>680</v>
      </c>
      <c r="N597" s="1" t="s">
        <v>887</v>
      </c>
      <c r="O597" s="1"/>
      <c r="P597" s="1"/>
      <c r="Q597" s="1"/>
      <c r="R597" s="1"/>
      <c r="S597" s="1"/>
      <c r="T597" s="1"/>
      <c r="U597" s="1" t="s">
        <v>666</v>
      </c>
      <c r="V597" s="1" t="s">
        <v>667</v>
      </c>
      <c r="W597" s="1"/>
      <c r="X597" s="1">
        <f t="shared" si="45"/>
        <v>973</v>
      </c>
      <c r="Y597" s="1" t="str">
        <f t="shared" si="46"/>
        <v>Estimación Aprobada</v>
      </c>
      <c r="Z597" s="1">
        <f t="shared" si="47"/>
        <v>973</v>
      </c>
      <c r="AA597" s="1" t="str">
        <f t="shared" si="48"/>
        <v>Cerrado</v>
      </c>
      <c r="AB597" s="1" t="e">
        <f t="shared" si="49"/>
        <v>#N/A</v>
      </c>
    </row>
    <row r="598" spans="1:28" hidden="1" x14ac:dyDescent="0.3">
      <c r="A598" s="1">
        <v>974</v>
      </c>
      <c r="B598" s="1" t="s">
        <v>1497</v>
      </c>
      <c r="C598" s="5">
        <v>43669.461377314816</v>
      </c>
      <c r="D598" s="1" t="s">
        <v>1656</v>
      </c>
      <c r="E598" s="1" t="s">
        <v>48</v>
      </c>
      <c r="F598" s="1" t="s">
        <v>652</v>
      </c>
      <c r="G598" s="1" t="s">
        <v>653</v>
      </c>
      <c r="H598" s="1" t="s">
        <v>654</v>
      </c>
      <c r="I598" s="1" t="s">
        <v>55</v>
      </c>
      <c r="J598" s="1" t="s">
        <v>50</v>
      </c>
      <c r="K598" s="1" t="s">
        <v>650</v>
      </c>
      <c r="L598" s="2">
        <v>728</v>
      </c>
      <c r="M598" s="1" t="s">
        <v>1657</v>
      </c>
      <c r="N598" s="1" t="s">
        <v>887</v>
      </c>
      <c r="O598" s="1"/>
      <c r="P598" s="1"/>
      <c r="Q598" s="1"/>
      <c r="R598" s="1"/>
      <c r="S598" s="1"/>
      <c r="T598" s="1"/>
      <c r="U598" s="1" t="s">
        <v>666</v>
      </c>
      <c r="V598" s="1" t="s">
        <v>667</v>
      </c>
      <c r="W598" s="1"/>
      <c r="X598" s="1">
        <f t="shared" si="45"/>
        <v>974</v>
      </c>
      <c r="Y598" s="1" t="str">
        <f t="shared" si="46"/>
        <v>Estimación Aprobada</v>
      </c>
      <c r="Z598" s="1">
        <f t="shared" si="47"/>
        <v>974</v>
      </c>
      <c r="AA598" s="1" t="str">
        <f t="shared" si="48"/>
        <v>Cerrado</v>
      </c>
      <c r="AB598" s="1" t="e">
        <f t="shared" si="49"/>
        <v>#N/A</v>
      </c>
    </row>
    <row r="599" spans="1:28" hidden="1" x14ac:dyDescent="0.3">
      <c r="A599" s="1">
        <v>990</v>
      </c>
      <c r="B599" s="1" t="s">
        <v>207</v>
      </c>
      <c r="C599" s="5">
        <v>43676.61105324074</v>
      </c>
      <c r="D599" s="1" t="s">
        <v>1669</v>
      </c>
      <c r="E599" s="1" t="s">
        <v>90</v>
      </c>
      <c r="F599" s="1" t="s">
        <v>700</v>
      </c>
      <c r="G599" s="1" t="s">
        <v>722</v>
      </c>
      <c r="H599" s="1" t="s">
        <v>654</v>
      </c>
      <c r="I599" s="1" t="s">
        <v>123</v>
      </c>
      <c r="J599" s="1" t="s">
        <v>211</v>
      </c>
      <c r="K599" s="1" t="s">
        <v>207</v>
      </c>
      <c r="L599" s="2">
        <v>627</v>
      </c>
      <c r="M599" s="1" t="s">
        <v>988</v>
      </c>
      <c r="N599" s="1" t="s">
        <v>887</v>
      </c>
      <c r="O599" s="1"/>
      <c r="P599" s="1"/>
      <c r="Q599" s="1"/>
      <c r="R599" s="1"/>
      <c r="S599" s="1"/>
      <c r="T599" s="1"/>
      <c r="U599" s="1" t="s">
        <v>666</v>
      </c>
      <c r="V599" s="1" t="s">
        <v>667</v>
      </c>
      <c r="W599" s="1"/>
      <c r="X599" s="1">
        <f t="shared" si="45"/>
        <v>990</v>
      </c>
      <c r="Y599" s="1" t="str">
        <f t="shared" si="46"/>
        <v>Estimación Aprobada</v>
      </c>
      <c r="Z599" s="1">
        <f t="shared" si="47"/>
        <v>990</v>
      </c>
      <c r="AA599" s="1" t="str">
        <f t="shared" si="48"/>
        <v>Cerrado</v>
      </c>
      <c r="AB599" s="1" t="e">
        <f t="shared" si="49"/>
        <v>#N/A</v>
      </c>
    </row>
    <row r="600" spans="1:28" hidden="1" x14ac:dyDescent="0.3">
      <c r="A600" s="1">
        <v>991</v>
      </c>
      <c r="B600" s="1" t="s">
        <v>790</v>
      </c>
      <c r="C600" s="5">
        <v>43676.695972222224</v>
      </c>
      <c r="D600" s="1" t="s">
        <v>1670</v>
      </c>
      <c r="E600" s="1" t="s">
        <v>90</v>
      </c>
      <c r="F600" s="1" t="s">
        <v>700</v>
      </c>
      <c r="G600" s="1" t="s">
        <v>653</v>
      </c>
      <c r="H600" s="1" t="s">
        <v>654</v>
      </c>
      <c r="I600" s="1" t="s">
        <v>85</v>
      </c>
      <c r="J600" s="1" t="s">
        <v>91</v>
      </c>
      <c r="K600" s="1" t="s">
        <v>596</v>
      </c>
      <c r="L600" s="2">
        <v>417</v>
      </c>
      <c r="M600" s="1" t="s">
        <v>1671</v>
      </c>
      <c r="N600" s="1" t="s">
        <v>887</v>
      </c>
      <c r="O600" s="1"/>
      <c r="P600" s="1"/>
      <c r="Q600" s="1"/>
      <c r="R600" s="1"/>
      <c r="S600" s="1"/>
      <c r="T600" s="1"/>
      <c r="U600" s="1" t="s">
        <v>666</v>
      </c>
      <c r="V600" s="1" t="s">
        <v>667</v>
      </c>
      <c r="W600" s="1"/>
      <c r="X600" s="1">
        <f t="shared" si="45"/>
        <v>991</v>
      </c>
      <c r="Y600" s="1" t="str">
        <f t="shared" si="46"/>
        <v>Estimación Aprobada</v>
      </c>
      <c r="Z600" s="1">
        <f t="shared" si="47"/>
        <v>991</v>
      </c>
      <c r="AA600" s="1" t="str">
        <f t="shared" si="48"/>
        <v>Cerrado</v>
      </c>
      <c r="AB600" s="1" t="e">
        <f t="shared" si="49"/>
        <v>#N/A</v>
      </c>
    </row>
    <row r="601" spans="1:28" hidden="1" x14ac:dyDescent="0.3">
      <c r="A601" s="1">
        <v>993</v>
      </c>
      <c r="B601" s="1" t="s">
        <v>73</v>
      </c>
      <c r="C601" s="5">
        <v>43677.68167824074</v>
      </c>
      <c r="D601" s="1" t="s">
        <v>629</v>
      </c>
      <c r="E601" s="1" t="s">
        <v>78</v>
      </c>
      <c r="F601" s="1" t="s">
        <v>662</v>
      </c>
      <c r="G601" s="1" t="s">
        <v>653</v>
      </c>
      <c r="H601" s="1" t="s">
        <v>654</v>
      </c>
      <c r="I601" s="1" t="s">
        <v>39</v>
      </c>
      <c r="J601" s="1" t="s">
        <v>79</v>
      </c>
      <c r="K601" s="1" t="s">
        <v>73</v>
      </c>
      <c r="L601" s="2">
        <v>919</v>
      </c>
      <c r="M601" s="1" t="s">
        <v>664</v>
      </c>
      <c r="N601" s="1" t="s">
        <v>887</v>
      </c>
      <c r="O601" s="1"/>
      <c r="P601" s="1"/>
      <c r="Q601" s="1"/>
      <c r="R601" s="1"/>
      <c r="S601" s="1"/>
      <c r="T601" s="1"/>
      <c r="U601" s="1" t="s">
        <v>666</v>
      </c>
      <c r="V601" s="1" t="s">
        <v>667</v>
      </c>
      <c r="W601" s="1"/>
      <c r="X601" s="1">
        <f t="shared" si="45"/>
        <v>993</v>
      </c>
      <c r="Y601" s="1" t="str">
        <f t="shared" si="46"/>
        <v>Estimación Aprobada</v>
      </c>
      <c r="Z601" s="1">
        <f t="shared" si="47"/>
        <v>993</v>
      </c>
      <c r="AA601" s="1" t="str">
        <f t="shared" si="48"/>
        <v>Cerrado</v>
      </c>
      <c r="AB601" s="1" t="e">
        <f t="shared" si="49"/>
        <v>#N/A</v>
      </c>
    </row>
    <row r="602" spans="1:28" hidden="1" x14ac:dyDescent="0.3">
      <c r="A602" s="1">
        <v>1021</v>
      </c>
      <c r="B602" s="1" t="s">
        <v>790</v>
      </c>
      <c r="C602" s="5">
        <v>43691.508726851855</v>
      </c>
      <c r="D602" s="1" t="s">
        <v>1703</v>
      </c>
      <c r="E602" s="1" t="s">
        <v>354</v>
      </c>
      <c r="F602" s="1" t="s">
        <v>792</v>
      </c>
      <c r="G602" s="1" t="s">
        <v>653</v>
      </c>
      <c r="H602" s="1" t="s">
        <v>654</v>
      </c>
      <c r="I602" s="1" t="s">
        <v>85</v>
      </c>
      <c r="J602" s="1" t="s">
        <v>355</v>
      </c>
      <c r="K602" s="1" t="s">
        <v>596</v>
      </c>
      <c r="L602" s="2">
        <v>81</v>
      </c>
      <c r="M602" s="1" t="s">
        <v>793</v>
      </c>
      <c r="N602" s="1" t="s">
        <v>887</v>
      </c>
      <c r="O602" s="1"/>
      <c r="P602" s="1"/>
      <c r="Q602" s="1"/>
      <c r="R602" s="1"/>
      <c r="S602" s="1"/>
      <c r="T602" s="1"/>
      <c r="U602" s="1" t="s">
        <v>666</v>
      </c>
      <c r="V602" s="1" t="s">
        <v>667</v>
      </c>
      <c r="W602" s="1"/>
      <c r="X602" s="1">
        <f t="shared" si="45"/>
        <v>1021</v>
      </c>
      <c r="Y602" s="1" t="str">
        <f t="shared" si="46"/>
        <v>Estimación Aprobada</v>
      </c>
      <c r="Z602" s="1">
        <f t="shared" si="47"/>
        <v>1021</v>
      </c>
      <c r="AA602" s="1" t="str">
        <f t="shared" si="48"/>
        <v>Cerrado</v>
      </c>
      <c r="AB602" s="1" t="e">
        <f t="shared" si="49"/>
        <v>#N/A</v>
      </c>
    </row>
    <row r="603" spans="1:28" hidden="1" x14ac:dyDescent="0.3">
      <c r="A603" s="1">
        <v>1063</v>
      </c>
      <c r="B603" s="1" t="s">
        <v>790</v>
      </c>
      <c r="C603" s="5">
        <v>43707.593124999999</v>
      </c>
      <c r="D603" s="1" t="s">
        <v>130</v>
      </c>
      <c r="E603" s="1" t="s">
        <v>90</v>
      </c>
      <c r="F603" s="1" t="s">
        <v>700</v>
      </c>
      <c r="G603" s="1" t="s">
        <v>653</v>
      </c>
      <c r="H603" s="1" t="s">
        <v>654</v>
      </c>
      <c r="I603" s="1" t="s">
        <v>85</v>
      </c>
      <c r="J603" s="1" t="s">
        <v>98</v>
      </c>
      <c r="K603" s="1" t="s">
        <v>596</v>
      </c>
      <c r="L603" s="2">
        <v>960</v>
      </c>
      <c r="M603" s="1" t="s">
        <v>1715</v>
      </c>
      <c r="N603" s="1" t="s">
        <v>80</v>
      </c>
      <c r="O603" s="1"/>
      <c r="P603" s="1"/>
      <c r="Q603" s="1"/>
      <c r="R603" s="1" t="s">
        <v>218</v>
      </c>
      <c r="S603" s="1" t="s">
        <v>709</v>
      </c>
      <c r="T603" s="1"/>
      <c r="U603" s="1" t="s">
        <v>666</v>
      </c>
      <c r="V603" s="1" t="s">
        <v>667</v>
      </c>
      <c r="W603" s="1"/>
      <c r="X603" s="1">
        <f t="shared" si="45"/>
        <v>1063</v>
      </c>
      <c r="Y603" s="1" t="str">
        <f t="shared" si="46"/>
        <v>Estimación Aprobada</v>
      </c>
      <c r="Z603" s="1">
        <f t="shared" si="47"/>
        <v>1063</v>
      </c>
      <c r="AA603" s="1" t="str">
        <f t="shared" si="48"/>
        <v>Cerrado</v>
      </c>
      <c r="AB603" s="1" t="e">
        <f t="shared" si="49"/>
        <v>#N/A</v>
      </c>
    </row>
    <row r="604" spans="1:28" hidden="1" x14ac:dyDescent="0.3">
      <c r="A604" s="1">
        <v>1072</v>
      </c>
      <c r="B604" s="1" t="s">
        <v>707</v>
      </c>
      <c r="C604" s="5">
        <v>43713.560856481483</v>
      </c>
      <c r="D604" s="1" t="s">
        <v>1755</v>
      </c>
      <c r="E604" s="1" t="s">
        <v>159</v>
      </c>
      <c r="F604" s="1" t="s">
        <v>688</v>
      </c>
      <c r="G604" s="1" t="s">
        <v>653</v>
      </c>
      <c r="H604" s="1" t="s">
        <v>654</v>
      </c>
      <c r="I604" s="1" t="s">
        <v>85</v>
      </c>
      <c r="J604" s="1" t="s">
        <v>160</v>
      </c>
      <c r="K604" s="1" t="s">
        <v>707</v>
      </c>
      <c r="L604" s="2">
        <v>893</v>
      </c>
      <c r="M604" s="1" t="s">
        <v>834</v>
      </c>
      <c r="N604" s="1" t="s">
        <v>887</v>
      </c>
      <c r="O604" s="1"/>
      <c r="P604" s="1"/>
      <c r="Q604" s="1"/>
      <c r="R604" s="1" t="s">
        <v>218</v>
      </c>
      <c r="S604" s="1" t="s">
        <v>759</v>
      </c>
      <c r="T604" s="1"/>
      <c r="U604" s="1" t="s">
        <v>666</v>
      </c>
      <c r="V604" s="1" t="s">
        <v>667</v>
      </c>
      <c r="W604" s="1"/>
      <c r="X604" s="1">
        <f t="shared" si="45"/>
        <v>1072</v>
      </c>
      <c r="Y604" s="1" t="str">
        <f t="shared" si="46"/>
        <v>Estimación Aprobada</v>
      </c>
      <c r="Z604" s="1">
        <f t="shared" si="47"/>
        <v>1072</v>
      </c>
      <c r="AA604" s="1" t="str">
        <f t="shared" si="48"/>
        <v>Cerrado</v>
      </c>
      <c r="AB604" s="1" t="e">
        <f t="shared" si="49"/>
        <v>#N/A</v>
      </c>
    </row>
    <row r="605" spans="1:28" hidden="1" x14ac:dyDescent="0.3">
      <c r="A605" s="1">
        <v>1080</v>
      </c>
      <c r="B605" s="1" t="s">
        <v>835</v>
      </c>
      <c r="C605" s="5">
        <v>43718.633726851855</v>
      </c>
      <c r="D605" s="1" t="s">
        <v>1762</v>
      </c>
      <c r="E605" s="1" t="s">
        <v>48</v>
      </c>
      <c r="F605" s="1" t="s">
        <v>652</v>
      </c>
      <c r="G605" s="1" t="s">
        <v>653</v>
      </c>
      <c r="H605" s="1" t="s">
        <v>654</v>
      </c>
      <c r="I605" s="1" t="s">
        <v>123</v>
      </c>
      <c r="J605" s="1" t="s">
        <v>50</v>
      </c>
      <c r="K605" s="1" t="s">
        <v>207</v>
      </c>
      <c r="L605" s="2">
        <v>734</v>
      </c>
      <c r="M605" s="1" t="s">
        <v>1045</v>
      </c>
      <c r="N605" s="1" t="s">
        <v>6618</v>
      </c>
      <c r="O605" s="1"/>
      <c r="P605" s="1"/>
      <c r="Q605" s="1"/>
      <c r="R605" s="1"/>
      <c r="S605" s="1"/>
      <c r="T605" s="1"/>
      <c r="U605" s="1" t="s">
        <v>666</v>
      </c>
      <c r="V605" s="1" t="s">
        <v>667</v>
      </c>
      <c r="W605" s="1"/>
      <c r="X605" s="1">
        <f t="shared" si="45"/>
        <v>1080</v>
      </c>
      <c r="Y605" s="1" t="str">
        <f t="shared" si="46"/>
        <v>Estimación Aprobada</v>
      </c>
      <c r="Z605" s="1">
        <f t="shared" si="47"/>
        <v>1080</v>
      </c>
      <c r="AA605" s="1" t="str">
        <f t="shared" si="48"/>
        <v>Cerrado</v>
      </c>
      <c r="AB605" s="1" t="e">
        <f t="shared" si="49"/>
        <v>#N/A</v>
      </c>
    </row>
    <row r="606" spans="1:28" hidden="1" x14ac:dyDescent="0.3">
      <c r="A606" s="1">
        <v>1084</v>
      </c>
      <c r="B606" s="1" t="s">
        <v>678</v>
      </c>
      <c r="C606" s="5">
        <v>43719.463923611111</v>
      </c>
      <c r="D606" s="1" t="s">
        <v>1767</v>
      </c>
      <c r="E606" s="1" t="s">
        <v>48</v>
      </c>
      <c r="F606" s="1" t="s">
        <v>652</v>
      </c>
      <c r="G606" s="1" t="s">
        <v>722</v>
      </c>
      <c r="H606" s="1" t="s">
        <v>654</v>
      </c>
      <c r="I606" s="1" t="s">
        <v>123</v>
      </c>
      <c r="J606" s="1" t="s">
        <v>128</v>
      </c>
      <c r="K606" s="1" t="s">
        <v>122</v>
      </c>
      <c r="L606" s="2">
        <v>700</v>
      </c>
      <c r="M606" s="1" t="s">
        <v>680</v>
      </c>
      <c r="N606" s="1" t="s">
        <v>887</v>
      </c>
      <c r="O606" s="1"/>
      <c r="P606" s="1"/>
      <c r="Q606" s="1"/>
      <c r="R606" s="1" t="s">
        <v>218</v>
      </c>
      <c r="S606" s="1" t="s">
        <v>672</v>
      </c>
      <c r="T606" s="1"/>
      <c r="U606" s="1" t="s">
        <v>666</v>
      </c>
      <c r="V606" s="1" t="s">
        <v>667</v>
      </c>
      <c r="W606" s="1"/>
      <c r="X606" s="1">
        <f t="shared" si="45"/>
        <v>1084</v>
      </c>
      <c r="Y606" s="1" t="str">
        <f t="shared" si="46"/>
        <v>Estimación Aprobada</v>
      </c>
      <c r="Z606" s="1">
        <f t="shared" si="47"/>
        <v>1084</v>
      </c>
      <c r="AA606" s="1" t="str">
        <f t="shared" si="48"/>
        <v>Cancelado</v>
      </c>
      <c r="AB606" s="1" t="e">
        <f t="shared" si="49"/>
        <v>#N/A</v>
      </c>
    </row>
    <row r="607" spans="1:28" hidden="1" x14ac:dyDescent="0.3">
      <c r="A607" s="1">
        <v>1103</v>
      </c>
      <c r="B607" s="1" t="s">
        <v>842</v>
      </c>
      <c r="C607" s="5">
        <v>43721.591990740744</v>
      </c>
      <c r="D607" s="1" t="s">
        <v>1785</v>
      </c>
      <c r="E607" s="1" t="s">
        <v>48</v>
      </c>
      <c r="F607" s="1" t="s">
        <v>652</v>
      </c>
      <c r="G607" s="1" t="s">
        <v>653</v>
      </c>
      <c r="H607" s="1" t="s">
        <v>654</v>
      </c>
      <c r="I607" s="1" t="s">
        <v>123</v>
      </c>
      <c r="J607" s="1" t="s">
        <v>128</v>
      </c>
      <c r="K607" s="1" t="s">
        <v>122</v>
      </c>
      <c r="L607" s="2">
        <v>700</v>
      </c>
      <c r="M607" s="1" t="s">
        <v>680</v>
      </c>
      <c r="N607" s="1" t="s">
        <v>887</v>
      </c>
      <c r="O607" s="1"/>
      <c r="P607" s="1"/>
      <c r="Q607" s="1"/>
      <c r="R607" s="1"/>
      <c r="S607" s="1"/>
      <c r="T607" s="1"/>
      <c r="U607" s="1" t="s">
        <v>666</v>
      </c>
      <c r="V607" s="1" t="s">
        <v>667</v>
      </c>
      <c r="W607" s="1"/>
      <c r="X607" s="1">
        <f t="shared" si="45"/>
        <v>1103</v>
      </c>
      <c r="Y607" s="1" t="str">
        <f t="shared" si="46"/>
        <v>Estimación Aprobada</v>
      </c>
      <c r="Z607" s="1">
        <f t="shared" si="47"/>
        <v>1103</v>
      </c>
      <c r="AA607" s="1" t="str">
        <f t="shared" si="48"/>
        <v>Cerrado</v>
      </c>
      <c r="AB607" s="1" t="e">
        <f t="shared" si="49"/>
        <v>#N/A</v>
      </c>
    </row>
    <row r="608" spans="1:28" hidden="1" x14ac:dyDescent="0.3">
      <c r="A608" s="1">
        <v>1117</v>
      </c>
      <c r="B608" s="1" t="s">
        <v>40</v>
      </c>
      <c r="C608" s="5">
        <v>43731.451354166667</v>
      </c>
      <c r="D608" s="1" t="s">
        <v>1796</v>
      </c>
      <c r="E608" s="1" t="s">
        <v>78</v>
      </c>
      <c r="F608" s="1" t="s">
        <v>662</v>
      </c>
      <c r="G608" s="1" t="s">
        <v>653</v>
      </c>
      <c r="H608" s="1" t="s">
        <v>654</v>
      </c>
      <c r="I608" s="1" t="s">
        <v>39</v>
      </c>
      <c r="J608" s="1" t="s">
        <v>682</v>
      </c>
      <c r="K608" s="1" t="s">
        <v>40</v>
      </c>
      <c r="L608" s="2">
        <v>887</v>
      </c>
      <c r="M608" s="1" t="s">
        <v>1797</v>
      </c>
      <c r="N608" s="1" t="s">
        <v>6616</v>
      </c>
      <c r="O608" s="1"/>
      <c r="P608" s="1"/>
      <c r="Q608" s="1"/>
      <c r="R608" s="1"/>
      <c r="S608" s="1"/>
      <c r="T608" s="1"/>
      <c r="U608" s="1" t="s">
        <v>666</v>
      </c>
      <c r="V608" s="1" t="s">
        <v>667</v>
      </c>
      <c r="W608" s="1"/>
      <c r="X608" s="1">
        <f t="shared" si="45"/>
        <v>1117</v>
      </c>
      <c r="Y608" s="1" t="str">
        <f t="shared" si="46"/>
        <v>Estimación Aprobada</v>
      </c>
      <c r="Z608" s="1">
        <f t="shared" si="47"/>
        <v>1117</v>
      </c>
      <c r="AA608" s="1" t="str">
        <f t="shared" si="48"/>
        <v>Cerrado</v>
      </c>
      <c r="AB608" s="1" t="e">
        <f t="shared" si="49"/>
        <v>#N/A</v>
      </c>
    </row>
    <row r="609" spans="1:28" hidden="1" x14ac:dyDescent="0.3">
      <c r="A609" s="1">
        <v>1143</v>
      </c>
      <c r="B609" s="1" t="s">
        <v>1407</v>
      </c>
      <c r="C609" s="5">
        <v>43741.560289351852</v>
      </c>
      <c r="D609" s="1" t="s">
        <v>1830</v>
      </c>
      <c r="E609" s="1" t="s">
        <v>78</v>
      </c>
      <c r="F609" s="1" t="s">
        <v>662</v>
      </c>
      <c r="G609" s="1" t="s">
        <v>653</v>
      </c>
      <c r="H609" s="1" t="s">
        <v>654</v>
      </c>
      <c r="I609" s="1" t="s">
        <v>39</v>
      </c>
      <c r="J609" s="1" t="s">
        <v>1378</v>
      </c>
      <c r="K609" s="1" t="s">
        <v>186</v>
      </c>
      <c r="L609" s="2">
        <v>217</v>
      </c>
      <c r="M609" s="1" t="s">
        <v>1379</v>
      </c>
      <c r="N609" s="1" t="s">
        <v>6616</v>
      </c>
      <c r="O609" s="1"/>
      <c r="P609" s="1"/>
      <c r="Q609" s="1"/>
      <c r="R609" s="1" t="s">
        <v>218</v>
      </c>
      <c r="S609" s="1" t="s">
        <v>2261</v>
      </c>
      <c r="T609" s="1"/>
      <c r="U609" s="1" t="s">
        <v>666</v>
      </c>
      <c r="V609" s="1" t="s">
        <v>667</v>
      </c>
      <c r="W609" s="1"/>
      <c r="X609" s="1">
        <f t="shared" si="45"/>
        <v>1143</v>
      </c>
      <c r="Y609" s="1" t="str">
        <f t="shared" si="46"/>
        <v>Estimación Aprobada</v>
      </c>
      <c r="Z609" s="1">
        <f t="shared" si="47"/>
        <v>1143</v>
      </c>
      <c r="AA609" s="1" t="str">
        <f t="shared" si="48"/>
        <v>Cerrado</v>
      </c>
      <c r="AB609" s="1" t="e">
        <f t="shared" si="49"/>
        <v>#N/A</v>
      </c>
    </row>
    <row r="610" spans="1:28" hidden="1" x14ac:dyDescent="0.3">
      <c r="A610" s="1">
        <v>1151</v>
      </c>
      <c r="B610" s="1" t="s">
        <v>891</v>
      </c>
      <c r="C610" s="5">
        <v>43747.558148148149</v>
      </c>
      <c r="D610" s="1" t="s">
        <v>1838</v>
      </c>
      <c r="E610" s="1" t="s">
        <v>90</v>
      </c>
      <c r="F610" s="1" t="s">
        <v>700</v>
      </c>
      <c r="G610" s="1" t="s">
        <v>653</v>
      </c>
      <c r="H610" s="1" t="s">
        <v>654</v>
      </c>
      <c r="I610" s="1" t="s">
        <v>85</v>
      </c>
      <c r="J610" s="1" t="s">
        <v>217</v>
      </c>
      <c r="K610" s="1" t="s">
        <v>596</v>
      </c>
      <c r="L610" s="2">
        <v>1001</v>
      </c>
      <c r="M610" s="1" t="s">
        <v>1342</v>
      </c>
      <c r="N610" s="1" t="s">
        <v>887</v>
      </c>
      <c r="O610" s="1"/>
      <c r="P610" s="1"/>
      <c r="Q610" s="1"/>
      <c r="R610" s="1" t="s">
        <v>218</v>
      </c>
      <c r="S610" s="1" t="s">
        <v>1115</v>
      </c>
      <c r="T610" s="1"/>
      <c r="U610" s="1" t="s">
        <v>666</v>
      </c>
      <c r="V610" s="1" t="s">
        <v>667</v>
      </c>
      <c r="W610" s="1"/>
      <c r="X610" s="1">
        <f t="shared" si="45"/>
        <v>1151</v>
      </c>
      <c r="Y610" s="1" t="str">
        <f t="shared" si="46"/>
        <v>Estimación Aprobada</v>
      </c>
      <c r="Z610" s="1">
        <f t="shared" si="47"/>
        <v>1151</v>
      </c>
      <c r="AA610" s="1" t="str">
        <f t="shared" si="48"/>
        <v>Cancelado</v>
      </c>
      <c r="AB610" s="1" t="e">
        <f t="shared" si="49"/>
        <v>#N/A</v>
      </c>
    </row>
    <row r="611" spans="1:28" hidden="1" x14ac:dyDescent="0.3">
      <c r="A611" s="1">
        <v>1157</v>
      </c>
      <c r="B611" s="1" t="s">
        <v>826</v>
      </c>
      <c r="C611" s="5">
        <v>43749.550416666665</v>
      </c>
      <c r="D611" s="1" t="s">
        <v>1844</v>
      </c>
      <c r="E611" s="1" t="s">
        <v>90</v>
      </c>
      <c r="F611" s="1" t="s">
        <v>700</v>
      </c>
      <c r="G611" s="1" t="s">
        <v>722</v>
      </c>
      <c r="H611" s="1" t="s">
        <v>654</v>
      </c>
      <c r="I611" s="1" t="s">
        <v>85</v>
      </c>
      <c r="J611" s="1" t="s">
        <v>98</v>
      </c>
      <c r="K611" s="1" t="s">
        <v>84</v>
      </c>
      <c r="L611" s="2">
        <v>936</v>
      </c>
      <c r="M611" s="1" t="s">
        <v>1147</v>
      </c>
      <c r="N611" s="1" t="s">
        <v>887</v>
      </c>
      <c r="O611" s="1" t="s">
        <v>257</v>
      </c>
      <c r="P611" s="1"/>
      <c r="Q611" s="1"/>
      <c r="R611" s="1" t="s">
        <v>1828</v>
      </c>
      <c r="S611" s="1" t="s">
        <v>1845</v>
      </c>
      <c r="T611" s="1"/>
      <c r="U611" s="1" t="s">
        <v>666</v>
      </c>
      <c r="V611" s="1" t="s">
        <v>667</v>
      </c>
      <c r="W611" s="1"/>
      <c r="X611" s="1">
        <f t="shared" si="45"/>
        <v>1157</v>
      </c>
      <c r="Y611" s="1" t="str">
        <f t="shared" si="46"/>
        <v>Estimación Registrada.</v>
      </c>
      <c r="Z611" s="1">
        <f t="shared" si="47"/>
        <v>1157</v>
      </c>
      <c r="AA611" s="1" t="str">
        <f t="shared" si="48"/>
        <v>Cerrado</v>
      </c>
      <c r="AB611" s="1" t="e">
        <f t="shared" si="49"/>
        <v>#N/A</v>
      </c>
    </row>
    <row r="612" spans="1:28" hidden="1" x14ac:dyDescent="0.3">
      <c r="A612" s="1">
        <v>1158</v>
      </c>
      <c r="B612" s="1" t="s">
        <v>787</v>
      </c>
      <c r="C612" s="5">
        <v>43749.614490740743</v>
      </c>
      <c r="D612" s="1" t="s">
        <v>1846</v>
      </c>
      <c r="E612" s="1" t="s">
        <v>90</v>
      </c>
      <c r="F612" s="1" t="s">
        <v>700</v>
      </c>
      <c r="G612" s="1" t="s">
        <v>653</v>
      </c>
      <c r="H612" s="1" t="s">
        <v>654</v>
      </c>
      <c r="I612" s="1" t="s">
        <v>85</v>
      </c>
      <c r="J612" s="1" t="s">
        <v>98</v>
      </c>
      <c r="K612" s="1" t="s">
        <v>84</v>
      </c>
      <c r="L612" s="2">
        <v>332</v>
      </c>
      <c r="M612" s="1" t="s">
        <v>789</v>
      </c>
      <c r="N612" s="1" t="s">
        <v>887</v>
      </c>
      <c r="O612" s="1" t="s">
        <v>257</v>
      </c>
      <c r="P612" s="1"/>
      <c r="Q612" s="1"/>
      <c r="R612" s="1" t="s">
        <v>1828</v>
      </c>
      <c r="S612" s="1" t="s">
        <v>1847</v>
      </c>
      <c r="T612" s="1"/>
      <c r="U612" s="1" t="s">
        <v>666</v>
      </c>
      <c r="V612" s="1" t="s">
        <v>667</v>
      </c>
      <c r="W612" s="1"/>
      <c r="X612" s="1">
        <f t="shared" si="45"/>
        <v>1158</v>
      </c>
      <c r="Y612" s="1" t="str">
        <f t="shared" si="46"/>
        <v>Estimación Aprobada</v>
      </c>
      <c r="Z612" s="1">
        <f t="shared" si="47"/>
        <v>1158</v>
      </c>
      <c r="AA612" s="1" t="str">
        <f t="shared" si="48"/>
        <v>Cerrado</v>
      </c>
      <c r="AB612" s="1" t="e">
        <f t="shared" si="49"/>
        <v>#N/A</v>
      </c>
    </row>
    <row r="613" spans="1:28" hidden="1" x14ac:dyDescent="0.3">
      <c r="A613" s="1">
        <v>1162</v>
      </c>
      <c r="B613" s="1" t="s">
        <v>835</v>
      </c>
      <c r="C613" s="5">
        <v>43753.694120370368</v>
      </c>
      <c r="D613" s="1" t="s">
        <v>1852</v>
      </c>
      <c r="E613" s="1" t="s">
        <v>90</v>
      </c>
      <c r="F613" s="1" t="s">
        <v>700</v>
      </c>
      <c r="G613" s="1" t="s">
        <v>653</v>
      </c>
      <c r="H613" s="1" t="s">
        <v>654</v>
      </c>
      <c r="I613" s="1" t="s">
        <v>123</v>
      </c>
      <c r="J613" s="1" t="s">
        <v>211</v>
      </c>
      <c r="K613" s="1" t="s">
        <v>207</v>
      </c>
      <c r="L613" s="2">
        <v>627</v>
      </c>
      <c r="M613" s="1" t="s">
        <v>988</v>
      </c>
      <c r="N613" s="1" t="s">
        <v>887</v>
      </c>
      <c r="O613" s="1"/>
      <c r="P613" s="1"/>
      <c r="Q613" s="1"/>
      <c r="R613" s="1" t="s">
        <v>218</v>
      </c>
      <c r="S613" s="1" t="s">
        <v>1138</v>
      </c>
      <c r="T613" s="1"/>
      <c r="U613" s="1" t="s">
        <v>666</v>
      </c>
      <c r="V613" s="1" t="s">
        <v>667</v>
      </c>
      <c r="W613" s="1"/>
      <c r="X613" s="1">
        <f t="shared" si="45"/>
        <v>1162</v>
      </c>
      <c r="Y613" s="1" t="str">
        <f t="shared" si="46"/>
        <v>Estimación Aprobada</v>
      </c>
      <c r="Z613" s="1">
        <f t="shared" si="47"/>
        <v>1162</v>
      </c>
      <c r="AA613" s="1" t="str">
        <f t="shared" si="48"/>
        <v>Cerrado</v>
      </c>
      <c r="AB613" s="1" t="e">
        <f t="shared" si="49"/>
        <v>#N/A</v>
      </c>
    </row>
    <row r="614" spans="1:28" hidden="1" x14ac:dyDescent="0.3">
      <c r="A614" s="1">
        <v>1210</v>
      </c>
      <c r="B614" s="1" t="s">
        <v>54</v>
      </c>
      <c r="C614" s="5">
        <v>43777.604548611111</v>
      </c>
      <c r="D614" s="1" t="s">
        <v>1895</v>
      </c>
      <c r="E614" s="1" t="s">
        <v>61</v>
      </c>
      <c r="F614" s="1" t="s">
        <v>719</v>
      </c>
      <c r="G614" s="1" t="s">
        <v>653</v>
      </c>
      <c r="H614" s="1" t="s">
        <v>654</v>
      </c>
      <c r="I614" s="1" t="s">
        <v>55</v>
      </c>
      <c r="J614" s="1" t="s">
        <v>62</v>
      </c>
      <c r="K614" s="1" t="s">
        <v>54</v>
      </c>
      <c r="L614" s="2">
        <v>297</v>
      </c>
      <c r="M614" s="1" t="s">
        <v>1023</v>
      </c>
      <c r="N614" s="1" t="s">
        <v>6618</v>
      </c>
      <c r="O614" s="1"/>
      <c r="P614" s="1"/>
      <c r="Q614" s="1"/>
      <c r="R614" s="1" t="s">
        <v>218</v>
      </c>
      <c r="S614" s="1" t="s">
        <v>759</v>
      </c>
      <c r="T614" s="1"/>
      <c r="U614" s="1" t="s">
        <v>666</v>
      </c>
      <c r="V614" s="1" t="s">
        <v>667</v>
      </c>
      <c r="W614" s="1"/>
      <c r="X614" s="1" t="e">
        <f t="shared" si="45"/>
        <v>#N/A</v>
      </c>
      <c r="Y614" s="1" t="e">
        <f t="shared" si="46"/>
        <v>#N/A</v>
      </c>
      <c r="Z614" s="1">
        <f t="shared" si="47"/>
        <v>1210</v>
      </c>
      <c r="AA614" s="1" t="str">
        <f t="shared" si="48"/>
        <v>Cerrado</v>
      </c>
      <c r="AB614" s="1" t="e">
        <f t="shared" si="49"/>
        <v>#N/A</v>
      </c>
    </row>
    <row r="615" spans="1:28" hidden="1" x14ac:dyDescent="0.3">
      <c r="A615" s="1">
        <v>1218</v>
      </c>
      <c r="B615" s="1" t="s">
        <v>790</v>
      </c>
      <c r="C615" s="5">
        <v>43784.490486111114</v>
      </c>
      <c r="D615" s="1" t="s">
        <v>254</v>
      </c>
      <c r="E615" s="1" t="s">
        <v>48</v>
      </c>
      <c r="F615" s="1" t="s">
        <v>652</v>
      </c>
      <c r="G615" s="1" t="s">
        <v>653</v>
      </c>
      <c r="H615" s="1" t="s">
        <v>654</v>
      </c>
      <c r="I615" s="1" t="s">
        <v>85</v>
      </c>
      <c r="J615" s="1" t="s">
        <v>98</v>
      </c>
      <c r="K615" s="1" t="s">
        <v>596</v>
      </c>
      <c r="L615" s="2">
        <v>645</v>
      </c>
      <c r="M615" s="1" t="s">
        <v>797</v>
      </c>
      <c r="N615" s="1" t="s">
        <v>887</v>
      </c>
      <c r="O615" s="1" t="s">
        <v>257</v>
      </c>
      <c r="P615" s="1"/>
      <c r="Q615" s="1"/>
      <c r="R615" s="1" t="s">
        <v>1828</v>
      </c>
      <c r="S615" s="1" t="s">
        <v>1845</v>
      </c>
      <c r="T615" s="1"/>
      <c r="U615" s="1" t="s">
        <v>666</v>
      </c>
      <c r="V615" s="1" t="s">
        <v>667</v>
      </c>
      <c r="W615" s="1"/>
      <c r="X615" s="1">
        <f t="shared" si="45"/>
        <v>1218</v>
      </c>
      <c r="Y615" s="1" t="str">
        <f t="shared" si="46"/>
        <v>Estimación Aprobada</v>
      </c>
      <c r="Z615" s="1">
        <f t="shared" si="47"/>
        <v>1218</v>
      </c>
      <c r="AA615" s="1" t="str">
        <f t="shared" si="48"/>
        <v>Cerrado</v>
      </c>
      <c r="AB615" s="1" t="e">
        <f t="shared" si="49"/>
        <v>#N/A</v>
      </c>
    </row>
    <row r="616" spans="1:28" hidden="1" x14ac:dyDescent="0.3">
      <c r="A616" s="1">
        <v>1238</v>
      </c>
      <c r="B616" s="1" t="s">
        <v>1376</v>
      </c>
      <c r="C616" s="5">
        <v>43796.477777777778</v>
      </c>
      <c r="D616" s="1" t="s">
        <v>1929</v>
      </c>
      <c r="E616" s="1" t="s">
        <v>78</v>
      </c>
      <c r="F616" s="1" t="s">
        <v>662</v>
      </c>
      <c r="G616" s="1" t="s">
        <v>653</v>
      </c>
      <c r="H616" s="1" t="s">
        <v>654</v>
      </c>
      <c r="I616" s="1" t="s">
        <v>39</v>
      </c>
      <c r="J616" s="1" t="s">
        <v>394</v>
      </c>
      <c r="K616" s="1" t="s">
        <v>186</v>
      </c>
      <c r="L616" s="2">
        <v>217</v>
      </c>
      <c r="M616" s="1" t="s">
        <v>1379</v>
      </c>
      <c r="N616" s="1" t="s">
        <v>6616</v>
      </c>
      <c r="O616" s="1"/>
      <c r="P616" s="1"/>
      <c r="Q616" s="1"/>
      <c r="R616" s="1" t="s">
        <v>218</v>
      </c>
      <c r="S616" s="1" t="s">
        <v>1930</v>
      </c>
      <c r="T616" s="1"/>
      <c r="U616" s="1" t="s">
        <v>666</v>
      </c>
      <c r="V616" s="1" t="s">
        <v>667</v>
      </c>
      <c r="W616" s="1"/>
      <c r="X616" s="1">
        <f t="shared" si="45"/>
        <v>1238</v>
      </c>
      <c r="Y616" s="1" t="str">
        <f t="shared" si="46"/>
        <v>Estimación Aprobada</v>
      </c>
      <c r="Z616" s="1">
        <f t="shared" si="47"/>
        <v>1238</v>
      </c>
      <c r="AA616" s="1" t="str">
        <f t="shared" si="48"/>
        <v>Cerrado</v>
      </c>
      <c r="AB616" s="1" t="e">
        <f t="shared" si="49"/>
        <v>#N/A</v>
      </c>
    </row>
    <row r="617" spans="1:28" hidden="1" x14ac:dyDescent="0.3">
      <c r="A617" s="1">
        <v>1242</v>
      </c>
      <c r="B617" s="1" t="s">
        <v>945</v>
      </c>
      <c r="C617" s="5">
        <v>43797.435277777775</v>
      </c>
      <c r="D617" s="1" t="s">
        <v>1934</v>
      </c>
      <c r="E617" s="1" t="s">
        <v>216</v>
      </c>
      <c r="F617" s="1" t="s">
        <v>691</v>
      </c>
      <c r="G617" s="1" t="s">
        <v>653</v>
      </c>
      <c r="H617" s="1" t="s">
        <v>654</v>
      </c>
      <c r="I617" s="1" t="s">
        <v>39</v>
      </c>
      <c r="J617" s="1" t="s">
        <v>210</v>
      </c>
      <c r="K617" s="1" t="s">
        <v>214</v>
      </c>
      <c r="L617" s="2">
        <v>408</v>
      </c>
      <c r="M617" s="1" t="s">
        <v>717</v>
      </c>
      <c r="N617" s="1" t="s">
        <v>887</v>
      </c>
      <c r="O617" s="1"/>
      <c r="P617" s="1"/>
      <c r="Q617" s="1"/>
      <c r="R617" s="1" t="s">
        <v>1828</v>
      </c>
      <c r="S617" s="1" t="s">
        <v>1935</v>
      </c>
      <c r="T617" s="1"/>
      <c r="U617" s="1" t="s">
        <v>666</v>
      </c>
      <c r="V617" s="1" t="s">
        <v>667</v>
      </c>
      <c r="W617" s="1"/>
      <c r="X617" s="1">
        <f t="shared" si="45"/>
        <v>1242</v>
      </c>
      <c r="Y617" s="1" t="str">
        <f t="shared" si="46"/>
        <v>Estimación Cancelada Desarrollo</v>
      </c>
      <c r="Z617" s="1">
        <f t="shared" si="47"/>
        <v>1242</v>
      </c>
      <c r="AA617" s="1" t="str">
        <f t="shared" si="48"/>
        <v>Cerrado</v>
      </c>
      <c r="AB617" s="1" t="e">
        <f t="shared" si="49"/>
        <v>#N/A</v>
      </c>
    </row>
    <row r="618" spans="1:28" hidden="1" x14ac:dyDescent="0.3">
      <c r="A618" s="1">
        <v>1251</v>
      </c>
      <c r="B618" s="1" t="s">
        <v>1222</v>
      </c>
      <c r="C618" s="5">
        <v>43801.783587962964</v>
      </c>
      <c r="D618" s="1" t="s">
        <v>1947</v>
      </c>
      <c r="E618" s="1" t="s">
        <v>48</v>
      </c>
      <c r="F618" s="1" t="s">
        <v>652</v>
      </c>
      <c r="G618" s="1" t="s">
        <v>653</v>
      </c>
      <c r="H618" s="1" t="s">
        <v>654</v>
      </c>
      <c r="I618" s="1" t="s">
        <v>55</v>
      </c>
      <c r="J618" s="1" t="s">
        <v>277</v>
      </c>
      <c r="K618" s="1" t="s">
        <v>650</v>
      </c>
      <c r="L618" s="2">
        <v>3030</v>
      </c>
      <c r="M618" s="1" t="s">
        <v>1948</v>
      </c>
      <c r="N618" s="1" t="s">
        <v>80</v>
      </c>
      <c r="O618" s="1"/>
      <c r="P618" s="1"/>
      <c r="Q618" s="1"/>
      <c r="R618" s="1" t="s">
        <v>218</v>
      </c>
      <c r="S618" s="1" t="s">
        <v>1949</v>
      </c>
      <c r="T618" s="1"/>
      <c r="U618" s="1" t="s">
        <v>666</v>
      </c>
      <c r="V618" s="1" t="s">
        <v>667</v>
      </c>
      <c r="W618" s="1"/>
      <c r="X618" s="1">
        <f t="shared" si="45"/>
        <v>1251</v>
      </c>
      <c r="Y618" s="1" t="str">
        <f t="shared" si="46"/>
        <v>Estimación Aprobada</v>
      </c>
      <c r="Z618" s="1">
        <f t="shared" si="47"/>
        <v>1251</v>
      </c>
      <c r="AA618" s="1" t="str">
        <f t="shared" si="48"/>
        <v>Cerrado</v>
      </c>
      <c r="AB618" s="1" t="e">
        <f t="shared" si="49"/>
        <v>#N/A</v>
      </c>
    </row>
    <row r="619" spans="1:28" hidden="1" x14ac:dyDescent="0.3">
      <c r="A619" s="1">
        <v>1269</v>
      </c>
      <c r="B619" s="1" t="s">
        <v>1084</v>
      </c>
      <c r="C619" s="5">
        <v>43809.477939814817</v>
      </c>
      <c r="D619" s="1" t="s">
        <v>1968</v>
      </c>
      <c r="E619" s="1" t="s">
        <v>303</v>
      </c>
      <c r="F619" s="1" t="s">
        <v>724</v>
      </c>
      <c r="G619" s="1" t="s">
        <v>653</v>
      </c>
      <c r="H619" s="1" t="s">
        <v>654</v>
      </c>
      <c r="I619" s="1" t="s">
        <v>55</v>
      </c>
      <c r="J619" s="1" t="s">
        <v>725</v>
      </c>
      <c r="K619" s="1" t="s">
        <v>67</v>
      </c>
      <c r="L619" s="2">
        <v>439</v>
      </c>
      <c r="M619" s="1" t="s">
        <v>726</v>
      </c>
      <c r="N619" s="1" t="s">
        <v>887</v>
      </c>
      <c r="O619" s="1" t="s">
        <v>1952</v>
      </c>
      <c r="P619" s="1"/>
      <c r="Q619" s="1"/>
      <c r="R619" s="1" t="s">
        <v>1828</v>
      </c>
      <c r="S619" s="1" t="s">
        <v>1969</v>
      </c>
      <c r="T619" s="1"/>
      <c r="U619" s="1" t="s">
        <v>666</v>
      </c>
      <c r="V619" s="1" t="s">
        <v>667</v>
      </c>
      <c r="W619" s="1"/>
      <c r="X619" s="1">
        <f t="shared" si="45"/>
        <v>1269</v>
      </c>
      <c r="Y619" s="1" t="str">
        <f t="shared" si="46"/>
        <v>Estimación Aprobada</v>
      </c>
      <c r="Z619" s="1">
        <f t="shared" si="47"/>
        <v>1269</v>
      </c>
      <c r="AA619" s="1" t="str">
        <f t="shared" si="48"/>
        <v>Cerrado</v>
      </c>
      <c r="AB619" s="1" t="e">
        <f t="shared" si="49"/>
        <v>#N/A</v>
      </c>
    </row>
    <row r="620" spans="1:28" hidden="1" x14ac:dyDescent="0.3">
      <c r="A620" s="1">
        <v>1280</v>
      </c>
      <c r="B620" s="1" t="s">
        <v>84</v>
      </c>
      <c r="C620" s="5">
        <v>43812.741747685184</v>
      </c>
      <c r="D620" s="1" t="s">
        <v>1979</v>
      </c>
      <c r="E620" s="1" t="s">
        <v>90</v>
      </c>
      <c r="F620" s="1" t="s">
        <v>700</v>
      </c>
      <c r="G620" s="1" t="s">
        <v>653</v>
      </c>
      <c r="H620" s="1" t="s">
        <v>654</v>
      </c>
      <c r="I620" s="1" t="s">
        <v>85</v>
      </c>
      <c r="J620" s="1" t="s">
        <v>98</v>
      </c>
      <c r="K620" s="1" t="s">
        <v>84</v>
      </c>
      <c r="L620" s="2">
        <v>936</v>
      </c>
      <c r="M620" s="1" t="s">
        <v>1147</v>
      </c>
      <c r="N620" s="1" t="s">
        <v>887</v>
      </c>
      <c r="O620" s="1" t="s">
        <v>257</v>
      </c>
      <c r="P620" s="1"/>
      <c r="Q620" s="1"/>
      <c r="R620" s="1" t="s">
        <v>1828</v>
      </c>
      <c r="S620" s="1" t="s">
        <v>1980</v>
      </c>
      <c r="T620" s="1"/>
      <c r="U620" s="1" t="s">
        <v>657</v>
      </c>
      <c r="V620" s="1" t="s">
        <v>658</v>
      </c>
      <c r="W620" s="1"/>
      <c r="X620" s="1" t="e">
        <f t="shared" si="45"/>
        <v>#N/A</v>
      </c>
      <c r="Y620" s="1" t="e">
        <f t="shared" si="46"/>
        <v>#N/A</v>
      </c>
      <c r="Z620" s="1">
        <f t="shared" si="47"/>
        <v>1280</v>
      </c>
      <c r="AA620" s="1" t="str">
        <f t="shared" si="48"/>
        <v>Cancelado</v>
      </c>
      <c r="AB620" s="1" t="e">
        <f t="shared" si="49"/>
        <v>#N/A</v>
      </c>
    </row>
    <row r="621" spans="1:28" hidden="1" x14ac:dyDescent="0.3">
      <c r="A621" s="1">
        <v>1284</v>
      </c>
      <c r="B621" s="1" t="s">
        <v>707</v>
      </c>
      <c r="C621" s="5">
        <v>43815.574456018519</v>
      </c>
      <c r="D621" s="1" t="s">
        <v>309</v>
      </c>
      <c r="E621" s="1" t="s">
        <v>159</v>
      </c>
      <c r="F621" s="1" t="s">
        <v>688</v>
      </c>
      <c r="G621" s="1" t="s">
        <v>653</v>
      </c>
      <c r="H621" s="1" t="s">
        <v>654</v>
      </c>
      <c r="I621" s="1" t="s">
        <v>85</v>
      </c>
      <c r="J621" s="1" t="s">
        <v>160</v>
      </c>
      <c r="K621" s="1" t="s">
        <v>707</v>
      </c>
      <c r="L621" s="2">
        <v>843</v>
      </c>
      <c r="M621" s="1" t="s">
        <v>801</v>
      </c>
      <c r="N621" s="1" t="s">
        <v>887</v>
      </c>
      <c r="O621" s="1" t="s">
        <v>257</v>
      </c>
      <c r="P621" s="1"/>
      <c r="Q621" s="1"/>
      <c r="R621" s="1" t="s">
        <v>1828</v>
      </c>
      <c r="S621" s="1" t="s">
        <v>1986</v>
      </c>
      <c r="T621" s="1"/>
      <c r="U621" s="1" t="s">
        <v>666</v>
      </c>
      <c r="V621" s="1" t="s">
        <v>667</v>
      </c>
      <c r="W621" s="1"/>
      <c r="X621" s="1">
        <f t="shared" si="45"/>
        <v>1284</v>
      </c>
      <c r="Y621" s="1" t="str">
        <f t="shared" si="46"/>
        <v>Estimación Aprobada</v>
      </c>
      <c r="Z621" s="1">
        <f t="shared" si="47"/>
        <v>1284</v>
      </c>
      <c r="AA621" s="1" t="str">
        <f t="shared" si="48"/>
        <v>Cerrado</v>
      </c>
      <c r="AB621" s="1" t="e">
        <f t="shared" si="49"/>
        <v>#N/A</v>
      </c>
    </row>
    <row r="622" spans="1:28" hidden="1" x14ac:dyDescent="0.3">
      <c r="A622" s="1">
        <v>1293</v>
      </c>
      <c r="B622" s="1" t="s">
        <v>790</v>
      </c>
      <c r="C622" s="5">
        <v>43819.478726851848</v>
      </c>
      <c r="D622" s="1" t="s">
        <v>1996</v>
      </c>
      <c r="E622" s="1" t="s">
        <v>354</v>
      </c>
      <c r="F622" s="1" t="s">
        <v>792</v>
      </c>
      <c r="G622" s="1" t="s">
        <v>653</v>
      </c>
      <c r="H622" s="1" t="s">
        <v>654</v>
      </c>
      <c r="I622" s="1" t="s">
        <v>85</v>
      </c>
      <c r="J622" s="1" t="s">
        <v>355</v>
      </c>
      <c r="K622" s="1" t="s">
        <v>596</v>
      </c>
      <c r="L622" s="2">
        <v>81</v>
      </c>
      <c r="M622" s="1" t="s">
        <v>793</v>
      </c>
      <c r="N622" s="1" t="s">
        <v>887</v>
      </c>
      <c r="O622" s="1" t="s">
        <v>1952</v>
      </c>
      <c r="P622" s="1"/>
      <c r="Q622" s="1"/>
      <c r="R622" s="1" t="s">
        <v>1828</v>
      </c>
      <c r="S622" s="1" t="s">
        <v>1004</v>
      </c>
      <c r="T622" s="1"/>
      <c r="U622" s="1" t="s">
        <v>666</v>
      </c>
      <c r="V622" s="1" t="s">
        <v>667</v>
      </c>
      <c r="W622" s="1"/>
      <c r="X622" s="1">
        <f t="shared" si="45"/>
        <v>1293</v>
      </c>
      <c r="Y622" s="1" t="str">
        <f t="shared" si="46"/>
        <v>Estimación Aprobada</v>
      </c>
      <c r="Z622" s="1">
        <f t="shared" si="47"/>
        <v>1293</v>
      </c>
      <c r="AA622" s="1" t="str">
        <f t="shared" si="48"/>
        <v>Cerrado</v>
      </c>
      <c r="AB622" s="1" t="e">
        <f t="shared" si="49"/>
        <v>#N/A</v>
      </c>
    </row>
    <row r="623" spans="1:28" hidden="1" x14ac:dyDescent="0.3">
      <c r="A623" s="1">
        <v>1353</v>
      </c>
      <c r="B623" s="1" t="s">
        <v>1884</v>
      </c>
      <c r="C623" s="5">
        <v>43858.730416666665</v>
      </c>
      <c r="D623" s="1" t="s">
        <v>2063</v>
      </c>
      <c r="E623" s="1" t="s">
        <v>78</v>
      </c>
      <c r="F623" s="1" t="s">
        <v>662</v>
      </c>
      <c r="G623" s="1" t="s">
        <v>653</v>
      </c>
      <c r="H623" s="1" t="s">
        <v>654</v>
      </c>
      <c r="I623" s="1" t="s">
        <v>39</v>
      </c>
      <c r="J623" s="1" t="s">
        <v>682</v>
      </c>
      <c r="K623" s="1" t="s">
        <v>40</v>
      </c>
      <c r="L623" s="2">
        <v>887</v>
      </c>
      <c r="M623" s="1" t="s">
        <v>1797</v>
      </c>
      <c r="N623" s="1" t="s">
        <v>6616</v>
      </c>
      <c r="O623" s="1" t="s">
        <v>1952</v>
      </c>
      <c r="P623" s="1"/>
      <c r="Q623" s="1"/>
      <c r="R623" s="1" t="s">
        <v>218</v>
      </c>
      <c r="S623" s="1" t="s">
        <v>1292</v>
      </c>
      <c r="T623" s="1"/>
      <c r="U623" s="1" t="s">
        <v>666</v>
      </c>
      <c r="V623" s="1" t="s">
        <v>667</v>
      </c>
      <c r="W623" s="1"/>
      <c r="X623" s="1">
        <f t="shared" si="45"/>
        <v>1353</v>
      </c>
      <c r="Y623" s="1" t="str">
        <f t="shared" si="46"/>
        <v>Estimación Aprobada</v>
      </c>
      <c r="Z623" s="1">
        <f t="shared" si="47"/>
        <v>1353</v>
      </c>
      <c r="AA623" s="1" t="str">
        <f t="shared" si="48"/>
        <v>Cerrado</v>
      </c>
      <c r="AB623" s="1" t="e">
        <f t="shared" si="49"/>
        <v>#N/A</v>
      </c>
    </row>
    <row r="624" spans="1:28" hidden="1" x14ac:dyDescent="0.3">
      <c r="A624" s="1">
        <v>1354</v>
      </c>
      <c r="B624" s="1" t="s">
        <v>1884</v>
      </c>
      <c r="C624" s="5">
        <v>43858.737881944442</v>
      </c>
      <c r="D624" s="1" t="s">
        <v>2064</v>
      </c>
      <c r="E624" s="1" t="s">
        <v>78</v>
      </c>
      <c r="F624" s="1" t="s">
        <v>662</v>
      </c>
      <c r="G624" s="1" t="s">
        <v>653</v>
      </c>
      <c r="H624" s="1" t="s">
        <v>654</v>
      </c>
      <c r="I624" s="1" t="s">
        <v>39</v>
      </c>
      <c r="J624" s="1" t="s">
        <v>79</v>
      </c>
      <c r="K624" s="1" t="s">
        <v>40</v>
      </c>
      <c r="L624" s="2">
        <v>887</v>
      </c>
      <c r="M624" s="1" t="s">
        <v>1797</v>
      </c>
      <c r="N624" s="1" t="s">
        <v>6616</v>
      </c>
      <c r="O624" s="1" t="s">
        <v>1952</v>
      </c>
      <c r="P624" s="1"/>
      <c r="Q624" s="1"/>
      <c r="R624" s="1" t="s">
        <v>218</v>
      </c>
      <c r="S624" s="1" t="s">
        <v>2065</v>
      </c>
      <c r="T624" s="1"/>
      <c r="U624" s="1" t="s">
        <v>666</v>
      </c>
      <c r="V624" s="1" t="s">
        <v>667</v>
      </c>
      <c r="W624" s="1"/>
      <c r="X624" s="1">
        <f t="shared" si="45"/>
        <v>1354</v>
      </c>
      <c r="Y624" s="1" t="str">
        <f t="shared" si="46"/>
        <v>Estimación Aprobada</v>
      </c>
      <c r="Z624" s="1">
        <f t="shared" si="47"/>
        <v>1354</v>
      </c>
      <c r="AA624" s="1" t="str">
        <f t="shared" si="48"/>
        <v>Cerrado</v>
      </c>
      <c r="AB624" s="1" t="e">
        <f t="shared" si="49"/>
        <v>#N/A</v>
      </c>
    </row>
    <row r="625" spans="1:28" hidden="1" x14ac:dyDescent="0.3">
      <c r="A625" s="1">
        <v>759</v>
      </c>
      <c r="B625" s="1" t="s">
        <v>906</v>
      </c>
      <c r="C625" s="5">
        <v>43584.750335648147</v>
      </c>
      <c r="D625" s="1" t="s">
        <v>1453</v>
      </c>
      <c r="E625" s="1" t="s">
        <v>90</v>
      </c>
      <c r="F625" s="1" t="s">
        <v>700</v>
      </c>
      <c r="G625" s="1" t="s">
        <v>653</v>
      </c>
      <c r="H625" s="1" t="s">
        <v>1317</v>
      </c>
      <c r="I625" s="1" t="s">
        <v>123</v>
      </c>
      <c r="J625" s="1" t="s">
        <v>746</v>
      </c>
      <c r="K625" s="1" t="s">
        <v>340</v>
      </c>
      <c r="L625" s="2">
        <v>3003</v>
      </c>
      <c r="M625" s="1" t="s">
        <v>1454</v>
      </c>
      <c r="N625" s="1" t="s">
        <v>887</v>
      </c>
      <c r="O625" s="1"/>
      <c r="P625" s="1"/>
      <c r="Q625" s="1"/>
      <c r="R625" s="1"/>
      <c r="S625" s="1"/>
      <c r="T625" s="1"/>
      <c r="U625" s="1" t="s">
        <v>666</v>
      </c>
      <c r="V625" s="1" t="s">
        <v>667</v>
      </c>
      <c r="W625" s="1"/>
      <c r="X625" s="1">
        <f t="shared" si="45"/>
        <v>759</v>
      </c>
      <c r="Y625" s="1" t="str">
        <f t="shared" si="46"/>
        <v>Estimación Aprobada</v>
      </c>
      <c r="Z625" s="1">
        <f t="shared" si="47"/>
        <v>759</v>
      </c>
      <c r="AA625" s="1" t="str">
        <f t="shared" si="48"/>
        <v>Cerrado</v>
      </c>
      <c r="AB625" s="1" t="e">
        <f t="shared" si="49"/>
        <v>#N/A</v>
      </c>
    </row>
    <row r="626" spans="1:28" hidden="1" x14ac:dyDescent="0.3">
      <c r="A626" s="1">
        <v>22</v>
      </c>
      <c r="B626" s="1" t="s">
        <v>73</v>
      </c>
      <c r="C626" s="5">
        <v>43185.533449074072</v>
      </c>
      <c r="D626" s="1" t="s">
        <v>661</v>
      </c>
      <c r="E626" s="1" t="s">
        <v>78</v>
      </c>
      <c r="F626" s="1" t="s">
        <v>662</v>
      </c>
      <c r="G626" s="1" t="s">
        <v>653</v>
      </c>
      <c r="H626" s="1" t="s">
        <v>663</v>
      </c>
      <c r="I626" s="1" t="s">
        <v>39</v>
      </c>
      <c r="J626" s="1" t="s">
        <v>394</v>
      </c>
      <c r="K626" s="1" t="s">
        <v>73</v>
      </c>
      <c r="L626" s="2">
        <v>919</v>
      </c>
      <c r="M626" s="1" t="s">
        <v>664</v>
      </c>
      <c r="N626" s="1" t="s">
        <v>887</v>
      </c>
      <c r="O626" s="1"/>
      <c r="P626" s="1"/>
      <c r="Q626" s="1"/>
      <c r="R626" s="1"/>
      <c r="S626" s="1"/>
      <c r="T626" s="1"/>
      <c r="U626" s="1" t="s">
        <v>666</v>
      </c>
      <c r="V626" s="1" t="s">
        <v>667</v>
      </c>
      <c r="W626" s="1"/>
      <c r="X626" s="1">
        <f t="shared" si="45"/>
        <v>22</v>
      </c>
      <c r="Y626" s="1" t="str">
        <f t="shared" si="46"/>
        <v>Estimación Aprobada</v>
      </c>
      <c r="Z626" s="1">
        <f t="shared" si="47"/>
        <v>22</v>
      </c>
      <c r="AA626" s="1" t="str">
        <f t="shared" si="48"/>
        <v>Cerrado</v>
      </c>
      <c r="AB626" s="1" t="e">
        <f t="shared" si="49"/>
        <v>#N/A</v>
      </c>
    </row>
    <row r="627" spans="1:28" hidden="1" x14ac:dyDescent="0.3">
      <c r="A627" s="1">
        <v>30</v>
      </c>
      <c r="B627" s="1" t="s">
        <v>54</v>
      </c>
      <c r="C627" s="5">
        <v>43185.666770833333</v>
      </c>
      <c r="D627" s="1" t="s">
        <v>681</v>
      </c>
      <c r="E627" s="1" t="s">
        <v>78</v>
      </c>
      <c r="F627" s="1" t="s">
        <v>662</v>
      </c>
      <c r="G627" s="1" t="s">
        <v>653</v>
      </c>
      <c r="H627" s="1" t="s">
        <v>663</v>
      </c>
      <c r="I627" s="1" t="s">
        <v>39</v>
      </c>
      <c r="J627" s="1" t="s">
        <v>682</v>
      </c>
      <c r="K627" s="1" t="s">
        <v>376</v>
      </c>
      <c r="L627" s="2">
        <v>2075.1</v>
      </c>
      <c r="M627" s="1" t="s">
        <v>683</v>
      </c>
      <c r="N627" s="1" t="s">
        <v>6613</v>
      </c>
      <c r="O627" s="1"/>
      <c r="P627" s="1"/>
      <c r="Q627" s="1"/>
      <c r="R627" s="1" t="s">
        <v>218</v>
      </c>
      <c r="S627" s="1" t="s">
        <v>672</v>
      </c>
      <c r="T627" s="1"/>
      <c r="U627" s="1" t="s">
        <v>666</v>
      </c>
      <c r="V627" s="1" t="s">
        <v>667</v>
      </c>
      <c r="W627" s="1"/>
      <c r="X627" s="1">
        <f t="shared" si="45"/>
        <v>30</v>
      </c>
      <c r="Y627" s="1" t="str">
        <f t="shared" si="46"/>
        <v>Estimación Aprobada y Completa</v>
      </c>
      <c r="Z627" s="1">
        <f t="shared" si="47"/>
        <v>30</v>
      </c>
      <c r="AA627" s="1" t="str">
        <f t="shared" si="48"/>
        <v>Cerrado</v>
      </c>
      <c r="AB627" s="1" t="e">
        <f t="shared" si="49"/>
        <v>#N/A</v>
      </c>
    </row>
    <row r="628" spans="1:28" hidden="1" x14ac:dyDescent="0.3">
      <c r="A628" s="1">
        <v>91</v>
      </c>
      <c r="B628" s="1" t="s">
        <v>340</v>
      </c>
      <c r="C628" s="5">
        <v>43228.560648148145</v>
      </c>
      <c r="D628" s="1" t="s">
        <v>745</v>
      </c>
      <c r="E628" s="1" t="s">
        <v>90</v>
      </c>
      <c r="F628" s="1" t="s">
        <v>700</v>
      </c>
      <c r="G628" s="1" t="s">
        <v>653</v>
      </c>
      <c r="H628" s="1" t="s">
        <v>663</v>
      </c>
      <c r="I628" s="1" t="s">
        <v>85</v>
      </c>
      <c r="J628" s="1" t="s">
        <v>746</v>
      </c>
      <c r="K628" s="1" t="s">
        <v>340</v>
      </c>
      <c r="L628" s="2">
        <v>704</v>
      </c>
      <c r="M628" s="1" t="s">
        <v>747</v>
      </c>
      <c r="N628" s="1" t="s">
        <v>887</v>
      </c>
      <c r="O628" s="1"/>
      <c r="P628" s="1"/>
      <c r="Q628" s="1"/>
      <c r="R628" s="1"/>
      <c r="S628" s="1"/>
      <c r="T628" s="1"/>
      <c r="U628" s="1" t="s">
        <v>657</v>
      </c>
      <c r="V628" s="1" t="s">
        <v>658</v>
      </c>
      <c r="W628" s="1"/>
      <c r="X628" s="1" t="e">
        <f t="shared" si="45"/>
        <v>#N/A</v>
      </c>
      <c r="Y628" s="1" t="e">
        <f t="shared" si="46"/>
        <v>#N/A</v>
      </c>
      <c r="Z628" s="1" t="e">
        <f t="shared" si="47"/>
        <v>#N/A</v>
      </c>
      <c r="AA628" s="1" t="e">
        <f t="shared" si="48"/>
        <v>#N/A</v>
      </c>
      <c r="AB628" s="1" t="e">
        <f t="shared" si="49"/>
        <v>#N/A</v>
      </c>
    </row>
    <row r="629" spans="1:28" hidden="1" x14ac:dyDescent="0.3">
      <c r="A629" s="1">
        <v>135</v>
      </c>
      <c r="B629" s="1" t="s">
        <v>122</v>
      </c>
      <c r="C629" s="5">
        <v>43236.611712962964</v>
      </c>
      <c r="D629" s="1" t="s">
        <v>779</v>
      </c>
      <c r="E629" s="1" t="s">
        <v>48</v>
      </c>
      <c r="F629" s="1" t="s">
        <v>652</v>
      </c>
      <c r="G629" s="1" t="s">
        <v>653</v>
      </c>
      <c r="H629" s="1" t="s">
        <v>663</v>
      </c>
      <c r="I629" s="1" t="s">
        <v>123</v>
      </c>
      <c r="J629" s="1" t="s">
        <v>128</v>
      </c>
      <c r="K629" s="1" t="s">
        <v>122</v>
      </c>
      <c r="L629" s="2">
        <v>700</v>
      </c>
      <c r="M629" s="1" t="s">
        <v>680</v>
      </c>
      <c r="N629" s="1" t="s">
        <v>887</v>
      </c>
      <c r="O629" s="1"/>
      <c r="P629" s="1"/>
      <c r="Q629" s="1"/>
      <c r="R629" s="1"/>
      <c r="S629" s="1"/>
      <c r="T629" s="1"/>
      <c r="U629" s="1" t="s">
        <v>666</v>
      </c>
      <c r="V629" s="1" t="s">
        <v>667</v>
      </c>
      <c r="W629" s="1"/>
      <c r="X629" s="1">
        <f t="shared" si="45"/>
        <v>135</v>
      </c>
      <c r="Y629" s="1" t="str">
        <f t="shared" si="46"/>
        <v>Estimación Aprobada</v>
      </c>
      <c r="Z629" s="1">
        <f t="shared" si="47"/>
        <v>135</v>
      </c>
      <c r="AA629" s="1" t="str">
        <f t="shared" si="48"/>
        <v>Cerrado</v>
      </c>
      <c r="AB629" s="1" t="e">
        <f t="shared" si="49"/>
        <v>#N/A</v>
      </c>
    </row>
    <row r="630" spans="1:28" hidden="1" x14ac:dyDescent="0.3">
      <c r="A630" s="1">
        <v>151</v>
      </c>
      <c r="B630" s="1" t="s">
        <v>802</v>
      </c>
      <c r="C630" s="5">
        <v>43243.770682870374</v>
      </c>
      <c r="D630" s="1" t="s">
        <v>803</v>
      </c>
      <c r="E630" s="1" t="s">
        <v>48</v>
      </c>
      <c r="F630" s="1" t="s">
        <v>652</v>
      </c>
      <c r="G630" s="1" t="s">
        <v>653</v>
      </c>
      <c r="H630" s="1" t="s">
        <v>663</v>
      </c>
      <c r="I630" s="1" t="s">
        <v>85</v>
      </c>
      <c r="J630" s="1" t="s">
        <v>98</v>
      </c>
      <c r="K630" s="1" t="s">
        <v>796</v>
      </c>
      <c r="L630" s="2">
        <v>645</v>
      </c>
      <c r="M630" s="1" t="s">
        <v>797</v>
      </c>
      <c r="N630" s="1" t="s">
        <v>887</v>
      </c>
      <c r="O630" s="1"/>
      <c r="P630" s="1"/>
      <c r="Q630" s="1"/>
      <c r="R630" s="1"/>
      <c r="S630" s="1"/>
      <c r="T630" s="1"/>
      <c r="U630" s="1" t="s">
        <v>666</v>
      </c>
      <c r="V630" s="1" t="s">
        <v>667</v>
      </c>
      <c r="W630" s="1"/>
      <c r="X630" s="1">
        <f t="shared" si="45"/>
        <v>151</v>
      </c>
      <c r="Y630" s="1" t="str">
        <f t="shared" si="46"/>
        <v>Estimación Aprobada</v>
      </c>
      <c r="Z630" s="1">
        <f t="shared" si="47"/>
        <v>151</v>
      </c>
      <c r="AA630" s="1" t="str">
        <f t="shared" si="48"/>
        <v>Cerrado</v>
      </c>
      <c r="AB630" s="1" t="e">
        <f t="shared" si="49"/>
        <v>#N/A</v>
      </c>
    </row>
    <row r="631" spans="1:28" hidden="1" x14ac:dyDescent="0.3">
      <c r="A631" s="1">
        <v>155</v>
      </c>
      <c r="B631" s="1" t="s">
        <v>707</v>
      </c>
      <c r="C631" s="5">
        <v>43244.459432870368</v>
      </c>
      <c r="D631" s="1" t="s">
        <v>809</v>
      </c>
      <c r="E631" s="1" t="s">
        <v>90</v>
      </c>
      <c r="F631" s="1" t="s">
        <v>700</v>
      </c>
      <c r="G631" s="1" t="s">
        <v>653</v>
      </c>
      <c r="H631" s="1" t="s">
        <v>663</v>
      </c>
      <c r="I631" s="1" t="s">
        <v>85</v>
      </c>
      <c r="J631" s="1" t="s">
        <v>109</v>
      </c>
      <c r="K631" s="1" t="s">
        <v>707</v>
      </c>
      <c r="L631" s="2">
        <v>2075.1</v>
      </c>
      <c r="M631" s="1" t="s">
        <v>683</v>
      </c>
      <c r="N631" s="1" t="s">
        <v>6613</v>
      </c>
      <c r="O631" s="1"/>
      <c r="P631" s="1"/>
      <c r="Q631" s="1"/>
      <c r="R631" s="1"/>
      <c r="S631" s="1"/>
      <c r="T631" s="1"/>
      <c r="U631" s="1" t="s">
        <v>657</v>
      </c>
      <c r="V631" s="1" t="s">
        <v>658</v>
      </c>
      <c r="W631" s="1"/>
      <c r="X631" s="1" t="e">
        <f t="shared" si="45"/>
        <v>#N/A</v>
      </c>
      <c r="Y631" s="1" t="e">
        <f t="shared" si="46"/>
        <v>#N/A</v>
      </c>
      <c r="Z631" s="1" t="e">
        <f t="shared" si="47"/>
        <v>#N/A</v>
      </c>
      <c r="AA631" s="1" t="e">
        <f t="shared" si="48"/>
        <v>#N/A</v>
      </c>
      <c r="AB631" s="1" t="e">
        <f t="shared" si="49"/>
        <v>#N/A</v>
      </c>
    </row>
    <row r="632" spans="1:28" hidden="1" x14ac:dyDescent="0.3">
      <c r="A632" s="1">
        <v>333</v>
      </c>
      <c r="B632" s="1" t="s">
        <v>684</v>
      </c>
      <c r="C632" s="5">
        <v>43328.754687499997</v>
      </c>
      <c r="D632" s="1" t="s">
        <v>1011</v>
      </c>
      <c r="E632" s="1" t="s">
        <v>48</v>
      </c>
      <c r="F632" s="1" t="s">
        <v>652</v>
      </c>
      <c r="G632" s="1" t="s">
        <v>653</v>
      </c>
      <c r="H632" s="1" t="s">
        <v>663</v>
      </c>
      <c r="I632" s="1" t="s">
        <v>123</v>
      </c>
      <c r="J632" s="1" t="s">
        <v>50</v>
      </c>
      <c r="K632" s="1" t="s">
        <v>684</v>
      </c>
      <c r="L632" s="2">
        <v>2075.1</v>
      </c>
      <c r="M632" s="1" t="s">
        <v>683</v>
      </c>
      <c r="N632" s="1" t="s">
        <v>6613</v>
      </c>
      <c r="O632" s="1" t="s">
        <v>170</v>
      </c>
      <c r="P632" s="1"/>
      <c r="Q632" s="1"/>
      <c r="R632" s="1" t="s">
        <v>218</v>
      </c>
      <c r="S632" s="1" t="s">
        <v>853</v>
      </c>
      <c r="T632" s="1"/>
      <c r="U632" s="1" t="s">
        <v>666</v>
      </c>
      <c r="V632" s="1" t="s">
        <v>667</v>
      </c>
      <c r="W632" s="1"/>
      <c r="X632" s="1" t="e">
        <f t="shared" si="45"/>
        <v>#N/A</v>
      </c>
      <c r="Y632" s="1" t="e">
        <f t="shared" si="46"/>
        <v>#N/A</v>
      </c>
      <c r="Z632" s="1">
        <f t="shared" si="47"/>
        <v>333</v>
      </c>
      <c r="AA632" s="1" t="str">
        <f t="shared" si="48"/>
        <v>Cerrado</v>
      </c>
      <c r="AB632" s="1" t="e">
        <f t="shared" si="49"/>
        <v>#N/A</v>
      </c>
    </row>
    <row r="633" spans="1:28" hidden="1" x14ac:dyDescent="0.3">
      <c r="A633" s="1">
        <v>334</v>
      </c>
      <c r="B633" s="1" t="s">
        <v>802</v>
      </c>
      <c r="C633" s="5">
        <v>43329.507361111115</v>
      </c>
      <c r="D633" s="1" t="s">
        <v>1012</v>
      </c>
      <c r="E633" s="1" t="s">
        <v>90</v>
      </c>
      <c r="F633" s="1" t="s">
        <v>700</v>
      </c>
      <c r="G633" s="1" t="s">
        <v>653</v>
      </c>
      <c r="H633" s="1" t="s">
        <v>663</v>
      </c>
      <c r="I633" s="1" t="s">
        <v>85</v>
      </c>
      <c r="J633" s="1" t="s">
        <v>1013</v>
      </c>
      <c r="K633" s="1" t="s">
        <v>84</v>
      </c>
      <c r="L633" s="2">
        <v>478</v>
      </c>
      <c r="M633" s="1" t="s">
        <v>1014</v>
      </c>
      <c r="N633" s="1" t="s">
        <v>887</v>
      </c>
      <c r="O633" s="1"/>
      <c r="P633" s="1"/>
      <c r="Q633" s="1"/>
      <c r="R633" s="1"/>
      <c r="S633" s="1"/>
      <c r="T633" s="1"/>
      <c r="U633" s="1" t="s">
        <v>666</v>
      </c>
      <c r="V633" s="1" t="s">
        <v>667</v>
      </c>
      <c r="W633" s="1"/>
      <c r="X633" s="1">
        <f t="shared" si="45"/>
        <v>334</v>
      </c>
      <c r="Y633" s="1" t="str">
        <f t="shared" si="46"/>
        <v>Estimación Aprobada</v>
      </c>
      <c r="Z633" s="1">
        <f t="shared" si="47"/>
        <v>334</v>
      </c>
      <c r="AA633" s="1" t="str">
        <f t="shared" si="48"/>
        <v>Cerrado</v>
      </c>
      <c r="AB633" s="1" t="e">
        <f t="shared" si="49"/>
        <v>#N/A</v>
      </c>
    </row>
    <row r="634" spans="1:28" hidden="1" x14ac:dyDescent="0.3">
      <c r="A634" s="1">
        <v>354</v>
      </c>
      <c r="B634" s="1" t="s">
        <v>1019</v>
      </c>
      <c r="C634" s="5">
        <v>43342.74009259259</v>
      </c>
      <c r="D634" s="1" t="s">
        <v>419</v>
      </c>
      <c r="E634" s="1" t="s">
        <v>48</v>
      </c>
      <c r="F634" s="1" t="s">
        <v>652</v>
      </c>
      <c r="G634" s="1" t="s">
        <v>653</v>
      </c>
      <c r="H634" s="1" t="s">
        <v>663</v>
      </c>
      <c r="I634" s="1" t="s">
        <v>123</v>
      </c>
      <c r="J634" s="1" t="s">
        <v>91</v>
      </c>
      <c r="K634" s="1" t="s">
        <v>281</v>
      </c>
      <c r="L634" s="2">
        <v>481</v>
      </c>
      <c r="M634" s="1" t="s">
        <v>991</v>
      </c>
      <c r="N634" s="1" t="s">
        <v>887</v>
      </c>
      <c r="O634" s="1"/>
      <c r="P634" s="1"/>
      <c r="Q634" s="1"/>
      <c r="R634" s="1" t="s">
        <v>218</v>
      </c>
      <c r="S634" s="1" t="s">
        <v>672</v>
      </c>
      <c r="T634" s="1"/>
      <c r="U634" s="1" t="s">
        <v>666</v>
      </c>
      <c r="V634" s="1" t="s">
        <v>667</v>
      </c>
      <c r="W634" s="1"/>
      <c r="X634" s="1">
        <f t="shared" si="45"/>
        <v>354</v>
      </c>
      <c r="Y634" s="1" t="str">
        <f t="shared" si="46"/>
        <v>Estimación Aprobada</v>
      </c>
      <c r="Z634" s="1">
        <f t="shared" si="47"/>
        <v>354</v>
      </c>
      <c r="AA634" s="1" t="str">
        <f t="shared" si="48"/>
        <v>Cerrado</v>
      </c>
      <c r="AB634" s="1" t="e">
        <f t="shared" si="49"/>
        <v>#N/A</v>
      </c>
    </row>
    <row r="635" spans="1:28" hidden="1" x14ac:dyDescent="0.3">
      <c r="A635" s="1">
        <v>358</v>
      </c>
      <c r="B635" s="1" t="s">
        <v>842</v>
      </c>
      <c r="C635" s="5">
        <v>43348.487824074073</v>
      </c>
      <c r="D635" s="1" t="s">
        <v>1042</v>
      </c>
      <c r="E635" s="1" t="s">
        <v>48</v>
      </c>
      <c r="F635" s="1" t="s">
        <v>652</v>
      </c>
      <c r="G635" s="1" t="s">
        <v>653</v>
      </c>
      <c r="H635" s="1" t="s">
        <v>663</v>
      </c>
      <c r="I635" s="1" t="s">
        <v>123</v>
      </c>
      <c r="J635" s="1" t="s">
        <v>50</v>
      </c>
      <c r="K635" s="1" t="s">
        <v>122</v>
      </c>
      <c r="L635" s="2">
        <v>700</v>
      </c>
      <c r="M635" s="1" t="s">
        <v>680</v>
      </c>
      <c r="N635" s="1" t="s">
        <v>887</v>
      </c>
      <c r="O635" s="1"/>
      <c r="P635" s="1"/>
      <c r="Q635" s="1"/>
      <c r="R635" s="1"/>
      <c r="S635" s="1"/>
      <c r="T635" s="1"/>
      <c r="U635" s="1" t="s">
        <v>657</v>
      </c>
      <c r="V635" s="1" t="s">
        <v>658</v>
      </c>
      <c r="W635" s="1"/>
      <c r="X635" s="1" t="e">
        <f t="shared" si="45"/>
        <v>#N/A</v>
      </c>
      <c r="Y635" s="1" t="e">
        <f t="shared" si="46"/>
        <v>#N/A</v>
      </c>
      <c r="Z635" s="1" t="e">
        <f t="shared" si="47"/>
        <v>#N/A</v>
      </c>
      <c r="AA635" s="1" t="e">
        <f t="shared" si="48"/>
        <v>#N/A</v>
      </c>
      <c r="AB635" s="1" t="e">
        <f t="shared" si="49"/>
        <v>#N/A</v>
      </c>
    </row>
    <row r="636" spans="1:28" hidden="1" x14ac:dyDescent="0.3">
      <c r="A636" s="1">
        <v>393</v>
      </c>
      <c r="B636" s="1" t="s">
        <v>214</v>
      </c>
      <c r="C636" s="5">
        <v>43375.4609837963</v>
      </c>
      <c r="D636" s="1" t="s">
        <v>1086</v>
      </c>
      <c r="E636" s="1" t="s">
        <v>159</v>
      </c>
      <c r="F636" s="1" t="s">
        <v>688</v>
      </c>
      <c r="G636" s="1" t="s">
        <v>653</v>
      </c>
      <c r="H636" s="1" t="s">
        <v>663</v>
      </c>
      <c r="I636" s="1" t="s">
        <v>660</v>
      </c>
      <c r="J636" s="1" t="s">
        <v>210</v>
      </c>
      <c r="K636" s="1" t="s">
        <v>214</v>
      </c>
      <c r="L636" s="2">
        <v>809</v>
      </c>
      <c r="M636" s="1" t="s">
        <v>1087</v>
      </c>
      <c r="N636" s="1" t="s">
        <v>887</v>
      </c>
      <c r="O636" s="1"/>
      <c r="P636" s="1"/>
      <c r="Q636" s="1"/>
      <c r="R636" s="1"/>
      <c r="S636" s="1"/>
      <c r="T636" s="1"/>
      <c r="U636" s="1" t="s">
        <v>666</v>
      </c>
      <c r="V636" s="1" t="s">
        <v>667</v>
      </c>
      <c r="W636" s="1"/>
      <c r="X636" s="1">
        <f t="shared" si="45"/>
        <v>393</v>
      </c>
      <c r="Y636" s="1" t="str">
        <f t="shared" si="46"/>
        <v>Estimación Aprobada</v>
      </c>
      <c r="Z636" s="1">
        <f t="shared" si="47"/>
        <v>393</v>
      </c>
      <c r="AA636" s="1" t="str">
        <f t="shared" si="48"/>
        <v>Cerrado</v>
      </c>
      <c r="AB636" s="1" t="e">
        <f t="shared" si="49"/>
        <v>#N/A</v>
      </c>
    </row>
    <row r="637" spans="1:28" hidden="1" x14ac:dyDescent="0.3">
      <c r="A637" s="1">
        <v>394</v>
      </c>
      <c r="B637" s="1" t="s">
        <v>707</v>
      </c>
      <c r="C637" s="5">
        <v>43376.416250000002</v>
      </c>
      <c r="D637" s="1" t="s">
        <v>1088</v>
      </c>
      <c r="E637" s="1" t="s">
        <v>90</v>
      </c>
      <c r="F637" s="1" t="s">
        <v>700</v>
      </c>
      <c r="G637" s="1" t="s">
        <v>653</v>
      </c>
      <c r="H637" s="1" t="s">
        <v>663</v>
      </c>
      <c r="I637" s="1" t="s">
        <v>85</v>
      </c>
      <c r="J637" s="1" t="s">
        <v>109</v>
      </c>
      <c r="K637" s="1" t="s">
        <v>707</v>
      </c>
      <c r="L637" s="2">
        <v>756</v>
      </c>
      <c r="M637" s="1" t="s">
        <v>1089</v>
      </c>
      <c r="N637" s="1" t="s">
        <v>887</v>
      </c>
      <c r="O637" s="1"/>
      <c r="P637" s="1"/>
      <c r="Q637" s="1"/>
      <c r="R637" s="1"/>
      <c r="S637" s="1"/>
      <c r="T637" s="1"/>
      <c r="U637" s="1" t="s">
        <v>657</v>
      </c>
      <c r="V637" s="1" t="s">
        <v>658</v>
      </c>
      <c r="W637" s="1"/>
      <c r="X637" s="1" t="e">
        <f t="shared" si="45"/>
        <v>#N/A</v>
      </c>
      <c r="Y637" s="1" t="e">
        <f t="shared" si="46"/>
        <v>#N/A</v>
      </c>
      <c r="Z637" s="1" t="e">
        <f t="shared" si="47"/>
        <v>#N/A</v>
      </c>
      <c r="AA637" s="1" t="e">
        <f t="shared" si="48"/>
        <v>#N/A</v>
      </c>
      <c r="AB637" s="1" t="e">
        <f t="shared" si="49"/>
        <v>#N/A</v>
      </c>
    </row>
    <row r="638" spans="1:28" hidden="1" x14ac:dyDescent="0.3">
      <c r="A638" s="1">
        <v>409</v>
      </c>
      <c r="B638" s="1" t="s">
        <v>1107</v>
      </c>
      <c r="C638" s="5">
        <v>43391.464444444442</v>
      </c>
      <c r="D638" s="1" t="s">
        <v>1108</v>
      </c>
      <c r="E638" s="1" t="s">
        <v>48</v>
      </c>
      <c r="F638" s="1" t="s">
        <v>652</v>
      </c>
      <c r="G638" s="1" t="s">
        <v>653</v>
      </c>
      <c r="H638" s="1" t="s">
        <v>663</v>
      </c>
      <c r="I638" s="1" t="s">
        <v>123</v>
      </c>
      <c r="J638" s="1" t="s">
        <v>50</v>
      </c>
      <c r="K638" s="1" t="s">
        <v>281</v>
      </c>
      <c r="L638" s="2">
        <v>921</v>
      </c>
      <c r="M638" s="1" t="s">
        <v>1108</v>
      </c>
      <c r="N638" s="1" t="s">
        <v>887</v>
      </c>
      <c r="O638" s="1"/>
      <c r="P638" s="1"/>
      <c r="Q638" s="1"/>
      <c r="R638" s="1"/>
      <c r="S638" s="1"/>
      <c r="T638" s="1"/>
      <c r="U638" s="1" t="s">
        <v>657</v>
      </c>
      <c r="V638" s="1" t="s">
        <v>658</v>
      </c>
      <c r="W638" s="1"/>
      <c r="X638" s="1">
        <f t="shared" si="45"/>
        <v>409</v>
      </c>
      <c r="Y638" s="1" t="str">
        <f t="shared" si="46"/>
        <v>Estimación Cancelada Desarrollo</v>
      </c>
      <c r="Z638" s="1" t="e">
        <f t="shared" si="47"/>
        <v>#N/A</v>
      </c>
      <c r="AA638" s="1" t="e">
        <f t="shared" si="48"/>
        <v>#N/A</v>
      </c>
      <c r="AB638" s="1" t="e">
        <f t="shared" si="49"/>
        <v>#N/A</v>
      </c>
    </row>
    <row r="639" spans="1:28" hidden="1" x14ac:dyDescent="0.3">
      <c r="A639" s="1">
        <v>431</v>
      </c>
      <c r="B639" s="1" t="s">
        <v>835</v>
      </c>
      <c r="C639" s="5">
        <v>43404.708472222221</v>
      </c>
      <c r="D639" s="1" t="s">
        <v>1128</v>
      </c>
      <c r="E639" s="1" t="s">
        <v>48</v>
      </c>
      <c r="F639" s="1" t="s">
        <v>652</v>
      </c>
      <c r="G639" s="1" t="s">
        <v>653</v>
      </c>
      <c r="H639" s="1" t="s">
        <v>663</v>
      </c>
      <c r="I639" s="1" t="s">
        <v>123</v>
      </c>
      <c r="J639" s="1" t="s">
        <v>50</v>
      </c>
      <c r="K639" s="1" t="s">
        <v>684</v>
      </c>
      <c r="L639" s="2">
        <v>194</v>
      </c>
      <c r="M639" s="1" t="s">
        <v>1129</v>
      </c>
      <c r="N639" s="1" t="s">
        <v>887</v>
      </c>
      <c r="O639" s="1"/>
      <c r="P639" s="1"/>
      <c r="Q639" s="1"/>
      <c r="R639" s="1"/>
      <c r="S639" s="1"/>
      <c r="T639" s="1"/>
      <c r="U639" s="1" t="s">
        <v>657</v>
      </c>
      <c r="V639" s="1" t="s">
        <v>658</v>
      </c>
      <c r="W639" s="1"/>
      <c r="X639" s="1" t="e">
        <f t="shared" si="45"/>
        <v>#N/A</v>
      </c>
      <c r="Y639" s="1" t="e">
        <f t="shared" si="46"/>
        <v>#N/A</v>
      </c>
      <c r="Z639" s="1" t="e">
        <f t="shared" si="47"/>
        <v>#N/A</v>
      </c>
      <c r="AA639" s="1" t="e">
        <f t="shared" si="48"/>
        <v>#N/A</v>
      </c>
      <c r="AB639" s="1" t="e">
        <f t="shared" si="49"/>
        <v>#N/A</v>
      </c>
    </row>
    <row r="640" spans="1:28" hidden="1" x14ac:dyDescent="0.3">
      <c r="A640" s="1">
        <v>444</v>
      </c>
      <c r="B640" s="1" t="s">
        <v>1149</v>
      </c>
      <c r="C640" s="5">
        <v>43418.473599537036</v>
      </c>
      <c r="D640" s="1" t="s">
        <v>1150</v>
      </c>
      <c r="E640" s="1" t="s">
        <v>78</v>
      </c>
      <c r="F640" s="1" t="s">
        <v>662</v>
      </c>
      <c r="G640" s="1" t="s">
        <v>653</v>
      </c>
      <c r="H640" s="1" t="s">
        <v>663</v>
      </c>
      <c r="I640" s="1" t="s">
        <v>39</v>
      </c>
      <c r="J640" s="1" t="s">
        <v>682</v>
      </c>
      <c r="K640" s="1" t="s">
        <v>40</v>
      </c>
      <c r="L640" s="2">
        <v>819</v>
      </c>
      <c r="M640" s="1" t="s">
        <v>1028</v>
      </c>
      <c r="N640" s="1" t="s">
        <v>887</v>
      </c>
      <c r="O640" s="1"/>
      <c r="P640" s="1"/>
      <c r="Q640" s="1"/>
      <c r="R640" s="1"/>
      <c r="S640" s="1"/>
      <c r="T640" s="1"/>
      <c r="U640" s="1" t="s">
        <v>657</v>
      </c>
      <c r="V640" s="1" t="s">
        <v>658</v>
      </c>
      <c r="W640" s="1"/>
      <c r="X640" s="1" t="e">
        <f t="shared" si="45"/>
        <v>#N/A</v>
      </c>
      <c r="Y640" s="1" t="e">
        <f t="shared" si="46"/>
        <v>#N/A</v>
      </c>
      <c r="Z640" s="1" t="e">
        <f t="shared" si="47"/>
        <v>#N/A</v>
      </c>
      <c r="AA640" s="1" t="e">
        <f t="shared" si="48"/>
        <v>#N/A</v>
      </c>
      <c r="AB640" s="1" t="e">
        <f t="shared" si="49"/>
        <v>#N/A</v>
      </c>
    </row>
    <row r="641" spans="1:28" hidden="1" x14ac:dyDescent="0.3">
      <c r="A641" s="1">
        <v>453</v>
      </c>
      <c r="B641" s="1" t="s">
        <v>784</v>
      </c>
      <c r="C641" s="5">
        <v>43431.405358796299</v>
      </c>
      <c r="D641" s="1" t="s">
        <v>1160</v>
      </c>
      <c r="E641" s="1" t="s">
        <v>78</v>
      </c>
      <c r="F641" s="1" t="s">
        <v>662</v>
      </c>
      <c r="G641" s="1" t="s">
        <v>653</v>
      </c>
      <c r="H641" s="1" t="s">
        <v>663</v>
      </c>
      <c r="I641" s="1" t="s">
        <v>39</v>
      </c>
      <c r="J641" s="1" t="s">
        <v>682</v>
      </c>
      <c r="K641" s="1" t="s">
        <v>784</v>
      </c>
      <c r="L641" s="2">
        <v>993</v>
      </c>
      <c r="M641" s="1" t="s">
        <v>1098</v>
      </c>
      <c r="N641" s="1" t="s">
        <v>1099</v>
      </c>
      <c r="O641" s="1"/>
      <c r="P641" s="1"/>
      <c r="Q641" s="1"/>
      <c r="R641" s="1"/>
      <c r="S641" s="1"/>
      <c r="T641" s="1"/>
      <c r="U641" s="1" t="s">
        <v>657</v>
      </c>
      <c r="V641" s="1" t="s">
        <v>658</v>
      </c>
      <c r="W641" s="1"/>
      <c r="X641" s="1" t="e">
        <f t="shared" si="45"/>
        <v>#N/A</v>
      </c>
      <c r="Y641" s="1" t="e">
        <f t="shared" si="46"/>
        <v>#N/A</v>
      </c>
      <c r="Z641" s="1" t="e">
        <f t="shared" si="47"/>
        <v>#N/A</v>
      </c>
      <c r="AA641" s="1" t="e">
        <f t="shared" si="48"/>
        <v>#N/A</v>
      </c>
      <c r="AB641" s="1" t="e">
        <f t="shared" si="49"/>
        <v>#N/A</v>
      </c>
    </row>
    <row r="642" spans="1:28" hidden="1" x14ac:dyDescent="0.3">
      <c r="A642" s="1">
        <v>454</v>
      </c>
      <c r="B642" s="1" t="s">
        <v>906</v>
      </c>
      <c r="C642" s="5">
        <v>43431.781388888892</v>
      </c>
      <c r="D642" s="1" t="s">
        <v>1161</v>
      </c>
      <c r="E642" s="1" t="s">
        <v>90</v>
      </c>
      <c r="F642" s="1" t="s">
        <v>700</v>
      </c>
      <c r="G642" s="1" t="s">
        <v>653</v>
      </c>
      <c r="H642" s="1" t="s">
        <v>663</v>
      </c>
      <c r="I642" s="1" t="s">
        <v>85</v>
      </c>
      <c r="J642" s="1" t="s">
        <v>746</v>
      </c>
      <c r="K642" s="1" t="s">
        <v>340</v>
      </c>
      <c r="L642" s="2">
        <v>687</v>
      </c>
      <c r="M642" s="1" t="s">
        <v>908</v>
      </c>
      <c r="N642" s="1" t="s">
        <v>887</v>
      </c>
      <c r="O642" s="1"/>
      <c r="P642" s="1"/>
      <c r="Q642" s="1"/>
      <c r="R642" s="1"/>
      <c r="S642" s="1"/>
      <c r="T642" s="1"/>
      <c r="U642" s="1" t="s">
        <v>657</v>
      </c>
      <c r="V642" s="1" t="s">
        <v>658</v>
      </c>
      <c r="W642" s="1"/>
      <c r="X642" s="1" t="e">
        <f t="shared" ref="X642:X705" si="50">VLOOKUP(A642,h_estimacion,1,FALSE)</f>
        <v>#N/A</v>
      </c>
      <c r="Y642" s="1" t="e">
        <f t="shared" ref="Y642:Y705" si="51">VLOOKUP(A642,h_estimacion,18,FALSE)</f>
        <v>#N/A</v>
      </c>
      <c r="Z642" s="1" t="e">
        <f t="shared" ref="Z642:Z705" si="52">VLOOKUP(A642,h_project,1,FALSE)</f>
        <v>#N/A</v>
      </c>
      <c r="AA642" s="1" t="e">
        <f t="shared" ref="AA642:AA705" si="53">VLOOKUP(A642,h_project,4,FALSE)</f>
        <v>#N/A</v>
      </c>
      <c r="AB642" s="1" t="e">
        <f t="shared" ref="AB642:AB705" si="54">VLOOKUP(A642,ds,1,FALSE)</f>
        <v>#N/A</v>
      </c>
    </row>
    <row r="643" spans="1:28" hidden="1" x14ac:dyDescent="0.3">
      <c r="A643" s="1">
        <v>464</v>
      </c>
      <c r="B643" s="1" t="s">
        <v>846</v>
      </c>
      <c r="C643" s="5">
        <v>43437.762245370373</v>
      </c>
      <c r="D643" s="1" t="s">
        <v>1172</v>
      </c>
      <c r="E643" s="1" t="s">
        <v>48</v>
      </c>
      <c r="F643" s="1" t="s">
        <v>652</v>
      </c>
      <c r="G643" s="1" t="s">
        <v>653</v>
      </c>
      <c r="H643" s="1" t="s">
        <v>663</v>
      </c>
      <c r="I643" s="1" t="s">
        <v>55</v>
      </c>
      <c r="J643" s="1" t="s">
        <v>277</v>
      </c>
      <c r="K643" s="1" t="s">
        <v>650</v>
      </c>
      <c r="L643" s="2">
        <v>901</v>
      </c>
      <c r="M643" s="1" t="s">
        <v>1173</v>
      </c>
      <c r="N643" s="1" t="s">
        <v>887</v>
      </c>
      <c r="O643" s="1"/>
      <c r="P643" s="1"/>
      <c r="Q643" s="1"/>
      <c r="R643" s="1" t="s">
        <v>218</v>
      </c>
      <c r="S643" s="1" t="s">
        <v>709</v>
      </c>
      <c r="T643" s="1"/>
      <c r="U643" s="1" t="s">
        <v>666</v>
      </c>
      <c r="V643" s="1" t="s">
        <v>667</v>
      </c>
      <c r="W643" s="1"/>
      <c r="X643" s="1">
        <f t="shared" si="50"/>
        <v>464</v>
      </c>
      <c r="Y643" s="1" t="str">
        <f t="shared" si="51"/>
        <v>Estimación Aprobada</v>
      </c>
      <c r="Z643" s="1">
        <f t="shared" si="52"/>
        <v>464</v>
      </c>
      <c r="AA643" s="1" t="str">
        <f t="shared" si="53"/>
        <v>Cerrado</v>
      </c>
      <c r="AB643" s="1" t="e">
        <f t="shared" si="54"/>
        <v>#N/A</v>
      </c>
    </row>
    <row r="644" spans="1:28" hidden="1" x14ac:dyDescent="0.3">
      <c r="A644" s="1">
        <v>475</v>
      </c>
      <c r="B644" s="1" t="s">
        <v>802</v>
      </c>
      <c r="C644" s="5">
        <v>43447.789953703701</v>
      </c>
      <c r="D644" s="1" t="s">
        <v>1183</v>
      </c>
      <c r="E644" s="1" t="s">
        <v>90</v>
      </c>
      <c r="F644" s="1" t="s">
        <v>700</v>
      </c>
      <c r="G644" s="1" t="s">
        <v>653</v>
      </c>
      <c r="H644" s="1" t="s">
        <v>663</v>
      </c>
      <c r="I644" s="1" t="s">
        <v>85</v>
      </c>
      <c r="J644" s="1" t="s">
        <v>98</v>
      </c>
      <c r="K644" s="1" t="s">
        <v>796</v>
      </c>
      <c r="L644" s="2">
        <v>936</v>
      </c>
      <c r="M644" s="1" t="s">
        <v>1147</v>
      </c>
      <c r="N644" s="1" t="s">
        <v>887</v>
      </c>
      <c r="O644" s="1"/>
      <c r="P644" s="1"/>
      <c r="Q644" s="1"/>
      <c r="R644" s="1"/>
      <c r="S644" s="1"/>
      <c r="T644" s="1"/>
      <c r="U644" s="1" t="s">
        <v>657</v>
      </c>
      <c r="V644" s="1" t="s">
        <v>658</v>
      </c>
      <c r="W644" s="1"/>
      <c r="X644" s="1" t="e">
        <f t="shared" si="50"/>
        <v>#N/A</v>
      </c>
      <c r="Y644" s="1" t="e">
        <f t="shared" si="51"/>
        <v>#N/A</v>
      </c>
      <c r="Z644" s="1" t="e">
        <f t="shared" si="52"/>
        <v>#N/A</v>
      </c>
      <c r="AA644" s="1" t="e">
        <f t="shared" si="53"/>
        <v>#N/A</v>
      </c>
      <c r="AB644" s="1" t="e">
        <f t="shared" si="54"/>
        <v>#N/A</v>
      </c>
    </row>
    <row r="645" spans="1:28" hidden="1" x14ac:dyDescent="0.3">
      <c r="A645" s="1">
        <v>477</v>
      </c>
      <c r="B645" s="1" t="s">
        <v>802</v>
      </c>
      <c r="C645" s="5">
        <v>43447.79042824074</v>
      </c>
      <c r="D645" s="1" t="s">
        <v>1184</v>
      </c>
      <c r="E645" s="1" t="s">
        <v>90</v>
      </c>
      <c r="F645" s="1" t="s">
        <v>700</v>
      </c>
      <c r="G645" s="1" t="s">
        <v>653</v>
      </c>
      <c r="H645" s="1" t="s">
        <v>663</v>
      </c>
      <c r="I645" s="1" t="s">
        <v>85</v>
      </c>
      <c r="J645" s="1" t="s">
        <v>98</v>
      </c>
      <c r="K645" s="1" t="s">
        <v>84</v>
      </c>
      <c r="L645" s="2">
        <v>936</v>
      </c>
      <c r="M645" s="1" t="s">
        <v>1147</v>
      </c>
      <c r="N645" s="1" t="s">
        <v>887</v>
      </c>
      <c r="O645" s="1"/>
      <c r="P645" s="1"/>
      <c r="Q645" s="1"/>
      <c r="R645" s="1"/>
      <c r="S645" s="1"/>
      <c r="T645" s="1"/>
      <c r="U645" s="1" t="s">
        <v>666</v>
      </c>
      <c r="V645" s="1" t="s">
        <v>667</v>
      </c>
      <c r="W645" s="1"/>
      <c r="X645" s="1">
        <f t="shared" si="50"/>
        <v>477</v>
      </c>
      <c r="Y645" s="1" t="str">
        <f t="shared" si="51"/>
        <v>Estimación Aprobada</v>
      </c>
      <c r="Z645" s="1">
        <f t="shared" si="52"/>
        <v>477</v>
      </c>
      <c r="AA645" s="1" t="str">
        <f t="shared" si="53"/>
        <v>Cerrado</v>
      </c>
      <c r="AB645" s="1" t="e">
        <f t="shared" si="54"/>
        <v>#N/A</v>
      </c>
    </row>
    <row r="646" spans="1:28" hidden="1" x14ac:dyDescent="0.3">
      <c r="A646" s="1">
        <v>491</v>
      </c>
      <c r="B646" s="1" t="s">
        <v>760</v>
      </c>
      <c r="C646" s="5">
        <v>43455.758449074077</v>
      </c>
      <c r="D646" s="1" t="s">
        <v>1208</v>
      </c>
      <c r="E646" s="1" t="s">
        <v>48</v>
      </c>
      <c r="F646" s="1" t="s">
        <v>652</v>
      </c>
      <c r="G646" s="1" t="s">
        <v>653</v>
      </c>
      <c r="H646" s="1" t="s">
        <v>663</v>
      </c>
      <c r="I646" s="1" t="s">
        <v>123</v>
      </c>
      <c r="J646" s="1" t="s">
        <v>128</v>
      </c>
      <c r="K646" s="1" t="s">
        <v>122</v>
      </c>
      <c r="L646" s="2">
        <v>700</v>
      </c>
      <c r="M646" s="1" t="s">
        <v>680</v>
      </c>
      <c r="N646" s="1" t="s">
        <v>887</v>
      </c>
      <c r="O646" s="1"/>
      <c r="P646" s="1"/>
      <c r="Q646" s="1"/>
      <c r="R646" s="1"/>
      <c r="S646" s="1"/>
      <c r="T646" s="1"/>
      <c r="U646" s="1" t="s">
        <v>666</v>
      </c>
      <c r="V646" s="1" t="s">
        <v>667</v>
      </c>
      <c r="W646" s="1"/>
      <c r="X646" s="1">
        <f t="shared" si="50"/>
        <v>491</v>
      </c>
      <c r="Y646" s="1" t="str">
        <f t="shared" si="51"/>
        <v>Estimación Aprobada</v>
      </c>
      <c r="Z646" s="1">
        <f t="shared" si="52"/>
        <v>491</v>
      </c>
      <c r="AA646" s="1" t="str">
        <f t="shared" si="53"/>
        <v>Cerrado</v>
      </c>
      <c r="AB646" s="1" t="e">
        <f t="shared" si="54"/>
        <v>#N/A</v>
      </c>
    </row>
    <row r="647" spans="1:28" hidden="1" x14ac:dyDescent="0.3">
      <c r="A647" s="1">
        <v>494</v>
      </c>
      <c r="B647" s="1" t="s">
        <v>678</v>
      </c>
      <c r="C647" s="5">
        <v>43461.491875</v>
      </c>
      <c r="D647" s="1" t="s">
        <v>1211</v>
      </c>
      <c r="E647" s="1" t="s">
        <v>48</v>
      </c>
      <c r="F647" s="1" t="s">
        <v>652</v>
      </c>
      <c r="G647" s="1" t="s">
        <v>653</v>
      </c>
      <c r="H647" s="1" t="s">
        <v>663</v>
      </c>
      <c r="I647" s="1" t="s">
        <v>123</v>
      </c>
      <c r="J647" s="1" t="s">
        <v>128</v>
      </c>
      <c r="K647" s="1" t="s">
        <v>122</v>
      </c>
      <c r="L647" s="2">
        <v>700</v>
      </c>
      <c r="M647" s="1" t="s">
        <v>680</v>
      </c>
      <c r="N647" s="1" t="s">
        <v>887</v>
      </c>
      <c r="O647" s="1"/>
      <c r="P647" s="1"/>
      <c r="Q647" s="1"/>
      <c r="R647" s="1"/>
      <c r="S647" s="1"/>
      <c r="T647" s="1"/>
      <c r="U647" s="1" t="s">
        <v>666</v>
      </c>
      <c r="V647" s="1" t="s">
        <v>667</v>
      </c>
      <c r="W647" s="1"/>
      <c r="X647" s="1">
        <f t="shared" si="50"/>
        <v>494</v>
      </c>
      <c r="Y647" s="1" t="str">
        <f t="shared" si="51"/>
        <v>Estimación Aprobada</v>
      </c>
      <c r="Z647" s="1">
        <f t="shared" si="52"/>
        <v>494</v>
      </c>
      <c r="AA647" s="1" t="str">
        <f t="shared" si="53"/>
        <v>Cerrado</v>
      </c>
      <c r="AB647" s="1" t="e">
        <f t="shared" si="54"/>
        <v>#N/A</v>
      </c>
    </row>
    <row r="648" spans="1:28" hidden="1" x14ac:dyDescent="0.3">
      <c r="A648" s="1">
        <v>504</v>
      </c>
      <c r="B648" s="1" t="s">
        <v>802</v>
      </c>
      <c r="C648" s="5">
        <v>43467.515324074076</v>
      </c>
      <c r="D648" s="1" t="s">
        <v>1219</v>
      </c>
      <c r="E648" s="1" t="s">
        <v>90</v>
      </c>
      <c r="F648" s="1" t="s">
        <v>700</v>
      </c>
      <c r="G648" s="1" t="s">
        <v>653</v>
      </c>
      <c r="H648" s="1" t="s">
        <v>663</v>
      </c>
      <c r="I648" s="1" t="s">
        <v>85</v>
      </c>
      <c r="J648" s="1" t="s">
        <v>91</v>
      </c>
      <c r="K648" s="1" t="s">
        <v>84</v>
      </c>
      <c r="L648" s="2">
        <v>478</v>
      </c>
      <c r="M648" s="1" t="s">
        <v>1014</v>
      </c>
      <c r="N648" s="1" t="s">
        <v>887</v>
      </c>
      <c r="O648" s="1"/>
      <c r="P648" s="1"/>
      <c r="Q648" s="1"/>
      <c r="R648" s="1"/>
      <c r="S648" s="1"/>
      <c r="T648" s="1"/>
      <c r="U648" s="1" t="s">
        <v>666</v>
      </c>
      <c r="V648" s="1" t="s">
        <v>667</v>
      </c>
      <c r="W648" s="1"/>
      <c r="X648" s="1">
        <f t="shared" si="50"/>
        <v>504</v>
      </c>
      <c r="Y648" s="1" t="str">
        <f t="shared" si="51"/>
        <v>Estimación Aprobada</v>
      </c>
      <c r="Z648" s="1">
        <f t="shared" si="52"/>
        <v>504</v>
      </c>
      <c r="AA648" s="1" t="str">
        <f t="shared" si="53"/>
        <v>Cerrado</v>
      </c>
      <c r="AB648" s="1" t="e">
        <f t="shared" si="54"/>
        <v>#N/A</v>
      </c>
    </row>
    <row r="649" spans="1:28" hidden="1" x14ac:dyDescent="0.3">
      <c r="A649" s="1">
        <v>574</v>
      </c>
      <c r="B649" s="1" t="s">
        <v>846</v>
      </c>
      <c r="C649" s="5">
        <v>43515.571574074071</v>
      </c>
      <c r="D649" s="1" t="s">
        <v>1286</v>
      </c>
      <c r="E649" s="1" t="s">
        <v>48</v>
      </c>
      <c r="F649" s="1" t="s">
        <v>652</v>
      </c>
      <c r="G649" s="1" t="s">
        <v>653</v>
      </c>
      <c r="H649" s="1" t="s">
        <v>663</v>
      </c>
      <c r="I649" s="1" t="s">
        <v>55</v>
      </c>
      <c r="J649" s="1" t="s">
        <v>277</v>
      </c>
      <c r="K649" s="1" t="s">
        <v>650</v>
      </c>
      <c r="L649" s="2">
        <v>901</v>
      </c>
      <c r="M649" s="1" t="s">
        <v>1173</v>
      </c>
      <c r="N649" s="1" t="s">
        <v>887</v>
      </c>
      <c r="O649" s="1"/>
      <c r="P649" s="1"/>
      <c r="Q649" s="1"/>
      <c r="R649" s="1" t="s">
        <v>218</v>
      </c>
      <c r="S649" s="1" t="s">
        <v>709</v>
      </c>
      <c r="T649" s="1"/>
      <c r="U649" s="1" t="s">
        <v>666</v>
      </c>
      <c r="V649" s="1" t="s">
        <v>667</v>
      </c>
      <c r="W649" s="1"/>
      <c r="X649" s="1">
        <f t="shared" si="50"/>
        <v>574</v>
      </c>
      <c r="Y649" s="1" t="str">
        <f t="shared" si="51"/>
        <v>Estimación Aprobada</v>
      </c>
      <c r="Z649" s="1">
        <f t="shared" si="52"/>
        <v>574</v>
      </c>
      <c r="AA649" s="1" t="str">
        <f t="shared" si="53"/>
        <v>Cerrado</v>
      </c>
      <c r="AB649" s="1" t="e">
        <f t="shared" si="54"/>
        <v>#N/A</v>
      </c>
    </row>
    <row r="650" spans="1:28" hidden="1" x14ac:dyDescent="0.3">
      <c r="A650" s="1">
        <v>577</v>
      </c>
      <c r="B650" s="1" t="s">
        <v>214</v>
      </c>
      <c r="C650" s="5">
        <v>43518.460150462961</v>
      </c>
      <c r="D650" s="1" t="s">
        <v>499</v>
      </c>
      <c r="E650" s="1" t="s">
        <v>216</v>
      </c>
      <c r="F650" s="1" t="s">
        <v>691</v>
      </c>
      <c r="G650" s="1" t="s">
        <v>653</v>
      </c>
      <c r="H650" s="1" t="s">
        <v>663</v>
      </c>
      <c r="I650" s="1" t="s">
        <v>39</v>
      </c>
      <c r="J650" s="1" t="s">
        <v>217</v>
      </c>
      <c r="K650" s="1" t="s">
        <v>214</v>
      </c>
      <c r="L650" s="2">
        <v>781</v>
      </c>
      <c r="M650" s="1" t="s">
        <v>1289</v>
      </c>
      <c r="N650" s="1" t="s">
        <v>887</v>
      </c>
      <c r="O650" s="1"/>
      <c r="P650" s="1"/>
      <c r="Q650" s="1"/>
      <c r="R650" s="1" t="s">
        <v>218</v>
      </c>
      <c r="S650" s="1" t="s">
        <v>709</v>
      </c>
      <c r="T650" s="1"/>
      <c r="U650" s="1" t="s">
        <v>666</v>
      </c>
      <c r="V650" s="1" t="s">
        <v>667</v>
      </c>
      <c r="W650" s="1"/>
      <c r="X650" s="1">
        <f t="shared" si="50"/>
        <v>577</v>
      </c>
      <c r="Y650" s="1" t="str">
        <f t="shared" si="51"/>
        <v>Estimación Aprobada</v>
      </c>
      <c r="Z650" s="1">
        <f t="shared" si="52"/>
        <v>577</v>
      </c>
      <c r="AA650" s="1" t="str">
        <f t="shared" si="53"/>
        <v>Cerrado</v>
      </c>
      <c r="AB650" s="1" t="e">
        <f t="shared" si="54"/>
        <v>#N/A</v>
      </c>
    </row>
    <row r="651" spans="1:28" hidden="1" x14ac:dyDescent="0.3">
      <c r="A651" s="1">
        <v>595</v>
      </c>
      <c r="B651" s="1" t="s">
        <v>707</v>
      </c>
      <c r="C651" s="5">
        <v>43524.776250000003</v>
      </c>
      <c r="D651" s="1" t="s">
        <v>1304</v>
      </c>
      <c r="E651" s="1" t="s">
        <v>159</v>
      </c>
      <c r="F651" s="1" t="s">
        <v>688</v>
      </c>
      <c r="G651" s="1" t="s">
        <v>653</v>
      </c>
      <c r="H651" s="1" t="s">
        <v>663</v>
      </c>
      <c r="I651" s="1" t="s">
        <v>85</v>
      </c>
      <c r="J651" s="1" t="s">
        <v>160</v>
      </c>
      <c r="K651" s="1" t="s">
        <v>707</v>
      </c>
      <c r="L651" s="2">
        <v>843</v>
      </c>
      <c r="M651" s="1" t="s">
        <v>801</v>
      </c>
      <c r="N651" s="1" t="s">
        <v>887</v>
      </c>
      <c r="O651" s="1"/>
      <c r="P651" s="1"/>
      <c r="Q651" s="1"/>
      <c r="R651" s="1"/>
      <c r="S651" s="1"/>
      <c r="T651" s="1"/>
      <c r="U651" s="1" t="s">
        <v>666</v>
      </c>
      <c r="V651" s="1" t="s">
        <v>667</v>
      </c>
      <c r="W651" s="1"/>
      <c r="X651" s="1">
        <f t="shared" si="50"/>
        <v>595</v>
      </c>
      <c r="Y651" s="1" t="str">
        <f t="shared" si="51"/>
        <v>Estimación Aprobada</v>
      </c>
      <c r="Z651" s="1">
        <f t="shared" si="52"/>
        <v>595</v>
      </c>
      <c r="AA651" s="1" t="str">
        <f t="shared" si="53"/>
        <v>Cerrado</v>
      </c>
      <c r="AB651" s="1" t="e">
        <f t="shared" si="54"/>
        <v>#N/A</v>
      </c>
    </row>
    <row r="652" spans="1:28" hidden="1" x14ac:dyDescent="0.3">
      <c r="A652" s="1">
        <v>622</v>
      </c>
      <c r="B652" s="1" t="s">
        <v>826</v>
      </c>
      <c r="C652" s="5">
        <v>43537.572314814817</v>
      </c>
      <c r="D652" s="1" t="s">
        <v>1327</v>
      </c>
      <c r="E652" s="1" t="s">
        <v>90</v>
      </c>
      <c r="F652" s="1" t="s">
        <v>700</v>
      </c>
      <c r="G652" s="1" t="s">
        <v>722</v>
      </c>
      <c r="H652" s="1" t="s">
        <v>663</v>
      </c>
      <c r="I652" s="1" t="s">
        <v>85</v>
      </c>
      <c r="J652" s="1" t="s">
        <v>91</v>
      </c>
      <c r="K652" s="1" t="s">
        <v>84</v>
      </c>
      <c r="L652" s="2">
        <v>469</v>
      </c>
      <c r="M652" s="1" t="s">
        <v>1328</v>
      </c>
      <c r="N652" s="1" t="s">
        <v>887</v>
      </c>
      <c r="O652" s="1"/>
      <c r="P652" s="1"/>
      <c r="Q652" s="1"/>
      <c r="R652" s="1"/>
      <c r="S652" s="1"/>
      <c r="T652" s="1"/>
      <c r="U652" s="1" t="s">
        <v>657</v>
      </c>
      <c r="V652" s="1" t="s">
        <v>658</v>
      </c>
      <c r="W652" s="1"/>
      <c r="X652" s="1" t="e">
        <f t="shared" si="50"/>
        <v>#N/A</v>
      </c>
      <c r="Y652" s="1" t="e">
        <f t="shared" si="51"/>
        <v>#N/A</v>
      </c>
      <c r="Z652" s="1" t="e">
        <f t="shared" si="52"/>
        <v>#N/A</v>
      </c>
      <c r="AA652" s="1" t="e">
        <f t="shared" si="53"/>
        <v>#N/A</v>
      </c>
      <c r="AB652" s="1" t="e">
        <f t="shared" si="54"/>
        <v>#N/A</v>
      </c>
    </row>
    <row r="653" spans="1:28" hidden="1" x14ac:dyDescent="0.3">
      <c r="A653" s="1">
        <v>632</v>
      </c>
      <c r="B653" s="1" t="s">
        <v>148</v>
      </c>
      <c r="C653" s="5">
        <v>43539.593321759261</v>
      </c>
      <c r="D653" s="1" t="s">
        <v>1335</v>
      </c>
      <c r="E653" s="1" t="s">
        <v>139</v>
      </c>
      <c r="F653" s="1" t="s">
        <v>713</v>
      </c>
      <c r="G653" s="1" t="s">
        <v>653</v>
      </c>
      <c r="H653" s="1" t="s">
        <v>663</v>
      </c>
      <c r="I653" s="1" t="s">
        <v>999</v>
      </c>
      <c r="J653" s="1" t="s">
        <v>50</v>
      </c>
      <c r="K653" s="1" t="s">
        <v>148</v>
      </c>
      <c r="L653" s="2">
        <v>3000</v>
      </c>
      <c r="M653" s="1" t="s">
        <v>1336</v>
      </c>
      <c r="N653" s="1" t="s">
        <v>887</v>
      </c>
      <c r="O653" s="1"/>
      <c r="P653" s="1"/>
      <c r="Q653" s="1"/>
      <c r="R653" s="1" t="s">
        <v>218</v>
      </c>
      <c r="S653" s="1" t="s">
        <v>672</v>
      </c>
      <c r="T653" s="1"/>
      <c r="U653" s="1" t="s">
        <v>666</v>
      </c>
      <c r="V653" s="1" t="s">
        <v>667</v>
      </c>
      <c r="W653" s="1"/>
      <c r="X653" s="1">
        <f t="shared" si="50"/>
        <v>632</v>
      </c>
      <c r="Y653" s="1" t="str">
        <f t="shared" si="51"/>
        <v>Estimación Aprobada</v>
      </c>
      <c r="Z653" s="1">
        <f t="shared" si="52"/>
        <v>632</v>
      </c>
      <c r="AA653" s="1" t="str">
        <f t="shared" si="53"/>
        <v>Cerrado</v>
      </c>
      <c r="AB653" s="1" t="e">
        <f t="shared" si="54"/>
        <v>#N/A</v>
      </c>
    </row>
    <row r="654" spans="1:28" hidden="1" x14ac:dyDescent="0.3">
      <c r="A654" s="1">
        <v>638</v>
      </c>
      <c r="B654" s="1" t="s">
        <v>214</v>
      </c>
      <c r="C654" s="5">
        <v>43543.663877314815</v>
      </c>
      <c r="D654" s="1" t="s">
        <v>1341</v>
      </c>
      <c r="E654" s="1" t="s">
        <v>216</v>
      </c>
      <c r="F654" s="1" t="s">
        <v>691</v>
      </c>
      <c r="G654" s="1" t="s">
        <v>653</v>
      </c>
      <c r="H654" s="1" t="s">
        <v>663</v>
      </c>
      <c r="I654" s="1" t="s">
        <v>39</v>
      </c>
      <c r="J654" s="1" t="s">
        <v>217</v>
      </c>
      <c r="K654" s="1" t="s">
        <v>214</v>
      </c>
      <c r="L654" s="2">
        <v>1001</v>
      </c>
      <c r="M654" s="1" t="s">
        <v>1342</v>
      </c>
      <c r="N654" s="1" t="s">
        <v>887</v>
      </c>
      <c r="O654" s="1"/>
      <c r="P654" s="1"/>
      <c r="Q654" s="1"/>
      <c r="R654" s="1"/>
      <c r="S654" s="1"/>
      <c r="T654" s="1"/>
      <c r="U654" s="1" t="s">
        <v>666</v>
      </c>
      <c r="V654" s="1" t="s">
        <v>667</v>
      </c>
      <c r="W654" s="1"/>
      <c r="X654" s="1">
        <f t="shared" si="50"/>
        <v>638</v>
      </c>
      <c r="Y654" s="1" t="str">
        <f t="shared" si="51"/>
        <v>Estimación Aprobada</v>
      </c>
      <c r="Z654" s="1">
        <f t="shared" si="52"/>
        <v>638</v>
      </c>
      <c r="AA654" s="1" t="str">
        <f t="shared" si="53"/>
        <v>Cerrado</v>
      </c>
      <c r="AB654" s="1" t="e">
        <f t="shared" si="54"/>
        <v>#N/A</v>
      </c>
    </row>
    <row r="655" spans="1:28" hidden="1" x14ac:dyDescent="0.3">
      <c r="A655" s="1">
        <v>660</v>
      </c>
      <c r="B655" s="1" t="s">
        <v>826</v>
      </c>
      <c r="C655" s="5">
        <v>43550.735069444447</v>
      </c>
      <c r="D655" s="1" t="s">
        <v>1357</v>
      </c>
      <c r="E655" s="1" t="s">
        <v>90</v>
      </c>
      <c r="F655" s="1" t="s">
        <v>700</v>
      </c>
      <c r="G655" s="1" t="s">
        <v>722</v>
      </c>
      <c r="H655" s="1" t="s">
        <v>663</v>
      </c>
      <c r="I655" s="1" t="s">
        <v>85</v>
      </c>
      <c r="J655" s="1" t="s">
        <v>98</v>
      </c>
      <c r="K655" s="1" t="s">
        <v>84</v>
      </c>
      <c r="L655" s="2">
        <v>936</v>
      </c>
      <c r="M655" s="1" t="s">
        <v>1147</v>
      </c>
      <c r="N655" s="1" t="s">
        <v>887</v>
      </c>
      <c r="O655" s="1"/>
      <c r="P655" s="1"/>
      <c r="Q655" s="1"/>
      <c r="R655" s="1"/>
      <c r="S655" s="1"/>
      <c r="T655" s="1"/>
      <c r="U655" s="1" t="s">
        <v>666</v>
      </c>
      <c r="V655" s="1" t="s">
        <v>667</v>
      </c>
      <c r="W655" s="1"/>
      <c r="X655" s="1">
        <f t="shared" si="50"/>
        <v>660</v>
      </c>
      <c r="Y655" s="1" t="str">
        <f t="shared" si="51"/>
        <v>Estimación Aprobada</v>
      </c>
      <c r="Z655" s="1">
        <f t="shared" si="52"/>
        <v>660</v>
      </c>
      <c r="AA655" s="1" t="str">
        <f t="shared" si="53"/>
        <v>Cerrado</v>
      </c>
      <c r="AB655" s="1" t="e">
        <f t="shared" si="54"/>
        <v>#N/A</v>
      </c>
    </row>
    <row r="656" spans="1:28" hidden="1" x14ac:dyDescent="0.3">
      <c r="A656" s="1">
        <v>661</v>
      </c>
      <c r="B656" s="1" t="s">
        <v>760</v>
      </c>
      <c r="C656" s="5">
        <v>43551.481608796297</v>
      </c>
      <c r="D656" s="1" t="s">
        <v>1358</v>
      </c>
      <c r="E656" s="1" t="s">
        <v>48</v>
      </c>
      <c r="F656" s="1" t="s">
        <v>652</v>
      </c>
      <c r="G656" s="1" t="s">
        <v>653</v>
      </c>
      <c r="H656" s="1" t="s">
        <v>663</v>
      </c>
      <c r="I656" s="1" t="s">
        <v>123</v>
      </c>
      <c r="J656" s="1" t="s">
        <v>128</v>
      </c>
      <c r="K656" s="1" t="s">
        <v>122</v>
      </c>
      <c r="L656" s="2">
        <v>700</v>
      </c>
      <c r="M656" s="1" t="s">
        <v>680</v>
      </c>
      <c r="N656" s="1" t="s">
        <v>887</v>
      </c>
      <c r="O656" s="1"/>
      <c r="P656" s="1"/>
      <c r="Q656" s="1"/>
      <c r="R656" s="1"/>
      <c r="S656" s="1"/>
      <c r="T656" s="1"/>
      <c r="U656" s="1" t="s">
        <v>666</v>
      </c>
      <c r="V656" s="1" t="s">
        <v>667</v>
      </c>
      <c r="W656" s="1"/>
      <c r="X656" s="1">
        <f t="shared" si="50"/>
        <v>661</v>
      </c>
      <c r="Y656" s="1" t="str">
        <f t="shared" si="51"/>
        <v>Estimación Aprobada</v>
      </c>
      <c r="Z656" s="1">
        <f t="shared" si="52"/>
        <v>661</v>
      </c>
      <c r="AA656" s="1" t="str">
        <f t="shared" si="53"/>
        <v>Cerrado</v>
      </c>
      <c r="AB656" s="1" t="e">
        <f t="shared" si="54"/>
        <v>#N/A</v>
      </c>
    </row>
    <row r="657" spans="1:28" hidden="1" x14ac:dyDescent="0.3">
      <c r="A657" s="1">
        <v>690</v>
      </c>
      <c r="B657" s="1" t="s">
        <v>214</v>
      </c>
      <c r="C657" s="5">
        <v>43559.541932870372</v>
      </c>
      <c r="D657" s="1" t="s">
        <v>1386</v>
      </c>
      <c r="E657" s="1" t="s">
        <v>216</v>
      </c>
      <c r="F657" s="1" t="s">
        <v>691</v>
      </c>
      <c r="G657" s="1" t="s">
        <v>653</v>
      </c>
      <c r="H657" s="1" t="s">
        <v>663</v>
      </c>
      <c r="I657" s="1" t="s">
        <v>39</v>
      </c>
      <c r="J657" s="1" t="s">
        <v>210</v>
      </c>
      <c r="K657" s="1" t="s">
        <v>214</v>
      </c>
      <c r="L657" s="2">
        <v>1026</v>
      </c>
      <c r="M657" s="1" t="s">
        <v>1232</v>
      </c>
      <c r="N657" s="1" t="s">
        <v>887</v>
      </c>
      <c r="O657" s="1"/>
      <c r="P657" s="1"/>
      <c r="Q657" s="1"/>
      <c r="R657" s="1"/>
      <c r="S657" s="1"/>
      <c r="T657" s="1"/>
      <c r="U657" s="1" t="s">
        <v>666</v>
      </c>
      <c r="V657" s="1" t="s">
        <v>667</v>
      </c>
      <c r="W657" s="1"/>
      <c r="X657" s="1">
        <f t="shared" si="50"/>
        <v>690</v>
      </c>
      <c r="Y657" s="1" t="str">
        <f t="shared" si="51"/>
        <v>Estimación Aprobada</v>
      </c>
      <c r="Z657" s="1">
        <f t="shared" si="52"/>
        <v>690</v>
      </c>
      <c r="AA657" s="1" t="str">
        <f t="shared" si="53"/>
        <v>Cerrado</v>
      </c>
      <c r="AB657" s="1" t="e">
        <f t="shared" si="54"/>
        <v>#N/A</v>
      </c>
    </row>
    <row r="658" spans="1:28" hidden="1" x14ac:dyDescent="0.3">
      <c r="A658" s="1">
        <v>707</v>
      </c>
      <c r="B658" s="1" t="s">
        <v>945</v>
      </c>
      <c r="C658" s="5">
        <v>43566.496481481481</v>
      </c>
      <c r="D658" s="1" t="s">
        <v>1401</v>
      </c>
      <c r="E658" s="1" t="s">
        <v>216</v>
      </c>
      <c r="F658" s="1" t="s">
        <v>691</v>
      </c>
      <c r="G658" s="1" t="s">
        <v>653</v>
      </c>
      <c r="H658" s="1" t="s">
        <v>663</v>
      </c>
      <c r="I658" s="1" t="s">
        <v>39</v>
      </c>
      <c r="J658" s="1" t="s">
        <v>210</v>
      </c>
      <c r="K658" s="1" t="s">
        <v>214</v>
      </c>
      <c r="L658" s="2">
        <v>408</v>
      </c>
      <c r="M658" s="1" t="s">
        <v>717</v>
      </c>
      <c r="N658" s="1" t="s">
        <v>887</v>
      </c>
      <c r="O658" s="1"/>
      <c r="P658" s="1"/>
      <c r="Q658" s="1"/>
      <c r="R658" s="1" t="s">
        <v>218</v>
      </c>
      <c r="S658" s="1" t="s">
        <v>672</v>
      </c>
      <c r="T658" s="1"/>
      <c r="U658" s="1" t="s">
        <v>666</v>
      </c>
      <c r="V658" s="1" t="s">
        <v>667</v>
      </c>
      <c r="W658" s="1"/>
      <c r="X658" s="1">
        <f t="shared" si="50"/>
        <v>707</v>
      </c>
      <c r="Y658" s="1" t="str">
        <f t="shared" si="51"/>
        <v>Estimación Aprobada</v>
      </c>
      <c r="Z658" s="1">
        <f t="shared" si="52"/>
        <v>707</v>
      </c>
      <c r="AA658" s="1" t="str">
        <f t="shared" si="53"/>
        <v>Cerrado</v>
      </c>
      <c r="AB658" s="1" t="e">
        <f t="shared" si="54"/>
        <v>#N/A</v>
      </c>
    </row>
    <row r="659" spans="1:28" hidden="1" x14ac:dyDescent="0.3">
      <c r="A659" s="1">
        <v>735</v>
      </c>
      <c r="B659" s="1" t="s">
        <v>214</v>
      </c>
      <c r="C659" s="5">
        <v>43572.60769675926</v>
      </c>
      <c r="D659" s="1" t="s">
        <v>1425</v>
      </c>
      <c r="E659" s="1" t="s">
        <v>216</v>
      </c>
      <c r="F659" s="1" t="s">
        <v>691</v>
      </c>
      <c r="G659" s="1" t="s">
        <v>653</v>
      </c>
      <c r="H659" s="1" t="s">
        <v>663</v>
      </c>
      <c r="I659" s="1" t="s">
        <v>39</v>
      </c>
      <c r="J659" s="1" t="s">
        <v>217</v>
      </c>
      <c r="K659" s="1" t="s">
        <v>214</v>
      </c>
      <c r="L659" s="2">
        <v>781</v>
      </c>
      <c r="M659" s="1" t="s">
        <v>1289</v>
      </c>
      <c r="N659" s="1" t="s">
        <v>887</v>
      </c>
      <c r="O659" s="1"/>
      <c r="P659" s="1"/>
      <c r="Q659" s="1"/>
      <c r="R659" s="1"/>
      <c r="S659" s="1"/>
      <c r="T659" s="1"/>
      <c r="U659" s="1" t="s">
        <v>657</v>
      </c>
      <c r="V659" s="1" t="s">
        <v>658</v>
      </c>
      <c r="W659" s="1"/>
      <c r="X659" s="1" t="e">
        <f t="shared" si="50"/>
        <v>#N/A</v>
      </c>
      <c r="Y659" s="1" t="e">
        <f t="shared" si="51"/>
        <v>#N/A</v>
      </c>
      <c r="Z659" s="1" t="e">
        <f t="shared" si="52"/>
        <v>#N/A</v>
      </c>
      <c r="AA659" s="1" t="e">
        <f t="shared" si="53"/>
        <v>#N/A</v>
      </c>
      <c r="AB659" s="1" t="e">
        <f t="shared" si="54"/>
        <v>#N/A</v>
      </c>
    </row>
    <row r="660" spans="1:28" hidden="1" x14ac:dyDescent="0.3">
      <c r="A660" s="1">
        <v>738</v>
      </c>
      <c r="B660" s="1" t="s">
        <v>54</v>
      </c>
      <c r="C660" s="5">
        <v>43577.768541666665</v>
      </c>
      <c r="D660" s="1" t="s">
        <v>1428</v>
      </c>
      <c r="E660" s="1" t="s">
        <v>61</v>
      </c>
      <c r="F660" s="1" t="s">
        <v>719</v>
      </c>
      <c r="G660" s="1" t="s">
        <v>653</v>
      </c>
      <c r="H660" s="1" t="s">
        <v>663</v>
      </c>
      <c r="I660" s="1" t="s">
        <v>55</v>
      </c>
      <c r="J660" s="1" t="s">
        <v>62</v>
      </c>
      <c r="K660" s="1" t="s">
        <v>54</v>
      </c>
      <c r="L660" s="2">
        <v>3004</v>
      </c>
      <c r="M660" s="1" t="s">
        <v>1429</v>
      </c>
      <c r="N660" s="1" t="s">
        <v>887</v>
      </c>
      <c r="O660" s="1"/>
      <c r="P660" s="1"/>
      <c r="Q660" s="1"/>
      <c r="R660" s="1"/>
      <c r="S660" s="1"/>
      <c r="T660" s="1"/>
      <c r="U660" s="1" t="s">
        <v>657</v>
      </c>
      <c r="V660" s="1" t="s">
        <v>658</v>
      </c>
      <c r="W660" s="1"/>
      <c r="X660" s="1" t="e">
        <f t="shared" si="50"/>
        <v>#N/A</v>
      </c>
      <c r="Y660" s="1" t="e">
        <f t="shared" si="51"/>
        <v>#N/A</v>
      </c>
      <c r="Z660" s="1" t="e">
        <f t="shared" si="52"/>
        <v>#N/A</v>
      </c>
      <c r="AA660" s="1" t="e">
        <f t="shared" si="53"/>
        <v>#N/A</v>
      </c>
      <c r="AB660" s="1" t="e">
        <f t="shared" si="54"/>
        <v>#N/A</v>
      </c>
    </row>
    <row r="661" spans="1:28" hidden="1" x14ac:dyDescent="0.3">
      <c r="A661" s="1">
        <v>739</v>
      </c>
      <c r="B661" s="1" t="s">
        <v>902</v>
      </c>
      <c r="C661" s="5">
        <v>43578.525925925926</v>
      </c>
      <c r="D661" s="1" t="s">
        <v>1430</v>
      </c>
      <c r="E661" s="1" t="s">
        <v>90</v>
      </c>
      <c r="F661" s="1" t="s">
        <v>700</v>
      </c>
      <c r="G661" s="1" t="s">
        <v>653</v>
      </c>
      <c r="H661" s="1" t="s">
        <v>663</v>
      </c>
      <c r="I661" s="1" t="s">
        <v>85</v>
      </c>
      <c r="J661" s="1" t="s">
        <v>109</v>
      </c>
      <c r="K661" s="1" t="s">
        <v>103</v>
      </c>
      <c r="L661" s="2">
        <v>666</v>
      </c>
      <c r="M661" s="1" t="s">
        <v>733</v>
      </c>
      <c r="N661" s="1" t="s">
        <v>887</v>
      </c>
      <c r="O661" s="1"/>
      <c r="P661" s="1"/>
      <c r="Q661" s="1"/>
      <c r="R661" s="1"/>
      <c r="S661" s="1"/>
      <c r="T661" s="1"/>
      <c r="U661" s="1" t="s">
        <v>666</v>
      </c>
      <c r="V661" s="1" t="s">
        <v>667</v>
      </c>
      <c r="W661" s="1"/>
      <c r="X661" s="1">
        <f t="shared" si="50"/>
        <v>739</v>
      </c>
      <c r="Y661" s="1" t="str">
        <f t="shared" si="51"/>
        <v>Estimación Aprobada</v>
      </c>
      <c r="Z661" s="1">
        <f t="shared" si="52"/>
        <v>739</v>
      </c>
      <c r="AA661" s="1" t="str">
        <f t="shared" si="53"/>
        <v>Cerrado</v>
      </c>
      <c r="AB661" s="1" t="e">
        <f t="shared" si="54"/>
        <v>#N/A</v>
      </c>
    </row>
    <row r="662" spans="1:28" hidden="1" x14ac:dyDescent="0.3">
      <c r="A662" s="1">
        <v>772</v>
      </c>
      <c r="B662" s="1" t="s">
        <v>1468</v>
      </c>
      <c r="C662" s="5">
        <v>43591.518333333333</v>
      </c>
      <c r="D662" s="1" t="s">
        <v>1469</v>
      </c>
      <c r="E662" s="1" t="s">
        <v>354</v>
      </c>
      <c r="F662" s="1" t="s">
        <v>792</v>
      </c>
      <c r="G662" s="1" t="s">
        <v>653</v>
      </c>
      <c r="H662" s="1" t="s">
        <v>663</v>
      </c>
      <c r="I662" s="1" t="s">
        <v>39</v>
      </c>
      <c r="J662" s="1" t="s">
        <v>1470</v>
      </c>
      <c r="K662" s="1" t="s">
        <v>214</v>
      </c>
      <c r="L662" s="2">
        <v>3007</v>
      </c>
      <c r="M662" s="1" t="s">
        <v>1471</v>
      </c>
      <c r="N662" s="1" t="s">
        <v>183</v>
      </c>
      <c r="O662" s="1"/>
      <c r="P662" s="1"/>
      <c r="Q662" s="1"/>
      <c r="R662" s="1"/>
      <c r="S662" s="1"/>
      <c r="T662" s="1"/>
      <c r="U662" s="1" t="s">
        <v>666</v>
      </c>
      <c r="V662" s="1" t="s">
        <v>667</v>
      </c>
      <c r="W662" s="1"/>
      <c r="X662" s="1">
        <f t="shared" si="50"/>
        <v>772</v>
      </c>
      <c r="Y662" s="1" t="str">
        <f t="shared" si="51"/>
        <v>Gestión de Estimación</v>
      </c>
      <c r="Z662" s="1">
        <f t="shared" si="52"/>
        <v>772</v>
      </c>
      <c r="AA662" s="1" t="str">
        <f t="shared" si="53"/>
        <v>Cerrado</v>
      </c>
      <c r="AB662" s="1" t="e">
        <f t="shared" si="54"/>
        <v>#N/A</v>
      </c>
    </row>
    <row r="663" spans="1:28" hidden="1" x14ac:dyDescent="0.3">
      <c r="A663" s="1">
        <v>823</v>
      </c>
      <c r="B663" s="1" t="s">
        <v>1277</v>
      </c>
      <c r="C663" s="5">
        <v>43613.536793981482</v>
      </c>
      <c r="D663" s="1" t="s">
        <v>1530</v>
      </c>
      <c r="E663" s="1" t="s">
        <v>159</v>
      </c>
      <c r="F663" s="1" t="s">
        <v>688</v>
      </c>
      <c r="G663" s="1" t="s">
        <v>653</v>
      </c>
      <c r="H663" s="1" t="s">
        <v>663</v>
      </c>
      <c r="I663" s="1" t="s">
        <v>39</v>
      </c>
      <c r="J663" s="1" t="s">
        <v>210</v>
      </c>
      <c r="K663" s="1" t="s">
        <v>214</v>
      </c>
      <c r="L663" s="2">
        <v>809</v>
      </c>
      <c r="M663" s="1" t="s">
        <v>1087</v>
      </c>
      <c r="N663" s="1" t="s">
        <v>887</v>
      </c>
      <c r="O663" s="1"/>
      <c r="P663" s="1"/>
      <c r="Q663" s="1"/>
      <c r="R663" s="1" t="s">
        <v>218</v>
      </c>
      <c r="S663" s="1" t="s">
        <v>709</v>
      </c>
      <c r="T663" s="1"/>
      <c r="U663" s="1" t="s">
        <v>666</v>
      </c>
      <c r="V663" s="1" t="s">
        <v>667</v>
      </c>
      <c r="W663" s="1"/>
      <c r="X663" s="1">
        <f t="shared" si="50"/>
        <v>823</v>
      </c>
      <c r="Y663" s="1" t="str">
        <f t="shared" si="51"/>
        <v>Estimación Aprobada</v>
      </c>
      <c r="Z663" s="1">
        <f t="shared" si="52"/>
        <v>823</v>
      </c>
      <c r="AA663" s="1" t="str">
        <f t="shared" si="53"/>
        <v>Cerrado</v>
      </c>
      <c r="AB663" s="1" t="e">
        <f t="shared" si="54"/>
        <v>#N/A</v>
      </c>
    </row>
    <row r="664" spans="1:28" hidden="1" x14ac:dyDescent="0.3">
      <c r="A664" s="1">
        <v>843</v>
      </c>
      <c r="B664" s="1" t="s">
        <v>922</v>
      </c>
      <c r="C664" s="5">
        <v>43621.416851851849</v>
      </c>
      <c r="D664" s="1" t="s">
        <v>1549</v>
      </c>
      <c r="E664" s="1" t="s">
        <v>61</v>
      </c>
      <c r="F664" s="1" t="s">
        <v>719</v>
      </c>
      <c r="G664" s="1" t="s">
        <v>653</v>
      </c>
      <c r="H664" s="1" t="s">
        <v>663</v>
      </c>
      <c r="I664" s="1" t="s">
        <v>55</v>
      </c>
      <c r="J664" s="1" t="s">
        <v>62</v>
      </c>
      <c r="K664" s="1" t="s">
        <v>54</v>
      </c>
      <c r="L664" s="2">
        <v>945</v>
      </c>
      <c r="M664" s="1" t="s">
        <v>925</v>
      </c>
      <c r="N664" s="1" t="s">
        <v>887</v>
      </c>
      <c r="O664" s="1"/>
      <c r="P664" s="1"/>
      <c r="Q664" s="1"/>
      <c r="R664" s="1"/>
      <c r="S664" s="1"/>
      <c r="T664" s="1"/>
      <c r="U664" s="1" t="s">
        <v>657</v>
      </c>
      <c r="V664" s="1" t="s">
        <v>658</v>
      </c>
      <c r="W664" s="1"/>
      <c r="X664" s="1" t="e">
        <f t="shared" si="50"/>
        <v>#N/A</v>
      </c>
      <c r="Y664" s="1" t="e">
        <f t="shared" si="51"/>
        <v>#N/A</v>
      </c>
      <c r="Z664" s="1" t="e">
        <f t="shared" si="52"/>
        <v>#N/A</v>
      </c>
      <c r="AA664" s="1" t="e">
        <f t="shared" si="53"/>
        <v>#N/A</v>
      </c>
      <c r="AB664" s="1" t="e">
        <f t="shared" si="54"/>
        <v>#N/A</v>
      </c>
    </row>
    <row r="665" spans="1:28" hidden="1" x14ac:dyDescent="0.3">
      <c r="A665" s="1">
        <v>879</v>
      </c>
      <c r="B665" s="1" t="s">
        <v>686</v>
      </c>
      <c r="C665" s="5">
        <v>43634.570347222223</v>
      </c>
      <c r="D665" s="1" t="s">
        <v>1583</v>
      </c>
      <c r="E665" s="1" t="s">
        <v>216</v>
      </c>
      <c r="F665" s="1" t="s">
        <v>691</v>
      </c>
      <c r="G665" s="1" t="s">
        <v>653</v>
      </c>
      <c r="H665" s="1" t="s">
        <v>663</v>
      </c>
      <c r="I665" s="1" t="s">
        <v>39</v>
      </c>
      <c r="J665" s="1" t="s">
        <v>210</v>
      </c>
      <c r="K665" s="1" t="s">
        <v>214</v>
      </c>
      <c r="L665" s="2">
        <v>1026</v>
      </c>
      <c r="M665" s="1" t="s">
        <v>1232</v>
      </c>
      <c r="N665" s="1" t="s">
        <v>887</v>
      </c>
      <c r="O665" s="1"/>
      <c r="P665" s="1"/>
      <c r="Q665" s="1"/>
      <c r="R665" s="1"/>
      <c r="S665" s="1"/>
      <c r="T665" s="1"/>
      <c r="U665" s="1" t="s">
        <v>666</v>
      </c>
      <c r="V665" s="1" t="s">
        <v>667</v>
      </c>
      <c r="W665" s="1"/>
      <c r="X665" s="1">
        <f t="shared" si="50"/>
        <v>879</v>
      </c>
      <c r="Y665" s="1" t="str">
        <f t="shared" si="51"/>
        <v>Estimación Aprobada</v>
      </c>
      <c r="Z665" s="1">
        <f t="shared" si="52"/>
        <v>879</v>
      </c>
      <c r="AA665" s="1" t="str">
        <f t="shared" si="53"/>
        <v>Cerrado</v>
      </c>
      <c r="AB665" s="1" t="e">
        <f t="shared" si="54"/>
        <v>#N/A</v>
      </c>
    </row>
    <row r="666" spans="1:28" hidden="1" x14ac:dyDescent="0.3">
      <c r="A666" s="1">
        <v>998</v>
      </c>
      <c r="B666" s="1" t="s">
        <v>1107</v>
      </c>
      <c r="C666" s="5">
        <v>43678.754953703705</v>
      </c>
      <c r="D666" s="1" t="s">
        <v>1678</v>
      </c>
      <c r="E666" s="1" t="s">
        <v>48</v>
      </c>
      <c r="F666" s="1" t="s">
        <v>652</v>
      </c>
      <c r="G666" s="1" t="s">
        <v>653</v>
      </c>
      <c r="H666" s="1" t="s">
        <v>663</v>
      </c>
      <c r="I666" s="1" t="s">
        <v>123</v>
      </c>
      <c r="J666" s="1" t="s">
        <v>283</v>
      </c>
      <c r="K666" s="1" t="s">
        <v>281</v>
      </c>
      <c r="L666" s="2">
        <v>802</v>
      </c>
      <c r="M666" s="1" t="s">
        <v>655</v>
      </c>
      <c r="N666" s="1" t="s">
        <v>887</v>
      </c>
      <c r="O666" s="1"/>
      <c r="P666" s="1"/>
      <c r="Q666" s="1"/>
      <c r="R666" s="1"/>
      <c r="S666" s="1"/>
      <c r="T666" s="1"/>
      <c r="U666" s="1" t="s">
        <v>657</v>
      </c>
      <c r="V666" s="1" t="s">
        <v>658</v>
      </c>
      <c r="W666" s="1"/>
      <c r="X666" s="1">
        <f t="shared" si="50"/>
        <v>998</v>
      </c>
      <c r="Y666" s="1" t="str">
        <f t="shared" si="51"/>
        <v>Estimación Cancelada Desarrollo</v>
      </c>
      <c r="Z666" s="1">
        <f t="shared" si="52"/>
        <v>998</v>
      </c>
      <c r="AA666" s="1" t="str">
        <f t="shared" si="53"/>
        <v>Cancelado</v>
      </c>
      <c r="AB666" s="1" t="e">
        <f t="shared" si="54"/>
        <v>#N/A</v>
      </c>
    </row>
    <row r="667" spans="1:28" hidden="1" x14ac:dyDescent="0.3">
      <c r="A667" s="1">
        <v>999</v>
      </c>
      <c r="B667" s="1" t="s">
        <v>1222</v>
      </c>
      <c r="C667" s="5">
        <v>43679.550995370373</v>
      </c>
      <c r="D667" s="1" t="s">
        <v>1679</v>
      </c>
      <c r="E667" s="1" t="s">
        <v>48</v>
      </c>
      <c r="F667" s="1" t="s">
        <v>652</v>
      </c>
      <c r="G667" s="1" t="s">
        <v>653</v>
      </c>
      <c r="H667" s="1" t="s">
        <v>663</v>
      </c>
      <c r="I667" s="1" t="s">
        <v>55</v>
      </c>
      <c r="J667" s="1" t="s">
        <v>277</v>
      </c>
      <c r="K667" s="1" t="s">
        <v>650</v>
      </c>
      <c r="L667" s="2">
        <v>637</v>
      </c>
      <c r="M667" s="1" t="s">
        <v>1680</v>
      </c>
      <c r="N667" s="1" t="s">
        <v>80</v>
      </c>
      <c r="O667" s="1"/>
      <c r="P667" s="1"/>
      <c r="Q667" s="1"/>
      <c r="R667" s="1"/>
      <c r="S667" s="1"/>
      <c r="T667" s="1"/>
      <c r="U667" s="1" t="s">
        <v>666</v>
      </c>
      <c r="V667" s="1" t="s">
        <v>667</v>
      </c>
      <c r="W667" s="1"/>
      <c r="X667" s="1">
        <f t="shared" si="50"/>
        <v>999</v>
      </c>
      <c r="Y667" s="1" t="str">
        <f t="shared" si="51"/>
        <v>Estimación Aprobada</v>
      </c>
      <c r="Z667" s="1">
        <f t="shared" si="52"/>
        <v>999</v>
      </c>
      <c r="AA667" s="1" t="str">
        <f t="shared" si="53"/>
        <v>Cerrado</v>
      </c>
      <c r="AB667" s="1" t="e">
        <f t="shared" si="54"/>
        <v>#N/A</v>
      </c>
    </row>
    <row r="668" spans="1:28" hidden="1" x14ac:dyDescent="0.3">
      <c r="A668" s="1">
        <v>1003</v>
      </c>
      <c r="B668" s="1" t="s">
        <v>684</v>
      </c>
      <c r="C668" s="5">
        <v>43682.582719907405</v>
      </c>
      <c r="D668" s="1" t="s">
        <v>1685</v>
      </c>
      <c r="E668" s="1" t="s">
        <v>48</v>
      </c>
      <c r="F668" s="1" t="s">
        <v>652</v>
      </c>
      <c r="G668" s="1" t="s">
        <v>653</v>
      </c>
      <c r="H668" s="1" t="s">
        <v>663</v>
      </c>
      <c r="I668" s="1" t="s">
        <v>123</v>
      </c>
      <c r="J668" s="1" t="s">
        <v>50</v>
      </c>
      <c r="K668" s="1" t="s">
        <v>684</v>
      </c>
      <c r="L668" s="2">
        <v>2021</v>
      </c>
      <c r="M668" s="1" t="s">
        <v>848</v>
      </c>
      <c r="N668" s="1" t="s">
        <v>887</v>
      </c>
      <c r="O668" s="1"/>
      <c r="P668" s="1"/>
      <c r="Q668" s="1"/>
      <c r="R668" s="1" t="s">
        <v>218</v>
      </c>
      <c r="S668" s="1" t="s">
        <v>672</v>
      </c>
      <c r="T668" s="1"/>
      <c r="U668" s="1" t="s">
        <v>666</v>
      </c>
      <c r="V668" s="1" t="s">
        <v>667</v>
      </c>
      <c r="W668" s="1"/>
      <c r="X668" s="1">
        <f t="shared" si="50"/>
        <v>1003</v>
      </c>
      <c r="Y668" s="1" t="str">
        <f t="shared" si="51"/>
        <v>Estimación Aprobada</v>
      </c>
      <c r="Z668" s="1">
        <f t="shared" si="52"/>
        <v>1003</v>
      </c>
      <c r="AA668" s="1" t="str">
        <f t="shared" si="53"/>
        <v>Cerrado</v>
      </c>
      <c r="AB668" s="1" t="e">
        <f t="shared" si="54"/>
        <v>#N/A</v>
      </c>
    </row>
    <row r="669" spans="1:28" hidden="1" x14ac:dyDescent="0.3">
      <c r="A669" s="1">
        <v>1055</v>
      </c>
      <c r="B669" s="1" t="s">
        <v>790</v>
      </c>
      <c r="C669" s="5">
        <v>43704.742418981485</v>
      </c>
      <c r="D669" s="1" t="s">
        <v>1739</v>
      </c>
      <c r="E669" s="1" t="s">
        <v>90</v>
      </c>
      <c r="F669" s="1" t="s">
        <v>700</v>
      </c>
      <c r="G669" s="1" t="s">
        <v>653</v>
      </c>
      <c r="H669" s="1" t="s">
        <v>663</v>
      </c>
      <c r="I669" s="1" t="s">
        <v>85</v>
      </c>
      <c r="J669" s="1" t="s">
        <v>91</v>
      </c>
      <c r="K669" s="1" t="s">
        <v>596</v>
      </c>
      <c r="L669" s="2">
        <v>417</v>
      </c>
      <c r="M669" s="1" t="s">
        <v>1671</v>
      </c>
      <c r="N669" s="1" t="s">
        <v>887</v>
      </c>
      <c r="O669" s="1"/>
      <c r="P669" s="1"/>
      <c r="Q669" s="1"/>
      <c r="R669" s="1" t="s">
        <v>218</v>
      </c>
      <c r="S669" s="1" t="s">
        <v>672</v>
      </c>
      <c r="T669" s="1"/>
      <c r="U669" s="1" t="s">
        <v>666</v>
      </c>
      <c r="V669" s="1" t="s">
        <v>667</v>
      </c>
      <c r="W669" s="1"/>
      <c r="X669" s="1">
        <f t="shared" si="50"/>
        <v>1055</v>
      </c>
      <c r="Y669" s="1" t="str">
        <f t="shared" si="51"/>
        <v>Estimación Aprobada</v>
      </c>
      <c r="Z669" s="1">
        <f t="shared" si="52"/>
        <v>1055</v>
      </c>
      <c r="AA669" s="1" t="str">
        <f t="shared" si="53"/>
        <v>Cerrado</v>
      </c>
      <c r="AB669" s="1" t="e">
        <f t="shared" si="54"/>
        <v>#N/A</v>
      </c>
    </row>
    <row r="670" spans="1:28" hidden="1" x14ac:dyDescent="0.3">
      <c r="A670" s="1">
        <v>1140</v>
      </c>
      <c r="B670" s="1" t="s">
        <v>802</v>
      </c>
      <c r="C670" s="5">
        <v>43739.71597222222</v>
      </c>
      <c r="D670" s="1" t="s">
        <v>201</v>
      </c>
      <c r="E670" s="1" t="s">
        <v>90</v>
      </c>
      <c r="F670" s="1" t="s">
        <v>700</v>
      </c>
      <c r="G670" s="1" t="s">
        <v>653</v>
      </c>
      <c r="H670" s="1" t="s">
        <v>663</v>
      </c>
      <c r="I670" s="1" t="s">
        <v>85</v>
      </c>
      <c r="J670" s="1" t="s">
        <v>91</v>
      </c>
      <c r="K670" s="1" t="s">
        <v>84</v>
      </c>
      <c r="L670" s="2">
        <v>467</v>
      </c>
      <c r="M670" s="1" t="s">
        <v>1825</v>
      </c>
      <c r="N670" s="1" t="s">
        <v>887</v>
      </c>
      <c r="O670" s="1"/>
      <c r="P670" s="1"/>
      <c r="Q670" s="1"/>
      <c r="R670" s="1" t="s">
        <v>218</v>
      </c>
      <c r="S670" s="1" t="s">
        <v>672</v>
      </c>
      <c r="T670" s="1"/>
      <c r="U670" s="1" t="s">
        <v>666</v>
      </c>
      <c r="V670" s="1" t="s">
        <v>667</v>
      </c>
      <c r="W670" s="1"/>
      <c r="X670" s="1">
        <f t="shared" si="50"/>
        <v>1140</v>
      </c>
      <c r="Y670" s="1" t="str">
        <f t="shared" si="51"/>
        <v>Estimación Aprobada</v>
      </c>
      <c r="Z670" s="1">
        <f t="shared" si="52"/>
        <v>1140</v>
      </c>
      <c r="AA670" s="1" t="str">
        <f t="shared" si="53"/>
        <v>Cerrado</v>
      </c>
      <c r="AB670" s="1" t="e">
        <f t="shared" si="54"/>
        <v>#N/A</v>
      </c>
    </row>
    <row r="671" spans="1:28" hidden="1" x14ac:dyDescent="0.3">
      <c r="A671" s="1">
        <v>1141</v>
      </c>
      <c r="B671" s="1" t="s">
        <v>802</v>
      </c>
      <c r="C671" s="5">
        <v>43739.72997685185</v>
      </c>
      <c r="D671" s="1" t="s">
        <v>202</v>
      </c>
      <c r="E671" s="1" t="s">
        <v>90</v>
      </c>
      <c r="F671" s="1" t="s">
        <v>700</v>
      </c>
      <c r="G671" s="1" t="s">
        <v>653</v>
      </c>
      <c r="H671" s="1" t="s">
        <v>663</v>
      </c>
      <c r="I671" s="1" t="s">
        <v>85</v>
      </c>
      <c r="J671" s="1" t="s">
        <v>91</v>
      </c>
      <c r="K671" s="1" t="s">
        <v>84</v>
      </c>
      <c r="L671" s="2">
        <v>467</v>
      </c>
      <c r="M671" s="1" t="s">
        <v>1825</v>
      </c>
      <c r="N671" s="1" t="s">
        <v>887</v>
      </c>
      <c r="O671" s="1"/>
      <c r="P671" s="1"/>
      <c r="Q671" s="1"/>
      <c r="R671" s="1" t="s">
        <v>218</v>
      </c>
      <c r="S671" s="1" t="s">
        <v>709</v>
      </c>
      <c r="T671" s="1"/>
      <c r="U671" s="1" t="s">
        <v>666</v>
      </c>
      <c r="V671" s="1" t="s">
        <v>667</v>
      </c>
      <c r="W671" s="1"/>
      <c r="X671" s="1">
        <f t="shared" si="50"/>
        <v>1141</v>
      </c>
      <c r="Y671" s="1" t="str">
        <f t="shared" si="51"/>
        <v>Estimación Aprobada</v>
      </c>
      <c r="Z671" s="1">
        <f t="shared" si="52"/>
        <v>1141</v>
      </c>
      <c r="AA671" s="1" t="str">
        <f t="shared" si="53"/>
        <v>Cerrado</v>
      </c>
      <c r="AB671" s="1" t="e">
        <f t="shared" si="54"/>
        <v>#N/A</v>
      </c>
    </row>
    <row r="672" spans="1:28" hidden="1" x14ac:dyDescent="0.3">
      <c r="A672" s="1">
        <v>1202</v>
      </c>
      <c r="B672" s="1" t="s">
        <v>802</v>
      </c>
      <c r="C672" s="5">
        <v>43776.528460648151</v>
      </c>
      <c r="D672" s="1" t="s">
        <v>1887</v>
      </c>
      <c r="E672" s="1" t="s">
        <v>90</v>
      </c>
      <c r="F672" s="1" t="s">
        <v>700</v>
      </c>
      <c r="G672" s="1" t="s">
        <v>653</v>
      </c>
      <c r="H672" s="1" t="s">
        <v>663</v>
      </c>
      <c r="I672" s="1" t="s">
        <v>85</v>
      </c>
      <c r="J672" s="1" t="s">
        <v>98</v>
      </c>
      <c r="K672" s="1" t="s">
        <v>84</v>
      </c>
      <c r="L672" s="2">
        <v>936</v>
      </c>
      <c r="M672" s="1" t="s">
        <v>1147</v>
      </c>
      <c r="N672" s="1" t="s">
        <v>887</v>
      </c>
      <c r="O672" s="1" t="s">
        <v>257</v>
      </c>
      <c r="P672" s="1"/>
      <c r="Q672" s="1"/>
      <c r="R672" s="1" t="s">
        <v>1828</v>
      </c>
      <c r="S672" s="1" t="s">
        <v>1845</v>
      </c>
      <c r="T672" s="1"/>
      <c r="U672" s="1" t="s">
        <v>666</v>
      </c>
      <c r="V672" s="1" t="s">
        <v>667</v>
      </c>
      <c r="W672" s="1"/>
      <c r="X672" s="1">
        <f t="shared" si="50"/>
        <v>1202</v>
      </c>
      <c r="Y672" s="1" t="str">
        <f t="shared" si="51"/>
        <v>Estimación Aprobada</v>
      </c>
      <c r="Z672" s="1">
        <f t="shared" si="52"/>
        <v>1202</v>
      </c>
      <c r="AA672" s="1" t="str">
        <f t="shared" si="53"/>
        <v>Cerrado</v>
      </c>
      <c r="AB672" s="1" t="e">
        <f t="shared" si="54"/>
        <v>#N/A</v>
      </c>
    </row>
    <row r="673" spans="1:28" hidden="1" x14ac:dyDescent="0.3">
      <c r="A673" s="1">
        <v>1219</v>
      </c>
      <c r="B673" s="1" t="s">
        <v>1107</v>
      </c>
      <c r="C673" s="5">
        <v>43784.539780092593</v>
      </c>
      <c r="D673" s="1" t="s">
        <v>1904</v>
      </c>
      <c r="E673" s="1" t="s">
        <v>48</v>
      </c>
      <c r="F673" s="1" t="s">
        <v>652</v>
      </c>
      <c r="G673" s="1" t="s">
        <v>653</v>
      </c>
      <c r="H673" s="1" t="s">
        <v>663</v>
      </c>
      <c r="I673" s="1" t="s">
        <v>123</v>
      </c>
      <c r="J673" s="1" t="s">
        <v>283</v>
      </c>
      <c r="K673" s="1" t="s">
        <v>281</v>
      </c>
      <c r="L673" s="2">
        <v>802</v>
      </c>
      <c r="M673" s="1" t="s">
        <v>655</v>
      </c>
      <c r="N673" s="1" t="s">
        <v>887</v>
      </c>
      <c r="O673" s="1"/>
      <c r="P673" s="1"/>
      <c r="Q673" s="1"/>
      <c r="R673" s="1" t="s">
        <v>218</v>
      </c>
      <c r="S673" s="1" t="s">
        <v>1046</v>
      </c>
      <c r="T673" s="1"/>
      <c r="U673" s="1" t="s">
        <v>666</v>
      </c>
      <c r="V673" s="1" t="s">
        <v>667</v>
      </c>
      <c r="W673" s="1"/>
      <c r="X673" s="1">
        <f t="shared" si="50"/>
        <v>1219</v>
      </c>
      <c r="Y673" s="1" t="str">
        <f t="shared" si="51"/>
        <v>Estimación Cancelada Desarrollo</v>
      </c>
      <c r="Z673" s="1">
        <f t="shared" si="52"/>
        <v>1219</v>
      </c>
      <c r="AA673" s="1" t="str">
        <f t="shared" si="53"/>
        <v>Cancelado</v>
      </c>
      <c r="AB673" s="1" t="e">
        <f t="shared" si="54"/>
        <v>#N/A</v>
      </c>
    </row>
    <row r="674" spans="1:28" hidden="1" x14ac:dyDescent="0.3">
      <c r="A674" s="1">
        <v>1271</v>
      </c>
      <c r="B674" s="1" t="s">
        <v>54</v>
      </c>
      <c r="C674" s="5">
        <v>43809.571574074071</v>
      </c>
      <c r="D674" s="1" t="s">
        <v>1971</v>
      </c>
      <c r="E674" s="1" t="s">
        <v>61</v>
      </c>
      <c r="F674" s="1" t="s">
        <v>719</v>
      </c>
      <c r="G674" s="1" t="s">
        <v>653</v>
      </c>
      <c r="H674" s="1" t="s">
        <v>663</v>
      </c>
      <c r="I674" s="1" t="s">
        <v>55</v>
      </c>
      <c r="J674" s="1" t="s">
        <v>62</v>
      </c>
      <c r="K674" s="1" t="s">
        <v>54</v>
      </c>
      <c r="L674" s="2">
        <v>2075.1</v>
      </c>
      <c r="M674" s="1" t="s">
        <v>683</v>
      </c>
      <c r="N674" s="1" t="s">
        <v>6613</v>
      </c>
      <c r="O674" s="1" t="s">
        <v>170</v>
      </c>
      <c r="P674" s="1"/>
      <c r="Q674" s="1"/>
      <c r="R674" s="1" t="s">
        <v>218</v>
      </c>
      <c r="S674" s="1" t="s">
        <v>759</v>
      </c>
      <c r="T674" s="1"/>
      <c r="U674" s="1" t="s">
        <v>657</v>
      </c>
      <c r="V674" s="1" t="s">
        <v>658</v>
      </c>
      <c r="W674" s="1"/>
      <c r="X674" s="1" t="e">
        <f t="shared" si="50"/>
        <v>#N/A</v>
      </c>
      <c r="Y674" s="1" t="e">
        <f t="shared" si="51"/>
        <v>#N/A</v>
      </c>
      <c r="Z674" s="1" t="e">
        <f t="shared" si="52"/>
        <v>#N/A</v>
      </c>
      <c r="AA674" s="1" t="e">
        <f t="shared" si="53"/>
        <v>#N/A</v>
      </c>
      <c r="AB674" s="1" t="e">
        <f t="shared" si="54"/>
        <v>#N/A</v>
      </c>
    </row>
    <row r="675" spans="1:28" hidden="1" x14ac:dyDescent="0.3">
      <c r="A675" s="1">
        <v>1379</v>
      </c>
      <c r="B675" s="1" t="s">
        <v>906</v>
      </c>
      <c r="C675" s="5">
        <v>43872.585428240738</v>
      </c>
      <c r="D675" s="1" t="s">
        <v>339</v>
      </c>
      <c r="E675" s="1" t="s">
        <v>90</v>
      </c>
      <c r="F675" s="1" t="s">
        <v>700</v>
      </c>
      <c r="G675" s="1" t="s">
        <v>653</v>
      </c>
      <c r="H675" s="1" t="s">
        <v>663</v>
      </c>
      <c r="I675" s="1" t="s">
        <v>477</v>
      </c>
      <c r="J675" s="1" t="s">
        <v>746</v>
      </c>
      <c r="K675" s="1" t="s">
        <v>340</v>
      </c>
      <c r="L675" s="2">
        <v>393</v>
      </c>
      <c r="M675" s="1" t="s">
        <v>2098</v>
      </c>
      <c r="N675" s="1" t="s">
        <v>887</v>
      </c>
      <c r="O675" s="1" t="s">
        <v>170</v>
      </c>
      <c r="P675" s="1"/>
      <c r="Q675" s="1"/>
      <c r="R675" s="1" t="s">
        <v>218</v>
      </c>
      <c r="S675" s="1" t="s">
        <v>1004</v>
      </c>
      <c r="T675" s="1"/>
      <c r="U675" s="1" t="s">
        <v>666</v>
      </c>
      <c r="V675" s="1" t="s">
        <v>667</v>
      </c>
      <c r="W675" s="1"/>
      <c r="X675" s="1">
        <f t="shared" si="50"/>
        <v>1379</v>
      </c>
      <c r="Y675" s="1" t="str">
        <f t="shared" si="51"/>
        <v>Estimación Aprobada</v>
      </c>
      <c r="Z675" s="1">
        <f t="shared" si="52"/>
        <v>1379</v>
      </c>
      <c r="AA675" s="1" t="str">
        <f t="shared" si="53"/>
        <v>Cerrado</v>
      </c>
      <c r="AB675" s="1" t="e">
        <f t="shared" si="54"/>
        <v>#N/A</v>
      </c>
    </row>
    <row r="676" spans="1:28" hidden="1" x14ac:dyDescent="0.3">
      <c r="A676" s="1">
        <v>1380</v>
      </c>
      <c r="B676" s="1" t="s">
        <v>906</v>
      </c>
      <c r="C676" s="5">
        <v>43872.633206018516</v>
      </c>
      <c r="D676" s="1" t="s">
        <v>344</v>
      </c>
      <c r="E676" s="1" t="s">
        <v>90</v>
      </c>
      <c r="F676" s="1" t="s">
        <v>700</v>
      </c>
      <c r="G676" s="1" t="s">
        <v>653</v>
      </c>
      <c r="H676" s="1" t="s">
        <v>663</v>
      </c>
      <c r="I676" s="1" t="s">
        <v>477</v>
      </c>
      <c r="J676" s="1" t="s">
        <v>746</v>
      </c>
      <c r="K676" s="1" t="s">
        <v>340</v>
      </c>
      <c r="L676" s="2">
        <v>687</v>
      </c>
      <c r="M676" s="1" t="s">
        <v>908</v>
      </c>
      <c r="N676" s="1" t="s">
        <v>887</v>
      </c>
      <c r="O676" s="1" t="s">
        <v>170</v>
      </c>
      <c r="P676" s="1"/>
      <c r="Q676" s="1"/>
      <c r="R676" s="1" t="s">
        <v>218</v>
      </c>
      <c r="S676" s="1" t="s">
        <v>1004</v>
      </c>
      <c r="T676" s="1"/>
      <c r="U676" s="1" t="s">
        <v>666</v>
      </c>
      <c r="V676" s="1" t="s">
        <v>667</v>
      </c>
      <c r="W676" s="1"/>
      <c r="X676" s="1">
        <f t="shared" si="50"/>
        <v>1380</v>
      </c>
      <c r="Y676" s="1" t="str">
        <f t="shared" si="51"/>
        <v>Estimación Aprobada</v>
      </c>
      <c r="Z676" s="1">
        <f t="shared" si="52"/>
        <v>1380</v>
      </c>
      <c r="AA676" s="1" t="str">
        <f t="shared" si="53"/>
        <v>Cerrado</v>
      </c>
      <c r="AB676" s="1" t="e">
        <f t="shared" si="54"/>
        <v>#N/A</v>
      </c>
    </row>
    <row r="677" spans="1:28" hidden="1" x14ac:dyDescent="0.3">
      <c r="A677" s="1">
        <v>564</v>
      </c>
      <c r="B677" s="1" t="s">
        <v>884</v>
      </c>
      <c r="C677" s="5">
        <v>43509.668020833335</v>
      </c>
      <c r="D677" s="1" t="s">
        <v>1275</v>
      </c>
      <c r="E677" s="1" t="s">
        <v>139</v>
      </c>
      <c r="F677" s="1" t="s">
        <v>713</v>
      </c>
      <c r="G677" s="1" t="s">
        <v>653</v>
      </c>
      <c r="H677" s="1" t="s">
        <v>182</v>
      </c>
      <c r="I677" s="1" t="s">
        <v>148</v>
      </c>
      <c r="J677" s="1" t="s">
        <v>140</v>
      </c>
      <c r="K677" s="1" t="s">
        <v>999</v>
      </c>
      <c r="L677" s="2">
        <v>2075.1</v>
      </c>
      <c r="M677" s="1" t="s">
        <v>683</v>
      </c>
      <c r="N677" s="1" t="s">
        <v>6613</v>
      </c>
      <c r="O677" s="1"/>
      <c r="P677" s="1"/>
      <c r="Q677" s="1"/>
      <c r="R677" s="1" t="s">
        <v>218</v>
      </c>
      <c r="S677" s="1" t="s">
        <v>672</v>
      </c>
      <c r="T677" s="1"/>
      <c r="U677" s="1" t="s">
        <v>666</v>
      </c>
      <c r="V677" s="1" t="s">
        <v>667</v>
      </c>
      <c r="W677" s="1"/>
      <c r="X677" s="1" t="e">
        <f t="shared" si="50"/>
        <v>#N/A</v>
      </c>
      <c r="Y677" s="1" t="e">
        <f t="shared" si="51"/>
        <v>#N/A</v>
      </c>
      <c r="Z677" s="1">
        <f t="shared" si="52"/>
        <v>564</v>
      </c>
      <c r="AA677" s="1" t="str">
        <f t="shared" si="53"/>
        <v>Cerrado</v>
      </c>
      <c r="AB677" s="1" t="e">
        <f t="shared" si="54"/>
        <v>#N/A</v>
      </c>
    </row>
    <row r="678" spans="1:28" hidden="1" x14ac:dyDescent="0.3">
      <c r="A678" s="1">
        <v>791</v>
      </c>
      <c r="B678" s="1" t="s">
        <v>426</v>
      </c>
      <c r="C678" s="5">
        <v>43598.520208333335</v>
      </c>
      <c r="D678" s="1" t="s">
        <v>1494</v>
      </c>
      <c r="E678" s="1" t="s">
        <v>139</v>
      </c>
      <c r="F678" s="1" t="s">
        <v>713</v>
      </c>
      <c r="G678" s="1" t="s">
        <v>653</v>
      </c>
      <c r="H678" s="1" t="s">
        <v>182</v>
      </c>
      <c r="I678" s="1" t="s">
        <v>41</v>
      </c>
      <c r="J678" s="1" t="s">
        <v>140</v>
      </c>
      <c r="K678" s="1" t="s">
        <v>426</v>
      </c>
      <c r="L678" s="2">
        <v>3006</v>
      </c>
      <c r="M678" s="1" t="s">
        <v>1495</v>
      </c>
      <c r="N678" s="1" t="s">
        <v>4515</v>
      </c>
      <c r="O678" s="1"/>
      <c r="P678" s="1"/>
      <c r="Q678" s="1"/>
      <c r="R678" s="1" t="s">
        <v>218</v>
      </c>
      <c r="S678" s="1" t="s">
        <v>672</v>
      </c>
      <c r="T678" s="1"/>
      <c r="U678" s="1" t="s">
        <v>666</v>
      </c>
      <c r="V678" s="1" t="s">
        <v>667</v>
      </c>
      <c r="W678" s="1"/>
      <c r="X678" s="1">
        <f t="shared" si="50"/>
        <v>791</v>
      </c>
      <c r="Y678" s="1" t="str">
        <f t="shared" si="51"/>
        <v>Estimación Aprobada</v>
      </c>
      <c r="Z678" s="1">
        <f t="shared" si="52"/>
        <v>791</v>
      </c>
      <c r="AA678" s="1" t="str">
        <f t="shared" si="53"/>
        <v>Cerrado</v>
      </c>
      <c r="AB678" s="1" t="e">
        <f t="shared" si="54"/>
        <v>#N/A</v>
      </c>
    </row>
    <row r="679" spans="1:28" hidden="1" x14ac:dyDescent="0.3">
      <c r="A679" s="1">
        <v>808</v>
      </c>
      <c r="B679" s="1" t="s">
        <v>1513</v>
      </c>
      <c r="C679" s="5">
        <v>43605.460335648146</v>
      </c>
      <c r="D679" s="1" t="s">
        <v>1514</v>
      </c>
      <c r="E679" s="1" t="s">
        <v>139</v>
      </c>
      <c r="F679" s="1" t="s">
        <v>713</v>
      </c>
      <c r="G679" s="1" t="s">
        <v>653</v>
      </c>
      <c r="H679" s="1" t="s">
        <v>182</v>
      </c>
      <c r="I679" s="1" t="s">
        <v>999</v>
      </c>
      <c r="J679" s="1" t="s">
        <v>140</v>
      </c>
      <c r="K679" s="1" t="s">
        <v>148</v>
      </c>
      <c r="L679" s="2">
        <v>2075.1</v>
      </c>
      <c r="M679" s="1" t="s">
        <v>683</v>
      </c>
      <c r="N679" s="1" t="s">
        <v>6613</v>
      </c>
      <c r="O679" s="1"/>
      <c r="P679" s="1"/>
      <c r="Q679" s="1"/>
      <c r="R679" s="1" t="s">
        <v>218</v>
      </c>
      <c r="S679" s="1" t="s">
        <v>709</v>
      </c>
      <c r="T679" s="1"/>
      <c r="U679" s="1" t="s">
        <v>666</v>
      </c>
      <c r="V679" s="1" t="s">
        <v>667</v>
      </c>
      <c r="W679" s="1"/>
      <c r="X679" s="1" t="e">
        <f t="shared" si="50"/>
        <v>#N/A</v>
      </c>
      <c r="Y679" s="1" t="e">
        <f t="shared" si="51"/>
        <v>#N/A</v>
      </c>
      <c r="Z679" s="1">
        <f t="shared" si="52"/>
        <v>808</v>
      </c>
      <c r="AA679" s="1" t="str">
        <f t="shared" si="53"/>
        <v>Cancelado</v>
      </c>
      <c r="AB679" s="1" t="e">
        <f t="shared" si="54"/>
        <v>#N/A</v>
      </c>
    </row>
    <row r="680" spans="1:28" hidden="1" x14ac:dyDescent="0.3">
      <c r="A680" s="1">
        <v>885</v>
      </c>
      <c r="B680" s="1" t="s">
        <v>148</v>
      </c>
      <c r="C680" s="5">
        <v>43636.393425925926</v>
      </c>
      <c r="D680" s="1" t="s">
        <v>591</v>
      </c>
      <c r="E680" s="1" t="s">
        <v>139</v>
      </c>
      <c r="F680" s="1" t="s">
        <v>713</v>
      </c>
      <c r="G680" s="1" t="s">
        <v>653</v>
      </c>
      <c r="H680" s="1" t="s">
        <v>182</v>
      </c>
      <c r="I680" s="1" t="s">
        <v>148</v>
      </c>
      <c r="J680" s="1" t="s">
        <v>140</v>
      </c>
      <c r="K680" s="1" t="s">
        <v>999</v>
      </c>
      <c r="L680" s="2">
        <v>2075.1</v>
      </c>
      <c r="M680" s="1" t="s">
        <v>683</v>
      </c>
      <c r="N680" s="1" t="s">
        <v>6613</v>
      </c>
      <c r="O680" s="1"/>
      <c r="P680" s="1"/>
      <c r="Q680" s="1"/>
      <c r="R680" s="1" t="s">
        <v>218</v>
      </c>
      <c r="S680" s="1" t="s">
        <v>672</v>
      </c>
      <c r="T680" s="1"/>
      <c r="U680" s="1" t="s">
        <v>666</v>
      </c>
      <c r="V680" s="1" t="s">
        <v>667</v>
      </c>
      <c r="W680" s="1"/>
      <c r="X680" s="1" t="e">
        <f t="shared" si="50"/>
        <v>#N/A</v>
      </c>
      <c r="Y680" s="1" t="e">
        <f t="shared" si="51"/>
        <v>#N/A</v>
      </c>
      <c r="Z680" s="1">
        <f t="shared" si="52"/>
        <v>885</v>
      </c>
      <c r="AA680" s="1" t="str">
        <f t="shared" si="53"/>
        <v>Cerrado</v>
      </c>
      <c r="AB680" s="1" t="e">
        <f t="shared" si="54"/>
        <v>#N/A</v>
      </c>
    </row>
    <row r="681" spans="1:28" hidden="1" x14ac:dyDescent="0.3">
      <c r="A681" s="1">
        <v>933</v>
      </c>
      <c r="B681" s="1" t="s">
        <v>1513</v>
      </c>
      <c r="C681" s="5">
        <v>43655.475219907406</v>
      </c>
      <c r="D681" s="1" t="s">
        <v>1622</v>
      </c>
      <c r="E681" s="1" t="s">
        <v>139</v>
      </c>
      <c r="F681" s="1" t="s">
        <v>713</v>
      </c>
      <c r="G681" s="1" t="s">
        <v>653</v>
      </c>
      <c r="H681" s="1" t="s">
        <v>182</v>
      </c>
      <c r="I681" s="1" t="s">
        <v>148</v>
      </c>
      <c r="J681" s="1" t="s">
        <v>140</v>
      </c>
      <c r="K681" s="1" t="s">
        <v>999</v>
      </c>
      <c r="L681" s="2">
        <v>2075.1</v>
      </c>
      <c r="M681" s="1" t="s">
        <v>683</v>
      </c>
      <c r="N681" s="1" t="s">
        <v>6613</v>
      </c>
      <c r="O681" s="1"/>
      <c r="P681" s="1"/>
      <c r="Q681" s="1"/>
      <c r="R681" s="1" t="s">
        <v>218</v>
      </c>
      <c r="S681" s="1" t="s">
        <v>672</v>
      </c>
      <c r="T681" s="1"/>
      <c r="U681" s="1" t="s">
        <v>666</v>
      </c>
      <c r="V681" s="1" t="s">
        <v>667</v>
      </c>
      <c r="W681" s="1"/>
      <c r="X681" s="1" t="e">
        <f t="shared" si="50"/>
        <v>#N/A</v>
      </c>
      <c r="Y681" s="1" t="e">
        <f t="shared" si="51"/>
        <v>#N/A</v>
      </c>
      <c r="Z681" s="1">
        <f t="shared" si="52"/>
        <v>933</v>
      </c>
      <c r="AA681" s="1" t="str">
        <f t="shared" si="53"/>
        <v>Cancelado</v>
      </c>
      <c r="AB681" s="1" t="e">
        <f t="shared" si="54"/>
        <v>#N/A</v>
      </c>
    </row>
    <row r="682" spans="1:28" hidden="1" x14ac:dyDescent="0.3">
      <c r="A682" s="1">
        <v>950</v>
      </c>
      <c r="B682" s="1" t="s">
        <v>148</v>
      </c>
      <c r="C682" s="5">
        <v>43658.600486111114</v>
      </c>
      <c r="D682" s="1" t="s">
        <v>1635</v>
      </c>
      <c r="E682" s="1" t="s">
        <v>139</v>
      </c>
      <c r="F682" s="1" t="s">
        <v>713</v>
      </c>
      <c r="G682" s="1" t="s">
        <v>653</v>
      </c>
      <c r="H682" s="1" t="s">
        <v>182</v>
      </c>
      <c r="I682" s="1" t="s">
        <v>148</v>
      </c>
      <c r="J682" s="1" t="s">
        <v>140</v>
      </c>
      <c r="K682" s="1" t="s">
        <v>999</v>
      </c>
      <c r="L682" s="2">
        <v>2075.1</v>
      </c>
      <c r="M682" s="1" t="s">
        <v>683</v>
      </c>
      <c r="N682" s="1" t="s">
        <v>6613</v>
      </c>
      <c r="O682" s="1"/>
      <c r="P682" s="1"/>
      <c r="Q682" s="1"/>
      <c r="R682" s="1" t="s">
        <v>218</v>
      </c>
      <c r="S682" s="1" t="s">
        <v>672</v>
      </c>
      <c r="T682" s="1"/>
      <c r="U682" s="1" t="s">
        <v>666</v>
      </c>
      <c r="V682" s="1" t="s">
        <v>667</v>
      </c>
      <c r="W682" s="1"/>
      <c r="X682" s="1" t="e">
        <f t="shared" si="50"/>
        <v>#N/A</v>
      </c>
      <c r="Y682" s="1" t="e">
        <f t="shared" si="51"/>
        <v>#N/A</v>
      </c>
      <c r="Z682" s="1">
        <f t="shared" si="52"/>
        <v>950</v>
      </c>
      <c r="AA682" s="1" t="str">
        <f t="shared" si="53"/>
        <v>Cerrado</v>
      </c>
      <c r="AB682" s="1" t="e">
        <f t="shared" si="54"/>
        <v>#N/A</v>
      </c>
    </row>
    <row r="683" spans="1:28" hidden="1" x14ac:dyDescent="0.3">
      <c r="A683" s="1">
        <v>954</v>
      </c>
      <c r="B683" s="1" t="s">
        <v>1513</v>
      </c>
      <c r="C683" s="5">
        <v>43662.664872685185</v>
      </c>
      <c r="D683" s="1" t="s">
        <v>1636</v>
      </c>
      <c r="E683" s="1" t="s">
        <v>139</v>
      </c>
      <c r="F683" s="1" t="s">
        <v>713</v>
      </c>
      <c r="G683" s="1" t="s">
        <v>722</v>
      </c>
      <c r="H683" s="1" t="s">
        <v>182</v>
      </c>
      <c r="I683" s="1" t="s">
        <v>148</v>
      </c>
      <c r="J683" s="1" t="s">
        <v>140</v>
      </c>
      <c r="K683" s="1" t="s">
        <v>999</v>
      </c>
      <c r="L683" s="2">
        <v>2075.1</v>
      </c>
      <c r="M683" s="1" t="s">
        <v>683</v>
      </c>
      <c r="N683" s="1" t="s">
        <v>6613</v>
      </c>
      <c r="O683" s="1"/>
      <c r="P683" s="1"/>
      <c r="Q683" s="1"/>
      <c r="R683" s="1"/>
      <c r="S683" s="1"/>
      <c r="T683" s="1"/>
      <c r="U683" s="1" t="s">
        <v>657</v>
      </c>
      <c r="V683" s="1" t="s">
        <v>658</v>
      </c>
      <c r="W683" s="1"/>
      <c r="X683" s="1" t="e">
        <f t="shared" si="50"/>
        <v>#N/A</v>
      </c>
      <c r="Y683" s="1" t="e">
        <f t="shared" si="51"/>
        <v>#N/A</v>
      </c>
      <c r="Z683" s="1" t="e">
        <f t="shared" si="52"/>
        <v>#N/A</v>
      </c>
      <c r="AA683" s="1" t="e">
        <f t="shared" si="53"/>
        <v>#N/A</v>
      </c>
      <c r="AB683" s="1" t="e">
        <f t="shared" si="54"/>
        <v>#N/A</v>
      </c>
    </row>
    <row r="684" spans="1:28" hidden="1" x14ac:dyDescent="0.3">
      <c r="A684" s="1">
        <v>955</v>
      </c>
      <c r="B684" s="1" t="s">
        <v>1513</v>
      </c>
      <c r="C684" s="5">
        <v>43662.668819444443</v>
      </c>
      <c r="D684" s="1" t="s">
        <v>1637</v>
      </c>
      <c r="E684" s="1" t="s">
        <v>139</v>
      </c>
      <c r="F684" s="1" t="s">
        <v>713</v>
      </c>
      <c r="G684" s="1" t="s">
        <v>722</v>
      </c>
      <c r="H684" s="1" t="s">
        <v>182</v>
      </c>
      <c r="I684" s="1" t="s">
        <v>148</v>
      </c>
      <c r="J684" s="1" t="s">
        <v>140</v>
      </c>
      <c r="K684" s="1" t="s">
        <v>999</v>
      </c>
      <c r="L684" s="2">
        <v>2075.1</v>
      </c>
      <c r="M684" s="1" t="s">
        <v>683</v>
      </c>
      <c r="N684" s="1" t="s">
        <v>6613</v>
      </c>
      <c r="O684" s="1"/>
      <c r="P684" s="1"/>
      <c r="Q684" s="1"/>
      <c r="R684" s="1"/>
      <c r="S684" s="1"/>
      <c r="T684" s="1"/>
      <c r="U684" s="1" t="s">
        <v>657</v>
      </c>
      <c r="V684" s="1" t="s">
        <v>658</v>
      </c>
      <c r="W684" s="1"/>
      <c r="X684" s="1" t="e">
        <f t="shared" si="50"/>
        <v>#N/A</v>
      </c>
      <c r="Y684" s="1" t="e">
        <f t="shared" si="51"/>
        <v>#N/A</v>
      </c>
      <c r="Z684" s="1" t="e">
        <f t="shared" si="52"/>
        <v>#N/A</v>
      </c>
      <c r="AA684" s="1" t="e">
        <f t="shared" si="53"/>
        <v>#N/A</v>
      </c>
      <c r="AB684" s="1" t="e">
        <f t="shared" si="54"/>
        <v>#N/A</v>
      </c>
    </row>
    <row r="685" spans="1:28" hidden="1" x14ac:dyDescent="0.3">
      <c r="A685" s="1">
        <v>961</v>
      </c>
      <c r="B685" s="1" t="s">
        <v>1513</v>
      </c>
      <c r="C685" s="5">
        <v>43665.516886574071</v>
      </c>
      <c r="D685" s="1" t="s">
        <v>1644</v>
      </c>
      <c r="E685" s="1" t="s">
        <v>139</v>
      </c>
      <c r="F685" s="1" t="s">
        <v>713</v>
      </c>
      <c r="G685" s="1" t="s">
        <v>653</v>
      </c>
      <c r="H685" s="1" t="s">
        <v>182</v>
      </c>
      <c r="I685" s="1" t="s">
        <v>148</v>
      </c>
      <c r="J685" s="1" t="s">
        <v>140</v>
      </c>
      <c r="K685" s="1" t="s">
        <v>999</v>
      </c>
      <c r="L685" s="2">
        <v>2075.1</v>
      </c>
      <c r="M685" s="1" t="s">
        <v>683</v>
      </c>
      <c r="N685" s="1" t="s">
        <v>6613</v>
      </c>
      <c r="O685" s="1"/>
      <c r="P685" s="1"/>
      <c r="Q685" s="1"/>
      <c r="R685" s="1"/>
      <c r="S685" s="1"/>
      <c r="T685" s="1"/>
      <c r="U685" s="1" t="s">
        <v>666</v>
      </c>
      <c r="V685" s="1" t="s">
        <v>667</v>
      </c>
      <c r="W685" s="1"/>
      <c r="X685" s="1" t="e">
        <f t="shared" si="50"/>
        <v>#N/A</v>
      </c>
      <c r="Y685" s="1" t="e">
        <f t="shared" si="51"/>
        <v>#N/A</v>
      </c>
      <c r="Z685" s="1" t="e">
        <f t="shared" si="52"/>
        <v>#N/A</v>
      </c>
      <c r="AA685" s="1" t="e">
        <f t="shared" si="53"/>
        <v>#N/A</v>
      </c>
      <c r="AB685" s="1" t="e">
        <f t="shared" si="54"/>
        <v>#N/A</v>
      </c>
    </row>
    <row r="686" spans="1:28" hidden="1" x14ac:dyDescent="0.3">
      <c r="A686" s="1">
        <v>1031</v>
      </c>
      <c r="B686" s="1" t="s">
        <v>1513</v>
      </c>
      <c r="C686" s="5">
        <v>43692.763726851852</v>
      </c>
      <c r="D686" s="1" t="s">
        <v>1713</v>
      </c>
      <c r="E686" s="1" t="s">
        <v>139</v>
      </c>
      <c r="F686" s="1" t="s">
        <v>713</v>
      </c>
      <c r="G686" s="1" t="s">
        <v>653</v>
      </c>
      <c r="H686" s="1" t="s">
        <v>182</v>
      </c>
      <c r="I686" s="1" t="s">
        <v>148</v>
      </c>
      <c r="J686" s="1" t="s">
        <v>140</v>
      </c>
      <c r="K686" s="1" t="s">
        <v>999</v>
      </c>
      <c r="L686" s="2">
        <v>2075.1</v>
      </c>
      <c r="M686" s="1" t="s">
        <v>683</v>
      </c>
      <c r="N686" s="1" t="s">
        <v>6613</v>
      </c>
      <c r="O686" s="1"/>
      <c r="P686" s="1"/>
      <c r="Q686" s="1"/>
      <c r="R686" s="1" t="s">
        <v>218</v>
      </c>
      <c r="S686" s="1" t="s">
        <v>672</v>
      </c>
      <c r="T686" s="1"/>
      <c r="U686" s="1" t="s">
        <v>666</v>
      </c>
      <c r="V686" s="1" t="s">
        <v>667</v>
      </c>
      <c r="W686" s="1"/>
      <c r="X686" s="1" t="e">
        <f t="shared" si="50"/>
        <v>#N/A</v>
      </c>
      <c r="Y686" s="1" t="e">
        <f t="shared" si="51"/>
        <v>#N/A</v>
      </c>
      <c r="Z686" s="1">
        <f t="shared" si="52"/>
        <v>1031</v>
      </c>
      <c r="AA686" s="1" t="str">
        <f t="shared" si="53"/>
        <v>Cancelado</v>
      </c>
      <c r="AB686" s="1" t="e">
        <f t="shared" si="54"/>
        <v>#N/A</v>
      </c>
    </row>
    <row r="687" spans="1:28" hidden="1" x14ac:dyDescent="0.3">
      <c r="A687" s="1">
        <v>1073</v>
      </c>
      <c r="B687" s="1" t="s">
        <v>1513</v>
      </c>
      <c r="C687" s="5">
        <v>43713.591284722221</v>
      </c>
      <c r="D687" s="1" t="s">
        <v>1756</v>
      </c>
      <c r="E687" s="1" t="s">
        <v>139</v>
      </c>
      <c r="F687" s="1" t="s">
        <v>713</v>
      </c>
      <c r="G687" s="1" t="s">
        <v>653</v>
      </c>
      <c r="H687" s="1" t="s">
        <v>182</v>
      </c>
      <c r="I687" s="1" t="s">
        <v>148</v>
      </c>
      <c r="J687" s="1" t="s">
        <v>140</v>
      </c>
      <c r="K687" s="1" t="s">
        <v>999</v>
      </c>
      <c r="L687" s="2">
        <v>2075.1</v>
      </c>
      <c r="M687" s="1" t="s">
        <v>683</v>
      </c>
      <c r="N687" s="1" t="s">
        <v>6613</v>
      </c>
      <c r="O687" s="1"/>
      <c r="P687" s="1"/>
      <c r="Q687" s="1"/>
      <c r="R687" s="1"/>
      <c r="S687" s="1"/>
      <c r="T687" s="1"/>
      <c r="U687" s="1" t="s">
        <v>666</v>
      </c>
      <c r="V687" s="1" t="s">
        <v>667</v>
      </c>
      <c r="W687" s="1"/>
      <c r="X687" s="1" t="e">
        <f t="shared" si="50"/>
        <v>#N/A</v>
      </c>
      <c r="Y687" s="1" t="e">
        <f t="shared" si="51"/>
        <v>#N/A</v>
      </c>
      <c r="Z687" s="1" t="e">
        <f t="shared" si="52"/>
        <v>#N/A</v>
      </c>
      <c r="AA687" s="1" t="e">
        <f t="shared" si="53"/>
        <v>#N/A</v>
      </c>
      <c r="AB687" s="1" t="e">
        <f t="shared" si="54"/>
        <v>#N/A</v>
      </c>
    </row>
    <row r="688" spans="1:28" hidden="1" x14ac:dyDescent="0.3">
      <c r="A688" s="1">
        <v>113</v>
      </c>
      <c r="B688" s="1" t="s">
        <v>67</v>
      </c>
      <c r="C688" s="5">
        <v>43231.566168981481</v>
      </c>
      <c r="D688" s="1" t="s">
        <v>764</v>
      </c>
      <c r="E688" s="1" t="s">
        <v>455</v>
      </c>
      <c r="F688" s="1" t="s">
        <v>694</v>
      </c>
      <c r="G688" s="1" t="s">
        <v>653</v>
      </c>
      <c r="H688" s="1" t="s">
        <v>765</v>
      </c>
      <c r="I688" s="1" t="s">
        <v>55</v>
      </c>
      <c r="J688" s="1" t="s">
        <v>695</v>
      </c>
      <c r="K688" s="1" t="s">
        <v>67</v>
      </c>
      <c r="L688" s="2">
        <v>2270</v>
      </c>
      <c r="M688" s="1" t="s">
        <v>766</v>
      </c>
      <c r="N688" s="1" t="s">
        <v>887</v>
      </c>
      <c r="O688" s="1"/>
      <c r="P688" s="1"/>
      <c r="Q688" s="1"/>
      <c r="R688" s="1"/>
      <c r="S688" s="1"/>
      <c r="T688" s="1"/>
      <c r="U688" s="1" t="s">
        <v>657</v>
      </c>
      <c r="V688" s="1" t="s">
        <v>658</v>
      </c>
      <c r="W688" s="1"/>
      <c r="X688" s="1" t="e">
        <f t="shared" si="50"/>
        <v>#N/A</v>
      </c>
      <c r="Y688" s="1" t="e">
        <f t="shared" si="51"/>
        <v>#N/A</v>
      </c>
      <c r="Z688" s="1" t="e">
        <f t="shared" si="52"/>
        <v>#N/A</v>
      </c>
      <c r="AA688" s="1" t="e">
        <f t="shared" si="53"/>
        <v>#N/A</v>
      </c>
      <c r="AB688" s="1" t="e">
        <f t="shared" si="54"/>
        <v>#N/A</v>
      </c>
    </row>
    <row r="689" spans="1:28" hidden="1" x14ac:dyDescent="0.3">
      <c r="A689" s="1">
        <v>137</v>
      </c>
      <c r="B689" s="1" t="s">
        <v>73</v>
      </c>
      <c r="C689" s="5">
        <v>43237.778171296297</v>
      </c>
      <c r="D689" s="1" t="s">
        <v>782</v>
      </c>
      <c r="E689" s="1" t="s">
        <v>78</v>
      </c>
      <c r="F689" s="1" t="s">
        <v>662</v>
      </c>
      <c r="G689" s="1" t="s">
        <v>653</v>
      </c>
      <c r="H689" s="1" t="s">
        <v>765</v>
      </c>
      <c r="I689" s="1" t="s">
        <v>674</v>
      </c>
      <c r="J689" s="1" t="s">
        <v>394</v>
      </c>
      <c r="K689" s="1" t="s">
        <v>73</v>
      </c>
      <c r="L689" s="2">
        <v>621</v>
      </c>
      <c r="M689" s="1" t="s">
        <v>675</v>
      </c>
      <c r="N689" s="1" t="s">
        <v>887</v>
      </c>
      <c r="O689" s="1"/>
      <c r="P689" s="1"/>
      <c r="Q689" s="1"/>
      <c r="R689" s="1"/>
      <c r="S689" s="1"/>
      <c r="T689" s="1"/>
      <c r="U689" s="1" t="s">
        <v>677</v>
      </c>
      <c r="V689" s="1" t="s">
        <v>667</v>
      </c>
      <c r="W689" s="1"/>
      <c r="X689" s="1">
        <f t="shared" si="50"/>
        <v>137</v>
      </c>
      <c r="Y689" s="1" t="str">
        <f t="shared" si="51"/>
        <v>Estimación Cancelada Desarrollo</v>
      </c>
      <c r="Z689" s="1">
        <f t="shared" si="52"/>
        <v>137</v>
      </c>
      <c r="AA689" s="1" t="str">
        <f t="shared" si="53"/>
        <v>Cerrado</v>
      </c>
      <c r="AB689" s="1" t="e">
        <f t="shared" si="54"/>
        <v>#N/A</v>
      </c>
    </row>
    <row r="690" spans="1:28" hidden="1" x14ac:dyDescent="0.3">
      <c r="A690" s="1">
        <v>141</v>
      </c>
      <c r="B690" s="1" t="s">
        <v>787</v>
      </c>
      <c r="C690" s="5">
        <v>43241.466643518521</v>
      </c>
      <c r="D690" s="1" t="s">
        <v>788</v>
      </c>
      <c r="E690" s="1" t="s">
        <v>90</v>
      </c>
      <c r="F690" s="1" t="s">
        <v>700</v>
      </c>
      <c r="G690" s="1" t="s">
        <v>653</v>
      </c>
      <c r="H690" s="1" t="s">
        <v>765</v>
      </c>
      <c r="I690" s="1" t="s">
        <v>85</v>
      </c>
      <c r="J690" s="1" t="s">
        <v>98</v>
      </c>
      <c r="K690" s="1" t="s">
        <v>84</v>
      </c>
      <c r="L690" s="2">
        <v>332</v>
      </c>
      <c r="M690" s="1" t="s">
        <v>789</v>
      </c>
      <c r="N690" s="1" t="s">
        <v>887</v>
      </c>
      <c r="O690" s="1"/>
      <c r="P690" s="1"/>
      <c r="Q690" s="1"/>
      <c r="R690" s="1"/>
      <c r="S690" s="1"/>
      <c r="T690" s="1"/>
      <c r="U690" s="1" t="s">
        <v>677</v>
      </c>
      <c r="V690" s="1" t="s">
        <v>667</v>
      </c>
      <c r="W690" s="1"/>
      <c r="X690" s="1">
        <f t="shared" si="50"/>
        <v>141</v>
      </c>
      <c r="Y690" s="1" t="str">
        <f t="shared" si="51"/>
        <v>Estimación Aprobada</v>
      </c>
      <c r="Z690" s="1">
        <f t="shared" si="52"/>
        <v>141</v>
      </c>
      <c r="AA690" s="1" t="str">
        <f t="shared" si="53"/>
        <v>Cerrado</v>
      </c>
      <c r="AB690" s="1" t="e">
        <f t="shared" si="54"/>
        <v>#N/A</v>
      </c>
    </row>
    <row r="691" spans="1:28" hidden="1" x14ac:dyDescent="0.3">
      <c r="A691" s="1">
        <v>148</v>
      </c>
      <c r="B691" s="1" t="s">
        <v>798</v>
      </c>
      <c r="C691" s="5">
        <v>43242.754641203705</v>
      </c>
      <c r="D691" s="1" t="s">
        <v>799</v>
      </c>
      <c r="E691" s="1" t="s">
        <v>90</v>
      </c>
      <c r="F691" s="1" t="s">
        <v>700</v>
      </c>
      <c r="G691" s="1" t="s">
        <v>653</v>
      </c>
      <c r="H691" s="1" t="s">
        <v>765</v>
      </c>
      <c r="I691" s="1" t="s">
        <v>85</v>
      </c>
      <c r="J691" s="1" t="s">
        <v>109</v>
      </c>
      <c r="K691" s="1" t="s">
        <v>103</v>
      </c>
      <c r="L691" s="2">
        <v>666</v>
      </c>
      <c r="M691" s="1" t="s">
        <v>733</v>
      </c>
      <c r="N691" s="1" t="s">
        <v>887</v>
      </c>
      <c r="O691" s="1"/>
      <c r="P691" s="1"/>
      <c r="Q691" s="1"/>
      <c r="R691" s="1"/>
      <c r="S691" s="1"/>
      <c r="T691" s="1"/>
      <c r="U691" s="1" t="s">
        <v>677</v>
      </c>
      <c r="V691" s="1" t="s">
        <v>667</v>
      </c>
      <c r="W691" s="1"/>
      <c r="X691" s="1">
        <f t="shared" si="50"/>
        <v>148</v>
      </c>
      <c r="Y691" s="1" t="str">
        <f t="shared" si="51"/>
        <v>Estimación Aprobada</v>
      </c>
      <c r="Z691" s="1">
        <f t="shared" si="52"/>
        <v>148</v>
      </c>
      <c r="AA691" s="1" t="str">
        <f t="shared" si="53"/>
        <v>Cerrado</v>
      </c>
      <c r="AB691" s="1" t="e">
        <f t="shared" si="54"/>
        <v>#N/A</v>
      </c>
    </row>
    <row r="692" spans="1:28" hidden="1" x14ac:dyDescent="0.3">
      <c r="A692" s="1">
        <v>163</v>
      </c>
      <c r="B692" s="1" t="s">
        <v>214</v>
      </c>
      <c r="C692" s="5">
        <v>43248.732303240744</v>
      </c>
      <c r="D692" s="1" t="s">
        <v>822</v>
      </c>
      <c r="E692" s="1" t="s">
        <v>216</v>
      </c>
      <c r="F692" s="1" t="s">
        <v>691</v>
      </c>
      <c r="G692" s="1" t="s">
        <v>653</v>
      </c>
      <c r="H692" s="1" t="s">
        <v>765</v>
      </c>
      <c r="I692" s="1" t="s">
        <v>660</v>
      </c>
      <c r="J692" s="1" t="s">
        <v>50</v>
      </c>
      <c r="K692" s="1" t="s">
        <v>214</v>
      </c>
      <c r="L692" s="2">
        <v>624</v>
      </c>
      <c r="M692" s="1" t="s">
        <v>823</v>
      </c>
      <c r="N692" s="1" t="s">
        <v>887</v>
      </c>
      <c r="O692" s="1"/>
      <c r="P692" s="1"/>
      <c r="Q692" s="1"/>
      <c r="R692" s="1"/>
      <c r="S692" s="1"/>
      <c r="T692" s="1"/>
      <c r="U692" s="1" t="s">
        <v>677</v>
      </c>
      <c r="V692" s="1" t="s">
        <v>667</v>
      </c>
      <c r="W692" s="1"/>
      <c r="X692" s="1">
        <f t="shared" si="50"/>
        <v>163</v>
      </c>
      <c r="Y692" s="1" t="str">
        <f t="shared" si="51"/>
        <v>Estimación Aprobada</v>
      </c>
      <c r="Z692" s="1">
        <f t="shared" si="52"/>
        <v>163</v>
      </c>
      <c r="AA692" s="1" t="str">
        <f t="shared" si="53"/>
        <v>Cerrado</v>
      </c>
      <c r="AB692" s="1" t="e">
        <f t="shared" si="54"/>
        <v>#N/A</v>
      </c>
    </row>
    <row r="693" spans="1:28" hidden="1" x14ac:dyDescent="0.3">
      <c r="A693" s="1">
        <v>164</v>
      </c>
      <c r="B693" s="1" t="s">
        <v>73</v>
      </c>
      <c r="C693" s="5">
        <v>43249.441435185188</v>
      </c>
      <c r="D693" s="1" t="s">
        <v>824</v>
      </c>
      <c r="E693" s="1" t="s">
        <v>78</v>
      </c>
      <c r="F693" s="1" t="s">
        <v>662</v>
      </c>
      <c r="G693" s="1" t="s">
        <v>653</v>
      </c>
      <c r="H693" s="1" t="s">
        <v>765</v>
      </c>
      <c r="I693" s="1" t="s">
        <v>674</v>
      </c>
      <c r="J693" s="1" t="s">
        <v>825</v>
      </c>
      <c r="K693" s="1" t="s">
        <v>73</v>
      </c>
      <c r="L693" s="2">
        <v>624</v>
      </c>
      <c r="M693" s="1" t="s">
        <v>823</v>
      </c>
      <c r="N693" s="1" t="s">
        <v>887</v>
      </c>
      <c r="O693" s="1"/>
      <c r="P693" s="1"/>
      <c r="Q693" s="1"/>
      <c r="R693" s="1"/>
      <c r="S693" s="1"/>
      <c r="T693" s="1"/>
      <c r="U693" s="1" t="s">
        <v>677</v>
      </c>
      <c r="V693" s="1" t="s">
        <v>667</v>
      </c>
      <c r="W693" s="1"/>
      <c r="X693" s="1">
        <f t="shared" si="50"/>
        <v>164</v>
      </c>
      <c r="Y693" s="1" t="str">
        <f t="shared" si="51"/>
        <v>Estimación Aprobada</v>
      </c>
      <c r="Z693" s="1">
        <f t="shared" si="52"/>
        <v>164</v>
      </c>
      <c r="AA693" s="1" t="str">
        <f t="shared" si="53"/>
        <v>Cerrado</v>
      </c>
      <c r="AB693" s="1" t="e">
        <f t="shared" si="54"/>
        <v>#N/A</v>
      </c>
    </row>
    <row r="694" spans="1:28" hidden="1" x14ac:dyDescent="0.3">
      <c r="A694" s="1">
        <v>166</v>
      </c>
      <c r="B694" s="1" t="s">
        <v>214</v>
      </c>
      <c r="C694" s="5">
        <v>43249.796909722223</v>
      </c>
      <c r="D694" s="1" t="s">
        <v>829</v>
      </c>
      <c r="E694" s="1" t="s">
        <v>216</v>
      </c>
      <c r="F694" s="1" t="s">
        <v>691</v>
      </c>
      <c r="G694" s="1" t="s">
        <v>653</v>
      </c>
      <c r="H694" s="1" t="s">
        <v>765</v>
      </c>
      <c r="I694" s="1" t="s">
        <v>39</v>
      </c>
      <c r="J694" s="1" t="s">
        <v>217</v>
      </c>
      <c r="K694" s="1" t="s">
        <v>214</v>
      </c>
      <c r="L694" s="2">
        <v>979</v>
      </c>
      <c r="M694" s="1" t="s">
        <v>692</v>
      </c>
      <c r="N694" s="1" t="s">
        <v>887</v>
      </c>
      <c r="O694" s="1"/>
      <c r="P694" s="1"/>
      <c r="Q694" s="1"/>
      <c r="R694" s="1"/>
      <c r="S694" s="1"/>
      <c r="T694" s="1"/>
      <c r="U694" s="1" t="s">
        <v>677</v>
      </c>
      <c r="V694" s="1" t="s">
        <v>667</v>
      </c>
      <c r="W694" s="1"/>
      <c r="X694" s="1">
        <f t="shared" si="50"/>
        <v>166</v>
      </c>
      <c r="Y694" s="1" t="str">
        <f t="shared" si="51"/>
        <v>Estimación Cancelada</v>
      </c>
      <c r="Z694" s="1" t="e">
        <f t="shared" si="52"/>
        <v>#N/A</v>
      </c>
      <c r="AA694" s="1" t="e">
        <f t="shared" si="53"/>
        <v>#N/A</v>
      </c>
      <c r="AB694" s="1" t="e">
        <f t="shared" si="54"/>
        <v>#N/A</v>
      </c>
    </row>
    <row r="695" spans="1:28" hidden="1" x14ac:dyDescent="0.3">
      <c r="A695" s="1">
        <v>167</v>
      </c>
      <c r="B695" s="1" t="s">
        <v>214</v>
      </c>
      <c r="C695" s="5">
        <v>43249.802303240744</v>
      </c>
      <c r="D695" s="1" t="s">
        <v>830</v>
      </c>
      <c r="E695" s="1" t="s">
        <v>216</v>
      </c>
      <c r="F695" s="1" t="s">
        <v>691</v>
      </c>
      <c r="G695" s="1" t="s">
        <v>653</v>
      </c>
      <c r="H695" s="1" t="s">
        <v>765</v>
      </c>
      <c r="I695" s="1" t="s">
        <v>39</v>
      </c>
      <c r="J695" s="1" t="s">
        <v>217</v>
      </c>
      <c r="K695" s="1" t="s">
        <v>214</v>
      </c>
      <c r="L695" s="2">
        <v>979</v>
      </c>
      <c r="M695" s="1" t="s">
        <v>692</v>
      </c>
      <c r="N695" s="1" t="s">
        <v>887</v>
      </c>
      <c r="O695" s="1"/>
      <c r="P695" s="1"/>
      <c r="Q695" s="1"/>
      <c r="R695" s="1"/>
      <c r="S695" s="1"/>
      <c r="T695" s="1"/>
      <c r="U695" s="1" t="s">
        <v>677</v>
      </c>
      <c r="V695" s="1" t="s">
        <v>667</v>
      </c>
      <c r="W695" s="1"/>
      <c r="X695" s="1">
        <f t="shared" si="50"/>
        <v>167</v>
      </c>
      <c r="Y695" s="1" t="str">
        <f t="shared" si="51"/>
        <v>Estimación Cancelada</v>
      </c>
      <c r="Z695" s="1" t="e">
        <f t="shared" si="52"/>
        <v>#N/A</v>
      </c>
      <c r="AA695" s="1" t="e">
        <f t="shared" si="53"/>
        <v>#N/A</v>
      </c>
      <c r="AB695" s="1" t="e">
        <f t="shared" si="54"/>
        <v>#N/A</v>
      </c>
    </row>
    <row r="696" spans="1:28" hidden="1" x14ac:dyDescent="0.3">
      <c r="A696" s="1">
        <v>181</v>
      </c>
      <c r="B696" s="1" t="s">
        <v>122</v>
      </c>
      <c r="C696" s="5">
        <v>43252.788240740738</v>
      </c>
      <c r="D696" s="1" t="s">
        <v>840</v>
      </c>
      <c r="E696" s="1" t="s">
        <v>48</v>
      </c>
      <c r="F696" s="1" t="s">
        <v>652</v>
      </c>
      <c r="G696" s="1" t="s">
        <v>653</v>
      </c>
      <c r="H696" s="1" t="s">
        <v>765</v>
      </c>
      <c r="I696" s="1" t="s">
        <v>123</v>
      </c>
      <c r="J696" s="1" t="s">
        <v>50</v>
      </c>
      <c r="K696" s="1" t="s">
        <v>122</v>
      </c>
      <c r="L696" s="2">
        <v>700</v>
      </c>
      <c r="M696" s="1" t="s">
        <v>680</v>
      </c>
      <c r="N696" s="1" t="s">
        <v>887</v>
      </c>
      <c r="O696" s="1"/>
      <c r="P696" s="1"/>
      <c r="Q696" s="1"/>
      <c r="R696" s="1"/>
      <c r="S696" s="1"/>
      <c r="T696" s="1"/>
      <c r="U696" s="1" t="s">
        <v>666</v>
      </c>
      <c r="V696" s="1" t="s">
        <v>667</v>
      </c>
      <c r="W696" s="1"/>
      <c r="X696" s="1">
        <f t="shared" si="50"/>
        <v>181</v>
      </c>
      <c r="Y696" s="1" t="str">
        <f t="shared" si="51"/>
        <v>Estimación Aprobada</v>
      </c>
      <c r="Z696" s="1">
        <f t="shared" si="52"/>
        <v>181</v>
      </c>
      <c r="AA696" s="1" t="str">
        <f t="shared" si="53"/>
        <v>Cerrado</v>
      </c>
      <c r="AB696" s="1" t="e">
        <f t="shared" si="54"/>
        <v>#N/A</v>
      </c>
    </row>
    <row r="697" spans="1:28" hidden="1" x14ac:dyDescent="0.3">
      <c r="A697" s="1">
        <v>183</v>
      </c>
      <c r="B697" s="1" t="s">
        <v>186</v>
      </c>
      <c r="C697" s="5">
        <v>43255.588194444441</v>
      </c>
      <c r="D697" s="1" t="s">
        <v>841</v>
      </c>
      <c r="E697" s="1" t="s">
        <v>78</v>
      </c>
      <c r="F697" s="1" t="s">
        <v>662</v>
      </c>
      <c r="G697" s="1" t="s">
        <v>653</v>
      </c>
      <c r="H697" s="1" t="s">
        <v>765</v>
      </c>
      <c r="I697" s="1" t="s">
        <v>674</v>
      </c>
      <c r="J697" s="1" t="s">
        <v>394</v>
      </c>
      <c r="K697" s="1" t="s">
        <v>186</v>
      </c>
      <c r="L697" s="2">
        <v>930</v>
      </c>
      <c r="M697" s="1" t="s">
        <v>769</v>
      </c>
      <c r="N697" s="1" t="s">
        <v>887</v>
      </c>
      <c r="O697" s="1"/>
      <c r="P697" s="1"/>
      <c r="Q697" s="1"/>
      <c r="R697" s="1"/>
      <c r="S697" s="1"/>
      <c r="T697" s="1"/>
      <c r="U697" s="1" t="s">
        <v>677</v>
      </c>
      <c r="V697" s="1" t="s">
        <v>667</v>
      </c>
      <c r="W697" s="1"/>
      <c r="X697" s="1">
        <f t="shared" si="50"/>
        <v>183</v>
      </c>
      <c r="Y697" s="1" t="str">
        <f t="shared" si="51"/>
        <v>Estimación Aprobada</v>
      </c>
      <c r="Z697" s="1">
        <f t="shared" si="52"/>
        <v>183</v>
      </c>
      <c r="AA697" s="1" t="str">
        <f t="shared" si="53"/>
        <v>Cerrado</v>
      </c>
      <c r="AB697" s="1" t="e">
        <f t="shared" si="54"/>
        <v>#N/A</v>
      </c>
    </row>
    <row r="698" spans="1:28" hidden="1" x14ac:dyDescent="0.3">
      <c r="A698" s="1">
        <v>184</v>
      </c>
      <c r="B698" s="1" t="s">
        <v>842</v>
      </c>
      <c r="C698" s="5">
        <v>43255.660752314812</v>
      </c>
      <c r="D698" s="1" t="s">
        <v>843</v>
      </c>
      <c r="E698" s="1" t="s">
        <v>48</v>
      </c>
      <c r="F698" s="1" t="s">
        <v>652</v>
      </c>
      <c r="G698" s="1" t="s">
        <v>653</v>
      </c>
      <c r="H698" s="1" t="s">
        <v>765</v>
      </c>
      <c r="I698" s="1" t="s">
        <v>123</v>
      </c>
      <c r="J698" s="1" t="s">
        <v>50</v>
      </c>
      <c r="K698" s="1" t="s">
        <v>122</v>
      </c>
      <c r="L698" s="2">
        <v>700</v>
      </c>
      <c r="M698" s="1" t="s">
        <v>680</v>
      </c>
      <c r="N698" s="1" t="s">
        <v>887</v>
      </c>
      <c r="O698" s="1"/>
      <c r="P698" s="1"/>
      <c r="Q698" s="1"/>
      <c r="R698" s="1"/>
      <c r="S698" s="1"/>
      <c r="T698" s="1"/>
      <c r="U698" s="1" t="s">
        <v>666</v>
      </c>
      <c r="V698" s="1" t="s">
        <v>667</v>
      </c>
      <c r="W698" s="1"/>
      <c r="X698" s="1">
        <f t="shared" si="50"/>
        <v>184</v>
      </c>
      <c r="Y698" s="1" t="str">
        <f t="shared" si="51"/>
        <v>Estimación Aprobada</v>
      </c>
      <c r="Z698" s="1">
        <f t="shared" si="52"/>
        <v>184</v>
      </c>
      <c r="AA698" s="1" t="str">
        <f t="shared" si="53"/>
        <v>Cerrado</v>
      </c>
      <c r="AB698" s="1" t="e">
        <f t="shared" si="54"/>
        <v>#N/A</v>
      </c>
    </row>
    <row r="699" spans="1:28" hidden="1" x14ac:dyDescent="0.3">
      <c r="A699" s="1">
        <v>185</v>
      </c>
      <c r="B699" s="1" t="s">
        <v>650</v>
      </c>
      <c r="C699" s="5">
        <v>43256.456886574073</v>
      </c>
      <c r="D699" s="1" t="s">
        <v>844</v>
      </c>
      <c r="E699" s="1" t="s">
        <v>61</v>
      </c>
      <c r="F699" s="1" t="s">
        <v>719</v>
      </c>
      <c r="G699" s="1" t="s">
        <v>653</v>
      </c>
      <c r="H699" s="1" t="s">
        <v>765</v>
      </c>
      <c r="I699" s="1" t="s">
        <v>55</v>
      </c>
      <c r="J699" s="1" t="s">
        <v>62</v>
      </c>
      <c r="K699" s="1" t="s">
        <v>650</v>
      </c>
      <c r="L699" s="2">
        <v>946</v>
      </c>
      <c r="M699" s="1" t="s">
        <v>720</v>
      </c>
      <c r="N699" s="1" t="s">
        <v>887</v>
      </c>
      <c r="O699" s="1"/>
      <c r="P699" s="1"/>
      <c r="Q699" s="1"/>
      <c r="R699" s="1"/>
      <c r="S699" s="1"/>
      <c r="T699" s="1"/>
      <c r="U699" s="1" t="s">
        <v>666</v>
      </c>
      <c r="V699" s="1" t="s">
        <v>667</v>
      </c>
      <c r="W699" s="1"/>
      <c r="X699" s="1">
        <f t="shared" si="50"/>
        <v>185</v>
      </c>
      <c r="Y699" s="1" t="str">
        <f t="shared" si="51"/>
        <v>Estimación Aprobada</v>
      </c>
      <c r="Z699" s="1">
        <f t="shared" si="52"/>
        <v>185</v>
      </c>
      <c r="AA699" s="1" t="str">
        <f t="shared" si="53"/>
        <v>Cancelado</v>
      </c>
      <c r="AB699" s="1" t="e">
        <f t="shared" si="54"/>
        <v>#N/A</v>
      </c>
    </row>
    <row r="700" spans="1:28" hidden="1" x14ac:dyDescent="0.3">
      <c r="A700" s="1">
        <v>188</v>
      </c>
      <c r="B700" s="1" t="s">
        <v>846</v>
      </c>
      <c r="C700" s="5">
        <v>43256.737893518519</v>
      </c>
      <c r="D700" s="1" t="s">
        <v>847</v>
      </c>
      <c r="E700" s="1" t="s">
        <v>159</v>
      </c>
      <c r="F700" s="1" t="s">
        <v>688</v>
      </c>
      <c r="G700" s="1" t="s">
        <v>653</v>
      </c>
      <c r="H700" s="1" t="s">
        <v>765</v>
      </c>
      <c r="I700" s="1" t="s">
        <v>55</v>
      </c>
      <c r="J700" s="1" t="s">
        <v>210</v>
      </c>
      <c r="K700" s="1" t="s">
        <v>414</v>
      </c>
      <c r="L700" s="2">
        <v>2021</v>
      </c>
      <c r="M700" s="1" t="s">
        <v>848</v>
      </c>
      <c r="N700" s="1" t="s">
        <v>887</v>
      </c>
      <c r="O700" s="1"/>
      <c r="P700" s="1"/>
      <c r="Q700" s="1"/>
      <c r="R700" s="1"/>
      <c r="S700" s="1"/>
      <c r="T700" s="1"/>
      <c r="U700" s="1" t="s">
        <v>677</v>
      </c>
      <c r="V700" s="1" t="s">
        <v>667</v>
      </c>
      <c r="W700" s="1"/>
      <c r="X700" s="1">
        <f t="shared" si="50"/>
        <v>188</v>
      </c>
      <c r="Y700" s="1" t="str">
        <f t="shared" si="51"/>
        <v>Estimación Aprobada</v>
      </c>
      <c r="Z700" s="1">
        <f t="shared" si="52"/>
        <v>188</v>
      </c>
      <c r="AA700" s="1" t="str">
        <f t="shared" si="53"/>
        <v>Cerrado</v>
      </c>
      <c r="AB700" s="1" t="e">
        <f t="shared" si="54"/>
        <v>#N/A</v>
      </c>
    </row>
    <row r="701" spans="1:28" hidden="1" x14ac:dyDescent="0.3">
      <c r="A701" s="1">
        <v>190</v>
      </c>
      <c r="B701" s="1" t="s">
        <v>510</v>
      </c>
      <c r="C701" s="5">
        <v>43257.435428240744</v>
      </c>
      <c r="D701" s="1" t="s">
        <v>854</v>
      </c>
      <c r="E701" s="1" t="s">
        <v>90</v>
      </c>
      <c r="F701" s="1" t="s">
        <v>700</v>
      </c>
      <c r="G701" s="1" t="s">
        <v>653</v>
      </c>
      <c r="H701" s="1" t="s">
        <v>765</v>
      </c>
      <c r="I701" s="1" t="s">
        <v>660</v>
      </c>
      <c r="J701" s="1" t="s">
        <v>50</v>
      </c>
      <c r="K701" s="1" t="s">
        <v>340</v>
      </c>
      <c r="L701" s="2">
        <v>704</v>
      </c>
      <c r="M701" s="1" t="s">
        <v>747</v>
      </c>
      <c r="N701" s="1" t="s">
        <v>887</v>
      </c>
      <c r="O701" s="1"/>
      <c r="P701" s="1"/>
      <c r="Q701" s="1"/>
      <c r="R701" s="1"/>
      <c r="S701" s="1"/>
      <c r="T701" s="1"/>
      <c r="U701" s="1" t="s">
        <v>677</v>
      </c>
      <c r="V701" s="1" t="s">
        <v>667</v>
      </c>
      <c r="W701" s="1"/>
      <c r="X701" s="1">
        <f t="shared" si="50"/>
        <v>190</v>
      </c>
      <c r="Y701" s="1" t="str">
        <f t="shared" si="51"/>
        <v>Estimación Aprobada</v>
      </c>
      <c r="Z701" s="1">
        <f t="shared" si="52"/>
        <v>190</v>
      </c>
      <c r="AA701" s="1" t="str">
        <f t="shared" si="53"/>
        <v>Cerrado</v>
      </c>
      <c r="AB701" s="1" t="e">
        <f t="shared" si="54"/>
        <v>#N/A</v>
      </c>
    </row>
    <row r="702" spans="1:28" hidden="1" x14ac:dyDescent="0.3">
      <c r="A702" s="1">
        <v>193</v>
      </c>
      <c r="B702" s="1" t="s">
        <v>340</v>
      </c>
      <c r="C702" s="5">
        <v>43258.472534722219</v>
      </c>
      <c r="D702" s="1" t="s">
        <v>857</v>
      </c>
      <c r="E702" s="1" t="s">
        <v>90</v>
      </c>
      <c r="F702" s="1" t="s">
        <v>700</v>
      </c>
      <c r="G702" s="1" t="s">
        <v>653</v>
      </c>
      <c r="H702" s="1" t="s">
        <v>765</v>
      </c>
      <c r="I702" s="1" t="s">
        <v>660</v>
      </c>
      <c r="J702" s="1" t="s">
        <v>50</v>
      </c>
      <c r="K702" s="1" t="s">
        <v>340</v>
      </c>
      <c r="L702" s="2">
        <v>704</v>
      </c>
      <c r="M702" s="1" t="s">
        <v>747</v>
      </c>
      <c r="N702" s="1" t="s">
        <v>887</v>
      </c>
      <c r="O702" s="1"/>
      <c r="P702" s="1"/>
      <c r="Q702" s="1"/>
      <c r="R702" s="1"/>
      <c r="S702" s="1"/>
      <c r="T702" s="1"/>
      <c r="U702" s="1" t="s">
        <v>677</v>
      </c>
      <c r="V702" s="1" t="s">
        <v>667</v>
      </c>
      <c r="W702" s="1"/>
      <c r="X702" s="1" t="e">
        <f t="shared" si="50"/>
        <v>#N/A</v>
      </c>
      <c r="Y702" s="1" t="e">
        <f t="shared" si="51"/>
        <v>#N/A</v>
      </c>
      <c r="Z702" s="1" t="e">
        <f t="shared" si="52"/>
        <v>#N/A</v>
      </c>
      <c r="AA702" s="1" t="e">
        <f t="shared" si="53"/>
        <v>#N/A</v>
      </c>
      <c r="AB702" s="1" t="e">
        <f t="shared" si="54"/>
        <v>#N/A</v>
      </c>
    </row>
    <row r="703" spans="1:28" hidden="1" x14ac:dyDescent="0.3">
      <c r="A703" s="1">
        <v>194</v>
      </c>
      <c r="B703" s="1" t="s">
        <v>340</v>
      </c>
      <c r="C703" s="5">
        <v>43258.490810185183</v>
      </c>
      <c r="D703" s="1" t="s">
        <v>858</v>
      </c>
      <c r="E703" s="1" t="s">
        <v>90</v>
      </c>
      <c r="F703" s="1" t="s">
        <v>700</v>
      </c>
      <c r="G703" s="1" t="s">
        <v>653</v>
      </c>
      <c r="H703" s="1" t="s">
        <v>765</v>
      </c>
      <c r="I703" s="1" t="s">
        <v>660</v>
      </c>
      <c r="J703" s="1" t="s">
        <v>50</v>
      </c>
      <c r="K703" s="1" t="s">
        <v>340</v>
      </c>
      <c r="L703" s="2">
        <v>704</v>
      </c>
      <c r="M703" s="1" t="s">
        <v>747</v>
      </c>
      <c r="N703" s="1" t="s">
        <v>887</v>
      </c>
      <c r="O703" s="1"/>
      <c r="P703" s="1"/>
      <c r="Q703" s="1"/>
      <c r="R703" s="1"/>
      <c r="S703" s="1"/>
      <c r="T703" s="1"/>
      <c r="U703" s="1" t="s">
        <v>677</v>
      </c>
      <c r="V703" s="1" t="s">
        <v>667</v>
      </c>
      <c r="W703" s="1"/>
      <c r="X703" s="1">
        <f t="shared" si="50"/>
        <v>194</v>
      </c>
      <c r="Y703" s="1" t="str">
        <f t="shared" si="51"/>
        <v>Estimación Cancelada Desarrollo</v>
      </c>
      <c r="Z703" s="1" t="e">
        <f t="shared" si="52"/>
        <v>#N/A</v>
      </c>
      <c r="AA703" s="1" t="e">
        <f t="shared" si="53"/>
        <v>#N/A</v>
      </c>
      <c r="AB703" s="1" t="e">
        <f t="shared" si="54"/>
        <v>#N/A</v>
      </c>
    </row>
    <row r="704" spans="1:28" hidden="1" x14ac:dyDescent="0.3">
      <c r="A704" s="1">
        <v>195</v>
      </c>
      <c r="B704" s="1" t="s">
        <v>340</v>
      </c>
      <c r="C704" s="5">
        <v>43258.497418981482</v>
      </c>
      <c r="D704" s="1" t="s">
        <v>859</v>
      </c>
      <c r="E704" s="1" t="s">
        <v>90</v>
      </c>
      <c r="F704" s="1" t="s">
        <v>700</v>
      </c>
      <c r="G704" s="1" t="s">
        <v>653</v>
      </c>
      <c r="H704" s="1" t="s">
        <v>765</v>
      </c>
      <c r="I704" s="1" t="s">
        <v>660</v>
      </c>
      <c r="J704" s="1" t="s">
        <v>50</v>
      </c>
      <c r="K704" s="1" t="s">
        <v>340</v>
      </c>
      <c r="L704" s="2">
        <v>704</v>
      </c>
      <c r="M704" s="1" t="s">
        <v>747</v>
      </c>
      <c r="N704" s="1" t="s">
        <v>887</v>
      </c>
      <c r="O704" s="1"/>
      <c r="P704" s="1"/>
      <c r="Q704" s="1"/>
      <c r="R704" s="1"/>
      <c r="S704" s="1"/>
      <c r="T704" s="1"/>
      <c r="U704" s="1" t="s">
        <v>677</v>
      </c>
      <c r="V704" s="1" t="s">
        <v>667</v>
      </c>
      <c r="W704" s="1"/>
      <c r="X704" s="1" t="e">
        <f t="shared" si="50"/>
        <v>#N/A</v>
      </c>
      <c r="Y704" s="1" t="e">
        <f t="shared" si="51"/>
        <v>#N/A</v>
      </c>
      <c r="Z704" s="1" t="e">
        <f t="shared" si="52"/>
        <v>#N/A</v>
      </c>
      <c r="AA704" s="1" t="e">
        <f t="shared" si="53"/>
        <v>#N/A</v>
      </c>
      <c r="AB704" s="1" t="e">
        <f t="shared" si="54"/>
        <v>#N/A</v>
      </c>
    </row>
    <row r="705" spans="1:28" hidden="1" x14ac:dyDescent="0.3">
      <c r="A705" s="1">
        <v>196</v>
      </c>
      <c r="B705" s="1" t="s">
        <v>340</v>
      </c>
      <c r="C705" s="5">
        <v>43258.503807870373</v>
      </c>
      <c r="D705" s="1" t="s">
        <v>860</v>
      </c>
      <c r="E705" s="1" t="s">
        <v>90</v>
      </c>
      <c r="F705" s="1" t="s">
        <v>700</v>
      </c>
      <c r="G705" s="1" t="s">
        <v>653</v>
      </c>
      <c r="H705" s="1" t="s">
        <v>765</v>
      </c>
      <c r="I705" s="1" t="s">
        <v>660</v>
      </c>
      <c r="J705" s="1" t="s">
        <v>50</v>
      </c>
      <c r="K705" s="1" t="s">
        <v>340</v>
      </c>
      <c r="L705" s="2">
        <v>704</v>
      </c>
      <c r="M705" s="1" t="s">
        <v>747</v>
      </c>
      <c r="N705" s="1" t="s">
        <v>887</v>
      </c>
      <c r="O705" s="1"/>
      <c r="P705" s="1"/>
      <c r="Q705" s="1"/>
      <c r="R705" s="1"/>
      <c r="S705" s="1"/>
      <c r="T705" s="1"/>
      <c r="U705" s="1" t="s">
        <v>677</v>
      </c>
      <c r="V705" s="1" t="s">
        <v>667</v>
      </c>
      <c r="W705" s="1"/>
      <c r="X705" s="1">
        <f t="shared" si="50"/>
        <v>196</v>
      </c>
      <c r="Y705" s="1" t="str">
        <f t="shared" si="51"/>
        <v>Estimación Cancelada Desarrollo</v>
      </c>
      <c r="Z705" s="1" t="e">
        <f t="shared" si="52"/>
        <v>#N/A</v>
      </c>
      <c r="AA705" s="1" t="e">
        <f t="shared" si="53"/>
        <v>#N/A</v>
      </c>
      <c r="AB705" s="1" t="e">
        <f t="shared" si="54"/>
        <v>#N/A</v>
      </c>
    </row>
    <row r="706" spans="1:28" hidden="1" x14ac:dyDescent="0.3">
      <c r="A706" s="1">
        <v>199</v>
      </c>
      <c r="B706" s="1" t="s">
        <v>340</v>
      </c>
      <c r="C706" s="5">
        <v>43258.516111111108</v>
      </c>
      <c r="D706" s="1" t="s">
        <v>863</v>
      </c>
      <c r="E706" s="1" t="s">
        <v>90</v>
      </c>
      <c r="F706" s="1" t="s">
        <v>700</v>
      </c>
      <c r="G706" s="1" t="s">
        <v>653</v>
      </c>
      <c r="H706" s="1" t="s">
        <v>765</v>
      </c>
      <c r="I706" s="1" t="s">
        <v>660</v>
      </c>
      <c r="J706" s="1" t="s">
        <v>50</v>
      </c>
      <c r="K706" s="1" t="s">
        <v>340</v>
      </c>
      <c r="L706" s="2">
        <v>704</v>
      </c>
      <c r="M706" s="1" t="s">
        <v>747</v>
      </c>
      <c r="N706" s="1" t="s">
        <v>887</v>
      </c>
      <c r="O706" s="1"/>
      <c r="P706" s="1"/>
      <c r="Q706" s="1"/>
      <c r="R706" s="1"/>
      <c r="S706" s="1"/>
      <c r="T706" s="1"/>
      <c r="U706" s="1" t="s">
        <v>677</v>
      </c>
      <c r="V706" s="1" t="s">
        <v>667</v>
      </c>
      <c r="W706" s="1"/>
      <c r="X706" s="1">
        <f t="shared" ref="X706:X769" si="55">VLOOKUP(A706,h_estimacion,1,FALSE)</f>
        <v>199</v>
      </c>
      <c r="Y706" s="1" t="str">
        <f t="shared" ref="Y706:Y769" si="56">VLOOKUP(A706,h_estimacion,18,FALSE)</f>
        <v>Estimación Cancelada Desarrollo</v>
      </c>
      <c r="Z706" s="1" t="e">
        <f t="shared" ref="Z706:Z769" si="57">VLOOKUP(A706,h_project,1,FALSE)</f>
        <v>#N/A</v>
      </c>
      <c r="AA706" s="1" t="e">
        <f t="shared" ref="AA706:AA769" si="58">VLOOKUP(A706,h_project,4,FALSE)</f>
        <v>#N/A</v>
      </c>
      <c r="AB706" s="1" t="e">
        <f t="shared" ref="AB706:AB769" si="59">VLOOKUP(A706,ds,1,FALSE)</f>
        <v>#N/A</v>
      </c>
    </row>
    <row r="707" spans="1:28" hidden="1" x14ac:dyDescent="0.3">
      <c r="A707" s="1">
        <v>201</v>
      </c>
      <c r="B707" s="1" t="s">
        <v>707</v>
      </c>
      <c r="C707" s="5">
        <v>43258.535532407404</v>
      </c>
      <c r="D707" s="1" t="s">
        <v>864</v>
      </c>
      <c r="E707" s="1" t="s">
        <v>159</v>
      </c>
      <c r="F707" s="1" t="s">
        <v>688</v>
      </c>
      <c r="G707" s="1" t="s">
        <v>653</v>
      </c>
      <c r="H707" s="1" t="s">
        <v>765</v>
      </c>
      <c r="I707" s="1" t="s">
        <v>85</v>
      </c>
      <c r="J707" s="1" t="s">
        <v>160</v>
      </c>
      <c r="K707" s="1" t="s">
        <v>707</v>
      </c>
      <c r="L707" s="2">
        <v>843</v>
      </c>
      <c r="M707" s="1" t="s">
        <v>801</v>
      </c>
      <c r="N707" s="1" t="s">
        <v>887</v>
      </c>
      <c r="O707" s="1"/>
      <c r="P707" s="1"/>
      <c r="Q707" s="1"/>
      <c r="R707" s="1"/>
      <c r="S707" s="1"/>
      <c r="T707" s="1"/>
      <c r="U707" s="1" t="s">
        <v>677</v>
      </c>
      <c r="V707" s="1" t="s">
        <v>667</v>
      </c>
      <c r="W707" s="1"/>
      <c r="X707" s="1">
        <f t="shared" si="55"/>
        <v>201</v>
      </c>
      <c r="Y707" s="1" t="str">
        <f t="shared" si="56"/>
        <v>Estimación Aprobada</v>
      </c>
      <c r="Z707" s="1">
        <f t="shared" si="57"/>
        <v>201</v>
      </c>
      <c r="AA707" s="1" t="str">
        <f t="shared" si="58"/>
        <v>Cerrado</v>
      </c>
      <c r="AB707" s="1" t="e">
        <f t="shared" si="59"/>
        <v>#N/A</v>
      </c>
    </row>
    <row r="708" spans="1:28" hidden="1" x14ac:dyDescent="0.3">
      <c r="A708" s="1">
        <v>202</v>
      </c>
      <c r="B708" s="1" t="s">
        <v>340</v>
      </c>
      <c r="C708" s="5">
        <v>43258.559502314813</v>
      </c>
      <c r="D708" s="1" t="s">
        <v>865</v>
      </c>
      <c r="E708" s="1" t="s">
        <v>90</v>
      </c>
      <c r="F708" s="1" t="s">
        <v>700</v>
      </c>
      <c r="G708" s="1" t="s">
        <v>653</v>
      </c>
      <c r="H708" s="1" t="s">
        <v>765</v>
      </c>
      <c r="I708" s="1" t="s">
        <v>660</v>
      </c>
      <c r="J708" s="1" t="s">
        <v>50</v>
      </c>
      <c r="K708" s="1" t="s">
        <v>340</v>
      </c>
      <c r="L708" s="2">
        <v>704</v>
      </c>
      <c r="M708" s="1" t="s">
        <v>747</v>
      </c>
      <c r="N708" s="1" t="s">
        <v>887</v>
      </c>
      <c r="O708" s="1"/>
      <c r="P708" s="1"/>
      <c r="Q708" s="1"/>
      <c r="R708" s="1"/>
      <c r="S708" s="1"/>
      <c r="T708" s="1"/>
      <c r="U708" s="1" t="s">
        <v>677</v>
      </c>
      <c r="V708" s="1" t="s">
        <v>667</v>
      </c>
      <c r="W708" s="1"/>
      <c r="X708" s="1" t="e">
        <f t="shared" si="55"/>
        <v>#N/A</v>
      </c>
      <c r="Y708" s="1" t="e">
        <f t="shared" si="56"/>
        <v>#N/A</v>
      </c>
      <c r="Z708" s="1" t="e">
        <f t="shared" si="57"/>
        <v>#N/A</v>
      </c>
      <c r="AA708" s="1" t="e">
        <f t="shared" si="58"/>
        <v>#N/A</v>
      </c>
      <c r="AB708" s="1" t="e">
        <f t="shared" si="59"/>
        <v>#N/A</v>
      </c>
    </row>
    <row r="709" spans="1:28" hidden="1" x14ac:dyDescent="0.3">
      <c r="A709" s="1">
        <v>203</v>
      </c>
      <c r="B709" s="1" t="s">
        <v>650</v>
      </c>
      <c r="C709" s="5">
        <v>43258.737430555557</v>
      </c>
      <c r="D709" s="1" t="s">
        <v>866</v>
      </c>
      <c r="E709" s="1" t="s">
        <v>48</v>
      </c>
      <c r="F709" s="1" t="s">
        <v>652</v>
      </c>
      <c r="G709" s="1" t="s">
        <v>653</v>
      </c>
      <c r="H709" s="1" t="s">
        <v>765</v>
      </c>
      <c r="I709" s="1" t="s">
        <v>660</v>
      </c>
      <c r="J709" s="1" t="s">
        <v>140</v>
      </c>
      <c r="K709" s="1" t="s">
        <v>650</v>
      </c>
      <c r="L709" s="2">
        <v>274</v>
      </c>
      <c r="M709" s="1" t="s">
        <v>867</v>
      </c>
      <c r="N709" s="1" t="s">
        <v>887</v>
      </c>
      <c r="O709" s="1"/>
      <c r="P709" s="1"/>
      <c r="Q709" s="1"/>
      <c r="R709" s="1"/>
      <c r="S709" s="1"/>
      <c r="T709" s="1"/>
      <c r="U709" s="1" t="s">
        <v>677</v>
      </c>
      <c r="V709" s="1" t="s">
        <v>667</v>
      </c>
      <c r="W709" s="1"/>
      <c r="X709" s="1">
        <f t="shared" si="55"/>
        <v>203</v>
      </c>
      <c r="Y709" s="1" t="str">
        <f t="shared" si="56"/>
        <v>Estimación Aprobada</v>
      </c>
      <c r="Z709" s="1">
        <f t="shared" si="57"/>
        <v>203</v>
      </c>
      <c r="AA709" s="1" t="str">
        <f t="shared" si="58"/>
        <v>Cerrado</v>
      </c>
      <c r="AB709" s="1" t="e">
        <f t="shared" si="59"/>
        <v>#N/A</v>
      </c>
    </row>
    <row r="710" spans="1:28" hidden="1" x14ac:dyDescent="0.3">
      <c r="A710" s="1">
        <v>204</v>
      </c>
      <c r="B710" s="1" t="s">
        <v>340</v>
      </c>
      <c r="C710" s="5">
        <v>43259.452881944446</v>
      </c>
      <c r="D710" s="1" t="s">
        <v>868</v>
      </c>
      <c r="E710" s="1" t="s">
        <v>90</v>
      </c>
      <c r="F710" s="1" t="s">
        <v>700</v>
      </c>
      <c r="G710" s="1" t="s">
        <v>653</v>
      </c>
      <c r="H710" s="1" t="s">
        <v>765</v>
      </c>
      <c r="I710" s="1" t="s">
        <v>660</v>
      </c>
      <c r="J710" s="1" t="s">
        <v>50</v>
      </c>
      <c r="K710" s="1" t="s">
        <v>340</v>
      </c>
      <c r="L710" s="2">
        <v>704</v>
      </c>
      <c r="M710" s="1" t="s">
        <v>747</v>
      </c>
      <c r="N710" s="1" t="s">
        <v>887</v>
      </c>
      <c r="O710" s="1"/>
      <c r="P710" s="1"/>
      <c r="Q710" s="1"/>
      <c r="R710" s="1"/>
      <c r="S710" s="1"/>
      <c r="T710" s="1"/>
      <c r="U710" s="1" t="s">
        <v>677</v>
      </c>
      <c r="V710" s="1" t="s">
        <v>667</v>
      </c>
      <c r="W710" s="1"/>
      <c r="X710" s="1">
        <f t="shared" si="55"/>
        <v>204</v>
      </c>
      <c r="Y710" s="1" t="str">
        <f t="shared" si="56"/>
        <v>Estimación Cancelada Desarrollo</v>
      </c>
      <c r="Z710" s="1" t="e">
        <f t="shared" si="57"/>
        <v>#N/A</v>
      </c>
      <c r="AA710" s="1" t="e">
        <f t="shared" si="58"/>
        <v>#N/A</v>
      </c>
      <c r="AB710" s="1" t="e">
        <f t="shared" si="59"/>
        <v>#N/A</v>
      </c>
    </row>
    <row r="711" spans="1:28" hidden="1" x14ac:dyDescent="0.3">
      <c r="A711" s="1">
        <v>205</v>
      </c>
      <c r="B711" s="1" t="s">
        <v>340</v>
      </c>
      <c r="C711" s="5">
        <v>43259.528668981482</v>
      </c>
      <c r="D711" s="1" t="s">
        <v>869</v>
      </c>
      <c r="E711" s="1" t="s">
        <v>90</v>
      </c>
      <c r="F711" s="1" t="s">
        <v>700</v>
      </c>
      <c r="G711" s="1" t="s">
        <v>653</v>
      </c>
      <c r="H711" s="1" t="s">
        <v>765</v>
      </c>
      <c r="I711" s="1" t="s">
        <v>660</v>
      </c>
      <c r="J711" s="1" t="s">
        <v>50</v>
      </c>
      <c r="K711" s="1" t="s">
        <v>340</v>
      </c>
      <c r="L711" s="2">
        <v>704</v>
      </c>
      <c r="M711" s="1" t="s">
        <v>747</v>
      </c>
      <c r="N711" s="1" t="s">
        <v>887</v>
      </c>
      <c r="O711" s="1"/>
      <c r="P711" s="1"/>
      <c r="Q711" s="1"/>
      <c r="R711" s="1"/>
      <c r="S711" s="1"/>
      <c r="T711" s="1"/>
      <c r="U711" s="1" t="s">
        <v>677</v>
      </c>
      <c r="V711" s="1" t="s">
        <v>667</v>
      </c>
      <c r="W711" s="1"/>
      <c r="X711" s="1">
        <f t="shared" si="55"/>
        <v>205</v>
      </c>
      <c r="Y711" s="1" t="str">
        <f t="shared" si="56"/>
        <v>Estimación Cancelada Desarrollo</v>
      </c>
      <c r="Z711" s="1" t="e">
        <f t="shared" si="57"/>
        <v>#N/A</v>
      </c>
      <c r="AA711" s="1" t="e">
        <f t="shared" si="58"/>
        <v>#N/A</v>
      </c>
      <c r="AB711" s="1" t="e">
        <f t="shared" si="59"/>
        <v>#N/A</v>
      </c>
    </row>
    <row r="712" spans="1:28" hidden="1" x14ac:dyDescent="0.3">
      <c r="A712" s="1">
        <v>206</v>
      </c>
      <c r="B712" s="1" t="s">
        <v>214</v>
      </c>
      <c r="C712" s="5">
        <v>43259.585462962961</v>
      </c>
      <c r="D712" s="1" t="s">
        <v>870</v>
      </c>
      <c r="E712" s="1" t="s">
        <v>216</v>
      </c>
      <c r="F712" s="1" t="s">
        <v>691</v>
      </c>
      <c r="G712" s="1" t="s">
        <v>653</v>
      </c>
      <c r="H712" s="1" t="s">
        <v>765</v>
      </c>
      <c r="I712" s="1" t="s">
        <v>660</v>
      </c>
      <c r="J712" s="1" t="s">
        <v>217</v>
      </c>
      <c r="K712" s="1" t="s">
        <v>214</v>
      </c>
      <c r="L712" s="2">
        <v>979</v>
      </c>
      <c r="M712" s="1" t="s">
        <v>692</v>
      </c>
      <c r="N712" s="1" t="s">
        <v>887</v>
      </c>
      <c r="O712" s="1"/>
      <c r="P712" s="1"/>
      <c r="Q712" s="1"/>
      <c r="R712" s="1"/>
      <c r="S712" s="1"/>
      <c r="T712" s="1"/>
      <c r="U712" s="1" t="s">
        <v>677</v>
      </c>
      <c r="V712" s="1" t="s">
        <v>667</v>
      </c>
      <c r="W712" s="1"/>
      <c r="X712" s="1">
        <f t="shared" si="55"/>
        <v>206</v>
      </c>
      <c r="Y712" s="1" t="str">
        <f t="shared" si="56"/>
        <v>Estimación Cancelada</v>
      </c>
      <c r="Z712" s="1" t="e">
        <f t="shared" si="57"/>
        <v>#N/A</v>
      </c>
      <c r="AA712" s="1" t="e">
        <f t="shared" si="58"/>
        <v>#N/A</v>
      </c>
      <c r="AB712" s="1" t="e">
        <f t="shared" si="59"/>
        <v>#N/A</v>
      </c>
    </row>
    <row r="713" spans="1:28" hidden="1" x14ac:dyDescent="0.3">
      <c r="A713" s="1">
        <v>207</v>
      </c>
      <c r="B713" s="1" t="s">
        <v>214</v>
      </c>
      <c r="C713" s="5">
        <v>43259.59747685185</v>
      </c>
      <c r="D713" s="1" t="s">
        <v>871</v>
      </c>
      <c r="E713" s="1" t="s">
        <v>216</v>
      </c>
      <c r="F713" s="1" t="s">
        <v>691</v>
      </c>
      <c r="G713" s="1" t="s">
        <v>653</v>
      </c>
      <c r="H713" s="1" t="s">
        <v>765</v>
      </c>
      <c r="I713" s="1" t="s">
        <v>660</v>
      </c>
      <c r="J713" s="1" t="s">
        <v>217</v>
      </c>
      <c r="K713" s="1" t="s">
        <v>214</v>
      </c>
      <c r="L713" s="2">
        <v>979</v>
      </c>
      <c r="M713" s="1" t="s">
        <v>692</v>
      </c>
      <c r="N713" s="1" t="s">
        <v>887</v>
      </c>
      <c r="O713" s="1"/>
      <c r="P713" s="1"/>
      <c r="Q713" s="1"/>
      <c r="R713" s="1"/>
      <c r="S713" s="1"/>
      <c r="T713" s="1"/>
      <c r="U713" s="1" t="s">
        <v>677</v>
      </c>
      <c r="V713" s="1" t="s">
        <v>667</v>
      </c>
      <c r="W713" s="1"/>
      <c r="X713" s="1">
        <f t="shared" si="55"/>
        <v>207</v>
      </c>
      <c r="Y713" s="1" t="str">
        <f t="shared" si="56"/>
        <v>Estimación Cancelada</v>
      </c>
      <c r="Z713" s="1" t="e">
        <f t="shared" si="57"/>
        <v>#N/A</v>
      </c>
      <c r="AA713" s="1" t="e">
        <f t="shared" si="58"/>
        <v>#N/A</v>
      </c>
      <c r="AB713" s="1" t="e">
        <f t="shared" si="59"/>
        <v>#N/A</v>
      </c>
    </row>
    <row r="714" spans="1:28" hidden="1" x14ac:dyDescent="0.3">
      <c r="A714" s="1">
        <v>214</v>
      </c>
      <c r="B714" s="1" t="s">
        <v>214</v>
      </c>
      <c r="C714" s="5">
        <v>43263.708194444444</v>
      </c>
      <c r="D714" s="1" t="s">
        <v>879</v>
      </c>
      <c r="E714" s="1" t="s">
        <v>216</v>
      </c>
      <c r="F714" s="1" t="s">
        <v>691</v>
      </c>
      <c r="G714" s="1" t="s">
        <v>653</v>
      </c>
      <c r="H714" s="1" t="s">
        <v>765</v>
      </c>
      <c r="I714" s="1" t="s">
        <v>660</v>
      </c>
      <c r="J714" s="1" t="s">
        <v>217</v>
      </c>
      <c r="K714" s="1" t="s">
        <v>214</v>
      </c>
      <c r="L714" s="2">
        <v>979</v>
      </c>
      <c r="M714" s="1" t="s">
        <v>692</v>
      </c>
      <c r="N714" s="1" t="s">
        <v>887</v>
      </c>
      <c r="O714" s="1"/>
      <c r="P714" s="1"/>
      <c r="Q714" s="1"/>
      <c r="R714" s="1"/>
      <c r="S714" s="1"/>
      <c r="T714" s="1"/>
      <c r="U714" s="1" t="s">
        <v>666</v>
      </c>
      <c r="V714" s="1" t="s">
        <v>667</v>
      </c>
      <c r="W714" s="1"/>
      <c r="X714" s="1">
        <f t="shared" si="55"/>
        <v>214</v>
      </c>
      <c r="Y714" s="1" t="str">
        <f t="shared" si="56"/>
        <v>Estimación Cancelada</v>
      </c>
      <c r="Z714" s="1" t="e">
        <f t="shared" si="57"/>
        <v>#N/A</v>
      </c>
      <c r="AA714" s="1" t="e">
        <f t="shared" si="58"/>
        <v>#N/A</v>
      </c>
      <c r="AB714" s="1" t="e">
        <f t="shared" si="59"/>
        <v>#N/A</v>
      </c>
    </row>
    <row r="715" spans="1:28" hidden="1" x14ac:dyDescent="0.3">
      <c r="A715" s="1">
        <v>221</v>
      </c>
      <c r="B715" s="1" t="s">
        <v>787</v>
      </c>
      <c r="C715" s="5">
        <v>43264.427928240744</v>
      </c>
      <c r="D715" s="1" t="s">
        <v>882</v>
      </c>
      <c r="E715" s="1" t="s">
        <v>90</v>
      </c>
      <c r="F715" s="1" t="s">
        <v>700</v>
      </c>
      <c r="G715" s="1" t="s">
        <v>653</v>
      </c>
      <c r="H715" s="1" t="s">
        <v>765</v>
      </c>
      <c r="I715" s="1" t="s">
        <v>85</v>
      </c>
      <c r="J715" s="1" t="s">
        <v>98</v>
      </c>
      <c r="K715" s="1" t="s">
        <v>84</v>
      </c>
      <c r="L715" s="2">
        <v>332</v>
      </c>
      <c r="M715" s="1" t="s">
        <v>789</v>
      </c>
      <c r="N715" s="1" t="s">
        <v>887</v>
      </c>
      <c r="O715" s="1"/>
      <c r="P715" s="1"/>
      <c r="Q715" s="1"/>
      <c r="R715" s="1"/>
      <c r="S715" s="1"/>
      <c r="T715" s="1"/>
      <c r="U715" s="1" t="s">
        <v>677</v>
      </c>
      <c r="V715" s="1" t="s">
        <v>667</v>
      </c>
      <c r="W715" s="1"/>
      <c r="X715" s="1">
        <f t="shared" si="55"/>
        <v>221</v>
      </c>
      <c r="Y715" s="1" t="str">
        <f t="shared" si="56"/>
        <v>Estimación Cancelada</v>
      </c>
      <c r="Z715" s="1">
        <f t="shared" si="57"/>
        <v>221</v>
      </c>
      <c r="AA715" s="1" t="str">
        <f t="shared" si="58"/>
        <v>Cerrado</v>
      </c>
      <c r="AB715" s="1" t="e">
        <f t="shared" si="59"/>
        <v>#N/A</v>
      </c>
    </row>
    <row r="716" spans="1:28" hidden="1" x14ac:dyDescent="0.3">
      <c r="A716" s="1">
        <v>225</v>
      </c>
      <c r="B716" s="1" t="s">
        <v>888</v>
      </c>
      <c r="C716" s="5">
        <v>43266.717060185183</v>
      </c>
      <c r="D716" s="1" t="s">
        <v>889</v>
      </c>
      <c r="E716" s="1" t="s">
        <v>159</v>
      </c>
      <c r="F716" s="1" t="s">
        <v>688</v>
      </c>
      <c r="G716" s="1" t="s">
        <v>653</v>
      </c>
      <c r="H716" s="1" t="s">
        <v>765</v>
      </c>
      <c r="I716" s="1" t="s">
        <v>85</v>
      </c>
      <c r="J716" s="1" t="s">
        <v>160</v>
      </c>
      <c r="K716" s="1" t="s">
        <v>707</v>
      </c>
      <c r="L716" s="2">
        <v>893</v>
      </c>
      <c r="M716" s="1" t="s">
        <v>834</v>
      </c>
      <c r="N716" s="1" t="s">
        <v>887</v>
      </c>
      <c r="O716" s="1"/>
      <c r="P716" s="1"/>
      <c r="Q716" s="1"/>
      <c r="R716" s="1"/>
      <c r="S716" s="1"/>
      <c r="T716" s="1"/>
      <c r="U716" s="1" t="s">
        <v>677</v>
      </c>
      <c r="V716" s="1" t="s">
        <v>667</v>
      </c>
      <c r="W716" s="1"/>
      <c r="X716" s="1" t="e">
        <f t="shared" si="55"/>
        <v>#N/A</v>
      </c>
      <c r="Y716" s="1" t="e">
        <f t="shared" si="56"/>
        <v>#N/A</v>
      </c>
      <c r="Z716" s="1" t="e">
        <f t="shared" si="57"/>
        <v>#N/A</v>
      </c>
      <c r="AA716" s="1" t="e">
        <f t="shared" si="58"/>
        <v>#N/A</v>
      </c>
      <c r="AB716" s="1" t="e">
        <f t="shared" si="59"/>
        <v>#N/A</v>
      </c>
    </row>
    <row r="717" spans="1:28" hidden="1" x14ac:dyDescent="0.3">
      <c r="A717" s="1">
        <v>226</v>
      </c>
      <c r="B717" s="1" t="s">
        <v>888</v>
      </c>
      <c r="C717" s="5">
        <v>43266.83090277778</v>
      </c>
      <c r="D717" s="1" t="s">
        <v>890</v>
      </c>
      <c r="E717" s="1" t="s">
        <v>159</v>
      </c>
      <c r="F717" s="1" t="s">
        <v>688</v>
      </c>
      <c r="G717" s="1" t="s">
        <v>653</v>
      </c>
      <c r="H717" s="1" t="s">
        <v>765</v>
      </c>
      <c r="I717" s="1" t="s">
        <v>85</v>
      </c>
      <c r="J717" s="1" t="s">
        <v>160</v>
      </c>
      <c r="K717" s="1" t="s">
        <v>707</v>
      </c>
      <c r="L717" s="2">
        <v>893</v>
      </c>
      <c r="M717" s="1" t="s">
        <v>834</v>
      </c>
      <c r="N717" s="1" t="s">
        <v>887</v>
      </c>
      <c r="O717" s="1"/>
      <c r="P717" s="1"/>
      <c r="Q717" s="1"/>
      <c r="R717" s="1"/>
      <c r="S717" s="1"/>
      <c r="T717" s="1"/>
      <c r="U717" s="1" t="s">
        <v>657</v>
      </c>
      <c r="V717" s="1" t="s">
        <v>658</v>
      </c>
      <c r="W717" s="1"/>
      <c r="X717" s="1">
        <f t="shared" si="55"/>
        <v>226</v>
      </c>
      <c r="Y717" s="1" t="str">
        <f t="shared" si="56"/>
        <v>Estimación Cancelada Desarrollo</v>
      </c>
      <c r="Z717" s="1" t="e">
        <f t="shared" si="57"/>
        <v>#N/A</v>
      </c>
      <c r="AA717" s="1" t="e">
        <f t="shared" si="58"/>
        <v>#N/A</v>
      </c>
      <c r="AB717" s="1" t="e">
        <f t="shared" si="59"/>
        <v>#N/A</v>
      </c>
    </row>
    <row r="718" spans="1:28" hidden="1" x14ac:dyDescent="0.3">
      <c r="A718" s="1">
        <v>253</v>
      </c>
      <c r="B718" s="1" t="s">
        <v>927</v>
      </c>
      <c r="C718" s="5">
        <v>43279.776944444442</v>
      </c>
      <c r="D718" s="1" t="s">
        <v>928</v>
      </c>
      <c r="E718" s="1" t="s">
        <v>61</v>
      </c>
      <c r="F718" s="1" t="s">
        <v>719</v>
      </c>
      <c r="G718" s="1" t="s">
        <v>653</v>
      </c>
      <c r="H718" s="1" t="s">
        <v>765</v>
      </c>
      <c r="I718" s="1" t="s">
        <v>55</v>
      </c>
      <c r="J718" s="1" t="s">
        <v>62</v>
      </c>
      <c r="K718" s="1" t="s">
        <v>929</v>
      </c>
      <c r="L718" s="2">
        <v>299</v>
      </c>
      <c r="M718" s="1" t="s">
        <v>757</v>
      </c>
      <c r="N718" s="1" t="s">
        <v>887</v>
      </c>
      <c r="O718" s="1"/>
      <c r="P718" s="1"/>
      <c r="Q718" s="1"/>
      <c r="R718" s="1"/>
      <c r="S718" s="1"/>
      <c r="T718" s="1"/>
      <c r="U718" s="1" t="s">
        <v>666</v>
      </c>
      <c r="V718" s="1" t="s">
        <v>667</v>
      </c>
      <c r="W718" s="1"/>
      <c r="X718" s="1">
        <f t="shared" si="55"/>
        <v>253</v>
      </c>
      <c r="Y718" s="1" t="str">
        <f t="shared" si="56"/>
        <v>Inicia Solicitud Estimación</v>
      </c>
      <c r="Z718" s="1">
        <f t="shared" si="57"/>
        <v>253</v>
      </c>
      <c r="AA718" s="1" t="str">
        <f t="shared" si="58"/>
        <v>Cerrado</v>
      </c>
      <c r="AB718" s="1" t="e">
        <f t="shared" si="59"/>
        <v>#N/A</v>
      </c>
    </row>
    <row r="719" spans="1:28" hidden="1" x14ac:dyDescent="0.3">
      <c r="A719" s="1">
        <v>255</v>
      </c>
      <c r="B719" s="1" t="s">
        <v>340</v>
      </c>
      <c r="C719" s="5">
        <v>43284.392685185187</v>
      </c>
      <c r="D719" s="1" t="s">
        <v>931</v>
      </c>
      <c r="E719" s="1" t="s">
        <v>90</v>
      </c>
      <c r="F719" s="1" t="s">
        <v>700</v>
      </c>
      <c r="G719" s="1" t="s">
        <v>653</v>
      </c>
      <c r="H719" s="1" t="s">
        <v>765</v>
      </c>
      <c r="I719" s="1" t="s">
        <v>660</v>
      </c>
      <c r="J719" s="1" t="s">
        <v>50</v>
      </c>
      <c r="K719" s="1" t="s">
        <v>340</v>
      </c>
      <c r="L719" s="2">
        <v>704</v>
      </c>
      <c r="M719" s="1" t="s">
        <v>747</v>
      </c>
      <c r="N719" s="1" t="s">
        <v>887</v>
      </c>
      <c r="O719" s="1"/>
      <c r="P719" s="1"/>
      <c r="Q719" s="1"/>
      <c r="R719" s="1"/>
      <c r="S719" s="1"/>
      <c r="T719" s="1"/>
      <c r="U719" s="1" t="s">
        <v>677</v>
      </c>
      <c r="V719" s="1" t="s">
        <v>667</v>
      </c>
      <c r="W719" s="1"/>
      <c r="X719" s="1">
        <f t="shared" si="55"/>
        <v>255</v>
      </c>
      <c r="Y719" s="1" t="str">
        <f t="shared" si="56"/>
        <v>Estimación Aprobada</v>
      </c>
      <c r="Z719" s="1">
        <f t="shared" si="57"/>
        <v>255</v>
      </c>
      <c r="AA719" s="1" t="str">
        <f t="shared" si="58"/>
        <v>Cerrado</v>
      </c>
      <c r="AB719" s="1" t="e">
        <f t="shared" si="59"/>
        <v>#N/A</v>
      </c>
    </row>
    <row r="720" spans="1:28" hidden="1" x14ac:dyDescent="0.3">
      <c r="A720" s="1">
        <v>259</v>
      </c>
      <c r="B720" s="1" t="s">
        <v>787</v>
      </c>
      <c r="C720" s="5">
        <v>43285.497708333336</v>
      </c>
      <c r="D720" s="1" t="s">
        <v>936</v>
      </c>
      <c r="E720" s="1" t="s">
        <v>90</v>
      </c>
      <c r="F720" s="1" t="s">
        <v>700</v>
      </c>
      <c r="G720" s="1" t="s">
        <v>653</v>
      </c>
      <c r="H720" s="1" t="s">
        <v>765</v>
      </c>
      <c r="I720" s="1" t="s">
        <v>85</v>
      </c>
      <c r="J720" s="1" t="s">
        <v>98</v>
      </c>
      <c r="K720" s="1" t="s">
        <v>84</v>
      </c>
      <c r="L720" s="2">
        <v>332</v>
      </c>
      <c r="M720" s="1" t="s">
        <v>789</v>
      </c>
      <c r="N720" s="1" t="s">
        <v>887</v>
      </c>
      <c r="O720" s="1"/>
      <c r="P720" s="1"/>
      <c r="Q720" s="1"/>
      <c r="R720" s="1"/>
      <c r="S720" s="1"/>
      <c r="T720" s="1"/>
      <c r="U720" s="1" t="s">
        <v>677</v>
      </c>
      <c r="V720" s="1" t="s">
        <v>667</v>
      </c>
      <c r="W720" s="1"/>
      <c r="X720" s="1">
        <f t="shared" si="55"/>
        <v>259</v>
      </c>
      <c r="Y720" s="1" t="str">
        <f t="shared" si="56"/>
        <v>Estimación Aprobada</v>
      </c>
      <c r="Z720" s="1">
        <f t="shared" si="57"/>
        <v>259</v>
      </c>
      <c r="AA720" s="1" t="str">
        <f t="shared" si="58"/>
        <v>Cerrado</v>
      </c>
      <c r="AB720" s="1" t="e">
        <f t="shared" si="59"/>
        <v>#N/A</v>
      </c>
    </row>
    <row r="721" spans="1:28" hidden="1" x14ac:dyDescent="0.3">
      <c r="A721" s="1">
        <v>263</v>
      </c>
      <c r="B721" s="1" t="s">
        <v>798</v>
      </c>
      <c r="C721" s="5">
        <v>43287.564687500002</v>
      </c>
      <c r="D721" s="1" t="s">
        <v>940</v>
      </c>
      <c r="E721" s="1" t="s">
        <v>90</v>
      </c>
      <c r="F721" s="1" t="s">
        <v>700</v>
      </c>
      <c r="G721" s="1" t="s">
        <v>653</v>
      </c>
      <c r="H721" s="1" t="s">
        <v>765</v>
      </c>
      <c r="I721" s="1" t="s">
        <v>85</v>
      </c>
      <c r="J721" s="1" t="s">
        <v>109</v>
      </c>
      <c r="K721" s="1" t="s">
        <v>103</v>
      </c>
      <c r="L721" s="2">
        <v>624</v>
      </c>
      <c r="M721" s="1" t="s">
        <v>823</v>
      </c>
      <c r="N721" s="1" t="s">
        <v>887</v>
      </c>
      <c r="O721" s="1"/>
      <c r="P721" s="1"/>
      <c r="Q721" s="1"/>
      <c r="R721" s="1"/>
      <c r="S721" s="1"/>
      <c r="T721" s="1"/>
      <c r="U721" s="1" t="s">
        <v>666</v>
      </c>
      <c r="V721" s="1" t="s">
        <v>667</v>
      </c>
      <c r="W721" s="1"/>
      <c r="X721" s="1">
        <f t="shared" si="55"/>
        <v>263</v>
      </c>
      <c r="Y721" s="1" t="str">
        <f t="shared" si="56"/>
        <v>Estimación Aprobada</v>
      </c>
      <c r="Z721" s="1">
        <f t="shared" si="57"/>
        <v>263</v>
      </c>
      <c r="AA721" s="1" t="str">
        <f t="shared" si="58"/>
        <v>Cerrado</v>
      </c>
      <c r="AB721" s="1" t="e">
        <f t="shared" si="59"/>
        <v>#N/A</v>
      </c>
    </row>
    <row r="722" spans="1:28" hidden="1" x14ac:dyDescent="0.3">
      <c r="A722" s="1">
        <v>266</v>
      </c>
      <c r="B722" s="1" t="s">
        <v>510</v>
      </c>
      <c r="C722" s="5">
        <v>43291.432719907411</v>
      </c>
      <c r="D722" s="1" t="s">
        <v>941</v>
      </c>
      <c r="E722" s="1" t="s">
        <v>90</v>
      </c>
      <c r="F722" s="1" t="s">
        <v>700</v>
      </c>
      <c r="G722" s="1" t="s">
        <v>653</v>
      </c>
      <c r="H722" s="1" t="s">
        <v>765</v>
      </c>
      <c r="I722" s="1" t="s">
        <v>660</v>
      </c>
      <c r="J722" s="1" t="s">
        <v>50</v>
      </c>
      <c r="K722" s="1" t="s">
        <v>340</v>
      </c>
      <c r="L722" s="2">
        <v>704</v>
      </c>
      <c r="M722" s="1" t="s">
        <v>747</v>
      </c>
      <c r="N722" s="1" t="s">
        <v>887</v>
      </c>
      <c r="O722" s="1"/>
      <c r="P722" s="1"/>
      <c r="Q722" s="1"/>
      <c r="R722" s="1"/>
      <c r="S722" s="1"/>
      <c r="T722" s="1"/>
      <c r="U722" s="1" t="s">
        <v>677</v>
      </c>
      <c r="V722" s="1" t="s">
        <v>667</v>
      </c>
      <c r="W722" s="1"/>
      <c r="X722" s="1">
        <f t="shared" si="55"/>
        <v>266</v>
      </c>
      <c r="Y722" s="1" t="str">
        <f t="shared" si="56"/>
        <v>Estimación Aprobada</v>
      </c>
      <c r="Z722" s="1">
        <f t="shared" si="57"/>
        <v>266</v>
      </c>
      <c r="AA722" s="1" t="str">
        <f t="shared" si="58"/>
        <v>Cerrado</v>
      </c>
      <c r="AB722" s="1" t="e">
        <f t="shared" si="59"/>
        <v>#N/A</v>
      </c>
    </row>
    <row r="723" spans="1:28" hidden="1" x14ac:dyDescent="0.3">
      <c r="A723" s="1">
        <v>268</v>
      </c>
      <c r="B723" s="1" t="s">
        <v>340</v>
      </c>
      <c r="C723" s="5">
        <v>43291.770208333335</v>
      </c>
      <c r="D723" s="1" t="s">
        <v>944</v>
      </c>
      <c r="E723" s="1" t="s">
        <v>90</v>
      </c>
      <c r="F723" s="1" t="s">
        <v>700</v>
      </c>
      <c r="G723" s="1" t="s">
        <v>653</v>
      </c>
      <c r="H723" s="1" t="s">
        <v>765</v>
      </c>
      <c r="I723" s="1" t="s">
        <v>660</v>
      </c>
      <c r="J723" s="1" t="s">
        <v>50</v>
      </c>
      <c r="K723" s="1" t="s">
        <v>340</v>
      </c>
      <c r="L723" s="2">
        <v>704</v>
      </c>
      <c r="M723" s="1" t="s">
        <v>747</v>
      </c>
      <c r="N723" s="1" t="s">
        <v>887</v>
      </c>
      <c r="O723" s="1"/>
      <c r="P723" s="1"/>
      <c r="Q723" s="1"/>
      <c r="R723" s="1"/>
      <c r="S723" s="1"/>
      <c r="T723" s="1"/>
      <c r="U723" s="1" t="s">
        <v>677</v>
      </c>
      <c r="V723" s="1" t="s">
        <v>667</v>
      </c>
      <c r="W723" s="1"/>
      <c r="X723" s="1">
        <f t="shared" si="55"/>
        <v>268</v>
      </c>
      <c r="Y723" s="1" t="str">
        <f t="shared" si="56"/>
        <v>Estimación Aprobada</v>
      </c>
      <c r="Z723" s="1">
        <f t="shared" si="57"/>
        <v>268</v>
      </c>
      <c r="AA723" s="1" t="str">
        <f t="shared" si="58"/>
        <v>Cerrado</v>
      </c>
      <c r="AB723" s="1" t="e">
        <f t="shared" si="59"/>
        <v>#N/A</v>
      </c>
    </row>
    <row r="724" spans="1:28" hidden="1" x14ac:dyDescent="0.3">
      <c r="A724" s="1">
        <v>272</v>
      </c>
      <c r="B724" s="1" t="s">
        <v>707</v>
      </c>
      <c r="C724" s="5">
        <v>43294.495462962965</v>
      </c>
      <c r="D724" s="1" t="s">
        <v>949</v>
      </c>
      <c r="E724" s="1" t="s">
        <v>159</v>
      </c>
      <c r="F724" s="1" t="s">
        <v>688</v>
      </c>
      <c r="G724" s="1" t="s">
        <v>722</v>
      </c>
      <c r="H724" s="1" t="s">
        <v>765</v>
      </c>
      <c r="I724" s="1" t="s">
        <v>85</v>
      </c>
      <c r="J724" s="1" t="s">
        <v>160</v>
      </c>
      <c r="K724" s="1" t="s">
        <v>707</v>
      </c>
      <c r="L724" s="2">
        <v>641</v>
      </c>
      <c r="M724" s="1" t="s">
        <v>708</v>
      </c>
      <c r="N724" s="1" t="s">
        <v>887</v>
      </c>
      <c r="O724" s="1"/>
      <c r="P724" s="1"/>
      <c r="Q724" s="1"/>
      <c r="R724" s="1"/>
      <c r="S724" s="1"/>
      <c r="T724" s="1"/>
      <c r="U724" s="1" t="s">
        <v>666</v>
      </c>
      <c r="V724" s="1" t="s">
        <v>667</v>
      </c>
      <c r="W724" s="1"/>
      <c r="X724" s="1">
        <f t="shared" si="55"/>
        <v>272</v>
      </c>
      <c r="Y724" s="1" t="str">
        <f t="shared" si="56"/>
        <v>Estimación Aprobada</v>
      </c>
      <c r="Z724" s="1">
        <f t="shared" si="57"/>
        <v>272</v>
      </c>
      <c r="AA724" s="1" t="str">
        <f t="shared" si="58"/>
        <v>Cerrado</v>
      </c>
      <c r="AB724" s="1" t="e">
        <f t="shared" si="59"/>
        <v>#N/A</v>
      </c>
    </row>
    <row r="725" spans="1:28" hidden="1" x14ac:dyDescent="0.3">
      <c r="A725" s="1">
        <v>274</v>
      </c>
      <c r="B725" s="1" t="s">
        <v>73</v>
      </c>
      <c r="C725" s="5">
        <v>43297.567615740743</v>
      </c>
      <c r="D725" s="1" t="s">
        <v>953</v>
      </c>
      <c r="E725" s="1" t="s">
        <v>78</v>
      </c>
      <c r="F725" s="1" t="s">
        <v>662</v>
      </c>
      <c r="G725" s="1" t="s">
        <v>653</v>
      </c>
      <c r="H725" s="1" t="s">
        <v>765</v>
      </c>
      <c r="I725" s="1" t="s">
        <v>674</v>
      </c>
      <c r="J725" s="1" t="s">
        <v>394</v>
      </c>
      <c r="K725" s="1" t="s">
        <v>73</v>
      </c>
      <c r="L725" s="2">
        <v>615</v>
      </c>
      <c r="M725" s="1" t="s">
        <v>738</v>
      </c>
      <c r="N725" s="1" t="s">
        <v>887</v>
      </c>
      <c r="O725" s="1"/>
      <c r="P725" s="1"/>
      <c r="Q725" s="1"/>
      <c r="R725" s="1"/>
      <c r="S725" s="1"/>
      <c r="T725" s="1"/>
      <c r="U725" s="1" t="s">
        <v>677</v>
      </c>
      <c r="V725" s="1" t="s">
        <v>667</v>
      </c>
      <c r="W725" s="1"/>
      <c r="X725" s="1" t="e">
        <f t="shared" si="55"/>
        <v>#N/A</v>
      </c>
      <c r="Y725" s="1" t="e">
        <f t="shared" si="56"/>
        <v>#N/A</v>
      </c>
      <c r="Z725" s="1" t="e">
        <f t="shared" si="57"/>
        <v>#N/A</v>
      </c>
      <c r="AA725" s="1" t="e">
        <f t="shared" si="58"/>
        <v>#N/A</v>
      </c>
      <c r="AB725" s="1" t="e">
        <f t="shared" si="59"/>
        <v>#N/A</v>
      </c>
    </row>
    <row r="726" spans="1:28" hidden="1" x14ac:dyDescent="0.3">
      <c r="A726" s="1">
        <v>286</v>
      </c>
      <c r="B726" s="1" t="s">
        <v>787</v>
      </c>
      <c r="C726" s="5">
        <v>43307.50885416667</v>
      </c>
      <c r="D726" s="1" t="s">
        <v>963</v>
      </c>
      <c r="E726" s="1" t="s">
        <v>90</v>
      </c>
      <c r="F726" s="1" t="s">
        <v>700</v>
      </c>
      <c r="G726" s="1" t="s">
        <v>653</v>
      </c>
      <c r="H726" s="1" t="s">
        <v>765</v>
      </c>
      <c r="I726" s="1" t="s">
        <v>85</v>
      </c>
      <c r="J726" s="1" t="s">
        <v>98</v>
      </c>
      <c r="K726" s="1" t="s">
        <v>84</v>
      </c>
      <c r="L726" s="2">
        <v>332</v>
      </c>
      <c r="M726" s="1" t="s">
        <v>789</v>
      </c>
      <c r="N726" s="1" t="s">
        <v>887</v>
      </c>
      <c r="O726" s="1"/>
      <c r="P726" s="1"/>
      <c r="Q726" s="1"/>
      <c r="R726" s="1"/>
      <c r="S726" s="1"/>
      <c r="T726" s="1"/>
      <c r="U726" s="1" t="s">
        <v>677</v>
      </c>
      <c r="V726" s="1" t="s">
        <v>667</v>
      </c>
      <c r="W726" s="1"/>
      <c r="X726" s="1">
        <f t="shared" si="55"/>
        <v>286</v>
      </c>
      <c r="Y726" s="1" t="str">
        <f t="shared" si="56"/>
        <v>Estimación Cancelada Desarrollo</v>
      </c>
      <c r="Z726" s="1">
        <f t="shared" si="57"/>
        <v>286</v>
      </c>
      <c r="AA726" s="1" t="str">
        <f t="shared" si="58"/>
        <v>Cerrado</v>
      </c>
      <c r="AB726" s="1" t="e">
        <f t="shared" si="59"/>
        <v>#N/A</v>
      </c>
    </row>
    <row r="727" spans="1:28" hidden="1" x14ac:dyDescent="0.3">
      <c r="A727" s="1">
        <v>296</v>
      </c>
      <c r="B727" s="1" t="s">
        <v>340</v>
      </c>
      <c r="C727" s="5">
        <v>43312.750347222223</v>
      </c>
      <c r="D727" s="1" t="s">
        <v>973</v>
      </c>
      <c r="E727" s="1" t="s">
        <v>90</v>
      </c>
      <c r="F727" s="1" t="s">
        <v>700</v>
      </c>
      <c r="G727" s="1" t="s">
        <v>653</v>
      </c>
      <c r="H727" s="1" t="s">
        <v>765</v>
      </c>
      <c r="I727" s="1" t="s">
        <v>660</v>
      </c>
      <c r="J727" s="1" t="s">
        <v>50</v>
      </c>
      <c r="K727" s="1" t="s">
        <v>340</v>
      </c>
      <c r="L727" s="2">
        <v>704</v>
      </c>
      <c r="M727" s="1" t="s">
        <v>747</v>
      </c>
      <c r="N727" s="1" t="s">
        <v>887</v>
      </c>
      <c r="O727" s="1"/>
      <c r="P727" s="1"/>
      <c r="Q727" s="1"/>
      <c r="R727" s="1"/>
      <c r="S727" s="1"/>
      <c r="T727" s="1"/>
      <c r="U727" s="1" t="s">
        <v>677</v>
      </c>
      <c r="V727" s="1" t="s">
        <v>667</v>
      </c>
      <c r="W727" s="1"/>
      <c r="X727" s="1">
        <f t="shared" si="55"/>
        <v>296</v>
      </c>
      <c r="Y727" s="1" t="str">
        <f t="shared" si="56"/>
        <v>Estimación Aprobada</v>
      </c>
      <c r="Z727" s="1">
        <f t="shared" si="57"/>
        <v>296</v>
      </c>
      <c r="AA727" s="1" t="str">
        <f t="shared" si="58"/>
        <v>Cerrado</v>
      </c>
      <c r="AB727" s="1" t="e">
        <f t="shared" si="59"/>
        <v>#N/A</v>
      </c>
    </row>
    <row r="728" spans="1:28" hidden="1" x14ac:dyDescent="0.3">
      <c r="A728" s="1">
        <v>297</v>
      </c>
      <c r="B728" s="1" t="s">
        <v>707</v>
      </c>
      <c r="C728" s="5">
        <v>43313.445625</v>
      </c>
      <c r="D728" s="1" t="s">
        <v>974</v>
      </c>
      <c r="E728" s="1" t="s">
        <v>159</v>
      </c>
      <c r="F728" s="1" t="s">
        <v>688</v>
      </c>
      <c r="G728" s="1" t="s">
        <v>653</v>
      </c>
      <c r="H728" s="1" t="s">
        <v>765</v>
      </c>
      <c r="I728" s="1" t="s">
        <v>85</v>
      </c>
      <c r="J728" s="1" t="s">
        <v>160</v>
      </c>
      <c r="K728" s="1" t="s">
        <v>707</v>
      </c>
      <c r="L728" s="2">
        <v>641</v>
      </c>
      <c r="M728" s="1" t="s">
        <v>708</v>
      </c>
      <c r="N728" s="1" t="s">
        <v>887</v>
      </c>
      <c r="O728" s="1"/>
      <c r="P728" s="1"/>
      <c r="Q728" s="1"/>
      <c r="R728" s="1"/>
      <c r="S728" s="1"/>
      <c r="T728" s="1"/>
      <c r="U728" s="1" t="s">
        <v>677</v>
      </c>
      <c r="V728" s="1" t="s">
        <v>667</v>
      </c>
      <c r="W728" s="1"/>
      <c r="X728" s="1">
        <f t="shared" si="55"/>
        <v>297</v>
      </c>
      <c r="Y728" s="1" t="str">
        <f t="shared" si="56"/>
        <v>Estimación Aprobada</v>
      </c>
      <c r="Z728" s="1">
        <f t="shared" si="57"/>
        <v>297</v>
      </c>
      <c r="AA728" s="1" t="str">
        <f t="shared" si="58"/>
        <v>Cerrado</v>
      </c>
      <c r="AB728" s="1" t="e">
        <f t="shared" si="59"/>
        <v>#N/A</v>
      </c>
    </row>
    <row r="729" spans="1:28" hidden="1" x14ac:dyDescent="0.3">
      <c r="A729" s="1">
        <v>300</v>
      </c>
      <c r="B729" s="1" t="s">
        <v>73</v>
      </c>
      <c r="C729" s="5">
        <v>43314.835844907408</v>
      </c>
      <c r="D729" s="1" t="s">
        <v>977</v>
      </c>
      <c r="E729" s="1" t="s">
        <v>78</v>
      </c>
      <c r="F729" s="1" t="s">
        <v>662</v>
      </c>
      <c r="G729" s="1" t="s">
        <v>653</v>
      </c>
      <c r="H729" s="1" t="s">
        <v>765</v>
      </c>
      <c r="I729" s="1" t="s">
        <v>674</v>
      </c>
      <c r="J729" s="1" t="s">
        <v>394</v>
      </c>
      <c r="K729" s="1" t="s">
        <v>73</v>
      </c>
      <c r="L729" s="2">
        <v>624</v>
      </c>
      <c r="M729" s="1" t="s">
        <v>823</v>
      </c>
      <c r="N729" s="1" t="s">
        <v>887</v>
      </c>
      <c r="O729" s="1"/>
      <c r="P729" s="1"/>
      <c r="Q729" s="1"/>
      <c r="R729" s="1"/>
      <c r="S729" s="1"/>
      <c r="T729" s="1"/>
      <c r="U729" s="1" t="s">
        <v>677</v>
      </c>
      <c r="V729" s="1" t="s">
        <v>667</v>
      </c>
      <c r="W729" s="1"/>
      <c r="X729" s="1">
        <f t="shared" si="55"/>
        <v>300</v>
      </c>
      <c r="Y729" s="1" t="str">
        <f t="shared" si="56"/>
        <v>Estimación Cancelada Desarrollo</v>
      </c>
      <c r="Z729" s="1" t="e">
        <f t="shared" si="57"/>
        <v>#N/A</v>
      </c>
      <c r="AA729" s="1" t="e">
        <f t="shared" si="58"/>
        <v>#N/A</v>
      </c>
      <c r="AB729" s="1" t="e">
        <f t="shared" si="59"/>
        <v>#N/A</v>
      </c>
    </row>
    <row r="730" spans="1:28" hidden="1" x14ac:dyDescent="0.3">
      <c r="A730" s="1">
        <v>301</v>
      </c>
      <c r="B730" s="1" t="s">
        <v>340</v>
      </c>
      <c r="C730" s="5">
        <v>43314.857685185183</v>
      </c>
      <c r="D730" s="1" t="s">
        <v>978</v>
      </c>
      <c r="E730" s="1" t="s">
        <v>90</v>
      </c>
      <c r="F730" s="1" t="s">
        <v>700</v>
      </c>
      <c r="G730" s="1" t="s">
        <v>653</v>
      </c>
      <c r="H730" s="1" t="s">
        <v>765</v>
      </c>
      <c r="I730" s="1" t="s">
        <v>660</v>
      </c>
      <c r="J730" s="1" t="s">
        <v>50</v>
      </c>
      <c r="K730" s="1" t="s">
        <v>340</v>
      </c>
      <c r="L730" s="2">
        <v>704</v>
      </c>
      <c r="M730" s="1" t="s">
        <v>747</v>
      </c>
      <c r="N730" s="1" t="s">
        <v>887</v>
      </c>
      <c r="O730" s="1"/>
      <c r="P730" s="1"/>
      <c r="Q730" s="1"/>
      <c r="R730" s="1"/>
      <c r="S730" s="1"/>
      <c r="T730" s="1"/>
      <c r="U730" s="1" t="s">
        <v>677</v>
      </c>
      <c r="V730" s="1" t="s">
        <v>667</v>
      </c>
      <c r="W730" s="1"/>
      <c r="X730" s="1">
        <f t="shared" si="55"/>
        <v>301</v>
      </c>
      <c r="Y730" s="1" t="str">
        <f t="shared" si="56"/>
        <v>Estimación Aprobada</v>
      </c>
      <c r="Z730" s="1">
        <f t="shared" si="57"/>
        <v>301</v>
      </c>
      <c r="AA730" s="1" t="str">
        <f t="shared" si="58"/>
        <v>Cerrado</v>
      </c>
      <c r="AB730" s="1" t="e">
        <f t="shared" si="59"/>
        <v>#N/A</v>
      </c>
    </row>
    <row r="731" spans="1:28" hidden="1" x14ac:dyDescent="0.3">
      <c r="A731" s="1">
        <v>302</v>
      </c>
      <c r="B731" s="1" t="s">
        <v>340</v>
      </c>
      <c r="C731" s="5">
        <v>43315.587442129632</v>
      </c>
      <c r="D731" s="1" t="s">
        <v>979</v>
      </c>
      <c r="E731" s="1" t="s">
        <v>48</v>
      </c>
      <c r="F731" s="1" t="s">
        <v>652</v>
      </c>
      <c r="G731" s="1" t="s">
        <v>653</v>
      </c>
      <c r="H731" s="1" t="s">
        <v>765</v>
      </c>
      <c r="I731" s="1" t="s">
        <v>660</v>
      </c>
      <c r="J731" s="1" t="s">
        <v>50</v>
      </c>
      <c r="K731" s="1" t="s">
        <v>340</v>
      </c>
      <c r="L731" s="2">
        <v>34</v>
      </c>
      <c r="M731" s="1" t="s">
        <v>980</v>
      </c>
      <c r="N731" s="1" t="s">
        <v>887</v>
      </c>
      <c r="O731" s="1"/>
      <c r="P731" s="1"/>
      <c r="Q731" s="1"/>
      <c r="R731" s="1"/>
      <c r="S731" s="1"/>
      <c r="T731" s="1"/>
      <c r="U731" s="1" t="s">
        <v>677</v>
      </c>
      <c r="V731" s="1" t="s">
        <v>667</v>
      </c>
      <c r="W731" s="1"/>
      <c r="X731" s="1">
        <f t="shared" si="55"/>
        <v>302</v>
      </c>
      <c r="Y731" s="1" t="str">
        <f t="shared" si="56"/>
        <v>Estimación Aprobada</v>
      </c>
      <c r="Z731" s="1">
        <f t="shared" si="57"/>
        <v>302</v>
      </c>
      <c r="AA731" s="1" t="str">
        <f t="shared" si="58"/>
        <v>Cerrado</v>
      </c>
      <c r="AB731" s="1" t="e">
        <f t="shared" si="59"/>
        <v>#N/A</v>
      </c>
    </row>
    <row r="732" spans="1:28" hidden="1" x14ac:dyDescent="0.3">
      <c r="A732" s="1">
        <v>305</v>
      </c>
      <c r="B732" s="1" t="s">
        <v>842</v>
      </c>
      <c r="C732" s="5">
        <v>43319.775219907409</v>
      </c>
      <c r="D732" s="1" t="s">
        <v>983</v>
      </c>
      <c r="E732" s="1" t="s">
        <v>48</v>
      </c>
      <c r="F732" s="1" t="s">
        <v>652</v>
      </c>
      <c r="G732" s="1" t="s">
        <v>722</v>
      </c>
      <c r="H732" s="1" t="s">
        <v>765</v>
      </c>
      <c r="I732" s="1" t="s">
        <v>123</v>
      </c>
      <c r="J732" s="1" t="s">
        <v>50</v>
      </c>
      <c r="K732" s="1" t="s">
        <v>122</v>
      </c>
      <c r="L732" s="2">
        <v>700</v>
      </c>
      <c r="M732" s="1" t="s">
        <v>680</v>
      </c>
      <c r="N732" s="1" t="s">
        <v>887</v>
      </c>
      <c r="O732" s="1"/>
      <c r="P732" s="1"/>
      <c r="Q732" s="1"/>
      <c r="R732" s="1"/>
      <c r="S732" s="1"/>
      <c r="T732" s="1"/>
      <c r="U732" s="1" t="s">
        <v>657</v>
      </c>
      <c r="V732" s="1" t="s">
        <v>658</v>
      </c>
      <c r="W732" s="1"/>
      <c r="X732" s="1" t="e">
        <f t="shared" si="55"/>
        <v>#N/A</v>
      </c>
      <c r="Y732" s="1" t="e">
        <f t="shared" si="56"/>
        <v>#N/A</v>
      </c>
      <c r="Z732" s="1" t="e">
        <f t="shared" si="57"/>
        <v>#N/A</v>
      </c>
      <c r="AA732" s="1" t="e">
        <f t="shared" si="58"/>
        <v>#N/A</v>
      </c>
      <c r="AB732" s="1" t="e">
        <f t="shared" si="59"/>
        <v>#N/A</v>
      </c>
    </row>
    <row r="733" spans="1:28" hidden="1" x14ac:dyDescent="0.3">
      <c r="A733" s="1">
        <v>318</v>
      </c>
      <c r="B733" s="1" t="s">
        <v>510</v>
      </c>
      <c r="C733" s="5">
        <v>43325.52789351852</v>
      </c>
      <c r="D733" s="1" t="s">
        <v>986</v>
      </c>
      <c r="E733" s="1" t="s">
        <v>48</v>
      </c>
      <c r="F733" s="1" t="s">
        <v>652</v>
      </c>
      <c r="G733" s="1" t="s">
        <v>653</v>
      </c>
      <c r="H733" s="1" t="s">
        <v>765</v>
      </c>
      <c r="I733" s="1" t="s">
        <v>660</v>
      </c>
      <c r="J733" s="1" t="s">
        <v>746</v>
      </c>
      <c r="K733" s="1" t="s">
        <v>340</v>
      </c>
      <c r="L733" s="2">
        <v>34</v>
      </c>
      <c r="M733" s="1" t="s">
        <v>980</v>
      </c>
      <c r="N733" s="1" t="s">
        <v>887</v>
      </c>
      <c r="O733" s="1"/>
      <c r="P733" s="1"/>
      <c r="Q733" s="1"/>
      <c r="R733" s="1"/>
      <c r="S733" s="1"/>
      <c r="T733" s="1"/>
      <c r="U733" s="1" t="s">
        <v>666</v>
      </c>
      <c r="V733" s="1" t="s">
        <v>667</v>
      </c>
      <c r="W733" s="1"/>
      <c r="X733" s="1">
        <f t="shared" si="55"/>
        <v>318</v>
      </c>
      <c r="Y733" s="1" t="str">
        <f t="shared" si="56"/>
        <v>Estimación Aprobada</v>
      </c>
      <c r="Z733" s="1">
        <f t="shared" si="57"/>
        <v>318</v>
      </c>
      <c r="AA733" s="1" t="str">
        <f t="shared" si="58"/>
        <v>Cerrado</v>
      </c>
      <c r="AB733" s="1" t="e">
        <f t="shared" si="59"/>
        <v>#N/A</v>
      </c>
    </row>
    <row r="734" spans="1:28" hidden="1" x14ac:dyDescent="0.3">
      <c r="A734" s="1">
        <v>325</v>
      </c>
      <c r="B734" s="1" t="s">
        <v>340</v>
      </c>
      <c r="C734" s="5">
        <v>43326.776516203703</v>
      </c>
      <c r="D734" s="1" t="s">
        <v>997</v>
      </c>
      <c r="E734" s="1" t="s">
        <v>90</v>
      </c>
      <c r="F734" s="1" t="s">
        <v>700</v>
      </c>
      <c r="G734" s="1" t="s">
        <v>653</v>
      </c>
      <c r="H734" s="1" t="s">
        <v>765</v>
      </c>
      <c r="I734" s="1" t="s">
        <v>660</v>
      </c>
      <c r="J734" s="1" t="s">
        <v>50</v>
      </c>
      <c r="K734" s="1" t="s">
        <v>340</v>
      </c>
      <c r="L734" s="2">
        <v>704</v>
      </c>
      <c r="M734" s="1" t="s">
        <v>747</v>
      </c>
      <c r="N734" s="1" t="s">
        <v>887</v>
      </c>
      <c r="O734" s="1"/>
      <c r="P734" s="1"/>
      <c r="Q734" s="1"/>
      <c r="R734" s="1"/>
      <c r="S734" s="1"/>
      <c r="T734" s="1"/>
      <c r="U734" s="1" t="s">
        <v>666</v>
      </c>
      <c r="V734" s="1" t="s">
        <v>667</v>
      </c>
      <c r="W734" s="1"/>
      <c r="X734" s="1">
        <f t="shared" si="55"/>
        <v>325</v>
      </c>
      <c r="Y734" s="1" t="str">
        <f t="shared" si="56"/>
        <v>Estimación Aprobada</v>
      </c>
      <c r="Z734" s="1">
        <f t="shared" si="57"/>
        <v>325</v>
      </c>
      <c r="AA734" s="1" t="str">
        <f t="shared" si="58"/>
        <v>Cerrado</v>
      </c>
      <c r="AB734" s="1" t="e">
        <f t="shared" si="59"/>
        <v>#N/A</v>
      </c>
    </row>
    <row r="735" spans="1:28" hidden="1" x14ac:dyDescent="0.3">
      <c r="A735" s="1">
        <v>332</v>
      </c>
      <c r="B735" s="1" t="s">
        <v>684</v>
      </c>
      <c r="C735" s="5">
        <v>43328.705150462964</v>
      </c>
      <c r="D735" s="1" t="s">
        <v>1008</v>
      </c>
      <c r="E735" s="1" t="s">
        <v>48</v>
      </c>
      <c r="F735" s="1" t="s">
        <v>652</v>
      </c>
      <c r="G735" s="1" t="s">
        <v>722</v>
      </c>
      <c r="H735" s="1" t="s">
        <v>765</v>
      </c>
      <c r="I735" s="1" t="s">
        <v>123</v>
      </c>
      <c r="J735" s="1" t="s">
        <v>50</v>
      </c>
      <c r="K735" s="1" t="s">
        <v>684</v>
      </c>
      <c r="L735" s="2">
        <v>2055</v>
      </c>
      <c r="M735" s="1" t="s">
        <v>1009</v>
      </c>
      <c r="N735" s="1" t="s">
        <v>887</v>
      </c>
      <c r="O735" s="1"/>
      <c r="P735" s="1" t="s">
        <v>758</v>
      </c>
      <c r="Q735" s="1" t="s">
        <v>1486</v>
      </c>
      <c r="R735" s="1" t="s">
        <v>218</v>
      </c>
      <c r="S735" s="1" t="s">
        <v>1004</v>
      </c>
      <c r="T735" s="1" t="s">
        <v>4511</v>
      </c>
      <c r="U735" s="1" t="s">
        <v>815</v>
      </c>
      <c r="V735" s="1" t="s">
        <v>816</v>
      </c>
      <c r="W735" s="1" t="s">
        <v>1010</v>
      </c>
      <c r="X735" s="1" t="e">
        <f t="shared" si="55"/>
        <v>#N/A</v>
      </c>
      <c r="Y735" s="1" t="e">
        <f t="shared" si="56"/>
        <v>#N/A</v>
      </c>
      <c r="Z735" s="1" t="e">
        <f t="shared" si="57"/>
        <v>#N/A</v>
      </c>
      <c r="AA735" s="1" t="e">
        <f t="shared" si="58"/>
        <v>#N/A</v>
      </c>
      <c r="AB735" s="1" t="e">
        <f t="shared" si="59"/>
        <v>#N/A</v>
      </c>
    </row>
    <row r="736" spans="1:28" hidden="1" x14ac:dyDescent="0.3">
      <c r="A736" s="1">
        <v>338</v>
      </c>
      <c r="B736" s="1" t="s">
        <v>787</v>
      </c>
      <c r="C736" s="5">
        <v>43332.540439814817</v>
      </c>
      <c r="D736" s="1" t="s">
        <v>1018</v>
      </c>
      <c r="E736" s="1" t="s">
        <v>90</v>
      </c>
      <c r="F736" s="1" t="s">
        <v>700</v>
      </c>
      <c r="G736" s="1" t="s">
        <v>653</v>
      </c>
      <c r="H736" s="1" t="s">
        <v>765</v>
      </c>
      <c r="I736" s="1" t="s">
        <v>85</v>
      </c>
      <c r="J736" s="1" t="s">
        <v>98</v>
      </c>
      <c r="K736" s="1" t="s">
        <v>84</v>
      </c>
      <c r="L736" s="2">
        <v>332</v>
      </c>
      <c r="M736" s="1" t="s">
        <v>789</v>
      </c>
      <c r="N736" s="1" t="s">
        <v>887</v>
      </c>
      <c r="O736" s="1"/>
      <c r="P736" s="1"/>
      <c r="Q736" s="1"/>
      <c r="R736" s="1"/>
      <c r="S736" s="1"/>
      <c r="T736" s="1"/>
      <c r="U736" s="1" t="s">
        <v>666</v>
      </c>
      <c r="V736" s="1" t="s">
        <v>667</v>
      </c>
      <c r="W736" s="1"/>
      <c r="X736" s="1">
        <f t="shared" si="55"/>
        <v>338</v>
      </c>
      <c r="Y736" s="1" t="str">
        <f t="shared" si="56"/>
        <v>Estimación Aprobada</v>
      </c>
      <c r="Z736" s="1">
        <f t="shared" si="57"/>
        <v>338</v>
      </c>
      <c r="AA736" s="1" t="str">
        <f t="shared" si="58"/>
        <v>Cerrado</v>
      </c>
      <c r="AB736" s="1" t="e">
        <f t="shared" si="59"/>
        <v>#N/A</v>
      </c>
    </row>
    <row r="737" spans="1:28" hidden="1" x14ac:dyDescent="0.3">
      <c r="A737" s="1">
        <v>341</v>
      </c>
      <c r="B737" s="1" t="s">
        <v>73</v>
      </c>
      <c r="C737" s="5">
        <v>43332.751967592594</v>
      </c>
      <c r="D737" s="1" t="s">
        <v>1024</v>
      </c>
      <c r="E737" s="1" t="s">
        <v>78</v>
      </c>
      <c r="F737" s="1" t="s">
        <v>662</v>
      </c>
      <c r="G737" s="1" t="s">
        <v>653</v>
      </c>
      <c r="H737" s="1" t="s">
        <v>765</v>
      </c>
      <c r="I737" s="1" t="s">
        <v>39</v>
      </c>
      <c r="J737" s="1" t="s">
        <v>79</v>
      </c>
      <c r="K737" s="1" t="s">
        <v>73</v>
      </c>
      <c r="L737" s="2">
        <v>832</v>
      </c>
      <c r="M737" s="1" t="s">
        <v>1025</v>
      </c>
      <c r="N737" s="1" t="s">
        <v>887</v>
      </c>
      <c r="O737" s="1"/>
      <c r="P737" s="1"/>
      <c r="Q737" s="1"/>
      <c r="R737" s="1"/>
      <c r="S737" s="1"/>
      <c r="T737" s="1"/>
      <c r="U737" s="1" t="s">
        <v>666</v>
      </c>
      <c r="V737" s="1" t="s">
        <v>667</v>
      </c>
      <c r="W737" s="1"/>
      <c r="X737" s="1">
        <f t="shared" si="55"/>
        <v>341</v>
      </c>
      <c r="Y737" s="1" t="str">
        <f t="shared" si="56"/>
        <v>Estimación Aprobada</v>
      </c>
      <c r="Z737" s="1">
        <f t="shared" si="57"/>
        <v>341</v>
      </c>
      <c r="AA737" s="1" t="str">
        <f t="shared" si="58"/>
        <v>Cerrado</v>
      </c>
      <c r="AB737" s="1" t="e">
        <f t="shared" si="59"/>
        <v>#N/A</v>
      </c>
    </row>
    <row r="738" spans="1:28" hidden="1" x14ac:dyDescent="0.3">
      <c r="A738" s="1">
        <v>342</v>
      </c>
      <c r="B738" s="1" t="s">
        <v>340</v>
      </c>
      <c r="C738" s="5">
        <v>43333.765706018516</v>
      </c>
      <c r="D738" s="1" t="s">
        <v>1026</v>
      </c>
      <c r="E738" s="1" t="s">
        <v>48</v>
      </c>
      <c r="F738" s="1" t="s">
        <v>652</v>
      </c>
      <c r="G738" s="1" t="s">
        <v>653</v>
      </c>
      <c r="H738" s="1" t="s">
        <v>765</v>
      </c>
      <c r="I738" s="1" t="s">
        <v>660</v>
      </c>
      <c r="J738" s="1" t="s">
        <v>746</v>
      </c>
      <c r="K738" s="1" t="s">
        <v>340</v>
      </c>
      <c r="L738" s="2">
        <v>34</v>
      </c>
      <c r="M738" s="1" t="s">
        <v>980</v>
      </c>
      <c r="N738" s="1" t="s">
        <v>887</v>
      </c>
      <c r="O738" s="1"/>
      <c r="P738" s="1"/>
      <c r="Q738" s="1"/>
      <c r="R738" s="1"/>
      <c r="S738" s="1"/>
      <c r="T738" s="1"/>
      <c r="U738" s="1" t="s">
        <v>666</v>
      </c>
      <c r="V738" s="1" t="s">
        <v>667</v>
      </c>
      <c r="W738" s="1"/>
      <c r="X738" s="1">
        <f t="shared" si="55"/>
        <v>342</v>
      </c>
      <c r="Y738" s="1" t="str">
        <f t="shared" si="56"/>
        <v>Estimación Aprobada</v>
      </c>
      <c r="Z738" s="1">
        <f t="shared" si="57"/>
        <v>342</v>
      </c>
      <c r="AA738" s="1" t="str">
        <f t="shared" si="58"/>
        <v>Cerrado</v>
      </c>
      <c r="AB738" s="1" t="e">
        <f t="shared" si="59"/>
        <v>#N/A</v>
      </c>
    </row>
    <row r="739" spans="1:28" hidden="1" x14ac:dyDescent="0.3">
      <c r="A739" s="1">
        <v>348</v>
      </c>
      <c r="B739" s="1" t="s">
        <v>340</v>
      </c>
      <c r="C739" s="5">
        <v>43339.456701388888</v>
      </c>
      <c r="D739" s="1" t="s">
        <v>1029</v>
      </c>
      <c r="E739" s="1" t="s">
        <v>48</v>
      </c>
      <c r="F739" s="1" t="s">
        <v>652</v>
      </c>
      <c r="G739" s="1" t="s">
        <v>653</v>
      </c>
      <c r="H739" s="1" t="s">
        <v>765</v>
      </c>
      <c r="I739" s="1" t="s">
        <v>660</v>
      </c>
      <c r="J739" s="1" t="s">
        <v>50</v>
      </c>
      <c r="K739" s="1" t="s">
        <v>340</v>
      </c>
      <c r="L739" s="2">
        <v>34</v>
      </c>
      <c r="M739" s="1" t="s">
        <v>980</v>
      </c>
      <c r="N739" s="1" t="s">
        <v>887</v>
      </c>
      <c r="O739" s="1"/>
      <c r="P739" s="1"/>
      <c r="Q739" s="1"/>
      <c r="R739" s="1"/>
      <c r="S739" s="1"/>
      <c r="T739" s="1"/>
      <c r="U739" s="1" t="s">
        <v>666</v>
      </c>
      <c r="V739" s="1" t="s">
        <v>667</v>
      </c>
      <c r="W739" s="1"/>
      <c r="X739" s="1">
        <f t="shared" si="55"/>
        <v>348</v>
      </c>
      <c r="Y739" s="1" t="str">
        <f t="shared" si="56"/>
        <v>Estimación Aprobada</v>
      </c>
      <c r="Z739" s="1">
        <f t="shared" si="57"/>
        <v>348</v>
      </c>
      <c r="AA739" s="1" t="str">
        <f t="shared" si="58"/>
        <v>Cerrado</v>
      </c>
      <c r="AB739" s="1" t="e">
        <f t="shared" si="59"/>
        <v>#N/A</v>
      </c>
    </row>
    <row r="740" spans="1:28" hidden="1" x14ac:dyDescent="0.3">
      <c r="A740" s="1">
        <v>353</v>
      </c>
      <c r="B740" s="1" t="s">
        <v>846</v>
      </c>
      <c r="C740" s="5">
        <v>43341.753009259257</v>
      </c>
      <c r="D740" s="1" t="s">
        <v>1036</v>
      </c>
      <c r="E740" s="1" t="s">
        <v>48</v>
      </c>
      <c r="F740" s="1" t="s">
        <v>652</v>
      </c>
      <c r="G740" s="1" t="s">
        <v>653</v>
      </c>
      <c r="H740" s="1" t="s">
        <v>765</v>
      </c>
      <c r="I740" s="1" t="s">
        <v>55</v>
      </c>
      <c r="J740" s="1" t="s">
        <v>277</v>
      </c>
      <c r="K740" s="1" t="s">
        <v>650</v>
      </c>
      <c r="L740" s="2">
        <v>612</v>
      </c>
      <c r="M740" s="1" t="s">
        <v>1037</v>
      </c>
      <c r="N740" s="1" t="s">
        <v>705</v>
      </c>
      <c r="O740" s="1"/>
      <c r="P740" s="1"/>
      <c r="Q740" s="1"/>
      <c r="R740" s="1" t="s">
        <v>218</v>
      </c>
      <c r="S740" s="1" t="s">
        <v>1004</v>
      </c>
      <c r="T740" s="1"/>
      <c r="U740" s="1" t="s">
        <v>657</v>
      </c>
      <c r="V740" s="1" t="s">
        <v>658</v>
      </c>
      <c r="W740" s="1"/>
      <c r="X740" s="1" t="e">
        <f t="shared" si="55"/>
        <v>#N/A</v>
      </c>
      <c r="Y740" s="1" t="e">
        <f t="shared" si="56"/>
        <v>#N/A</v>
      </c>
      <c r="Z740" s="1" t="e">
        <f t="shared" si="57"/>
        <v>#N/A</v>
      </c>
      <c r="AA740" s="1" t="e">
        <f t="shared" si="58"/>
        <v>#N/A</v>
      </c>
      <c r="AB740" s="1" t="e">
        <f t="shared" si="59"/>
        <v>#N/A</v>
      </c>
    </row>
    <row r="741" spans="1:28" hidden="1" x14ac:dyDescent="0.3">
      <c r="A741" s="1">
        <v>365</v>
      </c>
      <c r="B741" s="1" t="s">
        <v>340</v>
      </c>
      <c r="C741" s="5">
        <v>43348.791724537034</v>
      </c>
      <c r="D741" s="1" t="s">
        <v>1051</v>
      </c>
      <c r="E741" s="1" t="s">
        <v>90</v>
      </c>
      <c r="F741" s="1" t="s">
        <v>700</v>
      </c>
      <c r="G741" s="1" t="s">
        <v>653</v>
      </c>
      <c r="H741" s="1" t="s">
        <v>765</v>
      </c>
      <c r="I741" s="1" t="s">
        <v>660</v>
      </c>
      <c r="J741" s="1" t="s">
        <v>50</v>
      </c>
      <c r="K741" s="1" t="s">
        <v>340</v>
      </c>
      <c r="L741" s="2">
        <v>704</v>
      </c>
      <c r="M741" s="1" t="s">
        <v>747</v>
      </c>
      <c r="N741" s="1" t="s">
        <v>887</v>
      </c>
      <c r="O741" s="1"/>
      <c r="P741" s="1"/>
      <c r="Q741" s="1"/>
      <c r="R741" s="1"/>
      <c r="S741" s="1"/>
      <c r="T741" s="1"/>
      <c r="U741" s="1" t="s">
        <v>666</v>
      </c>
      <c r="V741" s="1" t="s">
        <v>667</v>
      </c>
      <c r="W741" s="1"/>
      <c r="X741" s="1">
        <f t="shared" si="55"/>
        <v>365</v>
      </c>
      <c r="Y741" s="1" t="str">
        <f t="shared" si="56"/>
        <v>Estimación Aprobada</v>
      </c>
      <c r="Z741" s="1">
        <f t="shared" si="57"/>
        <v>365</v>
      </c>
      <c r="AA741" s="1" t="str">
        <f t="shared" si="58"/>
        <v>Cerrado</v>
      </c>
      <c r="AB741" s="1" t="e">
        <f t="shared" si="59"/>
        <v>#N/A</v>
      </c>
    </row>
    <row r="742" spans="1:28" hidden="1" x14ac:dyDescent="0.3">
      <c r="A742" s="1">
        <v>367</v>
      </c>
      <c r="B742" s="1" t="s">
        <v>340</v>
      </c>
      <c r="C742" s="5">
        <v>43350.562164351853</v>
      </c>
      <c r="D742" s="1" t="s">
        <v>1053</v>
      </c>
      <c r="E742" s="1" t="s">
        <v>48</v>
      </c>
      <c r="F742" s="1" t="s">
        <v>652</v>
      </c>
      <c r="G742" s="1" t="s">
        <v>653</v>
      </c>
      <c r="H742" s="1" t="s">
        <v>765</v>
      </c>
      <c r="I742" s="1" t="s">
        <v>660</v>
      </c>
      <c r="J742" s="1" t="s">
        <v>746</v>
      </c>
      <c r="K742" s="1" t="s">
        <v>340</v>
      </c>
      <c r="L742" s="2">
        <v>34</v>
      </c>
      <c r="M742" s="1" t="s">
        <v>980</v>
      </c>
      <c r="N742" s="1" t="s">
        <v>887</v>
      </c>
      <c r="O742" s="1"/>
      <c r="P742" s="1"/>
      <c r="Q742" s="1"/>
      <c r="R742" s="1"/>
      <c r="S742" s="1"/>
      <c r="T742" s="1"/>
      <c r="U742" s="1" t="s">
        <v>666</v>
      </c>
      <c r="V742" s="1" t="s">
        <v>667</v>
      </c>
      <c r="W742" s="1"/>
      <c r="X742" s="1">
        <f t="shared" si="55"/>
        <v>367</v>
      </c>
      <c r="Y742" s="1" t="str">
        <f t="shared" si="56"/>
        <v>Estimación Aprobada</v>
      </c>
      <c r="Z742" s="1">
        <f t="shared" si="57"/>
        <v>367</v>
      </c>
      <c r="AA742" s="1" t="str">
        <f t="shared" si="58"/>
        <v>Cerrado</v>
      </c>
      <c r="AB742" s="1" t="e">
        <f t="shared" si="59"/>
        <v>#N/A</v>
      </c>
    </row>
    <row r="743" spans="1:28" hidden="1" x14ac:dyDescent="0.3">
      <c r="A743" s="1">
        <v>370</v>
      </c>
      <c r="B743" s="1" t="s">
        <v>787</v>
      </c>
      <c r="C743" s="5">
        <v>43354.578414351854</v>
      </c>
      <c r="D743" s="1" t="s">
        <v>1055</v>
      </c>
      <c r="E743" s="1" t="s">
        <v>90</v>
      </c>
      <c r="F743" s="1" t="s">
        <v>700</v>
      </c>
      <c r="G743" s="1" t="s">
        <v>653</v>
      </c>
      <c r="H743" s="1" t="s">
        <v>765</v>
      </c>
      <c r="I743" s="1" t="s">
        <v>85</v>
      </c>
      <c r="J743" s="1" t="s">
        <v>98</v>
      </c>
      <c r="K743" s="1" t="s">
        <v>84</v>
      </c>
      <c r="L743" s="2">
        <v>332</v>
      </c>
      <c r="M743" s="1" t="s">
        <v>789</v>
      </c>
      <c r="N743" s="1" t="s">
        <v>887</v>
      </c>
      <c r="O743" s="1"/>
      <c r="P743" s="1"/>
      <c r="Q743" s="1"/>
      <c r="R743" s="1"/>
      <c r="S743" s="1"/>
      <c r="T743" s="1"/>
      <c r="U743" s="1" t="s">
        <v>666</v>
      </c>
      <c r="V743" s="1" t="s">
        <v>667</v>
      </c>
      <c r="W743" s="1"/>
      <c r="X743" s="1">
        <f t="shared" si="55"/>
        <v>370</v>
      </c>
      <c r="Y743" s="1" t="str">
        <f t="shared" si="56"/>
        <v>Estimación Aprobada</v>
      </c>
      <c r="Z743" s="1">
        <f t="shared" si="57"/>
        <v>370</v>
      </c>
      <c r="AA743" s="1" t="str">
        <f t="shared" si="58"/>
        <v>Cerrado</v>
      </c>
      <c r="AB743" s="1" t="e">
        <f t="shared" si="59"/>
        <v>#N/A</v>
      </c>
    </row>
    <row r="744" spans="1:28" hidden="1" x14ac:dyDescent="0.3">
      <c r="A744" s="1">
        <v>372</v>
      </c>
      <c r="B744" s="1" t="s">
        <v>794</v>
      </c>
      <c r="C744" s="5">
        <v>43354.849745370368</v>
      </c>
      <c r="D744" s="1" t="s">
        <v>1057</v>
      </c>
      <c r="E744" s="1" t="s">
        <v>48</v>
      </c>
      <c r="F744" s="1" t="s">
        <v>652</v>
      </c>
      <c r="G744" s="1" t="s">
        <v>653</v>
      </c>
      <c r="H744" s="1" t="s">
        <v>765</v>
      </c>
      <c r="I744" s="1" t="s">
        <v>85</v>
      </c>
      <c r="J744" s="1" t="s">
        <v>98</v>
      </c>
      <c r="K744" s="1" t="s">
        <v>796</v>
      </c>
      <c r="L744" s="2">
        <v>645</v>
      </c>
      <c r="M744" s="1" t="s">
        <v>797</v>
      </c>
      <c r="N744" s="1" t="s">
        <v>887</v>
      </c>
      <c r="O744" s="1"/>
      <c r="P744" s="1"/>
      <c r="Q744" s="1"/>
      <c r="R744" s="1"/>
      <c r="S744" s="1"/>
      <c r="T744" s="1"/>
      <c r="U744" s="1" t="s">
        <v>666</v>
      </c>
      <c r="V744" s="1" t="s">
        <v>667</v>
      </c>
      <c r="W744" s="1"/>
      <c r="X744" s="1">
        <f t="shared" si="55"/>
        <v>372</v>
      </c>
      <c r="Y744" s="1" t="str">
        <f t="shared" si="56"/>
        <v>Estimación Aprobada</v>
      </c>
      <c r="Z744" s="1">
        <f t="shared" si="57"/>
        <v>372</v>
      </c>
      <c r="AA744" s="1" t="str">
        <f t="shared" si="58"/>
        <v>Cerrado</v>
      </c>
      <c r="AB744" s="1" t="e">
        <f t="shared" si="59"/>
        <v>#N/A</v>
      </c>
    </row>
    <row r="745" spans="1:28" hidden="1" x14ac:dyDescent="0.3">
      <c r="A745" s="1">
        <v>375</v>
      </c>
      <c r="B745" s="1" t="s">
        <v>340</v>
      </c>
      <c r="C745" s="5">
        <v>43356.773032407407</v>
      </c>
      <c r="D745" s="1" t="s">
        <v>1058</v>
      </c>
      <c r="E745" s="1" t="s">
        <v>90</v>
      </c>
      <c r="F745" s="1" t="s">
        <v>700</v>
      </c>
      <c r="G745" s="1" t="s">
        <v>653</v>
      </c>
      <c r="H745" s="1" t="s">
        <v>765</v>
      </c>
      <c r="I745" s="1" t="s">
        <v>660</v>
      </c>
      <c r="J745" s="1" t="s">
        <v>50</v>
      </c>
      <c r="K745" s="1" t="s">
        <v>340</v>
      </c>
      <c r="L745" s="2">
        <v>704</v>
      </c>
      <c r="M745" s="1" t="s">
        <v>747</v>
      </c>
      <c r="N745" s="1" t="s">
        <v>887</v>
      </c>
      <c r="O745" s="1"/>
      <c r="P745" s="1"/>
      <c r="Q745" s="1"/>
      <c r="R745" s="1"/>
      <c r="S745" s="1"/>
      <c r="T745" s="1"/>
      <c r="U745" s="1" t="s">
        <v>666</v>
      </c>
      <c r="V745" s="1" t="s">
        <v>667</v>
      </c>
      <c r="W745" s="1"/>
      <c r="X745" s="1">
        <f t="shared" si="55"/>
        <v>375</v>
      </c>
      <c r="Y745" s="1" t="str">
        <f t="shared" si="56"/>
        <v>Estimación Aprobada</v>
      </c>
      <c r="Z745" s="1">
        <f t="shared" si="57"/>
        <v>375</v>
      </c>
      <c r="AA745" s="1" t="str">
        <f t="shared" si="58"/>
        <v>Cerrado</v>
      </c>
      <c r="AB745" s="1" t="e">
        <f t="shared" si="59"/>
        <v>#N/A</v>
      </c>
    </row>
    <row r="746" spans="1:28" hidden="1" x14ac:dyDescent="0.3">
      <c r="A746" s="1">
        <v>387</v>
      </c>
      <c r="B746" s="1" t="s">
        <v>954</v>
      </c>
      <c r="C746" s="5">
        <v>43367.562152777777</v>
      </c>
      <c r="D746" s="1" t="s">
        <v>1076</v>
      </c>
      <c r="E746" s="1" t="s">
        <v>61</v>
      </c>
      <c r="F746" s="1" t="s">
        <v>719</v>
      </c>
      <c r="G746" s="1" t="s">
        <v>653</v>
      </c>
      <c r="H746" s="1" t="s">
        <v>765</v>
      </c>
      <c r="I746" s="1" t="s">
        <v>55</v>
      </c>
      <c r="J746" s="1" t="s">
        <v>62</v>
      </c>
      <c r="K746" s="1" t="s">
        <v>54</v>
      </c>
      <c r="L746" s="2">
        <v>299</v>
      </c>
      <c r="M746" s="1" t="s">
        <v>757</v>
      </c>
      <c r="N746" s="1" t="s">
        <v>887</v>
      </c>
      <c r="O746" s="1"/>
      <c r="P746" s="1"/>
      <c r="Q746" s="1"/>
      <c r="R746" s="1"/>
      <c r="S746" s="1"/>
      <c r="T746" s="1"/>
      <c r="U746" s="1" t="s">
        <v>666</v>
      </c>
      <c r="V746" s="1" t="s">
        <v>667</v>
      </c>
      <c r="W746" s="1"/>
      <c r="X746" s="1" t="e">
        <f t="shared" si="55"/>
        <v>#N/A</v>
      </c>
      <c r="Y746" s="1" t="e">
        <f t="shared" si="56"/>
        <v>#N/A</v>
      </c>
      <c r="Z746" s="1">
        <f t="shared" si="57"/>
        <v>387</v>
      </c>
      <c r="AA746" s="1" t="str">
        <f t="shared" si="58"/>
        <v>Cerrado</v>
      </c>
      <c r="AB746" s="1" t="e">
        <f t="shared" si="59"/>
        <v>#N/A</v>
      </c>
    </row>
    <row r="747" spans="1:28" hidden="1" x14ac:dyDescent="0.3">
      <c r="A747" s="1">
        <v>389</v>
      </c>
      <c r="B747" s="1" t="s">
        <v>906</v>
      </c>
      <c r="C747" s="5">
        <v>43370.516504629632</v>
      </c>
      <c r="D747" s="1" t="s">
        <v>1078</v>
      </c>
      <c r="E747" s="1" t="s">
        <v>90</v>
      </c>
      <c r="F747" s="1" t="s">
        <v>700</v>
      </c>
      <c r="G747" s="1" t="s">
        <v>653</v>
      </c>
      <c r="H747" s="1" t="s">
        <v>765</v>
      </c>
      <c r="I747" s="1" t="s">
        <v>85</v>
      </c>
      <c r="J747" s="1" t="s">
        <v>50</v>
      </c>
      <c r="K747" s="1" t="s">
        <v>340</v>
      </c>
      <c r="L747" s="2">
        <v>704</v>
      </c>
      <c r="M747" s="1" t="s">
        <v>747</v>
      </c>
      <c r="N747" s="1" t="s">
        <v>887</v>
      </c>
      <c r="O747" s="1"/>
      <c r="P747" s="1"/>
      <c r="Q747" s="1"/>
      <c r="R747" s="1"/>
      <c r="S747" s="1"/>
      <c r="T747" s="1"/>
      <c r="U747" s="1" t="s">
        <v>666</v>
      </c>
      <c r="V747" s="1" t="s">
        <v>667</v>
      </c>
      <c r="W747" s="1"/>
      <c r="X747" s="1">
        <f t="shared" si="55"/>
        <v>389</v>
      </c>
      <c r="Y747" s="1" t="str">
        <f t="shared" si="56"/>
        <v>Estimación Aprobada</v>
      </c>
      <c r="Z747" s="1">
        <f t="shared" si="57"/>
        <v>389</v>
      </c>
      <c r="AA747" s="1" t="str">
        <f t="shared" si="58"/>
        <v>Cerrado</v>
      </c>
      <c r="AB747" s="1" t="e">
        <f t="shared" si="59"/>
        <v>#N/A</v>
      </c>
    </row>
    <row r="748" spans="1:28" hidden="1" x14ac:dyDescent="0.3">
      <c r="A748" s="1">
        <v>395</v>
      </c>
      <c r="B748" s="1" t="s">
        <v>340</v>
      </c>
      <c r="C748" s="5">
        <v>43377.485810185186</v>
      </c>
      <c r="D748" s="1" t="s">
        <v>1090</v>
      </c>
      <c r="E748" s="1" t="s">
        <v>90</v>
      </c>
      <c r="F748" s="1" t="s">
        <v>700</v>
      </c>
      <c r="G748" s="1" t="s">
        <v>653</v>
      </c>
      <c r="H748" s="1" t="s">
        <v>765</v>
      </c>
      <c r="I748" s="1" t="s">
        <v>660</v>
      </c>
      <c r="J748" s="1" t="s">
        <v>50</v>
      </c>
      <c r="K748" s="1" t="s">
        <v>340</v>
      </c>
      <c r="L748" s="2">
        <v>704</v>
      </c>
      <c r="M748" s="1" t="s">
        <v>747</v>
      </c>
      <c r="N748" s="1" t="s">
        <v>887</v>
      </c>
      <c r="O748" s="1"/>
      <c r="P748" s="1"/>
      <c r="Q748" s="1"/>
      <c r="R748" s="1"/>
      <c r="S748" s="1"/>
      <c r="T748" s="1"/>
      <c r="U748" s="1" t="s">
        <v>666</v>
      </c>
      <c r="V748" s="1" t="s">
        <v>667</v>
      </c>
      <c r="W748" s="1"/>
      <c r="X748" s="1">
        <f t="shared" si="55"/>
        <v>395</v>
      </c>
      <c r="Y748" s="1" t="str">
        <f t="shared" si="56"/>
        <v>Estimación Aprobada</v>
      </c>
      <c r="Z748" s="1">
        <f t="shared" si="57"/>
        <v>395</v>
      </c>
      <c r="AA748" s="1" t="str">
        <f t="shared" si="58"/>
        <v>Cerrado</v>
      </c>
      <c r="AB748" s="1" t="e">
        <f t="shared" si="59"/>
        <v>#N/A</v>
      </c>
    </row>
    <row r="749" spans="1:28" hidden="1" x14ac:dyDescent="0.3">
      <c r="A749" s="1">
        <v>401</v>
      </c>
      <c r="B749" s="1" t="s">
        <v>787</v>
      </c>
      <c r="C749" s="5">
        <v>43383.498368055552</v>
      </c>
      <c r="D749" s="1" t="s">
        <v>1096</v>
      </c>
      <c r="E749" s="1" t="s">
        <v>90</v>
      </c>
      <c r="F749" s="1" t="s">
        <v>700</v>
      </c>
      <c r="G749" s="1" t="s">
        <v>653</v>
      </c>
      <c r="H749" s="1" t="s">
        <v>765</v>
      </c>
      <c r="I749" s="1" t="s">
        <v>85</v>
      </c>
      <c r="J749" s="1" t="s">
        <v>98</v>
      </c>
      <c r="K749" s="1" t="s">
        <v>84</v>
      </c>
      <c r="L749" s="2">
        <v>332</v>
      </c>
      <c r="M749" s="1" t="s">
        <v>789</v>
      </c>
      <c r="N749" s="1" t="s">
        <v>887</v>
      </c>
      <c r="O749" s="1"/>
      <c r="P749" s="1"/>
      <c r="Q749" s="1"/>
      <c r="R749" s="1"/>
      <c r="S749" s="1"/>
      <c r="T749" s="1"/>
      <c r="U749" s="1" t="s">
        <v>666</v>
      </c>
      <c r="V749" s="1" t="s">
        <v>667</v>
      </c>
      <c r="W749" s="1"/>
      <c r="X749" s="1">
        <f t="shared" si="55"/>
        <v>401</v>
      </c>
      <c r="Y749" s="1" t="str">
        <f t="shared" si="56"/>
        <v>Estimación Aprobada</v>
      </c>
      <c r="Z749" s="1">
        <f t="shared" si="57"/>
        <v>401</v>
      </c>
      <c r="AA749" s="1" t="str">
        <f t="shared" si="58"/>
        <v>Cerrado</v>
      </c>
      <c r="AB749" s="1" t="e">
        <f t="shared" si="59"/>
        <v>#N/A</v>
      </c>
    </row>
    <row r="750" spans="1:28" hidden="1" x14ac:dyDescent="0.3">
      <c r="A750" s="1">
        <v>410</v>
      </c>
      <c r="B750" s="1" t="s">
        <v>906</v>
      </c>
      <c r="C750" s="5">
        <v>43391.473078703704</v>
      </c>
      <c r="D750" s="1" t="s">
        <v>1109</v>
      </c>
      <c r="E750" s="1" t="s">
        <v>90</v>
      </c>
      <c r="F750" s="1" t="s">
        <v>700</v>
      </c>
      <c r="G750" s="1" t="s">
        <v>653</v>
      </c>
      <c r="H750" s="1" t="s">
        <v>765</v>
      </c>
      <c r="I750" s="1" t="s">
        <v>85</v>
      </c>
      <c r="J750" s="1" t="s">
        <v>746</v>
      </c>
      <c r="K750" s="1" t="s">
        <v>340</v>
      </c>
      <c r="L750" s="2">
        <v>687</v>
      </c>
      <c r="M750" s="1" t="s">
        <v>908</v>
      </c>
      <c r="N750" s="1" t="s">
        <v>887</v>
      </c>
      <c r="O750" s="1"/>
      <c r="P750" s="1"/>
      <c r="Q750" s="1"/>
      <c r="R750" s="1"/>
      <c r="S750" s="1"/>
      <c r="T750" s="1"/>
      <c r="U750" s="1" t="s">
        <v>666</v>
      </c>
      <c r="V750" s="1" t="s">
        <v>667</v>
      </c>
      <c r="W750" s="1"/>
      <c r="X750" s="1">
        <f t="shared" si="55"/>
        <v>410</v>
      </c>
      <c r="Y750" s="1" t="str">
        <f t="shared" si="56"/>
        <v>Estimación Cancelada Desarrollo</v>
      </c>
      <c r="Z750" s="1" t="e">
        <f t="shared" si="57"/>
        <v>#N/A</v>
      </c>
      <c r="AA750" s="1" t="e">
        <f t="shared" si="58"/>
        <v>#N/A</v>
      </c>
      <c r="AB750" s="1" t="e">
        <f t="shared" si="59"/>
        <v>#N/A</v>
      </c>
    </row>
    <row r="751" spans="1:28" hidden="1" x14ac:dyDescent="0.3">
      <c r="A751" s="1">
        <v>411</v>
      </c>
      <c r="B751" s="1" t="s">
        <v>1110</v>
      </c>
      <c r="C751" s="5">
        <v>43392.580972222226</v>
      </c>
      <c r="D751" s="1" t="s">
        <v>1111</v>
      </c>
      <c r="E751" s="1" t="s">
        <v>48</v>
      </c>
      <c r="F751" s="1" t="s">
        <v>652</v>
      </c>
      <c r="G751" s="1" t="s">
        <v>653</v>
      </c>
      <c r="H751" s="1" t="s">
        <v>765</v>
      </c>
      <c r="I751" s="1" t="s">
        <v>85</v>
      </c>
      <c r="J751" s="1" t="s">
        <v>746</v>
      </c>
      <c r="K751" s="1" t="s">
        <v>340</v>
      </c>
      <c r="L751" s="2">
        <v>34</v>
      </c>
      <c r="M751" s="1" t="s">
        <v>980</v>
      </c>
      <c r="N751" s="1" t="s">
        <v>887</v>
      </c>
      <c r="O751" s="1"/>
      <c r="P751" s="1"/>
      <c r="Q751" s="1"/>
      <c r="R751" s="1"/>
      <c r="S751" s="1"/>
      <c r="T751" s="1"/>
      <c r="U751" s="1" t="s">
        <v>666</v>
      </c>
      <c r="V751" s="1" t="s">
        <v>667</v>
      </c>
      <c r="W751" s="1"/>
      <c r="X751" s="1">
        <f t="shared" si="55"/>
        <v>411</v>
      </c>
      <c r="Y751" s="1" t="str">
        <f t="shared" si="56"/>
        <v>Estimación Aprobada</v>
      </c>
      <c r="Z751" s="1">
        <f t="shared" si="57"/>
        <v>411</v>
      </c>
      <c r="AA751" s="1" t="str">
        <f t="shared" si="58"/>
        <v>Cerrado</v>
      </c>
      <c r="AB751" s="1" t="e">
        <f t="shared" si="59"/>
        <v>#N/A</v>
      </c>
    </row>
    <row r="752" spans="1:28" hidden="1" x14ac:dyDescent="0.3">
      <c r="A752" s="1">
        <v>413</v>
      </c>
      <c r="B752" s="1" t="s">
        <v>730</v>
      </c>
      <c r="C752" s="5">
        <v>43395.771516203706</v>
      </c>
      <c r="D752" s="1" t="s">
        <v>1113</v>
      </c>
      <c r="E752" s="1" t="s">
        <v>78</v>
      </c>
      <c r="F752" s="1" t="s">
        <v>662</v>
      </c>
      <c r="G752" s="1" t="s">
        <v>653</v>
      </c>
      <c r="H752" s="1" t="s">
        <v>765</v>
      </c>
      <c r="I752" s="1" t="s">
        <v>123</v>
      </c>
      <c r="J752" s="1" t="s">
        <v>128</v>
      </c>
      <c r="K752" s="1" t="s">
        <v>122</v>
      </c>
      <c r="L752" s="2">
        <v>700</v>
      </c>
      <c r="M752" s="1" t="s">
        <v>680</v>
      </c>
      <c r="N752" s="1" t="s">
        <v>887</v>
      </c>
      <c r="O752" s="1"/>
      <c r="P752" s="1"/>
      <c r="Q752" s="1"/>
      <c r="R752" s="1"/>
      <c r="S752" s="1"/>
      <c r="T752" s="1"/>
      <c r="U752" s="1" t="s">
        <v>666</v>
      </c>
      <c r="V752" s="1" t="s">
        <v>667</v>
      </c>
      <c r="W752" s="1"/>
      <c r="X752" s="1">
        <f t="shared" si="55"/>
        <v>413</v>
      </c>
      <c r="Y752" s="1" t="str">
        <f t="shared" si="56"/>
        <v>Estimación Aprobada</v>
      </c>
      <c r="Z752" s="1">
        <f t="shared" si="57"/>
        <v>413</v>
      </c>
      <c r="AA752" s="1" t="str">
        <f t="shared" si="58"/>
        <v>Cerrado</v>
      </c>
      <c r="AB752" s="1" t="e">
        <f t="shared" si="59"/>
        <v>#N/A</v>
      </c>
    </row>
    <row r="753" spans="1:28" hidden="1" x14ac:dyDescent="0.3">
      <c r="A753" s="1">
        <v>415</v>
      </c>
      <c r="B753" s="1" t="s">
        <v>73</v>
      </c>
      <c r="C753" s="5">
        <v>43395.832372685189</v>
      </c>
      <c r="D753" s="1" t="s">
        <v>1116</v>
      </c>
      <c r="E753" s="1" t="s">
        <v>139</v>
      </c>
      <c r="F753" s="1" t="s">
        <v>713</v>
      </c>
      <c r="G753" s="1" t="s">
        <v>653</v>
      </c>
      <c r="H753" s="1" t="s">
        <v>765</v>
      </c>
      <c r="I753" s="1" t="s">
        <v>39</v>
      </c>
      <c r="J753" s="1" t="s">
        <v>825</v>
      </c>
      <c r="K753" s="1" t="s">
        <v>73</v>
      </c>
      <c r="L753" s="2">
        <v>624</v>
      </c>
      <c r="M753" s="1" t="s">
        <v>823</v>
      </c>
      <c r="N753" s="1" t="s">
        <v>887</v>
      </c>
      <c r="O753" s="1"/>
      <c r="P753" s="1"/>
      <c r="Q753" s="1"/>
      <c r="R753" s="1"/>
      <c r="S753" s="1"/>
      <c r="T753" s="1"/>
      <c r="U753" s="1" t="s">
        <v>666</v>
      </c>
      <c r="V753" s="1" t="s">
        <v>667</v>
      </c>
      <c r="W753" s="1"/>
      <c r="X753" s="1" t="e">
        <f t="shared" si="55"/>
        <v>#N/A</v>
      </c>
      <c r="Y753" s="1" t="e">
        <f t="shared" si="56"/>
        <v>#N/A</v>
      </c>
      <c r="Z753" s="1" t="e">
        <f t="shared" si="57"/>
        <v>#N/A</v>
      </c>
      <c r="AA753" s="1" t="e">
        <f t="shared" si="58"/>
        <v>#N/A</v>
      </c>
      <c r="AB753" s="1" t="e">
        <f t="shared" si="59"/>
        <v>#N/A</v>
      </c>
    </row>
    <row r="754" spans="1:28" hidden="1" x14ac:dyDescent="0.3">
      <c r="A754" s="1">
        <v>416</v>
      </c>
      <c r="B754" s="1" t="s">
        <v>707</v>
      </c>
      <c r="C754" s="5">
        <v>43396.490324074075</v>
      </c>
      <c r="D754" s="1" t="s">
        <v>1117</v>
      </c>
      <c r="E754" s="1" t="s">
        <v>159</v>
      </c>
      <c r="F754" s="1" t="s">
        <v>688</v>
      </c>
      <c r="G754" s="1" t="s">
        <v>722</v>
      </c>
      <c r="H754" s="1" t="s">
        <v>765</v>
      </c>
      <c r="I754" s="1" t="s">
        <v>85</v>
      </c>
      <c r="J754" s="1" t="s">
        <v>160</v>
      </c>
      <c r="K754" s="1" t="s">
        <v>707</v>
      </c>
      <c r="L754" s="2">
        <v>915</v>
      </c>
      <c r="M754" s="1" t="s">
        <v>1118</v>
      </c>
      <c r="N754" s="1" t="s">
        <v>887</v>
      </c>
      <c r="O754" s="1"/>
      <c r="P754" s="1"/>
      <c r="Q754" s="1"/>
      <c r="R754" s="1" t="s">
        <v>218</v>
      </c>
      <c r="S754" s="1" t="s">
        <v>709</v>
      </c>
      <c r="T754" s="1"/>
      <c r="U754" s="1" t="s">
        <v>666</v>
      </c>
      <c r="V754" s="1" t="s">
        <v>667</v>
      </c>
      <c r="W754" s="1"/>
      <c r="X754" s="1">
        <f t="shared" si="55"/>
        <v>416</v>
      </c>
      <c r="Y754" s="1" t="str">
        <f t="shared" si="56"/>
        <v>Estimación Aprobada</v>
      </c>
      <c r="Z754" s="1">
        <f t="shared" si="57"/>
        <v>416</v>
      </c>
      <c r="AA754" s="1" t="str">
        <f t="shared" si="58"/>
        <v>Cerrado</v>
      </c>
      <c r="AB754" s="1" t="e">
        <f t="shared" si="59"/>
        <v>#N/A</v>
      </c>
    </row>
    <row r="755" spans="1:28" hidden="1" x14ac:dyDescent="0.3">
      <c r="A755" s="1">
        <v>419</v>
      </c>
      <c r="B755" s="1" t="s">
        <v>906</v>
      </c>
      <c r="C755" s="5">
        <v>43398.525312500002</v>
      </c>
      <c r="D755" s="1" t="s">
        <v>1120</v>
      </c>
      <c r="E755" s="1" t="s">
        <v>90</v>
      </c>
      <c r="F755" s="1" t="s">
        <v>700</v>
      </c>
      <c r="G755" s="1" t="s">
        <v>653</v>
      </c>
      <c r="H755" s="1" t="s">
        <v>765</v>
      </c>
      <c r="I755" s="1" t="s">
        <v>85</v>
      </c>
      <c r="J755" s="1" t="s">
        <v>746</v>
      </c>
      <c r="K755" s="1" t="s">
        <v>340</v>
      </c>
      <c r="L755" s="2">
        <v>687</v>
      </c>
      <c r="M755" s="1" t="s">
        <v>908</v>
      </c>
      <c r="N755" s="1" t="s">
        <v>887</v>
      </c>
      <c r="O755" s="1"/>
      <c r="P755" s="1"/>
      <c r="Q755" s="1"/>
      <c r="R755" s="1"/>
      <c r="S755" s="1"/>
      <c r="T755" s="1"/>
      <c r="U755" s="1" t="s">
        <v>666</v>
      </c>
      <c r="V755" s="1" t="s">
        <v>667</v>
      </c>
      <c r="W755" s="1"/>
      <c r="X755" s="1">
        <f t="shared" si="55"/>
        <v>419</v>
      </c>
      <c r="Y755" s="1" t="str">
        <f t="shared" si="56"/>
        <v>Estimación Aprobada</v>
      </c>
      <c r="Z755" s="1">
        <f t="shared" si="57"/>
        <v>419</v>
      </c>
      <c r="AA755" s="1" t="str">
        <f t="shared" si="58"/>
        <v>Cerrado</v>
      </c>
      <c r="AB755" s="1" t="e">
        <f t="shared" si="59"/>
        <v>#N/A</v>
      </c>
    </row>
    <row r="756" spans="1:28" hidden="1" x14ac:dyDescent="0.3">
      <c r="A756" s="1">
        <v>432</v>
      </c>
      <c r="B756" s="1" t="s">
        <v>340</v>
      </c>
      <c r="C756" s="5">
        <v>43405.44809027778</v>
      </c>
      <c r="D756" s="1" t="s">
        <v>1130</v>
      </c>
      <c r="E756" s="1" t="s">
        <v>48</v>
      </c>
      <c r="F756" s="1" t="s">
        <v>652</v>
      </c>
      <c r="G756" s="1" t="s">
        <v>653</v>
      </c>
      <c r="H756" s="1" t="s">
        <v>765</v>
      </c>
      <c r="I756" s="1" t="s">
        <v>85</v>
      </c>
      <c r="J756" s="1" t="s">
        <v>746</v>
      </c>
      <c r="K756" s="1" t="s">
        <v>340</v>
      </c>
      <c r="L756" s="2">
        <v>34</v>
      </c>
      <c r="M756" s="1" t="s">
        <v>980</v>
      </c>
      <c r="N756" s="1" t="s">
        <v>887</v>
      </c>
      <c r="O756" s="1"/>
      <c r="P756" s="1"/>
      <c r="Q756" s="1"/>
      <c r="R756" s="1"/>
      <c r="S756" s="1"/>
      <c r="T756" s="1"/>
      <c r="U756" s="1" t="s">
        <v>666</v>
      </c>
      <c r="V756" s="1" t="s">
        <v>667</v>
      </c>
      <c r="W756" s="1"/>
      <c r="X756" s="1">
        <f t="shared" si="55"/>
        <v>432</v>
      </c>
      <c r="Y756" s="1" t="str">
        <f t="shared" si="56"/>
        <v>Estimación Aprobada</v>
      </c>
      <c r="Z756" s="1">
        <f t="shared" si="57"/>
        <v>432</v>
      </c>
      <c r="AA756" s="1" t="str">
        <f t="shared" si="58"/>
        <v>Cerrado</v>
      </c>
      <c r="AB756" s="1" t="e">
        <f t="shared" si="59"/>
        <v>#N/A</v>
      </c>
    </row>
    <row r="757" spans="1:28" hidden="1" x14ac:dyDescent="0.3">
      <c r="A757" s="1">
        <v>433</v>
      </c>
      <c r="B757" s="1" t="s">
        <v>787</v>
      </c>
      <c r="C757" s="5">
        <v>43409.493506944447</v>
      </c>
      <c r="D757" s="1" t="s">
        <v>1131</v>
      </c>
      <c r="E757" s="1" t="s">
        <v>90</v>
      </c>
      <c r="F757" s="1" t="s">
        <v>700</v>
      </c>
      <c r="G757" s="1" t="s">
        <v>653</v>
      </c>
      <c r="H757" s="1" t="s">
        <v>765</v>
      </c>
      <c r="I757" s="1" t="s">
        <v>85</v>
      </c>
      <c r="J757" s="1" t="s">
        <v>98</v>
      </c>
      <c r="K757" s="1" t="s">
        <v>84</v>
      </c>
      <c r="L757" s="2">
        <v>332</v>
      </c>
      <c r="M757" s="1" t="s">
        <v>789</v>
      </c>
      <c r="N757" s="1" t="s">
        <v>887</v>
      </c>
      <c r="O757" s="1"/>
      <c r="P757" s="1"/>
      <c r="Q757" s="1"/>
      <c r="R757" s="1"/>
      <c r="S757" s="1"/>
      <c r="T757" s="1"/>
      <c r="U757" s="1" t="s">
        <v>666</v>
      </c>
      <c r="V757" s="1" t="s">
        <v>667</v>
      </c>
      <c r="W757" s="1"/>
      <c r="X757" s="1">
        <f t="shared" si="55"/>
        <v>433</v>
      </c>
      <c r="Y757" s="1" t="str">
        <f t="shared" si="56"/>
        <v>Estimación Aprobada</v>
      </c>
      <c r="Z757" s="1">
        <f t="shared" si="57"/>
        <v>433</v>
      </c>
      <c r="AA757" s="1" t="str">
        <f t="shared" si="58"/>
        <v>Cerrado</v>
      </c>
      <c r="AB757" s="1" t="e">
        <f t="shared" si="59"/>
        <v>#N/A</v>
      </c>
    </row>
    <row r="758" spans="1:28" hidden="1" x14ac:dyDescent="0.3">
      <c r="A758" s="1">
        <v>439</v>
      </c>
      <c r="B758" s="1" t="s">
        <v>954</v>
      </c>
      <c r="C758" s="5">
        <v>43410.708993055552</v>
      </c>
      <c r="D758" s="1" t="s">
        <v>1144</v>
      </c>
      <c r="E758" s="1" t="s">
        <v>61</v>
      </c>
      <c r="F758" s="1" t="s">
        <v>719</v>
      </c>
      <c r="G758" s="1" t="s">
        <v>653</v>
      </c>
      <c r="H758" s="1" t="s">
        <v>765</v>
      </c>
      <c r="I758" s="1" t="s">
        <v>55</v>
      </c>
      <c r="J758" s="1" t="s">
        <v>62</v>
      </c>
      <c r="K758" s="1" t="s">
        <v>54</v>
      </c>
      <c r="L758" s="2">
        <v>297</v>
      </c>
      <c r="M758" s="1" t="s">
        <v>1023</v>
      </c>
      <c r="N758" s="1" t="s">
        <v>6618</v>
      </c>
      <c r="O758" s="1"/>
      <c r="P758" s="1"/>
      <c r="Q758" s="1"/>
      <c r="R758" s="1"/>
      <c r="S758" s="1"/>
      <c r="T758" s="1"/>
      <c r="U758" s="1" t="s">
        <v>666</v>
      </c>
      <c r="V758" s="1" t="s">
        <v>667</v>
      </c>
      <c r="W758" s="1"/>
      <c r="X758" s="1" t="e">
        <f t="shared" si="55"/>
        <v>#N/A</v>
      </c>
      <c r="Y758" s="1" t="e">
        <f t="shared" si="56"/>
        <v>#N/A</v>
      </c>
      <c r="Z758" s="1">
        <f t="shared" si="57"/>
        <v>439</v>
      </c>
      <c r="AA758" s="1" t="str">
        <f t="shared" si="58"/>
        <v>Cerrado</v>
      </c>
      <c r="AB758" s="1" t="e">
        <f t="shared" si="59"/>
        <v>#N/A</v>
      </c>
    </row>
    <row r="759" spans="1:28" hidden="1" x14ac:dyDescent="0.3">
      <c r="A759" s="1">
        <v>440</v>
      </c>
      <c r="B759" s="1" t="s">
        <v>340</v>
      </c>
      <c r="C759" s="5">
        <v>43410.758946759262</v>
      </c>
      <c r="D759" s="1" t="s">
        <v>1145</v>
      </c>
      <c r="E759" s="1" t="s">
        <v>90</v>
      </c>
      <c r="F759" s="1" t="s">
        <v>700</v>
      </c>
      <c r="G759" s="1" t="s">
        <v>653</v>
      </c>
      <c r="H759" s="1" t="s">
        <v>765</v>
      </c>
      <c r="I759" s="1" t="s">
        <v>85</v>
      </c>
      <c r="J759" s="1" t="s">
        <v>50</v>
      </c>
      <c r="K759" s="1" t="s">
        <v>340</v>
      </c>
      <c r="L759" s="2">
        <v>704</v>
      </c>
      <c r="M759" s="1" t="s">
        <v>747</v>
      </c>
      <c r="N759" s="1" t="s">
        <v>887</v>
      </c>
      <c r="O759" s="1"/>
      <c r="P759" s="1"/>
      <c r="Q759" s="1"/>
      <c r="R759" s="1"/>
      <c r="S759" s="1"/>
      <c r="T759" s="1"/>
      <c r="U759" s="1" t="s">
        <v>666</v>
      </c>
      <c r="V759" s="1" t="s">
        <v>667</v>
      </c>
      <c r="W759" s="1"/>
      <c r="X759" s="1">
        <f t="shared" si="55"/>
        <v>440</v>
      </c>
      <c r="Y759" s="1" t="str">
        <f t="shared" si="56"/>
        <v>Estimación Aprobada</v>
      </c>
      <c r="Z759" s="1">
        <f t="shared" si="57"/>
        <v>440</v>
      </c>
      <c r="AA759" s="1" t="str">
        <f t="shared" si="58"/>
        <v>Cerrado</v>
      </c>
      <c r="AB759" s="1" t="e">
        <f t="shared" si="59"/>
        <v>#N/A</v>
      </c>
    </row>
    <row r="760" spans="1:28" hidden="1" x14ac:dyDescent="0.3">
      <c r="A760" s="1">
        <v>447</v>
      </c>
      <c r="B760" s="1" t="s">
        <v>954</v>
      </c>
      <c r="C760" s="5">
        <v>43424.701828703706</v>
      </c>
      <c r="D760" s="1" t="s">
        <v>1153</v>
      </c>
      <c r="E760" s="1" t="s">
        <v>61</v>
      </c>
      <c r="F760" s="1" t="s">
        <v>719</v>
      </c>
      <c r="G760" s="1" t="s">
        <v>722</v>
      </c>
      <c r="H760" s="1" t="s">
        <v>765</v>
      </c>
      <c r="I760" s="1" t="s">
        <v>55</v>
      </c>
      <c r="J760" s="1" t="s">
        <v>62</v>
      </c>
      <c r="K760" s="1" t="s">
        <v>54</v>
      </c>
      <c r="L760" s="2">
        <v>606</v>
      </c>
      <c r="M760" s="1" t="s">
        <v>1154</v>
      </c>
      <c r="N760" s="1" t="s">
        <v>887</v>
      </c>
      <c r="O760" s="1"/>
      <c r="P760" s="1"/>
      <c r="Q760" s="1"/>
      <c r="R760" s="1"/>
      <c r="S760" s="1"/>
      <c r="T760" s="1"/>
      <c r="U760" s="1" t="s">
        <v>657</v>
      </c>
      <c r="V760" s="1" t="s">
        <v>658</v>
      </c>
      <c r="W760" s="1"/>
      <c r="X760" s="1" t="e">
        <f t="shared" si="55"/>
        <v>#N/A</v>
      </c>
      <c r="Y760" s="1" t="e">
        <f t="shared" si="56"/>
        <v>#N/A</v>
      </c>
      <c r="Z760" s="1" t="e">
        <f t="shared" si="57"/>
        <v>#N/A</v>
      </c>
      <c r="AA760" s="1" t="e">
        <f t="shared" si="58"/>
        <v>#N/A</v>
      </c>
      <c r="AB760" s="1" t="e">
        <f t="shared" si="59"/>
        <v>#N/A</v>
      </c>
    </row>
    <row r="761" spans="1:28" hidden="1" x14ac:dyDescent="0.3">
      <c r="A761" s="1">
        <v>449</v>
      </c>
      <c r="B761" s="1" t="s">
        <v>954</v>
      </c>
      <c r="C761" s="5">
        <v>43424.713321759256</v>
      </c>
      <c r="D761" s="1" t="s">
        <v>1155</v>
      </c>
      <c r="E761" s="1" t="s">
        <v>61</v>
      </c>
      <c r="F761" s="1" t="s">
        <v>719</v>
      </c>
      <c r="G761" s="1" t="s">
        <v>653</v>
      </c>
      <c r="H761" s="1" t="s">
        <v>765</v>
      </c>
      <c r="I761" s="1" t="s">
        <v>55</v>
      </c>
      <c r="J761" s="1" t="s">
        <v>62</v>
      </c>
      <c r="K761" s="1" t="s">
        <v>54</v>
      </c>
      <c r="L761" s="2">
        <v>606</v>
      </c>
      <c r="M761" s="1" t="s">
        <v>1154</v>
      </c>
      <c r="N761" s="1" t="s">
        <v>887</v>
      </c>
      <c r="O761" s="1"/>
      <c r="P761" s="1"/>
      <c r="Q761" s="1"/>
      <c r="R761" s="1" t="s">
        <v>218</v>
      </c>
      <c r="S761" s="1" t="s">
        <v>1156</v>
      </c>
      <c r="T761" s="1"/>
      <c r="U761" s="1" t="s">
        <v>657</v>
      </c>
      <c r="V761" s="1" t="s">
        <v>658</v>
      </c>
      <c r="W761" s="1"/>
      <c r="X761" s="1" t="e">
        <f t="shared" si="55"/>
        <v>#N/A</v>
      </c>
      <c r="Y761" s="1" t="e">
        <f t="shared" si="56"/>
        <v>#N/A</v>
      </c>
      <c r="Z761" s="1" t="e">
        <f t="shared" si="57"/>
        <v>#N/A</v>
      </c>
      <c r="AA761" s="1" t="e">
        <f t="shared" si="58"/>
        <v>#N/A</v>
      </c>
      <c r="AB761" s="1" t="e">
        <f t="shared" si="59"/>
        <v>#N/A</v>
      </c>
    </row>
    <row r="762" spans="1:28" hidden="1" x14ac:dyDescent="0.3">
      <c r="A762" s="1">
        <v>456</v>
      </c>
      <c r="B762" s="1" t="s">
        <v>906</v>
      </c>
      <c r="C762" s="5">
        <v>43432.710833333331</v>
      </c>
      <c r="D762" s="1" t="s">
        <v>1164</v>
      </c>
      <c r="E762" s="1" t="s">
        <v>90</v>
      </c>
      <c r="F762" s="1" t="s">
        <v>700</v>
      </c>
      <c r="G762" s="1" t="s">
        <v>653</v>
      </c>
      <c r="H762" s="1" t="s">
        <v>765</v>
      </c>
      <c r="I762" s="1" t="s">
        <v>85</v>
      </c>
      <c r="J762" s="1" t="s">
        <v>746</v>
      </c>
      <c r="K762" s="1" t="s">
        <v>340</v>
      </c>
      <c r="L762" s="2">
        <v>687</v>
      </c>
      <c r="M762" s="1" t="s">
        <v>908</v>
      </c>
      <c r="N762" s="1" t="s">
        <v>887</v>
      </c>
      <c r="O762" s="1"/>
      <c r="P762" s="1"/>
      <c r="Q762" s="1"/>
      <c r="R762" s="1"/>
      <c r="S762" s="1"/>
      <c r="T762" s="1"/>
      <c r="U762" s="1" t="s">
        <v>666</v>
      </c>
      <c r="V762" s="1" t="s">
        <v>667</v>
      </c>
      <c r="W762" s="1"/>
      <c r="X762" s="1">
        <f t="shared" si="55"/>
        <v>456</v>
      </c>
      <c r="Y762" s="1" t="str">
        <f t="shared" si="56"/>
        <v>Estimación Aprobada</v>
      </c>
      <c r="Z762" s="1">
        <f t="shared" si="57"/>
        <v>456</v>
      </c>
      <c r="AA762" s="1" t="str">
        <f t="shared" si="58"/>
        <v>Cerrado</v>
      </c>
      <c r="AB762" s="1" t="e">
        <f t="shared" si="59"/>
        <v>#N/A</v>
      </c>
    </row>
    <row r="763" spans="1:28" hidden="1" x14ac:dyDescent="0.3">
      <c r="A763" s="1">
        <v>459</v>
      </c>
      <c r="B763" s="1" t="s">
        <v>340</v>
      </c>
      <c r="C763" s="5">
        <v>43437.5859837963</v>
      </c>
      <c r="D763" s="1" t="s">
        <v>1166</v>
      </c>
      <c r="E763" s="1" t="s">
        <v>90</v>
      </c>
      <c r="F763" s="1" t="s">
        <v>700</v>
      </c>
      <c r="G763" s="1" t="s">
        <v>653</v>
      </c>
      <c r="H763" s="1" t="s">
        <v>765</v>
      </c>
      <c r="I763" s="1" t="s">
        <v>85</v>
      </c>
      <c r="J763" s="1" t="s">
        <v>50</v>
      </c>
      <c r="K763" s="1" t="s">
        <v>340</v>
      </c>
      <c r="L763" s="2">
        <v>704</v>
      </c>
      <c r="M763" s="1" t="s">
        <v>747</v>
      </c>
      <c r="N763" s="1" t="s">
        <v>887</v>
      </c>
      <c r="O763" s="1"/>
      <c r="P763" s="1"/>
      <c r="Q763" s="1"/>
      <c r="R763" s="1"/>
      <c r="S763" s="1"/>
      <c r="T763" s="1"/>
      <c r="U763" s="1" t="s">
        <v>666</v>
      </c>
      <c r="V763" s="1" t="s">
        <v>667</v>
      </c>
      <c r="W763" s="1"/>
      <c r="X763" s="1">
        <f t="shared" si="55"/>
        <v>459</v>
      </c>
      <c r="Y763" s="1" t="str">
        <f t="shared" si="56"/>
        <v>Estimación Cancelada Negocio</v>
      </c>
      <c r="Z763" s="1">
        <f t="shared" si="57"/>
        <v>459</v>
      </c>
      <c r="AA763" s="1" t="str">
        <f t="shared" si="58"/>
        <v>Cerrado</v>
      </c>
      <c r="AB763" s="1" t="e">
        <f t="shared" si="59"/>
        <v>#N/A</v>
      </c>
    </row>
    <row r="764" spans="1:28" hidden="1" x14ac:dyDescent="0.3">
      <c r="A764" s="1">
        <v>460</v>
      </c>
      <c r="B764" s="1" t="s">
        <v>340</v>
      </c>
      <c r="C764" s="5">
        <v>43437.593136574076</v>
      </c>
      <c r="D764" s="1" t="s">
        <v>1167</v>
      </c>
      <c r="E764" s="1" t="s">
        <v>48</v>
      </c>
      <c r="F764" s="1" t="s">
        <v>652</v>
      </c>
      <c r="G764" s="1" t="s">
        <v>653</v>
      </c>
      <c r="H764" s="1" t="s">
        <v>765</v>
      </c>
      <c r="I764" s="1" t="s">
        <v>85</v>
      </c>
      <c r="J764" s="1" t="s">
        <v>746</v>
      </c>
      <c r="K764" s="1" t="s">
        <v>340</v>
      </c>
      <c r="L764" s="2">
        <v>34</v>
      </c>
      <c r="M764" s="1" t="s">
        <v>980</v>
      </c>
      <c r="N764" s="1" t="s">
        <v>887</v>
      </c>
      <c r="O764" s="1"/>
      <c r="P764" s="1"/>
      <c r="Q764" s="1"/>
      <c r="R764" s="1"/>
      <c r="S764" s="1"/>
      <c r="T764" s="1"/>
      <c r="U764" s="1" t="s">
        <v>666</v>
      </c>
      <c r="V764" s="1" t="s">
        <v>667</v>
      </c>
      <c r="W764" s="1"/>
      <c r="X764" s="1">
        <f t="shared" si="55"/>
        <v>460</v>
      </c>
      <c r="Y764" s="1" t="str">
        <f t="shared" si="56"/>
        <v>Estimación Aprobada</v>
      </c>
      <c r="Z764" s="1">
        <f t="shared" si="57"/>
        <v>460</v>
      </c>
      <c r="AA764" s="1" t="str">
        <f t="shared" si="58"/>
        <v>Cerrado</v>
      </c>
      <c r="AB764" s="1" t="e">
        <f t="shared" si="59"/>
        <v>#N/A</v>
      </c>
    </row>
    <row r="765" spans="1:28" hidden="1" x14ac:dyDescent="0.3">
      <c r="A765" s="1">
        <v>462</v>
      </c>
      <c r="B765" s="1" t="s">
        <v>906</v>
      </c>
      <c r="C765" s="5">
        <v>43437.673842592594</v>
      </c>
      <c r="D765" s="1" t="s">
        <v>1169</v>
      </c>
      <c r="E765" s="1" t="s">
        <v>90</v>
      </c>
      <c r="F765" s="1" t="s">
        <v>700</v>
      </c>
      <c r="G765" s="1" t="s">
        <v>653</v>
      </c>
      <c r="H765" s="1" t="s">
        <v>765</v>
      </c>
      <c r="I765" s="1" t="s">
        <v>85</v>
      </c>
      <c r="J765" s="1" t="s">
        <v>62</v>
      </c>
      <c r="K765" s="1" t="s">
        <v>340</v>
      </c>
      <c r="L765" s="2">
        <v>686</v>
      </c>
      <c r="M765" s="1" t="s">
        <v>1170</v>
      </c>
      <c r="N765" s="1" t="s">
        <v>887</v>
      </c>
      <c r="O765" s="1"/>
      <c r="P765" s="1"/>
      <c r="Q765" s="1"/>
      <c r="R765" s="1"/>
      <c r="S765" s="1"/>
      <c r="T765" s="1"/>
      <c r="U765" s="1" t="s">
        <v>657</v>
      </c>
      <c r="V765" s="1" t="s">
        <v>658</v>
      </c>
      <c r="W765" s="1"/>
      <c r="X765" s="1">
        <f t="shared" si="55"/>
        <v>462</v>
      </c>
      <c r="Y765" s="1" t="str">
        <f t="shared" si="56"/>
        <v>Estimación Cancelada Negocio</v>
      </c>
      <c r="Z765" s="1" t="e">
        <f t="shared" si="57"/>
        <v>#N/A</v>
      </c>
      <c r="AA765" s="1" t="e">
        <f t="shared" si="58"/>
        <v>#N/A</v>
      </c>
      <c r="AB765" s="1" t="e">
        <f t="shared" si="59"/>
        <v>#N/A</v>
      </c>
    </row>
    <row r="766" spans="1:28" hidden="1" x14ac:dyDescent="0.3">
      <c r="A766" s="1">
        <v>463</v>
      </c>
      <c r="B766" s="1" t="s">
        <v>906</v>
      </c>
      <c r="C766" s="5">
        <v>43437.679537037038</v>
      </c>
      <c r="D766" s="1" t="s">
        <v>1171</v>
      </c>
      <c r="E766" s="1" t="s">
        <v>90</v>
      </c>
      <c r="F766" s="1" t="s">
        <v>700</v>
      </c>
      <c r="G766" s="1" t="s">
        <v>653</v>
      </c>
      <c r="H766" s="1" t="s">
        <v>765</v>
      </c>
      <c r="I766" s="1" t="s">
        <v>85</v>
      </c>
      <c r="J766" s="1" t="s">
        <v>746</v>
      </c>
      <c r="K766" s="1" t="s">
        <v>340</v>
      </c>
      <c r="L766" s="2">
        <v>687</v>
      </c>
      <c r="M766" s="1" t="s">
        <v>908</v>
      </c>
      <c r="N766" s="1" t="s">
        <v>887</v>
      </c>
      <c r="O766" s="1"/>
      <c r="P766" s="1"/>
      <c r="Q766" s="1"/>
      <c r="R766" s="1"/>
      <c r="S766" s="1"/>
      <c r="T766" s="1"/>
      <c r="U766" s="1" t="s">
        <v>666</v>
      </c>
      <c r="V766" s="1" t="s">
        <v>667</v>
      </c>
      <c r="W766" s="1"/>
      <c r="X766" s="1">
        <f t="shared" si="55"/>
        <v>463</v>
      </c>
      <c r="Y766" s="1" t="str">
        <f t="shared" si="56"/>
        <v>Estimación Aprobada</v>
      </c>
      <c r="Z766" s="1">
        <f t="shared" si="57"/>
        <v>463</v>
      </c>
      <c r="AA766" s="1" t="str">
        <f t="shared" si="58"/>
        <v>Cerrado</v>
      </c>
      <c r="AB766" s="1" t="e">
        <f t="shared" si="59"/>
        <v>#N/A</v>
      </c>
    </row>
    <row r="767" spans="1:28" hidden="1" x14ac:dyDescent="0.3">
      <c r="A767" s="1">
        <v>467</v>
      </c>
      <c r="B767" s="1" t="s">
        <v>906</v>
      </c>
      <c r="C767" s="5">
        <v>43444.422581018516</v>
      </c>
      <c r="D767" s="1" t="s">
        <v>1177</v>
      </c>
      <c r="E767" s="1" t="s">
        <v>61</v>
      </c>
      <c r="F767" s="1" t="s">
        <v>700</v>
      </c>
      <c r="G767" s="1" t="s">
        <v>653</v>
      </c>
      <c r="H767" s="1" t="s">
        <v>765</v>
      </c>
      <c r="I767" s="1" t="s">
        <v>85</v>
      </c>
      <c r="J767" s="1" t="s">
        <v>50</v>
      </c>
      <c r="K767" s="1" t="s">
        <v>340</v>
      </c>
      <c r="L767" s="2">
        <v>34</v>
      </c>
      <c r="M767" s="1" t="s">
        <v>980</v>
      </c>
      <c r="N767" s="1" t="s">
        <v>887</v>
      </c>
      <c r="O767" s="1"/>
      <c r="P767" s="1"/>
      <c r="Q767" s="1"/>
      <c r="R767" s="1"/>
      <c r="S767" s="1"/>
      <c r="T767" s="1"/>
      <c r="U767" s="1" t="s">
        <v>666</v>
      </c>
      <c r="V767" s="1" t="s">
        <v>667</v>
      </c>
      <c r="W767" s="1"/>
      <c r="X767" s="1">
        <f t="shared" si="55"/>
        <v>467</v>
      </c>
      <c r="Y767" s="1" t="str">
        <f t="shared" si="56"/>
        <v>Estimación Aprobada</v>
      </c>
      <c r="Z767" s="1">
        <f t="shared" si="57"/>
        <v>467</v>
      </c>
      <c r="AA767" s="1" t="str">
        <f t="shared" si="58"/>
        <v>Cerrado</v>
      </c>
      <c r="AB767" s="1" t="e">
        <f t="shared" si="59"/>
        <v>#N/A</v>
      </c>
    </row>
    <row r="768" spans="1:28" hidden="1" x14ac:dyDescent="0.3">
      <c r="A768" s="1">
        <v>470</v>
      </c>
      <c r="B768" s="1" t="s">
        <v>906</v>
      </c>
      <c r="C768" s="5">
        <v>43445.501851851855</v>
      </c>
      <c r="D768" s="1" t="s">
        <v>1178</v>
      </c>
      <c r="E768" s="1" t="s">
        <v>90</v>
      </c>
      <c r="F768" s="1" t="s">
        <v>700</v>
      </c>
      <c r="G768" s="1" t="s">
        <v>653</v>
      </c>
      <c r="H768" s="1" t="s">
        <v>765</v>
      </c>
      <c r="I768" s="1" t="s">
        <v>85</v>
      </c>
      <c r="J768" s="1" t="s">
        <v>746</v>
      </c>
      <c r="K768" s="1" t="s">
        <v>340</v>
      </c>
      <c r="L768" s="2">
        <v>687</v>
      </c>
      <c r="M768" s="1" t="s">
        <v>908</v>
      </c>
      <c r="N768" s="1" t="s">
        <v>887</v>
      </c>
      <c r="O768" s="1"/>
      <c r="P768" s="1"/>
      <c r="Q768" s="1"/>
      <c r="R768" s="1"/>
      <c r="S768" s="1"/>
      <c r="T768" s="1"/>
      <c r="U768" s="1" t="s">
        <v>666</v>
      </c>
      <c r="V768" s="1" t="s">
        <v>667</v>
      </c>
      <c r="W768" s="1"/>
      <c r="X768" s="1">
        <f t="shared" si="55"/>
        <v>470</v>
      </c>
      <c r="Y768" s="1" t="str">
        <f t="shared" si="56"/>
        <v>Estimación Aprobada</v>
      </c>
      <c r="Z768" s="1">
        <f t="shared" si="57"/>
        <v>470</v>
      </c>
      <c r="AA768" s="1" t="str">
        <f t="shared" si="58"/>
        <v>Cerrado</v>
      </c>
      <c r="AB768" s="1" t="e">
        <f t="shared" si="59"/>
        <v>#N/A</v>
      </c>
    </row>
    <row r="769" spans="1:28" hidden="1" x14ac:dyDescent="0.3">
      <c r="A769" s="1">
        <v>472</v>
      </c>
      <c r="B769" s="1" t="s">
        <v>730</v>
      </c>
      <c r="C769" s="5">
        <v>43446.460625</v>
      </c>
      <c r="D769" s="1" t="s">
        <v>1180</v>
      </c>
      <c r="E769" s="1" t="s">
        <v>48</v>
      </c>
      <c r="F769" s="1" t="s">
        <v>652</v>
      </c>
      <c r="G769" s="1" t="s">
        <v>722</v>
      </c>
      <c r="H769" s="1" t="s">
        <v>765</v>
      </c>
      <c r="I769" s="1" t="s">
        <v>123</v>
      </c>
      <c r="J769" s="1" t="s">
        <v>50</v>
      </c>
      <c r="K769" s="1" t="s">
        <v>122</v>
      </c>
      <c r="L769" s="2">
        <v>700</v>
      </c>
      <c r="M769" s="1" t="s">
        <v>680</v>
      </c>
      <c r="N769" s="1" t="s">
        <v>887</v>
      </c>
      <c r="O769" s="1"/>
      <c r="P769" s="1"/>
      <c r="Q769" s="1"/>
      <c r="R769" s="1"/>
      <c r="S769" s="1"/>
      <c r="T769" s="1"/>
      <c r="U769" s="1" t="s">
        <v>666</v>
      </c>
      <c r="V769" s="1" t="s">
        <v>667</v>
      </c>
      <c r="W769" s="1"/>
      <c r="X769" s="1">
        <f t="shared" si="55"/>
        <v>472</v>
      </c>
      <c r="Y769" s="1" t="str">
        <f t="shared" si="56"/>
        <v>Estimación Aprobada</v>
      </c>
      <c r="Z769" s="1">
        <f t="shared" si="57"/>
        <v>472</v>
      </c>
      <c r="AA769" s="1" t="str">
        <f t="shared" si="58"/>
        <v>Cerrado</v>
      </c>
      <c r="AB769" s="1" t="e">
        <f t="shared" si="59"/>
        <v>#N/A</v>
      </c>
    </row>
    <row r="770" spans="1:28" hidden="1" x14ac:dyDescent="0.3">
      <c r="A770" s="1">
        <v>474</v>
      </c>
      <c r="B770" s="1" t="s">
        <v>935</v>
      </c>
      <c r="C770" s="5">
        <v>43446.627060185187</v>
      </c>
      <c r="D770" s="1" t="s">
        <v>1182</v>
      </c>
      <c r="E770" s="1" t="s">
        <v>90</v>
      </c>
      <c r="F770" s="1" t="s">
        <v>700</v>
      </c>
      <c r="G770" s="1" t="s">
        <v>653</v>
      </c>
      <c r="H770" s="1" t="s">
        <v>765</v>
      </c>
      <c r="I770" s="1" t="s">
        <v>85</v>
      </c>
      <c r="J770" s="1" t="s">
        <v>211</v>
      </c>
      <c r="K770" s="1" t="s">
        <v>207</v>
      </c>
      <c r="L770" s="2">
        <v>915</v>
      </c>
      <c r="M770" s="1" t="s">
        <v>1118</v>
      </c>
      <c r="N770" s="1" t="s">
        <v>887</v>
      </c>
      <c r="O770" s="1"/>
      <c r="P770" s="1"/>
      <c r="Q770" s="1"/>
      <c r="R770" s="1"/>
      <c r="S770" s="1"/>
      <c r="T770" s="1"/>
      <c r="U770" s="1" t="s">
        <v>666</v>
      </c>
      <c r="V770" s="1" t="s">
        <v>667</v>
      </c>
      <c r="W770" s="1"/>
      <c r="X770" s="1" t="e">
        <f t="shared" ref="X770:X833" si="60">VLOOKUP(A770,h_estimacion,1,FALSE)</f>
        <v>#N/A</v>
      </c>
      <c r="Y770" s="1" t="e">
        <f t="shared" ref="Y770:Y833" si="61">VLOOKUP(A770,h_estimacion,18,FALSE)</f>
        <v>#N/A</v>
      </c>
      <c r="Z770" s="1" t="e">
        <f t="shared" ref="Z770:Z833" si="62">VLOOKUP(A770,h_project,1,FALSE)</f>
        <v>#N/A</v>
      </c>
      <c r="AA770" s="1" t="e">
        <f t="shared" ref="AA770:AA833" si="63">VLOOKUP(A770,h_project,4,FALSE)</f>
        <v>#N/A</v>
      </c>
      <c r="AB770" s="1" t="e">
        <f t="shared" ref="AB770:AB833" si="64">VLOOKUP(A770,ds,1,FALSE)</f>
        <v>#N/A</v>
      </c>
    </row>
    <row r="771" spans="1:28" hidden="1" x14ac:dyDescent="0.3">
      <c r="A771" s="1">
        <v>478</v>
      </c>
      <c r="B771" s="1" t="s">
        <v>1019</v>
      </c>
      <c r="C771" s="5">
        <v>43448.534548611111</v>
      </c>
      <c r="D771" s="1" t="s">
        <v>1185</v>
      </c>
      <c r="E771" s="1" t="s">
        <v>48</v>
      </c>
      <c r="F771" s="1" t="s">
        <v>652</v>
      </c>
      <c r="G771" s="1" t="s">
        <v>653</v>
      </c>
      <c r="H771" s="1" t="s">
        <v>765</v>
      </c>
      <c r="I771" s="1" t="s">
        <v>123</v>
      </c>
      <c r="J771" s="1" t="s">
        <v>50</v>
      </c>
      <c r="K771" s="1" t="s">
        <v>281</v>
      </c>
      <c r="L771" s="2">
        <v>685.1</v>
      </c>
      <c r="M771" s="1" t="s">
        <v>1186</v>
      </c>
      <c r="N771" s="1" t="s">
        <v>887</v>
      </c>
      <c r="O771" s="1"/>
      <c r="P771" s="1"/>
      <c r="Q771" s="1"/>
      <c r="R771" s="1"/>
      <c r="S771" s="1"/>
      <c r="T771" s="1"/>
      <c r="U771" s="1" t="s">
        <v>666</v>
      </c>
      <c r="V771" s="1" t="s">
        <v>667</v>
      </c>
      <c r="W771" s="1"/>
      <c r="X771" s="1">
        <f t="shared" si="60"/>
        <v>478</v>
      </c>
      <c r="Y771" s="1" t="str">
        <f t="shared" si="61"/>
        <v>Estimación Aprobada</v>
      </c>
      <c r="Z771" s="1">
        <f t="shared" si="62"/>
        <v>478</v>
      </c>
      <c r="AA771" s="1" t="str">
        <f t="shared" si="63"/>
        <v>Cerrado</v>
      </c>
      <c r="AB771" s="1" t="e">
        <f t="shared" si="64"/>
        <v>#N/A</v>
      </c>
    </row>
    <row r="772" spans="1:28" hidden="1" x14ac:dyDescent="0.3">
      <c r="A772" s="1">
        <v>483</v>
      </c>
      <c r="B772" s="1" t="s">
        <v>1019</v>
      </c>
      <c r="C772" s="5">
        <v>43451.78769675926</v>
      </c>
      <c r="D772" s="1" t="s">
        <v>1196</v>
      </c>
      <c r="E772" s="1" t="s">
        <v>48</v>
      </c>
      <c r="F772" s="1" t="s">
        <v>652</v>
      </c>
      <c r="G772" s="1" t="s">
        <v>653</v>
      </c>
      <c r="H772" s="1" t="s">
        <v>765</v>
      </c>
      <c r="I772" s="1" t="s">
        <v>123</v>
      </c>
      <c r="J772" s="1" t="s">
        <v>50</v>
      </c>
      <c r="K772" s="1" t="s">
        <v>281</v>
      </c>
      <c r="L772" s="2">
        <v>685.1</v>
      </c>
      <c r="M772" s="1" t="s">
        <v>1186</v>
      </c>
      <c r="N772" s="1" t="s">
        <v>887</v>
      </c>
      <c r="O772" s="1"/>
      <c r="P772" s="1"/>
      <c r="Q772" s="1"/>
      <c r="R772" s="1"/>
      <c r="S772" s="1"/>
      <c r="T772" s="1"/>
      <c r="U772" s="1" t="s">
        <v>666</v>
      </c>
      <c r="V772" s="1" t="s">
        <v>667</v>
      </c>
      <c r="W772" s="1"/>
      <c r="X772" s="1">
        <f t="shared" si="60"/>
        <v>483</v>
      </c>
      <c r="Y772" s="1" t="str">
        <f t="shared" si="61"/>
        <v>Estimación Aprobada</v>
      </c>
      <c r="Z772" s="1">
        <f t="shared" si="62"/>
        <v>483</v>
      </c>
      <c r="AA772" s="1" t="str">
        <f t="shared" si="63"/>
        <v>Cerrado</v>
      </c>
      <c r="AB772" s="1" t="e">
        <f t="shared" si="64"/>
        <v>#N/A</v>
      </c>
    </row>
    <row r="773" spans="1:28" hidden="1" x14ac:dyDescent="0.3">
      <c r="A773" s="1">
        <v>484</v>
      </c>
      <c r="B773" s="1" t="s">
        <v>340</v>
      </c>
      <c r="C773" s="5">
        <v>43451.830740740741</v>
      </c>
      <c r="D773" s="1" t="s">
        <v>1197</v>
      </c>
      <c r="E773" s="1" t="s">
        <v>90</v>
      </c>
      <c r="F773" s="1" t="s">
        <v>700</v>
      </c>
      <c r="G773" s="1" t="s">
        <v>653</v>
      </c>
      <c r="H773" s="1" t="s">
        <v>765</v>
      </c>
      <c r="I773" s="1" t="s">
        <v>85</v>
      </c>
      <c r="J773" s="1" t="s">
        <v>50</v>
      </c>
      <c r="K773" s="1" t="s">
        <v>340</v>
      </c>
      <c r="L773" s="2">
        <v>704</v>
      </c>
      <c r="M773" s="1" t="s">
        <v>747</v>
      </c>
      <c r="N773" s="1" t="s">
        <v>887</v>
      </c>
      <c r="O773" s="1"/>
      <c r="P773" s="1"/>
      <c r="Q773" s="1"/>
      <c r="R773" s="1"/>
      <c r="S773" s="1"/>
      <c r="T773" s="1"/>
      <c r="U773" s="1" t="s">
        <v>657</v>
      </c>
      <c r="V773" s="1" t="s">
        <v>658</v>
      </c>
      <c r="W773" s="1"/>
      <c r="X773" s="1" t="e">
        <f t="shared" si="60"/>
        <v>#N/A</v>
      </c>
      <c r="Y773" s="1" t="e">
        <f t="shared" si="61"/>
        <v>#N/A</v>
      </c>
      <c r="Z773" s="1" t="e">
        <f t="shared" si="62"/>
        <v>#N/A</v>
      </c>
      <c r="AA773" s="1" t="e">
        <f t="shared" si="63"/>
        <v>#N/A</v>
      </c>
      <c r="AB773" s="1" t="e">
        <f t="shared" si="64"/>
        <v>#N/A</v>
      </c>
    </row>
    <row r="774" spans="1:28" hidden="1" x14ac:dyDescent="0.3">
      <c r="A774" s="1">
        <v>485</v>
      </c>
      <c r="B774" s="1" t="s">
        <v>340</v>
      </c>
      <c r="C774" s="5">
        <v>43451.843078703707</v>
      </c>
      <c r="D774" s="1" t="s">
        <v>1198</v>
      </c>
      <c r="E774" s="1" t="s">
        <v>90</v>
      </c>
      <c r="F774" s="1" t="s">
        <v>700</v>
      </c>
      <c r="G774" s="1" t="s">
        <v>653</v>
      </c>
      <c r="H774" s="1" t="s">
        <v>765</v>
      </c>
      <c r="I774" s="1" t="s">
        <v>85</v>
      </c>
      <c r="J774" s="1" t="s">
        <v>746</v>
      </c>
      <c r="K774" s="1" t="s">
        <v>340</v>
      </c>
      <c r="L774" s="2">
        <v>687</v>
      </c>
      <c r="M774" s="1" t="s">
        <v>908</v>
      </c>
      <c r="N774" s="1" t="s">
        <v>887</v>
      </c>
      <c r="O774" s="1"/>
      <c r="P774" s="1"/>
      <c r="Q774" s="1"/>
      <c r="R774" s="1"/>
      <c r="S774" s="1"/>
      <c r="T774" s="1"/>
      <c r="U774" s="1" t="s">
        <v>666</v>
      </c>
      <c r="V774" s="1" t="s">
        <v>667</v>
      </c>
      <c r="W774" s="1"/>
      <c r="X774" s="1">
        <f t="shared" si="60"/>
        <v>485</v>
      </c>
      <c r="Y774" s="1" t="str">
        <f t="shared" si="61"/>
        <v>Estimación Aprobada</v>
      </c>
      <c r="Z774" s="1">
        <f t="shared" si="62"/>
        <v>485</v>
      </c>
      <c r="AA774" s="1" t="str">
        <f t="shared" si="63"/>
        <v>Cerrado</v>
      </c>
      <c r="AB774" s="1" t="e">
        <f t="shared" si="64"/>
        <v>#N/A</v>
      </c>
    </row>
    <row r="775" spans="1:28" hidden="1" x14ac:dyDescent="0.3">
      <c r="A775" s="1">
        <v>488</v>
      </c>
      <c r="B775" s="1" t="s">
        <v>668</v>
      </c>
      <c r="C775" s="5">
        <v>43453.771932870368</v>
      </c>
      <c r="D775" s="1" t="s">
        <v>1203</v>
      </c>
      <c r="E775" s="1" t="s">
        <v>455</v>
      </c>
      <c r="F775" s="1" t="s">
        <v>694</v>
      </c>
      <c r="G775" s="1" t="s">
        <v>653</v>
      </c>
      <c r="H775" s="1" t="s">
        <v>765</v>
      </c>
      <c r="I775" s="1" t="s">
        <v>55</v>
      </c>
      <c r="J775" s="1" t="s">
        <v>695</v>
      </c>
      <c r="K775" s="1" t="s">
        <v>67</v>
      </c>
      <c r="L775" s="2">
        <v>639</v>
      </c>
      <c r="M775" s="1" t="s">
        <v>696</v>
      </c>
      <c r="N775" s="1" t="s">
        <v>887</v>
      </c>
      <c r="O775" s="1"/>
      <c r="P775" s="1"/>
      <c r="Q775" s="1"/>
      <c r="R775" s="1"/>
      <c r="S775" s="1"/>
      <c r="T775" s="1"/>
      <c r="U775" s="1" t="s">
        <v>666</v>
      </c>
      <c r="V775" s="1" t="s">
        <v>667</v>
      </c>
      <c r="W775" s="1"/>
      <c r="X775" s="1">
        <f t="shared" si="60"/>
        <v>488</v>
      </c>
      <c r="Y775" s="1" t="str">
        <f t="shared" si="61"/>
        <v>Estimación Registrada.</v>
      </c>
      <c r="Z775" s="1" t="e">
        <f t="shared" si="62"/>
        <v>#N/A</v>
      </c>
      <c r="AA775" s="1" t="e">
        <f t="shared" si="63"/>
        <v>#N/A</v>
      </c>
      <c r="AB775" s="1">
        <f t="shared" si="64"/>
        <v>488</v>
      </c>
    </row>
    <row r="776" spans="1:28" hidden="1" x14ac:dyDescent="0.3">
      <c r="A776" s="1">
        <v>489</v>
      </c>
      <c r="B776" s="1" t="s">
        <v>1204</v>
      </c>
      <c r="C776" s="5">
        <v>43454.618414351855</v>
      </c>
      <c r="D776" s="1" t="s">
        <v>1205</v>
      </c>
      <c r="E776" s="1" t="s">
        <v>159</v>
      </c>
      <c r="F776" s="1" t="s">
        <v>688</v>
      </c>
      <c r="G776" s="1" t="s">
        <v>653</v>
      </c>
      <c r="H776" s="1" t="s">
        <v>765</v>
      </c>
      <c r="I776" s="1" t="s">
        <v>660</v>
      </c>
      <c r="J776" s="1" t="s">
        <v>210</v>
      </c>
      <c r="K776" s="1" t="s">
        <v>214</v>
      </c>
      <c r="L776" s="2">
        <v>2</v>
      </c>
      <c r="M776" s="1" t="s">
        <v>838</v>
      </c>
      <c r="N776" s="1" t="s">
        <v>887</v>
      </c>
      <c r="O776" s="1"/>
      <c r="P776" s="1"/>
      <c r="Q776" s="1"/>
      <c r="R776" s="1"/>
      <c r="S776" s="1"/>
      <c r="T776" s="1"/>
      <c r="U776" s="1" t="s">
        <v>666</v>
      </c>
      <c r="V776" s="1" t="s">
        <v>667</v>
      </c>
      <c r="W776" s="1"/>
      <c r="X776" s="1">
        <f t="shared" si="60"/>
        <v>489</v>
      </c>
      <c r="Y776" s="1" t="str">
        <f t="shared" si="61"/>
        <v>Estimación Aprobada</v>
      </c>
      <c r="Z776" s="1">
        <f t="shared" si="62"/>
        <v>489</v>
      </c>
      <c r="AA776" s="1" t="str">
        <f t="shared" si="63"/>
        <v>Cerrado</v>
      </c>
      <c r="AB776" s="1" t="e">
        <f t="shared" si="64"/>
        <v>#N/A</v>
      </c>
    </row>
    <row r="777" spans="1:28" hidden="1" x14ac:dyDescent="0.3">
      <c r="A777" s="1">
        <v>490</v>
      </c>
      <c r="B777" s="1" t="s">
        <v>794</v>
      </c>
      <c r="C777" s="5">
        <v>43454.781400462962</v>
      </c>
      <c r="D777" s="1" t="s">
        <v>1206</v>
      </c>
      <c r="E777" s="1" t="s">
        <v>48</v>
      </c>
      <c r="F777" s="1" t="s">
        <v>652</v>
      </c>
      <c r="G777" s="1" t="s">
        <v>722</v>
      </c>
      <c r="H777" s="1" t="s">
        <v>765</v>
      </c>
      <c r="I777" s="1" t="s">
        <v>85</v>
      </c>
      <c r="J777" s="1" t="s">
        <v>128</v>
      </c>
      <c r="K777" s="1" t="s">
        <v>1207</v>
      </c>
      <c r="L777" s="2">
        <v>700</v>
      </c>
      <c r="M777" s="1" t="s">
        <v>680</v>
      </c>
      <c r="N777" s="1" t="s">
        <v>887</v>
      </c>
      <c r="O777" s="1"/>
      <c r="P777" s="1" t="s">
        <v>1080</v>
      </c>
      <c r="Q777" s="1" t="s">
        <v>1486</v>
      </c>
      <c r="R777" s="1" t="s">
        <v>218</v>
      </c>
      <c r="S777" s="1" t="s">
        <v>853</v>
      </c>
      <c r="T777" s="1" t="s">
        <v>1770</v>
      </c>
      <c r="U777" s="1" t="s">
        <v>851</v>
      </c>
      <c r="V777" s="1"/>
      <c r="W777" s="1" t="s">
        <v>852</v>
      </c>
      <c r="X777" s="1">
        <f t="shared" si="60"/>
        <v>490</v>
      </c>
      <c r="Y777" s="1" t="str">
        <f t="shared" si="61"/>
        <v>Estimación Cancelada Desarrollo</v>
      </c>
      <c r="Z777" s="1" t="e">
        <f t="shared" si="62"/>
        <v>#N/A</v>
      </c>
      <c r="AA777" s="1" t="e">
        <f t="shared" si="63"/>
        <v>#N/A</v>
      </c>
      <c r="AB777" s="1" t="e">
        <f t="shared" si="64"/>
        <v>#N/A</v>
      </c>
    </row>
    <row r="778" spans="1:28" hidden="1" x14ac:dyDescent="0.3">
      <c r="A778" s="1">
        <v>502</v>
      </c>
      <c r="B778" s="1" t="s">
        <v>122</v>
      </c>
      <c r="C778" s="5">
        <v>43462.894953703704</v>
      </c>
      <c r="D778" s="1" t="s">
        <v>1217</v>
      </c>
      <c r="E778" s="1" t="s">
        <v>48</v>
      </c>
      <c r="F778" s="1" t="s">
        <v>652</v>
      </c>
      <c r="G778" s="1" t="s">
        <v>653</v>
      </c>
      <c r="H778" s="1" t="s">
        <v>765</v>
      </c>
      <c r="I778" s="1" t="s">
        <v>123</v>
      </c>
      <c r="J778" s="1" t="s">
        <v>128</v>
      </c>
      <c r="K778" s="1" t="s">
        <v>122</v>
      </c>
      <c r="L778" s="2">
        <v>700</v>
      </c>
      <c r="M778" s="1" t="s">
        <v>680</v>
      </c>
      <c r="N778" s="1" t="s">
        <v>887</v>
      </c>
      <c r="O778" s="1"/>
      <c r="P778" s="1"/>
      <c r="Q778" s="1"/>
      <c r="R778" s="1"/>
      <c r="S778" s="1"/>
      <c r="T778" s="1"/>
      <c r="U778" s="1" t="s">
        <v>666</v>
      </c>
      <c r="V778" s="1" t="s">
        <v>667</v>
      </c>
      <c r="W778" s="1"/>
      <c r="X778" s="1">
        <f t="shared" si="60"/>
        <v>502</v>
      </c>
      <c r="Y778" s="1" t="str">
        <f t="shared" si="61"/>
        <v>Estimación Aprobada</v>
      </c>
      <c r="Z778" s="1">
        <f t="shared" si="62"/>
        <v>502</v>
      </c>
      <c r="AA778" s="1" t="str">
        <f t="shared" si="63"/>
        <v>Cerrado</v>
      </c>
      <c r="AB778" s="1" t="e">
        <f t="shared" si="64"/>
        <v>#N/A</v>
      </c>
    </row>
    <row r="779" spans="1:28" hidden="1" x14ac:dyDescent="0.3">
      <c r="A779" s="1">
        <v>503</v>
      </c>
      <c r="B779" s="1" t="s">
        <v>787</v>
      </c>
      <c r="C779" s="5">
        <v>43467.498576388891</v>
      </c>
      <c r="D779" s="1" t="s">
        <v>1218</v>
      </c>
      <c r="E779" s="1" t="s">
        <v>90</v>
      </c>
      <c r="F779" s="1" t="s">
        <v>700</v>
      </c>
      <c r="G779" s="1" t="s">
        <v>653</v>
      </c>
      <c r="H779" s="1" t="s">
        <v>765</v>
      </c>
      <c r="I779" s="1" t="s">
        <v>85</v>
      </c>
      <c r="J779" s="1" t="s">
        <v>98</v>
      </c>
      <c r="K779" s="1" t="s">
        <v>84</v>
      </c>
      <c r="L779" s="2">
        <v>332</v>
      </c>
      <c r="M779" s="1" t="s">
        <v>789</v>
      </c>
      <c r="N779" s="1" t="s">
        <v>887</v>
      </c>
      <c r="O779" s="1"/>
      <c r="P779" s="1"/>
      <c r="Q779" s="1"/>
      <c r="R779" s="1"/>
      <c r="S779" s="1"/>
      <c r="T779" s="1"/>
      <c r="U779" s="1" t="s">
        <v>666</v>
      </c>
      <c r="V779" s="1" t="s">
        <v>667</v>
      </c>
      <c r="W779" s="1"/>
      <c r="X779" s="1">
        <f t="shared" si="60"/>
        <v>503</v>
      </c>
      <c r="Y779" s="1" t="str">
        <f t="shared" si="61"/>
        <v>Estimación Aprobada</v>
      </c>
      <c r="Z779" s="1">
        <f t="shared" si="62"/>
        <v>503</v>
      </c>
      <c r="AA779" s="1" t="str">
        <f t="shared" si="63"/>
        <v>Cerrado</v>
      </c>
      <c r="AB779" s="1" t="e">
        <f t="shared" si="64"/>
        <v>#N/A</v>
      </c>
    </row>
    <row r="780" spans="1:28" hidden="1" x14ac:dyDescent="0.3">
      <c r="A780" s="1">
        <v>512</v>
      </c>
      <c r="B780" s="1" t="s">
        <v>906</v>
      </c>
      <c r="C780" s="5">
        <v>43473.652372685188</v>
      </c>
      <c r="D780" s="1" t="s">
        <v>1229</v>
      </c>
      <c r="E780" s="1" t="s">
        <v>90</v>
      </c>
      <c r="F780" s="1" t="s">
        <v>700</v>
      </c>
      <c r="G780" s="1" t="s">
        <v>653</v>
      </c>
      <c r="H780" s="1" t="s">
        <v>765</v>
      </c>
      <c r="I780" s="1" t="s">
        <v>85</v>
      </c>
      <c r="J780" s="1" t="s">
        <v>746</v>
      </c>
      <c r="K780" s="1" t="s">
        <v>340</v>
      </c>
      <c r="L780" s="2">
        <v>704</v>
      </c>
      <c r="M780" s="1" t="s">
        <v>747</v>
      </c>
      <c r="N780" s="1" t="s">
        <v>887</v>
      </c>
      <c r="O780" s="1"/>
      <c r="P780" s="1"/>
      <c r="Q780" s="1"/>
      <c r="R780" s="1"/>
      <c r="S780" s="1"/>
      <c r="T780" s="1"/>
      <c r="U780" s="1" t="s">
        <v>666</v>
      </c>
      <c r="V780" s="1" t="s">
        <v>667</v>
      </c>
      <c r="W780" s="1"/>
      <c r="X780" s="1">
        <f t="shared" si="60"/>
        <v>512</v>
      </c>
      <c r="Y780" s="1" t="str">
        <f t="shared" si="61"/>
        <v>Estimación Aprobada</v>
      </c>
      <c r="Z780" s="1">
        <f t="shared" si="62"/>
        <v>512</v>
      </c>
      <c r="AA780" s="1" t="str">
        <f t="shared" si="63"/>
        <v>Cerrado</v>
      </c>
      <c r="AB780" s="1" t="e">
        <f t="shared" si="64"/>
        <v>#N/A</v>
      </c>
    </row>
    <row r="781" spans="1:28" hidden="1" x14ac:dyDescent="0.3">
      <c r="A781" s="1">
        <v>514</v>
      </c>
      <c r="B781" s="1" t="s">
        <v>214</v>
      </c>
      <c r="C781" s="5">
        <v>43475.61515046296</v>
      </c>
      <c r="D781" s="1" t="s">
        <v>1231</v>
      </c>
      <c r="E781" s="1" t="s">
        <v>159</v>
      </c>
      <c r="F781" s="1" t="s">
        <v>688</v>
      </c>
      <c r="G781" s="1" t="s">
        <v>653</v>
      </c>
      <c r="H781" s="1" t="s">
        <v>765</v>
      </c>
      <c r="I781" s="1" t="s">
        <v>39</v>
      </c>
      <c r="J781" s="1" t="s">
        <v>210</v>
      </c>
      <c r="K781" s="1" t="s">
        <v>214</v>
      </c>
      <c r="L781" s="2">
        <v>942</v>
      </c>
      <c r="M781" s="1" t="s">
        <v>744</v>
      </c>
      <c r="N781" s="1" t="s">
        <v>887</v>
      </c>
      <c r="O781" s="1"/>
      <c r="P781" s="1"/>
      <c r="Q781" s="1"/>
      <c r="R781" s="1"/>
      <c r="S781" s="1"/>
      <c r="T781" s="1"/>
      <c r="U781" s="1" t="s">
        <v>666</v>
      </c>
      <c r="V781" s="1" t="s">
        <v>667</v>
      </c>
      <c r="W781" s="1"/>
      <c r="X781" s="1">
        <f t="shared" si="60"/>
        <v>514</v>
      </c>
      <c r="Y781" s="1" t="str">
        <f t="shared" si="61"/>
        <v>Estimación Aprobada</v>
      </c>
      <c r="Z781" s="1">
        <f t="shared" si="62"/>
        <v>514</v>
      </c>
      <c r="AA781" s="1" t="str">
        <f t="shared" si="63"/>
        <v>Cerrado</v>
      </c>
      <c r="AB781" s="1" t="e">
        <f t="shared" si="64"/>
        <v>#N/A</v>
      </c>
    </row>
    <row r="782" spans="1:28" hidden="1" x14ac:dyDescent="0.3">
      <c r="A782" s="1">
        <v>517</v>
      </c>
      <c r="B782" s="1" t="s">
        <v>1110</v>
      </c>
      <c r="C782" s="5">
        <v>43480.763703703706</v>
      </c>
      <c r="D782" s="1" t="s">
        <v>1233</v>
      </c>
      <c r="E782" s="1" t="s">
        <v>90</v>
      </c>
      <c r="F782" s="1" t="s">
        <v>700</v>
      </c>
      <c r="G782" s="1" t="s">
        <v>653</v>
      </c>
      <c r="H782" s="1" t="s">
        <v>765</v>
      </c>
      <c r="I782" s="1" t="s">
        <v>85</v>
      </c>
      <c r="J782" s="1" t="s">
        <v>746</v>
      </c>
      <c r="K782" s="1" t="s">
        <v>340</v>
      </c>
      <c r="L782" s="2">
        <v>704</v>
      </c>
      <c r="M782" s="1" t="s">
        <v>747</v>
      </c>
      <c r="N782" s="1" t="s">
        <v>887</v>
      </c>
      <c r="O782" s="1"/>
      <c r="P782" s="1"/>
      <c r="Q782" s="1"/>
      <c r="R782" s="1"/>
      <c r="S782" s="1"/>
      <c r="T782" s="1"/>
      <c r="U782" s="1" t="s">
        <v>666</v>
      </c>
      <c r="V782" s="1" t="s">
        <v>667</v>
      </c>
      <c r="W782" s="1"/>
      <c r="X782" s="1">
        <f t="shared" si="60"/>
        <v>517</v>
      </c>
      <c r="Y782" s="1" t="str">
        <f t="shared" si="61"/>
        <v>Estimación Aprobada</v>
      </c>
      <c r="Z782" s="1">
        <f t="shared" si="62"/>
        <v>517</v>
      </c>
      <c r="AA782" s="1" t="str">
        <f t="shared" si="63"/>
        <v>Cerrado</v>
      </c>
      <c r="AB782" s="1" t="e">
        <f t="shared" si="64"/>
        <v>#N/A</v>
      </c>
    </row>
    <row r="783" spans="1:28" hidden="1" x14ac:dyDescent="0.3">
      <c r="A783" s="1">
        <v>519</v>
      </c>
      <c r="B783" s="1" t="s">
        <v>707</v>
      </c>
      <c r="C783" s="5">
        <v>43482.631840277776</v>
      </c>
      <c r="D783" s="1" t="s">
        <v>1235</v>
      </c>
      <c r="E783" s="1" t="s">
        <v>159</v>
      </c>
      <c r="F783" s="1" t="s">
        <v>688</v>
      </c>
      <c r="G783" s="1" t="s">
        <v>653</v>
      </c>
      <c r="H783" s="1" t="s">
        <v>765</v>
      </c>
      <c r="I783" s="1" t="s">
        <v>85</v>
      </c>
      <c r="J783" s="1" t="s">
        <v>160</v>
      </c>
      <c r="K783" s="1" t="s">
        <v>707</v>
      </c>
      <c r="L783" s="2">
        <v>641</v>
      </c>
      <c r="M783" s="1" t="s">
        <v>708</v>
      </c>
      <c r="N783" s="1" t="s">
        <v>887</v>
      </c>
      <c r="O783" s="1"/>
      <c r="P783" s="1"/>
      <c r="Q783" s="1"/>
      <c r="R783" s="1"/>
      <c r="S783" s="1"/>
      <c r="T783" s="1"/>
      <c r="U783" s="1" t="s">
        <v>666</v>
      </c>
      <c r="V783" s="1" t="s">
        <v>667</v>
      </c>
      <c r="W783" s="1"/>
      <c r="X783" s="1">
        <f t="shared" si="60"/>
        <v>519</v>
      </c>
      <c r="Y783" s="1" t="str">
        <f t="shared" si="61"/>
        <v>Estimación Aprobada</v>
      </c>
      <c r="Z783" s="1">
        <f t="shared" si="62"/>
        <v>519</v>
      </c>
      <c r="AA783" s="1" t="str">
        <f t="shared" si="63"/>
        <v>Cerrado</v>
      </c>
      <c r="AB783" s="1" t="e">
        <f t="shared" si="64"/>
        <v>#N/A</v>
      </c>
    </row>
    <row r="784" spans="1:28" hidden="1" x14ac:dyDescent="0.3">
      <c r="A784" s="1">
        <v>521</v>
      </c>
      <c r="B784" s="1" t="s">
        <v>1110</v>
      </c>
      <c r="C784" s="5">
        <v>43483.546701388892</v>
      </c>
      <c r="D784" s="1" t="s">
        <v>1237</v>
      </c>
      <c r="E784" s="1" t="s">
        <v>90</v>
      </c>
      <c r="F784" s="1" t="s">
        <v>700</v>
      </c>
      <c r="G784" s="1" t="s">
        <v>653</v>
      </c>
      <c r="H784" s="1" t="s">
        <v>765</v>
      </c>
      <c r="I784" s="1" t="s">
        <v>85</v>
      </c>
      <c r="J784" s="1" t="s">
        <v>746</v>
      </c>
      <c r="K784" s="1" t="s">
        <v>340</v>
      </c>
      <c r="L784" s="2">
        <v>704</v>
      </c>
      <c r="M784" s="1" t="s">
        <v>747</v>
      </c>
      <c r="N784" s="1" t="s">
        <v>887</v>
      </c>
      <c r="O784" s="1"/>
      <c r="P784" s="1"/>
      <c r="Q784" s="1"/>
      <c r="R784" s="1"/>
      <c r="S784" s="1"/>
      <c r="T784" s="1"/>
      <c r="U784" s="1" t="s">
        <v>666</v>
      </c>
      <c r="V784" s="1" t="s">
        <v>667</v>
      </c>
      <c r="W784" s="1"/>
      <c r="X784" s="1">
        <f t="shared" si="60"/>
        <v>521</v>
      </c>
      <c r="Y784" s="1" t="str">
        <f t="shared" si="61"/>
        <v>Estimación Aprobada</v>
      </c>
      <c r="Z784" s="1">
        <f t="shared" si="62"/>
        <v>521</v>
      </c>
      <c r="AA784" s="1" t="str">
        <f t="shared" si="63"/>
        <v>Cerrado</v>
      </c>
      <c r="AB784" s="1" t="e">
        <f t="shared" si="64"/>
        <v>#N/A</v>
      </c>
    </row>
    <row r="785" spans="1:28" hidden="1" x14ac:dyDescent="0.3">
      <c r="A785" s="1">
        <v>522</v>
      </c>
      <c r="B785" s="1" t="s">
        <v>1238</v>
      </c>
      <c r="C785" s="5">
        <v>43486.434108796297</v>
      </c>
      <c r="D785" s="1" t="s">
        <v>1239</v>
      </c>
      <c r="E785" s="1" t="s">
        <v>48</v>
      </c>
      <c r="F785" s="1" t="s">
        <v>652</v>
      </c>
      <c r="G785" s="1" t="s">
        <v>653</v>
      </c>
      <c r="H785" s="1" t="s">
        <v>765</v>
      </c>
      <c r="I785" s="1" t="s">
        <v>123</v>
      </c>
      <c r="J785" s="1" t="s">
        <v>50</v>
      </c>
      <c r="K785" s="1" t="s">
        <v>281</v>
      </c>
      <c r="L785" s="2">
        <v>642</v>
      </c>
      <c r="M785" s="1" t="s">
        <v>905</v>
      </c>
      <c r="N785" s="1" t="s">
        <v>887</v>
      </c>
      <c r="O785" s="1"/>
      <c r="P785" s="1"/>
      <c r="Q785" s="1"/>
      <c r="R785" s="1"/>
      <c r="S785" s="1"/>
      <c r="T785" s="1"/>
      <c r="U785" s="1" t="s">
        <v>666</v>
      </c>
      <c r="V785" s="1" t="s">
        <v>667</v>
      </c>
      <c r="W785" s="1"/>
      <c r="X785" s="1">
        <f t="shared" si="60"/>
        <v>522</v>
      </c>
      <c r="Y785" s="1" t="str">
        <f t="shared" si="61"/>
        <v>Estimación Aprobada</v>
      </c>
      <c r="Z785" s="1">
        <f t="shared" si="62"/>
        <v>522</v>
      </c>
      <c r="AA785" s="1" t="str">
        <f t="shared" si="63"/>
        <v>Cerrado</v>
      </c>
      <c r="AB785" s="1" t="e">
        <f t="shared" si="64"/>
        <v>#N/A</v>
      </c>
    </row>
    <row r="786" spans="1:28" hidden="1" x14ac:dyDescent="0.3">
      <c r="A786" s="1">
        <v>528</v>
      </c>
      <c r="B786" s="1" t="s">
        <v>678</v>
      </c>
      <c r="C786" s="5">
        <v>43488.719421296293</v>
      </c>
      <c r="D786" s="1" t="s">
        <v>1244</v>
      </c>
      <c r="E786" s="1" t="s">
        <v>48</v>
      </c>
      <c r="F786" s="1" t="s">
        <v>652</v>
      </c>
      <c r="G786" s="1" t="s">
        <v>722</v>
      </c>
      <c r="H786" s="1" t="s">
        <v>765</v>
      </c>
      <c r="I786" s="1" t="s">
        <v>123</v>
      </c>
      <c r="J786" s="1" t="s">
        <v>128</v>
      </c>
      <c r="K786" s="1" t="s">
        <v>122</v>
      </c>
      <c r="L786" s="2">
        <v>700</v>
      </c>
      <c r="M786" s="1" t="s">
        <v>680</v>
      </c>
      <c r="N786" s="1" t="s">
        <v>887</v>
      </c>
      <c r="O786" s="1"/>
      <c r="P786" s="1"/>
      <c r="Q786" s="1"/>
      <c r="R786" s="1"/>
      <c r="S786" s="1"/>
      <c r="T786" s="1"/>
      <c r="U786" s="1" t="s">
        <v>666</v>
      </c>
      <c r="V786" s="1" t="s">
        <v>667</v>
      </c>
      <c r="W786" s="1"/>
      <c r="X786" s="1">
        <f t="shared" si="60"/>
        <v>528</v>
      </c>
      <c r="Y786" s="1" t="str">
        <f t="shared" si="61"/>
        <v>Estimación Aprobada</v>
      </c>
      <c r="Z786" s="1">
        <f t="shared" si="62"/>
        <v>528</v>
      </c>
      <c r="AA786" s="1" t="str">
        <f t="shared" si="63"/>
        <v>Cerrado</v>
      </c>
      <c r="AB786" s="1" t="e">
        <f t="shared" si="64"/>
        <v>#N/A</v>
      </c>
    </row>
    <row r="787" spans="1:28" hidden="1" x14ac:dyDescent="0.3">
      <c r="A787" s="1">
        <v>529</v>
      </c>
      <c r="B787" s="1" t="s">
        <v>1245</v>
      </c>
      <c r="C787" s="5">
        <v>43488.738229166665</v>
      </c>
      <c r="D787" s="1" t="s">
        <v>1246</v>
      </c>
      <c r="E787" s="1" t="s">
        <v>78</v>
      </c>
      <c r="F787" s="1" t="s">
        <v>662</v>
      </c>
      <c r="G787" s="1" t="s">
        <v>722</v>
      </c>
      <c r="H787" s="1" t="s">
        <v>765</v>
      </c>
      <c r="I787" s="1" t="s">
        <v>39</v>
      </c>
      <c r="J787" s="1" t="s">
        <v>682</v>
      </c>
      <c r="K787" s="1" t="s">
        <v>376</v>
      </c>
      <c r="L787" s="2">
        <v>585</v>
      </c>
      <c r="M787" s="1" t="s">
        <v>1247</v>
      </c>
      <c r="N787" s="1" t="s">
        <v>887</v>
      </c>
      <c r="O787" s="1" t="s">
        <v>170</v>
      </c>
      <c r="P787" s="1" t="s">
        <v>1080</v>
      </c>
      <c r="Q787" s="1" t="s">
        <v>177</v>
      </c>
      <c r="R787" s="1" t="s">
        <v>218</v>
      </c>
      <c r="S787" s="1" t="s">
        <v>1004</v>
      </c>
      <c r="T787" s="1" t="s">
        <v>1770</v>
      </c>
      <c r="U787" s="1" t="s">
        <v>851</v>
      </c>
      <c r="V787" s="1" t="s">
        <v>816</v>
      </c>
      <c r="W787" s="1" t="s">
        <v>852</v>
      </c>
      <c r="X787" s="1" t="e">
        <f t="shared" si="60"/>
        <v>#N/A</v>
      </c>
      <c r="Y787" s="1" t="e">
        <f t="shared" si="61"/>
        <v>#N/A</v>
      </c>
      <c r="Z787" s="1" t="e">
        <f t="shared" si="62"/>
        <v>#N/A</v>
      </c>
      <c r="AA787" s="1" t="e">
        <f t="shared" si="63"/>
        <v>#N/A</v>
      </c>
      <c r="AB787" s="1" t="e">
        <f t="shared" si="64"/>
        <v>#N/A</v>
      </c>
    </row>
    <row r="788" spans="1:28" hidden="1" x14ac:dyDescent="0.3">
      <c r="A788" s="1">
        <v>530</v>
      </c>
      <c r="B788" s="1" t="s">
        <v>214</v>
      </c>
      <c r="C788" s="5">
        <v>43488.768993055557</v>
      </c>
      <c r="D788" s="1" t="s">
        <v>1248</v>
      </c>
      <c r="E788" s="1" t="s">
        <v>159</v>
      </c>
      <c r="F788" s="1" t="s">
        <v>688</v>
      </c>
      <c r="G788" s="1" t="s">
        <v>653</v>
      </c>
      <c r="H788" s="1" t="s">
        <v>765</v>
      </c>
      <c r="I788" s="1" t="s">
        <v>39</v>
      </c>
      <c r="J788" s="1" t="s">
        <v>210</v>
      </c>
      <c r="K788" s="1" t="s">
        <v>214</v>
      </c>
      <c r="L788" s="2">
        <v>942</v>
      </c>
      <c r="M788" s="1" t="s">
        <v>744</v>
      </c>
      <c r="N788" s="1" t="s">
        <v>887</v>
      </c>
      <c r="O788" s="1"/>
      <c r="P788" s="1"/>
      <c r="Q788" s="1"/>
      <c r="R788" s="1"/>
      <c r="S788" s="1"/>
      <c r="T788" s="1"/>
      <c r="U788" s="1" t="s">
        <v>666</v>
      </c>
      <c r="V788" s="1" t="s">
        <v>667</v>
      </c>
      <c r="W788" s="1"/>
      <c r="X788" s="1">
        <f t="shared" si="60"/>
        <v>530</v>
      </c>
      <c r="Y788" s="1" t="str">
        <f t="shared" si="61"/>
        <v>Estimación Aprobada</v>
      </c>
      <c r="Z788" s="1">
        <f t="shared" si="62"/>
        <v>530</v>
      </c>
      <c r="AA788" s="1" t="str">
        <f t="shared" si="63"/>
        <v>Cerrado</v>
      </c>
      <c r="AB788" s="1" t="e">
        <f t="shared" si="64"/>
        <v>#N/A</v>
      </c>
    </row>
    <row r="789" spans="1:28" hidden="1" x14ac:dyDescent="0.3">
      <c r="A789" s="1">
        <v>538</v>
      </c>
      <c r="B789" s="1" t="s">
        <v>835</v>
      </c>
      <c r="C789" s="5">
        <v>43495.525925925926</v>
      </c>
      <c r="D789" s="1" t="s">
        <v>1252</v>
      </c>
      <c r="E789" s="1" t="s">
        <v>48</v>
      </c>
      <c r="F789" s="1" t="s">
        <v>652</v>
      </c>
      <c r="G789" s="1" t="s">
        <v>653</v>
      </c>
      <c r="H789" s="1" t="s">
        <v>765</v>
      </c>
      <c r="I789" s="1" t="s">
        <v>123</v>
      </c>
      <c r="J789" s="1" t="s">
        <v>50</v>
      </c>
      <c r="K789" s="1" t="s">
        <v>684</v>
      </c>
      <c r="L789" s="2">
        <v>2021</v>
      </c>
      <c r="M789" s="1" t="s">
        <v>848</v>
      </c>
      <c r="N789" s="1" t="s">
        <v>887</v>
      </c>
      <c r="O789" s="1"/>
      <c r="P789" s="1"/>
      <c r="Q789" s="1"/>
      <c r="R789" s="1"/>
      <c r="S789" s="1"/>
      <c r="T789" s="1"/>
      <c r="U789" s="1" t="s">
        <v>666</v>
      </c>
      <c r="V789" s="1" t="s">
        <v>667</v>
      </c>
      <c r="W789" s="1"/>
      <c r="X789" s="1">
        <f t="shared" si="60"/>
        <v>538</v>
      </c>
      <c r="Y789" s="1" t="str">
        <f t="shared" si="61"/>
        <v>Estimación Aprobada</v>
      </c>
      <c r="Z789" s="1">
        <f t="shared" si="62"/>
        <v>538</v>
      </c>
      <c r="AA789" s="1" t="str">
        <f t="shared" si="63"/>
        <v>Cerrado</v>
      </c>
      <c r="AB789" s="1" t="e">
        <f t="shared" si="64"/>
        <v>#N/A</v>
      </c>
    </row>
    <row r="790" spans="1:28" hidden="1" x14ac:dyDescent="0.3">
      <c r="A790" s="1">
        <v>544</v>
      </c>
      <c r="B790" s="1" t="s">
        <v>906</v>
      </c>
      <c r="C790" s="5">
        <v>43496.704432870371</v>
      </c>
      <c r="D790" s="1" t="s">
        <v>1259</v>
      </c>
      <c r="E790" s="1" t="s">
        <v>90</v>
      </c>
      <c r="F790" s="1" t="s">
        <v>700</v>
      </c>
      <c r="G790" s="1" t="s">
        <v>653</v>
      </c>
      <c r="H790" s="1" t="s">
        <v>765</v>
      </c>
      <c r="I790" s="1" t="s">
        <v>85</v>
      </c>
      <c r="J790" s="1" t="s">
        <v>746</v>
      </c>
      <c r="K790" s="1" t="s">
        <v>340</v>
      </c>
      <c r="L790" s="2">
        <v>687</v>
      </c>
      <c r="M790" s="1" t="s">
        <v>908</v>
      </c>
      <c r="N790" s="1" t="s">
        <v>887</v>
      </c>
      <c r="O790" s="1"/>
      <c r="P790" s="1"/>
      <c r="Q790" s="1"/>
      <c r="R790" s="1"/>
      <c r="S790" s="1"/>
      <c r="T790" s="1"/>
      <c r="U790" s="1" t="s">
        <v>666</v>
      </c>
      <c r="V790" s="1" t="s">
        <v>667</v>
      </c>
      <c r="W790" s="1"/>
      <c r="X790" s="1">
        <f t="shared" si="60"/>
        <v>544</v>
      </c>
      <c r="Y790" s="1" t="str">
        <f t="shared" si="61"/>
        <v>Estimación Aprobada</v>
      </c>
      <c r="Z790" s="1">
        <f t="shared" si="62"/>
        <v>544</v>
      </c>
      <c r="AA790" s="1" t="str">
        <f t="shared" si="63"/>
        <v>Cerrado</v>
      </c>
      <c r="AB790" s="1" t="e">
        <f t="shared" si="64"/>
        <v>#N/A</v>
      </c>
    </row>
    <row r="791" spans="1:28" hidden="1" x14ac:dyDescent="0.3">
      <c r="A791" s="1">
        <v>545</v>
      </c>
      <c r="B791" s="1" t="s">
        <v>668</v>
      </c>
      <c r="C791" s="5">
        <v>43496.765532407408</v>
      </c>
      <c r="D791" s="1" t="s">
        <v>1260</v>
      </c>
      <c r="E791" s="1" t="s">
        <v>455</v>
      </c>
      <c r="F791" s="1" t="s">
        <v>694</v>
      </c>
      <c r="G791" s="1" t="s">
        <v>653</v>
      </c>
      <c r="H791" s="1" t="s">
        <v>765</v>
      </c>
      <c r="I791" s="1" t="s">
        <v>55</v>
      </c>
      <c r="J791" s="1" t="s">
        <v>695</v>
      </c>
      <c r="K791" s="1" t="s">
        <v>67</v>
      </c>
      <c r="L791" s="2">
        <v>639</v>
      </c>
      <c r="M791" s="1" t="s">
        <v>696</v>
      </c>
      <c r="N791" s="1" t="s">
        <v>887</v>
      </c>
      <c r="O791" s="1"/>
      <c r="P791" s="1" t="s">
        <v>1080</v>
      </c>
      <c r="Q791" s="1" t="s">
        <v>1486</v>
      </c>
      <c r="R791" s="1" t="s">
        <v>218</v>
      </c>
      <c r="S791" s="1" t="s">
        <v>6785</v>
      </c>
      <c r="T791" s="1" t="s">
        <v>1770</v>
      </c>
      <c r="U791" s="1" t="s">
        <v>851</v>
      </c>
      <c r="V791" s="1"/>
      <c r="W791" s="1" t="s">
        <v>852</v>
      </c>
      <c r="X791" s="1" t="e">
        <f t="shared" si="60"/>
        <v>#N/A</v>
      </c>
      <c r="Y791" s="1" t="e">
        <f t="shared" si="61"/>
        <v>#N/A</v>
      </c>
      <c r="Z791" s="1" t="e">
        <f t="shared" si="62"/>
        <v>#N/A</v>
      </c>
      <c r="AA791" s="1" t="e">
        <f t="shared" si="63"/>
        <v>#N/A</v>
      </c>
      <c r="AB791" s="1" t="e">
        <f t="shared" si="64"/>
        <v>#N/A</v>
      </c>
    </row>
    <row r="792" spans="1:28" hidden="1" x14ac:dyDescent="0.3">
      <c r="A792" s="1">
        <v>546</v>
      </c>
      <c r="B792" s="1" t="s">
        <v>678</v>
      </c>
      <c r="C792" s="5">
        <v>43497.52171296296</v>
      </c>
      <c r="D792" s="1" t="s">
        <v>1261</v>
      </c>
      <c r="E792" s="1" t="s">
        <v>48</v>
      </c>
      <c r="F792" s="1" t="s">
        <v>652</v>
      </c>
      <c r="G792" s="1" t="s">
        <v>722</v>
      </c>
      <c r="H792" s="1" t="s">
        <v>765</v>
      </c>
      <c r="I792" s="1" t="s">
        <v>123</v>
      </c>
      <c r="J792" s="1" t="s">
        <v>128</v>
      </c>
      <c r="K792" s="1" t="s">
        <v>122</v>
      </c>
      <c r="L792" s="2">
        <v>700</v>
      </c>
      <c r="M792" s="1" t="s">
        <v>680</v>
      </c>
      <c r="N792" s="1" t="s">
        <v>887</v>
      </c>
      <c r="O792" s="1"/>
      <c r="P792" s="1"/>
      <c r="Q792" s="1"/>
      <c r="R792" s="1"/>
      <c r="S792" s="1"/>
      <c r="T792" s="1"/>
      <c r="U792" s="1" t="s">
        <v>666</v>
      </c>
      <c r="V792" s="1" t="s">
        <v>667</v>
      </c>
      <c r="W792" s="1"/>
      <c r="X792" s="1">
        <f t="shared" si="60"/>
        <v>546</v>
      </c>
      <c r="Y792" s="1" t="str">
        <f t="shared" si="61"/>
        <v>Estimación Aprobada</v>
      </c>
      <c r="Z792" s="1">
        <f t="shared" si="62"/>
        <v>546</v>
      </c>
      <c r="AA792" s="1" t="str">
        <f t="shared" si="63"/>
        <v>Cerrado</v>
      </c>
      <c r="AB792" s="1" t="e">
        <f t="shared" si="64"/>
        <v>#N/A</v>
      </c>
    </row>
    <row r="793" spans="1:28" hidden="1" x14ac:dyDescent="0.3">
      <c r="A793" s="1">
        <v>547</v>
      </c>
      <c r="B793" s="1" t="s">
        <v>1110</v>
      </c>
      <c r="C793" s="5">
        <v>43501.435428240744</v>
      </c>
      <c r="D793" s="1" t="s">
        <v>1262</v>
      </c>
      <c r="E793" s="1" t="s">
        <v>90</v>
      </c>
      <c r="F793" s="1" t="s">
        <v>700</v>
      </c>
      <c r="G793" s="1" t="s">
        <v>653</v>
      </c>
      <c r="H793" s="1" t="s">
        <v>765</v>
      </c>
      <c r="I793" s="1" t="s">
        <v>85</v>
      </c>
      <c r="J793" s="1" t="s">
        <v>746</v>
      </c>
      <c r="K793" s="1" t="s">
        <v>340</v>
      </c>
      <c r="L793" s="2">
        <v>704</v>
      </c>
      <c r="M793" s="1" t="s">
        <v>747</v>
      </c>
      <c r="N793" s="1" t="s">
        <v>887</v>
      </c>
      <c r="O793" s="1"/>
      <c r="P793" s="1"/>
      <c r="Q793" s="1"/>
      <c r="R793" s="1"/>
      <c r="S793" s="1"/>
      <c r="T793" s="1"/>
      <c r="U793" s="1" t="s">
        <v>666</v>
      </c>
      <c r="V793" s="1" t="s">
        <v>667</v>
      </c>
      <c r="W793" s="1"/>
      <c r="X793" s="1">
        <f t="shared" si="60"/>
        <v>547</v>
      </c>
      <c r="Y793" s="1" t="str">
        <f t="shared" si="61"/>
        <v>Estimación Aprobada</v>
      </c>
      <c r="Z793" s="1">
        <f t="shared" si="62"/>
        <v>547</v>
      </c>
      <c r="AA793" s="1" t="str">
        <f t="shared" si="63"/>
        <v>Cerrado</v>
      </c>
      <c r="AB793" s="1" t="e">
        <f t="shared" si="64"/>
        <v>#N/A</v>
      </c>
    </row>
    <row r="794" spans="1:28" hidden="1" x14ac:dyDescent="0.3">
      <c r="A794" s="1">
        <v>550</v>
      </c>
      <c r="B794" s="1" t="s">
        <v>1110</v>
      </c>
      <c r="C794" s="5">
        <v>43503.57917824074</v>
      </c>
      <c r="D794" s="1" t="s">
        <v>1263</v>
      </c>
      <c r="E794" s="1" t="s">
        <v>90</v>
      </c>
      <c r="F794" s="1" t="s">
        <v>700</v>
      </c>
      <c r="G794" s="1" t="s">
        <v>653</v>
      </c>
      <c r="H794" s="1" t="s">
        <v>765</v>
      </c>
      <c r="I794" s="1" t="s">
        <v>85</v>
      </c>
      <c r="J794" s="1" t="s">
        <v>746</v>
      </c>
      <c r="K794" s="1" t="s">
        <v>340</v>
      </c>
      <c r="L794" s="2">
        <v>704</v>
      </c>
      <c r="M794" s="1" t="s">
        <v>747</v>
      </c>
      <c r="N794" s="1" t="s">
        <v>887</v>
      </c>
      <c r="O794" s="1"/>
      <c r="P794" s="1"/>
      <c r="Q794" s="1"/>
      <c r="R794" s="1"/>
      <c r="S794" s="1"/>
      <c r="T794" s="1"/>
      <c r="U794" s="1" t="s">
        <v>666</v>
      </c>
      <c r="V794" s="1" t="s">
        <v>667</v>
      </c>
      <c r="W794" s="1"/>
      <c r="X794" s="1">
        <f t="shared" si="60"/>
        <v>550</v>
      </c>
      <c r="Y794" s="1" t="str">
        <f t="shared" si="61"/>
        <v>Estimación Aprobada</v>
      </c>
      <c r="Z794" s="1">
        <f t="shared" si="62"/>
        <v>550</v>
      </c>
      <c r="AA794" s="1" t="str">
        <f t="shared" si="63"/>
        <v>Cerrado</v>
      </c>
      <c r="AB794" s="1" t="e">
        <f t="shared" si="64"/>
        <v>#N/A</v>
      </c>
    </row>
    <row r="795" spans="1:28" hidden="1" x14ac:dyDescent="0.3">
      <c r="A795" s="1">
        <v>553</v>
      </c>
      <c r="B795" s="1" t="s">
        <v>1110</v>
      </c>
      <c r="C795" s="5">
        <v>43504.495462962965</v>
      </c>
      <c r="D795" s="1" t="s">
        <v>1266</v>
      </c>
      <c r="E795" s="1" t="s">
        <v>90</v>
      </c>
      <c r="F795" s="1" t="s">
        <v>700</v>
      </c>
      <c r="G795" s="1" t="s">
        <v>653</v>
      </c>
      <c r="H795" s="1" t="s">
        <v>765</v>
      </c>
      <c r="I795" s="1" t="s">
        <v>85</v>
      </c>
      <c r="J795" s="1" t="s">
        <v>746</v>
      </c>
      <c r="K795" s="1" t="s">
        <v>340</v>
      </c>
      <c r="L795" s="2">
        <v>704</v>
      </c>
      <c r="M795" s="1" t="s">
        <v>747</v>
      </c>
      <c r="N795" s="1" t="s">
        <v>887</v>
      </c>
      <c r="O795" s="1"/>
      <c r="P795" s="1"/>
      <c r="Q795" s="1"/>
      <c r="R795" s="1"/>
      <c r="S795" s="1"/>
      <c r="T795" s="1"/>
      <c r="U795" s="1" t="s">
        <v>666</v>
      </c>
      <c r="V795" s="1" t="s">
        <v>667</v>
      </c>
      <c r="W795" s="1"/>
      <c r="X795" s="1">
        <f t="shared" si="60"/>
        <v>553</v>
      </c>
      <c r="Y795" s="1" t="str">
        <f t="shared" si="61"/>
        <v>Estimación Aprobada</v>
      </c>
      <c r="Z795" s="1">
        <f t="shared" si="62"/>
        <v>553</v>
      </c>
      <c r="AA795" s="1" t="str">
        <f t="shared" si="63"/>
        <v>Cerrado</v>
      </c>
      <c r="AB795" s="1" t="e">
        <f t="shared" si="64"/>
        <v>#N/A</v>
      </c>
    </row>
    <row r="796" spans="1:28" hidden="1" x14ac:dyDescent="0.3">
      <c r="A796" s="1">
        <v>557</v>
      </c>
      <c r="B796" s="1" t="s">
        <v>678</v>
      </c>
      <c r="C796" s="5">
        <v>43507.520462962966</v>
      </c>
      <c r="D796" s="1" t="s">
        <v>1269</v>
      </c>
      <c r="E796" s="1" t="s">
        <v>48</v>
      </c>
      <c r="F796" s="1" t="s">
        <v>652</v>
      </c>
      <c r="G796" s="1" t="s">
        <v>722</v>
      </c>
      <c r="H796" s="1" t="s">
        <v>765</v>
      </c>
      <c r="I796" s="1" t="s">
        <v>123</v>
      </c>
      <c r="J796" s="1" t="s">
        <v>128</v>
      </c>
      <c r="K796" s="1" t="s">
        <v>122</v>
      </c>
      <c r="L796" s="2">
        <v>700</v>
      </c>
      <c r="M796" s="1" t="s">
        <v>680</v>
      </c>
      <c r="N796" s="1" t="s">
        <v>887</v>
      </c>
      <c r="O796" s="1"/>
      <c r="P796" s="1"/>
      <c r="Q796" s="1"/>
      <c r="R796" s="1"/>
      <c r="S796" s="1"/>
      <c r="T796" s="1"/>
      <c r="U796" s="1" t="s">
        <v>666</v>
      </c>
      <c r="V796" s="1" t="s">
        <v>667</v>
      </c>
      <c r="W796" s="1"/>
      <c r="X796" s="1">
        <f t="shared" si="60"/>
        <v>557</v>
      </c>
      <c r="Y796" s="1" t="str">
        <f t="shared" si="61"/>
        <v>Estimación Aprobada</v>
      </c>
      <c r="Z796" s="1">
        <f t="shared" si="62"/>
        <v>557</v>
      </c>
      <c r="AA796" s="1" t="str">
        <f t="shared" si="63"/>
        <v>Cerrado</v>
      </c>
      <c r="AB796" s="1" t="e">
        <f t="shared" si="64"/>
        <v>#N/A</v>
      </c>
    </row>
    <row r="797" spans="1:28" hidden="1" x14ac:dyDescent="0.3">
      <c r="A797" s="1">
        <v>560</v>
      </c>
      <c r="B797" s="1" t="s">
        <v>1110</v>
      </c>
      <c r="C797" s="5">
        <v>43508.591273148151</v>
      </c>
      <c r="D797" s="1" t="s">
        <v>1271</v>
      </c>
      <c r="E797" s="1" t="s">
        <v>90</v>
      </c>
      <c r="F797" s="1" t="s">
        <v>700</v>
      </c>
      <c r="G797" s="1" t="s">
        <v>653</v>
      </c>
      <c r="H797" s="1" t="s">
        <v>765</v>
      </c>
      <c r="I797" s="1" t="s">
        <v>85</v>
      </c>
      <c r="J797" s="1" t="s">
        <v>746</v>
      </c>
      <c r="K797" s="1" t="s">
        <v>340</v>
      </c>
      <c r="L797" s="2">
        <v>704</v>
      </c>
      <c r="M797" s="1" t="s">
        <v>747</v>
      </c>
      <c r="N797" s="1" t="s">
        <v>887</v>
      </c>
      <c r="O797" s="1"/>
      <c r="P797" s="1"/>
      <c r="Q797" s="1"/>
      <c r="R797" s="1"/>
      <c r="S797" s="1"/>
      <c r="T797" s="1"/>
      <c r="U797" s="1" t="s">
        <v>666</v>
      </c>
      <c r="V797" s="1" t="s">
        <v>667</v>
      </c>
      <c r="W797" s="1"/>
      <c r="X797" s="1">
        <f t="shared" si="60"/>
        <v>560</v>
      </c>
      <c r="Y797" s="1" t="str">
        <f t="shared" si="61"/>
        <v>Estimación Aprobada</v>
      </c>
      <c r="Z797" s="1">
        <f t="shared" si="62"/>
        <v>560</v>
      </c>
      <c r="AA797" s="1" t="str">
        <f t="shared" si="63"/>
        <v>Cerrado</v>
      </c>
      <c r="AB797" s="1" t="e">
        <f t="shared" si="64"/>
        <v>#N/A</v>
      </c>
    </row>
    <row r="798" spans="1:28" hidden="1" x14ac:dyDescent="0.3">
      <c r="A798" s="1">
        <v>561</v>
      </c>
      <c r="B798" s="1" t="s">
        <v>906</v>
      </c>
      <c r="C798" s="5">
        <v>43508.716944444444</v>
      </c>
      <c r="D798" s="1" t="s">
        <v>1272</v>
      </c>
      <c r="E798" s="1" t="s">
        <v>90</v>
      </c>
      <c r="F798" s="1" t="s">
        <v>700</v>
      </c>
      <c r="G798" s="1" t="s">
        <v>653</v>
      </c>
      <c r="H798" s="1" t="s">
        <v>765</v>
      </c>
      <c r="I798" s="1" t="s">
        <v>85</v>
      </c>
      <c r="J798" s="1" t="s">
        <v>746</v>
      </c>
      <c r="K798" s="1" t="s">
        <v>340</v>
      </c>
      <c r="L798" s="2">
        <v>687</v>
      </c>
      <c r="M798" s="1" t="s">
        <v>908</v>
      </c>
      <c r="N798" s="1" t="s">
        <v>887</v>
      </c>
      <c r="O798" s="1"/>
      <c r="P798" s="1"/>
      <c r="Q798" s="1"/>
      <c r="R798" s="1"/>
      <c r="S798" s="1"/>
      <c r="T798" s="1"/>
      <c r="U798" s="1" t="s">
        <v>666</v>
      </c>
      <c r="V798" s="1" t="s">
        <v>667</v>
      </c>
      <c r="W798" s="1"/>
      <c r="X798" s="1" t="e">
        <f t="shared" si="60"/>
        <v>#N/A</v>
      </c>
      <c r="Y798" s="1" t="e">
        <f t="shared" si="61"/>
        <v>#N/A</v>
      </c>
      <c r="Z798" s="1" t="e">
        <f t="shared" si="62"/>
        <v>#N/A</v>
      </c>
      <c r="AA798" s="1" t="e">
        <f t="shared" si="63"/>
        <v>#N/A</v>
      </c>
      <c r="AB798" s="1" t="e">
        <f t="shared" si="64"/>
        <v>#N/A</v>
      </c>
    </row>
    <row r="799" spans="1:28" hidden="1" x14ac:dyDescent="0.3">
      <c r="A799" s="1">
        <v>566</v>
      </c>
      <c r="B799" s="1" t="s">
        <v>1277</v>
      </c>
      <c r="C799" s="5">
        <v>43510.48201388889</v>
      </c>
      <c r="D799" s="1" t="s">
        <v>1278</v>
      </c>
      <c r="E799" s="1" t="s">
        <v>159</v>
      </c>
      <c r="F799" s="1" t="s">
        <v>688</v>
      </c>
      <c r="G799" s="1" t="s">
        <v>653</v>
      </c>
      <c r="H799" s="1" t="s">
        <v>765</v>
      </c>
      <c r="I799" s="1" t="s">
        <v>39</v>
      </c>
      <c r="J799" s="1" t="s">
        <v>210</v>
      </c>
      <c r="K799" s="1" t="s">
        <v>214</v>
      </c>
      <c r="L799" s="2">
        <v>39</v>
      </c>
      <c r="M799" s="1" t="s">
        <v>1279</v>
      </c>
      <c r="N799" s="1" t="s">
        <v>887</v>
      </c>
      <c r="O799" s="1"/>
      <c r="P799" s="1"/>
      <c r="Q799" s="1"/>
      <c r="R799" s="1"/>
      <c r="S799" s="1"/>
      <c r="T799" s="1"/>
      <c r="U799" s="1" t="s">
        <v>666</v>
      </c>
      <c r="V799" s="1" t="s">
        <v>667</v>
      </c>
      <c r="W799" s="1"/>
      <c r="X799" s="1">
        <f t="shared" si="60"/>
        <v>566</v>
      </c>
      <c r="Y799" s="1" t="str">
        <f t="shared" si="61"/>
        <v>Estimación Aprobada</v>
      </c>
      <c r="Z799" s="1">
        <f t="shared" si="62"/>
        <v>566</v>
      </c>
      <c r="AA799" s="1" t="str">
        <f t="shared" si="63"/>
        <v>Cerrado</v>
      </c>
      <c r="AB799" s="1" t="e">
        <f t="shared" si="64"/>
        <v>#N/A</v>
      </c>
    </row>
    <row r="800" spans="1:28" hidden="1" x14ac:dyDescent="0.3">
      <c r="A800" s="1">
        <v>568</v>
      </c>
      <c r="B800" s="1" t="s">
        <v>1110</v>
      </c>
      <c r="C800" s="5">
        <v>43510.65587962963</v>
      </c>
      <c r="D800" s="1" t="s">
        <v>1282</v>
      </c>
      <c r="E800" s="1" t="s">
        <v>90</v>
      </c>
      <c r="F800" s="1" t="s">
        <v>700</v>
      </c>
      <c r="G800" s="1" t="s">
        <v>653</v>
      </c>
      <c r="H800" s="1" t="s">
        <v>765</v>
      </c>
      <c r="I800" s="1" t="s">
        <v>85</v>
      </c>
      <c r="J800" s="1" t="s">
        <v>746</v>
      </c>
      <c r="K800" s="1" t="s">
        <v>340</v>
      </c>
      <c r="L800" s="2">
        <v>704</v>
      </c>
      <c r="M800" s="1" t="s">
        <v>747</v>
      </c>
      <c r="N800" s="1" t="s">
        <v>887</v>
      </c>
      <c r="O800" s="1"/>
      <c r="P800" s="1"/>
      <c r="Q800" s="1"/>
      <c r="R800" s="1"/>
      <c r="S800" s="1"/>
      <c r="T800" s="1"/>
      <c r="U800" s="1" t="s">
        <v>666</v>
      </c>
      <c r="V800" s="1" t="s">
        <v>667</v>
      </c>
      <c r="W800" s="1"/>
      <c r="X800" s="1">
        <f t="shared" si="60"/>
        <v>568</v>
      </c>
      <c r="Y800" s="1" t="str">
        <f t="shared" si="61"/>
        <v>Estimación Aprobada</v>
      </c>
      <c r="Z800" s="1">
        <f t="shared" si="62"/>
        <v>568</v>
      </c>
      <c r="AA800" s="1" t="str">
        <f t="shared" si="63"/>
        <v>Cerrado</v>
      </c>
      <c r="AB800" s="1" t="e">
        <f t="shared" si="64"/>
        <v>#N/A</v>
      </c>
    </row>
    <row r="801" spans="1:28" hidden="1" x14ac:dyDescent="0.3">
      <c r="A801" s="1">
        <v>569</v>
      </c>
      <c r="B801" s="1" t="s">
        <v>1110</v>
      </c>
      <c r="C801" s="5">
        <v>43510.747395833336</v>
      </c>
      <c r="D801" s="1" t="s">
        <v>1283</v>
      </c>
      <c r="E801" s="1" t="s">
        <v>90</v>
      </c>
      <c r="F801" s="1" t="s">
        <v>700</v>
      </c>
      <c r="G801" s="1" t="s">
        <v>653</v>
      </c>
      <c r="H801" s="1" t="s">
        <v>765</v>
      </c>
      <c r="I801" s="1" t="s">
        <v>85</v>
      </c>
      <c r="J801" s="1" t="s">
        <v>746</v>
      </c>
      <c r="K801" s="1" t="s">
        <v>340</v>
      </c>
      <c r="L801" s="2">
        <v>704</v>
      </c>
      <c r="M801" s="1" t="s">
        <v>747</v>
      </c>
      <c r="N801" s="1" t="s">
        <v>887</v>
      </c>
      <c r="O801" s="1"/>
      <c r="P801" s="1"/>
      <c r="Q801" s="1"/>
      <c r="R801" s="1"/>
      <c r="S801" s="1"/>
      <c r="T801" s="1"/>
      <c r="U801" s="1" t="s">
        <v>666</v>
      </c>
      <c r="V801" s="1" t="s">
        <v>667</v>
      </c>
      <c r="W801" s="1"/>
      <c r="X801" s="1">
        <f t="shared" si="60"/>
        <v>569</v>
      </c>
      <c r="Y801" s="1" t="str">
        <f t="shared" si="61"/>
        <v>Estimación Aprobada</v>
      </c>
      <c r="Z801" s="1">
        <f t="shared" si="62"/>
        <v>569</v>
      </c>
      <c r="AA801" s="1" t="str">
        <f t="shared" si="63"/>
        <v>Cerrado</v>
      </c>
      <c r="AB801" s="1" t="e">
        <f t="shared" si="64"/>
        <v>#N/A</v>
      </c>
    </row>
    <row r="802" spans="1:28" hidden="1" x14ac:dyDescent="0.3">
      <c r="A802" s="1">
        <v>570</v>
      </c>
      <c r="B802" s="1" t="s">
        <v>1110</v>
      </c>
      <c r="C802" s="5">
        <v>43514.573692129627</v>
      </c>
      <c r="D802" s="1" t="s">
        <v>1284</v>
      </c>
      <c r="E802" s="1" t="s">
        <v>90</v>
      </c>
      <c r="F802" s="1" t="s">
        <v>700</v>
      </c>
      <c r="G802" s="1" t="s">
        <v>653</v>
      </c>
      <c r="H802" s="1" t="s">
        <v>765</v>
      </c>
      <c r="I802" s="1" t="s">
        <v>85</v>
      </c>
      <c r="J802" s="1" t="s">
        <v>746</v>
      </c>
      <c r="K802" s="1" t="s">
        <v>340</v>
      </c>
      <c r="L802" s="2">
        <v>704</v>
      </c>
      <c r="M802" s="1" t="s">
        <v>747</v>
      </c>
      <c r="N802" s="1" t="s">
        <v>887</v>
      </c>
      <c r="O802" s="1"/>
      <c r="P802" s="1"/>
      <c r="Q802" s="1"/>
      <c r="R802" s="1"/>
      <c r="S802" s="1"/>
      <c r="T802" s="1"/>
      <c r="U802" s="1" t="s">
        <v>666</v>
      </c>
      <c r="V802" s="1" t="s">
        <v>667</v>
      </c>
      <c r="W802" s="1"/>
      <c r="X802" s="1">
        <f t="shared" si="60"/>
        <v>570</v>
      </c>
      <c r="Y802" s="1" t="str">
        <f t="shared" si="61"/>
        <v>Estimación Aprobada</v>
      </c>
      <c r="Z802" s="1">
        <f t="shared" si="62"/>
        <v>570</v>
      </c>
      <c r="AA802" s="1" t="str">
        <f t="shared" si="63"/>
        <v>Cerrado</v>
      </c>
      <c r="AB802" s="1" t="e">
        <f t="shared" si="64"/>
        <v>#N/A</v>
      </c>
    </row>
    <row r="803" spans="1:28" hidden="1" x14ac:dyDescent="0.3">
      <c r="A803" s="1">
        <v>571</v>
      </c>
      <c r="B803" s="1" t="s">
        <v>1110</v>
      </c>
      <c r="C803" s="5">
        <v>43514.780821759261</v>
      </c>
      <c r="D803" s="1" t="s">
        <v>1285</v>
      </c>
      <c r="E803" s="1" t="s">
        <v>90</v>
      </c>
      <c r="F803" s="1" t="s">
        <v>700</v>
      </c>
      <c r="G803" s="1" t="s">
        <v>653</v>
      </c>
      <c r="H803" s="1" t="s">
        <v>765</v>
      </c>
      <c r="I803" s="1" t="s">
        <v>85</v>
      </c>
      <c r="J803" s="1" t="s">
        <v>746</v>
      </c>
      <c r="K803" s="1" t="s">
        <v>340</v>
      </c>
      <c r="L803" s="2">
        <v>704</v>
      </c>
      <c r="M803" s="1" t="s">
        <v>747</v>
      </c>
      <c r="N803" s="1" t="s">
        <v>887</v>
      </c>
      <c r="O803" s="1"/>
      <c r="P803" s="1"/>
      <c r="Q803" s="1"/>
      <c r="R803" s="1"/>
      <c r="S803" s="1"/>
      <c r="T803" s="1"/>
      <c r="U803" s="1" t="s">
        <v>666</v>
      </c>
      <c r="V803" s="1" t="s">
        <v>667</v>
      </c>
      <c r="W803" s="1"/>
      <c r="X803" s="1">
        <f t="shared" si="60"/>
        <v>571</v>
      </c>
      <c r="Y803" s="1" t="str">
        <f t="shared" si="61"/>
        <v>Estimación Aprobada</v>
      </c>
      <c r="Z803" s="1">
        <f t="shared" si="62"/>
        <v>571</v>
      </c>
      <c r="AA803" s="1" t="str">
        <f t="shared" si="63"/>
        <v>Cerrado</v>
      </c>
      <c r="AB803" s="1" t="e">
        <f t="shared" si="64"/>
        <v>#N/A</v>
      </c>
    </row>
    <row r="804" spans="1:28" hidden="1" x14ac:dyDescent="0.3">
      <c r="A804" s="1">
        <v>575</v>
      </c>
      <c r="B804" s="1" t="s">
        <v>906</v>
      </c>
      <c r="C804" s="5">
        <v>43515.744375000002</v>
      </c>
      <c r="D804" s="1" t="s">
        <v>1287</v>
      </c>
      <c r="E804" s="1" t="s">
        <v>90</v>
      </c>
      <c r="F804" s="1" t="s">
        <v>700</v>
      </c>
      <c r="G804" s="1" t="s">
        <v>653</v>
      </c>
      <c r="H804" s="1" t="s">
        <v>765</v>
      </c>
      <c r="I804" s="1" t="s">
        <v>123</v>
      </c>
      <c r="J804" s="1" t="s">
        <v>746</v>
      </c>
      <c r="K804" s="1" t="s">
        <v>340</v>
      </c>
      <c r="L804" s="2">
        <v>687</v>
      </c>
      <c r="M804" s="1" t="s">
        <v>908</v>
      </c>
      <c r="N804" s="1" t="s">
        <v>887</v>
      </c>
      <c r="O804" s="1"/>
      <c r="P804" s="1"/>
      <c r="Q804" s="1"/>
      <c r="R804" s="1"/>
      <c r="S804" s="1"/>
      <c r="T804" s="1"/>
      <c r="U804" s="1" t="s">
        <v>657</v>
      </c>
      <c r="V804" s="1" t="s">
        <v>658</v>
      </c>
      <c r="W804" s="1"/>
      <c r="X804" s="1" t="e">
        <f t="shared" si="60"/>
        <v>#N/A</v>
      </c>
      <c r="Y804" s="1" t="e">
        <f t="shared" si="61"/>
        <v>#N/A</v>
      </c>
      <c r="Z804" s="1" t="e">
        <f t="shared" si="62"/>
        <v>#N/A</v>
      </c>
      <c r="AA804" s="1" t="e">
        <f t="shared" si="63"/>
        <v>#N/A</v>
      </c>
      <c r="AB804" s="1" t="e">
        <f t="shared" si="64"/>
        <v>#N/A</v>
      </c>
    </row>
    <row r="805" spans="1:28" hidden="1" x14ac:dyDescent="0.3">
      <c r="A805" s="1">
        <v>576</v>
      </c>
      <c r="B805" s="1" t="s">
        <v>1110</v>
      </c>
      <c r="C805" s="5">
        <v>43517.563935185186</v>
      </c>
      <c r="D805" s="1" t="s">
        <v>1288</v>
      </c>
      <c r="E805" s="1" t="s">
        <v>90</v>
      </c>
      <c r="F805" s="1" t="s">
        <v>700</v>
      </c>
      <c r="G805" s="1" t="s">
        <v>653</v>
      </c>
      <c r="H805" s="1" t="s">
        <v>765</v>
      </c>
      <c r="I805" s="1" t="s">
        <v>85</v>
      </c>
      <c r="J805" s="1" t="s">
        <v>746</v>
      </c>
      <c r="K805" s="1" t="s">
        <v>340</v>
      </c>
      <c r="L805" s="2">
        <v>704</v>
      </c>
      <c r="M805" s="1" t="s">
        <v>747</v>
      </c>
      <c r="N805" s="1" t="s">
        <v>887</v>
      </c>
      <c r="O805" s="1"/>
      <c r="P805" s="1"/>
      <c r="Q805" s="1"/>
      <c r="R805" s="1"/>
      <c r="S805" s="1"/>
      <c r="T805" s="1"/>
      <c r="U805" s="1" t="s">
        <v>666</v>
      </c>
      <c r="V805" s="1" t="s">
        <v>667</v>
      </c>
      <c r="W805" s="1"/>
      <c r="X805" s="1">
        <f t="shared" si="60"/>
        <v>576</v>
      </c>
      <c r="Y805" s="1" t="str">
        <f t="shared" si="61"/>
        <v>Estimación Aprobada</v>
      </c>
      <c r="Z805" s="1">
        <f t="shared" si="62"/>
        <v>576</v>
      </c>
      <c r="AA805" s="1" t="str">
        <f t="shared" si="63"/>
        <v>Cerrado</v>
      </c>
      <c r="AB805" s="1" t="e">
        <f t="shared" si="64"/>
        <v>#N/A</v>
      </c>
    </row>
    <row r="806" spans="1:28" hidden="1" x14ac:dyDescent="0.3">
      <c r="A806" s="1">
        <v>579</v>
      </c>
      <c r="B806" s="1" t="s">
        <v>340</v>
      </c>
      <c r="C806" s="5">
        <v>43518.737210648149</v>
      </c>
      <c r="D806" s="1" t="s">
        <v>1290</v>
      </c>
      <c r="E806" s="1" t="s">
        <v>90</v>
      </c>
      <c r="F806" s="1" t="s">
        <v>700</v>
      </c>
      <c r="G806" s="1" t="s">
        <v>653</v>
      </c>
      <c r="H806" s="1" t="s">
        <v>765</v>
      </c>
      <c r="I806" s="1" t="s">
        <v>85</v>
      </c>
      <c r="J806" s="1" t="s">
        <v>50</v>
      </c>
      <c r="K806" s="1" t="s">
        <v>340</v>
      </c>
      <c r="L806" s="2">
        <v>704</v>
      </c>
      <c r="M806" s="1" t="s">
        <v>747</v>
      </c>
      <c r="N806" s="1" t="s">
        <v>887</v>
      </c>
      <c r="O806" s="1"/>
      <c r="P806" s="1"/>
      <c r="Q806" s="1"/>
      <c r="R806" s="1"/>
      <c r="S806" s="1"/>
      <c r="T806" s="1"/>
      <c r="U806" s="1" t="s">
        <v>666</v>
      </c>
      <c r="V806" s="1" t="s">
        <v>667</v>
      </c>
      <c r="W806" s="1"/>
      <c r="X806" s="1" t="e">
        <f t="shared" si="60"/>
        <v>#N/A</v>
      </c>
      <c r="Y806" s="1" t="e">
        <f t="shared" si="61"/>
        <v>#N/A</v>
      </c>
      <c r="Z806" s="1" t="e">
        <f t="shared" si="62"/>
        <v>#N/A</v>
      </c>
      <c r="AA806" s="1" t="e">
        <f t="shared" si="63"/>
        <v>#N/A</v>
      </c>
      <c r="AB806" s="1" t="e">
        <f t="shared" si="64"/>
        <v>#N/A</v>
      </c>
    </row>
    <row r="807" spans="1:28" hidden="1" x14ac:dyDescent="0.3">
      <c r="A807" s="1">
        <v>582</v>
      </c>
      <c r="B807" s="1" t="s">
        <v>842</v>
      </c>
      <c r="C807" s="5">
        <v>43518.781944444447</v>
      </c>
      <c r="D807" s="1" t="s">
        <v>1291</v>
      </c>
      <c r="E807" s="1" t="s">
        <v>48</v>
      </c>
      <c r="F807" s="1" t="s">
        <v>652</v>
      </c>
      <c r="G807" s="1" t="s">
        <v>722</v>
      </c>
      <c r="H807" s="1" t="s">
        <v>765</v>
      </c>
      <c r="I807" s="1" t="s">
        <v>123</v>
      </c>
      <c r="J807" s="1" t="s">
        <v>128</v>
      </c>
      <c r="K807" s="1" t="s">
        <v>122</v>
      </c>
      <c r="L807" s="2">
        <v>700</v>
      </c>
      <c r="M807" s="1" t="s">
        <v>680</v>
      </c>
      <c r="N807" s="1" t="s">
        <v>887</v>
      </c>
      <c r="O807" s="1"/>
      <c r="P807" s="1"/>
      <c r="Q807" s="1"/>
      <c r="R807" s="1" t="s">
        <v>218</v>
      </c>
      <c r="S807" s="1" t="s">
        <v>1292</v>
      </c>
      <c r="T807" s="1"/>
      <c r="U807" s="1" t="s">
        <v>666</v>
      </c>
      <c r="V807" s="1" t="s">
        <v>667</v>
      </c>
      <c r="W807" s="1"/>
      <c r="X807" s="1" t="e">
        <f t="shared" si="60"/>
        <v>#N/A</v>
      </c>
      <c r="Y807" s="1" t="e">
        <f t="shared" si="61"/>
        <v>#N/A</v>
      </c>
      <c r="Z807" s="1" t="e">
        <f t="shared" si="62"/>
        <v>#N/A</v>
      </c>
      <c r="AA807" s="1" t="e">
        <f t="shared" si="63"/>
        <v>#N/A</v>
      </c>
      <c r="AB807" s="1" t="e">
        <f t="shared" si="64"/>
        <v>#N/A</v>
      </c>
    </row>
    <row r="808" spans="1:28" hidden="1" x14ac:dyDescent="0.3">
      <c r="A808" s="1">
        <v>588</v>
      </c>
      <c r="B808" s="1" t="s">
        <v>1110</v>
      </c>
      <c r="C808" s="5">
        <v>43522.557060185187</v>
      </c>
      <c r="D808" s="1" t="s">
        <v>1297</v>
      </c>
      <c r="E808" s="1" t="s">
        <v>90</v>
      </c>
      <c r="F808" s="1" t="s">
        <v>700</v>
      </c>
      <c r="G808" s="1" t="s">
        <v>653</v>
      </c>
      <c r="H808" s="1" t="s">
        <v>765</v>
      </c>
      <c r="I808" s="1" t="s">
        <v>85</v>
      </c>
      <c r="J808" s="1" t="s">
        <v>746</v>
      </c>
      <c r="K808" s="1" t="s">
        <v>340</v>
      </c>
      <c r="L808" s="2">
        <v>704</v>
      </c>
      <c r="M808" s="1" t="s">
        <v>747</v>
      </c>
      <c r="N808" s="1" t="s">
        <v>887</v>
      </c>
      <c r="O808" s="1"/>
      <c r="P808" s="1"/>
      <c r="Q808" s="1"/>
      <c r="R808" s="1"/>
      <c r="S808" s="1"/>
      <c r="T808" s="1"/>
      <c r="U808" s="1" t="s">
        <v>666</v>
      </c>
      <c r="V808" s="1" t="s">
        <v>667</v>
      </c>
      <c r="W808" s="1"/>
      <c r="X808" s="1" t="e">
        <f t="shared" si="60"/>
        <v>#N/A</v>
      </c>
      <c r="Y808" s="1" t="e">
        <f t="shared" si="61"/>
        <v>#N/A</v>
      </c>
      <c r="Z808" s="1" t="e">
        <f t="shared" si="62"/>
        <v>#N/A</v>
      </c>
      <c r="AA808" s="1" t="e">
        <f t="shared" si="63"/>
        <v>#N/A</v>
      </c>
      <c r="AB808" s="1" t="e">
        <f t="shared" si="64"/>
        <v>#N/A</v>
      </c>
    </row>
    <row r="809" spans="1:28" hidden="1" x14ac:dyDescent="0.3">
      <c r="A809" s="1">
        <v>591</v>
      </c>
      <c r="B809" s="1" t="s">
        <v>214</v>
      </c>
      <c r="C809" s="5">
        <v>43523.600752314815</v>
      </c>
      <c r="D809" s="1" t="s">
        <v>1299</v>
      </c>
      <c r="E809" s="1" t="s">
        <v>159</v>
      </c>
      <c r="F809" s="1" t="s">
        <v>688</v>
      </c>
      <c r="G809" s="1" t="s">
        <v>653</v>
      </c>
      <c r="H809" s="1" t="s">
        <v>765</v>
      </c>
      <c r="I809" s="1" t="s">
        <v>39</v>
      </c>
      <c r="J809" s="1" t="s">
        <v>210</v>
      </c>
      <c r="K809" s="1" t="s">
        <v>214</v>
      </c>
      <c r="L809" s="2">
        <v>2</v>
      </c>
      <c r="M809" s="1" t="s">
        <v>838</v>
      </c>
      <c r="N809" s="1" t="s">
        <v>887</v>
      </c>
      <c r="O809" s="1"/>
      <c r="P809" s="1"/>
      <c r="Q809" s="1"/>
      <c r="R809" s="1"/>
      <c r="S809" s="1"/>
      <c r="T809" s="1"/>
      <c r="U809" s="1" t="s">
        <v>666</v>
      </c>
      <c r="V809" s="1" t="s">
        <v>667</v>
      </c>
      <c r="W809" s="1"/>
      <c r="X809" s="1" t="e">
        <f t="shared" si="60"/>
        <v>#N/A</v>
      </c>
      <c r="Y809" s="1" t="e">
        <f t="shared" si="61"/>
        <v>#N/A</v>
      </c>
      <c r="Z809" s="1" t="e">
        <f t="shared" si="62"/>
        <v>#N/A</v>
      </c>
      <c r="AA809" s="1" t="e">
        <f t="shared" si="63"/>
        <v>#N/A</v>
      </c>
      <c r="AB809" s="1" t="e">
        <f t="shared" si="64"/>
        <v>#N/A</v>
      </c>
    </row>
    <row r="810" spans="1:28" hidden="1" x14ac:dyDescent="0.3">
      <c r="A810" s="1">
        <v>592</v>
      </c>
      <c r="B810" s="1" t="s">
        <v>846</v>
      </c>
      <c r="C810" s="5">
        <v>43524.474247685182</v>
      </c>
      <c r="D810" s="1" t="s">
        <v>1300</v>
      </c>
      <c r="E810" s="1" t="s">
        <v>48</v>
      </c>
      <c r="F810" s="1" t="s">
        <v>652</v>
      </c>
      <c r="G810" s="1" t="s">
        <v>653</v>
      </c>
      <c r="H810" s="1" t="s">
        <v>765</v>
      </c>
      <c r="I810" s="1" t="s">
        <v>55</v>
      </c>
      <c r="J810" s="1" t="s">
        <v>140</v>
      </c>
      <c r="K810" s="1" t="s">
        <v>650</v>
      </c>
      <c r="L810" s="2">
        <v>722</v>
      </c>
      <c r="M810" s="1" t="s">
        <v>1301</v>
      </c>
      <c r="N810" s="1" t="s">
        <v>887</v>
      </c>
      <c r="O810" s="1"/>
      <c r="P810" s="1"/>
      <c r="Q810" s="1"/>
      <c r="R810" s="1"/>
      <c r="S810" s="1"/>
      <c r="T810" s="1"/>
      <c r="U810" s="1" t="s">
        <v>666</v>
      </c>
      <c r="V810" s="1" t="s">
        <v>667</v>
      </c>
      <c r="W810" s="1"/>
      <c r="X810" s="1" t="e">
        <f t="shared" si="60"/>
        <v>#N/A</v>
      </c>
      <c r="Y810" s="1" t="e">
        <f t="shared" si="61"/>
        <v>#N/A</v>
      </c>
      <c r="Z810" s="1" t="e">
        <f t="shared" si="62"/>
        <v>#N/A</v>
      </c>
      <c r="AA810" s="1" t="e">
        <f t="shared" si="63"/>
        <v>#N/A</v>
      </c>
      <c r="AB810" s="1" t="e">
        <f t="shared" si="64"/>
        <v>#N/A</v>
      </c>
    </row>
    <row r="811" spans="1:28" hidden="1" x14ac:dyDescent="0.3">
      <c r="A811" s="1">
        <v>593</v>
      </c>
      <c r="B811" s="1" t="s">
        <v>1110</v>
      </c>
      <c r="C811" s="5">
        <v>43524.577847222223</v>
      </c>
      <c r="D811" s="1" t="s">
        <v>1302</v>
      </c>
      <c r="E811" s="1" t="s">
        <v>90</v>
      </c>
      <c r="F811" s="1" t="s">
        <v>700</v>
      </c>
      <c r="G811" s="1" t="s">
        <v>653</v>
      </c>
      <c r="H811" s="1" t="s">
        <v>765</v>
      </c>
      <c r="I811" s="1" t="s">
        <v>85</v>
      </c>
      <c r="J811" s="1" t="s">
        <v>746</v>
      </c>
      <c r="K811" s="1" t="s">
        <v>340</v>
      </c>
      <c r="L811" s="2">
        <v>704</v>
      </c>
      <c r="M811" s="1" t="s">
        <v>747</v>
      </c>
      <c r="N811" s="1" t="s">
        <v>887</v>
      </c>
      <c r="O811" s="1"/>
      <c r="P811" s="1"/>
      <c r="Q811" s="1"/>
      <c r="R811" s="1"/>
      <c r="S811" s="1"/>
      <c r="T811" s="1"/>
      <c r="U811" s="1" t="s">
        <v>666</v>
      </c>
      <c r="V811" s="1" t="s">
        <v>667</v>
      </c>
      <c r="W811" s="1"/>
      <c r="X811" s="1" t="e">
        <f t="shared" si="60"/>
        <v>#N/A</v>
      </c>
      <c r="Y811" s="1" t="e">
        <f t="shared" si="61"/>
        <v>#N/A</v>
      </c>
      <c r="Z811" s="1" t="e">
        <f t="shared" si="62"/>
        <v>#N/A</v>
      </c>
      <c r="AA811" s="1" t="e">
        <f t="shared" si="63"/>
        <v>#N/A</v>
      </c>
      <c r="AB811" s="1" t="e">
        <f t="shared" si="64"/>
        <v>#N/A</v>
      </c>
    </row>
    <row r="812" spans="1:28" hidden="1" x14ac:dyDescent="0.3">
      <c r="A812" s="1">
        <v>599</v>
      </c>
      <c r="B812" s="1" t="s">
        <v>678</v>
      </c>
      <c r="C812" s="5">
        <v>43525.741678240738</v>
      </c>
      <c r="D812" s="1" t="s">
        <v>1306</v>
      </c>
      <c r="E812" s="1" t="s">
        <v>48</v>
      </c>
      <c r="F812" s="1" t="s">
        <v>652</v>
      </c>
      <c r="G812" s="1" t="s">
        <v>722</v>
      </c>
      <c r="H812" s="1" t="s">
        <v>765</v>
      </c>
      <c r="I812" s="1" t="s">
        <v>123</v>
      </c>
      <c r="J812" s="1" t="s">
        <v>128</v>
      </c>
      <c r="K812" s="1" t="s">
        <v>122</v>
      </c>
      <c r="L812" s="2">
        <v>700</v>
      </c>
      <c r="M812" s="1" t="s">
        <v>680</v>
      </c>
      <c r="N812" s="1" t="s">
        <v>887</v>
      </c>
      <c r="O812" s="1"/>
      <c r="P812" s="1"/>
      <c r="Q812" s="1"/>
      <c r="R812" s="1"/>
      <c r="S812" s="1"/>
      <c r="T812" s="1"/>
      <c r="U812" s="1" t="s">
        <v>666</v>
      </c>
      <c r="V812" s="1" t="s">
        <v>667</v>
      </c>
      <c r="W812" s="1"/>
      <c r="X812" s="1" t="e">
        <f t="shared" si="60"/>
        <v>#N/A</v>
      </c>
      <c r="Y812" s="1" t="e">
        <f t="shared" si="61"/>
        <v>#N/A</v>
      </c>
      <c r="Z812" s="1" t="e">
        <f t="shared" si="62"/>
        <v>#N/A</v>
      </c>
      <c r="AA812" s="1" t="e">
        <f t="shared" si="63"/>
        <v>#N/A</v>
      </c>
      <c r="AB812" s="1" t="e">
        <f t="shared" si="64"/>
        <v>#N/A</v>
      </c>
    </row>
    <row r="813" spans="1:28" hidden="1" x14ac:dyDescent="0.3">
      <c r="A813" s="1">
        <v>604</v>
      </c>
      <c r="B813" s="1" t="s">
        <v>122</v>
      </c>
      <c r="C813" s="5">
        <v>43529.550023148149</v>
      </c>
      <c r="D813" s="1" t="s">
        <v>1309</v>
      </c>
      <c r="E813" s="1" t="s">
        <v>90</v>
      </c>
      <c r="F813" s="1" t="s">
        <v>700</v>
      </c>
      <c r="G813" s="1" t="s">
        <v>653</v>
      </c>
      <c r="H813" s="1" t="s">
        <v>765</v>
      </c>
      <c r="I813" s="1" t="s">
        <v>123</v>
      </c>
      <c r="J813" s="1" t="s">
        <v>746</v>
      </c>
      <c r="K813" s="1" t="s">
        <v>122</v>
      </c>
      <c r="L813" s="2">
        <v>807</v>
      </c>
      <c r="M813" s="1" t="s">
        <v>1310</v>
      </c>
      <c r="N813" s="1" t="s">
        <v>887</v>
      </c>
      <c r="O813" s="1"/>
      <c r="P813" s="1"/>
      <c r="Q813" s="1"/>
      <c r="R813" s="1"/>
      <c r="S813" s="1"/>
      <c r="T813" s="1"/>
      <c r="U813" s="1" t="s">
        <v>666</v>
      </c>
      <c r="V813" s="1" t="s">
        <v>667</v>
      </c>
      <c r="W813" s="1"/>
      <c r="X813" s="1" t="e">
        <f t="shared" si="60"/>
        <v>#N/A</v>
      </c>
      <c r="Y813" s="1" t="e">
        <f t="shared" si="61"/>
        <v>#N/A</v>
      </c>
      <c r="Z813" s="1" t="e">
        <f t="shared" si="62"/>
        <v>#N/A</v>
      </c>
      <c r="AA813" s="1" t="e">
        <f t="shared" si="63"/>
        <v>#N/A</v>
      </c>
      <c r="AB813" s="1" t="e">
        <f t="shared" si="64"/>
        <v>#N/A</v>
      </c>
    </row>
    <row r="814" spans="1:28" hidden="1" x14ac:dyDescent="0.3">
      <c r="A814" s="1">
        <v>610</v>
      </c>
      <c r="B814" s="1" t="s">
        <v>1110</v>
      </c>
      <c r="C814" s="5">
        <v>43531.50540509259</v>
      </c>
      <c r="D814" s="1" t="s">
        <v>1319</v>
      </c>
      <c r="E814" s="1" t="s">
        <v>90</v>
      </c>
      <c r="F814" s="1" t="s">
        <v>700</v>
      </c>
      <c r="G814" s="1" t="s">
        <v>653</v>
      </c>
      <c r="H814" s="1" t="s">
        <v>765</v>
      </c>
      <c r="I814" s="1" t="s">
        <v>85</v>
      </c>
      <c r="J814" s="1" t="s">
        <v>746</v>
      </c>
      <c r="K814" s="1" t="s">
        <v>340</v>
      </c>
      <c r="L814" s="2">
        <v>704</v>
      </c>
      <c r="M814" s="1" t="s">
        <v>747</v>
      </c>
      <c r="N814" s="1" t="s">
        <v>887</v>
      </c>
      <c r="O814" s="1"/>
      <c r="P814" s="1"/>
      <c r="Q814" s="1"/>
      <c r="R814" s="1"/>
      <c r="S814" s="1"/>
      <c r="T814" s="1"/>
      <c r="U814" s="1" t="s">
        <v>666</v>
      </c>
      <c r="V814" s="1" t="s">
        <v>667</v>
      </c>
      <c r="W814" s="1"/>
      <c r="X814" s="1" t="e">
        <f t="shared" si="60"/>
        <v>#N/A</v>
      </c>
      <c r="Y814" s="1" t="e">
        <f t="shared" si="61"/>
        <v>#N/A</v>
      </c>
      <c r="Z814" s="1" t="e">
        <f t="shared" si="62"/>
        <v>#N/A</v>
      </c>
      <c r="AA814" s="1" t="e">
        <f t="shared" si="63"/>
        <v>#N/A</v>
      </c>
      <c r="AB814" s="1" t="e">
        <f t="shared" si="64"/>
        <v>#N/A</v>
      </c>
    </row>
    <row r="815" spans="1:28" hidden="1" x14ac:dyDescent="0.3">
      <c r="A815" s="1">
        <v>611</v>
      </c>
      <c r="B815" s="1" t="s">
        <v>906</v>
      </c>
      <c r="C815" s="5">
        <v>43531.651736111111</v>
      </c>
      <c r="D815" s="1" t="s">
        <v>1320</v>
      </c>
      <c r="E815" s="1" t="s">
        <v>90</v>
      </c>
      <c r="F815" s="1" t="s">
        <v>700</v>
      </c>
      <c r="G815" s="1" t="s">
        <v>653</v>
      </c>
      <c r="H815" s="1" t="s">
        <v>765</v>
      </c>
      <c r="I815" s="1" t="s">
        <v>85</v>
      </c>
      <c r="J815" s="1" t="s">
        <v>746</v>
      </c>
      <c r="K815" s="1" t="s">
        <v>340</v>
      </c>
      <c r="L815" s="2">
        <v>687</v>
      </c>
      <c r="M815" s="1" t="s">
        <v>908</v>
      </c>
      <c r="N815" s="1" t="s">
        <v>887</v>
      </c>
      <c r="O815" s="1"/>
      <c r="P815" s="1"/>
      <c r="Q815" s="1"/>
      <c r="R815" s="1"/>
      <c r="S815" s="1"/>
      <c r="T815" s="1"/>
      <c r="U815" s="1" t="s">
        <v>666</v>
      </c>
      <c r="V815" s="1" t="s">
        <v>667</v>
      </c>
      <c r="W815" s="1"/>
      <c r="X815" s="1" t="e">
        <f t="shared" si="60"/>
        <v>#N/A</v>
      </c>
      <c r="Y815" s="1" t="e">
        <f t="shared" si="61"/>
        <v>#N/A</v>
      </c>
      <c r="Z815" s="1" t="e">
        <f t="shared" si="62"/>
        <v>#N/A</v>
      </c>
      <c r="AA815" s="1" t="e">
        <f t="shared" si="63"/>
        <v>#N/A</v>
      </c>
      <c r="AB815" s="1" t="e">
        <f t="shared" si="64"/>
        <v>#N/A</v>
      </c>
    </row>
    <row r="816" spans="1:28" hidden="1" x14ac:dyDescent="0.3">
      <c r="A816" s="1">
        <v>612</v>
      </c>
      <c r="B816" s="1" t="s">
        <v>1110</v>
      </c>
      <c r="C816" s="5">
        <v>43532.537939814814</v>
      </c>
      <c r="D816" s="1" t="s">
        <v>1321</v>
      </c>
      <c r="E816" s="1" t="s">
        <v>90</v>
      </c>
      <c r="F816" s="1" t="s">
        <v>700</v>
      </c>
      <c r="G816" s="1" t="s">
        <v>653</v>
      </c>
      <c r="H816" s="1" t="s">
        <v>765</v>
      </c>
      <c r="I816" s="1" t="s">
        <v>85</v>
      </c>
      <c r="J816" s="1" t="s">
        <v>746</v>
      </c>
      <c r="K816" s="1" t="s">
        <v>340</v>
      </c>
      <c r="L816" s="2">
        <v>704</v>
      </c>
      <c r="M816" s="1" t="s">
        <v>747</v>
      </c>
      <c r="N816" s="1" t="s">
        <v>887</v>
      </c>
      <c r="O816" s="1"/>
      <c r="P816" s="1"/>
      <c r="Q816" s="1"/>
      <c r="R816" s="1"/>
      <c r="S816" s="1"/>
      <c r="T816" s="1"/>
      <c r="U816" s="1" t="s">
        <v>666</v>
      </c>
      <c r="V816" s="1" t="s">
        <v>667</v>
      </c>
      <c r="W816" s="1"/>
      <c r="X816" s="1" t="e">
        <f t="shared" si="60"/>
        <v>#N/A</v>
      </c>
      <c r="Y816" s="1" t="e">
        <f t="shared" si="61"/>
        <v>#N/A</v>
      </c>
      <c r="Z816" s="1" t="e">
        <f t="shared" si="62"/>
        <v>#N/A</v>
      </c>
      <c r="AA816" s="1" t="e">
        <f t="shared" si="63"/>
        <v>#N/A</v>
      </c>
      <c r="AB816" s="1" t="e">
        <f t="shared" si="64"/>
        <v>#N/A</v>
      </c>
    </row>
    <row r="817" spans="1:28" hidden="1" x14ac:dyDescent="0.3">
      <c r="A817" s="1">
        <v>613</v>
      </c>
      <c r="B817" s="1" t="s">
        <v>1107</v>
      </c>
      <c r="C817" s="5">
        <v>43532.560995370368</v>
      </c>
      <c r="D817" s="1" t="s">
        <v>1322</v>
      </c>
      <c r="E817" s="1" t="s">
        <v>48</v>
      </c>
      <c r="F817" s="1" t="s">
        <v>652</v>
      </c>
      <c r="G817" s="1" t="s">
        <v>653</v>
      </c>
      <c r="H817" s="1" t="s">
        <v>765</v>
      </c>
      <c r="I817" s="1" t="s">
        <v>123</v>
      </c>
      <c r="J817" s="1" t="s">
        <v>283</v>
      </c>
      <c r="K817" s="1" t="s">
        <v>281</v>
      </c>
      <c r="L817" s="2">
        <v>802</v>
      </c>
      <c r="M817" s="1" t="s">
        <v>655</v>
      </c>
      <c r="N817" s="1" t="s">
        <v>887</v>
      </c>
      <c r="O817" s="1"/>
      <c r="P817" s="1"/>
      <c r="Q817" s="1"/>
      <c r="R817" s="1"/>
      <c r="S817" s="1"/>
      <c r="T817" s="1"/>
      <c r="U817" s="1" t="s">
        <v>666</v>
      </c>
      <c r="V817" s="1" t="s">
        <v>667</v>
      </c>
      <c r="W817" s="1"/>
      <c r="X817" s="1">
        <f t="shared" si="60"/>
        <v>613</v>
      </c>
      <c r="Y817" s="1" t="str">
        <f t="shared" si="61"/>
        <v>Estimación Cancelada Desarrollo</v>
      </c>
      <c r="Z817" s="1" t="e">
        <f t="shared" si="62"/>
        <v>#N/A</v>
      </c>
      <c r="AA817" s="1" t="e">
        <f t="shared" si="63"/>
        <v>#N/A</v>
      </c>
      <c r="AB817" s="1" t="e">
        <f t="shared" si="64"/>
        <v>#N/A</v>
      </c>
    </row>
    <row r="818" spans="1:28" hidden="1" x14ac:dyDescent="0.3">
      <c r="A818" s="1">
        <v>623</v>
      </c>
      <c r="B818" s="1" t="s">
        <v>1110</v>
      </c>
      <c r="C818" s="5">
        <v>43537.662638888891</v>
      </c>
      <c r="D818" s="1" t="s">
        <v>1329</v>
      </c>
      <c r="E818" s="1" t="s">
        <v>90</v>
      </c>
      <c r="F818" s="1" t="s">
        <v>700</v>
      </c>
      <c r="G818" s="1" t="s">
        <v>653</v>
      </c>
      <c r="H818" s="1" t="s">
        <v>765</v>
      </c>
      <c r="I818" s="1" t="s">
        <v>85</v>
      </c>
      <c r="J818" s="1" t="s">
        <v>746</v>
      </c>
      <c r="K818" s="1" t="s">
        <v>340</v>
      </c>
      <c r="L818" s="2">
        <v>704</v>
      </c>
      <c r="M818" s="1" t="s">
        <v>747</v>
      </c>
      <c r="N818" s="1" t="s">
        <v>887</v>
      </c>
      <c r="O818" s="1"/>
      <c r="P818" s="1"/>
      <c r="Q818" s="1"/>
      <c r="R818" s="1"/>
      <c r="S818" s="1"/>
      <c r="T818" s="1"/>
      <c r="U818" s="1" t="s">
        <v>666</v>
      </c>
      <c r="V818" s="1" t="s">
        <v>667</v>
      </c>
      <c r="W818" s="1"/>
      <c r="X818" s="1" t="e">
        <f t="shared" si="60"/>
        <v>#N/A</v>
      </c>
      <c r="Y818" s="1" t="e">
        <f t="shared" si="61"/>
        <v>#N/A</v>
      </c>
      <c r="Z818" s="1" t="e">
        <f t="shared" si="62"/>
        <v>#N/A</v>
      </c>
      <c r="AA818" s="1" t="e">
        <f t="shared" si="63"/>
        <v>#N/A</v>
      </c>
      <c r="AB818" s="1" t="e">
        <f t="shared" si="64"/>
        <v>#N/A</v>
      </c>
    </row>
    <row r="819" spans="1:28" hidden="1" x14ac:dyDescent="0.3">
      <c r="A819" s="1">
        <v>624</v>
      </c>
      <c r="B819" s="1" t="s">
        <v>103</v>
      </c>
      <c r="C819" s="5">
        <v>43537.785254629627</v>
      </c>
      <c r="D819" s="1" t="s">
        <v>1330</v>
      </c>
      <c r="E819" s="1" t="s">
        <v>90</v>
      </c>
      <c r="F819" s="1" t="s">
        <v>700</v>
      </c>
      <c r="G819" s="1" t="s">
        <v>653</v>
      </c>
      <c r="H819" s="1" t="s">
        <v>765</v>
      </c>
      <c r="I819" s="1" t="s">
        <v>85</v>
      </c>
      <c r="J819" s="1" t="s">
        <v>109</v>
      </c>
      <c r="K819" s="1" t="s">
        <v>103</v>
      </c>
      <c r="L819" s="2">
        <v>644</v>
      </c>
      <c r="M819" s="1" t="s">
        <v>1175</v>
      </c>
      <c r="N819" s="1" t="s">
        <v>887</v>
      </c>
      <c r="O819" s="1"/>
      <c r="P819" s="1"/>
      <c r="Q819" s="1"/>
      <c r="R819" s="1"/>
      <c r="S819" s="1"/>
      <c r="T819" s="1"/>
      <c r="U819" s="1" t="s">
        <v>666</v>
      </c>
      <c r="V819" s="1" t="s">
        <v>667</v>
      </c>
      <c r="W819" s="1"/>
      <c r="X819" s="1" t="e">
        <f t="shared" si="60"/>
        <v>#N/A</v>
      </c>
      <c r="Y819" s="1" t="e">
        <f t="shared" si="61"/>
        <v>#N/A</v>
      </c>
      <c r="Z819" s="1" t="e">
        <f t="shared" si="62"/>
        <v>#N/A</v>
      </c>
      <c r="AA819" s="1" t="e">
        <f t="shared" si="63"/>
        <v>#N/A</v>
      </c>
      <c r="AB819" s="1" t="e">
        <f t="shared" si="64"/>
        <v>#N/A</v>
      </c>
    </row>
    <row r="820" spans="1:28" hidden="1" x14ac:dyDescent="0.3">
      <c r="A820" s="1">
        <v>626</v>
      </c>
      <c r="B820" s="1" t="s">
        <v>842</v>
      </c>
      <c r="C820" s="5">
        <v>43538.479224537034</v>
      </c>
      <c r="D820" s="1" t="s">
        <v>1331</v>
      </c>
      <c r="E820" s="1" t="s">
        <v>48</v>
      </c>
      <c r="F820" s="1" t="s">
        <v>652</v>
      </c>
      <c r="G820" s="1" t="s">
        <v>722</v>
      </c>
      <c r="H820" s="1" t="s">
        <v>765</v>
      </c>
      <c r="I820" s="1" t="s">
        <v>123</v>
      </c>
      <c r="J820" s="1" t="s">
        <v>128</v>
      </c>
      <c r="K820" s="1" t="s">
        <v>122</v>
      </c>
      <c r="L820" s="2">
        <v>700</v>
      </c>
      <c r="M820" s="1" t="s">
        <v>680</v>
      </c>
      <c r="N820" s="1" t="s">
        <v>887</v>
      </c>
      <c r="O820" s="1"/>
      <c r="P820" s="1"/>
      <c r="Q820" s="1"/>
      <c r="R820" s="1"/>
      <c r="S820" s="1"/>
      <c r="T820" s="1"/>
      <c r="U820" s="1" t="s">
        <v>666</v>
      </c>
      <c r="V820" s="1" t="s">
        <v>667</v>
      </c>
      <c r="W820" s="1"/>
      <c r="X820" s="1" t="e">
        <f t="shared" si="60"/>
        <v>#N/A</v>
      </c>
      <c r="Y820" s="1" t="e">
        <f t="shared" si="61"/>
        <v>#N/A</v>
      </c>
      <c r="Z820" s="1" t="e">
        <f t="shared" si="62"/>
        <v>#N/A</v>
      </c>
      <c r="AA820" s="1" t="e">
        <f t="shared" si="63"/>
        <v>#N/A</v>
      </c>
      <c r="AB820" s="1" t="e">
        <f t="shared" si="64"/>
        <v>#N/A</v>
      </c>
    </row>
    <row r="821" spans="1:28" hidden="1" x14ac:dyDescent="0.3">
      <c r="A821" s="1">
        <v>628</v>
      </c>
      <c r="B821" s="1" t="s">
        <v>842</v>
      </c>
      <c r="C821" s="5">
        <v>43538.479675925926</v>
      </c>
      <c r="D821" s="1" t="s">
        <v>1332</v>
      </c>
      <c r="E821" s="1" t="s">
        <v>48</v>
      </c>
      <c r="F821" s="1" t="s">
        <v>652</v>
      </c>
      <c r="G821" s="1" t="s">
        <v>722</v>
      </c>
      <c r="H821" s="1" t="s">
        <v>765</v>
      </c>
      <c r="I821" s="1" t="s">
        <v>123</v>
      </c>
      <c r="J821" s="1" t="s">
        <v>128</v>
      </c>
      <c r="K821" s="1" t="s">
        <v>122</v>
      </c>
      <c r="L821" s="2">
        <v>700</v>
      </c>
      <c r="M821" s="1" t="s">
        <v>680</v>
      </c>
      <c r="N821" s="1" t="s">
        <v>887</v>
      </c>
      <c r="O821" s="1"/>
      <c r="P821" s="1"/>
      <c r="Q821" s="1"/>
      <c r="R821" s="1"/>
      <c r="S821" s="1"/>
      <c r="T821" s="1"/>
      <c r="U821" s="1" t="s">
        <v>657</v>
      </c>
      <c r="V821" s="1" t="s">
        <v>658</v>
      </c>
      <c r="W821" s="1"/>
      <c r="X821" s="1" t="e">
        <f t="shared" si="60"/>
        <v>#N/A</v>
      </c>
      <c r="Y821" s="1" t="e">
        <f t="shared" si="61"/>
        <v>#N/A</v>
      </c>
      <c r="Z821" s="1" t="e">
        <f t="shared" si="62"/>
        <v>#N/A</v>
      </c>
      <c r="AA821" s="1" t="e">
        <f t="shared" si="63"/>
        <v>#N/A</v>
      </c>
      <c r="AB821" s="1" t="e">
        <f t="shared" si="64"/>
        <v>#N/A</v>
      </c>
    </row>
    <row r="822" spans="1:28" hidden="1" x14ac:dyDescent="0.3">
      <c r="A822" s="1">
        <v>629</v>
      </c>
      <c r="B822" s="1" t="s">
        <v>760</v>
      </c>
      <c r="C822" s="5">
        <v>43538.514525462961</v>
      </c>
      <c r="D822" s="1" t="s">
        <v>1333</v>
      </c>
      <c r="E822" s="1" t="s">
        <v>48</v>
      </c>
      <c r="F822" s="1" t="s">
        <v>652</v>
      </c>
      <c r="G822" s="1" t="s">
        <v>722</v>
      </c>
      <c r="H822" s="1" t="s">
        <v>765</v>
      </c>
      <c r="I822" s="1" t="s">
        <v>123</v>
      </c>
      <c r="J822" s="1" t="s">
        <v>128</v>
      </c>
      <c r="K822" s="1" t="s">
        <v>122</v>
      </c>
      <c r="L822" s="2">
        <v>700</v>
      </c>
      <c r="M822" s="1" t="s">
        <v>680</v>
      </c>
      <c r="N822" s="1" t="s">
        <v>887</v>
      </c>
      <c r="O822" s="1"/>
      <c r="P822" s="1"/>
      <c r="Q822" s="1"/>
      <c r="R822" s="1"/>
      <c r="S822" s="1"/>
      <c r="T822" s="1"/>
      <c r="U822" s="1" t="s">
        <v>666</v>
      </c>
      <c r="V822" s="1" t="s">
        <v>667</v>
      </c>
      <c r="W822" s="1"/>
      <c r="X822" s="1" t="e">
        <f t="shared" si="60"/>
        <v>#N/A</v>
      </c>
      <c r="Y822" s="1" t="e">
        <f t="shared" si="61"/>
        <v>#N/A</v>
      </c>
      <c r="Z822" s="1" t="e">
        <f t="shared" si="62"/>
        <v>#N/A</v>
      </c>
      <c r="AA822" s="1" t="e">
        <f t="shared" si="63"/>
        <v>#N/A</v>
      </c>
      <c r="AB822" s="1" t="e">
        <f t="shared" si="64"/>
        <v>#N/A</v>
      </c>
    </row>
    <row r="823" spans="1:28" hidden="1" x14ac:dyDescent="0.3">
      <c r="A823" s="1">
        <v>633</v>
      </c>
      <c r="B823" s="1" t="s">
        <v>1110</v>
      </c>
      <c r="C823" s="5">
        <v>43539.698993055557</v>
      </c>
      <c r="D823" s="1" t="s">
        <v>1337</v>
      </c>
      <c r="E823" s="1" t="s">
        <v>90</v>
      </c>
      <c r="F823" s="1" t="s">
        <v>700</v>
      </c>
      <c r="G823" s="1" t="s">
        <v>653</v>
      </c>
      <c r="H823" s="1" t="s">
        <v>765</v>
      </c>
      <c r="I823" s="1" t="s">
        <v>85</v>
      </c>
      <c r="J823" s="1" t="s">
        <v>746</v>
      </c>
      <c r="K823" s="1" t="s">
        <v>340</v>
      </c>
      <c r="L823" s="2">
        <v>704</v>
      </c>
      <c r="M823" s="1" t="s">
        <v>747</v>
      </c>
      <c r="N823" s="1" t="s">
        <v>887</v>
      </c>
      <c r="O823" s="1"/>
      <c r="P823" s="1"/>
      <c r="Q823" s="1"/>
      <c r="R823" s="1"/>
      <c r="S823" s="1"/>
      <c r="T823" s="1"/>
      <c r="U823" s="1" t="s">
        <v>666</v>
      </c>
      <c r="V823" s="1" t="s">
        <v>667</v>
      </c>
      <c r="W823" s="1"/>
      <c r="X823" s="1" t="e">
        <f t="shared" si="60"/>
        <v>#N/A</v>
      </c>
      <c r="Y823" s="1" t="e">
        <f t="shared" si="61"/>
        <v>#N/A</v>
      </c>
      <c r="Z823" s="1" t="e">
        <f t="shared" si="62"/>
        <v>#N/A</v>
      </c>
      <c r="AA823" s="1" t="e">
        <f t="shared" si="63"/>
        <v>#N/A</v>
      </c>
      <c r="AB823" s="1" t="e">
        <f t="shared" si="64"/>
        <v>#N/A</v>
      </c>
    </row>
    <row r="824" spans="1:28" hidden="1" x14ac:dyDescent="0.3">
      <c r="A824" s="1">
        <v>635</v>
      </c>
      <c r="B824" s="1" t="s">
        <v>281</v>
      </c>
      <c r="C824" s="5">
        <v>43543.433206018519</v>
      </c>
      <c r="D824" s="1" t="s">
        <v>1340</v>
      </c>
      <c r="E824" s="1" t="s">
        <v>48</v>
      </c>
      <c r="F824" s="1" t="s">
        <v>652</v>
      </c>
      <c r="G824" s="1" t="s">
        <v>653</v>
      </c>
      <c r="H824" s="1" t="s">
        <v>765</v>
      </c>
      <c r="I824" s="1" t="s">
        <v>123</v>
      </c>
      <c r="J824" s="1" t="s">
        <v>283</v>
      </c>
      <c r="K824" s="1" t="s">
        <v>281</v>
      </c>
      <c r="L824" s="2">
        <v>802</v>
      </c>
      <c r="M824" s="1" t="s">
        <v>655</v>
      </c>
      <c r="N824" s="1" t="s">
        <v>887</v>
      </c>
      <c r="O824" s="1"/>
      <c r="P824" s="1"/>
      <c r="Q824" s="1"/>
      <c r="R824" s="1"/>
      <c r="S824" s="1"/>
      <c r="T824" s="1"/>
      <c r="U824" s="1" t="s">
        <v>666</v>
      </c>
      <c r="V824" s="1" t="s">
        <v>667</v>
      </c>
      <c r="W824" s="1"/>
      <c r="X824" s="1" t="e">
        <f t="shared" si="60"/>
        <v>#N/A</v>
      </c>
      <c r="Y824" s="1" t="e">
        <f t="shared" si="61"/>
        <v>#N/A</v>
      </c>
      <c r="Z824" s="1" t="e">
        <f t="shared" si="62"/>
        <v>#N/A</v>
      </c>
      <c r="AA824" s="1" t="e">
        <f t="shared" si="63"/>
        <v>#N/A</v>
      </c>
      <c r="AB824" s="1" t="e">
        <f t="shared" si="64"/>
        <v>#N/A</v>
      </c>
    </row>
    <row r="825" spans="1:28" hidden="1" x14ac:dyDescent="0.3">
      <c r="A825" s="1">
        <v>639</v>
      </c>
      <c r="B825" s="1" t="s">
        <v>1277</v>
      </c>
      <c r="C825" s="5">
        <v>43544.525497685187</v>
      </c>
      <c r="D825" s="1" t="s">
        <v>1343</v>
      </c>
      <c r="E825" s="1" t="s">
        <v>159</v>
      </c>
      <c r="F825" s="1" t="s">
        <v>688</v>
      </c>
      <c r="G825" s="1" t="s">
        <v>653</v>
      </c>
      <c r="H825" s="1" t="s">
        <v>765</v>
      </c>
      <c r="I825" s="1" t="s">
        <v>39</v>
      </c>
      <c r="J825" s="1" t="s">
        <v>210</v>
      </c>
      <c r="K825" s="1" t="s">
        <v>214</v>
      </c>
      <c r="L825" s="2">
        <v>2</v>
      </c>
      <c r="M825" s="1" t="s">
        <v>838</v>
      </c>
      <c r="N825" s="1" t="s">
        <v>887</v>
      </c>
      <c r="O825" s="1"/>
      <c r="P825" s="1"/>
      <c r="Q825" s="1"/>
      <c r="R825" s="1"/>
      <c r="S825" s="1"/>
      <c r="T825" s="1"/>
      <c r="U825" s="1" t="s">
        <v>666</v>
      </c>
      <c r="V825" s="1" t="s">
        <v>667</v>
      </c>
      <c r="W825" s="1"/>
      <c r="X825" s="1" t="e">
        <f t="shared" si="60"/>
        <v>#N/A</v>
      </c>
      <c r="Y825" s="1" t="e">
        <f t="shared" si="61"/>
        <v>#N/A</v>
      </c>
      <c r="Z825" s="1" t="e">
        <f t="shared" si="62"/>
        <v>#N/A</v>
      </c>
      <c r="AA825" s="1" t="e">
        <f t="shared" si="63"/>
        <v>#N/A</v>
      </c>
      <c r="AB825" s="1" t="e">
        <f t="shared" si="64"/>
        <v>#N/A</v>
      </c>
    </row>
    <row r="826" spans="1:28" hidden="1" x14ac:dyDescent="0.3">
      <c r="A826" s="1">
        <v>640</v>
      </c>
      <c r="B826" s="1" t="s">
        <v>1107</v>
      </c>
      <c r="C826" s="5">
        <v>43546.406099537038</v>
      </c>
      <c r="D826" s="1" t="s">
        <v>1344</v>
      </c>
      <c r="E826" s="1" t="s">
        <v>48</v>
      </c>
      <c r="F826" s="1" t="s">
        <v>652</v>
      </c>
      <c r="G826" s="1" t="s">
        <v>653</v>
      </c>
      <c r="H826" s="1" t="s">
        <v>765</v>
      </c>
      <c r="I826" s="1" t="s">
        <v>123</v>
      </c>
      <c r="J826" s="1" t="s">
        <v>394</v>
      </c>
      <c r="K826" s="1" t="s">
        <v>281</v>
      </c>
      <c r="L826" s="2">
        <v>615</v>
      </c>
      <c r="M826" s="1" t="s">
        <v>738</v>
      </c>
      <c r="N826" s="1" t="s">
        <v>887</v>
      </c>
      <c r="O826" s="1"/>
      <c r="P826" s="1"/>
      <c r="Q826" s="1"/>
      <c r="R826" s="1"/>
      <c r="S826" s="1"/>
      <c r="T826" s="1"/>
      <c r="U826" s="1" t="s">
        <v>666</v>
      </c>
      <c r="V826" s="1" t="s">
        <v>667</v>
      </c>
      <c r="W826" s="1"/>
      <c r="X826" s="1" t="e">
        <f t="shared" si="60"/>
        <v>#N/A</v>
      </c>
      <c r="Y826" s="1" t="e">
        <f t="shared" si="61"/>
        <v>#N/A</v>
      </c>
      <c r="Z826" s="1" t="e">
        <f t="shared" si="62"/>
        <v>#N/A</v>
      </c>
      <c r="AA826" s="1" t="e">
        <f t="shared" si="63"/>
        <v>#N/A</v>
      </c>
      <c r="AB826" s="1" t="e">
        <f t="shared" si="64"/>
        <v>#N/A</v>
      </c>
    </row>
    <row r="827" spans="1:28" hidden="1" x14ac:dyDescent="0.3">
      <c r="A827" s="1">
        <v>642</v>
      </c>
      <c r="B827" s="1" t="s">
        <v>846</v>
      </c>
      <c r="C827" s="5">
        <v>43546.443506944444</v>
      </c>
      <c r="D827" s="1" t="s">
        <v>1345</v>
      </c>
      <c r="E827" s="1" t="s">
        <v>48</v>
      </c>
      <c r="F827" s="1" t="s">
        <v>652</v>
      </c>
      <c r="G827" s="1" t="s">
        <v>653</v>
      </c>
      <c r="H827" s="1" t="s">
        <v>765</v>
      </c>
      <c r="I827" s="1" t="s">
        <v>55</v>
      </c>
      <c r="J827" s="1" t="s">
        <v>140</v>
      </c>
      <c r="K827" s="1" t="s">
        <v>650</v>
      </c>
      <c r="L827" s="2">
        <v>722</v>
      </c>
      <c r="M827" s="1" t="s">
        <v>1301</v>
      </c>
      <c r="N827" s="1" t="s">
        <v>887</v>
      </c>
      <c r="O827" s="1"/>
      <c r="P827" s="1"/>
      <c r="Q827" s="1"/>
      <c r="R827" s="1"/>
      <c r="S827" s="1"/>
      <c r="T827" s="1"/>
      <c r="U827" s="1" t="s">
        <v>666</v>
      </c>
      <c r="V827" s="1" t="s">
        <v>667</v>
      </c>
      <c r="W827" s="1"/>
      <c r="X827" s="1" t="e">
        <f t="shared" si="60"/>
        <v>#N/A</v>
      </c>
      <c r="Y827" s="1" t="e">
        <f t="shared" si="61"/>
        <v>#N/A</v>
      </c>
      <c r="Z827" s="1" t="e">
        <f t="shared" si="62"/>
        <v>#N/A</v>
      </c>
      <c r="AA827" s="1" t="e">
        <f t="shared" si="63"/>
        <v>#N/A</v>
      </c>
      <c r="AB827" s="1" t="e">
        <f t="shared" si="64"/>
        <v>#N/A</v>
      </c>
    </row>
    <row r="828" spans="1:28" hidden="1" x14ac:dyDescent="0.3">
      <c r="A828" s="1">
        <v>645</v>
      </c>
      <c r="B828" s="1" t="s">
        <v>1222</v>
      </c>
      <c r="C828" s="5">
        <v>43549.46603009259</v>
      </c>
      <c r="D828" s="1" t="s">
        <v>1347</v>
      </c>
      <c r="E828" s="1" t="s">
        <v>48</v>
      </c>
      <c r="F828" s="1" t="s">
        <v>713</v>
      </c>
      <c r="G828" s="1" t="s">
        <v>653</v>
      </c>
      <c r="H828" s="1" t="s">
        <v>765</v>
      </c>
      <c r="I828" s="1" t="s">
        <v>55</v>
      </c>
      <c r="J828" s="1" t="s">
        <v>277</v>
      </c>
      <c r="K828" s="1" t="s">
        <v>650</v>
      </c>
      <c r="L828" s="2">
        <v>614</v>
      </c>
      <c r="M828" s="1" t="s">
        <v>808</v>
      </c>
      <c r="N828" s="1" t="s">
        <v>887</v>
      </c>
      <c r="O828" s="1"/>
      <c r="P828" s="1"/>
      <c r="Q828" s="1"/>
      <c r="R828" s="1"/>
      <c r="S828" s="1"/>
      <c r="T828" s="1"/>
      <c r="U828" s="1" t="s">
        <v>666</v>
      </c>
      <c r="V828" s="1" t="s">
        <v>667</v>
      </c>
      <c r="W828" s="1"/>
      <c r="X828" s="1" t="e">
        <f t="shared" si="60"/>
        <v>#N/A</v>
      </c>
      <c r="Y828" s="1" t="e">
        <f t="shared" si="61"/>
        <v>#N/A</v>
      </c>
      <c r="Z828" s="1" t="e">
        <f t="shared" si="62"/>
        <v>#N/A</v>
      </c>
      <c r="AA828" s="1" t="e">
        <f t="shared" si="63"/>
        <v>#N/A</v>
      </c>
      <c r="AB828" s="1" t="e">
        <f t="shared" si="64"/>
        <v>#N/A</v>
      </c>
    </row>
    <row r="829" spans="1:28" hidden="1" x14ac:dyDescent="0.3">
      <c r="A829" s="1">
        <v>646</v>
      </c>
      <c r="B829" s="1" t="s">
        <v>73</v>
      </c>
      <c r="C829" s="5">
        <v>43549.471076388887</v>
      </c>
      <c r="D829" s="1" t="s">
        <v>1348</v>
      </c>
      <c r="E829" s="1" t="s">
        <v>78</v>
      </c>
      <c r="F829" s="1" t="s">
        <v>662</v>
      </c>
      <c r="G829" s="1" t="s">
        <v>653</v>
      </c>
      <c r="H829" s="1" t="s">
        <v>765</v>
      </c>
      <c r="I829" s="1" t="s">
        <v>39</v>
      </c>
      <c r="J829" s="1" t="s">
        <v>79</v>
      </c>
      <c r="K829" s="1" t="s">
        <v>73</v>
      </c>
      <c r="L829" s="2">
        <v>919</v>
      </c>
      <c r="M829" s="1" t="s">
        <v>664</v>
      </c>
      <c r="N829" s="1" t="s">
        <v>887</v>
      </c>
      <c r="O829" s="1"/>
      <c r="P829" s="1"/>
      <c r="Q829" s="1"/>
      <c r="R829" s="1"/>
      <c r="S829" s="1"/>
      <c r="T829" s="1"/>
      <c r="U829" s="1" t="s">
        <v>666</v>
      </c>
      <c r="V829" s="1" t="s">
        <v>667</v>
      </c>
      <c r="W829" s="1"/>
      <c r="X829" s="1" t="e">
        <f t="shared" si="60"/>
        <v>#N/A</v>
      </c>
      <c r="Y829" s="1" t="e">
        <f t="shared" si="61"/>
        <v>#N/A</v>
      </c>
      <c r="Z829" s="1" t="e">
        <f t="shared" si="62"/>
        <v>#N/A</v>
      </c>
      <c r="AA829" s="1" t="e">
        <f t="shared" si="63"/>
        <v>#N/A</v>
      </c>
      <c r="AB829" s="1" t="e">
        <f t="shared" si="64"/>
        <v>#N/A</v>
      </c>
    </row>
    <row r="830" spans="1:28" hidden="1" x14ac:dyDescent="0.3">
      <c r="A830" s="1">
        <v>650</v>
      </c>
      <c r="B830" s="1" t="s">
        <v>73</v>
      </c>
      <c r="C830" s="5">
        <v>43549.490543981483</v>
      </c>
      <c r="D830" s="1" t="s">
        <v>1349</v>
      </c>
      <c r="E830" s="1" t="s">
        <v>78</v>
      </c>
      <c r="F830" s="1" t="s">
        <v>662</v>
      </c>
      <c r="G830" s="1" t="s">
        <v>653</v>
      </c>
      <c r="H830" s="1" t="s">
        <v>765</v>
      </c>
      <c r="I830" s="1" t="s">
        <v>39</v>
      </c>
      <c r="J830" s="1" t="s">
        <v>79</v>
      </c>
      <c r="K830" s="1" t="s">
        <v>73</v>
      </c>
      <c r="L830" s="2">
        <v>832</v>
      </c>
      <c r="M830" s="1" t="s">
        <v>1025</v>
      </c>
      <c r="N830" s="1" t="s">
        <v>887</v>
      </c>
      <c r="O830" s="1"/>
      <c r="P830" s="1"/>
      <c r="Q830" s="1"/>
      <c r="R830" s="1"/>
      <c r="S830" s="1"/>
      <c r="T830" s="1"/>
      <c r="U830" s="1" t="s">
        <v>666</v>
      </c>
      <c r="V830" s="1" t="s">
        <v>667</v>
      </c>
      <c r="W830" s="1"/>
      <c r="X830" s="1" t="e">
        <f t="shared" si="60"/>
        <v>#N/A</v>
      </c>
      <c r="Y830" s="1" t="e">
        <f t="shared" si="61"/>
        <v>#N/A</v>
      </c>
      <c r="Z830" s="1" t="e">
        <f t="shared" si="62"/>
        <v>#N/A</v>
      </c>
      <c r="AA830" s="1" t="e">
        <f t="shared" si="63"/>
        <v>#N/A</v>
      </c>
      <c r="AB830" s="1" t="e">
        <f t="shared" si="64"/>
        <v>#N/A</v>
      </c>
    </row>
    <row r="831" spans="1:28" hidden="1" x14ac:dyDescent="0.3">
      <c r="A831" s="8">
        <v>651</v>
      </c>
      <c r="B831" s="1" t="s">
        <v>1110</v>
      </c>
      <c r="C831" s="5">
        <v>43549.5862037037</v>
      </c>
      <c r="D831" s="8" t="s">
        <v>1350</v>
      </c>
      <c r="E831" s="8" t="s">
        <v>90</v>
      </c>
      <c r="F831" s="1" t="s">
        <v>700</v>
      </c>
      <c r="G831" s="1" t="s">
        <v>653</v>
      </c>
      <c r="H831" s="1" t="s">
        <v>765</v>
      </c>
      <c r="I831" s="1" t="s">
        <v>85</v>
      </c>
      <c r="J831" s="1" t="s">
        <v>746</v>
      </c>
      <c r="K831" s="1" t="s">
        <v>340</v>
      </c>
      <c r="L831" s="2">
        <v>704</v>
      </c>
      <c r="M831" s="1" t="s">
        <v>747</v>
      </c>
      <c r="N831" s="1" t="s">
        <v>887</v>
      </c>
      <c r="O831" s="1"/>
      <c r="P831" s="1"/>
      <c r="Q831" s="1"/>
      <c r="R831" s="1"/>
      <c r="S831" s="1"/>
      <c r="T831" s="1"/>
      <c r="U831" s="1" t="s">
        <v>666</v>
      </c>
      <c r="V831" s="1" t="s">
        <v>667</v>
      </c>
      <c r="W831" s="1"/>
      <c r="X831" s="1" t="e">
        <f t="shared" si="60"/>
        <v>#N/A</v>
      </c>
      <c r="Y831" s="1" t="e">
        <f t="shared" si="61"/>
        <v>#N/A</v>
      </c>
      <c r="Z831" s="1" t="e">
        <f t="shared" si="62"/>
        <v>#N/A</v>
      </c>
      <c r="AA831" s="1" t="e">
        <f t="shared" si="63"/>
        <v>#N/A</v>
      </c>
      <c r="AB831" s="1" t="e">
        <f t="shared" si="64"/>
        <v>#N/A</v>
      </c>
    </row>
    <row r="832" spans="1:28" hidden="1" x14ac:dyDescent="0.3">
      <c r="A832" s="1">
        <v>653</v>
      </c>
      <c r="B832" s="1" t="s">
        <v>1110</v>
      </c>
      <c r="C832" s="5">
        <v>43549.656284722223</v>
      </c>
      <c r="D832" s="1" t="s">
        <v>1351</v>
      </c>
      <c r="E832" s="1" t="s">
        <v>90</v>
      </c>
      <c r="F832" s="1" t="s">
        <v>700</v>
      </c>
      <c r="G832" s="1" t="s">
        <v>653</v>
      </c>
      <c r="H832" s="1" t="s">
        <v>765</v>
      </c>
      <c r="I832" s="1" t="s">
        <v>85</v>
      </c>
      <c r="J832" s="1" t="s">
        <v>746</v>
      </c>
      <c r="K832" s="1" t="s">
        <v>340</v>
      </c>
      <c r="L832" s="2">
        <v>704</v>
      </c>
      <c r="M832" s="1" t="s">
        <v>747</v>
      </c>
      <c r="N832" s="1" t="s">
        <v>887</v>
      </c>
      <c r="O832" s="1"/>
      <c r="P832" s="1"/>
      <c r="Q832" s="1"/>
      <c r="R832" s="1"/>
      <c r="S832" s="1"/>
      <c r="T832" s="1"/>
      <c r="U832" s="1" t="s">
        <v>666</v>
      </c>
      <c r="V832" s="1" t="s">
        <v>667</v>
      </c>
      <c r="W832" s="1"/>
      <c r="X832" s="1" t="e">
        <f t="shared" si="60"/>
        <v>#N/A</v>
      </c>
      <c r="Y832" s="1" t="e">
        <f t="shared" si="61"/>
        <v>#N/A</v>
      </c>
      <c r="Z832" s="1" t="e">
        <f t="shared" si="62"/>
        <v>#N/A</v>
      </c>
      <c r="AA832" s="1" t="e">
        <f t="shared" si="63"/>
        <v>#N/A</v>
      </c>
      <c r="AB832" s="1" t="e">
        <f t="shared" si="64"/>
        <v>#N/A</v>
      </c>
    </row>
    <row r="833" spans="1:28" hidden="1" x14ac:dyDescent="0.3">
      <c r="A833" s="1">
        <v>656</v>
      </c>
      <c r="B833" s="1" t="s">
        <v>760</v>
      </c>
      <c r="C833" s="5">
        <v>43550.520578703705</v>
      </c>
      <c r="D833" s="1" t="s">
        <v>1354</v>
      </c>
      <c r="E833" s="1" t="s">
        <v>48</v>
      </c>
      <c r="F833" s="1" t="s">
        <v>652</v>
      </c>
      <c r="G833" s="1" t="s">
        <v>653</v>
      </c>
      <c r="H833" s="1" t="s">
        <v>765</v>
      </c>
      <c r="I833" s="1" t="s">
        <v>123</v>
      </c>
      <c r="J833" s="1" t="s">
        <v>128</v>
      </c>
      <c r="K833" s="1" t="s">
        <v>122</v>
      </c>
      <c r="L833" s="2">
        <v>700</v>
      </c>
      <c r="M833" s="1" t="s">
        <v>680</v>
      </c>
      <c r="N833" s="1" t="s">
        <v>887</v>
      </c>
      <c r="O833" s="1"/>
      <c r="P833" s="1"/>
      <c r="Q833" s="1"/>
      <c r="R833" s="1"/>
      <c r="S833" s="1"/>
      <c r="T833" s="1"/>
      <c r="U833" s="1" t="s">
        <v>666</v>
      </c>
      <c r="V833" s="1" t="s">
        <v>667</v>
      </c>
      <c r="W833" s="1"/>
      <c r="X833" s="1" t="e">
        <f t="shared" si="60"/>
        <v>#N/A</v>
      </c>
      <c r="Y833" s="1" t="e">
        <f t="shared" si="61"/>
        <v>#N/A</v>
      </c>
      <c r="Z833" s="1" t="e">
        <f t="shared" si="62"/>
        <v>#N/A</v>
      </c>
      <c r="AA833" s="1" t="e">
        <f t="shared" si="63"/>
        <v>#N/A</v>
      </c>
      <c r="AB833" s="1" t="e">
        <f t="shared" si="64"/>
        <v>#N/A</v>
      </c>
    </row>
    <row r="834" spans="1:28" hidden="1" x14ac:dyDescent="0.3">
      <c r="A834" s="1">
        <v>658</v>
      </c>
      <c r="B834" s="1" t="s">
        <v>842</v>
      </c>
      <c r="C834" s="5">
        <v>43550.667500000003</v>
      </c>
      <c r="D834" s="1" t="s">
        <v>1356</v>
      </c>
      <c r="E834" s="1" t="s">
        <v>48</v>
      </c>
      <c r="F834" s="1" t="s">
        <v>652</v>
      </c>
      <c r="G834" s="1" t="s">
        <v>722</v>
      </c>
      <c r="H834" s="1" t="s">
        <v>765</v>
      </c>
      <c r="I834" s="1" t="s">
        <v>123</v>
      </c>
      <c r="J834" s="1" t="s">
        <v>128</v>
      </c>
      <c r="K834" s="1" t="s">
        <v>122</v>
      </c>
      <c r="L834" s="2">
        <v>700</v>
      </c>
      <c r="M834" s="1" t="s">
        <v>680</v>
      </c>
      <c r="N834" s="1" t="s">
        <v>887</v>
      </c>
      <c r="O834" s="1"/>
      <c r="P834" s="1"/>
      <c r="Q834" s="1"/>
      <c r="R834" s="1"/>
      <c r="S834" s="1"/>
      <c r="T834" s="1"/>
      <c r="U834" s="1" t="s">
        <v>666</v>
      </c>
      <c r="V834" s="1" t="s">
        <v>667</v>
      </c>
      <c r="W834" s="1"/>
      <c r="X834" s="1" t="e">
        <f t="shared" ref="X834:X897" si="65">VLOOKUP(A834,h_estimacion,1,FALSE)</f>
        <v>#N/A</v>
      </c>
      <c r="Y834" s="1" t="e">
        <f t="shared" ref="Y834:Y897" si="66">VLOOKUP(A834,h_estimacion,18,FALSE)</f>
        <v>#N/A</v>
      </c>
      <c r="Z834" s="1" t="e">
        <f t="shared" ref="Z834:Z897" si="67">VLOOKUP(A834,h_project,1,FALSE)</f>
        <v>#N/A</v>
      </c>
      <c r="AA834" s="1" t="e">
        <f t="shared" ref="AA834:AA897" si="68">VLOOKUP(A834,h_project,4,FALSE)</f>
        <v>#N/A</v>
      </c>
      <c r="AB834" s="1" t="e">
        <f t="shared" ref="AB834:AB897" si="69">VLOOKUP(A834,ds,1,FALSE)</f>
        <v>#N/A</v>
      </c>
    </row>
    <row r="835" spans="1:28" hidden="1" x14ac:dyDescent="0.3">
      <c r="A835" s="1">
        <v>662</v>
      </c>
      <c r="B835" s="1" t="s">
        <v>1110</v>
      </c>
      <c r="C835" s="5">
        <v>43551.589548611111</v>
      </c>
      <c r="D835" s="1" t="s">
        <v>1359</v>
      </c>
      <c r="E835" s="1" t="s">
        <v>90</v>
      </c>
      <c r="F835" s="1" t="s">
        <v>700</v>
      </c>
      <c r="G835" s="1" t="s">
        <v>653</v>
      </c>
      <c r="H835" s="1" t="s">
        <v>765</v>
      </c>
      <c r="I835" s="1" t="s">
        <v>85</v>
      </c>
      <c r="J835" s="1" t="s">
        <v>746</v>
      </c>
      <c r="K835" s="1" t="s">
        <v>340</v>
      </c>
      <c r="L835" s="2">
        <v>704</v>
      </c>
      <c r="M835" s="1" t="s">
        <v>747</v>
      </c>
      <c r="N835" s="1" t="s">
        <v>887</v>
      </c>
      <c r="O835" s="1"/>
      <c r="P835" s="1"/>
      <c r="Q835" s="1"/>
      <c r="R835" s="1"/>
      <c r="S835" s="1"/>
      <c r="T835" s="1"/>
      <c r="U835" s="1" t="s">
        <v>666</v>
      </c>
      <c r="V835" s="1" t="s">
        <v>667</v>
      </c>
      <c r="W835" s="1"/>
      <c r="X835" s="1" t="e">
        <f t="shared" si="65"/>
        <v>#N/A</v>
      </c>
      <c r="Y835" s="1" t="e">
        <f t="shared" si="66"/>
        <v>#N/A</v>
      </c>
      <c r="Z835" s="1" t="e">
        <f t="shared" si="67"/>
        <v>#N/A</v>
      </c>
      <c r="AA835" s="1" t="e">
        <f t="shared" si="68"/>
        <v>#N/A</v>
      </c>
      <c r="AB835" s="1" t="e">
        <f t="shared" si="69"/>
        <v>#N/A</v>
      </c>
    </row>
    <row r="836" spans="1:28" hidden="1" x14ac:dyDescent="0.3">
      <c r="A836" s="1">
        <v>663</v>
      </c>
      <c r="B836" s="1" t="s">
        <v>906</v>
      </c>
      <c r="C836" s="5">
        <v>43552.430509259262</v>
      </c>
      <c r="D836" s="1" t="s">
        <v>1360</v>
      </c>
      <c r="E836" s="1" t="s">
        <v>90</v>
      </c>
      <c r="F836" s="1" t="s">
        <v>700</v>
      </c>
      <c r="G836" s="1" t="s">
        <v>653</v>
      </c>
      <c r="H836" s="1" t="s">
        <v>765</v>
      </c>
      <c r="I836" s="1" t="s">
        <v>85</v>
      </c>
      <c r="J836" s="1" t="s">
        <v>1040</v>
      </c>
      <c r="K836" s="1" t="s">
        <v>340</v>
      </c>
      <c r="L836" s="2">
        <v>687</v>
      </c>
      <c r="M836" s="1" t="s">
        <v>908</v>
      </c>
      <c r="N836" s="1" t="s">
        <v>887</v>
      </c>
      <c r="O836" s="1"/>
      <c r="P836" s="1"/>
      <c r="Q836" s="1"/>
      <c r="R836" s="1"/>
      <c r="S836" s="1"/>
      <c r="T836" s="1"/>
      <c r="U836" s="1" t="s">
        <v>666</v>
      </c>
      <c r="V836" s="1" t="s">
        <v>667</v>
      </c>
      <c r="W836" s="1"/>
      <c r="X836" s="1" t="e">
        <f t="shared" si="65"/>
        <v>#N/A</v>
      </c>
      <c r="Y836" s="1" t="e">
        <f t="shared" si="66"/>
        <v>#N/A</v>
      </c>
      <c r="Z836" s="1" t="e">
        <f t="shared" si="67"/>
        <v>#N/A</v>
      </c>
      <c r="AA836" s="1" t="e">
        <f t="shared" si="68"/>
        <v>#N/A</v>
      </c>
      <c r="AB836" s="1" t="e">
        <f t="shared" si="69"/>
        <v>#N/A</v>
      </c>
    </row>
    <row r="837" spans="1:28" hidden="1" x14ac:dyDescent="0.3">
      <c r="A837" s="1">
        <v>665</v>
      </c>
      <c r="B837" s="1" t="s">
        <v>1110</v>
      </c>
      <c r="C837" s="5">
        <v>43552.766076388885</v>
      </c>
      <c r="D837" s="1" t="s">
        <v>1362</v>
      </c>
      <c r="E837" s="1" t="s">
        <v>90</v>
      </c>
      <c r="F837" s="1" t="s">
        <v>700</v>
      </c>
      <c r="G837" s="1" t="s">
        <v>653</v>
      </c>
      <c r="H837" s="1" t="s">
        <v>765</v>
      </c>
      <c r="I837" s="1" t="s">
        <v>85</v>
      </c>
      <c r="J837" s="1" t="s">
        <v>746</v>
      </c>
      <c r="K837" s="1" t="s">
        <v>340</v>
      </c>
      <c r="L837" s="2">
        <v>704</v>
      </c>
      <c r="M837" s="1" t="s">
        <v>747</v>
      </c>
      <c r="N837" s="1" t="s">
        <v>887</v>
      </c>
      <c r="O837" s="1"/>
      <c r="P837" s="1"/>
      <c r="Q837" s="1"/>
      <c r="R837" s="1"/>
      <c r="S837" s="1"/>
      <c r="T837" s="1"/>
      <c r="U837" s="1" t="s">
        <v>666</v>
      </c>
      <c r="V837" s="1" t="s">
        <v>667</v>
      </c>
      <c r="W837" s="1"/>
      <c r="X837" s="1" t="e">
        <f t="shared" si="65"/>
        <v>#N/A</v>
      </c>
      <c r="Y837" s="1" t="e">
        <f t="shared" si="66"/>
        <v>#N/A</v>
      </c>
      <c r="Z837" s="1" t="e">
        <f t="shared" si="67"/>
        <v>#N/A</v>
      </c>
      <c r="AA837" s="1" t="e">
        <f t="shared" si="68"/>
        <v>#N/A</v>
      </c>
      <c r="AB837" s="1" t="e">
        <f t="shared" si="69"/>
        <v>#N/A</v>
      </c>
    </row>
    <row r="838" spans="1:28" hidden="1" x14ac:dyDescent="0.3">
      <c r="A838" s="1">
        <v>668</v>
      </c>
      <c r="B838" s="1" t="s">
        <v>1110</v>
      </c>
      <c r="C838" s="5">
        <v>43553.554884259262</v>
      </c>
      <c r="D838" s="1" t="s">
        <v>1365</v>
      </c>
      <c r="E838" s="1" t="s">
        <v>90</v>
      </c>
      <c r="F838" s="1" t="s">
        <v>700</v>
      </c>
      <c r="G838" s="1" t="s">
        <v>653</v>
      </c>
      <c r="H838" s="1" t="s">
        <v>765</v>
      </c>
      <c r="I838" s="1" t="s">
        <v>85</v>
      </c>
      <c r="J838" s="1" t="s">
        <v>746</v>
      </c>
      <c r="K838" s="1" t="s">
        <v>340</v>
      </c>
      <c r="L838" s="2">
        <v>704</v>
      </c>
      <c r="M838" s="1" t="s">
        <v>747</v>
      </c>
      <c r="N838" s="1" t="s">
        <v>887</v>
      </c>
      <c r="O838" s="1"/>
      <c r="P838" s="1"/>
      <c r="Q838" s="1"/>
      <c r="R838" s="1"/>
      <c r="S838" s="1"/>
      <c r="T838" s="1"/>
      <c r="U838" s="1" t="s">
        <v>666</v>
      </c>
      <c r="V838" s="1" t="s">
        <v>667</v>
      </c>
      <c r="W838" s="1"/>
      <c r="X838" s="1" t="e">
        <f t="shared" si="65"/>
        <v>#N/A</v>
      </c>
      <c r="Y838" s="1" t="e">
        <f t="shared" si="66"/>
        <v>#N/A</v>
      </c>
      <c r="Z838" s="1" t="e">
        <f t="shared" si="67"/>
        <v>#N/A</v>
      </c>
      <c r="AA838" s="1" t="e">
        <f t="shared" si="68"/>
        <v>#N/A</v>
      </c>
      <c r="AB838" s="1" t="e">
        <f t="shared" si="69"/>
        <v>#N/A</v>
      </c>
    </row>
    <row r="839" spans="1:28" hidden="1" x14ac:dyDescent="0.3">
      <c r="A839" s="1">
        <v>669</v>
      </c>
      <c r="B839" s="1" t="s">
        <v>1238</v>
      </c>
      <c r="C839" s="5">
        <v>43553.567106481481</v>
      </c>
      <c r="D839" s="1" t="s">
        <v>1366</v>
      </c>
      <c r="E839" s="1" t="s">
        <v>48</v>
      </c>
      <c r="F839" s="1" t="s">
        <v>652</v>
      </c>
      <c r="G839" s="1" t="s">
        <v>653</v>
      </c>
      <c r="H839" s="1" t="s">
        <v>765</v>
      </c>
      <c r="I839" s="1" t="s">
        <v>123</v>
      </c>
      <c r="J839" s="1" t="s">
        <v>50</v>
      </c>
      <c r="K839" s="1" t="s">
        <v>281</v>
      </c>
      <c r="L839" s="2">
        <v>959</v>
      </c>
      <c r="M839" s="1" t="s">
        <v>1062</v>
      </c>
      <c r="N839" s="1" t="s">
        <v>183</v>
      </c>
      <c r="O839" s="1"/>
      <c r="P839" s="1"/>
      <c r="Q839" s="1"/>
      <c r="R839" s="1"/>
      <c r="S839" s="1"/>
      <c r="T839" s="1"/>
      <c r="U839" s="1" t="s">
        <v>666</v>
      </c>
      <c r="V839" s="1" t="s">
        <v>667</v>
      </c>
      <c r="W839" s="1"/>
      <c r="X839" s="1" t="e">
        <f t="shared" si="65"/>
        <v>#N/A</v>
      </c>
      <c r="Y839" s="1" t="e">
        <f t="shared" si="66"/>
        <v>#N/A</v>
      </c>
      <c r="Z839" s="1" t="e">
        <f t="shared" si="67"/>
        <v>#N/A</v>
      </c>
      <c r="AA839" s="1" t="e">
        <f t="shared" si="68"/>
        <v>#N/A</v>
      </c>
      <c r="AB839" s="1" t="e">
        <f t="shared" si="69"/>
        <v>#N/A</v>
      </c>
    </row>
    <row r="840" spans="1:28" hidden="1" x14ac:dyDescent="0.3">
      <c r="A840" s="1">
        <v>673</v>
      </c>
      <c r="B840" s="1" t="s">
        <v>1110</v>
      </c>
      <c r="C840" s="5">
        <v>43556.56113425926</v>
      </c>
      <c r="D840" s="1" t="s">
        <v>1370</v>
      </c>
      <c r="E840" s="1" t="s">
        <v>90</v>
      </c>
      <c r="F840" s="1" t="s">
        <v>700</v>
      </c>
      <c r="G840" s="1" t="s">
        <v>653</v>
      </c>
      <c r="H840" s="1" t="s">
        <v>765</v>
      </c>
      <c r="I840" s="1" t="s">
        <v>85</v>
      </c>
      <c r="J840" s="1" t="s">
        <v>746</v>
      </c>
      <c r="K840" s="1" t="s">
        <v>340</v>
      </c>
      <c r="L840" s="2">
        <v>704</v>
      </c>
      <c r="M840" s="1" t="s">
        <v>747</v>
      </c>
      <c r="N840" s="1" t="s">
        <v>887</v>
      </c>
      <c r="O840" s="1"/>
      <c r="P840" s="1"/>
      <c r="Q840" s="1"/>
      <c r="R840" s="1"/>
      <c r="S840" s="1"/>
      <c r="T840" s="1"/>
      <c r="U840" s="1" t="s">
        <v>666</v>
      </c>
      <c r="V840" s="1" t="s">
        <v>667</v>
      </c>
      <c r="W840" s="1"/>
      <c r="X840" s="1" t="e">
        <f t="shared" si="65"/>
        <v>#N/A</v>
      </c>
      <c r="Y840" s="1" t="e">
        <f t="shared" si="66"/>
        <v>#N/A</v>
      </c>
      <c r="Z840" s="1" t="e">
        <f t="shared" si="67"/>
        <v>#N/A</v>
      </c>
      <c r="AA840" s="1" t="e">
        <f t="shared" si="68"/>
        <v>#N/A</v>
      </c>
      <c r="AB840" s="1" t="e">
        <f t="shared" si="69"/>
        <v>#N/A</v>
      </c>
    </row>
    <row r="841" spans="1:28" hidden="1" x14ac:dyDescent="0.3">
      <c r="A841" s="1">
        <v>676</v>
      </c>
      <c r="B841" s="1" t="s">
        <v>1110</v>
      </c>
      <c r="C841" s="5">
        <v>43557.434525462966</v>
      </c>
      <c r="D841" s="1" t="s">
        <v>1372</v>
      </c>
      <c r="E841" s="1" t="s">
        <v>90</v>
      </c>
      <c r="F841" s="1" t="s">
        <v>700</v>
      </c>
      <c r="G841" s="1" t="s">
        <v>653</v>
      </c>
      <c r="H841" s="1" t="s">
        <v>765</v>
      </c>
      <c r="I841" s="1" t="s">
        <v>85</v>
      </c>
      <c r="J841" s="1" t="s">
        <v>746</v>
      </c>
      <c r="K841" s="1" t="s">
        <v>340</v>
      </c>
      <c r="L841" s="2">
        <v>704</v>
      </c>
      <c r="M841" s="1" t="s">
        <v>747</v>
      </c>
      <c r="N841" s="1" t="s">
        <v>887</v>
      </c>
      <c r="O841" s="1"/>
      <c r="P841" s="1"/>
      <c r="Q841" s="1"/>
      <c r="R841" s="1"/>
      <c r="S841" s="1"/>
      <c r="T841" s="1"/>
      <c r="U841" s="1" t="s">
        <v>666</v>
      </c>
      <c r="V841" s="1" t="s">
        <v>667</v>
      </c>
      <c r="W841" s="1"/>
      <c r="X841" s="1" t="e">
        <f t="shared" si="65"/>
        <v>#N/A</v>
      </c>
      <c r="Y841" s="1" t="e">
        <f t="shared" si="66"/>
        <v>#N/A</v>
      </c>
      <c r="Z841" s="1" t="e">
        <f t="shared" si="67"/>
        <v>#N/A</v>
      </c>
      <c r="AA841" s="1" t="e">
        <f t="shared" si="68"/>
        <v>#N/A</v>
      </c>
      <c r="AB841" s="1" t="e">
        <f t="shared" si="69"/>
        <v>#N/A</v>
      </c>
    </row>
    <row r="842" spans="1:28" hidden="1" x14ac:dyDescent="0.3">
      <c r="A842" s="1">
        <v>677</v>
      </c>
      <c r="B842" s="1" t="s">
        <v>1110</v>
      </c>
      <c r="C842" s="5">
        <v>43557.443611111114</v>
      </c>
      <c r="D842" s="1" t="s">
        <v>1373</v>
      </c>
      <c r="E842" s="1" t="s">
        <v>90</v>
      </c>
      <c r="F842" s="1" t="s">
        <v>700</v>
      </c>
      <c r="G842" s="1" t="s">
        <v>653</v>
      </c>
      <c r="H842" s="1" t="s">
        <v>765</v>
      </c>
      <c r="I842" s="1" t="s">
        <v>123</v>
      </c>
      <c r="J842" s="1" t="s">
        <v>746</v>
      </c>
      <c r="K842" s="1" t="s">
        <v>340</v>
      </c>
      <c r="L842" s="2">
        <v>704</v>
      </c>
      <c r="M842" s="1" t="s">
        <v>747</v>
      </c>
      <c r="N842" s="1" t="s">
        <v>887</v>
      </c>
      <c r="O842" s="1"/>
      <c r="P842" s="1"/>
      <c r="Q842" s="1"/>
      <c r="R842" s="1"/>
      <c r="S842" s="1"/>
      <c r="T842" s="1"/>
      <c r="U842" s="1" t="s">
        <v>666</v>
      </c>
      <c r="V842" s="1" t="s">
        <v>667</v>
      </c>
      <c r="W842" s="1"/>
      <c r="X842" s="1" t="e">
        <f t="shared" si="65"/>
        <v>#N/A</v>
      </c>
      <c r="Y842" s="1" t="e">
        <f t="shared" si="66"/>
        <v>#N/A</v>
      </c>
      <c r="Z842" s="1" t="e">
        <f t="shared" si="67"/>
        <v>#N/A</v>
      </c>
      <c r="AA842" s="1" t="e">
        <f t="shared" si="68"/>
        <v>#N/A</v>
      </c>
      <c r="AB842" s="1" t="e">
        <f t="shared" si="69"/>
        <v>#N/A</v>
      </c>
    </row>
    <row r="843" spans="1:28" hidden="1" x14ac:dyDescent="0.3">
      <c r="A843" s="1">
        <v>689</v>
      </c>
      <c r="B843" s="1" t="s">
        <v>1110</v>
      </c>
      <c r="C843" s="5">
        <v>43558.786215277774</v>
      </c>
      <c r="D843" s="1" t="s">
        <v>1385</v>
      </c>
      <c r="E843" s="1" t="s">
        <v>90</v>
      </c>
      <c r="F843" s="1" t="s">
        <v>700</v>
      </c>
      <c r="G843" s="1" t="s">
        <v>653</v>
      </c>
      <c r="H843" s="1" t="s">
        <v>765</v>
      </c>
      <c r="I843" s="1" t="s">
        <v>123</v>
      </c>
      <c r="J843" s="1" t="s">
        <v>746</v>
      </c>
      <c r="K843" s="1" t="s">
        <v>340</v>
      </c>
      <c r="L843" s="2">
        <v>704</v>
      </c>
      <c r="M843" s="1" t="s">
        <v>747</v>
      </c>
      <c r="N843" s="1" t="s">
        <v>887</v>
      </c>
      <c r="O843" s="1"/>
      <c r="P843" s="1"/>
      <c r="Q843" s="1"/>
      <c r="R843" s="1"/>
      <c r="S843" s="1"/>
      <c r="T843" s="1"/>
      <c r="U843" s="1" t="s">
        <v>666</v>
      </c>
      <c r="V843" s="1" t="s">
        <v>667</v>
      </c>
      <c r="W843" s="1"/>
      <c r="X843" s="1" t="e">
        <f t="shared" si="65"/>
        <v>#N/A</v>
      </c>
      <c r="Y843" s="1" t="e">
        <f t="shared" si="66"/>
        <v>#N/A</v>
      </c>
      <c r="Z843" s="1" t="e">
        <f t="shared" si="67"/>
        <v>#N/A</v>
      </c>
      <c r="AA843" s="1" t="e">
        <f t="shared" si="68"/>
        <v>#N/A</v>
      </c>
      <c r="AB843" s="1" t="e">
        <f t="shared" si="69"/>
        <v>#N/A</v>
      </c>
    </row>
    <row r="844" spans="1:28" hidden="1" x14ac:dyDescent="0.3">
      <c r="A844" s="1">
        <v>691</v>
      </c>
      <c r="B844" s="1" t="s">
        <v>760</v>
      </c>
      <c r="C844" s="5">
        <v>43560.462858796294</v>
      </c>
      <c r="D844" s="1" t="s">
        <v>1387</v>
      </c>
      <c r="E844" s="1" t="s">
        <v>48</v>
      </c>
      <c r="F844" s="1" t="s">
        <v>652</v>
      </c>
      <c r="G844" s="1" t="s">
        <v>653</v>
      </c>
      <c r="H844" s="1" t="s">
        <v>765</v>
      </c>
      <c r="I844" s="1" t="s">
        <v>123</v>
      </c>
      <c r="J844" s="1" t="s">
        <v>128</v>
      </c>
      <c r="K844" s="1" t="s">
        <v>122</v>
      </c>
      <c r="L844" s="2">
        <v>700</v>
      </c>
      <c r="M844" s="1" t="s">
        <v>680</v>
      </c>
      <c r="N844" s="1" t="s">
        <v>887</v>
      </c>
      <c r="O844" s="1"/>
      <c r="P844" s="1"/>
      <c r="Q844" s="1"/>
      <c r="R844" s="1"/>
      <c r="S844" s="1"/>
      <c r="T844" s="1"/>
      <c r="U844" s="1" t="s">
        <v>666</v>
      </c>
      <c r="V844" s="1" t="s">
        <v>667</v>
      </c>
      <c r="W844" s="1"/>
      <c r="X844" s="1" t="e">
        <f t="shared" si="65"/>
        <v>#N/A</v>
      </c>
      <c r="Y844" s="1" t="e">
        <f t="shared" si="66"/>
        <v>#N/A</v>
      </c>
      <c r="Z844" s="1" t="e">
        <f t="shared" si="67"/>
        <v>#N/A</v>
      </c>
      <c r="AA844" s="1" t="e">
        <f t="shared" si="68"/>
        <v>#N/A</v>
      </c>
      <c r="AB844" s="1" t="e">
        <f t="shared" si="69"/>
        <v>#N/A</v>
      </c>
    </row>
    <row r="845" spans="1:28" hidden="1" x14ac:dyDescent="0.3">
      <c r="A845" s="1">
        <v>693</v>
      </c>
      <c r="B845" s="1" t="s">
        <v>760</v>
      </c>
      <c r="C845" s="5">
        <v>43560.464675925927</v>
      </c>
      <c r="D845" s="1" t="s">
        <v>1388</v>
      </c>
      <c r="E845" s="1" t="s">
        <v>48</v>
      </c>
      <c r="F845" s="1" t="s">
        <v>652</v>
      </c>
      <c r="G845" s="1" t="s">
        <v>722</v>
      </c>
      <c r="H845" s="1" t="s">
        <v>765</v>
      </c>
      <c r="I845" s="1" t="s">
        <v>123</v>
      </c>
      <c r="J845" s="1" t="s">
        <v>128</v>
      </c>
      <c r="K845" s="1" t="s">
        <v>122</v>
      </c>
      <c r="L845" s="2">
        <v>700</v>
      </c>
      <c r="M845" s="1" t="s">
        <v>680</v>
      </c>
      <c r="N845" s="1" t="s">
        <v>887</v>
      </c>
      <c r="O845" s="1"/>
      <c r="P845" s="1"/>
      <c r="Q845" s="1"/>
      <c r="R845" s="1"/>
      <c r="S845" s="1"/>
      <c r="T845" s="1"/>
      <c r="U845" s="1" t="s">
        <v>657</v>
      </c>
      <c r="V845" s="1" t="s">
        <v>658</v>
      </c>
      <c r="W845" s="1"/>
      <c r="X845" s="1" t="e">
        <f t="shared" si="65"/>
        <v>#N/A</v>
      </c>
      <c r="Y845" s="1" t="e">
        <f t="shared" si="66"/>
        <v>#N/A</v>
      </c>
      <c r="Z845" s="1" t="e">
        <f t="shared" si="67"/>
        <v>#N/A</v>
      </c>
      <c r="AA845" s="1" t="e">
        <f t="shared" si="68"/>
        <v>#N/A</v>
      </c>
      <c r="AB845" s="1" t="e">
        <f t="shared" si="69"/>
        <v>#N/A</v>
      </c>
    </row>
    <row r="846" spans="1:28" hidden="1" x14ac:dyDescent="0.3">
      <c r="A846" s="1">
        <v>696</v>
      </c>
      <c r="B846" s="1" t="s">
        <v>760</v>
      </c>
      <c r="C846" s="5">
        <v>43560.766400462962</v>
      </c>
      <c r="D846" s="1" t="s">
        <v>1390</v>
      </c>
      <c r="E846" s="1" t="s">
        <v>48</v>
      </c>
      <c r="F846" s="1" t="s">
        <v>652</v>
      </c>
      <c r="G846" s="1" t="s">
        <v>653</v>
      </c>
      <c r="H846" s="1" t="s">
        <v>765</v>
      </c>
      <c r="I846" s="1" t="s">
        <v>123</v>
      </c>
      <c r="J846" s="1" t="s">
        <v>128</v>
      </c>
      <c r="K846" s="1" t="s">
        <v>122</v>
      </c>
      <c r="L846" s="2">
        <v>700</v>
      </c>
      <c r="M846" s="1" t="s">
        <v>680</v>
      </c>
      <c r="N846" s="1" t="s">
        <v>887</v>
      </c>
      <c r="O846" s="1"/>
      <c r="P846" s="1"/>
      <c r="Q846" s="1"/>
      <c r="R846" s="1"/>
      <c r="S846" s="1"/>
      <c r="T846" s="1"/>
      <c r="U846" s="1" t="s">
        <v>666</v>
      </c>
      <c r="V846" s="1" t="s">
        <v>667</v>
      </c>
      <c r="W846" s="1"/>
      <c r="X846" s="1" t="e">
        <f t="shared" si="65"/>
        <v>#N/A</v>
      </c>
      <c r="Y846" s="1" t="e">
        <f t="shared" si="66"/>
        <v>#N/A</v>
      </c>
      <c r="Z846" s="1" t="e">
        <f t="shared" si="67"/>
        <v>#N/A</v>
      </c>
      <c r="AA846" s="1" t="e">
        <f t="shared" si="68"/>
        <v>#N/A</v>
      </c>
      <c r="AB846" s="1" t="e">
        <f t="shared" si="69"/>
        <v>#N/A</v>
      </c>
    </row>
    <row r="847" spans="1:28" hidden="1" x14ac:dyDescent="0.3">
      <c r="A847" s="1">
        <v>697</v>
      </c>
      <c r="B847" s="1" t="s">
        <v>1222</v>
      </c>
      <c r="C847" s="5">
        <v>43563.496886574074</v>
      </c>
      <c r="D847" s="1" t="s">
        <v>1391</v>
      </c>
      <c r="E847" s="1" t="s">
        <v>48</v>
      </c>
      <c r="F847" s="1" t="s">
        <v>652</v>
      </c>
      <c r="G847" s="1" t="s">
        <v>653</v>
      </c>
      <c r="H847" s="1" t="s">
        <v>765</v>
      </c>
      <c r="I847" s="1" t="s">
        <v>55</v>
      </c>
      <c r="J847" s="1" t="s">
        <v>277</v>
      </c>
      <c r="K847" s="1" t="s">
        <v>650</v>
      </c>
      <c r="L847" s="2">
        <v>614</v>
      </c>
      <c r="M847" s="1" t="s">
        <v>808</v>
      </c>
      <c r="N847" s="1" t="s">
        <v>887</v>
      </c>
      <c r="O847" s="1"/>
      <c r="P847" s="1"/>
      <c r="Q847" s="1"/>
      <c r="R847" s="1"/>
      <c r="S847" s="1"/>
      <c r="T847" s="1"/>
      <c r="U847" s="1" t="s">
        <v>666</v>
      </c>
      <c r="V847" s="1" t="s">
        <v>667</v>
      </c>
      <c r="W847" s="1"/>
      <c r="X847" s="1" t="e">
        <f t="shared" si="65"/>
        <v>#N/A</v>
      </c>
      <c r="Y847" s="1" t="e">
        <f t="shared" si="66"/>
        <v>#N/A</v>
      </c>
      <c r="Z847" s="1" t="e">
        <f t="shared" si="67"/>
        <v>#N/A</v>
      </c>
      <c r="AA847" s="1" t="e">
        <f t="shared" si="68"/>
        <v>#N/A</v>
      </c>
      <c r="AB847" s="1" t="e">
        <f t="shared" si="69"/>
        <v>#N/A</v>
      </c>
    </row>
    <row r="848" spans="1:28" hidden="1" x14ac:dyDescent="0.3">
      <c r="A848" s="1">
        <v>698</v>
      </c>
      <c r="B848" s="1" t="s">
        <v>1110</v>
      </c>
      <c r="C848" s="5">
        <v>43563.514537037037</v>
      </c>
      <c r="D848" s="1" t="s">
        <v>1392</v>
      </c>
      <c r="E848" s="1" t="s">
        <v>90</v>
      </c>
      <c r="F848" s="1" t="s">
        <v>700</v>
      </c>
      <c r="G848" s="1" t="s">
        <v>653</v>
      </c>
      <c r="H848" s="1" t="s">
        <v>765</v>
      </c>
      <c r="I848" s="1" t="s">
        <v>123</v>
      </c>
      <c r="J848" s="1" t="s">
        <v>746</v>
      </c>
      <c r="K848" s="1" t="s">
        <v>340</v>
      </c>
      <c r="L848" s="2">
        <v>704</v>
      </c>
      <c r="M848" s="1" t="s">
        <v>747</v>
      </c>
      <c r="N848" s="1" t="s">
        <v>887</v>
      </c>
      <c r="O848" s="1"/>
      <c r="P848" s="1"/>
      <c r="Q848" s="1"/>
      <c r="R848" s="1"/>
      <c r="S848" s="1"/>
      <c r="T848" s="1"/>
      <c r="U848" s="1" t="s">
        <v>666</v>
      </c>
      <c r="V848" s="1" t="s">
        <v>667</v>
      </c>
      <c r="W848" s="1"/>
      <c r="X848" s="1" t="e">
        <f t="shared" si="65"/>
        <v>#N/A</v>
      </c>
      <c r="Y848" s="1" t="e">
        <f t="shared" si="66"/>
        <v>#N/A</v>
      </c>
      <c r="Z848" s="1" t="e">
        <f t="shared" si="67"/>
        <v>#N/A</v>
      </c>
      <c r="AA848" s="1" t="e">
        <f t="shared" si="68"/>
        <v>#N/A</v>
      </c>
      <c r="AB848" s="1" t="e">
        <f t="shared" si="69"/>
        <v>#N/A</v>
      </c>
    </row>
    <row r="849" spans="1:28" hidden="1" x14ac:dyDescent="0.3">
      <c r="A849" s="1">
        <v>701</v>
      </c>
      <c r="B849" s="1" t="s">
        <v>1110</v>
      </c>
      <c r="C849" s="5">
        <v>43564.667569444442</v>
      </c>
      <c r="D849" s="1" t="s">
        <v>1395</v>
      </c>
      <c r="E849" s="1" t="s">
        <v>90</v>
      </c>
      <c r="F849" s="1" t="s">
        <v>700</v>
      </c>
      <c r="G849" s="1" t="s">
        <v>653</v>
      </c>
      <c r="H849" s="1" t="s">
        <v>765</v>
      </c>
      <c r="I849" s="1" t="s">
        <v>123</v>
      </c>
      <c r="J849" s="1" t="s">
        <v>746</v>
      </c>
      <c r="K849" s="1" t="s">
        <v>340</v>
      </c>
      <c r="L849" s="2">
        <v>704</v>
      </c>
      <c r="M849" s="1" t="s">
        <v>747</v>
      </c>
      <c r="N849" s="1" t="s">
        <v>887</v>
      </c>
      <c r="O849" s="1"/>
      <c r="P849" s="1"/>
      <c r="Q849" s="1"/>
      <c r="R849" s="1"/>
      <c r="S849" s="1"/>
      <c r="T849" s="1"/>
      <c r="U849" s="1" t="s">
        <v>666</v>
      </c>
      <c r="V849" s="1" t="s">
        <v>667</v>
      </c>
      <c r="W849" s="1"/>
      <c r="X849" s="1" t="e">
        <f t="shared" si="65"/>
        <v>#N/A</v>
      </c>
      <c r="Y849" s="1" t="e">
        <f t="shared" si="66"/>
        <v>#N/A</v>
      </c>
      <c r="Z849" s="1" t="e">
        <f t="shared" si="67"/>
        <v>#N/A</v>
      </c>
      <c r="AA849" s="1" t="e">
        <f t="shared" si="68"/>
        <v>#N/A</v>
      </c>
      <c r="AB849" s="1" t="e">
        <f t="shared" si="69"/>
        <v>#N/A</v>
      </c>
    </row>
    <row r="850" spans="1:28" hidden="1" x14ac:dyDescent="0.3">
      <c r="A850" s="1">
        <v>702</v>
      </c>
      <c r="B850" s="1" t="s">
        <v>122</v>
      </c>
      <c r="C850" s="5">
        <v>43564.693136574075</v>
      </c>
      <c r="D850" s="1" t="s">
        <v>1396</v>
      </c>
      <c r="E850" s="1" t="s">
        <v>90</v>
      </c>
      <c r="F850" s="1" t="s">
        <v>700</v>
      </c>
      <c r="G850" s="1" t="s">
        <v>653</v>
      </c>
      <c r="H850" s="1" t="s">
        <v>765</v>
      </c>
      <c r="I850" s="1" t="s">
        <v>123</v>
      </c>
      <c r="J850" s="1" t="s">
        <v>746</v>
      </c>
      <c r="K850" s="1" t="s">
        <v>122</v>
      </c>
      <c r="L850" s="2">
        <v>807</v>
      </c>
      <c r="M850" s="1" t="s">
        <v>1310</v>
      </c>
      <c r="N850" s="1" t="s">
        <v>887</v>
      </c>
      <c r="O850" s="1"/>
      <c r="P850" s="1"/>
      <c r="Q850" s="1"/>
      <c r="R850" s="1"/>
      <c r="S850" s="1"/>
      <c r="T850" s="1"/>
      <c r="U850" s="1" t="s">
        <v>666</v>
      </c>
      <c r="V850" s="1" t="s">
        <v>667</v>
      </c>
      <c r="W850" s="1"/>
      <c r="X850" s="1" t="e">
        <f t="shared" si="65"/>
        <v>#N/A</v>
      </c>
      <c r="Y850" s="1" t="e">
        <f t="shared" si="66"/>
        <v>#N/A</v>
      </c>
      <c r="Z850" s="1" t="e">
        <f t="shared" si="67"/>
        <v>#N/A</v>
      </c>
      <c r="AA850" s="1" t="e">
        <f t="shared" si="68"/>
        <v>#N/A</v>
      </c>
      <c r="AB850" s="1" t="e">
        <f t="shared" si="69"/>
        <v>#N/A</v>
      </c>
    </row>
    <row r="851" spans="1:28" hidden="1" x14ac:dyDescent="0.3">
      <c r="A851" s="1">
        <v>703</v>
      </c>
      <c r="B851" s="1" t="s">
        <v>122</v>
      </c>
      <c r="C851" s="5">
        <v>43564.699525462966</v>
      </c>
      <c r="D851" s="1" t="s">
        <v>1397</v>
      </c>
      <c r="E851" s="1" t="s">
        <v>90</v>
      </c>
      <c r="F851" s="1" t="s">
        <v>700</v>
      </c>
      <c r="G851" s="1" t="s">
        <v>653</v>
      </c>
      <c r="H851" s="1" t="s">
        <v>765</v>
      </c>
      <c r="I851" s="1" t="s">
        <v>123</v>
      </c>
      <c r="J851" s="1" t="s">
        <v>746</v>
      </c>
      <c r="K851" s="1" t="s">
        <v>122</v>
      </c>
      <c r="L851" s="2">
        <v>807</v>
      </c>
      <c r="M851" s="1" t="s">
        <v>1310</v>
      </c>
      <c r="N851" s="1" t="s">
        <v>887</v>
      </c>
      <c r="O851" s="1"/>
      <c r="P851" s="1"/>
      <c r="Q851" s="1"/>
      <c r="R851" s="1"/>
      <c r="S851" s="1"/>
      <c r="T851" s="1"/>
      <c r="U851" s="1" t="s">
        <v>666</v>
      </c>
      <c r="V851" s="1" t="s">
        <v>667</v>
      </c>
      <c r="W851" s="1"/>
      <c r="X851" s="1" t="e">
        <f t="shared" si="65"/>
        <v>#N/A</v>
      </c>
      <c r="Y851" s="1" t="e">
        <f t="shared" si="66"/>
        <v>#N/A</v>
      </c>
      <c r="Z851" s="1" t="e">
        <f t="shared" si="67"/>
        <v>#N/A</v>
      </c>
      <c r="AA851" s="1" t="e">
        <f t="shared" si="68"/>
        <v>#N/A</v>
      </c>
      <c r="AB851" s="1" t="e">
        <f t="shared" si="69"/>
        <v>#N/A</v>
      </c>
    </row>
    <row r="852" spans="1:28" hidden="1" x14ac:dyDescent="0.3">
      <c r="A852" s="1">
        <v>706</v>
      </c>
      <c r="B852" s="1" t="s">
        <v>1110</v>
      </c>
      <c r="C852" s="5">
        <v>43565.74523148148</v>
      </c>
      <c r="D852" s="1" t="s">
        <v>1400</v>
      </c>
      <c r="E852" s="1" t="s">
        <v>90</v>
      </c>
      <c r="F852" s="1" t="s">
        <v>700</v>
      </c>
      <c r="G852" s="1" t="s">
        <v>653</v>
      </c>
      <c r="H852" s="1" t="s">
        <v>765</v>
      </c>
      <c r="I852" s="1" t="s">
        <v>123</v>
      </c>
      <c r="J852" s="1" t="s">
        <v>746</v>
      </c>
      <c r="K852" s="1" t="s">
        <v>340</v>
      </c>
      <c r="L852" s="2">
        <v>704</v>
      </c>
      <c r="M852" s="1" t="s">
        <v>747</v>
      </c>
      <c r="N852" s="1" t="s">
        <v>887</v>
      </c>
      <c r="O852" s="1"/>
      <c r="P852" s="1"/>
      <c r="Q852" s="1"/>
      <c r="R852" s="1"/>
      <c r="S852" s="1"/>
      <c r="T852" s="1"/>
      <c r="U852" s="1" t="s">
        <v>666</v>
      </c>
      <c r="V852" s="1" t="s">
        <v>667</v>
      </c>
      <c r="W852" s="1"/>
      <c r="X852" s="1" t="e">
        <f t="shared" si="65"/>
        <v>#N/A</v>
      </c>
      <c r="Y852" s="1" t="e">
        <f t="shared" si="66"/>
        <v>#N/A</v>
      </c>
      <c r="Z852" s="1" t="e">
        <f t="shared" si="67"/>
        <v>#N/A</v>
      </c>
      <c r="AA852" s="1" t="e">
        <f t="shared" si="68"/>
        <v>#N/A</v>
      </c>
      <c r="AB852" s="1" t="e">
        <f t="shared" si="69"/>
        <v>#N/A</v>
      </c>
    </row>
    <row r="853" spans="1:28" hidden="1" x14ac:dyDescent="0.3">
      <c r="A853" s="1">
        <v>708</v>
      </c>
      <c r="B853" s="1" t="s">
        <v>1110</v>
      </c>
      <c r="C853" s="5">
        <v>43566.667094907411</v>
      </c>
      <c r="D853" s="1" t="s">
        <v>1402</v>
      </c>
      <c r="E853" s="1" t="s">
        <v>90</v>
      </c>
      <c r="F853" s="1" t="s">
        <v>700</v>
      </c>
      <c r="G853" s="1" t="s">
        <v>653</v>
      </c>
      <c r="H853" s="1" t="s">
        <v>765</v>
      </c>
      <c r="I853" s="1" t="s">
        <v>123</v>
      </c>
      <c r="J853" s="1" t="s">
        <v>746</v>
      </c>
      <c r="K853" s="1" t="s">
        <v>340</v>
      </c>
      <c r="L853" s="2">
        <v>704</v>
      </c>
      <c r="M853" s="1" t="s">
        <v>747</v>
      </c>
      <c r="N853" s="1" t="s">
        <v>887</v>
      </c>
      <c r="O853" s="1"/>
      <c r="P853" s="1"/>
      <c r="Q853" s="1"/>
      <c r="R853" s="1"/>
      <c r="S853" s="1"/>
      <c r="T853" s="1"/>
      <c r="U853" s="1" t="s">
        <v>666</v>
      </c>
      <c r="V853" s="1" t="s">
        <v>667</v>
      </c>
      <c r="W853" s="1"/>
      <c r="X853" s="1" t="e">
        <f t="shared" si="65"/>
        <v>#N/A</v>
      </c>
      <c r="Y853" s="1" t="e">
        <f t="shared" si="66"/>
        <v>#N/A</v>
      </c>
      <c r="Z853" s="1" t="e">
        <f t="shared" si="67"/>
        <v>#N/A</v>
      </c>
      <c r="AA853" s="1" t="e">
        <f t="shared" si="68"/>
        <v>#N/A</v>
      </c>
      <c r="AB853" s="1" t="e">
        <f t="shared" si="69"/>
        <v>#N/A</v>
      </c>
    </row>
    <row r="854" spans="1:28" hidden="1" x14ac:dyDescent="0.3">
      <c r="A854" s="1">
        <v>709</v>
      </c>
      <c r="B854" s="1" t="s">
        <v>1110</v>
      </c>
      <c r="C854" s="5">
        <v>43566.746770833335</v>
      </c>
      <c r="D854" s="1" t="s">
        <v>1403</v>
      </c>
      <c r="E854" s="1" t="s">
        <v>90</v>
      </c>
      <c r="F854" s="1" t="s">
        <v>700</v>
      </c>
      <c r="G854" s="1" t="s">
        <v>653</v>
      </c>
      <c r="H854" s="1" t="s">
        <v>765</v>
      </c>
      <c r="I854" s="1" t="s">
        <v>123</v>
      </c>
      <c r="J854" s="1" t="s">
        <v>746</v>
      </c>
      <c r="K854" s="1" t="s">
        <v>340</v>
      </c>
      <c r="L854" s="2">
        <v>704</v>
      </c>
      <c r="M854" s="1" t="s">
        <v>747</v>
      </c>
      <c r="N854" s="1" t="s">
        <v>887</v>
      </c>
      <c r="O854" s="1"/>
      <c r="P854" s="1"/>
      <c r="Q854" s="1"/>
      <c r="R854" s="1"/>
      <c r="S854" s="1"/>
      <c r="T854" s="1"/>
      <c r="U854" s="1" t="s">
        <v>666</v>
      </c>
      <c r="V854" s="1" t="s">
        <v>667</v>
      </c>
      <c r="W854" s="1"/>
      <c r="X854" s="1" t="e">
        <f t="shared" si="65"/>
        <v>#N/A</v>
      </c>
      <c r="Y854" s="1" t="e">
        <f t="shared" si="66"/>
        <v>#N/A</v>
      </c>
      <c r="Z854" s="1" t="e">
        <f t="shared" si="67"/>
        <v>#N/A</v>
      </c>
      <c r="AA854" s="1" t="e">
        <f t="shared" si="68"/>
        <v>#N/A</v>
      </c>
      <c r="AB854" s="1" t="e">
        <f t="shared" si="69"/>
        <v>#N/A</v>
      </c>
    </row>
    <row r="855" spans="1:28" hidden="1" x14ac:dyDescent="0.3">
      <c r="A855" s="1">
        <v>710</v>
      </c>
      <c r="B855" s="1" t="s">
        <v>1110</v>
      </c>
      <c r="C855" s="5">
        <v>43566.765659722223</v>
      </c>
      <c r="D855" s="1" t="s">
        <v>1404</v>
      </c>
      <c r="E855" s="1" t="s">
        <v>90</v>
      </c>
      <c r="F855" s="1" t="s">
        <v>700</v>
      </c>
      <c r="G855" s="1" t="s">
        <v>653</v>
      </c>
      <c r="H855" s="1" t="s">
        <v>765</v>
      </c>
      <c r="I855" s="1" t="s">
        <v>123</v>
      </c>
      <c r="J855" s="1" t="s">
        <v>746</v>
      </c>
      <c r="K855" s="1" t="s">
        <v>340</v>
      </c>
      <c r="L855" s="2">
        <v>704</v>
      </c>
      <c r="M855" s="1" t="s">
        <v>747</v>
      </c>
      <c r="N855" s="1" t="s">
        <v>887</v>
      </c>
      <c r="O855" s="1"/>
      <c r="P855" s="1"/>
      <c r="Q855" s="1"/>
      <c r="R855" s="1"/>
      <c r="S855" s="1"/>
      <c r="T855" s="1"/>
      <c r="U855" s="1" t="s">
        <v>666</v>
      </c>
      <c r="V855" s="1" t="s">
        <v>667</v>
      </c>
      <c r="W855" s="1"/>
      <c r="X855" s="1" t="e">
        <f t="shared" si="65"/>
        <v>#N/A</v>
      </c>
      <c r="Y855" s="1" t="e">
        <f t="shared" si="66"/>
        <v>#N/A</v>
      </c>
      <c r="Z855" s="1" t="e">
        <f t="shared" si="67"/>
        <v>#N/A</v>
      </c>
      <c r="AA855" s="1" t="e">
        <f t="shared" si="68"/>
        <v>#N/A</v>
      </c>
      <c r="AB855" s="1" t="e">
        <f t="shared" si="69"/>
        <v>#N/A</v>
      </c>
    </row>
    <row r="856" spans="1:28" hidden="1" x14ac:dyDescent="0.3">
      <c r="A856" s="1">
        <v>711</v>
      </c>
      <c r="B856" s="1" t="s">
        <v>760</v>
      </c>
      <c r="C856" s="5">
        <v>43566.784328703703</v>
      </c>
      <c r="D856" s="1" t="s">
        <v>1405</v>
      </c>
      <c r="E856" s="1" t="s">
        <v>48</v>
      </c>
      <c r="F856" s="1" t="s">
        <v>652</v>
      </c>
      <c r="G856" s="1" t="s">
        <v>653</v>
      </c>
      <c r="H856" s="1" t="s">
        <v>765</v>
      </c>
      <c r="I856" s="1" t="s">
        <v>123</v>
      </c>
      <c r="J856" s="1" t="s">
        <v>128</v>
      </c>
      <c r="K856" s="1" t="s">
        <v>122</v>
      </c>
      <c r="L856" s="2">
        <v>700</v>
      </c>
      <c r="M856" s="1" t="s">
        <v>680</v>
      </c>
      <c r="N856" s="1" t="s">
        <v>887</v>
      </c>
      <c r="O856" s="1"/>
      <c r="P856" s="1"/>
      <c r="Q856" s="1"/>
      <c r="R856" s="1"/>
      <c r="S856" s="1"/>
      <c r="T856" s="1"/>
      <c r="U856" s="1" t="s">
        <v>666</v>
      </c>
      <c r="V856" s="1" t="s">
        <v>667</v>
      </c>
      <c r="W856" s="1"/>
      <c r="X856" s="1" t="e">
        <f t="shared" si="65"/>
        <v>#N/A</v>
      </c>
      <c r="Y856" s="1" t="e">
        <f t="shared" si="66"/>
        <v>#N/A</v>
      </c>
      <c r="Z856" s="1" t="e">
        <f t="shared" si="67"/>
        <v>#N/A</v>
      </c>
      <c r="AA856" s="1" t="e">
        <f t="shared" si="68"/>
        <v>#N/A</v>
      </c>
      <c r="AB856" s="1" t="e">
        <f t="shared" si="69"/>
        <v>#N/A</v>
      </c>
    </row>
    <row r="857" spans="1:28" hidden="1" x14ac:dyDescent="0.3">
      <c r="A857" s="1">
        <v>712</v>
      </c>
      <c r="B857" s="1" t="s">
        <v>846</v>
      </c>
      <c r="C857" s="5">
        <v>43567.478263888886</v>
      </c>
      <c r="D857" s="1" t="s">
        <v>1406</v>
      </c>
      <c r="E857" s="1" t="s">
        <v>48</v>
      </c>
      <c r="F857" s="1" t="s">
        <v>652</v>
      </c>
      <c r="G857" s="1" t="s">
        <v>653</v>
      </c>
      <c r="H857" s="1" t="s">
        <v>765</v>
      </c>
      <c r="I857" s="1" t="s">
        <v>55</v>
      </c>
      <c r="J857" s="1" t="s">
        <v>140</v>
      </c>
      <c r="K857" s="1" t="s">
        <v>650</v>
      </c>
      <c r="L857" s="2">
        <v>722</v>
      </c>
      <c r="M857" s="1" t="s">
        <v>1301</v>
      </c>
      <c r="N857" s="1" t="s">
        <v>887</v>
      </c>
      <c r="O857" s="1"/>
      <c r="P857" s="1"/>
      <c r="Q857" s="1"/>
      <c r="R857" s="1"/>
      <c r="S857" s="1"/>
      <c r="T857" s="1"/>
      <c r="U857" s="1" t="s">
        <v>666</v>
      </c>
      <c r="V857" s="1" t="s">
        <v>667</v>
      </c>
      <c r="W857" s="1"/>
      <c r="X857" s="1" t="e">
        <f t="shared" si="65"/>
        <v>#N/A</v>
      </c>
      <c r="Y857" s="1" t="e">
        <f t="shared" si="66"/>
        <v>#N/A</v>
      </c>
      <c r="Z857" s="1" t="e">
        <f t="shared" si="67"/>
        <v>#N/A</v>
      </c>
      <c r="AA857" s="1" t="e">
        <f t="shared" si="68"/>
        <v>#N/A</v>
      </c>
      <c r="AB857" s="1" t="e">
        <f t="shared" si="69"/>
        <v>#N/A</v>
      </c>
    </row>
    <row r="858" spans="1:28" hidden="1" x14ac:dyDescent="0.3">
      <c r="A858" s="1">
        <v>715</v>
      </c>
      <c r="B858" s="1" t="s">
        <v>340</v>
      </c>
      <c r="C858" s="5">
        <v>43570.429548611108</v>
      </c>
      <c r="D858" s="1" t="s">
        <v>1409</v>
      </c>
      <c r="E858" s="1" t="s">
        <v>90</v>
      </c>
      <c r="F858" s="1" t="s">
        <v>700</v>
      </c>
      <c r="G858" s="1" t="s">
        <v>653</v>
      </c>
      <c r="H858" s="1" t="s">
        <v>765</v>
      </c>
      <c r="I858" s="1" t="s">
        <v>123</v>
      </c>
      <c r="J858" s="1" t="s">
        <v>746</v>
      </c>
      <c r="K858" s="1" t="s">
        <v>340</v>
      </c>
      <c r="L858" s="2">
        <v>704</v>
      </c>
      <c r="M858" s="1" t="s">
        <v>747</v>
      </c>
      <c r="N858" s="1" t="s">
        <v>887</v>
      </c>
      <c r="O858" s="1"/>
      <c r="P858" s="1"/>
      <c r="Q858" s="1"/>
      <c r="R858" s="1"/>
      <c r="S858" s="1"/>
      <c r="T858" s="1"/>
      <c r="U858" s="1" t="s">
        <v>657</v>
      </c>
      <c r="V858" s="1" t="s">
        <v>658</v>
      </c>
      <c r="W858" s="1"/>
      <c r="X858" s="1" t="e">
        <f t="shared" si="65"/>
        <v>#N/A</v>
      </c>
      <c r="Y858" s="1" t="e">
        <f t="shared" si="66"/>
        <v>#N/A</v>
      </c>
      <c r="Z858" s="1" t="e">
        <f t="shared" si="67"/>
        <v>#N/A</v>
      </c>
      <c r="AA858" s="1" t="e">
        <f t="shared" si="68"/>
        <v>#N/A</v>
      </c>
      <c r="AB858" s="1" t="e">
        <f t="shared" si="69"/>
        <v>#N/A</v>
      </c>
    </row>
    <row r="859" spans="1:28" hidden="1" x14ac:dyDescent="0.3">
      <c r="A859" s="1">
        <v>717</v>
      </c>
      <c r="B859" s="1" t="s">
        <v>340</v>
      </c>
      <c r="C859" s="5">
        <v>43570.430266203701</v>
      </c>
      <c r="D859" s="1" t="s">
        <v>1410</v>
      </c>
      <c r="E859" s="1" t="s">
        <v>90</v>
      </c>
      <c r="F859" s="1" t="s">
        <v>700</v>
      </c>
      <c r="G859" s="1" t="s">
        <v>653</v>
      </c>
      <c r="H859" s="1" t="s">
        <v>765</v>
      </c>
      <c r="I859" s="1" t="s">
        <v>123</v>
      </c>
      <c r="J859" s="1" t="s">
        <v>746</v>
      </c>
      <c r="K859" s="1" t="s">
        <v>340</v>
      </c>
      <c r="L859" s="2">
        <v>704</v>
      </c>
      <c r="M859" s="1" t="s">
        <v>747</v>
      </c>
      <c r="N859" s="1" t="s">
        <v>887</v>
      </c>
      <c r="O859" s="1"/>
      <c r="P859" s="1"/>
      <c r="Q859" s="1"/>
      <c r="R859" s="1"/>
      <c r="S859" s="1"/>
      <c r="T859" s="1"/>
      <c r="U859" s="1" t="s">
        <v>666</v>
      </c>
      <c r="V859" s="1" t="s">
        <v>667</v>
      </c>
      <c r="W859" s="1"/>
      <c r="X859" s="1" t="e">
        <f t="shared" si="65"/>
        <v>#N/A</v>
      </c>
      <c r="Y859" s="1" t="e">
        <f t="shared" si="66"/>
        <v>#N/A</v>
      </c>
      <c r="Z859" s="1" t="e">
        <f t="shared" si="67"/>
        <v>#N/A</v>
      </c>
      <c r="AA859" s="1" t="e">
        <f t="shared" si="68"/>
        <v>#N/A</v>
      </c>
      <c r="AB859" s="1" t="e">
        <f t="shared" si="69"/>
        <v>#N/A</v>
      </c>
    </row>
    <row r="860" spans="1:28" hidden="1" x14ac:dyDescent="0.3">
      <c r="A860" s="1">
        <v>731</v>
      </c>
      <c r="B860" s="1" t="s">
        <v>842</v>
      </c>
      <c r="C860" s="5">
        <v>43571.677800925929</v>
      </c>
      <c r="D860" s="1" t="s">
        <v>1421</v>
      </c>
      <c r="E860" s="1" t="s">
        <v>48</v>
      </c>
      <c r="F860" s="1" t="s">
        <v>652</v>
      </c>
      <c r="G860" s="1" t="s">
        <v>653</v>
      </c>
      <c r="H860" s="1" t="s">
        <v>765</v>
      </c>
      <c r="I860" s="1" t="s">
        <v>123</v>
      </c>
      <c r="J860" s="1" t="s">
        <v>128</v>
      </c>
      <c r="K860" s="1" t="s">
        <v>122</v>
      </c>
      <c r="L860" s="2">
        <v>700</v>
      </c>
      <c r="M860" s="1" t="s">
        <v>680</v>
      </c>
      <c r="N860" s="1" t="s">
        <v>887</v>
      </c>
      <c r="O860" s="1"/>
      <c r="P860" s="1"/>
      <c r="Q860" s="1"/>
      <c r="R860" s="1"/>
      <c r="S860" s="1"/>
      <c r="T860" s="1"/>
      <c r="U860" s="1" t="s">
        <v>666</v>
      </c>
      <c r="V860" s="1" t="s">
        <v>667</v>
      </c>
      <c r="W860" s="1"/>
      <c r="X860" s="1" t="e">
        <f t="shared" si="65"/>
        <v>#N/A</v>
      </c>
      <c r="Y860" s="1" t="e">
        <f t="shared" si="66"/>
        <v>#N/A</v>
      </c>
      <c r="Z860" s="1" t="e">
        <f t="shared" si="67"/>
        <v>#N/A</v>
      </c>
      <c r="AA860" s="1" t="e">
        <f t="shared" si="68"/>
        <v>#N/A</v>
      </c>
      <c r="AB860" s="1" t="e">
        <f t="shared" si="69"/>
        <v>#N/A</v>
      </c>
    </row>
    <row r="861" spans="1:28" hidden="1" x14ac:dyDescent="0.3">
      <c r="A861" s="1">
        <v>734</v>
      </c>
      <c r="B861" s="1" t="s">
        <v>842</v>
      </c>
      <c r="C861" s="5">
        <v>43572.59952546296</v>
      </c>
      <c r="D861" s="1" t="s">
        <v>1424</v>
      </c>
      <c r="E861" s="1" t="s">
        <v>48</v>
      </c>
      <c r="F861" s="1" t="s">
        <v>652</v>
      </c>
      <c r="G861" s="1" t="s">
        <v>653</v>
      </c>
      <c r="H861" s="1" t="s">
        <v>765</v>
      </c>
      <c r="I861" s="1" t="s">
        <v>123</v>
      </c>
      <c r="J861" s="1" t="s">
        <v>128</v>
      </c>
      <c r="K861" s="1" t="s">
        <v>122</v>
      </c>
      <c r="L861" s="2">
        <v>700</v>
      </c>
      <c r="M861" s="1" t="s">
        <v>680</v>
      </c>
      <c r="N861" s="1" t="s">
        <v>887</v>
      </c>
      <c r="O861" s="1"/>
      <c r="P861" s="1"/>
      <c r="Q861" s="1"/>
      <c r="R861" s="1"/>
      <c r="S861" s="1"/>
      <c r="T861" s="1"/>
      <c r="U861" s="1" t="s">
        <v>666</v>
      </c>
      <c r="V861" s="1" t="s">
        <v>667</v>
      </c>
      <c r="W861" s="1"/>
      <c r="X861" s="1" t="e">
        <f t="shared" si="65"/>
        <v>#N/A</v>
      </c>
      <c r="Y861" s="1" t="e">
        <f t="shared" si="66"/>
        <v>#N/A</v>
      </c>
      <c r="Z861" s="1" t="e">
        <f t="shared" si="67"/>
        <v>#N/A</v>
      </c>
      <c r="AA861" s="1" t="e">
        <f t="shared" si="68"/>
        <v>#N/A</v>
      </c>
      <c r="AB861" s="1" t="e">
        <f t="shared" si="69"/>
        <v>#N/A</v>
      </c>
    </row>
    <row r="862" spans="1:28" hidden="1" x14ac:dyDescent="0.3">
      <c r="A862" s="1">
        <v>736</v>
      </c>
      <c r="B862" s="1" t="s">
        <v>340</v>
      </c>
      <c r="C862" s="5">
        <v>43572.660740740743</v>
      </c>
      <c r="D862" s="1" t="s">
        <v>1426</v>
      </c>
      <c r="E862" s="1" t="s">
        <v>90</v>
      </c>
      <c r="F862" s="1" t="s">
        <v>700</v>
      </c>
      <c r="G862" s="1" t="s">
        <v>653</v>
      </c>
      <c r="H862" s="1" t="s">
        <v>765</v>
      </c>
      <c r="I862" s="1" t="s">
        <v>123</v>
      </c>
      <c r="J862" s="1" t="s">
        <v>746</v>
      </c>
      <c r="K862" s="1" t="s">
        <v>340</v>
      </c>
      <c r="L862" s="2">
        <v>704</v>
      </c>
      <c r="M862" s="1" t="s">
        <v>747</v>
      </c>
      <c r="N862" s="1" t="s">
        <v>887</v>
      </c>
      <c r="O862" s="1"/>
      <c r="P862" s="1"/>
      <c r="Q862" s="1"/>
      <c r="R862" s="1"/>
      <c r="S862" s="1"/>
      <c r="T862" s="1"/>
      <c r="U862" s="1" t="s">
        <v>666</v>
      </c>
      <c r="V862" s="1" t="s">
        <v>667</v>
      </c>
      <c r="W862" s="1"/>
      <c r="X862" s="1" t="e">
        <f t="shared" si="65"/>
        <v>#N/A</v>
      </c>
      <c r="Y862" s="1" t="e">
        <f t="shared" si="66"/>
        <v>#N/A</v>
      </c>
      <c r="Z862" s="1" t="e">
        <f t="shared" si="67"/>
        <v>#N/A</v>
      </c>
      <c r="AA862" s="1" t="e">
        <f t="shared" si="68"/>
        <v>#N/A</v>
      </c>
      <c r="AB862" s="1" t="e">
        <f t="shared" si="69"/>
        <v>#N/A</v>
      </c>
    </row>
    <row r="863" spans="1:28" hidden="1" x14ac:dyDescent="0.3">
      <c r="A863" s="1">
        <v>737</v>
      </c>
      <c r="B863" s="1" t="s">
        <v>1110</v>
      </c>
      <c r="C863" s="5">
        <v>43577.675636574073</v>
      </c>
      <c r="D863" s="1" t="s">
        <v>1427</v>
      </c>
      <c r="E863" s="1" t="s">
        <v>90</v>
      </c>
      <c r="F863" s="1" t="s">
        <v>700</v>
      </c>
      <c r="G863" s="1" t="s">
        <v>653</v>
      </c>
      <c r="H863" s="1" t="s">
        <v>765</v>
      </c>
      <c r="I863" s="1" t="s">
        <v>123</v>
      </c>
      <c r="J863" s="1" t="s">
        <v>746</v>
      </c>
      <c r="K863" s="1" t="s">
        <v>340</v>
      </c>
      <c r="L863" s="2">
        <v>704</v>
      </c>
      <c r="M863" s="1" t="s">
        <v>747</v>
      </c>
      <c r="N863" s="1" t="s">
        <v>887</v>
      </c>
      <c r="O863" s="1"/>
      <c r="P863" s="1"/>
      <c r="Q863" s="1"/>
      <c r="R863" s="1"/>
      <c r="S863" s="1"/>
      <c r="T863" s="1"/>
      <c r="U863" s="1" t="s">
        <v>666</v>
      </c>
      <c r="V863" s="1" t="s">
        <v>667</v>
      </c>
      <c r="W863" s="1"/>
      <c r="X863" s="1" t="e">
        <f t="shared" si="65"/>
        <v>#N/A</v>
      </c>
      <c r="Y863" s="1" t="e">
        <f t="shared" si="66"/>
        <v>#N/A</v>
      </c>
      <c r="Z863" s="1" t="e">
        <f t="shared" si="67"/>
        <v>#N/A</v>
      </c>
      <c r="AA863" s="1" t="e">
        <f t="shared" si="68"/>
        <v>#N/A</v>
      </c>
      <c r="AB863" s="1" t="e">
        <f t="shared" si="69"/>
        <v>#N/A</v>
      </c>
    </row>
    <row r="864" spans="1:28" hidden="1" x14ac:dyDescent="0.3">
      <c r="A864" s="1">
        <v>742</v>
      </c>
      <c r="B864" s="1" t="s">
        <v>906</v>
      </c>
      <c r="C864" s="5">
        <v>43579.641388888886</v>
      </c>
      <c r="D864" s="1" t="s">
        <v>1432</v>
      </c>
      <c r="E864" s="1" t="s">
        <v>90</v>
      </c>
      <c r="F864" s="1" t="s">
        <v>700</v>
      </c>
      <c r="G864" s="1" t="s">
        <v>653</v>
      </c>
      <c r="H864" s="1" t="s">
        <v>765</v>
      </c>
      <c r="I864" s="1" t="s">
        <v>123</v>
      </c>
      <c r="J864" s="1" t="s">
        <v>746</v>
      </c>
      <c r="K864" s="1" t="s">
        <v>340</v>
      </c>
      <c r="L864" s="2">
        <v>687</v>
      </c>
      <c r="M864" s="1" t="s">
        <v>908</v>
      </c>
      <c r="N864" s="1" t="s">
        <v>887</v>
      </c>
      <c r="O864" s="1"/>
      <c r="P864" s="1"/>
      <c r="Q864" s="1"/>
      <c r="R864" s="1"/>
      <c r="S864" s="1"/>
      <c r="T864" s="1"/>
      <c r="U864" s="1" t="s">
        <v>666</v>
      </c>
      <c r="V864" s="1" t="s">
        <v>667</v>
      </c>
      <c r="W864" s="1"/>
      <c r="X864" s="1" t="e">
        <f t="shared" si="65"/>
        <v>#N/A</v>
      </c>
      <c r="Y864" s="1" t="e">
        <f t="shared" si="66"/>
        <v>#N/A</v>
      </c>
      <c r="Z864" s="1" t="e">
        <f t="shared" si="67"/>
        <v>#N/A</v>
      </c>
      <c r="AA864" s="1" t="e">
        <f t="shared" si="68"/>
        <v>#N/A</v>
      </c>
      <c r="AB864" s="1" t="e">
        <f t="shared" si="69"/>
        <v>#N/A</v>
      </c>
    </row>
    <row r="865" spans="1:28" hidden="1" x14ac:dyDescent="0.3">
      <c r="A865" s="1">
        <v>744</v>
      </c>
      <c r="B865" s="1" t="s">
        <v>760</v>
      </c>
      <c r="C865" s="5">
        <v>43579.799733796295</v>
      </c>
      <c r="D865" s="1" t="s">
        <v>1434</v>
      </c>
      <c r="E865" s="1" t="s">
        <v>48</v>
      </c>
      <c r="F865" s="1" t="s">
        <v>652</v>
      </c>
      <c r="G865" s="1" t="s">
        <v>653</v>
      </c>
      <c r="H865" s="1" t="s">
        <v>765</v>
      </c>
      <c r="I865" s="1" t="s">
        <v>123</v>
      </c>
      <c r="J865" s="1" t="s">
        <v>128</v>
      </c>
      <c r="K865" s="1" t="s">
        <v>122</v>
      </c>
      <c r="L865" s="2">
        <v>700</v>
      </c>
      <c r="M865" s="1" t="s">
        <v>680</v>
      </c>
      <c r="N865" s="1" t="s">
        <v>887</v>
      </c>
      <c r="O865" s="1"/>
      <c r="P865" s="1"/>
      <c r="Q865" s="1"/>
      <c r="R865" s="1"/>
      <c r="S865" s="1"/>
      <c r="T865" s="1"/>
      <c r="U865" s="1" t="s">
        <v>666</v>
      </c>
      <c r="V865" s="1" t="s">
        <v>667</v>
      </c>
      <c r="W865" s="1"/>
      <c r="X865" s="1" t="e">
        <f t="shared" si="65"/>
        <v>#N/A</v>
      </c>
      <c r="Y865" s="1" t="e">
        <f t="shared" si="66"/>
        <v>#N/A</v>
      </c>
      <c r="Z865" s="1" t="e">
        <f t="shared" si="67"/>
        <v>#N/A</v>
      </c>
      <c r="AA865" s="1" t="e">
        <f t="shared" si="68"/>
        <v>#N/A</v>
      </c>
      <c r="AB865" s="1" t="e">
        <f t="shared" si="69"/>
        <v>#N/A</v>
      </c>
    </row>
    <row r="866" spans="1:28" hidden="1" x14ac:dyDescent="0.3">
      <c r="A866" s="1">
        <v>745</v>
      </c>
      <c r="B866" s="1" t="s">
        <v>927</v>
      </c>
      <c r="C866" s="5">
        <v>43579.857881944445</v>
      </c>
      <c r="D866" s="1" t="s">
        <v>1435</v>
      </c>
      <c r="E866" s="1" t="s">
        <v>61</v>
      </c>
      <c r="F866" s="1" t="s">
        <v>719</v>
      </c>
      <c r="G866" s="1" t="s">
        <v>653</v>
      </c>
      <c r="H866" s="1" t="s">
        <v>765</v>
      </c>
      <c r="I866" s="1" t="s">
        <v>55</v>
      </c>
      <c r="J866" s="1" t="s">
        <v>62</v>
      </c>
      <c r="K866" s="1" t="s">
        <v>54</v>
      </c>
      <c r="L866" s="2">
        <v>299.10000000000002</v>
      </c>
      <c r="M866" s="1" t="s">
        <v>757</v>
      </c>
      <c r="N866" s="1" t="s">
        <v>6618</v>
      </c>
      <c r="O866" s="1" t="s">
        <v>170</v>
      </c>
      <c r="P866" s="1" t="s">
        <v>4514</v>
      </c>
      <c r="Q866" s="1" t="s">
        <v>1486</v>
      </c>
      <c r="R866" s="1" t="s">
        <v>218</v>
      </c>
      <c r="S866" s="1" t="s">
        <v>1436</v>
      </c>
      <c r="T866" s="1"/>
      <c r="U866" s="1" t="s">
        <v>1791</v>
      </c>
      <c r="V866" s="1" t="s">
        <v>667</v>
      </c>
      <c r="W866" s="1"/>
      <c r="X866" s="1" t="e">
        <f t="shared" si="65"/>
        <v>#N/A</v>
      </c>
      <c r="Y866" s="1" t="e">
        <f t="shared" si="66"/>
        <v>#N/A</v>
      </c>
      <c r="Z866" s="1" t="e">
        <f t="shared" si="67"/>
        <v>#N/A</v>
      </c>
      <c r="AA866" s="1" t="e">
        <f t="shared" si="68"/>
        <v>#N/A</v>
      </c>
      <c r="AB866" s="1" t="e">
        <f t="shared" si="69"/>
        <v>#N/A</v>
      </c>
    </row>
    <row r="867" spans="1:28" hidden="1" x14ac:dyDescent="0.3">
      <c r="A867" s="1">
        <v>748</v>
      </c>
      <c r="B867" s="1" t="s">
        <v>1110</v>
      </c>
      <c r="C867" s="5">
        <v>43580.745983796296</v>
      </c>
      <c r="D867" s="1" t="s">
        <v>1441</v>
      </c>
      <c r="E867" s="1" t="s">
        <v>90</v>
      </c>
      <c r="F867" s="1" t="s">
        <v>700</v>
      </c>
      <c r="G867" s="1" t="s">
        <v>653</v>
      </c>
      <c r="H867" s="1" t="s">
        <v>765</v>
      </c>
      <c r="I867" s="1" t="s">
        <v>123</v>
      </c>
      <c r="J867" s="1" t="s">
        <v>746</v>
      </c>
      <c r="K867" s="1" t="s">
        <v>340</v>
      </c>
      <c r="L867" s="2">
        <v>704</v>
      </c>
      <c r="M867" s="1" t="s">
        <v>747</v>
      </c>
      <c r="N867" s="1" t="s">
        <v>887</v>
      </c>
      <c r="O867" s="1"/>
      <c r="P867" s="1"/>
      <c r="Q867" s="1"/>
      <c r="R867" s="1"/>
      <c r="S867" s="1"/>
      <c r="T867" s="1"/>
      <c r="U867" s="1" t="s">
        <v>666</v>
      </c>
      <c r="V867" s="1" t="s">
        <v>667</v>
      </c>
      <c r="W867" s="1"/>
      <c r="X867" s="1" t="e">
        <f t="shared" si="65"/>
        <v>#N/A</v>
      </c>
      <c r="Y867" s="1" t="e">
        <f t="shared" si="66"/>
        <v>#N/A</v>
      </c>
      <c r="Z867" s="1" t="e">
        <f t="shared" si="67"/>
        <v>#N/A</v>
      </c>
      <c r="AA867" s="1" t="e">
        <f t="shared" si="68"/>
        <v>#N/A</v>
      </c>
      <c r="AB867" s="1" t="e">
        <f t="shared" si="69"/>
        <v>#N/A</v>
      </c>
    </row>
    <row r="868" spans="1:28" hidden="1" x14ac:dyDescent="0.3">
      <c r="A868" s="1">
        <v>749</v>
      </c>
      <c r="B868" s="1" t="s">
        <v>760</v>
      </c>
      <c r="C868" s="5">
        <v>43580.782361111109</v>
      </c>
      <c r="D868" s="1" t="s">
        <v>1442</v>
      </c>
      <c r="E868" s="1" t="s">
        <v>48</v>
      </c>
      <c r="F868" s="1" t="s">
        <v>652</v>
      </c>
      <c r="G868" s="1" t="s">
        <v>653</v>
      </c>
      <c r="H868" s="1" t="s">
        <v>765</v>
      </c>
      <c r="I868" s="1" t="s">
        <v>123</v>
      </c>
      <c r="J868" s="1" t="s">
        <v>128</v>
      </c>
      <c r="K868" s="1" t="s">
        <v>122</v>
      </c>
      <c r="L868" s="2">
        <v>700</v>
      </c>
      <c r="M868" s="1" t="s">
        <v>680</v>
      </c>
      <c r="N868" s="1" t="s">
        <v>887</v>
      </c>
      <c r="O868" s="1"/>
      <c r="P868" s="1"/>
      <c r="Q868" s="1"/>
      <c r="R868" s="1"/>
      <c r="S868" s="1"/>
      <c r="T868" s="1"/>
      <c r="U868" s="1" t="s">
        <v>666</v>
      </c>
      <c r="V868" s="1" t="s">
        <v>667</v>
      </c>
      <c r="W868" s="1"/>
      <c r="X868" s="1" t="e">
        <f t="shared" si="65"/>
        <v>#N/A</v>
      </c>
      <c r="Y868" s="1" t="e">
        <f t="shared" si="66"/>
        <v>#N/A</v>
      </c>
      <c r="Z868" s="1" t="e">
        <f t="shared" si="67"/>
        <v>#N/A</v>
      </c>
      <c r="AA868" s="1" t="e">
        <f t="shared" si="68"/>
        <v>#N/A</v>
      </c>
      <c r="AB868" s="1" t="e">
        <f t="shared" si="69"/>
        <v>#N/A</v>
      </c>
    </row>
    <row r="869" spans="1:28" hidden="1" x14ac:dyDescent="0.3">
      <c r="A869" s="1">
        <v>750</v>
      </c>
      <c r="B869" s="1" t="s">
        <v>1110</v>
      </c>
      <c r="C869" s="5">
        <v>43581.434270833335</v>
      </c>
      <c r="D869" s="1" t="s">
        <v>1443</v>
      </c>
      <c r="E869" s="1" t="s">
        <v>90</v>
      </c>
      <c r="F869" s="1" t="s">
        <v>700</v>
      </c>
      <c r="G869" s="1" t="s">
        <v>653</v>
      </c>
      <c r="H869" s="1" t="s">
        <v>765</v>
      </c>
      <c r="I869" s="1" t="s">
        <v>123</v>
      </c>
      <c r="J869" s="1" t="s">
        <v>746</v>
      </c>
      <c r="K869" s="1" t="s">
        <v>340</v>
      </c>
      <c r="L869" s="2">
        <v>704</v>
      </c>
      <c r="M869" s="1" t="s">
        <v>747</v>
      </c>
      <c r="N869" s="1" t="s">
        <v>887</v>
      </c>
      <c r="O869" s="1"/>
      <c r="P869" s="1"/>
      <c r="Q869" s="1"/>
      <c r="R869" s="1"/>
      <c r="S869" s="1"/>
      <c r="T869" s="1"/>
      <c r="U869" s="1" t="s">
        <v>666</v>
      </c>
      <c r="V869" s="1" t="s">
        <v>667</v>
      </c>
      <c r="W869" s="1"/>
      <c r="X869" s="1" t="e">
        <f t="shared" si="65"/>
        <v>#N/A</v>
      </c>
      <c r="Y869" s="1" t="e">
        <f t="shared" si="66"/>
        <v>#N/A</v>
      </c>
      <c r="Z869" s="1" t="e">
        <f t="shared" si="67"/>
        <v>#N/A</v>
      </c>
      <c r="AA869" s="1" t="e">
        <f t="shared" si="68"/>
        <v>#N/A</v>
      </c>
      <c r="AB869" s="1" t="e">
        <f t="shared" si="69"/>
        <v>#N/A</v>
      </c>
    </row>
    <row r="870" spans="1:28" hidden="1" x14ac:dyDescent="0.3">
      <c r="A870" s="1">
        <v>753</v>
      </c>
      <c r="B870" s="1" t="s">
        <v>906</v>
      </c>
      <c r="C870" s="5">
        <v>43581.755694444444</v>
      </c>
      <c r="D870" s="1" t="s">
        <v>1445</v>
      </c>
      <c r="E870" s="1" t="s">
        <v>90</v>
      </c>
      <c r="F870" s="1" t="s">
        <v>700</v>
      </c>
      <c r="G870" s="1" t="s">
        <v>653</v>
      </c>
      <c r="H870" s="1" t="s">
        <v>765</v>
      </c>
      <c r="I870" s="1" t="s">
        <v>123</v>
      </c>
      <c r="J870" s="1" t="s">
        <v>746</v>
      </c>
      <c r="K870" s="1" t="s">
        <v>340</v>
      </c>
      <c r="L870" s="2">
        <v>704</v>
      </c>
      <c r="M870" s="1" t="s">
        <v>747</v>
      </c>
      <c r="N870" s="1" t="s">
        <v>887</v>
      </c>
      <c r="O870" s="1"/>
      <c r="P870" s="1"/>
      <c r="Q870" s="1"/>
      <c r="R870" s="1"/>
      <c r="S870" s="1"/>
      <c r="T870" s="1"/>
      <c r="U870" s="1" t="s">
        <v>666</v>
      </c>
      <c r="V870" s="1" t="s">
        <v>667</v>
      </c>
      <c r="W870" s="1"/>
      <c r="X870" s="1" t="e">
        <f t="shared" si="65"/>
        <v>#N/A</v>
      </c>
      <c r="Y870" s="1" t="e">
        <f t="shared" si="66"/>
        <v>#N/A</v>
      </c>
      <c r="Z870" s="1" t="e">
        <f t="shared" si="67"/>
        <v>#N/A</v>
      </c>
      <c r="AA870" s="1" t="e">
        <f t="shared" si="68"/>
        <v>#N/A</v>
      </c>
      <c r="AB870" s="1" t="e">
        <f t="shared" si="69"/>
        <v>#N/A</v>
      </c>
    </row>
    <row r="871" spans="1:28" hidden="1" x14ac:dyDescent="0.3">
      <c r="A871" s="1">
        <v>754</v>
      </c>
      <c r="B871" s="1" t="s">
        <v>340</v>
      </c>
      <c r="C871" s="5">
        <v>43584.419768518521</v>
      </c>
      <c r="D871" s="1" t="s">
        <v>1446</v>
      </c>
      <c r="E871" s="1" t="s">
        <v>90</v>
      </c>
      <c r="F871" s="1" t="s">
        <v>700</v>
      </c>
      <c r="G871" s="1" t="s">
        <v>653</v>
      </c>
      <c r="H871" s="1" t="s">
        <v>765</v>
      </c>
      <c r="I871" s="1" t="s">
        <v>123</v>
      </c>
      <c r="J871" s="1" t="s">
        <v>746</v>
      </c>
      <c r="K871" s="1" t="s">
        <v>340</v>
      </c>
      <c r="L871" s="2">
        <v>704</v>
      </c>
      <c r="M871" s="1" t="s">
        <v>747</v>
      </c>
      <c r="N871" s="1" t="s">
        <v>887</v>
      </c>
      <c r="O871" s="1"/>
      <c r="P871" s="1"/>
      <c r="Q871" s="1"/>
      <c r="R871" s="1"/>
      <c r="S871" s="1"/>
      <c r="T871" s="1"/>
      <c r="U871" s="1" t="s">
        <v>666</v>
      </c>
      <c r="V871" s="1" t="s">
        <v>667</v>
      </c>
      <c r="W871" s="1"/>
      <c r="X871" s="1" t="e">
        <f t="shared" si="65"/>
        <v>#N/A</v>
      </c>
      <c r="Y871" s="1" t="e">
        <f t="shared" si="66"/>
        <v>#N/A</v>
      </c>
      <c r="Z871" s="1" t="e">
        <f t="shared" si="67"/>
        <v>#N/A</v>
      </c>
      <c r="AA871" s="1" t="e">
        <f t="shared" si="68"/>
        <v>#N/A</v>
      </c>
      <c r="AB871" s="1" t="e">
        <f t="shared" si="69"/>
        <v>#N/A</v>
      </c>
    </row>
    <row r="872" spans="1:28" hidden="1" x14ac:dyDescent="0.3">
      <c r="A872" s="1">
        <v>756</v>
      </c>
      <c r="B872" s="1" t="s">
        <v>340</v>
      </c>
      <c r="C872" s="5">
        <v>43584.508032407408</v>
      </c>
      <c r="D872" s="1" t="s">
        <v>1448</v>
      </c>
      <c r="E872" s="1" t="s">
        <v>90</v>
      </c>
      <c r="F872" s="1" t="s">
        <v>688</v>
      </c>
      <c r="G872" s="1" t="s">
        <v>653</v>
      </c>
      <c r="H872" s="1" t="s">
        <v>765</v>
      </c>
      <c r="I872" s="1" t="s">
        <v>123</v>
      </c>
      <c r="J872" s="1" t="s">
        <v>746</v>
      </c>
      <c r="K872" s="1" t="s">
        <v>340</v>
      </c>
      <c r="L872" s="2">
        <v>704</v>
      </c>
      <c r="M872" s="1" t="s">
        <v>747</v>
      </c>
      <c r="N872" s="1" t="s">
        <v>887</v>
      </c>
      <c r="O872" s="1"/>
      <c r="P872" s="1"/>
      <c r="Q872" s="1"/>
      <c r="R872" s="1"/>
      <c r="S872" s="1"/>
      <c r="T872" s="1"/>
      <c r="U872" s="1" t="s">
        <v>666</v>
      </c>
      <c r="V872" s="1" t="s">
        <v>667</v>
      </c>
      <c r="W872" s="1"/>
      <c r="X872" s="1" t="e">
        <f t="shared" si="65"/>
        <v>#N/A</v>
      </c>
      <c r="Y872" s="1" t="e">
        <f t="shared" si="66"/>
        <v>#N/A</v>
      </c>
      <c r="Z872" s="1" t="e">
        <f t="shared" si="67"/>
        <v>#N/A</v>
      </c>
      <c r="AA872" s="1" t="e">
        <f t="shared" si="68"/>
        <v>#N/A</v>
      </c>
      <c r="AB872" s="1" t="e">
        <f t="shared" si="69"/>
        <v>#N/A</v>
      </c>
    </row>
    <row r="873" spans="1:28" hidden="1" x14ac:dyDescent="0.3">
      <c r="A873" s="1">
        <v>757</v>
      </c>
      <c r="B873" s="1" t="s">
        <v>1449</v>
      </c>
      <c r="C873" s="5">
        <v>43584.514699074076</v>
      </c>
      <c r="D873" s="1" t="s">
        <v>1450</v>
      </c>
      <c r="E873" s="1" t="s">
        <v>78</v>
      </c>
      <c r="F873" s="1" t="s">
        <v>662</v>
      </c>
      <c r="G873" s="1" t="s">
        <v>653</v>
      </c>
      <c r="H873" s="1" t="s">
        <v>765</v>
      </c>
      <c r="I873" s="1" t="s">
        <v>39</v>
      </c>
      <c r="J873" s="1" t="s">
        <v>682</v>
      </c>
      <c r="K873" s="1" t="s">
        <v>376</v>
      </c>
      <c r="L873" s="2">
        <v>330</v>
      </c>
      <c r="M873" s="1" t="s">
        <v>1451</v>
      </c>
      <c r="N873" s="1" t="s">
        <v>887</v>
      </c>
      <c r="O873" s="1"/>
      <c r="P873" s="1"/>
      <c r="Q873" s="1"/>
      <c r="R873" s="1"/>
      <c r="S873" s="1"/>
      <c r="T873" s="1"/>
      <c r="U873" s="1" t="s">
        <v>666</v>
      </c>
      <c r="V873" s="1" t="s">
        <v>667</v>
      </c>
      <c r="W873" s="1"/>
      <c r="X873" s="1" t="e">
        <f t="shared" si="65"/>
        <v>#N/A</v>
      </c>
      <c r="Y873" s="1" t="e">
        <f t="shared" si="66"/>
        <v>#N/A</v>
      </c>
      <c r="Z873" s="1" t="e">
        <f t="shared" si="67"/>
        <v>#N/A</v>
      </c>
      <c r="AA873" s="1" t="e">
        <f t="shared" si="68"/>
        <v>#N/A</v>
      </c>
      <c r="AB873" s="1" t="e">
        <f t="shared" si="69"/>
        <v>#N/A</v>
      </c>
    </row>
    <row r="874" spans="1:28" hidden="1" x14ac:dyDescent="0.3">
      <c r="A874" s="1">
        <v>758</v>
      </c>
      <c r="B874" s="1" t="s">
        <v>678</v>
      </c>
      <c r="C874" s="5">
        <v>43584.701979166668</v>
      </c>
      <c r="D874" s="1" t="s">
        <v>1452</v>
      </c>
      <c r="E874" s="1" t="s">
        <v>48</v>
      </c>
      <c r="F874" s="1" t="s">
        <v>652</v>
      </c>
      <c r="G874" s="1" t="s">
        <v>722</v>
      </c>
      <c r="H874" s="1" t="s">
        <v>765</v>
      </c>
      <c r="I874" s="1" t="s">
        <v>123</v>
      </c>
      <c r="J874" s="1" t="s">
        <v>128</v>
      </c>
      <c r="K874" s="1" t="s">
        <v>122</v>
      </c>
      <c r="L874" s="2">
        <v>700</v>
      </c>
      <c r="M874" s="1" t="s">
        <v>680</v>
      </c>
      <c r="N874" s="1" t="s">
        <v>887</v>
      </c>
      <c r="O874" s="1"/>
      <c r="P874" s="1"/>
      <c r="Q874" s="1"/>
      <c r="R874" s="1"/>
      <c r="S874" s="1"/>
      <c r="T874" s="1"/>
      <c r="U874" s="1" t="s">
        <v>666</v>
      </c>
      <c r="V874" s="1" t="s">
        <v>667</v>
      </c>
      <c r="W874" s="1"/>
      <c r="X874" s="1" t="e">
        <f t="shared" si="65"/>
        <v>#N/A</v>
      </c>
      <c r="Y874" s="1" t="e">
        <f t="shared" si="66"/>
        <v>#N/A</v>
      </c>
      <c r="Z874" s="1" t="e">
        <f t="shared" si="67"/>
        <v>#N/A</v>
      </c>
      <c r="AA874" s="1" t="e">
        <f t="shared" si="68"/>
        <v>#N/A</v>
      </c>
      <c r="AB874" s="1" t="e">
        <f t="shared" si="69"/>
        <v>#N/A</v>
      </c>
    </row>
    <row r="875" spans="1:28" hidden="1" x14ac:dyDescent="0.3">
      <c r="A875" s="1">
        <v>760</v>
      </c>
      <c r="B875" s="1" t="s">
        <v>678</v>
      </c>
      <c r="C875" s="5">
        <v>43584.76</v>
      </c>
      <c r="D875" s="1" t="s">
        <v>1455</v>
      </c>
      <c r="E875" s="1" t="s">
        <v>48</v>
      </c>
      <c r="F875" s="1" t="s">
        <v>652</v>
      </c>
      <c r="G875" s="1" t="s">
        <v>722</v>
      </c>
      <c r="H875" s="1" t="s">
        <v>765</v>
      </c>
      <c r="I875" s="1" t="s">
        <v>123</v>
      </c>
      <c r="J875" s="1" t="s">
        <v>128</v>
      </c>
      <c r="K875" s="1" t="s">
        <v>122</v>
      </c>
      <c r="L875" s="2">
        <v>700</v>
      </c>
      <c r="M875" s="1" t="s">
        <v>680</v>
      </c>
      <c r="N875" s="1" t="s">
        <v>887</v>
      </c>
      <c r="O875" s="1"/>
      <c r="P875" s="1"/>
      <c r="Q875" s="1"/>
      <c r="R875" s="1"/>
      <c r="S875" s="1"/>
      <c r="T875" s="1"/>
      <c r="U875" s="1" t="s">
        <v>666</v>
      </c>
      <c r="V875" s="1" t="s">
        <v>667</v>
      </c>
      <c r="W875" s="1"/>
      <c r="X875" s="1" t="e">
        <f t="shared" si="65"/>
        <v>#N/A</v>
      </c>
      <c r="Y875" s="1" t="e">
        <f t="shared" si="66"/>
        <v>#N/A</v>
      </c>
      <c r="Z875" s="1" t="e">
        <f t="shared" si="67"/>
        <v>#N/A</v>
      </c>
      <c r="AA875" s="1" t="e">
        <f t="shared" si="68"/>
        <v>#N/A</v>
      </c>
      <c r="AB875" s="1" t="e">
        <f t="shared" si="69"/>
        <v>#N/A</v>
      </c>
    </row>
    <row r="876" spans="1:28" hidden="1" x14ac:dyDescent="0.3">
      <c r="A876" s="1">
        <v>761</v>
      </c>
      <c r="B876" s="1" t="s">
        <v>1277</v>
      </c>
      <c r="C876" s="5">
        <v>43585.532187500001</v>
      </c>
      <c r="D876" s="1" t="s">
        <v>1456</v>
      </c>
      <c r="E876" s="1" t="s">
        <v>159</v>
      </c>
      <c r="F876" s="1" t="s">
        <v>688</v>
      </c>
      <c r="G876" s="1" t="s">
        <v>653</v>
      </c>
      <c r="H876" s="1" t="s">
        <v>765</v>
      </c>
      <c r="I876" s="1" t="s">
        <v>39</v>
      </c>
      <c r="J876" s="1" t="s">
        <v>210</v>
      </c>
      <c r="K876" s="1" t="s">
        <v>214</v>
      </c>
      <c r="L876" s="2">
        <v>2</v>
      </c>
      <c r="M876" s="1" t="s">
        <v>838</v>
      </c>
      <c r="N876" s="1" t="s">
        <v>887</v>
      </c>
      <c r="O876" s="1"/>
      <c r="P876" s="1"/>
      <c r="Q876" s="1"/>
      <c r="R876" s="1"/>
      <c r="S876" s="1"/>
      <c r="T876" s="1"/>
      <c r="U876" s="1" t="s">
        <v>666</v>
      </c>
      <c r="V876" s="1" t="s">
        <v>667</v>
      </c>
      <c r="W876" s="1"/>
      <c r="X876" s="1" t="e">
        <f t="shared" si="65"/>
        <v>#N/A</v>
      </c>
      <c r="Y876" s="1" t="e">
        <f t="shared" si="66"/>
        <v>#N/A</v>
      </c>
      <c r="Z876" s="1" t="e">
        <f t="shared" si="67"/>
        <v>#N/A</v>
      </c>
      <c r="AA876" s="1" t="e">
        <f t="shared" si="68"/>
        <v>#N/A</v>
      </c>
      <c r="AB876" s="1" t="e">
        <f t="shared" si="69"/>
        <v>#N/A</v>
      </c>
    </row>
    <row r="877" spans="1:28" hidden="1" x14ac:dyDescent="0.3">
      <c r="A877" s="1">
        <v>763</v>
      </c>
      <c r="B877" s="1" t="s">
        <v>340</v>
      </c>
      <c r="C877" s="5">
        <v>43585.696643518517</v>
      </c>
      <c r="D877" s="1" t="s">
        <v>1458</v>
      </c>
      <c r="E877" s="1" t="s">
        <v>90</v>
      </c>
      <c r="F877" s="1" t="s">
        <v>700</v>
      </c>
      <c r="G877" s="1" t="s">
        <v>653</v>
      </c>
      <c r="H877" s="1" t="s">
        <v>765</v>
      </c>
      <c r="I877" s="1" t="s">
        <v>123</v>
      </c>
      <c r="J877" s="1" t="s">
        <v>746</v>
      </c>
      <c r="K877" s="1" t="s">
        <v>340</v>
      </c>
      <c r="L877" s="2">
        <v>807</v>
      </c>
      <c r="M877" s="1" t="s">
        <v>1310</v>
      </c>
      <c r="N877" s="1" t="s">
        <v>887</v>
      </c>
      <c r="O877" s="1"/>
      <c r="P877" s="1"/>
      <c r="Q877" s="1"/>
      <c r="R877" s="1"/>
      <c r="S877" s="1"/>
      <c r="T877" s="1"/>
      <c r="U877" s="1" t="s">
        <v>666</v>
      </c>
      <c r="V877" s="1" t="s">
        <v>667</v>
      </c>
      <c r="W877" s="1"/>
      <c r="X877" s="1" t="e">
        <f t="shared" si="65"/>
        <v>#N/A</v>
      </c>
      <c r="Y877" s="1" t="e">
        <f t="shared" si="66"/>
        <v>#N/A</v>
      </c>
      <c r="Z877" s="1" t="e">
        <f t="shared" si="67"/>
        <v>#N/A</v>
      </c>
      <c r="AA877" s="1" t="e">
        <f t="shared" si="68"/>
        <v>#N/A</v>
      </c>
      <c r="AB877" s="1" t="e">
        <f t="shared" si="69"/>
        <v>#N/A</v>
      </c>
    </row>
    <row r="878" spans="1:28" hidden="1" x14ac:dyDescent="0.3">
      <c r="A878" s="1">
        <v>764</v>
      </c>
      <c r="B878" s="1" t="s">
        <v>678</v>
      </c>
      <c r="C878" s="5">
        <v>43585.698333333334</v>
      </c>
      <c r="D878" s="1" t="s">
        <v>1459</v>
      </c>
      <c r="E878" s="1" t="s">
        <v>48</v>
      </c>
      <c r="F878" s="1" t="s">
        <v>652</v>
      </c>
      <c r="G878" s="1" t="s">
        <v>722</v>
      </c>
      <c r="H878" s="1" t="s">
        <v>765</v>
      </c>
      <c r="I878" s="1" t="s">
        <v>123</v>
      </c>
      <c r="J878" s="1" t="s">
        <v>128</v>
      </c>
      <c r="K878" s="1" t="s">
        <v>122</v>
      </c>
      <c r="L878" s="2">
        <v>700</v>
      </c>
      <c r="M878" s="1" t="s">
        <v>680</v>
      </c>
      <c r="N878" s="1" t="s">
        <v>887</v>
      </c>
      <c r="O878" s="1"/>
      <c r="P878" s="1"/>
      <c r="Q878" s="1"/>
      <c r="R878" s="1"/>
      <c r="S878" s="1"/>
      <c r="T878" s="1"/>
      <c r="U878" s="1" t="s">
        <v>666</v>
      </c>
      <c r="V878" s="1" t="s">
        <v>667</v>
      </c>
      <c r="W878" s="1"/>
      <c r="X878" s="1" t="e">
        <f t="shared" si="65"/>
        <v>#N/A</v>
      </c>
      <c r="Y878" s="1" t="e">
        <f t="shared" si="66"/>
        <v>#N/A</v>
      </c>
      <c r="Z878" s="1" t="e">
        <f t="shared" si="67"/>
        <v>#N/A</v>
      </c>
      <c r="AA878" s="1" t="e">
        <f t="shared" si="68"/>
        <v>#N/A</v>
      </c>
      <c r="AB878" s="1" t="e">
        <f t="shared" si="69"/>
        <v>#N/A</v>
      </c>
    </row>
    <row r="879" spans="1:28" hidden="1" x14ac:dyDescent="0.3">
      <c r="A879" s="1">
        <v>765</v>
      </c>
      <c r="B879" s="1" t="s">
        <v>1110</v>
      </c>
      <c r="C879" s="5">
        <v>43585.760428240741</v>
      </c>
      <c r="D879" s="1" t="s">
        <v>1460</v>
      </c>
      <c r="E879" s="1" t="s">
        <v>90</v>
      </c>
      <c r="F879" s="1" t="s">
        <v>700</v>
      </c>
      <c r="G879" s="1" t="s">
        <v>653</v>
      </c>
      <c r="H879" s="1" t="s">
        <v>765</v>
      </c>
      <c r="I879" s="1" t="s">
        <v>123</v>
      </c>
      <c r="J879" s="1" t="s">
        <v>746</v>
      </c>
      <c r="K879" s="1" t="s">
        <v>340</v>
      </c>
      <c r="L879" s="2">
        <v>704</v>
      </c>
      <c r="M879" s="1" t="s">
        <v>747</v>
      </c>
      <c r="N879" s="1" t="s">
        <v>887</v>
      </c>
      <c r="O879" s="1"/>
      <c r="P879" s="1"/>
      <c r="Q879" s="1"/>
      <c r="R879" s="1"/>
      <c r="S879" s="1"/>
      <c r="T879" s="1"/>
      <c r="U879" s="1" t="s">
        <v>666</v>
      </c>
      <c r="V879" s="1" t="s">
        <v>667</v>
      </c>
      <c r="W879" s="1"/>
      <c r="X879" s="1" t="e">
        <f t="shared" si="65"/>
        <v>#N/A</v>
      </c>
      <c r="Y879" s="1" t="e">
        <f t="shared" si="66"/>
        <v>#N/A</v>
      </c>
      <c r="Z879" s="1" t="e">
        <f t="shared" si="67"/>
        <v>#N/A</v>
      </c>
      <c r="AA879" s="1" t="e">
        <f t="shared" si="68"/>
        <v>#N/A</v>
      </c>
      <c r="AB879" s="1" t="e">
        <f t="shared" si="69"/>
        <v>#N/A</v>
      </c>
    </row>
    <row r="880" spans="1:28" hidden="1" x14ac:dyDescent="0.3">
      <c r="A880" s="1">
        <v>767</v>
      </c>
      <c r="B880" s="1" t="s">
        <v>1110</v>
      </c>
      <c r="C880" s="5">
        <v>43587.734398148146</v>
      </c>
      <c r="D880" s="1" t="s">
        <v>1461</v>
      </c>
      <c r="E880" s="1" t="s">
        <v>90</v>
      </c>
      <c r="F880" s="1" t="s">
        <v>700</v>
      </c>
      <c r="G880" s="1" t="s">
        <v>653</v>
      </c>
      <c r="H880" s="1" t="s">
        <v>765</v>
      </c>
      <c r="I880" s="1" t="s">
        <v>123</v>
      </c>
      <c r="J880" s="1" t="s">
        <v>746</v>
      </c>
      <c r="K880" s="1" t="s">
        <v>340</v>
      </c>
      <c r="L880" s="2">
        <v>704</v>
      </c>
      <c r="M880" s="1" t="s">
        <v>747</v>
      </c>
      <c r="N880" s="1" t="s">
        <v>887</v>
      </c>
      <c r="O880" s="1"/>
      <c r="P880" s="1"/>
      <c r="Q880" s="1"/>
      <c r="R880" s="1"/>
      <c r="S880" s="1"/>
      <c r="T880" s="1"/>
      <c r="U880" s="1" t="s">
        <v>666</v>
      </c>
      <c r="V880" s="1" t="s">
        <v>667</v>
      </c>
      <c r="W880" s="1"/>
      <c r="X880" s="1" t="e">
        <f t="shared" si="65"/>
        <v>#N/A</v>
      </c>
      <c r="Y880" s="1" t="e">
        <f t="shared" si="66"/>
        <v>#N/A</v>
      </c>
      <c r="Z880" s="1" t="e">
        <f t="shared" si="67"/>
        <v>#N/A</v>
      </c>
      <c r="AA880" s="1" t="e">
        <f t="shared" si="68"/>
        <v>#N/A</v>
      </c>
      <c r="AB880" s="1" t="e">
        <f t="shared" si="69"/>
        <v>#N/A</v>
      </c>
    </row>
    <row r="881" spans="1:28" hidden="1" x14ac:dyDescent="0.3">
      <c r="A881" s="1">
        <v>769</v>
      </c>
      <c r="B881" s="1" t="s">
        <v>1110</v>
      </c>
      <c r="C881" s="5">
        <v>43588.534432870372</v>
      </c>
      <c r="D881" s="1" t="s">
        <v>1465</v>
      </c>
      <c r="E881" s="1" t="s">
        <v>90</v>
      </c>
      <c r="F881" s="1" t="s">
        <v>700</v>
      </c>
      <c r="G881" s="1" t="s">
        <v>653</v>
      </c>
      <c r="H881" s="1" t="s">
        <v>765</v>
      </c>
      <c r="I881" s="1" t="s">
        <v>123</v>
      </c>
      <c r="J881" s="1" t="s">
        <v>746</v>
      </c>
      <c r="K881" s="1" t="s">
        <v>340</v>
      </c>
      <c r="L881" s="2">
        <v>704</v>
      </c>
      <c r="M881" s="1" t="s">
        <v>747</v>
      </c>
      <c r="N881" s="1" t="s">
        <v>887</v>
      </c>
      <c r="O881" s="1"/>
      <c r="P881" s="1"/>
      <c r="Q881" s="1"/>
      <c r="R881" s="1"/>
      <c r="S881" s="1"/>
      <c r="T881" s="1"/>
      <c r="U881" s="1" t="s">
        <v>666</v>
      </c>
      <c r="V881" s="1" t="s">
        <v>667</v>
      </c>
      <c r="W881" s="1"/>
      <c r="X881" s="1" t="e">
        <f t="shared" si="65"/>
        <v>#N/A</v>
      </c>
      <c r="Y881" s="1" t="e">
        <f t="shared" si="66"/>
        <v>#N/A</v>
      </c>
      <c r="Z881" s="1" t="e">
        <f t="shared" si="67"/>
        <v>#N/A</v>
      </c>
      <c r="AA881" s="1" t="e">
        <f t="shared" si="68"/>
        <v>#N/A</v>
      </c>
      <c r="AB881" s="1" t="e">
        <f t="shared" si="69"/>
        <v>#N/A</v>
      </c>
    </row>
    <row r="882" spans="1:28" hidden="1" x14ac:dyDescent="0.3">
      <c r="A882" s="1">
        <v>773</v>
      </c>
      <c r="B882" s="1" t="s">
        <v>1107</v>
      </c>
      <c r="C882" s="5">
        <v>43591.721550925926</v>
      </c>
      <c r="D882" s="1" t="s">
        <v>1472</v>
      </c>
      <c r="E882" s="1" t="s">
        <v>48</v>
      </c>
      <c r="F882" s="1" t="s">
        <v>652</v>
      </c>
      <c r="G882" s="1" t="s">
        <v>653</v>
      </c>
      <c r="H882" s="1" t="s">
        <v>765</v>
      </c>
      <c r="I882" s="1" t="s">
        <v>123</v>
      </c>
      <c r="J882" s="1" t="s">
        <v>283</v>
      </c>
      <c r="K882" s="1" t="s">
        <v>281</v>
      </c>
      <c r="L882" s="2">
        <v>802</v>
      </c>
      <c r="M882" s="1" t="s">
        <v>655</v>
      </c>
      <c r="N882" s="1" t="s">
        <v>887</v>
      </c>
      <c r="O882" s="1"/>
      <c r="P882" s="1"/>
      <c r="Q882" s="1"/>
      <c r="R882" s="1"/>
      <c r="S882" s="1"/>
      <c r="T882" s="1"/>
      <c r="U882" s="1" t="s">
        <v>666</v>
      </c>
      <c r="V882" s="1" t="s">
        <v>667</v>
      </c>
      <c r="W882" s="1"/>
      <c r="X882" s="1" t="e">
        <f t="shared" si="65"/>
        <v>#N/A</v>
      </c>
      <c r="Y882" s="1" t="e">
        <f t="shared" si="66"/>
        <v>#N/A</v>
      </c>
      <c r="Z882" s="1" t="e">
        <f t="shared" si="67"/>
        <v>#N/A</v>
      </c>
      <c r="AA882" s="1" t="e">
        <f t="shared" si="68"/>
        <v>#N/A</v>
      </c>
      <c r="AB882" s="1" t="e">
        <f t="shared" si="69"/>
        <v>#N/A</v>
      </c>
    </row>
    <row r="883" spans="1:28" hidden="1" x14ac:dyDescent="0.3">
      <c r="A883" s="1">
        <v>774</v>
      </c>
      <c r="B883" s="1" t="s">
        <v>1107</v>
      </c>
      <c r="C883" s="5">
        <v>43591.72388888889</v>
      </c>
      <c r="D883" s="1" t="s">
        <v>1473</v>
      </c>
      <c r="E883" s="1" t="s">
        <v>48</v>
      </c>
      <c r="F883" s="1" t="s">
        <v>652</v>
      </c>
      <c r="G883" s="1" t="s">
        <v>653</v>
      </c>
      <c r="H883" s="1" t="s">
        <v>765</v>
      </c>
      <c r="I883" s="1" t="s">
        <v>123</v>
      </c>
      <c r="J883" s="1" t="s">
        <v>283</v>
      </c>
      <c r="K883" s="1" t="s">
        <v>281</v>
      </c>
      <c r="L883" s="2">
        <v>802</v>
      </c>
      <c r="M883" s="1" t="s">
        <v>655</v>
      </c>
      <c r="N883" s="1" t="s">
        <v>887</v>
      </c>
      <c r="O883" s="1"/>
      <c r="P883" s="1"/>
      <c r="Q883" s="1"/>
      <c r="R883" s="1"/>
      <c r="S883" s="1"/>
      <c r="T883" s="1"/>
      <c r="U883" s="1" t="s">
        <v>666</v>
      </c>
      <c r="V883" s="1" t="s">
        <v>667</v>
      </c>
      <c r="W883" s="1"/>
      <c r="X883" s="1" t="e">
        <f t="shared" si="65"/>
        <v>#N/A</v>
      </c>
      <c r="Y883" s="1" t="e">
        <f t="shared" si="66"/>
        <v>#N/A</v>
      </c>
      <c r="Z883" s="1" t="e">
        <f t="shared" si="67"/>
        <v>#N/A</v>
      </c>
      <c r="AA883" s="1" t="e">
        <f t="shared" si="68"/>
        <v>#N/A</v>
      </c>
      <c r="AB883" s="1" t="e">
        <f t="shared" si="69"/>
        <v>#N/A</v>
      </c>
    </row>
    <row r="884" spans="1:28" hidden="1" x14ac:dyDescent="0.3">
      <c r="A884" s="1">
        <v>779</v>
      </c>
      <c r="B884" s="1" t="s">
        <v>1222</v>
      </c>
      <c r="C884" s="5">
        <v>43593.412743055553</v>
      </c>
      <c r="D884" s="1" t="s">
        <v>1479</v>
      </c>
      <c r="E884" s="1" t="s">
        <v>48</v>
      </c>
      <c r="F884" s="1" t="s">
        <v>652</v>
      </c>
      <c r="G884" s="1" t="s">
        <v>653</v>
      </c>
      <c r="H884" s="1" t="s">
        <v>765</v>
      </c>
      <c r="I884" s="1" t="s">
        <v>55</v>
      </c>
      <c r="J884" s="1" t="s">
        <v>277</v>
      </c>
      <c r="K884" s="1" t="s">
        <v>650</v>
      </c>
      <c r="L884" s="2">
        <v>614</v>
      </c>
      <c r="M884" s="1" t="s">
        <v>808</v>
      </c>
      <c r="N884" s="1" t="s">
        <v>887</v>
      </c>
      <c r="O884" s="1"/>
      <c r="P884" s="1"/>
      <c r="Q884" s="1"/>
      <c r="R884" s="1"/>
      <c r="S884" s="1"/>
      <c r="T884" s="1"/>
      <c r="U884" s="1" t="s">
        <v>666</v>
      </c>
      <c r="V884" s="1" t="s">
        <v>667</v>
      </c>
      <c r="W884" s="1"/>
      <c r="X884" s="1" t="e">
        <f t="shared" si="65"/>
        <v>#N/A</v>
      </c>
      <c r="Y884" s="1" t="e">
        <f t="shared" si="66"/>
        <v>#N/A</v>
      </c>
      <c r="Z884" s="1" t="e">
        <f t="shared" si="67"/>
        <v>#N/A</v>
      </c>
      <c r="AA884" s="1" t="e">
        <f t="shared" si="68"/>
        <v>#N/A</v>
      </c>
      <c r="AB884" s="1" t="e">
        <f t="shared" si="69"/>
        <v>#N/A</v>
      </c>
    </row>
    <row r="885" spans="1:28" hidden="1" x14ac:dyDescent="0.3">
      <c r="A885" s="1">
        <v>781</v>
      </c>
      <c r="B885" s="1" t="s">
        <v>678</v>
      </c>
      <c r="C885" s="5">
        <v>43593.493611111109</v>
      </c>
      <c r="D885" s="1" t="s">
        <v>1481</v>
      </c>
      <c r="E885" s="1" t="s">
        <v>48</v>
      </c>
      <c r="F885" s="1" t="s">
        <v>652</v>
      </c>
      <c r="G885" s="1" t="s">
        <v>722</v>
      </c>
      <c r="H885" s="1" t="s">
        <v>765</v>
      </c>
      <c r="I885" s="1" t="s">
        <v>123</v>
      </c>
      <c r="J885" s="1" t="s">
        <v>128</v>
      </c>
      <c r="K885" s="1" t="s">
        <v>122</v>
      </c>
      <c r="L885" s="2">
        <v>700</v>
      </c>
      <c r="M885" s="1" t="s">
        <v>680</v>
      </c>
      <c r="N885" s="1" t="s">
        <v>887</v>
      </c>
      <c r="O885" s="1"/>
      <c r="P885" s="1"/>
      <c r="Q885" s="1"/>
      <c r="R885" s="1"/>
      <c r="S885" s="1"/>
      <c r="T885" s="1"/>
      <c r="U885" s="1" t="s">
        <v>666</v>
      </c>
      <c r="V885" s="1" t="s">
        <v>667</v>
      </c>
      <c r="W885" s="1"/>
      <c r="X885" s="1" t="e">
        <f t="shared" si="65"/>
        <v>#N/A</v>
      </c>
      <c r="Y885" s="1" t="e">
        <f t="shared" si="66"/>
        <v>#N/A</v>
      </c>
      <c r="Z885" s="1" t="e">
        <f t="shared" si="67"/>
        <v>#N/A</v>
      </c>
      <c r="AA885" s="1" t="e">
        <f t="shared" si="68"/>
        <v>#N/A</v>
      </c>
      <c r="AB885" s="1" t="e">
        <f t="shared" si="69"/>
        <v>#N/A</v>
      </c>
    </row>
    <row r="886" spans="1:28" hidden="1" x14ac:dyDescent="0.3">
      <c r="A886" s="1">
        <v>783</v>
      </c>
      <c r="B886" s="1" t="s">
        <v>884</v>
      </c>
      <c r="C886" s="5">
        <v>43593.66851851852</v>
      </c>
      <c r="D886" s="1" t="s">
        <v>1484</v>
      </c>
      <c r="E886" s="1" t="s">
        <v>139</v>
      </c>
      <c r="F886" s="1" t="s">
        <v>713</v>
      </c>
      <c r="G886" s="1" t="s">
        <v>653</v>
      </c>
      <c r="H886" s="1" t="s">
        <v>765</v>
      </c>
      <c r="I886" s="1" t="s">
        <v>999</v>
      </c>
      <c r="J886" s="1" t="s">
        <v>50</v>
      </c>
      <c r="K886" s="1" t="s">
        <v>148</v>
      </c>
      <c r="L886" s="2">
        <v>2082</v>
      </c>
      <c r="M886" s="1" t="s">
        <v>742</v>
      </c>
      <c r="N886" s="1" t="s">
        <v>887</v>
      </c>
      <c r="O886" s="1"/>
      <c r="P886" s="1"/>
      <c r="Q886" s="1"/>
      <c r="R886" s="1"/>
      <c r="S886" s="1"/>
      <c r="T886" s="1"/>
      <c r="U886" s="1" t="s">
        <v>666</v>
      </c>
      <c r="V886" s="1" t="s">
        <v>667</v>
      </c>
      <c r="W886" s="1"/>
      <c r="X886" s="1" t="e">
        <f t="shared" si="65"/>
        <v>#N/A</v>
      </c>
      <c r="Y886" s="1" t="e">
        <f t="shared" si="66"/>
        <v>#N/A</v>
      </c>
      <c r="Z886" s="1" t="e">
        <f t="shared" si="67"/>
        <v>#N/A</v>
      </c>
      <c r="AA886" s="1" t="e">
        <f t="shared" si="68"/>
        <v>#N/A</v>
      </c>
      <c r="AB886" s="1" t="e">
        <f t="shared" si="69"/>
        <v>#N/A</v>
      </c>
    </row>
    <row r="887" spans="1:28" hidden="1" x14ac:dyDescent="0.3">
      <c r="A887" s="1">
        <v>785</v>
      </c>
      <c r="B887" s="1" t="s">
        <v>1110</v>
      </c>
      <c r="C887" s="5">
        <v>43595.479722222219</v>
      </c>
      <c r="D887" s="1" t="s">
        <v>1487</v>
      </c>
      <c r="E887" s="1" t="s">
        <v>90</v>
      </c>
      <c r="F887" s="1" t="s">
        <v>700</v>
      </c>
      <c r="G887" s="1" t="s">
        <v>653</v>
      </c>
      <c r="H887" s="1" t="s">
        <v>765</v>
      </c>
      <c r="I887" s="1" t="s">
        <v>123</v>
      </c>
      <c r="J887" s="1" t="s">
        <v>746</v>
      </c>
      <c r="K887" s="1" t="s">
        <v>340</v>
      </c>
      <c r="L887" s="2">
        <v>704</v>
      </c>
      <c r="M887" s="1" t="s">
        <v>747</v>
      </c>
      <c r="N887" s="1" t="s">
        <v>887</v>
      </c>
      <c r="O887" s="1"/>
      <c r="P887" s="1"/>
      <c r="Q887" s="1"/>
      <c r="R887" s="1"/>
      <c r="S887" s="1"/>
      <c r="T887" s="1"/>
      <c r="U887" s="1" t="s">
        <v>666</v>
      </c>
      <c r="V887" s="1" t="s">
        <v>667</v>
      </c>
      <c r="W887" s="1"/>
      <c r="X887" s="1" t="e">
        <f t="shared" si="65"/>
        <v>#N/A</v>
      </c>
      <c r="Y887" s="1" t="e">
        <f t="shared" si="66"/>
        <v>#N/A</v>
      </c>
      <c r="Z887" s="1" t="e">
        <f t="shared" si="67"/>
        <v>#N/A</v>
      </c>
      <c r="AA887" s="1" t="e">
        <f t="shared" si="68"/>
        <v>#N/A</v>
      </c>
      <c r="AB887" s="1" t="e">
        <f t="shared" si="69"/>
        <v>#N/A</v>
      </c>
    </row>
    <row r="888" spans="1:28" hidden="1" x14ac:dyDescent="0.3">
      <c r="A888" s="1">
        <v>786</v>
      </c>
      <c r="B888" s="1" t="s">
        <v>668</v>
      </c>
      <c r="C888" s="5">
        <v>43595.512453703705</v>
      </c>
      <c r="D888" s="1" t="s">
        <v>1488</v>
      </c>
      <c r="E888" s="1" t="s">
        <v>455</v>
      </c>
      <c r="F888" s="1" t="s">
        <v>694</v>
      </c>
      <c r="G888" s="1" t="s">
        <v>653</v>
      </c>
      <c r="H888" s="1" t="s">
        <v>765</v>
      </c>
      <c r="I888" s="1" t="s">
        <v>55</v>
      </c>
      <c r="J888" s="1" t="s">
        <v>695</v>
      </c>
      <c r="K888" s="1" t="s">
        <v>67</v>
      </c>
      <c r="L888" s="2">
        <v>639</v>
      </c>
      <c r="M888" s="1" t="s">
        <v>696</v>
      </c>
      <c r="N888" s="1" t="s">
        <v>887</v>
      </c>
      <c r="O888" s="1"/>
      <c r="P888" s="1"/>
      <c r="Q888" s="1"/>
      <c r="R888" s="1"/>
      <c r="S888" s="1"/>
      <c r="T888" s="1"/>
      <c r="U888" s="1" t="s">
        <v>666</v>
      </c>
      <c r="V888" s="1" t="s">
        <v>667</v>
      </c>
      <c r="W888" s="1"/>
      <c r="X888" s="1" t="e">
        <f t="shared" si="65"/>
        <v>#N/A</v>
      </c>
      <c r="Y888" s="1" t="e">
        <f t="shared" si="66"/>
        <v>#N/A</v>
      </c>
      <c r="Z888" s="1" t="e">
        <f t="shared" si="67"/>
        <v>#N/A</v>
      </c>
      <c r="AA888" s="1" t="e">
        <f t="shared" si="68"/>
        <v>#N/A</v>
      </c>
      <c r="AB888" s="1" t="e">
        <f t="shared" si="69"/>
        <v>#N/A</v>
      </c>
    </row>
    <row r="889" spans="1:28" hidden="1" x14ac:dyDescent="0.3">
      <c r="A889" s="1">
        <v>787</v>
      </c>
      <c r="B889" s="1" t="s">
        <v>1110</v>
      </c>
      <c r="C889" s="5">
        <v>43595.548067129632</v>
      </c>
      <c r="D889" s="1" t="s">
        <v>1489</v>
      </c>
      <c r="E889" s="1" t="s">
        <v>90</v>
      </c>
      <c r="F889" s="1" t="s">
        <v>700</v>
      </c>
      <c r="G889" s="1" t="s">
        <v>653</v>
      </c>
      <c r="H889" s="1" t="s">
        <v>765</v>
      </c>
      <c r="I889" s="1" t="s">
        <v>123</v>
      </c>
      <c r="J889" s="1" t="s">
        <v>746</v>
      </c>
      <c r="K889" s="1" t="s">
        <v>340</v>
      </c>
      <c r="L889" s="2">
        <v>704</v>
      </c>
      <c r="M889" s="1" t="s">
        <v>747</v>
      </c>
      <c r="N889" s="1" t="s">
        <v>887</v>
      </c>
      <c r="O889" s="1"/>
      <c r="P889" s="1"/>
      <c r="Q889" s="1"/>
      <c r="R889" s="1"/>
      <c r="S889" s="1"/>
      <c r="T889" s="1"/>
      <c r="U889" s="1" t="s">
        <v>666</v>
      </c>
      <c r="V889" s="1" t="s">
        <v>667</v>
      </c>
      <c r="W889" s="1"/>
      <c r="X889" s="1" t="e">
        <f t="shared" si="65"/>
        <v>#N/A</v>
      </c>
      <c r="Y889" s="1" t="e">
        <f t="shared" si="66"/>
        <v>#N/A</v>
      </c>
      <c r="Z889" s="1" t="e">
        <f t="shared" si="67"/>
        <v>#N/A</v>
      </c>
      <c r="AA889" s="1" t="e">
        <f t="shared" si="68"/>
        <v>#N/A</v>
      </c>
      <c r="AB889" s="1" t="e">
        <f t="shared" si="69"/>
        <v>#N/A</v>
      </c>
    </row>
    <row r="890" spans="1:28" hidden="1" x14ac:dyDescent="0.3">
      <c r="A890" s="1">
        <v>788</v>
      </c>
      <c r="B890" s="1" t="s">
        <v>730</v>
      </c>
      <c r="C890" s="5">
        <v>43595.584039351852</v>
      </c>
      <c r="D890" s="1" t="s">
        <v>1490</v>
      </c>
      <c r="E890" s="1" t="s">
        <v>48</v>
      </c>
      <c r="F890" s="1" t="s">
        <v>652</v>
      </c>
      <c r="G890" s="1" t="s">
        <v>653</v>
      </c>
      <c r="H890" s="1" t="s">
        <v>765</v>
      </c>
      <c r="I890" s="1" t="s">
        <v>123</v>
      </c>
      <c r="J890" s="1" t="s">
        <v>128</v>
      </c>
      <c r="K890" s="1" t="s">
        <v>122</v>
      </c>
      <c r="L890" s="2">
        <v>700</v>
      </c>
      <c r="M890" s="1" t="s">
        <v>680</v>
      </c>
      <c r="N890" s="1" t="s">
        <v>887</v>
      </c>
      <c r="O890" s="1"/>
      <c r="P890" s="1"/>
      <c r="Q890" s="1"/>
      <c r="R890" s="1"/>
      <c r="S890" s="1"/>
      <c r="T890" s="1"/>
      <c r="U890" s="1" t="s">
        <v>815</v>
      </c>
      <c r="V890" s="1" t="s">
        <v>816</v>
      </c>
      <c r="W890" s="1" t="s">
        <v>1010</v>
      </c>
      <c r="X890" s="1" t="e">
        <f t="shared" si="65"/>
        <v>#N/A</v>
      </c>
      <c r="Y890" s="1" t="e">
        <f t="shared" si="66"/>
        <v>#N/A</v>
      </c>
      <c r="Z890" s="1" t="e">
        <f t="shared" si="67"/>
        <v>#N/A</v>
      </c>
      <c r="AA890" s="1" t="e">
        <f t="shared" si="68"/>
        <v>#N/A</v>
      </c>
      <c r="AB890" s="1" t="e">
        <f t="shared" si="69"/>
        <v>#N/A</v>
      </c>
    </row>
    <row r="891" spans="1:28" hidden="1" x14ac:dyDescent="0.3">
      <c r="A891" s="1">
        <v>794</v>
      </c>
      <c r="B891" s="1" t="s">
        <v>1497</v>
      </c>
      <c r="C891" s="5">
        <v>43598.690937500003</v>
      </c>
      <c r="D891" s="1" t="s">
        <v>1498</v>
      </c>
      <c r="E891" s="1" t="s">
        <v>139</v>
      </c>
      <c r="F891" s="1" t="s">
        <v>713</v>
      </c>
      <c r="G891" s="1" t="s">
        <v>653</v>
      </c>
      <c r="H891" s="1" t="s">
        <v>765</v>
      </c>
      <c r="I891" s="1" t="s">
        <v>55</v>
      </c>
      <c r="J891" s="1" t="s">
        <v>825</v>
      </c>
      <c r="K891" s="1" t="s">
        <v>650</v>
      </c>
      <c r="L891" s="2">
        <v>624</v>
      </c>
      <c r="M891" s="1" t="s">
        <v>823</v>
      </c>
      <c r="N891" s="1" t="s">
        <v>887</v>
      </c>
      <c r="O891" s="1"/>
      <c r="P891" s="1"/>
      <c r="Q891" s="1"/>
      <c r="R891" s="1"/>
      <c r="S891" s="1"/>
      <c r="T891" s="1"/>
      <c r="U891" s="1" t="s">
        <v>666</v>
      </c>
      <c r="V891" s="1" t="s">
        <v>667</v>
      </c>
      <c r="W891" s="1"/>
      <c r="X891" s="1" t="e">
        <f t="shared" si="65"/>
        <v>#N/A</v>
      </c>
      <c r="Y891" s="1" t="e">
        <f t="shared" si="66"/>
        <v>#N/A</v>
      </c>
      <c r="Z891" s="1" t="e">
        <f t="shared" si="67"/>
        <v>#N/A</v>
      </c>
      <c r="AA891" s="1" t="e">
        <f t="shared" si="68"/>
        <v>#N/A</v>
      </c>
      <c r="AB891" s="1" t="e">
        <f t="shared" si="69"/>
        <v>#N/A</v>
      </c>
    </row>
    <row r="892" spans="1:28" hidden="1" x14ac:dyDescent="0.3">
      <c r="A892" s="1">
        <v>795</v>
      </c>
      <c r="B892" s="1" t="s">
        <v>678</v>
      </c>
      <c r="C892" s="5">
        <v>43599.417708333334</v>
      </c>
      <c r="D892" s="1" t="s">
        <v>1499</v>
      </c>
      <c r="E892" s="1" t="s">
        <v>48</v>
      </c>
      <c r="F892" s="1" t="s">
        <v>652</v>
      </c>
      <c r="G892" s="1" t="s">
        <v>722</v>
      </c>
      <c r="H892" s="1" t="s">
        <v>765</v>
      </c>
      <c r="I892" s="1" t="s">
        <v>123</v>
      </c>
      <c r="J892" s="1" t="s">
        <v>128</v>
      </c>
      <c r="K892" s="1" t="s">
        <v>122</v>
      </c>
      <c r="L892" s="2">
        <v>700</v>
      </c>
      <c r="M892" s="1" t="s">
        <v>680</v>
      </c>
      <c r="N892" s="1" t="s">
        <v>887</v>
      </c>
      <c r="O892" s="1"/>
      <c r="P892" s="1"/>
      <c r="Q892" s="1"/>
      <c r="R892" s="1"/>
      <c r="S892" s="1"/>
      <c r="T892" s="1"/>
      <c r="U892" s="1" t="s">
        <v>666</v>
      </c>
      <c r="V892" s="1" t="s">
        <v>667</v>
      </c>
      <c r="W892" s="1"/>
      <c r="X892" s="1" t="e">
        <f t="shared" si="65"/>
        <v>#N/A</v>
      </c>
      <c r="Y892" s="1" t="e">
        <f t="shared" si="66"/>
        <v>#N/A</v>
      </c>
      <c r="Z892" s="1" t="e">
        <f t="shared" si="67"/>
        <v>#N/A</v>
      </c>
      <c r="AA892" s="1" t="e">
        <f t="shared" si="68"/>
        <v>#N/A</v>
      </c>
      <c r="AB892" s="1" t="e">
        <f t="shared" si="69"/>
        <v>#N/A</v>
      </c>
    </row>
    <row r="893" spans="1:28" hidden="1" x14ac:dyDescent="0.3">
      <c r="A893" s="1">
        <v>796</v>
      </c>
      <c r="B893" s="1" t="s">
        <v>842</v>
      </c>
      <c r="C893" s="5">
        <v>43599.445231481484</v>
      </c>
      <c r="D893" s="1" t="s">
        <v>1500</v>
      </c>
      <c r="E893" s="1" t="s">
        <v>48</v>
      </c>
      <c r="F893" s="1" t="s">
        <v>652</v>
      </c>
      <c r="G893" s="1" t="s">
        <v>653</v>
      </c>
      <c r="H893" s="1" t="s">
        <v>765</v>
      </c>
      <c r="I893" s="1" t="s">
        <v>123</v>
      </c>
      <c r="J893" s="1" t="s">
        <v>128</v>
      </c>
      <c r="K893" s="1" t="s">
        <v>122</v>
      </c>
      <c r="L893" s="2">
        <v>700</v>
      </c>
      <c r="M893" s="1" t="s">
        <v>680</v>
      </c>
      <c r="N893" s="1" t="s">
        <v>887</v>
      </c>
      <c r="O893" s="1"/>
      <c r="P893" s="1"/>
      <c r="Q893" s="1"/>
      <c r="R893" s="1"/>
      <c r="S893" s="1"/>
      <c r="T893" s="1"/>
      <c r="U893" s="1" t="s">
        <v>666</v>
      </c>
      <c r="V893" s="1" t="s">
        <v>667</v>
      </c>
      <c r="W893" s="1"/>
      <c r="X893" s="1" t="e">
        <f t="shared" si="65"/>
        <v>#N/A</v>
      </c>
      <c r="Y893" s="1" t="e">
        <f t="shared" si="66"/>
        <v>#N/A</v>
      </c>
      <c r="Z893" s="1" t="e">
        <f t="shared" si="67"/>
        <v>#N/A</v>
      </c>
      <c r="AA893" s="1" t="e">
        <f t="shared" si="68"/>
        <v>#N/A</v>
      </c>
      <c r="AB893" s="1" t="e">
        <f t="shared" si="69"/>
        <v>#N/A</v>
      </c>
    </row>
    <row r="894" spans="1:28" hidden="1" x14ac:dyDescent="0.3">
      <c r="A894" s="1">
        <v>798</v>
      </c>
      <c r="B894" s="1" t="s">
        <v>1238</v>
      </c>
      <c r="C894" s="5">
        <v>43600.420740740738</v>
      </c>
      <c r="D894" s="1" t="s">
        <v>1502</v>
      </c>
      <c r="E894" s="1" t="s">
        <v>139</v>
      </c>
      <c r="F894" s="1" t="s">
        <v>713</v>
      </c>
      <c r="G894" s="1" t="s">
        <v>653</v>
      </c>
      <c r="H894" s="1" t="s">
        <v>765</v>
      </c>
      <c r="I894" s="1" t="s">
        <v>999</v>
      </c>
      <c r="J894" s="1" t="s">
        <v>998</v>
      </c>
      <c r="K894" s="1" t="s">
        <v>148</v>
      </c>
      <c r="L894" s="2">
        <v>798</v>
      </c>
      <c r="M894" s="1" t="s">
        <v>1503</v>
      </c>
      <c r="N894" s="1" t="s">
        <v>887</v>
      </c>
      <c r="O894" s="1"/>
      <c r="P894" s="1"/>
      <c r="Q894" s="1"/>
      <c r="R894" s="1" t="s">
        <v>218</v>
      </c>
      <c r="S894" s="1" t="s">
        <v>853</v>
      </c>
      <c r="T894" s="1"/>
      <c r="U894" s="1" t="s">
        <v>666</v>
      </c>
      <c r="V894" s="1" t="s">
        <v>667</v>
      </c>
      <c r="W894" s="1"/>
      <c r="X894" s="1" t="e">
        <f t="shared" si="65"/>
        <v>#N/A</v>
      </c>
      <c r="Y894" s="1" t="e">
        <f t="shared" si="66"/>
        <v>#N/A</v>
      </c>
      <c r="Z894" s="1" t="e">
        <f t="shared" si="67"/>
        <v>#N/A</v>
      </c>
      <c r="AA894" s="1" t="e">
        <f t="shared" si="68"/>
        <v>#N/A</v>
      </c>
      <c r="AB894" s="1" t="e">
        <f t="shared" si="69"/>
        <v>#N/A</v>
      </c>
    </row>
    <row r="895" spans="1:28" hidden="1" x14ac:dyDescent="0.3">
      <c r="A895" s="1">
        <v>803</v>
      </c>
      <c r="B895" s="1" t="s">
        <v>842</v>
      </c>
      <c r="C895" s="5">
        <v>43601.490381944444</v>
      </c>
      <c r="D895" s="1" t="s">
        <v>1507</v>
      </c>
      <c r="E895" s="1" t="s">
        <v>48</v>
      </c>
      <c r="F895" s="1" t="s">
        <v>652</v>
      </c>
      <c r="G895" s="1" t="s">
        <v>653</v>
      </c>
      <c r="H895" s="1" t="s">
        <v>765</v>
      </c>
      <c r="I895" s="1" t="s">
        <v>123</v>
      </c>
      <c r="J895" s="1" t="s">
        <v>128</v>
      </c>
      <c r="K895" s="1" t="s">
        <v>122</v>
      </c>
      <c r="L895" s="2">
        <v>700</v>
      </c>
      <c r="M895" s="1" t="s">
        <v>680</v>
      </c>
      <c r="N895" s="1" t="s">
        <v>887</v>
      </c>
      <c r="O895" s="1"/>
      <c r="P895" s="1"/>
      <c r="Q895" s="1"/>
      <c r="R895" s="1"/>
      <c r="S895" s="1"/>
      <c r="T895" s="1"/>
      <c r="U895" s="1" t="s">
        <v>666</v>
      </c>
      <c r="V895" s="1" t="s">
        <v>667</v>
      </c>
      <c r="W895" s="1"/>
      <c r="X895" s="1" t="e">
        <f t="shared" si="65"/>
        <v>#N/A</v>
      </c>
      <c r="Y895" s="1" t="e">
        <f t="shared" si="66"/>
        <v>#N/A</v>
      </c>
      <c r="Z895" s="1" t="e">
        <f t="shared" si="67"/>
        <v>#N/A</v>
      </c>
      <c r="AA895" s="1" t="e">
        <f t="shared" si="68"/>
        <v>#N/A</v>
      </c>
      <c r="AB895" s="1" t="e">
        <f t="shared" si="69"/>
        <v>#N/A</v>
      </c>
    </row>
    <row r="896" spans="1:28" hidden="1" x14ac:dyDescent="0.3">
      <c r="A896" s="1">
        <v>805</v>
      </c>
      <c r="B896" s="1" t="s">
        <v>1110</v>
      </c>
      <c r="C896" s="5">
        <v>43601.665868055556</v>
      </c>
      <c r="D896" s="1" t="s">
        <v>1509</v>
      </c>
      <c r="E896" s="1" t="s">
        <v>90</v>
      </c>
      <c r="F896" s="1" t="s">
        <v>700</v>
      </c>
      <c r="G896" s="1" t="s">
        <v>653</v>
      </c>
      <c r="H896" s="1" t="s">
        <v>765</v>
      </c>
      <c r="I896" s="1" t="s">
        <v>123</v>
      </c>
      <c r="J896" s="1" t="s">
        <v>746</v>
      </c>
      <c r="K896" s="1" t="s">
        <v>340</v>
      </c>
      <c r="L896" s="2">
        <v>704</v>
      </c>
      <c r="M896" s="1" t="s">
        <v>747</v>
      </c>
      <c r="N896" s="1" t="s">
        <v>887</v>
      </c>
      <c r="O896" s="1"/>
      <c r="P896" s="1"/>
      <c r="Q896" s="1"/>
      <c r="R896" s="1"/>
      <c r="S896" s="1"/>
      <c r="T896" s="1"/>
      <c r="U896" s="1" t="s">
        <v>666</v>
      </c>
      <c r="V896" s="1" t="s">
        <v>667</v>
      </c>
      <c r="W896" s="1"/>
      <c r="X896" s="1" t="e">
        <f t="shared" si="65"/>
        <v>#N/A</v>
      </c>
      <c r="Y896" s="1" t="e">
        <f t="shared" si="66"/>
        <v>#N/A</v>
      </c>
      <c r="Z896" s="1" t="e">
        <f t="shared" si="67"/>
        <v>#N/A</v>
      </c>
      <c r="AA896" s="1" t="e">
        <f t="shared" si="68"/>
        <v>#N/A</v>
      </c>
      <c r="AB896" s="1" t="e">
        <f t="shared" si="69"/>
        <v>#N/A</v>
      </c>
    </row>
    <row r="897" spans="1:28" hidden="1" x14ac:dyDescent="0.3">
      <c r="A897" s="1">
        <v>809</v>
      </c>
      <c r="B897" s="1" t="s">
        <v>842</v>
      </c>
      <c r="C897" s="5">
        <v>43606.436539351853</v>
      </c>
      <c r="D897" s="1" t="s">
        <v>1515</v>
      </c>
      <c r="E897" s="1" t="s">
        <v>48</v>
      </c>
      <c r="F897" s="1" t="s">
        <v>652</v>
      </c>
      <c r="G897" s="1" t="s">
        <v>653</v>
      </c>
      <c r="H897" s="1" t="s">
        <v>765</v>
      </c>
      <c r="I897" s="1" t="s">
        <v>123</v>
      </c>
      <c r="J897" s="1" t="s">
        <v>128</v>
      </c>
      <c r="K897" s="1" t="s">
        <v>122</v>
      </c>
      <c r="L897" s="2">
        <v>700</v>
      </c>
      <c r="M897" s="1" t="s">
        <v>680</v>
      </c>
      <c r="N897" s="1" t="s">
        <v>887</v>
      </c>
      <c r="O897" s="1"/>
      <c r="P897" s="1"/>
      <c r="Q897" s="1"/>
      <c r="R897" s="1"/>
      <c r="S897" s="1"/>
      <c r="T897" s="1"/>
      <c r="U897" s="1" t="s">
        <v>666</v>
      </c>
      <c r="V897" s="1" t="s">
        <v>667</v>
      </c>
      <c r="W897" s="1"/>
      <c r="X897" s="1" t="e">
        <f t="shared" si="65"/>
        <v>#N/A</v>
      </c>
      <c r="Y897" s="1" t="e">
        <f t="shared" si="66"/>
        <v>#N/A</v>
      </c>
      <c r="Z897" s="1" t="e">
        <f t="shared" si="67"/>
        <v>#N/A</v>
      </c>
      <c r="AA897" s="1" t="e">
        <f t="shared" si="68"/>
        <v>#N/A</v>
      </c>
      <c r="AB897" s="1" t="e">
        <f t="shared" si="69"/>
        <v>#N/A</v>
      </c>
    </row>
    <row r="898" spans="1:28" hidden="1" x14ac:dyDescent="0.3">
      <c r="A898" s="1">
        <v>810</v>
      </c>
      <c r="B898" s="1" t="s">
        <v>842</v>
      </c>
      <c r="C898" s="5">
        <v>43606.552673611113</v>
      </c>
      <c r="D898" s="1" t="s">
        <v>1516</v>
      </c>
      <c r="E898" s="1" t="s">
        <v>48</v>
      </c>
      <c r="F898" s="1" t="s">
        <v>652</v>
      </c>
      <c r="G898" s="1" t="s">
        <v>722</v>
      </c>
      <c r="H898" s="1" t="s">
        <v>765</v>
      </c>
      <c r="I898" s="1" t="s">
        <v>123</v>
      </c>
      <c r="J898" s="1" t="s">
        <v>128</v>
      </c>
      <c r="K898" s="1" t="s">
        <v>122</v>
      </c>
      <c r="L898" s="2">
        <v>700</v>
      </c>
      <c r="M898" s="1" t="s">
        <v>680</v>
      </c>
      <c r="N898" s="1" t="s">
        <v>887</v>
      </c>
      <c r="O898" s="1"/>
      <c r="P898" s="1"/>
      <c r="Q898" s="1"/>
      <c r="R898" s="1"/>
      <c r="S898" s="1"/>
      <c r="T898" s="1"/>
      <c r="U898" s="1" t="s">
        <v>666</v>
      </c>
      <c r="V898" s="1" t="s">
        <v>667</v>
      </c>
      <c r="W898" s="1"/>
      <c r="X898" s="1" t="e">
        <f t="shared" ref="X898:X961" si="70">VLOOKUP(A898,h_estimacion,1,FALSE)</f>
        <v>#N/A</v>
      </c>
      <c r="Y898" s="1" t="e">
        <f t="shared" ref="Y898:Y961" si="71">VLOOKUP(A898,h_estimacion,18,FALSE)</f>
        <v>#N/A</v>
      </c>
      <c r="Z898" s="1" t="e">
        <f t="shared" ref="Z898:Z961" si="72">VLOOKUP(A898,h_project,1,FALSE)</f>
        <v>#N/A</v>
      </c>
      <c r="AA898" s="1" t="e">
        <f t="shared" ref="AA898:AA961" si="73">VLOOKUP(A898,h_project,4,FALSE)</f>
        <v>#N/A</v>
      </c>
      <c r="AB898" s="1" t="e">
        <f t="shared" ref="AB898:AB961" si="74">VLOOKUP(A898,ds,1,FALSE)</f>
        <v>#N/A</v>
      </c>
    </row>
    <row r="899" spans="1:28" hidden="1" x14ac:dyDescent="0.3">
      <c r="A899" s="1">
        <v>813</v>
      </c>
      <c r="B899" s="1" t="s">
        <v>340</v>
      </c>
      <c r="C899" s="5">
        <v>43607.557824074072</v>
      </c>
      <c r="D899" s="1" t="s">
        <v>1519</v>
      </c>
      <c r="E899" s="1" t="s">
        <v>48</v>
      </c>
      <c r="F899" s="1" t="s">
        <v>652</v>
      </c>
      <c r="G899" s="1" t="s">
        <v>653</v>
      </c>
      <c r="H899" s="1" t="s">
        <v>765</v>
      </c>
      <c r="I899" s="1" t="s">
        <v>123</v>
      </c>
      <c r="J899" s="1" t="s">
        <v>746</v>
      </c>
      <c r="K899" s="1" t="s">
        <v>340</v>
      </c>
      <c r="L899" s="2">
        <v>34</v>
      </c>
      <c r="M899" s="1" t="s">
        <v>980</v>
      </c>
      <c r="N899" s="1" t="s">
        <v>887</v>
      </c>
      <c r="O899" s="1"/>
      <c r="P899" s="1"/>
      <c r="Q899" s="1"/>
      <c r="R899" s="1"/>
      <c r="S899" s="1"/>
      <c r="T899" s="1"/>
      <c r="U899" s="1" t="s">
        <v>666</v>
      </c>
      <c r="V899" s="1" t="s">
        <v>667</v>
      </c>
      <c r="W899" s="1"/>
      <c r="X899" s="1" t="e">
        <f t="shared" si="70"/>
        <v>#N/A</v>
      </c>
      <c r="Y899" s="1" t="e">
        <f t="shared" si="71"/>
        <v>#N/A</v>
      </c>
      <c r="Z899" s="1" t="e">
        <f t="shared" si="72"/>
        <v>#N/A</v>
      </c>
      <c r="AA899" s="1" t="e">
        <f t="shared" si="73"/>
        <v>#N/A</v>
      </c>
      <c r="AB899" s="1" t="e">
        <f t="shared" si="74"/>
        <v>#N/A</v>
      </c>
    </row>
    <row r="900" spans="1:28" hidden="1" x14ac:dyDescent="0.3">
      <c r="A900" s="1">
        <v>814</v>
      </c>
      <c r="B900" s="1" t="s">
        <v>340</v>
      </c>
      <c r="C900" s="5">
        <v>43607.667627314811</v>
      </c>
      <c r="D900" s="1" t="s">
        <v>1520</v>
      </c>
      <c r="E900" s="1" t="s">
        <v>48</v>
      </c>
      <c r="F900" s="1" t="s">
        <v>652</v>
      </c>
      <c r="G900" s="1" t="s">
        <v>653</v>
      </c>
      <c r="H900" s="1" t="s">
        <v>765</v>
      </c>
      <c r="I900" s="1" t="s">
        <v>123</v>
      </c>
      <c r="J900" s="1" t="s">
        <v>746</v>
      </c>
      <c r="K900" s="1" t="s">
        <v>340</v>
      </c>
      <c r="L900" s="2">
        <v>34</v>
      </c>
      <c r="M900" s="1" t="s">
        <v>980</v>
      </c>
      <c r="N900" s="1" t="s">
        <v>887</v>
      </c>
      <c r="O900" s="1"/>
      <c r="P900" s="1"/>
      <c r="Q900" s="1"/>
      <c r="R900" s="1"/>
      <c r="S900" s="1"/>
      <c r="T900" s="1"/>
      <c r="U900" s="1" t="s">
        <v>666</v>
      </c>
      <c r="V900" s="1" t="s">
        <v>667</v>
      </c>
      <c r="W900" s="1"/>
      <c r="X900" s="1" t="e">
        <f t="shared" si="70"/>
        <v>#N/A</v>
      </c>
      <c r="Y900" s="1" t="e">
        <f t="shared" si="71"/>
        <v>#N/A</v>
      </c>
      <c r="Z900" s="1" t="e">
        <f t="shared" si="72"/>
        <v>#N/A</v>
      </c>
      <c r="AA900" s="1" t="e">
        <f t="shared" si="73"/>
        <v>#N/A</v>
      </c>
      <c r="AB900" s="1" t="e">
        <f t="shared" si="74"/>
        <v>#N/A</v>
      </c>
    </row>
    <row r="901" spans="1:28" hidden="1" x14ac:dyDescent="0.3">
      <c r="A901" s="1">
        <v>817</v>
      </c>
      <c r="B901" s="1" t="s">
        <v>678</v>
      </c>
      <c r="C901" s="5">
        <v>43609.491597222222</v>
      </c>
      <c r="D901" s="1" t="s">
        <v>1523</v>
      </c>
      <c r="E901" s="1" t="s">
        <v>48</v>
      </c>
      <c r="F901" s="1" t="s">
        <v>652</v>
      </c>
      <c r="G901" s="1" t="s">
        <v>722</v>
      </c>
      <c r="H901" s="1" t="s">
        <v>765</v>
      </c>
      <c r="I901" s="1" t="s">
        <v>123</v>
      </c>
      <c r="J901" s="1" t="s">
        <v>128</v>
      </c>
      <c r="K901" s="1" t="s">
        <v>122</v>
      </c>
      <c r="L901" s="2">
        <v>700</v>
      </c>
      <c r="M901" s="1" t="s">
        <v>680</v>
      </c>
      <c r="N901" s="1" t="s">
        <v>887</v>
      </c>
      <c r="O901" s="1"/>
      <c r="P901" s="1"/>
      <c r="Q901" s="1"/>
      <c r="R901" s="1"/>
      <c r="S901" s="1"/>
      <c r="T901" s="1"/>
      <c r="U901" s="1" t="s">
        <v>666</v>
      </c>
      <c r="V901" s="1" t="s">
        <v>667</v>
      </c>
      <c r="W901" s="1"/>
      <c r="X901" s="1" t="e">
        <f t="shared" si="70"/>
        <v>#N/A</v>
      </c>
      <c r="Y901" s="1" t="e">
        <f t="shared" si="71"/>
        <v>#N/A</v>
      </c>
      <c r="Z901" s="1" t="e">
        <f t="shared" si="72"/>
        <v>#N/A</v>
      </c>
      <c r="AA901" s="1" t="e">
        <f t="shared" si="73"/>
        <v>#N/A</v>
      </c>
      <c r="AB901" s="1" t="e">
        <f t="shared" si="74"/>
        <v>#N/A</v>
      </c>
    </row>
    <row r="902" spans="1:28" hidden="1" x14ac:dyDescent="0.3">
      <c r="A902" s="1">
        <v>818</v>
      </c>
      <c r="B902" s="1" t="s">
        <v>927</v>
      </c>
      <c r="C902" s="5">
        <v>43609.613159722219</v>
      </c>
      <c r="D902" s="1" t="s">
        <v>1524</v>
      </c>
      <c r="E902" s="1" t="s">
        <v>61</v>
      </c>
      <c r="F902" s="1" t="s">
        <v>719</v>
      </c>
      <c r="G902" s="1" t="s">
        <v>653</v>
      </c>
      <c r="H902" s="1" t="s">
        <v>765</v>
      </c>
      <c r="I902" s="1" t="s">
        <v>55</v>
      </c>
      <c r="J902" s="1" t="s">
        <v>62</v>
      </c>
      <c r="K902" s="1" t="s">
        <v>54</v>
      </c>
      <c r="L902" s="2">
        <v>297.2</v>
      </c>
      <c r="M902" s="1" t="s">
        <v>1023</v>
      </c>
      <c r="N902" s="1" t="s">
        <v>6618</v>
      </c>
      <c r="O902" s="1" t="s">
        <v>293</v>
      </c>
      <c r="P902" s="1" t="s">
        <v>2152</v>
      </c>
      <c r="Q902" s="1" t="s">
        <v>1486</v>
      </c>
      <c r="R902" s="1" t="s">
        <v>218</v>
      </c>
      <c r="S902" s="1" t="s">
        <v>853</v>
      </c>
      <c r="T902" s="1"/>
      <c r="U902" s="1" t="s">
        <v>1791</v>
      </c>
      <c r="V902" s="1" t="s">
        <v>667</v>
      </c>
      <c r="W902" s="1"/>
      <c r="X902" s="1" t="e">
        <f t="shared" si="70"/>
        <v>#N/A</v>
      </c>
      <c r="Y902" s="1" t="e">
        <f t="shared" si="71"/>
        <v>#N/A</v>
      </c>
      <c r="Z902" s="1" t="e">
        <f t="shared" si="72"/>
        <v>#N/A</v>
      </c>
      <c r="AA902" s="1" t="e">
        <f t="shared" si="73"/>
        <v>#N/A</v>
      </c>
      <c r="AB902" s="1" t="e">
        <f t="shared" si="74"/>
        <v>#N/A</v>
      </c>
    </row>
    <row r="903" spans="1:28" hidden="1" x14ac:dyDescent="0.3">
      <c r="A903" s="1">
        <v>819</v>
      </c>
      <c r="B903" s="1" t="s">
        <v>760</v>
      </c>
      <c r="C903" s="5">
        <v>43609.772997685184</v>
      </c>
      <c r="D903" s="1" t="s">
        <v>1525</v>
      </c>
      <c r="E903" s="1" t="s">
        <v>48</v>
      </c>
      <c r="F903" s="1" t="s">
        <v>652</v>
      </c>
      <c r="G903" s="1" t="s">
        <v>653</v>
      </c>
      <c r="H903" s="1" t="s">
        <v>765</v>
      </c>
      <c r="I903" s="1" t="s">
        <v>123</v>
      </c>
      <c r="J903" s="1" t="s">
        <v>128</v>
      </c>
      <c r="K903" s="1" t="s">
        <v>122</v>
      </c>
      <c r="L903" s="2">
        <v>700</v>
      </c>
      <c r="M903" s="1" t="s">
        <v>680</v>
      </c>
      <c r="N903" s="1" t="s">
        <v>887</v>
      </c>
      <c r="O903" s="1"/>
      <c r="P903" s="1"/>
      <c r="Q903" s="1"/>
      <c r="R903" s="1"/>
      <c r="S903" s="1"/>
      <c r="T903" s="1"/>
      <c r="U903" s="1" t="s">
        <v>666</v>
      </c>
      <c r="V903" s="1" t="s">
        <v>667</v>
      </c>
      <c r="W903" s="1"/>
      <c r="X903" s="1" t="e">
        <f t="shared" si="70"/>
        <v>#N/A</v>
      </c>
      <c r="Y903" s="1" t="e">
        <f t="shared" si="71"/>
        <v>#N/A</v>
      </c>
      <c r="Z903" s="1" t="e">
        <f t="shared" si="72"/>
        <v>#N/A</v>
      </c>
      <c r="AA903" s="1" t="e">
        <f t="shared" si="73"/>
        <v>#N/A</v>
      </c>
      <c r="AB903" s="1" t="e">
        <f t="shared" si="74"/>
        <v>#N/A</v>
      </c>
    </row>
    <row r="904" spans="1:28" hidden="1" x14ac:dyDescent="0.3">
      <c r="A904" s="1">
        <v>821</v>
      </c>
      <c r="B904" s="1" t="s">
        <v>1110</v>
      </c>
      <c r="C904" s="5">
        <v>43612.74622685185</v>
      </c>
      <c r="D904" s="1" t="s">
        <v>1527</v>
      </c>
      <c r="E904" s="1" t="s">
        <v>90</v>
      </c>
      <c r="F904" s="1" t="s">
        <v>700</v>
      </c>
      <c r="G904" s="1" t="s">
        <v>653</v>
      </c>
      <c r="H904" s="1" t="s">
        <v>765</v>
      </c>
      <c r="I904" s="1" t="s">
        <v>123</v>
      </c>
      <c r="J904" s="1" t="s">
        <v>746</v>
      </c>
      <c r="K904" s="1" t="s">
        <v>340</v>
      </c>
      <c r="L904" s="2">
        <v>769</v>
      </c>
      <c r="M904" s="1" t="s">
        <v>1268</v>
      </c>
      <c r="N904" s="1" t="s">
        <v>887</v>
      </c>
      <c r="O904" s="1"/>
      <c r="P904" s="1"/>
      <c r="Q904" s="1"/>
      <c r="R904" s="1"/>
      <c r="S904" s="1"/>
      <c r="T904" s="1"/>
      <c r="U904" s="1" t="s">
        <v>666</v>
      </c>
      <c r="V904" s="1" t="s">
        <v>667</v>
      </c>
      <c r="W904" s="1"/>
      <c r="X904" s="1" t="e">
        <f t="shared" si="70"/>
        <v>#N/A</v>
      </c>
      <c r="Y904" s="1" t="e">
        <f t="shared" si="71"/>
        <v>#N/A</v>
      </c>
      <c r="Z904" s="1" t="e">
        <f t="shared" si="72"/>
        <v>#N/A</v>
      </c>
      <c r="AA904" s="1" t="e">
        <f t="shared" si="73"/>
        <v>#N/A</v>
      </c>
      <c r="AB904" s="1" t="e">
        <f t="shared" si="74"/>
        <v>#N/A</v>
      </c>
    </row>
    <row r="905" spans="1:28" hidden="1" x14ac:dyDescent="0.3">
      <c r="A905" s="1">
        <v>824</v>
      </c>
      <c r="B905" s="1" t="s">
        <v>927</v>
      </c>
      <c r="C905" s="5">
        <v>43613.697048611109</v>
      </c>
      <c r="D905" s="1" t="s">
        <v>1531</v>
      </c>
      <c r="E905" s="1" t="s">
        <v>61</v>
      </c>
      <c r="F905" s="1" t="s">
        <v>719</v>
      </c>
      <c r="G905" s="1" t="s">
        <v>653</v>
      </c>
      <c r="H905" s="1" t="s">
        <v>765</v>
      </c>
      <c r="I905" s="1" t="s">
        <v>55</v>
      </c>
      <c r="J905" s="1" t="s">
        <v>62</v>
      </c>
      <c r="K905" s="1" t="s">
        <v>54</v>
      </c>
      <c r="L905" s="2">
        <v>299.10000000000002</v>
      </c>
      <c r="M905" s="1" t="s">
        <v>757</v>
      </c>
      <c r="N905" s="1" t="s">
        <v>6618</v>
      </c>
      <c r="O905" s="1"/>
      <c r="P905" s="1" t="s">
        <v>1464</v>
      </c>
      <c r="Q905" s="1" t="s">
        <v>1486</v>
      </c>
      <c r="R905" s="1" t="s">
        <v>218</v>
      </c>
      <c r="S905" s="1" t="s">
        <v>1532</v>
      </c>
      <c r="T905" s="1"/>
      <c r="U905" s="1" t="s">
        <v>1791</v>
      </c>
      <c r="V905" s="1" t="s">
        <v>667</v>
      </c>
      <c r="W905" s="1"/>
      <c r="X905" s="1" t="e">
        <f t="shared" si="70"/>
        <v>#N/A</v>
      </c>
      <c r="Y905" s="1" t="e">
        <f t="shared" si="71"/>
        <v>#N/A</v>
      </c>
      <c r="Z905" s="1" t="e">
        <f t="shared" si="72"/>
        <v>#N/A</v>
      </c>
      <c r="AA905" s="1" t="e">
        <f t="shared" si="73"/>
        <v>#N/A</v>
      </c>
      <c r="AB905" s="1" t="e">
        <f t="shared" si="74"/>
        <v>#N/A</v>
      </c>
    </row>
    <row r="906" spans="1:28" hidden="1" x14ac:dyDescent="0.3">
      <c r="A906" s="1">
        <v>828</v>
      </c>
      <c r="B906" s="1" t="s">
        <v>678</v>
      </c>
      <c r="C906" s="5">
        <v>43614.438634259262</v>
      </c>
      <c r="D906" s="1" t="s">
        <v>1534</v>
      </c>
      <c r="E906" s="1" t="s">
        <v>48</v>
      </c>
      <c r="F906" s="1" t="s">
        <v>652</v>
      </c>
      <c r="G906" s="1" t="s">
        <v>722</v>
      </c>
      <c r="H906" s="1" t="s">
        <v>765</v>
      </c>
      <c r="I906" s="1" t="s">
        <v>123</v>
      </c>
      <c r="J906" s="1" t="s">
        <v>128</v>
      </c>
      <c r="K906" s="1" t="s">
        <v>122</v>
      </c>
      <c r="L906" s="2">
        <v>700</v>
      </c>
      <c r="M906" s="1" t="s">
        <v>680</v>
      </c>
      <c r="N906" s="1" t="s">
        <v>887</v>
      </c>
      <c r="O906" s="1"/>
      <c r="P906" s="1"/>
      <c r="Q906" s="1"/>
      <c r="R906" s="1"/>
      <c r="S906" s="1"/>
      <c r="T906" s="1"/>
      <c r="U906" s="1" t="s">
        <v>666</v>
      </c>
      <c r="V906" s="1" t="s">
        <v>667</v>
      </c>
      <c r="W906" s="1"/>
      <c r="X906" s="1" t="e">
        <f t="shared" si="70"/>
        <v>#N/A</v>
      </c>
      <c r="Y906" s="1" t="e">
        <f t="shared" si="71"/>
        <v>#N/A</v>
      </c>
      <c r="Z906" s="1" t="e">
        <f t="shared" si="72"/>
        <v>#N/A</v>
      </c>
      <c r="AA906" s="1" t="e">
        <f t="shared" si="73"/>
        <v>#N/A</v>
      </c>
      <c r="AB906" s="1" t="e">
        <f t="shared" si="74"/>
        <v>#N/A</v>
      </c>
    </row>
    <row r="907" spans="1:28" hidden="1" x14ac:dyDescent="0.3">
      <c r="A907" s="1">
        <v>834</v>
      </c>
      <c r="B907" s="1" t="s">
        <v>906</v>
      </c>
      <c r="C907" s="5">
        <v>43615.56826388889</v>
      </c>
      <c r="D907" s="1" t="s">
        <v>1541</v>
      </c>
      <c r="E907" s="1" t="s">
        <v>90</v>
      </c>
      <c r="F907" s="1" t="s">
        <v>700</v>
      </c>
      <c r="G907" s="1" t="s">
        <v>653</v>
      </c>
      <c r="H907" s="1" t="s">
        <v>765</v>
      </c>
      <c r="I907" s="1" t="s">
        <v>123</v>
      </c>
      <c r="J907" s="1" t="s">
        <v>746</v>
      </c>
      <c r="K907" s="1" t="s">
        <v>340</v>
      </c>
      <c r="L907" s="2">
        <v>687</v>
      </c>
      <c r="M907" s="1" t="s">
        <v>908</v>
      </c>
      <c r="N907" s="1" t="s">
        <v>887</v>
      </c>
      <c r="O907" s="1"/>
      <c r="P907" s="1"/>
      <c r="Q907" s="1"/>
      <c r="R907" s="1"/>
      <c r="S907" s="1"/>
      <c r="T907" s="1"/>
      <c r="U907" s="1" t="s">
        <v>666</v>
      </c>
      <c r="V907" s="1" t="s">
        <v>667</v>
      </c>
      <c r="W907" s="1"/>
      <c r="X907" s="1" t="e">
        <f t="shared" si="70"/>
        <v>#N/A</v>
      </c>
      <c r="Y907" s="1" t="e">
        <f t="shared" si="71"/>
        <v>#N/A</v>
      </c>
      <c r="Z907" s="1" t="e">
        <f t="shared" si="72"/>
        <v>#N/A</v>
      </c>
      <c r="AA907" s="1" t="e">
        <f t="shared" si="73"/>
        <v>#N/A</v>
      </c>
      <c r="AB907" s="1" t="e">
        <f t="shared" si="74"/>
        <v>#N/A</v>
      </c>
    </row>
    <row r="908" spans="1:28" hidden="1" x14ac:dyDescent="0.3">
      <c r="A908" s="1">
        <v>836</v>
      </c>
      <c r="B908" s="1" t="s">
        <v>1110</v>
      </c>
      <c r="C908" s="5">
        <v>43615.639305555553</v>
      </c>
      <c r="D908" s="1" t="s">
        <v>1542</v>
      </c>
      <c r="E908" s="1" t="s">
        <v>90</v>
      </c>
      <c r="F908" s="1" t="s">
        <v>700</v>
      </c>
      <c r="G908" s="1" t="s">
        <v>653</v>
      </c>
      <c r="H908" s="1" t="s">
        <v>765</v>
      </c>
      <c r="I908" s="1" t="s">
        <v>123</v>
      </c>
      <c r="J908" s="1" t="s">
        <v>746</v>
      </c>
      <c r="K908" s="1" t="s">
        <v>340</v>
      </c>
      <c r="L908" s="2">
        <v>807</v>
      </c>
      <c r="M908" s="1" t="s">
        <v>1310</v>
      </c>
      <c r="N908" s="1" t="s">
        <v>887</v>
      </c>
      <c r="O908" s="1"/>
      <c r="P908" s="1"/>
      <c r="Q908" s="1"/>
      <c r="R908" s="1"/>
      <c r="S908" s="1"/>
      <c r="T908" s="1"/>
      <c r="U908" s="1" t="s">
        <v>666</v>
      </c>
      <c r="V908" s="1" t="s">
        <v>667</v>
      </c>
      <c r="W908" s="1"/>
      <c r="X908" s="1" t="e">
        <f t="shared" si="70"/>
        <v>#N/A</v>
      </c>
      <c r="Y908" s="1" t="e">
        <f t="shared" si="71"/>
        <v>#N/A</v>
      </c>
      <c r="Z908" s="1" t="e">
        <f t="shared" si="72"/>
        <v>#N/A</v>
      </c>
      <c r="AA908" s="1" t="e">
        <f t="shared" si="73"/>
        <v>#N/A</v>
      </c>
      <c r="AB908" s="1" t="e">
        <f t="shared" si="74"/>
        <v>#N/A</v>
      </c>
    </row>
    <row r="909" spans="1:28" hidden="1" x14ac:dyDescent="0.3">
      <c r="A909" s="1">
        <v>837</v>
      </c>
      <c r="B909" s="1" t="s">
        <v>1110</v>
      </c>
      <c r="C909" s="5">
        <v>43615.653078703705</v>
      </c>
      <c r="D909" s="1" t="s">
        <v>1543</v>
      </c>
      <c r="E909" s="1" t="s">
        <v>90</v>
      </c>
      <c r="F909" s="1" t="s">
        <v>700</v>
      </c>
      <c r="G909" s="1" t="s">
        <v>653</v>
      </c>
      <c r="H909" s="1" t="s">
        <v>765</v>
      </c>
      <c r="I909" s="1" t="s">
        <v>123</v>
      </c>
      <c r="J909" s="1" t="s">
        <v>746</v>
      </c>
      <c r="K909" s="1" t="s">
        <v>340</v>
      </c>
      <c r="L909" s="2">
        <v>704</v>
      </c>
      <c r="M909" s="1" t="s">
        <v>747</v>
      </c>
      <c r="N909" s="1" t="s">
        <v>887</v>
      </c>
      <c r="O909" s="1"/>
      <c r="P909" s="1"/>
      <c r="Q909" s="1"/>
      <c r="R909" s="1"/>
      <c r="S909" s="1"/>
      <c r="T909" s="1"/>
      <c r="U909" s="1" t="s">
        <v>666</v>
      </c>
      <c r="V909" s="1" t="s">
        <v>667</v>
      </c>
      <c r="W909" s="1"/>
      <c r="X909" s="1" t="e">
        <f t="shared" si="70"/>
        <v>#N/A</v>
      </c>
      <c r="Y909" s="1" t="e">
        <f t="shared" si="71"/>
        <v>#N/A</v>
      </c>
      <c r="Z909" s="1" t="e">
        <f t="shared" si="72"/>
        <v>#N/A</v>
      </c>
      <c r="AA909" s="1" t="e">
        <f t="shared" si="73"/>
        <v>#N/A</v>
      </c>
      <c r="AB909" s="1" t="e">
        <f t="shared" si="74"/>
        <v>#N/A</v>
      </c>
    </row>
    <row r="910" spans="1:28" hidden="1" x14ac:dyDescent="0.3">
      <c r="A910" s="1">
        <v>838</v>
      </c>
      <c r="B910" s="1" t="s">
        <v>1110</v>
      </c>
      <c r="C910" s="5">
        <v>43615.757662037038</v>
      </c>
      <c r="D910" s="1" t="s">
        <v>1544</v>
      </c>
      <c r="E910" s="1" t="s">
        <v>90</v>
      </c>
      <c r="F910" s="1" t="s">
        <v>700</v>
      </c>
      <c r="G910" s="1" t="s">
        <v>653</v>
      </c>
      <c r="H910" s="1" t="s">
        <v>765</v>
      </c>
      <c r="I910" s="1" t="s">
        <v>123</v>
      </c>
      <c r="J910" s="1" t="s">
        <v>746</v>
      </c>
      <c r="K910" s="1" t="s">
        <v>340</v>
      </c>
      <c r="L910" s="2">
        <v>704</v>
      </c>
      <c r="M910" s="1" t="s">
        <v>747</v>
      </c>
      <c r="N910" s="1" t="s">
        <v>887</v>
      </c>
      <c r="O910" s="1"/>
      <c r="P910" s="1"/>
      <c r="Q910" s="1"/>
      <c r="R910" s="1"/>
      <c r="S910" s="1"/>
      <c r="T910" s="1"/>
      <c r="U910" s="1" t="s">
        <v>666</v>
      </c>
      <c r="V910" s="1" t="s">
        <v>667</v>
      </c>
      <c r="W910" s="1"/>
      <c r="X910" s="1" t="e">
        <f t="shared" si="70"/>
        <v>#N/A</v>
      </c>
      <c r="Y910" s="1" t="e">
        <f t="shared" si="71"/>
        <v>#N/A</v>
      </c>
      <c r="Z910" s="1" t="e">
        <f t="shared" si="72"/>
        <v>#N/A</v>
      </c>
      <c r="AA910" s="1" t="e">
        <f t="shared" si="73"/>
        <v>#N/A</v>
      </c>
      <c r="AB910" s="1" t="e">
        <f t="shared" si="74"/>
        <v>#N/A</v>
      </c>
    </row>
    <row r="911" spans="1:28" hidden="1" x14ac:dyDescent="0.3">
      <c r="A911" s="1">
        <v>839</v>
      </c>
      <c r="B911" s="1" t="s">
        <v>678</v>
      </c>
      <c r="C911" s="5">
        <v>43616.454791666663</v>
      </c>
      <c r="D911" s="1" t="s">
        <v>1545</v>
      </c>
      <c r="E911" s="1" t="s">
        <v>48</v>
      </c>
      <c r="F911" s="1" t="s">
        <v>652</v>
      </c>
      <c r="G911" s="1" t="s">
        <v>722</v>
      </c>
      <c r="H911" s="1" t="s">
        <v>765</v>
      </c>
      <c r="I911" s="1" t="s">
        <v>123</v>
      </c>
      <c r="J911" s="1" t="s">
        <v>128</v>
      </c>
      <c r="K911" s="1" t="s">
        <v>122</v>
      </c>
      <c r="L911" s="2">
        <v>700</v>
      </c>
      <c r="M911" s="1" t="s">
        <v>680</v>
      </c>
      <c r="N911" s="1" t="s">
        <v>887</v>
      </c>
      <c r="O911" s="1"/>
      <c r="P911" s="1"/>
      <c r="Q911" s="1"/>
      <c r="R911" s="1"/>
      <c r="S911" s="1"/>
      <c r="T911" s="1"/>
      <c r="U911" s="1" t="s">
        <v>666</v>
      </c>
      <c r="V911" s="1" t="s">
        <v>667</v>
      </c>
      <c r="W911" s="1"/>
      <c r="X911" s="1" t="e">
        <f t="shared" si="70"/>
        <v>#N/A</v>
      </c>
      <c r="Y911" s="1" t="e">
        <f t="shared" si="71"/>
        <v>#N/A</v>
      </c>
      <c r="Z911" s="1" t="e">
        <f t="shared" si="72"/>
        <v>#N/A</v>
      </c>
      <c r="AA911" s="1" t="e">
        <f t="shared" si="73"/>
        <v>#N/A</v>
      </c>
      <c r="AB911" s="1" t="e">
        <f t="shared" si="74"/>
        <v>#N/A</v>
      </c>
    </row>
    <row r="912" spans="1:28" hidden="1" x14ac:dyDescent="0.3">
      <c r="A912" s="1">
        <v>840</v>
      </c>
      <c r="B912" s="1" t="s">
        <v>1110</v>
      </c>
      <c r="C912" s="5">
        <v>43616.591527777775</v>
      </c>
      <c r="D912" s="1" t="s">
        <v>1546</v>
      </c>
      <c r="E912" s="1" t="s">
        <v>90</v>
      </c>
      <c r="F912" s="1" t="s">
        <v>700</v>
      </c>
      <c r="G912" s="1" t="s">
        <v>653</v>
      </c>
      <c r="H912" s="1" t="s">
        <v>765</v>
      </c>
      <c r="I912" s="1" t="s">
        <v>123</v>
      </c>
      <c r="J912" s="1" t="s">
        <v>746</v>
      </c>
      <c r="K912" s="1" t="s">
        <v>340</v>
      </c>
      <c r="L912" s="2">
        <v>704</v>
      </c>
      <c r="M912" s="1" t="s">
        <v>747</v>
      </c>
      <c r="N912" s="1" t="s">
        <v>887</v>
      </c>
      <c r="O912" s="1"/>
      <c r="P912" s="1"/>
      <c r="Q912" s="1"/>
      <c r="R912" s="1"/>
      <c r="S912" s="1"/>
      <c r="T912" s="1"/>
      <c r="U912" s="1" t="s">
        <v>666</v>
      </c>
      <c r="V912" s="1" t="s">
        <v>667</v>
      </c>
      <c r="W912" s="1"/>
      <c r="X912" s="1" t="e">
        <f t="shared" si="70"/>
        <v>#N/A</v>
      </c>
      <c r="Y912" s="1" t="e">
        <f t="shared" si="71"/>
        <v>#N/A</v>
      </c>
      <c r="Z912" s="1" t="e">
        <f t="shared" si="72"/>
        <v>#N/A</v>
      </c>
      <c r="AA912" s="1" t="e">
        <f t="shared" si="73"/>
        <v>#N/A</v>
      </c>
      <c r="AB912" s="1" t="e">
        <f t="shared" si="74"/>
        <v>#N/A</v>
      </c>
    </row>
    <row r="913" spans="1:28" hidden="1" x14ac:dyDescent="0.3">
      <c r="A913" s="1">
        <v>842</v>
      </c>
      <c r="B913" s="1" t="s">
        <v>122</v>
      </c>
      <c r="C913" s="5">
        <v>43619.701770833337</v>
      </c>
      <c r="D913" s="1" t="s">
        <v>1548</v>
      </c>
      <c r="E913" s="1" t="s">
        <v>90</v>
      </c>
      <c r="F913" s="1" t="s">
        <v>700</v>
      </c>
      <c r="G913" s="1" t="s">
        <v>653</v>
      </c>
      <c r="H913" s="1" t="s">
        <v>765</v>
      </c>
      <c r="I913" s="1" t="s">
        <v>123</v>
      </c>
      <c r="J913" s="1" t="s">
        <v>746</v>
      </c>
      <c r="K913" s="1" t="s">
        <v>122</v>
      </c>
      <c r="L913" s="2">
        <v>807</v>
      </c>
      <c r="M913" s="1" t="s">
        <v>1310</v>
      </c>
      <c r="N913" s="1" t="s">
        <v>887</v>
      </c>
      <c r="O913" s="1"/>
      <c r="P913" s="1"/>
      <c r="Q913" s="1"/>
      <c r="R913" s="1"/>
      <c r="S913" s="1"/>
      <c r="T913" s="1"/>
      <c r="U913" s="1" t="s">
        <v>666</v>
      </c>
      <c r="V913" s="1" t="s">
        <v>667</v>
      </c>
      <c r="W913" s="1"/>
      <c r="X913" s="1" t="e">
        <f t="shared" si="70"/>
        <v>#N/A</v>
      </c>
      <c r="Y913" s="1" t="e">
        <f t="shared" si="71"/>
        <v>#N/A</v>
      </c>
      <c r="Z913" s="1" t="e">
        <f t="shared" si="72"/>
        <v>#N/A</v>
      </c>
      <c r="AA913" s="1" t="e">
        <f t="shared" si="73"/>
        <v>#N/A</v>
      </c>
      <c r="AB913" s="1" t="e">
        <f t="shared" si="74"/>
        <v>#N/A</v>
      </c>
    </row>
    <row r="914" spans="1:28" hidden="1" x14ac:dyDescent="0.3">
      <c r="A914" s="1">
        <v>844</v>
      </c>
      <c r="B914" s="1" t="s">
        <v>678</v>
      </c>
      <c r="C914" s="5">
        <v>43621.465150462966</v>
      </c>
      <c r="D914" s="1" t="s">
        <v>1550</v>
      </c>
      <c r="E914" s="1" t="s">
        <v>48</v>
      </c>
      <c r="F914" s="1" t="s">
        <v>652</v>
      </c>
      <c r="G914" s="1" t="s">
        <v>722</v>
      </c>
      <c r="H914" s="1" t="s">
        <v>765</v>
      </c>
      <c r="I914" s="1" t="s">
        <v>123</v>
      </c>
      <c r="J914" s="1" t="s">
        <v>128</v>
      </c>
      <c r="K914" s="1" t="s">
        <v>122</v>
      </c>
      <c r="L914" s="2">
        <v>700</v>
      </c>
      <c r="M914" s="1" t="s">
        <v>680</v>
      </c>
      <c r="N914" s="1" t="s">
        <v>887</v>
      </c>
      <c r="O914" s="1"/>
      <c r="P914" s="1"/>
      <c r="Q914" s="1"/>
      <c r="R914" s="1"/>
      <c r="S914" s="1"/>
      <c r="T914" s="1"/>
      <c r="U914" s="1" t="s">
        <v>666</v>
      </c>
      <c r="V914" s="1" t="s">
        <v>667</v>
      </c>
      <c r="W914" s="1"/>
      <c r="X914" s="1" t="e">
        <f t="shared" si="70"/>
        <v>#N/A</v>
      </c>
      <c r="Y914" s="1" t="e">
        <f t="shared" si="71"/>
        <v>#N/A</v>
      </c>
      <c r="Z914" s="1" t="e">
        <f t="shared" si="72"/>
        <v>#N/A</v>
      </c>
      <c r="AA914" s="1" t="e">
        <f t="shared" si="73"/>
        <v>#N/A</v>
      </c>
      <c r="AB914" s="1" t="e">
        <f t="shared" si="74"/>
        <v>#N/A</v>
      </c>
    </row>
    <row r="915" spans="1:28" hidden="1" x14ac:dyDescent="0.3">
      <c r="A915" s="1">
        <v>845</v>
      </c>
      <c r="B915" s="1" t="s">
        <v>207</v>
      </c>
      <c r="C915" s="5">
        <v>43621.518379629626</v>
      </c>
      <c r="D915" s="1" t="s">
        <v>1551</v>
      </c>
      <c r="E915" s="1" t="s">
        <v>90</v>
      </c>
      <c r="F915" s="1" t="s">
        <v>700</v>
      </c>
      <c r="G915" s="1" t="s">
        <v>722</v>
      </c>
      <c r="H915" s="1" t="s">
        <v>765</v>
      </c>
      <c r="I915" s="1" t="s">
        <v>123</v>
      </c>
      <c r="J915" s="1" t="s">
        <v>211</v>
      </c>
      <c r="K915" s="1" t="s">
        <v>207</v>
      </c>
      <c r="L915" s="2">
        <v>698</v>
      </c>
      <c r="M915" s="1" t="s">
        <v>910</v>
      </c>
      <c r="N915" s="1" t="s">
        <v>887</v>
      </c>
      <c r="O915" s="1"/>
      <c r="P915" s="1"/>
      <c r="Q915" s="1"/>
      <c r="R915" s="1"/>
      <c r="S915" s="1"/>
      <c r="T915" s="1"/>
      <c r="U915" s="1" t="s">
        <v>666</v>
      </c>
      <c r="V915" s="1" t="s">
        <v>667</v>
      </c>
      <c r="W915" s="1"/>
      <c r="X915" s="1" t="e">
        <f t="shared" si="70"/>
        <v>#N/A</v>
      </c>
      <c r="Y915" s="1" t="e">
        <f t="shared" si="71"/>
        <v>#N/A</v>
      </c>
      <c r="Z915" s="1" t="e">
        <f t="shared" si="72"/>
        <v>#N/A</v>
      </c>
      <c r="AA915" s="1" t="e">
        <f t="shared" si="73"/>
        <v>#N/A</v>
      </c>
      <c r="AB915" s="1" t="e">
        <f t="shared" si="74"/>
        <v>#N/A</v>
      </c>
    </row>
    <row r="916" spans="1:28" hidden="1" x14ac:dyDescent="0.3">
      <c r="A916" s="1">
        <v>846</v>
      </c>
      <c r="B916" s="1" t="s">
        <v>1110</v>
      </c>
      <c r="C916" s="5">
        <v>43621.531759259262</v>
      </c>
      <c r="D916" s="1" t="s">
        <v>1552</v>
      </c>
      <c r="E916" s="1" t="s">
        <v>90</v>
      </c>
      <c r="F916" s="1" t="s">
        <v>700</v>
      </c>
      <c r="G916" s="1" t="s">
        <v>653</v>
      </c>
      <c r="H916" s="1" t="s">
        <v>765</v>
      </c>
      <c r="I916" s="1" t="s">
        <v>123</v>
      </c>
      <c r="J916" s="1" t="s">
        <v>746</v>
      </c>
      <c r="K916" s="1" t="s">
        <v>340</v>
      </c>
      <c r="L916" s="2">
        <v>704</v>
      </c>
      <c r="M916" s="1" t="s">
        <v>747</v>
      </c>
      <c r="N916" s="1" t="s">
        <v>887</v>
      </c>
      <c r="O916" s="1"/>
      <c r="P916" s="1"/>
      <c r="Q916" s="1"/>
      <c r="R916" s="1"/>
      <c r="S916" s="1"/>
      <c r="T916" s="1"/>
      <c r="U916" s="1" t="s">
        <v>666</v>
      </c>
      <c r="V916" s="1" t="s">
        <v>667</v>
      </c>
      <c r="W916" s="1"/>
      <c r="X916" s="1" t="e">
        <f t="shared" si="70"/>
        <v>#N/A</v>
      </c>
      <c r="Y916" s="1" t="e">
        <f t="shared" si="71"/>
        <v>#N/A</v>
      </c>
      <c r="Z916" s="1" t="e">
        <f t="shared" si="72"/>
        <v>#N/A</v>
      </c>
      <c r="AA916" s="1" t="e">
        <f t="shared" si="73"/>
        <v>#N/A</v>
      </c>
      <c r="AB916" s="1" t="e">
        <f t="shared" si="74"/>
        <v>#N/A</v>
      </c>
    </row>
    <row r="917" spans="1:28" hidden="1" x14ac:dyDescent="0.3">
      <c r="A917" s="1">
        <v>849</v>
      </c>
      <c r="B917" s="1" t="s">
        <v>1110</v>
      </c>
      <c r="C917" s="5">
        <v>43621.742581018516</v>
      </c>
      <c r="D917" s="1" t="s">
        <v>1555</v>
      </c>
      <c r="E917" s="1" t="s">
        <v>90</v>
      </c>
      <c r="F917" s="1" t="s">
        <v>700</v>
      </c>
      <c r="G917" s="1" t="s">
        <v>653</v>
      </c>
      <c r="H917" s="1" t="s">
        <v>765</v>
      </c>
      <c r="I917" s="1" t="s">
        <v>123</v>
      </c>
      <c r="J917" s="1" t="s">
        <v>746</v>
      </c>
      <c r="K917" s="1" t="s">
        <v>340</v>
      </c>
      <c r="L917" s="2">
        <v>704</v>
      </c>
      <c r="M917" s="1" t="s">
        <v>747</v>
      </c>
      <c r="N917" s="1" t="s">
        <v>887</v>
      </c>
      <c r="O917" s="1"/>
      <c r="P917" s="1"/>
      <c r="Q917" s="1"/>
      <c r="R917" s="1"/>
      <c r="S917" s="1"/>
      <c r="T917" s="1"/>
      <c r="U917" s="1" t="s">
        <v>666</v>
      </c>
      <c r="V917" s="1" t="s">
        <v>667</v>
      </c>
      <c r="W917" s="1"/>
      <c r="X917" s="1" t="e">
        <f t="shared" si="70"/>
        <v>#N/A</v>
      </c>
      <c r="Y917" s="1" t="e">
        <f t="shared" si="71"/>
        <v>#N/A</v>
      </c>
      <c r="Z917" s="1" t="e">
        <f t="shared" si="72"/>
        <v>#N/A</v>
      </c>
      <c r="AA917" s="1" t="e">
        <f t="shared" si="73"/>
        <v>#N/A</v>
      </c>
      <c r="AB917" s="1" t="e">
        <f t="shared" si="74"/>
        <v>#N/A</v>
      </c>
    </row>
    <row r="918" spans="1:28" hidden="1" x14ac:dyDescent="0.3">
      <c r="A918" s="1">
        <v>850</v>
      </c>
      <c r="B918" s="1" t="s">
        <v>1110</v>
      </c>
      <c r="C918" s="5">
        <v>43622.659259259257</v>
      </c>
      <c r="D918" s="1" t="s">
        <v>1556</v>
      </c>
      <c r="E918" s="1" t="s">
        <v>90</v>
      </c>
      <c r="F918" s="1" t="s">
        <v>700</v>
      </c>
      <c r="G918" s="1" t="s">
        <v>653</v>
      </c>
      <c r="H918" s="1" t="s">
        <v>765</v>
      </c>
      <c r="I918" s="1" t="s">
        <v>123</v>
      </c>
      <c r="J918" s="1" t="s">
        <v>746</v>
      </c>
      <c r="K918" s="1" t="s">
        <v>340</v>
      </c>
      <c r="L918" s="2">
        <v>704</v>
      </c>
      <c r="M918" s="1" t="s">
        <v>747</v>
      </c>
      <c r="N918" s="1" t="s">
        <v>887</v>
      </c>
      <c r="O918" s="1"/>
      <c r="P918" s="1"/>
      <c r="Q918" s="1"/>
      <c r="R918" s="1"/>
      <c r="S918" s="1"/>
      <c r="T918" s="1"/>
      <c r="U918" s="1" t="s">
        <v>666</v>
      </c>
      <c r="V918" s="1" t="s">
        <v>667</v>
      </c>
      <c r="W918" s="1"/>
      <c r="X918" s="1" t="e">
        <f t="shared" si="70"/>
        <v>#N/A</v>
      </c>
      <c r="Y918" s="1" t="e">
        <f t="shared" si="71"/>
        <v>#N/A</v>
      </c>
      <c r="Z918" s="1" t="e">
        <f t="shared" si="72"/>
        <v>#N/A</v>
      </c>
      <c r="AA918" s="1" t="e">
        <f t="shared" si="73"/>
        <v>#N/A</v>
      </c>
      <c r="AB918" s="1" t="e">
        <f t="shared" si="74"/>
        <v>#N/A</v>
      </c>
    </row>
    <row r="919" spans="1:28" hidden="1" x14ac:dyDescent="0.3">
      <c r="A919" s="1">
        <v>852</v>
      </c>
      <c r="B919" s="1" t="s">
        <v>1222</v>
      </c>
      <c r="C919" s="5">
        <v>43623.544444444444</v>
      </c>
      <c r="D919" s="1" t="s">
        <v>1558</v>
      </c>
      <c r="E919" s="1" t="s">
        <v>48</v>
      </c>
      <c r="F919" s="1" t="s">
        <v>652</v>
      </c>
      <c r="G919" s="1" t="s">
        <v>653</v>
      </c>
      <c r="H919" s="1" t="s">
        <v>765</v>
      </c>
      <c r="I919" s="1" t="s">
        <v>55</v>
      </c>
      <c r="J919" s="1" t="s">
        <v>277</v>
      </c>
      <c r="K919" s="1" t="s">
        <v>650</v>
      </c>
      <c r="L919" s="2">
        <v>614</v>
      </c>
      <c r="M919" s="1" t="s">
        <v>808</v>
      </c>
      <c r="N919" s="1" t="s">
        <v>887</v>
      </c>
      <c r="O919" s="1"/>
      <c r="P919" s="1"/>
      <c r="Q919" s="1"/>
      <c r="R919" s="1"/>
      <c r="S919" s="1"/>
      <c r="T919" s="1"/>
      <c r="U919" s="1" t="s">
        <v>666</v>
      </c>
      <c r="V919" s="1" t="s">
        <v>667</v>
      </c>
      <c r="W919" s="1"/>
      <c r="X919" s="1" t="e">
        <f t="shared" si="70"/>
        <v>#N/A</v>
      </c>
      <c r="Y919" s="1" t="e">
        <f t="shared" si="71"/>
        <v>#N/A</v>
      </c>
      <c r="Z919" s="1" t="e">
        <f t="shared" si="72"/>
        <v>#N/A</v>
      </c>
      <c r="AA919" s="1" t="e">
        <f t="shared" si="73"/>
        <v>#N/A</v>
      </c>
      <c r="AB919" s="1" t="e">
        <f t="shared" si="74"/>
        <v>#N/A</v>
      </c>
    </row>
    <row r="920" spans="1:28" hidden="1" x14ac:dyDescent="0.3">
      <c r="A920" s="1">
        <v>854</v>
      </c>
      <c r="B920" s="1" t="s">
        <v>1110</v>
      </c>
      <c r="C920" s="5">
        <v>43626.667685185188</v>
      </c>
      <c r="D920" s="1" t="s">
        <v>1560</v>
      </c>
      <c r="E920" s="1" t="s">
        <v>90</v>
      </c>
      <c r="F920" s="1" t="s">
        <v>700</v>
      </c>
      <c r="G920" s="1" t="s">
        <v>653</v>
      </c>
      <c r="H920" s="1" t="s">
        <v>765</v>
      </c>
      <c r="I920" s="1" t="s">
        <v>123</v>
      </c>
      <c r="J920" s="1" t="s">
        <v>746</v>
      </c>
      <c r="K920" s="1" t="s">
        <v>340</v>
      </c>
      <c r="L920" s="2">
        <v>704</v>
      </c>
      <c r="M920" s="1" t="s">
        <v>747</v>
      </c>
      <c r="N920" s="1" t="s">
        <v>887</v>
      </c>
      <c r="O920" s="1"/>
      <c r="P920" s="1"/>
      <c r="Q920" s="1"/>
      <c r="R920" s="1"/>
      <c r="S920" s="1"/>
      <c r="T920" s="1"/>
      <c r="U920" s="1" t="s">
        <v>666</v>
      </c>
      <c r="V920" s="1" t="s">
        <v>667</v>
      </c>
      <c r="W920" s="1"/>
      <c r="X920" s="1" t="e">
        <f t="shared" si="70"/>
        <v>#N/A</v>
      </c>
      <c r="Y920" s="1" t="e">
        <f t="shared" si="71"/>
        <v>#N/A</v>
      </c>
      <c r="Z920" s="1" t="e">
        <f t="shared" si="72"/>
        <v>#N/A</v>
      </c>
      <c r="AA920" s="1" t="e">
        <f t="shared" si="73"/>
        <v>#N/A</v>
      </c>
      <c r="AB920" s="1" t="e">
        <f t="shared" si="74"/>
        <v>#N/A</v>
      </c>
    </row>
    <row r="921" spans="1:28" hidden="1" x14ac:dyDescent="0.3">
      <c r="A921" s="1">
        <v>855</v>
      </c>
      <c r="B921" s="1" t="s">
        <v>1110</v>
      </c>
      <c r="C921" s="5">
        <v>43626.674016203702</v>
      </c>
      <c r="D921" s="1" t="s">
        <v>1561</v>
      </c>
      <c r="E921" s="1" t="s">
        <v>90</v>
      </c>
      <c r="F921" s="1" t="s">
        <v>700</v>
      </c>
      <c r="G921" s="1" t="s">
        <v>653</v>
      </c>
      <c r="H921" s="1" t="s">
        <v>765</v>
      </c>
      <c r="I921" s="1" t="s">
        <v>123</v>
      </c>
      <c r="J921" s="1" t="s">
        <v>746</v>
      </c>
      <c r="K921" s="1" t="s">
        <v>340</v>
      </c>
      <c r="L921" s="2">
        <v>704</v>
      </c>
      <c r="M921" s="1" t="s">
        <v>747</v>
      </c>
      <c r="N921" s="1" t="s">
        <v>887</v>
      </c>
      <c r="O921" s="1"/>
      <c r="P921" s="1"/>
      <c r="Q921" s="1"/>
      <c r="R921" s="1"/>
      <c r="S921" s="1"/>
      <c r="T921" s="1"/>
      <c r="U921" s="1" t="s">
        <v>666</v>
      </c>
      <c r="V921" s="1" t="s">
        <v>667</v>
      </c>
      <c r="W921" s="1"/>
      <c r="X921" s="1" t="e">
        <f t="shared" si="70"/>
        <v>#N/A</v>
      </c>
      <c r="Y921" s="1" t="e">
        <f t="shared" si="71"/>
        <v>#N/A</v>
      </c>
      <c r="Z921" s="1" t="e">
        <f t="shared" si="72"/>
        <v>#N/A</v>
      </c>
      <c r="AA921" s="1" t="e">
        <f t="shared" si="73"/>
        <v>#N/A</v>
      </c>
      <c r="AB921" s="1" t="e">
        <f t="shared" si="74"/>
        <v>#N/A</v>
      </c>
    </row>
    <row r="922" spans="1:28" hidden="1" x14ac:dyDescent="0.3">
      <c r="A922" s="1">
        <v>856</v>
      </c>
      <c r="B922" s="1" t="s">
        <v>1110</v>
      </c>
      <c r="C922" s="5">
        <v>43626.776493055557</v>
      </c>
      <c r="D922" s="1" t="s">
        <v>1562</v>
      </c>
      <c r="E922" s="1" t="s">
        <v>90</v>
      </c>
      <c r="F922" s="1" t="s">
        <v>700</v>
      </c>
      <c r="G922" s="1" t="s">
        <v>653</v>
      </c>
      <c r="H922" s="1" t="s">
        <v>765</v>
      </c>
      <c r="I922" s="1" t="s">
        <v>123</v>
      </c>
      <c r="J922" s="1" t="s">
        <v>746</v>
      </c>
      <c r="K922" s="1" t="s">
        <v>340</v>
      </c>
      <c r="L922" s="2">
        <v>704</v>
      </c>
      <c r="M922" s="1" t="s">
        <v>747</v>
      </c>
      <c r="N922" s="1" t="s">
        <v>887</v>
      </c>
      <c r="O922" s="1"/>
      <c r="P922" s="1"/>
      <c r="Q922" s="1"/>
      <c r="R922" s="1"/>
      <c r="S922" s="1"/>
      <c r="T922" s="1"/>
      <c r="U922" s="1" t="s">
        <v>666</v>
      </c>
      <c r="V922" s="1" t="s">
        <v>667</v>
      </c>
      <c r="W922" s="1"/>
      <c r="X922" s="1" t="e">
        <f t="shared" si="70"/>
        <v>#N/A</v>
      </c>
      <c r="Y922" s="1" t="e">
        <f t="shared" si="71"/>
        <v>#N/A</v>
      </c>
      <c r="Z922" s="1" t="e">
        <f t="shared" si="72"/>
        <v>#N/A</v>
      </c>
      <c r="AA922" s="1" t="e">
        <f t="shared" si="73"/>
        <v>#N/A</v>
      </c>
      <c r="AB922" s="1" t="e">
        <f t="shared" si="74"/>
        <v>#N/A</v>
      </c>
    </row>
    <row r="923" spans="1:28" hidden="1" x14ac:dyDescent="0.3">
      <c r="A923" s="1">
        <v>857</v>
      </c>
      <c r="B923" s="1" t="s">
        <v>1110</v>
      </c>
      <c r="C923" s="5">
        <v>43626.801030092596</v>
      </c>
      <c r="D923" s="1" t="s">
        <v>1563</v>
      </c>
      <c r="E923" s="1" t="s">
        <v>90</v>
      </c>
      <c r="F923" s="1" t="s">
        <v>700</v>
      </c>
      <c r="G923" s="1" t="s">
        <v>653</v>
      </c>
      <c r="H923" s="1" t="s">
        <v>765</v>
      </c>
      <c r="I923" s="1" t="s">
        <v>123</v>
      </c>
      <c r="J923" s="1" t="s">
        <v>746</v>
      </c>
      <c r="K923" s="1" t="s">
        <v>340</v>
      </c>
      <c r="L923" s="2">
        <v>704</v>
      </c>
      <c r="M923" s="1" t="s">
        <v>747</v>
      </c>
      <c r="N923" s="1" t="s">
        <v>887</v>
      </c>
      <c r="O923" s="1"/>
      <c r="P923" s="1"/>
      <c r="Q923" s="1"/>
      <c r="R923" s="1"/>
      <c r="S923" s="1"/>
      <c r="T923" s="1"/>
      <c r="U923" s="1" t="s">
        <v>666</v>
      </c>
      <c r="V923" s="1" t="s">
        <v>667</v>
      </c>
      <c r="W923" s="1"/>
      <c r="X923" s="1" t="e">
        <f t="shared" si="70"/>
        <v>#N/A</v>
      </c>
      <c r="Y923" s="1" t="e">
        <f t="shared" si="71"/>
        <v>#N/A</v>
      </c>
      <c r="Z923" s="1" t="e">
        <f t="shared" si="72"/>
        <v>#N/A</v>
      </c>
      <c r="AA923" s="1" t="e">
        <f t="shared" si="73"/>
        <v>#N/A</v>
      </c>
      <c r="AB923" s="1" t="e">
        <f t="shared" si="74"/>
        <v>#N/A</v>
      </c>
    </row>
    <row r="924" spans="1:28" hidden="1" x14ac:dyDescent="0.3">
      <c r="A924" s="1">
        <v>858</v>
      </c>
      <c r="B924" s="1" t="s">
        <v>1110</v>
      </c>
      <c r="C924" s="5">
        <v>43627.464513888888</v>
      </c>
      <c r="D924" s="1" t="s">
        <v>1564</v>
      </c>
      <c r="E924" s="1" t="s">
        <v>90</v>
      </c>
      <c r="F924" s="1" t="s">
        <v>700</v>
      </c>
      <c r="G924" s="1" t="s">
        <v>653</v>
      </c>
      <c r="H924" s="1" t="s">
        <v>765</v>
      </c>
      <c r="I924" s="1" t="s">
        <v>123</v>
      </c>
      <c r="J924" s="1" t="s">
        <v>746</v>
      </c>
      <c r="K924" s="1" t="s">
        <v>340</v>
      </c>
      <c r="L924" s="2">
        <v>704</v>
      </c>
      <c r="M924" s="1" t="s">
        <v>747</v>
      </c>
      <c r="N924" s="1" t="s">
        <v>887</v>
      </c>
      <c r="O924" s="1"/>
      <c r="P924" s="1"/>
      <c r="Q924" s="1"/>
      <c r="R924" s="1"/>
      <c r="S924" s="1"/>
      <c r="T924" s="1"/>
      <c r="U924" s="1" t="s">
        <v>666</v>
      </c>
      <c r="V924" s="1" t="s">
        <v>667</v>
      </c>
      <c r="W924" s="1"/>
      <c r="X924" s="1" t="e">
        <f t="shared" si="70"/>
        <v>#N/A</v>
      </c>
      <c r="Y924" s="1" t="e">
        <f t="shared" si="71"/>
        <v>#N/A</v>
      </c>
      <c r="Z924" s="1" t="e">
        <f t="shared" si="72"/>
        <v>#N/A</v>
      </c>
      <c r="AA924" s="1" t="e">
        <f t="shared" si="73"/>
        <v>#N/A</v>
      </c>
      <c r="AB924" s="1" t="e">
        <f t="shared" si="74"/>
        <v>#N/A</v>
      </c>
    </row>
    <row r="925" spans="1:28" hidden="1" x14ac:dyDescent="0.3">
      <c r="A925" s="1">
        <v>859</v>
      </c>
      <c r="B925" s="1" t="s">
        <v>760</v>
      </c>
      <c r="C925" s="5">
        <v>43627.47179398148</v>
      </c>
      <c r="D925" s="1" t="s">
        <v>1565</v>
      </c>
      <c r="E925" s="1" t="s">
        <v>48</v>
      </c>
      <c r="F925" s="1" t="s">
        <v>652</v>
      </c>
      <c r="G925" s="1" t="s">
        <v>653</v>
      </c>
      <c r="H925" s="1" t="s">
        <v>765</v>
      </c>
      <c r="I925" s="1" t="s">
        <v>123</v>
      </c>
      <c r="J925" s="1" t="s">
        <v>128</v>
      </c>
      <c r="K925" s="1" t="s">
        <v>122</v>
      </c>
      <c r="L925" s="2">
        <v>700</v>
      </c>
      <c r="M925" s="1" t="s">
        <v>680</v>
      </c>
      <c r="N925" s="1" t="s">
        <v>887</v>
      </c>
      <c r="O925" s="1"/>
      <c r="P925" s="1"/>
      <c r="Q925" s="1"/>
      <c r="R925" s="1"/>
      <c r="S925" s="1"/>
      <c r="T925" s="1"/>
      <c r="U925" s="1" t="s">
        <v>666</v>
      </c>
      <c r="V925" s="1" t="s">
        <v>667</v>
      </c>
      <c r="W925" s="1"/>
      <c r="X925" s="1" t="e">
        <f t="shared" si="70"/>
        <v>#N/A</v>
      </c>
      <c r="Y925" s="1" t="e">
        <f t="shared" si="71"/>
        <v>#N/A</v>
      </c>
      <c r="Z925" s="1" t="e">
        <f t="shared" si="72"/>
        <v>#N/A</v>
      </c>
      <c r="AA925" s="1" t="e">
        <f t="shared" si="73"/>
        <v>#N/A</v>
      </c>
      <c r="AB925" s="1" t="e">
        <f t="shared" si="74"/>
        <v>#N/A</v>
      </c>
    </row>
    <row r="926" spans="1:28" hidden="1" x14ac:dyDescent="0.3">
      <c r="A926" s="1">
        <v>861</v>
      </c>
      <c r="B926" s="1" t="s">
        <v>1110</v>
      </c>
      <c r="C926" s="5">
        <v>43627.660173611112</v>
      </c>
      <c r="D926" s="1" t="s">
        <v>1567</v>
      </c>
      <c r="E926" s="1" t="s">
        <v>90</v>
      </c>
      <c r="F926" s="1" t="s">
        <v>700</v>
      </c>
      <c r="G926" s="1" t="s">
        <v>653</v>
      </c>
      <c r="H926" s="1" t="s">
        <v>765</v>
      </c>
      <c r="I926" s="1" t="s">
        <v>123</v>
      </c>
      <c r="J926" s="1" t="s">
        <v>746</v>
      </c>
      <c r="K926" s="1" t="s">
        <v>340</v>
      </c>
      <c r="L926" s="2">
        <v>704</v>
      </c>
      <c r="M926" s="1" t="s">
        <v>747</v>
      </c>
      <c r="N926" s="1" t="s">
        <v>887</v>
      </c>
      <c r="O926" s="1"/>
      <c r="P926" s="1"/>
      <c r="Q926" s="1"/>
      <c r="R926" s="1"/>
      <c r="S926" s="1"/>
      <c r="T926" s="1"/>
      <c r="U926" s="1" t="s">
        <v>666</v>
      </c>
      <c r="V926" s="1" t="s">
        <v>667</v>
      </c>
      <c r="W926" s="1"/>
      <c r="X926" s="1" t="e">
        <f t="shared" si="70"/>
        <v>#N/A</v>
      </c>
      <c r="Y926" s="1" t="e">
        <f t="shared" si="71"/>
        <v>#N/A</v>
      </c>
      <c r="Z926" s="1" t="e">
        <f t="shared" si="72"/>
        <v>#N/A</v>
      </c>
      <c r="AA926" s="1" t="e">
        <f t="shared" si="73"/>
        <v>#N/A</v>
      </c>
      <c r="AB926" s="1" t="e">
        <f t="shared" si="74"/>
        <v>#N/A</v>
      </c>
    </row>
    <row r="927" spans="1:28" hidden="1" x14ac:dyDescent="0.3">
      <c r="A927" s="1">
        <v>863</v>
      </c>
      <c r="B927" s="1" t="s">
        <v>1084</v>
      </c>
      <c r="C927" s="5">
        <v>43628.426215277781</v>
      </c>
      <c r="D927" s="1" t="s">
        <v>1568</v>
      </c>
      <c r="E927" s="1" t="s">
        <v>303</v>
      </c>
      <c r="F927" s="1" t="s">
        <v>724</v>
      </c>
      <c r="G927" s="1" t="s">
        <v>653</v>
      </c>
      <c r="H927" s="1" t="s">
        <v>765</v>
      </c>
      <c r="I927" s="1" t="s">
        <v>55</v>
      </c>
      <c r="J927" s="1" t="s">
        <v>140</v>
      </c>
      <c r="K927" s="1" t="s">
        <v>67</v>
      </c>
      <c r="L927" s="2">
        <v>725</v>
      </c>
      <c r="M927" s="1" t="s">
        <v>740</v>
      </c>
      <c r="N927" s="1" t="s">
        <v>6618</v>
      </c>
      <c r="O927" s="1"/>
      <c r="P927" s="1"/>
      <c r="Q927" s="1"/>
      <c r="R927" s="1"/>
      <c r="S927" s="1"/>
      <c r="T927" s="1"/>
      <c r="U927" s="1" t="s">
        <v>666</v>
      </c>
      <c r="V927" s="1" t="s">
        <v>667</v>
      </c>
      <c r="W927" s="1"/>
      <c r="X927" s="1" t="e">
        <f t="shared" si="70"/>
        <v>#N/A</v>
      </c>
      <c r="Y927" s="1" t="e">
        <f t="shared" si="71"/>
        <v>#N/A</v>
      </c>
      <c r="Z927" s="1" t="e">
        <f t="shared" si="72"/>
        <v>#N/A</v>
      </c>
      <c r="AA927" s="1" t="e">
        <f t="shared" si="73"/>
        <v>#N/A</v>
      </c>
      <c r="AB927" s="1" t="e">
        <f t="shared" si="74"/>
        <v>#N/A</v>
      </c>
    </row>
    <row r="928" spans="1:28" hidden="1" x14ac:dyDescent="0.3">
      <c r="A928" s="1">
        <v>866</v>
      </c>
      <c r="B928" s="1" t="s">
        <v>842</v>
      </c>
      <c r="C928" s="5">
        <v>43628.473703703705</v>
      </c>
      <c r="D928" s="1" t="s">
        <v>1569</v>
      </c>
      <c r="E928" s="1" t="s">
        <v>48</v>
      </c>
      <c r="F928" s="1" t="s">
        <v>652</v>
      </c>
      <c r="G928" s="1" t="s">
        <v>653</v>
      </c>
      <c r="H928" s="1" t="s">
        <v>765</v>
      </c>
      <c r="I928" s="1" t="s">
        <v>123</v>
      </c>
      <c r="J928" s="1" t="s">
        <v>128</v>
      </c>
      <c r="K928" s="1" t="s">
        <v>122</v>
      </c>
      <c r="L928" s="2">
        <v>700</v>
      </c>
      <c r="M928" s="1" t="s">
        <v>680</v>
      </c>
      <c r="N928" s="1" t="s">
        <v>887</v>
      </c>
      <c r="O928" s="1"/>
      <c r="P928" s="1"/>
      <c r="Q928" s="1"/>
      <c r="R928" s="1"/>
      <c r="S928" s="1"/>
      <c r="T928" s="1"/>
      <c r="U928" s="1" t="s">
        <v>666</v>
      </c>
      <c r="V928" s="1" t="s">
        <v>667</v>
      </c>
      <c r="W928" s="1"/>
      <c r="X928" s="1" t="e">
        <f t="shared" si="70"/>
        <v>#N/A</v>
      </c>
      <c r="Y928" s="1" t="e">
        <f t="shared" si="71"/>
        <v>#N/A</v>
      </c>
      <c r="Z928" s="1" t="e">
        <f t="shared" si="72"/>
        <v>#N/A</v>
      </c>
      <c r="AA928" s="1" t="e">
        <f t="shared" si="73"/>
        <v>#N/A</v>
      </c>
      <c r="AB928" s="1" t="e">
        <f t="shared" si="74"/>
        <v>#N/A</v>
      </c>
    </row>
    <row r="929" spans="1:28" hidden="1" x14ac:dyDescent="0.3">
      <c r="A929" s="1">
        <v>867</v>
      </c>
      <c r="B929" s="1" t="s">
        <v>891</v>
      </c>
      <c r="C929" s="5">
        <v>43628.554756944446</v>
      </c>
      <c r="D929" s="1" t="s">
        <v>1570</v>
      </c>
      <c r="E929" s="1" t="s">
        <v>159</v>
      </c>
      <c r="F929" s="1" t="s">
        <v>688</v>
      </c>
      <c r="G929" s="1" t="s">
        <v>653</v>
      </c>
      <c r="H929" s="1" t="s">
        <v>765</v>
      </c>
      <c r="I929" s="1" t="s">
        <v>85</v>
      </c>
      <c r="J929" s="1" t="s">
        <v>210</v>
      </c>
      <c r="K929" s="1" t="s">
        <v>84</v>
      </c>
      <c r="L929" s="2">
        <v>748</v>
      </c>
      <c r="M929" s="1" t="s">
        <v>1013</v>
      </c>
      <c r="N929" s="1" t="s">
        <v>887</v>
      </c>
      <c r="O929" s="1"/>
      <c r="P929" s="1"/>
      <c r="Q929" s="1"/>
      <c r="R929" s="1"/>
      <c r="S929" s="1"/>
      <c r="T929" s="1"/>
      <c r="U929" s="1" t="s">
        <v>666</v>
      </c>
      <c r="V929" s="1" t="s">
        <v>667</v>
      </c>
      <c r="W929" s="1"/>
      <c r="X929" s="1" t="e">
        <f t="shared" si="70"/>
        <v>#N/A</v>
      </c>
      <c r="Y929" s="1" t="e">
        <f t="shared" si="71"/>
        <v>#N/A</v>
      </c>
      <c r="Z929" s="1" t="e">
        <f t="shared" si="72"/>
        <v>#N/A</v>
      </c>
      <c r="AA929" s="1" t="e">
        <f t="shared" si="73"/>
        <v>#N/A</v>
      </c>
      <c r="AB929" s="1" t="e">
        <f t="shared" si="74"/>
        <v>#N/A</v>
      </c>
    </row>
    <row r="930" spans="1:28" hidden="1" x14ac:dyDescent="0.3">
      <c r="A930" s="1">
        <v>869</v>
      </c>
      <c r="B930" s="1" t="s">
        <v>1110</v>
      </c>
      <c r="C930" s="5">
        <v>43629.762499999997</v>
      </c>
      <c r="D930" s="1" t="s">
        <v>1572</v>
      </c>
      <c r="E930" s="1" t="s">
        <v>90</v>
      </c>
      <c r="F930" s="1" t="s">
        <v>700</v>
      </c>
      <c r="G930" s="1" t="s">
        <v>653</v>
      </c>
      <c r="H930" s="1" t="s">
        <v>765</v>
      </c>
      <c r="I930" s="1" t="s">
        <v>123</v>
      </c>
      <c r="J930" s="1" t="s">
        <v>746</v>
      </c>
      <c r="K930" s="1" t="s">
        <v>340</v>
      </c>
      <c r="L930" s="2">
        <v>704</v>
      </c>
      <c r="M930" s="1" t="s">
        <v>747</v>
      </c>
      <c r="N930" s="1" t="s">
        <v>887</v>
      </c>
      <c r="O930" s="1"/>
      <c r="P930" s="1"/>
      <c r="Q930" s="1"/>
      <c r="R930" s="1"/>
      <c r="S930" s="1"/>
      <c r="T930" s="1"/>
      <c r="U930" s="1" t="s">
        <v>666</v>
      </c>
      <c r="V930" s="1" t="s">
        <v>667</v>
      </c>
      <c r="W930" s="1"/>
      <c r="X930" s="1" t="e">
        <f t="shared" si="70"/>
        <v>#N/A</v>
      </c>
      <c r="Y930" s="1" t="e">
        <f t="shared" si="71"/>
        <v>#N/A</v>
      </c>
      <c r="Z930" s="1" t="e">
        <f t="shared" si="72"/>
        <v>#N/A</v>
      </c>
      <c r="AA930" s="1" t="e">
        <f t="shared" si="73"/>
        <v>#N/A</v>
      </c>
      <c r="AB930" s="1" t="e">
        <f t="shared" si="74"/>
        <v>#N/A</v>
      </c>
    </row>
    <row r="931" spans="1:28" hidden="1" x14ac:dyDescent="0.3">
      <c r="A931" s="1">
        <v>870</v>
      </c>
      <c r="B931" s="1" t="s">
        <v>842</v>
      </c>
      <c r="C931" s="5">
        <v>43630.473587962966</v>
      </c>
      <c r="D931" s="1" t="s">
        <v>1573</v>
      </c>
      <c r="E931" s="1" t="s">
        <v>48</v>
      </c>
      <c r="F931" s="1" t="s">
        <v>652</v>
      </c>
      <c r="G931" s="1" t="s">
        <v>653</v>
      </c>
      <c r="H931" s="1" t="s">
        <v>765</v>
      </c>
      <c r="I931" s="1" t="s">
        <v>123</v>
      </c>
      <c r="J931" s="1" t="s">
        <v>128</v>
      </c>
      <c r="K931" s="1" t="s">
        <v>122</v>
      </c>
      <c r="L931" s="2">
        <v>700</v>
      </c>
      <c r="M931" s="1" t="s">
        <v>680</v>
      </c>
      <c r="N931" s="1" t="s">
        <v>887</v>
      </c>
      <c r="O931" s="1"/>
      <c r="P931" s="1"/>
      <c r="Q931" s="1"/>
      <c r="R931" s="1"/>
      <c r="S931" s="1"/>
      <c r="T931" s="1"/>
      <c r="U931" s="1" t="s">
        <v>666</v>
      </c>
      <c r="V931" s="1" t="s">
        <v>667</v>
      </c>
      <c r="W931" s="1"/>
      <c r="X931" s="1" t="e">
        <f t="shared" si="70"/>
        <v>#N/A</v>
      </c>
      <c r="Y931" s="1" t="e">
        <f t="shared" si="71"/>
        <v>#N/A</v>
      </c>
      <c r="Z931" s="1" t="e">
        <f t="shared" si="72"/>
        <v>#N/A</v>
      </c>
      <c r="AA931" s="1" t="e">
        <f t="shared" si="73"/>
        <v>#N/A</v>
      </c>
      <c r="AB931" s="1" t="e">
        <f t="shared" si="74"/>
        <v>#N/A</v>
      </c>
    </row>
    <row r="932" spans="1:28" hidden="1" x14ac:dyDescent="0.3">
      <c r="A932" s="1">
        <v>871</v>
      </c>
      <c r="B932" s="1" t="s">
        <v>1110</v>
      </c>
      <c r="C932" s="5">
        <v>43630.505497685182</v>
      </c>
      <c r="D932" s="1" t="s">
        <v>1574</v>
      </c>
      <c r="E932" s="1" t="s">
        <v>90</v>
      </c>
      <c r="F932" s="1" t="s">
        <v>700</v>
      </c>
      <c r="G932" s="1" t="s">
        <v>653</v>
      </c>
      <c r="H932" s="1" t="s">
        <v>765</v>
      </c>
      <c r="I932" s="1" t="s">
        <v>123</v>
      </c>
      <c r="J932" s="1" t="s">
        <v>746</v>
      </c>
      <c r="K932" s="1" t="s">
        <v>340</v>
      </c>
      <c r="L932" s="2">
        <v>704</v>
      </c>
      <c r="M932" s="1" t="s">
        <v>747</v>
      </c>
      <c r="N932" s="1" t="s">
        <v>887</v>
      </c>
      <c r="O932" s="1"/>
      <c r="P932" s="1"/>
      <c r="Q932" s="1"/>
      <c r="R932" s="1"/>
      <c r="S932" s="1"/>
      <c r="T932" s="1"/>
      <c r="U932" s="1" t="s">
        <v>666</v>
      </c>
      <c r="V932" s="1" t="s">
        <v>667</v>
      </c>
      <c r="W932" s="1"/>
      <c r="X932" s="1" t="e">
        <f t="shared" si="70"/>
        <v>#N/A</v>
      </c>
      <c r="Y932" s="1" t="e">
        <f t="shared" si="71"/>
        <v>#N/A</v>
      </c>
      <c r="Z932" s="1" t="e">
        <f t="shared" si="72"/>
        <v>#N/A</v>
      </c>
      <c r="AA932" s="1" t="e">
        <f t="shared" si="73"/>
        <v>#N/A</v>
      </c>
      <c r="AB932" s="1" t="e">
        <f t="shared" si="74"/>
        <v>#N/A</v>
      </c>
    </row>
    <row r="933" spans="1:28" hidden="1" x14ac:dyDescent="0.3">
      <c r="A933" s="1">
        <v>872</v>
      </c>
      <c r="B933" s="1" t="s">
        <v>1110</v>
      </c>
      <c r="C933" s="5">
        <v>43630.527291666665</v>
      </c>
      <c r="D933" s="1" t="s">
        <v>1575</v>
      </c>
      <c r="E933" s="1" t="s">
        <v>90</v>
      </c>
      <c r="F933" s="1" t="s">
        <v>700</v>
      </c>
      <c r="G933" s="1" t="s">
        <v>653</v>
      </c>
      <c r="H933" s="1" t="s">
        <v>765</v>
      </c>
      <c r="I933" s="1" t="s">
        <v>123</v>
      </c>
      <c r="J933" s="1" t="s">
        <v>746</v>
      </c>
      <c r="K933" s="1" t="s">
        <v>340</v>
      </c>
      <c r="L933" s="2">
        <v>704</v>
      </c>
      <c r="M933" s="1" t="s">
        <v>747</v>
      </c>
      <c r="N933" s="1" t="s">
        <v>887</v>
      </c>
      <c r="O933" s="1"/>
      <c r="P933" s="1"/>
      <c r="Q933" s="1"/>
      <c r="R933" s="1"/>
      <c r="S933" s="1"/>
      <c r="T933" s="1"/>
      <c r="U933" s="1" t="s">
        <v>666</v>
      </c>
      <c r="V933" s="1" t="s">
        <v>667</v>
      </c>
      <c r="W933" s="1"/>
      <c r="X933" s="1" t="e">
        <f t="shared" si="70"/>
        <v>#N/A</v>
      </c>
      <c r="Y933" s="1" t="e">
        <f t="shared" si="71"/>
        <v>#N/A</v>
      </c>
      <c r="Z933" s="1" t="e">
        <f t="shared" si="72"/>
        <v>#N/A</v>
      </c>
      <c r="AA933" s="1" t="e">
        <f t="shared" si="73"/>
        <v>#N/A</v>
      </c>
      <c r="AB933" s="1" t="e">
        <f t="shared" si="74"/>
        <v>#N/A</v>
      </c>
    </row>
    <row r="934" spans="1:28" hidden="1" x14ac:dyDescent="0.3">
      <c r="A934" s="1">
        <v>873</v>
      </c>
      <c r="B934" s="1" t="s">
        <v>340</v>
      </c>
      <c r="C934" s="5">
        <v>43633.468506944446</v>
      </c>
      <c r="D934" s="1" t="s">
        <v>1576</v>
      </c>
      <c r="E934" s="1" t="s">
        <v>90</v>
      </c>
      <c r="F934" s="1" t="s">
        <v>700</v>
      </c>
      <c r="G934" s="1" t="s">
        <v>653</v>
      </c>
      <c r="H934" s="1" t="s">
        <v>765</v>
      </c>
      <c r="I934" s="1" t="s">
        <v>123</v>
      </c>
      <c r="J934" s="1" t="s">
        <v>746</v>
      </c>
      <c r="K934" s="1" t="s">
        <v>340</v>
      </c>
      <c r="L934" s="2">
        <v>704</v>
      </c>
      <c r="M934" s="1" t="s">
        <v>747</v>
      </c>
      <c r="N934" s="1" t="s">
        <v>887</v>
      </c>
      <c r="O934" s="1"/>
      <c r="P934" s="1"/>
      <c r="Q934" s="1"/>
      <c r="R934" s="1"/>
      <c r="S934" s="1"/>
      <c r="T934" s="1"/>
      <c r="U934" s="1" t="s">
        <v>666</v>
      </c>
      <c r="V934" s="1" t="s">
        <v>667</v>
      </c>
      <c r="W934" s="1"/>
      <c r="X934" s="1" t="e">
        <f t="shared" si="70"/>
        <v>#N/A</v>
      </c>
      <c r="Y934" s="1" t="e">
        <f t="shared" si="71"/>
        <v>#N/A</v>
      </c>
      <c r="Z934" s="1" t="e">
        <f t="shared" si="72"/>
        <v>#N/A</v>
      </c>
      <c r="AA934" s="1" t="e">
        <f t="shared" si="73"/>
        <v>#N/A</v>
      </c>
      <c r="AB934" s="1" t="e">
        <f t="shared" si="74"/>
        <v>#N/A</v>
      </c>
    </row>
    <row r="935" spans="1:28" hidden="1" x14ac:dyDescent="0.3">
      <c r="A935" s="1">
        <v>875</v>
      </c>
      <c r="B935" s="1" t="s">
        <v>340</v>
      </c>
      <c r="C935" s="5">
        <v>43633.592141203706</v>
      </c>
      <c r="D935" s="1" t="s">
        <v>1578</v>
      </c>
      <c r="E935" s="1" t="s">
        <v>90</v>
      </c>
      <c r="F935" s="1" t="s">
        <v>700</v>
      </c>
      <c r="G935" s="1" t="s">
        <v>653</v>
      </c>
      <c r="H935" s="1" t="s">
        <v>765</v>
      </c>
      <c r="I935" s="1" t="s">
        <v>123</v>
      </c>
      <c r="J935" s="1" t="s">
        <v>746</v>
      </c>
      <c r="K935" s="1" t="s">
        <v>340</v>
      </c>
      <c r="L935" s="2">
        <v>704</v>
      </c>
      <c r="M935" s="1" t="s">
        <v>747</v>
      </c>
      <c r="N935" s="1" t="s">
        <v>887</v>
      </c>
      <c r="O935" s="1"/>
      <c r="P935" s="1"/>
      <c r="Q935" s="1"/>
      <c r="R935" s="1"/>
      <c r="S935" s="1"/>
      <c r="T935" s="1"/>
      <c r="U935" s="1" t="s">
        <v>666</v>
      </c>
      <c r="V935" s="1" t="s">
        <v>667</v>
      </c>
      <c r="W935" s="1"/>
      <c r="X935" s="1" t="e">
        <f t="shared" si="70"/>
        <v>#N/A</v>
      </c>
      <c r="Y935" s="1" t="e">
        <f t="shared" si="71"/>
        <v>#N/A</v>
      </c>
      <c r="Z935" s="1" t="e">
        <f t="shared" si="72"/>
        <v>#N/A</v>
      </c>
      <c r="AA935" s="1" t="e">
        <f t="shared" si="73"/>
        <v>#N/A</v>
      </c>
      <c r="AB935" s="1" t="e">
        <f t="shared" si="74"/>
        <v>#N/A</v>
      </c>
    </row>
    <row r="936" spans="1:28" hidden="1" x14ac:dyDescent="0.3">
      <c r="A936" s="1">
        <v>882</v>
      </c>
      <c r="B936" s="1" t="s">
        <v>760</v>
      </c>
      <c r="C936" s="5">
        <v>43634.852488425924</v>
      </c>
      <c r="D936" s="1" t="s">
        <v>1584</v>
      </c>
      <c r="E936" s="1" t="s">
        <v>48</v>
      </c>
      <c r="F936" s="1" t="s">
        <v>652</v>
      </c>
      <c r="G936" s="1" t="s">
        <v>653</v>
      </c>
      <c r="H936" s="1" t="s">
        <v>765</v>
      </c>
      <c r="I936" s="1" t="s">
        <v>123</v>
      </c>
      <c r="J936" s="1" t="s">
        <v>128</v>
      </c>
      <c r="K936" s="1" t="s">
        <v>122</v>
      </c>
      <c r="L936" s="2">
        <v>700</v>
      </c>
      <c r="M936" s="1" t="s">
        <v>680</v>
      </c>
      <c r="N936" s="1" t="s">
        <v>887</v>
      </c>
      <c r="O936" s="1"/>
      <c r="P936" s="1"/>
      <c r="Q936" s="1"/>
      <c r="R936" s="1"/>
      <c r="S936" s="1"/>
      <c r="T936" s="1"/>
      <c r="U936" s="1" t="s">
        <v>666</v>
      </c>
      <c r="V936" s="1" t="s">
        <v>667</v>
      </c>
      <c r="W936" s="1"/>
      <c r="X936" s="1" t="e">
        <f t="shared" si="70"/>
        <v>#N/A</v>
      </c>
      <c r="Y936" s="1" t="e">
        <f t="shared" si="71"/>
        <v>#N/A</v>
      </c>
      <c r="Z936" s="1" t="e">
        <f t="shared" si="72"/>
        <v>#N/A</v>
      </c>
      <c r="AA936" s="1" t="e">
        <f t="shared" si="73"/>
        <v>#N/A</v>
      </c>
      <c r="AB936" s="1" t="e">
        <f t="shared" si="74"/>
        <v>#N/A</v>
      </c>
    </row>
    <row r="937" spans="1:28" hidden="1" x14ac:dyDescent="0.3">
      <c r="A937" s="1">
        <v>886</v>
      </c>
      <c r="B937" s="1" t="s">
        <v>1110</v>
      </c>
      <c r="C937" s="5">
        <v>43637.437708333331</v>
      </c>
      <c r="D937" s="1" t="s">
        <v>1585</v>
      </c>
      <c r="E937" s="1" t="s">
        <v>90</v>
      </c>
      <c r="F937" s="1" t="s">
        <v>700</v>
      </c>
      <c r="G937" s="1" t="s">
        <v>653</v>
      </c>
      <c r="H937" s="1" t="s">
        <v>765</v>
      </c>
      <c r="I937" s="1" t="s">
        <v>123</v>
      </c>
      <c r="J937" s="1" t="s">
        <v>746</v>
      </c>
      <c r="K937" s="1" t="s">
        <v>340</v>
      </c>
      <c r="L937" s="2">
        <v>704</v>
      </c>
      <c r="M937" s="1" t="s">
        <v>747</v>
      </c>
      <c r="N937" s="1" t="s">
        <v>887</v>
      </c>
      <c r="O937" s="1"/>
      <c r="P937" s="1"/>
      <c r="Q937" s="1"/>
      <c r="R937" s="1"/>
      <c r="S937" s="1"/>
      <c r="T937" s="1"/>
      <c r="U937" s="1" t="s">
        <v>666</v>
      </c>
      <c r="V937" s="1" t="s">
        <v>667</v>
      </c>
      <c r="W937" s="1"/>
      <c r="X937" s="1" t="e">
        <f t="shared" si="70"/>
        <v>#N/A</v>
      </c>
      <c r="Y937" s="1" t="e">
        <f t="shared" si="71"/>
        <v>#N/A</v>
      </c>
      <c r="Z937" s="1" t="e">
        <f t="shared" si="72"/>
        <v>#N/A</v>
      </c>
      <c r="AA937" s="1" t="e">
        <f t="shared" si="73"/>
        <v>#N/A</v>
      </c>
      <c r="AB937" s="1" t="e">
        <f t="shared" si="74"/>
        <v>#N/A</v>
      </c>
    </row>
    <row r="938" spans="1:28" hidden="1" x14ac:dyDescent="0.3">
      <c r="A938" s="1">
        <v>887</v>
      </c>
      <c r="B938" s="1" t="s">
        <v>842</v>
      </c>
      <c r="C938" s="5">
        <v>43637.470601851855</v>
      </c>
      <c r="D938" s="1" t="s">
        <v>1586</v>
      </c>
      <c r="E938" s="1" t="s">
        <v>48</v>
      </c>
      <c r="F938" s="1" t="s">
        <v>652</v>
      </c>
      <c r="G938" s="1" t="s">
        <v>653</v>
      </c>
      <c r="H938" s="1" t="s">
        <v>765</v>
      </c>
      <c r="I938" s="1" t="s">
        <v>123</v>
      </c>
      <c r="J938" s="1" t="s">
        <v>128</v>
      </c>
      <c r="K938" s="1" t="s">
        <v>122</v>
      </c>
      <c r="L938" s="2">
        <v>700</v>
      </c>
      <c r="M938" s="1" t="s">
        <v>680</v>
      </c>
      <c r="N938" s="1" t="s">
        <v>887</v>
      </c>
      <c r="O938" s="1"/>
      <c r="P938" s="1"/>
      <c r="Q938" s="1"/>
      <c r="R938" s="1"/>
      <c r="S938" s="1"/>
      <c r="T938" s="1"/>
      <c r="U938" s="1" t="s">
        <v>666</v>
      </c>
      <c r="V938" s="1" t="s">
        <v>667</v>
      </c>
      <c r="W938" s="1"/>
      <c r="X938" s="1" t="e">
        <f t="shared" si="70"/>
        <v>#N/A</v>
      </c>
      <c r="Y938" s="1" t="e">
        <f t="shared" si="71"/>
        <v>#N/A</v>
      </c>
      <c r="Z938" s="1" t="e">
        <f t="shared" si="72"/>
        <v>#N/A</v>
      </c>
      <c r="AA938" s="1" t="e">
        <f t="shared" si="73"/>
        <v>#N/A</v>
      </c>
      <c r="AB938" s="1" t="e">
        <f t="shared" si="74"/>
        <v>#N/A</v>
      </c>
    </row>
    <row r="939" spans="1:28" hidden="1" x14ac:dyDescent="0.3">
      <c r="A939" s="1">
        <v>888</v>
      </c>
      <c r="B939" s="1" t="s">
        <v>906</v>
      </c>
      <c r="C939" s="5">
        <v>43637.50304398148</v>
      </c>
      <c r="D939" s="1" t="s">
        <v>1587</v>
      </c>
      <c r="E939" s="1" t="s">
        <v>90</v>
      </c>
      <c r="F939" s="1" t="s">
        <v>700</v>
      </c>
      <c r="G939" s="1" t="s">
        <v>653</v>
      </c>
      <c r="H939" s="1" t="s">
        <v>765</v>
      </c>
      <c r="I939" s="1" t="s">
        <v>123</v>
      </c>
      <c r="J939" s="1" t="s">
        <v>746</v>
      </c>
      <c r="K939" s="1" t="s">
        <v>340</v>
      </c>
      <c r="L939" s="2">
        <v>687</v>
      </c>
      <c r="M939" s="1" t="s">
        <v>908</v>
      </c>
      <c r="N939" s="1" t="s">
        <v>887</v>
      </c>
      <c r="O939" s="1"/>
      <c r="P939" s="1"/>
      <c r="Q939" s="1"/>
      <c r="R939" s="1"/>
      <c r="S939" s="1"/>
      <c r="T939" s="1"/>
      <c r="U939" s="1" t="s">
        <v>666</v>
      </c>
      <c r="V939" s="1" t="s">
        <v>667</v>
      </c>
      <c r="W939" s="1"/>
      <c r="X939" s="1" t="e">
        <f t="shared" si="70"/>
        <v>#N/A</v>
      </c>
      <c r="Y939" s="1" t="e">
        <f t="shared" si="71"/>
        <v>#N/A</v>
      </c>
      <c r="Z939" s="1" t="e">
        <f t="shared" si="72"/>
        <v>#N/A</v>
      </c>
      <c r="AA939" s="1" t="e">
        <f t="shared" si="73"/>
        <v>#N/A</v>
      </c>
      <c r="AB939" s="1" t="e">
        <f t="shared" si="74"/>
        <v>#N/A</v>
      </c>
    </row>
    <row r="940" spans="1:28" hidden="1" x14ac:dyDescent="0.3">
      <c r="A940" s="1">
        <v>889</v>
      </c>
      <c r="B940" s="1" t="s">
        <v>1110</v>
      </c>
      <c r="C940" s="5">
        <v>43637.55773148148</v>
      </c>
      <c r="D940" s="1" t="s">
        <v>1588</v>
      </c>
      <c r="E940" s="1" t="s">
        <v>90</v>
      </c>
      <c r="F940" s="1" t="s">
        <v>700</v>
      </c>
      <c r="G940" s="1" t="s">
        <v>653</v>
      </c>
      <c r="H940" s="1" t="s">
        <v>765</v>
      </c>
      <c r="I940" s="1" t="s">
        <v>123</v>
      </c>
      <c r="J940" s="1" t="s">
        <v>1589</v>
      </c>
      <c r="K940" s="1" t="s">
        <v>340</v>
      </c>
      <c r="L940" s="2">
        <v>704</v>
      </c>
      <c r="M940" s="1" t="s">
        <v>747</v>
      </c>
      <c r="N940" s="1" t="s">
        <v>887</v>
      </c>
      <c r="O940" s="1"/>
      <c r="P940" s="1"/>
      <c r="Q940" s="1"/>
      <c r="R940" s="1"/>
      <c r="S940" s="1"/>
      <c r="T940" s="1"/>
      <c r="U940" s="1" t="s">
        <v>666</v>
      </c>
      <c r="V940" s="1" t="s">
        <v>667</v>
      </c>
      <c r="W940" s="1"/>
      <c r="X940" s="1" t="e">
        <f t="shared" si="70"/>
        <v>#N/A</v>
      </c>
      <c r="Y940" s="1" t="e">
        <f t="shared" si="71"/>
        <v>#N/A</v>
      </c>
      <c r="Z940" s="1" t="e">
        <f t="shared" si="72"/>
        <v>#N/A</v>
      </c>
      <c r="AA940" s="1" t="e">
        <f t="shared" si="73"/>
        <v>#N/A</v>
      </c>
      <c r="AB940" s="1" t="e">
        <f t="shared" si="74"/>
        <v>#N/A</v>
      </c>
    </row>
    <row r="941" spans="1:28" hidden="1" x14ac:dyDescent="0.3">
      <c r="A941" s="1">
        <v>890</v>
      </c>
      <c r="B941" s="1" t="s">
        <v>340</v>
      </c>
      <c r="C941" s="5">
        <v>43637.647476851853</v>
      </c>
      <c r="D941" s="1" t="s">
        <v>1590</v>
      </c>
      <c r="E941" s="1" t="s">
        <v>90</v>
      </c>
      <c r="F941" s="1" t="s">
        <v>700</v>
      </c>
      <c r="G941" s="1" t="s">
        <v>653</v>
      </c>
      <c r="H941" s="1" t="s">
        <v>765</v>
      </c>
      <c r="I941" s="1" t="s">
        <v>123</v>
      </c>
      <c r="J941" s="1" t="s">
        <v>746</v>
      </c>
      <c r="K941" s="1" t="s">
        <v>340</v>
      </c>
      <c r="L941" s="2">
        <v>704</v>
      </c>
      <c r="M941" s="1" t="s">
        <v>747</v>
      </c>
      <c r="N941" s="1" t="s">
        <v>887</v>
      </c>
      <c r="O941" s="1"/>
      <c r="P941" s="1"/>
      <c r="Q941" s="1"/>
      <c r="R941" s="1"/>
      <c r="S941" s="1"/>
      <c r="T941" s="1"/>
      <c r="U941" s="1" t="s">
        <v>666</v>
      </c>
      <c r="V941" s="1" t="s">
        <v>667</v>
      </c>
      <c r="W941" s="1"/>
      <c r="X941" s="1" t="e">
        <f t="shared" si="70"/>
        <v>#N/A</v>
      </c>
      <c r="Y941" s="1" t="e">
        <f t="shared" si="71"/>
        <v>#N/A</v>
      </c>
      <c r="Z941" s="1" t="e">
        <f t="shared" si="72"/>
        <v>#N/A</v>
      </c>
      <c r="AA941" s="1" t="e">
        <f t="shared" si="73"/>
        <v>#N/A</v>
      </c>
      <c r="AB941" s="1" t="e">
        <f t="shared" si="74"/>
        <v>#N/A</v>
      </c>
    </row>
    <row r="942" spans="1:28" hidden="1" x14ac:dyDescent="0.3">
      <c r="A942" s="1">
        <v>891</v>
      </c>
      <c r="B942" s="1" t="s">
        <v>340</v>
      </c>
      <c r="C942" s="5">
        <v>43637.656574074077</v>
      </c>
      <c r="D942" s="1" t="s">
        <v>1591</v>
      </c>
      <c r="E942" s="1" t="s">
        <v>90</v>
      </c>
      <c r="F942" s="1" t="s">
        <v>700</v>
      </c>
      <c r="G942" s="1" t="s">
        <v>653</v>
      </c>
      <c r="H942" s="1" t="s">
        <v>765</v>
      </c>
      <c r="I942" s="1" t="s">
        <v>123</v>
      </c>
      <c r="J942" s="1" t="s">
        <v>746</v>
      </c>
      <c r="K942" s="1" t="s">
        <v>340</v>
      </c>
      <c r="L942" s="2">
        <v>704</v>
      </c>
      <c r="M942" s="1" t="s">
        <v>747</v>
      </c>
      <c r="N942" s="1" t="s">
        <v>887</v>
      </c>
      <c r="O942" s="1"/>
      <c r="P942" s="1"/>
      <c r="Q942" s="1"/>
      <c r="R942" s="1"/>
      <c r="S942" s="1"/>
      <c r="T942" s="1"/>
      <c r="U942" s="1" t="s">
        <v>666</v>
      </c>
      <c r="V942" s="1" t="s">
        <v>667</v>
      </c>
      <c r="W942" s="1"/>
      <c r="X942" s="1" t="e">
        <f t="shared" si="70"/>
        <v>#N/A</v>
      </c>
      <c r="Y942" s="1" t="e">
        <f t="shared" si="71"/>
        <v>#N/A</v>
      </c>
      <c r="Z942" s="1" t="e">
        <f t="shared" si="72"/>
        <v>#N/A</v>
      </c>
      <c r="AA942" s="1" t="e">
        <f t="shared" si="73"/>
        <v>#N/A</v>
      </c>
      <c r="AB942" s="1" t="e">
        <f t="shared" si="74"/>
        <v>#N/A</v>
      </c>
    </row>
    <row r="943" spans="1:28" hidden="1" x14ac:dyDescent="0.3">
      <c r="A943" s="1">
        <v>893</v>
      </c>
      <c r="B943" s="1" t="s">
        <v>340</v>
      </c>
      <c r="C943" s="5">
        <v>43640.538136574076</v>
      </c>
      <c r="D943" s="1" t="s">
        <v>1593</v>
      </c>
      <c r="E943" s="1" t="s">
        <v>48</v>
      </c>
      <c r="F943" s="1" t="s">
        <v>652</v>
      </c>
      <c r="G943" s="1" t="s">
        <v>653</v>
      </c>
      <c r="H943" s="1" t="s">
        <v>765</v>
      </c>
      <c r="I943" s="1" t="s">
        <v>123</v>
      </c>
      <c r="J943" s="1" t="s">
        <v>746</v>
      </c>
      <c r="K943" s="1" t="s">
        <v>340</v>
      </c>
      <c r="L943" s="2">
        <v>34</v>
      </c>
      <c r="M943" s="1" t="s">
        <v>980</v>
      </c>
      <c r="N943" s="1" t="s">
        <v>887</v>
      </c>
      <c r="O943" s="1"/>
      <c r="P943" s="1"/>
      <c r="Q943" s="1"/>
      <c r="R943" s="1"/>
      <c r="S943" s="1"/>
      <c r="T943" s="1"/>
      <c r="U943" s="1" t="s">
        <v>666</v>
      </c>
      <c r="V943" s="1" t="s">
        <v>667</v>
      </c>
      <c r="W943" s="1"/>
      <c r="X943" s="1" t="e">
        <f t="shared" si="70"/>
        <v>#N/A</v>
      </c>
      <c r="Y943" s="1" t="e">
        <f t="shared" si="71"/>
        <v>#N/A</v>
      </c>
      <c r="Z943" s="1" t="e">
        <f t="shared" si="72"/>
        <v>#N/A</v>
      </c>
      <c r="AA943" s="1" t="e">
        <f t="shared" si="73"/>
        <v>#N/A</v>
      </c>
      <c r="AB943" s="1" t="e">
        <f t="shared" si="74"/>
        <v>#N/A</v>
      </c>
    </row>
    <row r="944" spans="1:28" hidden="1" x14ac:dyDescent="0.3">
      <c r="A944" s="1">
        <v>901</v>
      </c>
      <c r="B944" s="1" t="s">
        <v>1277</v>
      </c>
      <c r="C944" s="5">
        <v>43640.776192129626</v>
      </c>
      <c r="D944" s="1" t="s">
        <v>1594</v>
      </c>
      <c r="E944" s="1" t="s">
        <v>159</v>
      </c>
      <c r="F944" s="1" t="s">
        <v>688</v>
      </c>
      <c r="G944" s="1" t="s">
        <v>653</v>
      </c>
      <c r="H944" s="1" t="s">
        <v>765</v>
      </c>
      <c r="I944" s="1" t="s">
        <v>39</v>
      </c>
      <c r="J944" s="1" t="s">
        <v>210</v>
      </c>
      <c r="K944" s="1" t="s">
        <v>214</v>
      </c>
      <c r="L944" s="2">
        <v>2</v>
      </c>
      <c r="M944" s="1" t="s">
        <v>838</v>
      </c>
      <c r="N944" s="1" t="s">
        <v>887</v>
      </c>
      <c r="O944" s="1"/>
      <c r="P944" s="1"/>
      <c r="Q944" s="1"/>
      <c r="R944" s="1"/>
      <c r="S944" s="1"/>
      <c r="T944" s="1"/>
      <c r="U944" s="1" t="s">
        <v>666</v>
      </c>
      <c r="V944" s="1" t="s">
        <v>667</v>
      </c>
      <c r="W944" s="1"/>
      <c r="X944" s="1" t="e">
        <f t="shared" si="70"/>
        <v>#N/A</v>
      </c>
      <c r="Y944" s="1" t="e">
        <f t="shared" si="71"/>
        <v>#N/A</v>
      </c>
      <c r="Z944" s="1" t="e">
        <f t="shared" si="72"/>
        <v>#N/A</v>
      </c>
      <c r="AA944" s="1" t="e">
        <f t="shared" si="73"/>
        <v>#N/A</v>
      </c>
      <c r="AB944" s="1" t="e">
        <f t="shared" si="74"/>
        <v>#N/A</v>
      </c>
    </row>
    <row r="945" spans="1:28" hidden="1" x14ac:dyDescent="0.3">
      <c r="A945" s="1">
        <v>902</v>
      </c>
      <c r="B945" s="1" t="s">
        <v>678</v>
      </c>
      <c r="C945" s="5">
        <v>43641.47934027778</v>
      </c>
      <c r="D945" s="1" t="s">
        <v>1595</v>
      </c>
      <c r="E945" s="1" t="s">
        <v>48</v>
      </c>
      <c r="F945" s="1" t="s">
        <v>652</v>
      </c>
      <c r="G945" s="1" t="s">
        <v>722</v>
      </c>
      <c r="H945" s="1" t="s">
        <v>765</v>
      </c>
      <c r="I945" s="1" t="s">
        <v>123</v>
      </c>
      <c r="J945" s="1" t="s">
        <v>128</v>
      </c>
      <c r="K945" s="1" t="s">
        <v>122</v>
      </c>
      <c r="L945" s="2">
        <v>700</v>
      </c>
      <c r="M945" s="1" t="s">
        <v>680</v>
      </c>
      <c r="N945" s="1" t="s">
        <v>887</v>
      </c>
      <c r="O945" s="1"/>
      <c r="P945" s="1"/>
      <c r="Q945" s="1"/>
      <c r="R945" s="1"/>
      <c r="S945" s="1"/>
      <c r="T945" s="1"/>
      <c r="U945" s="1" t="s">
        <v>666</v>
      </c>
      <c r="V945" s="1" t="s">
        <v>667</v>
      </c>
      <c r="W945" s="1"/>
      <c r="X945" s="1" t="e">
        <f t="shared" si="70"/>
        <v>#N/A</v>
      </c>
      <c r="Y945" s="1" t="e">
        <f t="shared" si="71"/>
        <v>#N/A</v>
      </c>
      <c r="Z945" s="1" t="e">
        <f t="shared" si="72"/>
        <v>#N/A</v>
      </c>
      <c r="AA945" s="1" t="e">
        <f t="shared" si="73"/>
        <v>#N/A</v>
      </c>
      <c r="AB945" s="1" t="e">
        <f t="shared" si="74"/>
        <v>#N/A</v>
      </c>
    </row>
    <row r="946" spans="1:28" hidden="1" x14ac:dyDescent="0.3">
      <c r="A946" s="1">
        <v>903</v>
      </c>
      <c r="B946" s="1" t="s">
        <v>937</v>
      </c>
      <c r="C946" s="5">
        <v>43641.61</v>
      </c>
      <c r="D946" s="1" t="s">
        <v>1596</v>
      </c>
      <c r="E946" s="1" t="s">
        <v>90</v>
      </c>
      <c r="F946" s="1" t="s">
        <v>700</v>
      </c>
      <c r="G946" s="1" t="s">
        <v>653</v>
      </c>
      <c r="H946" s="1" t="s">
        <v>765</v>
      </c>
      <c r="I946" s="1" t="s">
        <v>85</v>
      </c>
      <c r="J946" s="1" t="s">
        <v>109</v>
      </c>
      <c r="K946" s="1" t="s">
        <v>103</v>
      </c>
      <c r="L946" s="2">
        <v>787</v>
      </c>
      <c r="M946" s="1" t="s">
        <v>1194</v>
      </c>
      <c r="N946" s="1" t="s">
        <v>887</v>
      </c>
      <c r="O946" s="1"/>
      <c r="P946" s="1"/>
      <c r="Q946" s="1"/>
      <c r="R946" s="1"/>
      <c r="S946" s="1"/>
      <c r="T946" s="1"/>
      <c r="U946" s="1" t="s">
        <v>657</v>
      </c>
      <c r="V946" s="1" t="s">
        <v>658</v>
      </c>
      <c r="W946" s="1"/>
      <c r="X946" s="1" t="e">
        <f t="shared" si="70"/>
        <v>#N/A</v>
      </c>
      <c r="Y946" s="1" t="e">
        <f t="shared" si="71"/>
        <v>#N/A</v>
      </c>
      <c r="Z946" s="1" t="e">
        <f t="shared" si="72"/>
        <v>#N/A</v>
      </c>
      <c r="AA946" s="1" t="e">
        <f t="shared" si="73"/>
        <v>#N/A</v>
      </c>
      <c r="AB946" s="1" t="e">
        <f t="shared" si="74"/>
        <v>#N/A</v>
      </c>
    </row>
    <row r="947" spans="1:28" hidden="1" x14ac:dyDescent="0.3">
      <c r="A947" s="1">
        <v>908</v>
      </c>
      <c r="B947" s="1" t="s">
        <v>842</v>
      </c>
      <c r="C947" s="5">
        <v>43642.420231481483</v>
      </c>
      <c r="D947" s="1" t="s">
        <v>1598</v>
      </c>
      <c r="E947" s="1" t="s">
        <v>48</v>
      </c>
      <c r="F947" s="1" t="s">
        <v>652</v>
      </c>
      <c r="G947" s="1" t="s">
        <v>653</v>
      </c>
      <c r="H947" s="1" t="s">
        <v>765</v>
      </c>
      <c r="I947" s="1" t="s">
        <v>123</v>
      </c>
      <c r="J947" s="1" t="s">
        <v>128</v>
      </c>
      <c r="K947" s="1" t="s">
        <v>122</v>
      </c>
      <c r="L947" s="2">
        <v>700</v>
      </c>
      <c r="M947" s="1" t="s">
        <v>680</v>
      </c>
      <c r="N947" s="1" t="s">
        <v>887</v>
      </c>
      <c r="O947" s="1"/>
      <c r="P947" s="1"/>
      <c r="Q947" s="1"/>
      <c r="R947" s="1"/>
      <c r="S947" s="1"/>
      <c r="T947" s="1"/>
      <c r="U947" s="1" t="s">
        <v>666</v>
      </c>
      <c r="V947" s="1" t="s">
        <v>667</v>
      </c>
      <c r="W947" s="1"/>
      <c r="X947" s="1" t="e">
        <f t="shared" si="70"/>
        <v>#N/A</v>
      </c>
      <c r="Y947" s="1" t="e">
        <f t="shared" si="71"/>
        <v>#N/A</v>
      </c>
      <c r="Z947" s="1" t="e">
        <f t="shared" si="72"/>
        <v>#N/A</v>
      </c>
      <c r="AA947" s="1" t="e">
        <f t="shared" si="73"/>
        <v>#N/A</v>
      </c>
      <c r="AB947" s="1" t="e">
        <f t="shared" si="74"/>
        <v>#N/A</v>
      </c>
    </row>
    <row r="948" spans="1:28" hidden="1" x14ac:dyDescent="0.3">
      <c r="A948" s="1">
        <v>909</v>
      </c>
      <c r="B948" s="1" t="s">
        <v>906</v>
      </c>
      <c r="C948" s="5">
        <v>43643.447002314817</v>
      </c>
      <c r="D948" s="1" t="s">
        <v>1599</v>
      </c>
      <c r="E948" s="1" t="s">
        <v>90</v>
      </c>
      <c r="F948" s="1" t="s">
        <v>700</v>
      </c>
      <c r="G948" s="1" t="s">
        <v>653</v>
      </c>
      <c r="H948" s="1" t="s">
        <v>765</v>
      </c>
      <c r="I948" s="1" t="s">
        <v>123</v>
      </c>
      <c r="J948" s="1" t="s">
        <v>746</v>
      </c>
      <c r="K948" s="1" t="s">
        <v>340</v>
      </c>
      <c r="L948" s="2">
        <v>687</v>
      </c>
      <c r="M948" s="1" t="s">
        <v>908</v>
      </c>
      <c r="N948" s="1" t="s">
        <v>887</v>
      </c>
      <c r="O948" s="1"/>
      <c r="P948" s="1"/>
      <c r="Q948" s="1"/>
      <c r="R948" s="1"/>
      <c r="S948" s="1"/>
      <c r="T948" s="1"/>
      <c r="U948" s="1" t="s">
        <v>666</v>
      </c>
      <c r="V948" s="1" t="s">
        <v>667</v>
      </c>
      <c r="W948" s="1"/>
      <c r="X948" s="1" t="e">
        <f t="shared" si="70"/>
        <v>#N/A</v>
      </c>
      <c r="Y948" s="1" t="e">
        <f t="shared" si="71"/>
        <v>#N/A</v>
      </c>
      <c r="Z948" s="1" t="e">
        <f t="shared" si="72"/>
        <v>#N/A</v>
      </c>
      <c r="AA948" s="1" t="e">
        <f t="shared" si="73"/>
        <v>#N/A</v>
      </c>
      <c r="AB948" s="1" t="e">
        <f t="shared" si="74"/>
        <v>#N/A</v>
      </c>
    </row>
    <row r="949" spans="1:28" hidden="1" x14ac:dyDescent="0.3">
      <c r="A949" s="1">
        <v>910</v>
      </c>
      <c r="B949" s="1" t="s">
        <v>842</v>
      </c>
      <c r="C949" s="5">
        <v>43647.451828703706</v>
      </c>
      <c r="D949" s="1" t="s">
        <v>1600</v>
      </c>
      <c r="E949" s="1" t="s">
        <v>48</v>
      </c>
      <c r="F949" s="1" t="s">
        <v>652</v>
      </c>
      <c r="G949" s="1" t="s">
        <v>653</v>
      </c>
      <c r="H949" s="1" t="s">
        <v>765</v>
      </c>
      <c r="I949" s="1" t="s">
        <v>123</v>
      </c>
      <c r="J949" s="1" t="s">
        <v>128</v>
      </c>
      <c r="K949" s="1" t="s">
        <v>122</v>
      </c>
      <c r="L949" s="2">
        <v>700</v>
      </c>
      <c r="M949" s="1" t="s">
        <v>680</v>
      </c>
      <c r="N949" s="1" t="s">
        <v>887</v>
      </c>
      <c r="O949" s="1"/>
      <c r="P949" s="1"/>
      <c r="Q949" s="1"/>
      <c r="R949" s="1"/>
      <c r="S949" s="1"/>
      <c r="T949" s="1"/>
      <c r="U949" s="1" t="s">
        <v>666</v>
      </c>
      <c r="V949" s="1" t="s">
        <v>667</v>
      </c>
      <c r="W949" s="1"/>
      <c r="X949" s="1" t="e">
        <f t="shared" si="70"/>
        <v>#N/A</v>
      </c>
      <c r="Y949" s="1" t="e">
        <f t="shared" si="71"/>
        <v>#N/A</v>
      </c>
      <c r="Z949" s="1" t="e">
        <f t="shared" si="72"/>
        <v>#N/A</v>
      </c>
      <c r="AA949" s="1" t="e">
        <f t="shared" si="73"/>
        <v>#N/A</v>
      </c>
      <c r="AB949" s="1" t="e">
        <f t="shared" si="74"/>
        <v>#N/A</v>
      </c>
    </row>
    <row r="950" spans="1:28" hidden="1" x14ac:dyDescent="0.3">
      <c r="A950" s="1">
        <v>912</v>
      </c>
      <c r="B950" s="1" t="s">
        <v>340</v>
      </c>
      <c r="C950" s="5">
        <v>43647.659456018519</v>
      </c>
      <c r="D950" s="1" t="s">
        <v>1602</v>
      </c>
      <c r="E950" s="1" t="s">
        <v>90</v>
      </c>
      <c r="F950" s="1" t="s">
        <v>700</v>
      </c>
      <c r="G950" s="1" t="s">
        <v>653</v>
      </c>
      <c r="H950" s="1" t="s">
        <v>765</v>
      </c>
      <c r="I950" s="1" t="s">
        <v>123</v>
      </c>
      <c r="J950" s="1" t="s">
        <v>746</v>
      </c>
      <c r="K950" s="1" t="s">
        <v>340</v>
      </c>
      <c r="L950" s="2">
        <v>687</v>
      </c>
      <c r="M950" s="1" t="s">
        <v>908</v>
      </c>
      <c r="N950" s="1" t="s">
        <v>887</v>
      </c>
      <c r="O950" s="1"/>
      <c r="P950" s="1"/>
      <c r="Q950" s="1"/>
      <c r="R950" s="1"/>
      <c r="S950" s="1"/>
      <c r="T950" s="1"/>
      <c r="U950" s="1" t="s">
        <v>666</v>
      </c>
      <c r="V950" s="1" t="s">
        <v>667</v>
      </c>
      <c r="W950" s="1"/>
      <c r="X950" s="1" t="e">
        <f t="shared" si="70"/>
        <v>#N/A</v>
      </c>
      <c r="Y950" s="1" t="e">
        <f t="shared" si="71"/>
        <v>#N/A</v>
      </c>
      <c r="Z950" s="1" t="e">
        <f t="shared" si="72"/>
        <v>#N/A</v>
      </c>
      <c r="AA950" s="1" t="e">
        <f t="shared" si="73"/>
        <v>#N/A</v>
      </c>
      <c r="AB950" s="1" t="e">
        <f t="shared" si="74"/>
        <v>#N/A</v>
      </c>
    </row>
    <row r="951" spans="1:28" hidden="1" x14ac:dyDescent="0.3">
      <c r="A951" s="1">
        <v>913</v>
      </c>
      <c r="B951" s="1" t="s">
        <v>340</v>
      </c>
      <c r="C951" s="5">
        <v>43647.770868055559</v>
      </c>
      <c r="D951" s="1" t="s">
        <v>1603</v>
      </c>
      <c r="E951" s="1" t="s">
        <v>90</v>
      </c>
      <c r="F951" s="1" t="s">
        <v>700</v>
      </c>
      <c r="G951" s="1" t="s">
        <v>653</v>
      </c>
      <c r="H951" s="1" t="s">
        <v>765</v>
      </c>
      <c r="I951" s="1" t="s">
        <v>123</v>
      </c>
      <c r="J951" s="1" t="s">
        <v>746</v>
      </c>
      <c r="K951" s="1" t="s">
        <v>340</v>
      </c>
      <c r="L951" s="2">
        <v>704</v>
      </c>
      <c r="M951" s="1" t="s">
        <v>747</v>
      </c>
      <c r="N951" s="1" t="s">
        <v>887</v>
      </c>
      <c r="O951" s="1"/>
      <c r="P951" s="1"/>
      <c r="Q951" s="1"/>
      <c r="R951" s="1"/>
      <c r="S951" s="1"/>
      <c r="T951" s="1"/>
      <c r="U951" s="1" t="s">
        <v>666</v>
      </c>
      <c r="V951" s="1" t="s">
        <v>667</v>
      </c>
      <c r="W951" s="1"/>
      <c r="X951" s="1" t="e">
        <f t="shared" si="70"/>
        <v>#N/A</v>
      </c>
      <c r="Y951" s="1" t="e">
        <f t="shared" si="71"/>
        <v>#N/A</v>
      </c>
      <c r="Z951" s="1" t="e">
        <f t="shared" si="72"/>
        <v>#N/A</v>
      </c>
      <c r="AA951" s="1" t="e">
        <f t="shared" si="73"/>
        <v>#N/A</v>
      </c>
      <c r="AB951" s="1" t="e">
        <f t="shared" si="74"/>
        <v>#N/A</v>
      </c>
    </row>
    <row r="952" spans="1:28" hidden="1" x14ac:dyDescent="0.3">
      <c r="A952" s="1">
        <v>914</v>
      </c>
      <c r="B952" s="1" t="s">
        <v>340</v>
      </c>
      <c r="C952" s="5">
        <v>43647.786678240744</v>
      </c>
      <c r="D952" s="1" t="s">
        <v>1604</v>
      </c>
      <c r="E952" s="1" t="s">
        <v>90</v>
      </c>
      <c r="F952" s="1" t="s">
        <v>652</v>
      </c>
      <c r="G952" s="1" t="s">
        <v>653</v>
      </c>
      <c r="H952" s="1" t="s">
        <v>765</v>
      </c>
      <c r="I952" s="1" t="s">
        <v>123</v>
      </c>
      <c r="J952" s="1" t="s">
        <v>746</v>
      </c>
      <c r="K952" s="1" t="s">
        <v>340</v>
      </c>
      <c r="L952" s="2">
        <v>704</v>
      </c>
      <c r="M952" s="1" t="s">
        <v>747</v>
      </c>
      <c r="N952" s="1" t="s">
        <v>887</v>
      </c>
      <c r="O952" s="1"/>
      <c r="P952" s="1"/>
      <c r="Q952" s="1"/>
      <c r="R952" s="1"/>
      <c r="S952" s="1"/>
      <c r="T952" s="1"/>
      <c r="U952" s="1" t="s">
        <v>666</v>
      </c>
      <c r="V952" s="1" t="s">
        <v>667</v>
      </c>
      <c r="W952" s="1"/>
      <c r="X952" s="1" t="e">
        <f t="shared" si="70"/>
        <v>#N/A</v>
      </c>
      <c r="Y952" s="1" t="e">
        <f t="shared" si="71"/>
        <v>#N/A</v>
      </c>
      <c r="Z952" s="1" t="e">
        <f t="shared" si="72"/>
        <v>#N/A</v>
      </c>
      <c r="AA952" s="1" t="e">
        <f t="shared" si="73"/>
        <v>#N/A</v>
      </c>
      <c r="AB952" s="1" t="e">
        <f t="shared" si="74"/>
        <v>#N/A</v>
      </c>
    </row>
    <row r="953" spans="1:28" hidden="1" x14ac:dyDescent="0.3">
      <c r="A953" s="1">
        <v>915</v>
      </c>
      <c r="B953" s="1" t="s">
        <v>340</v>
      </c>
      <c r="C953" s="5">
        <v>43647.798194444447</v>
      </c>
      <c r="D953" s="1" t="s">
        <v>1605</v>
      </c>
      <c r="E953" s="1" t="s">
        <v>90</v>
      </c>
      <c r="F953" s="1" t="s">
        <v>700</v>
      </c>
      <c r="G953" s="1" t="s">
        <v>653</v>
      </c>
      <c r="H953" s="1" t="s">
        <v>765</v>
      </c>
      <c r="I953" s="1" t="s">
        <v>123</v>
      </c>
      <c r="J953" s="1" t="s">
        <v>746</v>
      </c>
      <c r="K953" s="1" t="s">
        <v>340</v>
      </c>
      <c r="L953" s="2">
        <v>687</v>
      </c>
      <c r="M953" s="1" t="s">
        <v>908</v>
      </c>
      <c r="N953" s="1" t="s">
        <v>887</v>
      </c>
      <c r="O953" s="1"/>
      <c r="P953" s="1"/>
      <c r="Q953" s="1"/>
      <c r="R953" s="1"/>
      <c r="S953" s="1"/>
      <c r="T953" s="1"/>
      <c r="U953" s="1" t="s">
        <v>666</v>
      </c>
      <c r="V953" s="1" t="s">
        <v>667</v>
      </c>
      <c r="W953" s="1"/>
      <c r="X953" s="1" t="e">
        <f t="shared" si="70"/>
        <v>#N/A</v>
      </c>
      <c r="Y953" s="1" t="e">
        <f t="shared" si="71"/>
        <v>#N/A</v>
      </c>
      <c r="Z953" s="1" t="e">
        <f t="shared" si="72"/>
        <v>#N/A</v>
      </c>
      <c r="AA953" s="1" t="e">
        <f t="shared" si="73"/>
        <v>#N/A</v>
      </c>
      <c r="AB953" s="1" t="e">
        <f t="shared" si="74"/>
        <v>#N/A</v>
      </c>
    </row>
    <row r="954" spans="1:28" hidden="1" x14ac:dyDescent="0.3">
      <c r="A954" s="1">
        <v>916</v>
      </c>
      <c r="B954" s="1" t="s">
        <v>760</v>
      </c>
      <c r="C954" s="5">
        <v>43648.742430555554</v>
      </c>
      <c r="D954" s="1" t="s">
        <v>1606</v>
      </c>
      <c r="E954" s="1" t="s">
        <v>48</v>
      </c>
      <c r="F954" s="1" t="s">
        <v>652</v>
      </c>
      <c r="G954" s="1" t="s">
        <v>653</v>
      </c>
      <c r="H954" s="1" t="s">
        <v>765</v>
      </c>
      <c r="I954" s="1" t="s">
        <v>123</v>
      </c>
      <c r="J954" s="1" t="s">
        <v>128</v>
      </c>
      <c r="K954" s="1" t="s">
        <v>122</v>
      </c>
      <c r="L954" s="2">
        <v>700</v>
      </c>
      <c r="M954" s="1" t="s">
        <v>680</v>
      </c>
      <c r="N954" s="1" t="s">
        <v>887</v>
      </c>
      <c r="O954" s="1"/>
      <c r="P954" s="1"/>
      <c r="Q954" s="1"/>
      <c r="R954" s="1"/>
      <c r="S954" s="1"/>
      <c r="T954" s="1"/>
      <c r="U954" s="1" t="s">
        <v>666</v>
      </c>
      <c r="V954" s="1" t="s">
        <v>667</v>
      </c>
      <c r="W954" s="1"/>
      <c r="X954" s="1" t="e">
        <f t="shared" si="70"/>
        <v>#N/A</v>
      </c>
      <c r="Y954" s="1" t="e">
        <f t="shared" si="71"/>
        <v>#N/A</v>
      </c>
      <c r="Z954" s="1" t="e">
        <f t="shared" si="72"/>
        <v>#N/A</v>
      </c>
      <c r="AA954" s="1" t="e">
        <f t="shared" si="73"/>
        <v>#N/A</v>
      </c>
      <c r="AB954" s="1" t="e">
        <f t="shared" si="74"/>
        <v>#N/A</v>
      </c>
    </row>
    <row r="955" spans="1:28" hidden="1" x14ac:dyDescent="0.3">
      <c r="A955" s="1">
        <v>918</v>
      </c>
      <c r="B955" s="1" t="s">
        <v>1110</v>
      </c>
      <c r="C955" s="5">
        <v>43650.43377314815</v>
      </c>
      <c r="D955" s="1" t="s">
        <v>1607</v>
      </c>
      <c r="E955" s="1" t="s">
        <v>90</v>
      </c>
      <c r="F955" s="1" t="s">
        <v>700</v>
      </c>
      <c r="G955" s="1" t="s">
        <v>653</v>
      </c>
      <c r="H955" s="1" t="s">
        <v>765</v>
      </c>
      <c r="I955" s="1" t="s">
        <v>123</v>
      </c>
      <c r="J955" s="1" t="s">
        <v>746</v>
      </c>
      <c r="K955" s="1" t="s">
        <v>340</v>
      </c>
      <c r="L955" s="2">
        <v>769</v>
      </c>
      <c r="M955" s="1" t="s">
        <v>1268</v>
      </c>
      <c r="N955" s="1" t="s">
        <v>887</v>
      </c>
      <c r="O955" s="1"/>
      <c r="P955" s="1"/>
      <c r="Q955" s="1"/>
      <c r="R955" s="1"/>
      <c r="S955" s="1"/>
      <c r="T955" s="1"/>
      <c r="U955" s="1" t="s">
        <v>666</v>
      </c>
      <c r="V955" s="1" t="s">
        <v>667</v>
      </c>
      <c r="W955" s="1"/>
      <c r="X955" s="1" t="e">
        <f t="shared" si="70"/>
        <v>#N/A</v>
      </c>
      <c r="Y955" s="1" t="e">
        <f t="shared" si="71"/>
        <v>#N/A</v>
      </c>
      <c r="Z955" s="1" t="e">
        <f t="shared" si="72"/>
        <v>#N/A</v>
      </c>
      <c r="AA955" s="1" t="e">
        <f t="shared" si="73"/>
        <v>#N/A</v>
      </c>
      <c r="AB955" s="1" t="e">
        <f t="shared" si="74"/>
        <v>#N/A</v>
      </c>
    </row>
    <row r="956" spans="1:28" hidden="1" x14ac:dyDescent="0.3">
      <c r="A956" s="1">
        <v>920</v>
      </c>
      <c r="B956" s="1" t="s">
        <v>842</v>
      </c>
      <c r="C956" s="5">
        <v>43650.440196759257</v>
      </c>
      <c r="D956" s="1" t="s">
        <v>1610</v>
      </c>
      <c r="E956" s="1" t="s">
        <v>48</v>
      </c>
      <c r="F956" s="1" t="s">
        <v>652</v>
      </c>
      <c r="G956" s="1" t="s">
        <v>653</v>
      </c>
      <c r="H956" s="1" t="s">
        <v>765</v>
      </c>
      <c r="I956" s="1" t="s">
        <v>123</v>
      </c>
      <c r="J956" s="1" t="s">
        <v>128</v>
      </c>
      <c r="K956" s="1" t="s">
        <v>122</v>
      </c>
      <c r="L956" s="2">
        <v>700</v>
      </c>
      <c r="M956" s="1" t="s">
        <v>680</v>
      </c>
      <c r="N956" s="1" t="s">
        <v>887</v>
      </c>
      <c r="O956" s="1"/>
      <c r="P956" s="1"/>
      <c r="Q956" s="1"/>
      <c r="R956" s="1"/>
      <c r="S956" s="1"/>
      <c r="T956" s="1"/>
      <c r="U956" s="1" t="s">
        <v>666</v>
      </c>
      <c r="V956" s="1" t="s">
        <v>667</v>
      </c>
      <c r="W956" s="1"/>
      <c r="X956" s="1" t="e">
        <f t="shared" si="70"/>
        <v>#N/A</v>
      </c>
      <c r="Y956" s="1" t="e">
        <f t="shared" si="71"/>
        <v>#N/A</v>
      </c>
      <c r="Z956" s="1" t="e">
        <f t="shared" si="72"/>
        <v>#N/A</v>
      </c>
      <c r="AA956" s="1" t="e">
        <f t="shared" si="73"/>
        <v>#N/A</v>
      </c>
      <c r="AB956" s="1" t="e">
        <f t="shared" si="74"/>
        <v>#N/A</v>
      </c>
    </row>
    <row r="957" spans="1:28" hidden="1" x14ac:dyDescent="0.3">
      <c r="A957" s="1">
        <v>924</v>
      </c>
      <c r="B957" s="1" t="s">
        <v>855</v>
      </c>
      <c r="C957" s="5">
        <v>43650.775902777779</v>
      </c>
      <c r="D957" s="1" t="s">
        <v>1614</v>
      </c>
      <c r="E957" s="1" t="s">
        <v>90</v>
      </c>
      <c r="F957" s="1" t="s">
        <v>700</v>
      </c>
      <c r="G957" s="1" t="s">
        <v>722</v>
      </c>
      <c r="H957" s="1" t="s">
        <v>765</v>
      </c>
      <c r="I957" s="1" t="s">
        <v>85</v>
      </c>
      <c r="J957" s="1" t="s">
        <v>109</v>
      </c>
      <c r="K957" s="1" t="s">
        <v>103</v>
      </c>
      <c r="L957" s="2">
        <v>666</v>
      </c>
      <c r="M957" s="1" t="s">
        <v>733</v>
      </c>
      <c r="N957" s="1" t="s">
        <v>887</v>
      </c>
      <c r="O957" s="1"/>
      <c r="P957" s="1"/>
      <c r="Q957" s="1"/>
      <c r="R957" s="1"/>
      <c r="S957" s="1"/>
      <c r="T957" s="1"/>
      <c r="U957" s="1" t="s">
        <v>666</v>
      </c>
      <c r="V957" s="1" t="s">
        <v>667</v>
      </c>
      <c r="W957" s="1"/>
      <c r="X957" s="1" t="e">
        <f t="shared" si="70"/>
        <v>#N/A</v>
      </c>
      <c r="Y957" s="1" t="e">
        <f t="shared" si="71"/>
        <v>#N/A</v>
      </c>
      <c r="Z957" s="1" t="e">
        <f t="shared" si="72"/>
        <v>#N/A</v>
      </c>
      <c r="AA957" s="1" t="e">
        <f t="shared" si="73"/>
        <v>#N/A</v>
      </c>
      <c r="AB957" s="1">
        <f t="shared" si="74"/>
        <v>924</v>
      </c>
    </row>
    <row r="958" spans="1:28" hidden="1" x14ac:dyDescent="0.3">
      <c r="A958" s="1">
        <v>925</v>
      </c>
      <c r="B958" s="1" t="s">
        <v>1110</v>
      </c>
      <c r="C958" s="5">
        <v>43651.499178240738</v>
      </c>
      <c r="D958" s="1" t="s">
        <v>1615</v>
      </c>
      <c r="E958" s="1" t="s">
        <v>90</v>
      </c>
      <c r="F958" s="1" t="s">
        <v>700</v>
      </c>
      <c r="G958" s="1" t="s">
        <v>653</v>
      </c>
      <c r="H958" s="1" t="s">
        <v>765</v>
      </c>
      <c r="I958" s="1" t="s">
        <v>123</v>
      </c>
      <c r="J958" s="1" t="s">
        <v>746</v>
      </c>
      <c r="K958" s="1" t="s">
        <v>340</v>
      </c>
      <c r="L958" s="2">
        <v>704</v>
      </c>
      <c r="M958" s="1" t="s">
        <v>747</v>
      </c>
      <c r="N958" s="1" t="s">
        <v>887</v>
      </c>
      <c r="O958" s="1"/>
      <c r="P958" s="1"/>
      <c r="Q958" s="1"/>
      <c r="R958" s="1"/>
      <c r="S958" s="1"/>
      <c r="T958" s="1"/>
      <c r="U958" s="1" t="s">
        <v>666</v>
      </c>
      <c r="V958" s="1" t="s">
        <v>667</v>
      </c>
      <c r="W958" s="1"/>
      <c r="X958" s="1" t="e">
        <f t="shared" si="70"/>
        <v>#N/A</v>
      </c>
      <c r="Y958" s="1" t="e">
        <f t="shared" si="71"/>
        <v>#N/A</v>
      </c>
      <c r="Z958" s="1" t="e">
        <f t="shared" si="72"/>
        <v>#N/A</v>
      </c>
      <c r="AA958" s="1" t="e">
        <f t="shared" si="73"/>
        <v>#N/A</v>
      </c>
      <c r="AB958" s="1" t="e">
        <f t="shared" si="74"/>
        <v>#N/A</v>
      </c>
    </row>
    <row r="959" spans="1:28" hidden="1" x14ac:dyDescent="0.3">
      <c r="A959" s="1">
        <v>926</v>
      </c>
      <c r="B959" s="1" t="s">
        <v>1222</v>
      </c>
      <c r="C959" s="5">
        <v>43651.561041666668</v>
      </c>
      <c r="D959" s="1" t="s">
        <v>1616</v>
      </c>
      <c r="E959" s="1" t="s">
        <v>48</v>
      </c>
      <c r="F959" s="1" t="s">
        <v>652</v>
      </c>
      <c r="G959" s="1" t="s">
        <v>653</v>
      </c>
      <c r="H959" s="1" t="s">
        <v>765</v>
      </c>
      <c r="I959" s="1" t="s">
        <v>55</v>
      </c>
      <c r="J959" s="1" t="s">
        <v>277</v>
      </c>
      <c r="K959" s="1" t="s">
        <v>650</v>
      </c>
      <c r="L959" s="2">
        <v>614</v>
      </c>
      <c r="M959" s="1" t="s">
        <v>808</v>
      </c>
      <c r="N959" s="1" t="s">
        <v>887</v>
      </c>
      <c r="O959" s="1"/>
      <c r="P959" s="1"/>
      <c r="Q959" s="1"/>
      <c r="R959" s="1"/>
      <c r="S959" s="1"/>
      <c r="T959" s="1"/>
      <c r="U959" s="1" t="s">
        <v>666</v>
      </c>
      <c r="V959" s="1" t="s">
        <v>667</v>
      </c>
      <c r="W959" s="1"/>
      <c r="X959" s="1" t="e">
        <f t="shared" si="70"/>
        <v>#N/A</v>
      </c>
      <c r="Y959" s="1" t="e">
        <f t="shared" si="71"/>
        <v>#N/A</v>
      </c>
      <c r="Z959" s="1" t="e">
        <f t="shared" si="72"/>
        <v>#N/A</v>
      </c>
      <c r="AA959" s="1" t="e">
        <f t="shared" si="73"/>
        <v>#N/A</v>
      </c>
      <c r="AB959" s="1" t="e">
        <f t="shared" si="74"/>
        <v>#N/A</v>
      </c>
    </row>
    <row r="960" spans="1:28" hidden="1" x14ac:dyDescent="0.3">
      <c r="A960" s="1">
        <v>927</v>
      </c>
      <c r="B960" s="1" t="s">
        <v>1110</v>
      </c>
      <c r="C960" s="5">
        <v>43651.563958333332</v>
      </c>
      <c r="D960" s="1" t="s">
        <v>1617</v>
      </c>
      <c r="E960" s="1" t="s">
        <v>90</v>
      </c>
      <c r="F960" s="1" t="s">
        <v>700</v>
      </c>
      <c r="G960" s="1" t="s">
        <v>653</v>
      </c>
      <c r="H960" s="1" t="s">
        <v>765</v>
      </c>
      <c r="I960" s="1" t="s">
        <v>123</v>
      </c>
      <c r="J960" s="1" t="s">
        <v>746</v>
      </c>
      <c r="K960" s="1" t="s">
        <v>340</v>
      </c>
      <c r="L960" s="2">
        <v>704</v>
      </c>
      <c r="M960" s="1" t="s">
        <v>747</v>
      </c>
      <c r="N960" s="1" t="s">
        <v>887</v>
      </c>
      <c r="O960" s="1"/>
      <c r="P960" s="1"/>
      <c r="Q960" s="1"/>
      <c r="R960" s="1"/>
      <c r="S960" s="1"/>
      <c r="T960" s="1"/>
      <c r="U960" s="1" t="s">
        <v>666</v>
      </c>
      <c r="V960" s="1" t="s">
        <v>667</v>
      </c>
      <c r="W960" s="1"/>
      <c r="X960" s="1" t="e">
        <f t="shared" si="70"/>
        <v>#N/A</v>
      </c>
      <c r="Y960" s="1" t="e">
        <f t="shared" si="71"/>
        <v>#N/A</v>
      </c>
      <c r="Z960" s="1" t="e">
        <f t="shared" si="72"/>
        <v>#N/A</v>
      </c>
      <c r="AA960" s="1" t="e">
        <f t="shared" si="73"/>
        <v>#N/A</v>
      </c>
      <c r="AB960" s="1" t="e">
        <f t="shared" si="74"/>
        <v>#N/A</v>
      </c>
    </row>
    <row r="961" spans="1:28" hidden="1" x14ac:dyDescent="0.3">
      <c r="A961" s="1">
        <v>928</v>
      </c>
      <c r="B961" s="1" t="s">
        <v>1110</v>
      </c>
      <c r="C961" s="5">
        <v>43651.701203703706</v>
      </c>
      <c r="D961" s="1" t="s">
        <v>1618</v>
      </c>
      <c r="E961" s="1" t="s">
        <v>90</v>
      </c>
      <c r="F961" s="1" t="s">
        <v>700</v>
      </c>
      <c r="G961" s="1" t="s">
        <v>653</v>
      </c>
      <c r="H961" s="1" t="s">
        <v>765</v>
      </c>
      <c r="I961" s="1" t="s">
        <v>123</v>
      </c>
      <c r="J961" s="1" t="s">
        <v>746</v>
      </c>
      <c r="K961" s="1" t="s">
        <v>340</v>
      </c>
      <c r="L961" s="2">
        <v>704</v>
      </c>
      <c r="M961" s="1" t="s">
        <v>747</v>
      </c>
      <c r="N961" s="1" t="s">
        <v>887</v>
      </c>
      <c r="O961" s="1"/>
      <c r="P961" s="1"/>
      <c r="Q961" s="1"/>
      <c r="R961" s="1"/>
      <c r="S961" s="1"/>
      <c r="T961" s="1"/>
      <c r="U961" s="1" t="s">
        <v>666</v>
      </c>
      <c r="V961" s="1" t="s">
        <v>667</v>
      </c>
      <c r="W961" s="1"/>
      <c r="X961" s="1" t="e">
        <f t="shared" si="70"/>
        <v>#N/A</v>
      </c>
      <c r="Y961" s="1" t="e">
        <f t="shared" si="71"/>
        <v>#N/A</v>
      </c>
      <c r="Z961" s="1" t="e">
        <f t="shared" si="72"/>
        <v>#N/A</v>
      </c>
      <c r="AA961" s="1" t="e">
        <f t="shared" si="73"/>
        <v>#N/A</v>
      </c>
      <c r="AB961" s="1" t="e">
        <f t="shared" si="74"/>
        <v>#N/A</v>
      </c>
    </row>
    <row r="962" spans="1:28" hidden="1" x14ac:dyDescent="0.3">
      <c r="A962" s="1">
        <v>929</v>
      </c>
      <c r="B962" s="1" t="s">
        <v>842</v>
      </c>
      <c r="C962" s="5">
        <v>43651.747569444444</v>
      </c>
      <c r="D962" s="1" t="s">
        <v>1619</v>
      </c>
      <c r="E962" s="1" t="s">
        <v>48</v>
      </c>
      <c r="F962" s="1" t="s">
        <v>652</v>
      </c>
      <c r="G962" s="1" t="s">
        <v>653</v>
      </c>
      <c r="H962" s="1" t="s">
        <v>765</v>
      </c>
      <c r="I962" s="1" t="s">
        <v>123</v>
      </c>
      <c r="J962" s="1" t="s">
        <v>128</v>
      </c>
      <c r="K962" s="1" t="s">
        <v>122</v>
      </c>
      <c r="L962" s="2">
        <v>700</v>
      </c>
      <c r="M962" s="1" t="s">
        <v>680</v>
      </c>
      <c r="N962" s="1" t="s">
        <v>887</v>
      </c>
      <c r="O962" s="1"/>
      <c r="P962" s="1"/>
      <c r="Q962" s="1"/>
      <c r="R962" s="1"/>
      <c r="S962" s="1"/>
      <c r="T962" s="1"/>
      <c r="U962" s="1" t="s">
        <v>666</v>
      </c>
      <c r="V962" s="1" t="s">
        <v>667</v>
      </c>
      <c r="W962" s="1"/>
      <c r="X962" s="1" t="e">
        <f t="shared" ref="X962:X1025" si="75">VLOOKUP(A962,h_estimacion,1,FALSE)</f>
        <v>#N/A</v>
      </c>
      <c r="Y962" s="1" t="e">
        <f t="shared" ref="Y962:Y1025" si="76">VLOOKUP(A962,h_estimacion,18,FALSE)</f>
        <v>#N/A</v>
      </c>
      <c r="Z962" s="1" t="e">
        <f t="shared" ref="Z962:Z1025" si="77">VLOOKUP(A962,h_project,1,FALSE)</f>
        <v>#N/A</v>
      </c>
      <c r="AA962" s="1" t="e">
        <f t="shared" ref="AA962:AA1025" si="78">VLOOKUP(A962,h_project,4,FALSE)</f>
        <v>#N/A</v>
      </c>
      <c r="AB962" s="1" t="e">
        <f t="shared" ref="AB962:AB1025" si="79">VLOOKUP(A962,ds,1,FALSE)</f>
        <v>#N/A</v>
      </c>
    </row>
    <row r="963" spans="1:28" hidden="1" x14ac:dyDescent="0.3">
      <c r="A963" s="1">
        <v>930</v>
      </c>
      <c r="B963" s="1" t="s">
        <v>855</v>
      </c>
      <c r="C963" s="5">
        <v>43654.445405092592</v>
      </c>
      <c r="D963" s="1" t="s">
        <v>1620</v>
      </c>
      <c r="E963" s="1" t="s">
        <v>90</v>
      </c>
      <c r="F963" s="1" t="s">
        <v>700</v>
      </c>
      <c r="G963" s="1" t="s">
        <v>722</v>
      </c>
      <c r="H963" s="1" t="s">
        <v>765</v>
      </c>
      <c r="I963" s="1" t="s">
        <v>85</v>
      </c>
      <c r="J963" s="1" t="s">
        <v>109</v>
      </c>
      <c r="K963" s="1" t="s">
        <v>103</v>
      </c>
      <c r="L963" s="2">
        <v>666</v>
      </c>
      <c r="M963" s="1" t="s">
        <v>733</v>
      </c>
      <c r="N963" s="1" t="s">
        <v>887</v>
      </c>
      <c r="O963" s="1"/>
      <c r="P963" s="1"/>
      <c r="Q963" s="1"/>
      <c r="R963" s="1"/>
      <c r="S963" s="1"/>
      <c r="T963" s="1"/>
      <c r="U963" s="1" t="s">
        <v>666</v>
      </c>
      <c r="V963" s="1" t="s">
        <v>667</v>
      </c>
      <c r="W963" s="1"/>
      <c r="X963" s="1" t="e">
        <f t="shared" si="75"/>
        <v>#N/A</v>
      </c>
      <c r="Y963" s="1" t="e">
        <f t="shared" si="76"/>
        <v>#N/A</v>
      </c>
      <c r="Z963" s="1" t="e">
        <f t="shared" si="77"/>
        <v>#N/A</v>
      </c>
      <c r="AA963" s="1" t="e">
        <f t="shared" si="78"/>
        <v>#N/A</v>
      </c>
      <c r="AB963" s="1" t="e">
        <f t="shared" si="79"/>
        <v>#N/A</v>
      </c>
    </row>
    <row r="964" spans="1:28" hidden="1" x14ac:dyDescent="0.3">
      <c r="A964" s="1">
        <v>931</v>
      </c>
      <c r="B964" s="1" t="s">
        <v>855</v>
      </c>
      <c r="C964" s="5">
        <v>43654.462523148148</v>
      </c>
      <c r="D964" s="1" t="s">
        <v>1621</v>
      </c>
      <c r="E964" s="1" t="s">
        <v>90</v>
      </c>
      <c r="F964" s="1" t="s">
        <v>700</v>
      </c>
      <c r="G964" s="1" t="s">
        <v>722</v>
      </c>
      <c r="H964" s="1" t="s">
        <v>765</v>
      </c>
      <c r="I964" s="1" t="s">
        <v>85</v>
      </c>
      <c r="J964" s="1" t="s">
        <v>109</v>
      </c>
      <c r="K964" s="1" t="s">
        <v>103</v>
      </c>
      <c r="L964" s="2">
        <v>666</v>
      </c>
      <c r="M964" s="1" t="s">
        <v>733</v>
      </c>
      <c r="N964" s="1" t="s">
        <v>887</v>
      </c>
      <c r="O964" s="1"/>
      <c r="P964" s="1"/>
      <c r="Q964" s="1"/>
      <c r="R964" s="1"/>
      <c r="S964" s="1"/>
      <c r="T964" s="1"/>
      <c r="U964" s="1" t="s">
        <v>666</v>
      </c>
      <c r="V964" s="1" t="s">
        <v>667</v>
      </c>
      <c r="W964" s="1"/>
      <c r="X964" s="1" t="e">
        <f t="shared" si="75"/>
        <v>#N/A</v>
      </c>
      <c r="Y964" s="1" t="e">
        <f t="shared" si="76"/>
        <v>#N/A</v>
      </c>
      <c r="Z964" s="1" t="e">
        <f t="shared" si="77"/>
        <v>#N/A</v>
      </c>
      <c r="AA964" s="1" t="e">
        <f t="shared" si="78"/>
        <v>#N/A</v>
      </c>
      <c r="AB964" s="1" t="e">
        <f t="shared" si="79"/>
        <v>#N/A</v>
      </c>
    </row>
    <row r="965" spans="1:28" hidden="1" x14ac:dyDescent="0.3">
      <c r="A965" s="1">
        <v>937</v>
      </c>
      <c r="B965" s="1" t="s">
        <v>54</v>
      </c>
      <c r="C965" s="5">
        <v>43655.688923611109</v>
      </c>
      <c r="D965" s="1" t="s">
        <v>1624</v>
      </c>
      <c r="E965" s="1" t="s">
        <v>61</v>
      </c>
      <c r="F965" s="1" t="s">
        <v>719</v>
      </c>
      <c r="G965" s="1" t="s">
        <v>653</v>
      </c>
      <c r="H965" s="1" t="s">
        <v>765</v>
      </c>
      <c r="I965" s="1" t="s">
        <v>55</v>
      </c>
      <c r="J965" s="1" t="s">
        <v>62</v>
      </c>
      <c r="K965" s="1" t="s">
        <v>54</v>
      </c>
      <c r="L965" s="2">
        <v>299</v>
      </c>
      <c r="M965" s="1" t="s">
        <v>757</v>
      </c>
      <c r="N965" s="1" t="s">
        <v>887</v>
      </c>
      <c r="O965" s="1"/>
      <c r="P965" s="1"/>
      <c r="Q965" s="1"/>
      <c r="R965" s="1"/>
      <c r="S965" s="1"/>
      <c r="T965" s="1"/>
      <c r="U965" s="1" t="s">
        <v>666</v>
      </c>
      <c r="V965" s="1" t="s">
        <v>667</v>
      </c>
      <c r="W965" s="1"/>
      <c r="X965" s="1" t="e">
        <f t="shared" si="75"/>
        <v>#N/A</v>
      </c>
      <c r="Y965" s="1" t="e">
        <f t="shared" si="76"/>
        <v>#N/A</v>
      </c>
      <c r="Z965" s="1" t="e">
        <f t="shared" si="77"/>
        <v>#N/A</v>
      </c>
      <c r="AA965" s="1" t="e">
        <f t="shared" si="78"/>
        <v>#N/A</v>
      </c>
      <c r="AB965" s="1" t="e">
        <f t="shared" si="79"/>
        <v>#N/A</v>
      </c>
    </row>
    <row r="966" spans="1:28" hidden="1" x14ac:dyDescent="0.3">
      <c r="A966" s="1">
        <v>938</v>
      </c>
      <c r="B966" s="1" t="s">
        <v>760</v>
      </c>
      <c r="C966" s="5">
        <v>43656.573136574072</v>
      </c>
      <c r="D966" s="1" t="s">
        <v>1625</v>
      </c>
      <c r="E966" s="1" t="s">
        <v>48</v>
      </c>
      <c r="F966" s="1" t="s">
        <v>652</v>
      </c>
      <c r="G966" s="1" t="s">
        <v>653</v>
      </c>
      <c r="H966" s="1" t="s">
        <v>765</v>
      </c>
      <c r="I966" s="1" t="s">
        <v>123</v>
      </c>
      <c r="J966" s="1" t="s">
        <v>128</v>
      </c>
      <c r="K966" s="1" t="s">
        <v>122</v>
      </c>
      <c r="L966" s="2">
        <v>700</v>
      </c>
      <c r="M966" s="1" t="s">
        <v>680</v>
      </c>
      <c r="N966" s="1" t="s">
        <v>887</v>
      </c>
      <c r="O966" s="1"/>
      <c r="P966" s="1"/>
      <c r="Q966" s="1"/>
      <c r="R966" s="1"/>
      <c r="S966" s="1"/>
      <c r="T966" s="1"/>
      <c r="U966" s="1" t="s">
        <v>666</v>
      </c>
      <c r="V966" s="1" t="s">
        <v>667</v>
      </c>
      <c r="W966" s="1"/>
      <c r="X966" s="1" t="e">
        <f t="shared" si="75"/>
        <v>#N/A</v>
      </c>
      <c r="Y966" s="1" t="e">
        <f t="shared" si="76"/>
        <v>#N/A</v>
      </c>
      <c r="Z966" s="1" t="e">
        <f t="shared" si="77"/>
        <v>#N/A</v>
      </c>
      <c r="AA966" s="1" t="e">
        <f t="shared" si="78"/>
        <v>#N/A</v>
      </c>
      <c r="AB966" s="1" t="e">
        <f t="shared" si="79"/>
        <v>#N/A</v>
      </c>
    </row>
    <row r="967" spans="1:28" hidden="1" x14ac:dyDescent="0.3">
      <c r="A967" s="1">
        <v>939</v>
      </c>
      <c r="B967" s="1" t="s">
        <v>1110</v>
      </c>
      <c r="C967" s="5">
        <v>43656.737928240742</v>
      </c>
      <c r="D967" s="1" t="s">
        <v>1626</v>
      </c>
      <c r="E967" s="1" t="s">
        <v>90</v>
      </c>
      <c r="F967" s="1" t="s">
        <v>700</v>
      </c>
      <c r="G967" s="1" t="s">
        <v>653</v>
      </c>
      <c r="H967" s="1" t="s">
        <v>765</v>
      </c>
      <c r="I967" s="1" t="s">
        <v>123</v>
      </c>
      <c r="J967" s="1" t="s">
        <v>746</v>
      </c>
      <c r="K967" s="1" t="s">
        <v>340</v>
      </c>
      <c r="L967" s="2">
        <v>704</v>
      </c>
      <c r="M967" s="1" t="s">
        <v>747</v>
      </c>
      <c r="N967" s="1" t="s">
        <v>887</v>
      </c>
      <c r="O967" s="1"/>
      <c r="P967" s="1"/>
      <c r="Q967" s="1"/>
      <c r="R967" s="1"/>
      <c r="S967" s="1"/>
      <c r="T967" s="1"/>
      <c r="U967" s="1" t="s">
        <v>666</v>
      </c>
      <c r="V967" s="1" t="s">
        <v>667</v>
      </c>
      <c r="W967" s="1"/>
      <c r="X967" s="1" t="e">
        <f t="shared" si="75"/>
        <v>#N/A</v>
      </c>
      <c r="Y967" s="1" t="e">
        <f t="shared" si="76"/>
        <v>#N/A</v>
      </c>
      <c r="Z967" s="1" t="e">
        <f t="shared" si="77"/>
        <v>#N/A</v>
      </c>
      <c r="AA967" s="1" t="e">
        <f t="shared" si="78"/>
        <v>#N/A</v>
      </c>
      <c r="AB967" s="1" t="e">
        <f t="shared" si="79"/>
        <v>#N/A</v>
      </c>
    </row>
    <row r="968" spans="1:28" hidden="1" x14ac:dyDescent="0.3">
      <c r="A968" s="1">
        <v>940</v>
      </c>
      <c r="B968" s="1" t="s">
        <v>1110</v>
      </c>
      <c r="C968" s="5">
        <v>43656.750254629631</v>
      </c>
      <c r="D968" s="1" t="s">
        <v>1627</v>
      </c>
      <c r="E968" s="1" t="s">
        <v>90</v>
      </c>
      <c r="F968" s="1" t="s">
        <v>700</v>
      </c>
      <c r="G968" s="1" t="s">
        <v>653</v>
      </c>
      <c r="H968" s="1" t="s">
        <v>765</v>
      </c>
      <c r="I968" s="1" t="s">
        <v>123</v>
      </c>
      <c r="J968" s="1" t="s">
        <v>746</v>
      </c>
      <c r="K968" s="1" t="s">
        <v>340</v>
      </c>
      <c r="L968" s="2">
        <v>704</v>
      </c>
      <c r="M968" s="1" t="s">
        <v>747</v>
      </c>
      <c r="N968" s="1" t="s">
        <v>887</v>
      </c>
      <c r="O968" s="1"/>
      <c r="P968" s="1"/>
      <c r="Q968" s="1"/>
      <c r="R968" s="1"/>
      <c r="S968" s="1"/>
      <c r="T968" s="1"/>
      <c r="U968" s="1" t="s">
        <v>666</v>
      </c>
      <c r="V968" s="1" t="s">
        <v>667</v>
      </c>
      <c r="W968" s="1"/>
      <c r="X968" s="1" t="e">
        <f t="shared" si="75"/>
        <v>#N/A</v>
      </c>
      <c r="Y968" s="1" t="e">
        <f t="shared" si="76"/>
        <v>#N/A</v>
      </c>
      <c r="Z968" s="1" t="e">
        <f t="shared" si="77"/>
        <v>#N/A</v>
      </c>
      <c r="AA968" s="1" t="e">
        <f t="shared" si="78"/>
        <v>#N/A</v>
      </c>
      <c r="AB968" s="1" t="e">
        <f t="shared" si="79"/>
        <v>#N/A</v>
      </c>
    </row>
    <row r="969" spans="1:28" hidden="1" x14ac:dyDescent="0.3">
      <c r="A969" s="1">
        <v>941</v>
      </c>
      <c r="B969" s="1" t="s">
        <v>1110</v>
      </c>
      <c r="C969" s="5">
        <v>43656.774108796293</v>
      </c>
      <c r="D969" s="1" t="s">
        <v>1628</v>
      </c>
      <c r="E969" s="1" t="s">
        <v>90</v>
      </c>
      <c r="F969" s="1" t="s">
        <v>700</v>
      </c>
      <c r="G969" s="1" t="s">
        <v>653</v>
      </c>
      <c r="H969" s="1" t="s">
        <v>765</v>
      </c>
      <c r="I969" s="1" t="s">
        <v>123</v>
      </c>
      <c r="J969" s="1" t="s">
        <v>746</v>
      </c>
      <c r="K969" s="1" t="s">
        <v>340</v>
      </c>
      <c r="L969" s="2">
        <v>704</v>
      </c>
      <c r="M969" s="1" t="s">
        <v>747</v>
      </c>
      <c r="N969" s="1" t="s">
        <v>887</v>
      </c>
      <c r="O969" s="1"/>
      <c r="P969" s="1"/>
      <c r="Q969" s="1"/>
      <c r="R969" s="1"/>
      <c r="S969" s="1"/>
      <c r="T969" s="1"/>
      <c r="U969" s="1" t="s">
        <v>666</v>
      </c>
      <c r="V969" s="1" t="s">
        <v>667</v>
      </c>
      <c r="W969" s="1"/>
      <c r="X969" s="1" t="e">
        <f t="shared" si="75"/>
        <v>#N/A</v>
      </c>
      <c r="Y969" s="1" t="e">
        <f t="shared" si="76"/>
        <v>#N/A</v>
      </c>
      <c r="Z969" s="1" t="e">
        <f t="shared" si="77"/>
        <v>#N/A</v>
      </c>
      <c r="AA969" s="1" t="e">
        <f t="shared" si="78"/>
        <v>#N/A</v>
      </c>
      <c r="AB969" s="1" t="e">
        <f t="shared" si="79"/>
        <v>#N/A</v>
      </c>
    </row>
    <row r="970" spans="1:28" hidden="1" x14ac:dyDescent="0.3">
      <c r="A970" s="1">
        <v>943</v>
      </c>
      <c r="B970" s="1" t="s">
        <v>1110</v>
      </c>
      <c r="C970" s="5">
        <v>43657.571539351855</v>
      </c>
      <c r="D970" s="1" t="s">
        <v>1629</v>
      </c>
      <c r="E970" s="1" t="s">
        <v>90</v>
      </c>
      <c r="F970" s="1" t="s">
        <v>700</v>
      </c>
      <c r="G970" s="1" t="s">
        <v>653</v>
      </c>
      <c r="H970" s="1" t="s">
        <v>765</v>
      </c>
      <c r="I970" s="1" t="s">
        <v>123</v>
      </c>
      <c r="J970" s="1" t="s">
        <v>746</v>
      </c>
      <c r="K970" s="1" t="s">
        <v>340</v>
      </c>
      <c r="L970" s="2">
        <v>704</v>
      </c>
      <c r="M970" s="1" t="s">
        <v>747</v>
      </c>
      <c r="N970" s="1" t="s">
        <v>887</v>
      </c>
      <c r="O970" s="1"/>
      <c r="P970" s="1"/>
      <c r="Q970" s="1"/>
      <c r="R970" s="1"/>
      <c r="S970" s="1"/>
      <c r="T970" s="1"/>
      <c r="U970" s="1" t="s">
        <v>666</v>
      </c>
      <c r="V970" s="1" t="s">
        <v>667</v>
      </c>
      <c r="W970" s="1"/>
      <c r="X970" s="1" t="e">
        <f t="shared" si="75"/>
        <v>#N/A</v>
      </c>
      <c r="Y970" s="1" t="e">
        <f t="shared" si="76"/>
        <v>#N/A</v>
      </c>
      <c r="Z970" s="1" t="e">
        <f t="shared" si="77"/>
        <v>#N/A</v>
      </c>
      <c r="AA970" s="1" t="e">
        <f t="shared" si="78"/>
        <v>#N/A</v>
      </c>
      <c r="AB970" s="1" t="e">
        <f t="shared" si="79"/>
        <v>#N/A</v>
      </c>
    </row>
    <row r="971" spans="1:28" hidden="1" x14ac:dyDescent="0.3">
      <c r="A971" s="1">
        <v>945</v>
      </c>
      <c r="B971" s="1" t="s">
        <v>842</v>
      </c>
      <c r="C971" s="5">
        <v>43658.433032407411</v>
      </c>
      <c r="D971" s="1" t="s">
        <v>1631</v>
      </c>
      <c r="E971" s="1" t="s">
        <v>48</v>
      </c>
      <c r="F971" s="1" t="s">
        <v>652</v>
      </c>
      <c r="G971" s="1" t="s">
        <v>653</v>
      </c>
      <c r="H971" s="1" t="s">
        <v>765</v>
      </c>
      <c r="I971" s="1" t="s">
        <v>123</v>
      </c>
      <c r="J971" s="1" t="s">
        <v>128</v>
      </c>
      <c r="K971" s="1" t="s">
        <v>122</v>
      </c>
      <c r="L971" s="2">
        <v>700</v>
      </c>
      <c r="M971" s="1" t="s">
        <v>680</v>
      </c>
      <c r="N971" s="1" t="s">
        <v>887</v>
      </c>
      <c r="O971" s="1"/>
      <c r="P971" s="1"/>
      <c r="Q971" s="1"/>
      <c r="R971" s="1"/>
      <c r="S971" s="1"/>
      <c r="T971" s="1"/>
      <c r="U971" s="1" t="s">
        <v>666</v>
      </c>
      <c r="V971" s="1" t="s">
        <v>667</v>
      </c>
      <c r="W971" s="1"/>
      <c r="X971" s="1" t="e">
        <f t="shared" si="75"/>
        <v>#N/A</v>
      </c>
      <c r="Y971" s="1" t="e">
        <f t="shared" si="76"/>
        <v>#N/A</v>
      </c>
      <c r="Z971" s="1" t="e">
        <f t="shared" si="77"/>
        <v>#N/A</v>
      </c>
      <c r="AA971" s="1" t="e">
        <f t="shared" si="78"/>
        <v>#N/A</v>
      </c>
      <c r="AB971" s="1" t="e">
        <f t="shared" si="79"/>
        <v>#N/A</v>
      </c>
    </row>
    <row r="972" spans="1:28" hidden="1" x14ac:dyDescent="0.3">
      <c r="A972" s="1">
        <v>946</v>
      </c>
      <c r="B972" s="1" t="s">
        <v>1110</v>
      </c>
      <c r="C972" s="5">
        <v>43658.451458333337</v>
      </c>
      <c r="D972" s="1" t="s">
        <v>1632</v>
      </c>
      <c r="E972" s="1" t="s">
        <v>90</v>
      </c>
      <c r="F972" s="1" t="s">
        <v>700</v>
      </c>
      <c r="G972" s="1" t="s">
        <v>653</v>
      </c>
      <c r="H972" s="1" t="s">
        <v>765</v>
      </c>
      <c r="I972" s="1" t="s">
        <v>123</v>
      </c>
      <c r="J972" s="1" t="s">
        <v>210</v>
      </c>
      <c r="K972" s="1" t="s">
        <v>340</v>
      </c>
      <c r="L972" s="2">
        <v>704</v>
      </c>
      <c r="M972" s="1" t="s">
        <v>747</v>
      </c>
      <c r="N972" s="1" t="s">
        <v>887</v>
      </c>
      <c r="O972" s="1"/>
      <c r="P972" s="1"/>
      <c r="Q972" s="1"/>
      <c r="R972" s="1"/>
      <c r="S972" s="1"/>
      <c r="T972" s="1"/>
      <c r="U972" s="1" t="s">
        <v>666</v>
      </c>
      <c r="V972" s="1" t="s">
        <v>667</v>
      </c>
      <c r="W972" s="1"/>
      <c r="X972" s="1" t="e">
        <f t="shared" si="75"/>
        <v>#N/A</v>
      </c>
      <c r="Y972" s="1" t="e">
        <f t="shared" si="76"/>
        <v>#N/A</v>
      </c>
      <c r="Z972" s="1" t="e">
        <f t="shared" si="77"/>
        <v>#N/A</v>
      </c>
      <c r="AA972" s="1" t="e">
        <f t="shared" si="78"/>
        <v>#N/A</v>
      </c>
      <c r="AB972" s="1" t="e">
        <f t="shared" si="79"/>
        <v>#N/A</v>
      </c>
    </row>
    <row r="973" spans="1:28" hidden="1" x14ac:dyDescent="0.3">
      <c r="A973" s="1">
        <v>947</v>
      </c>
      <c r="B973" s="1" t="s">
        <v>1110</v>
      </c>
      <c r="C973" s="5">
        <v>43658.461747685185</v>
      </c>
      <c r="D973" s="1" t="s">
        <v>1633</v>
      </c>
      <c r="E973" s="1" t="s">
        <v>90</v>
      </c>
      <c r="F973" s="1" t="s">
        <v>700</v>
      </c>
      <c r="G973" s="1" t="s">
        <v>653</v>
      </c>
      <c r="H973" s="1" t="s">
        <v>765</v>
      </c>
      <c r="I973" s="1" t="s">
        <v>123</v>
      </c>
      <c r="J973" s="1" t="s">
        <v>210</v>
      </c>
      <c r="K973" s="1" t="s">
        <v>340</v>
      </c>
      <c r="L973" s="2">
        <v>704</v>
      </c>
      <c r="M973" s="1" t="s">
        <v>747</v>
      </c>
      <c r="N973" s="1" t="s">
        <v>887</v>
      </c>
      <c r="O973" s="1"/>
      <c r="P973" s="1"/>
      <c r="Q973" s="1"/>
      <c r="R973" s="1"/>
      <c r="S973" s="1"/>
      <c r="T973" s="1"/>
      <c r="U973" s="1" t="s">
        <v>666</v>
      </c>
      <c r="V973" s="1" t="s">
        <v>667</v>
      </c>
      <c r="W973" s="1"/>
      <c r="X973" s="1" t="e">
        <f t="shared" si="75"/>
        <v>#N/A</v>
      </c>
      <c r="Y973" s="1" t="e">
        <f t="shared" si="76"/>
        <v>#N/A</v>
      </c>
      <c r="Z973" s="1" t="e">
        <f t="shared" si="77"/>
        <v>#N/A</v>
      </c>
      <c r="AA973" s="1" t="e">
        <f t="shared" si="78"/>
        <v>#N/A</v>
      </c>
      <c r="AB973" s="1" t="e">
        <f t="shared" si="79"/>
        <v>#N/A</v>
      </c>
    </row>
    <row r="974" spans="1:28" hidden="1" x14ac:dyDescent="0.3">
      <c r="A974" s="1">
        <v>948</v>
      </c>
      <c r="B974" s="1" t="s">
        <v>1110</v>
      </c>
      <c r="C974" s="5">
        <v>43658.495069444441</v>
      </c>
      <c r="D974" s="1" t="s">
        <v>1634</v>
      </c>
      <c r="E974" s="1" t="s">
        <v>90</v>
      </c>
      <c r="F974" s="1" t="s">
        <v>700</v>
      </c>
      <c r="G974" s="1" t="s">
        <v>653</v>
      </c>
      <c r="H974" s="1" t="s">
        <v>765</v>
      </c>
      <c r="I974" s="1" t="s">
        <v>123</v>
      </c>
      <c r="J974" s="1" t="s">
        <v>746</v>
      </c>
      <c r="K974" s="1" t="s">
        <v>340</v>
      </c>
      <c r="L974" s="2">
        <v>704</v>
      </c>
      <c r="M974" s="1" t="s">
        <v>747</v>
      </c>
      <c r="N974" s="1" t="s">
        <v>887</v>
      </c>
      <c r="O974" s="1"/>
      <c r="P974" s="1"/>
      <c r="Q974" s="1"/>
      <c r="R974" s="1"/>
      <c r="S974" s="1"/>
      <c r="T974" s="1"/>
      <c r="U974" s="1" t="s">
        <v>666</v>
      </c>
      <c r="V974" s="1" t="s">
        <v>667</v>
      </c>
      <c r="W974" s="1"/>
      <c r="X974" s="1" t="e">
        <f t="shared" si="75"/>
        <v>#N/A</v>
      </c>
      <c r="Y974" s="1" t="e">
        <f t="shared" si="76"/>
        <v>#N/A</v>
      </c>
      <c r="Z974" s="1" t="e">
        <f t="shared" si="77"/>
        <v>#N/A</v>
      </c>
      <c r="AA974" s="1" t="e">
        <f t="shared" si="78"/>
        <v>#N/A</v>
      </c>
      <c r="AB974" s="1" t="e">
        <f t="shared" si="79"/>
        <v>#N/A</v>
      </c>
    </row>
    <row r="975" spans="1:28" hidden="1" x14ac:dyDescent="0.3">
      <c r="A975" s="1">
        <v>958</v>
      </c>
      <c r="B975" s="1" t="s">
        <v>842</v>
      </c>
      <c r="C975" s="5">
        <v>43663.785370370373</v>
      </c>
      <c r="D975" s="1" t="s">
        <v>1641</v>
      </c>
      <c r="E975" s="1" t="s">
        <v>48</v>
      </c>
      <c r="F975" s="1" t="s">
        <v>652</v>
      </c>
      <c r="G975" s="1" t="s">
        <v>653</v>
      </c>
      <c r="H975" s="1" t="s">
        <v>765</v>
      </c>
      <c r="I975" s="1" t="s">
        <v>123</v>
      </c>
      <c r="J975" s="1" t="s">
        <v>128</v>
      </c>
      <c r="K975" s="1" t="s">
        <v>122</v>
      </c>
      <c r="L975" s="2">
        <v>700</v>
      </c>
      <c r="M975" s="1" t="s">
        <v>680</v>
      </c>
      <c r="N975" s="1" t="s">
        <v>887</v>
      </c>
      <c r="O975" s="1"/>
      <c r="P975" s="1"/>
      <c r="Q975" s="1"/>
      <c r="R975" s="1"/>
      <c r="S975" s="1"/>
      <c r="T975" s="1"/>
      <c r="U975" s="1" t="s">
        <v>666</v>
      </c>
      <c r="V975" s="1" t="s">
        <v>667</v>
      </c>
      <c r="W975" s="1"/>
      <c r="X975" s="1" t="e">
        <f t="shared" si="75"/>
        <v>#N/A</v>
      </c>
      <c r="Y975" s="1" t="e">
        <f t="shared" si="76"/>
        <v>#N/A</v>
      </c>
      <c r="Z975" s="1" t="e">
        <f t="shared" si="77"/>
        <v>#N/A</v>
      </c>
      <c r="AA975" s="1" t="e">
        <f t="shared" si="78"/>
        <v>#N/A</v>
      </c>
      <c r="AB975" s="1" t="e">
        <f t="shared" si="79"/>
        <v>#N/A</v>
      </c>
    </row>
    <row r="976" spans="1:28" hidden="1" x14ac:dyDescent="0.3">
      <c r="A976" s="1">
        <v>959</v>
      </c>
      <c r="B976" s="1" t="s">
        <v>937</v>
      </c>
      <c r="C976" s="5">
        <v>43664.389467592591</v>
      </c>
      <c r="D976" s="1" t="s">
        <v>1642</v>
      </c>
      <c r="E976" s="1" t="s">
        <v>90</v>
      </c>
      <c r="F976" s="1" t="s">
        <v>700</v>
      </c>
      <c r="G976" s="1" t="s">
        <v>653</v>
      </c>
      <c r="H976" s="1" t="s">
        <v>765</v>
      </c>
      <c r="I976" s="1" t="s">
        <v>85</v>
      </c>
      <c r="J976" s="1" t="s">
        <v>109</v>
      </c>
      <c r="K976" s="1" t="s">
        <v>103</v>
      </c>
      <c r="L976" s="2">
        <v>787</v>
      </c>
      <c r="M976" s="1" t="s">
        <v>1194</v>
      </c>
      <c r="N976" s="1" t="s">
        <v>887</v>
      </c>
      <c r="O976" s="1"/>
      <c r="P976" s="1"/>
      <c r="Q976" s="1"/>
      <c r="R976" s="1"/>
      <c r="S976" s="1"/>
      <c r="T976" s="1"/>
      <c r="U976" s="1" t="s">
        <v>666</v>
      </c>
      <c r="V976" s="1" t="s">
        <v>667</v>
      </c>
      <c r="W976" s="1"/>
      <c r="X976" s="1" t="e">
        <f t="shared" si="75"/>
        <v>#N/A</v>
      </c>
      <c r="Y976" s="1" t="e">
        <f t="shared" si="76"/>
        <v>#N/A</v>
      </c>
      <c r="Z976" s="1" t="e">
        <f t="shared" si="77"/>
        <v>#N/A</v>
      </c>
      <c r="AA976" s="1" t="e">
        <f t="shared" si="78"/>
        <v>#N/A</v>
      </c>
      <c r="AB976" s="1" t="e">
        <f t="shared" si="79"/>
        <v>#N/A</v>
      </c>
    </row>
    <row r="977" spans="1:28" hidden="1" x14ac:dyDescent="0.3">
      <c r="A977" s="1">
        <v>962</v>
      </c>
      <c r="B977" s="1" t="s">
        <v>1110</v>
      </c>
      <c r="C977" s="5">
        <v>43665.570856481485</v>
      </c>
      <c r="D977" s="1" t="s">
        <v>1645</v>
      </c>
      <c r="E977" s="1" t="s">
        <v>90</v>
      </c>
      <c r="F977" s="1" t="s">
        <v>700</v>
      </c>
      <c r="G977" s="1" t="s">
        <v>653</v>
      </c>
      <c r="H977" s="1" t="s">
        <v>765</v>
      </c>
      <c r="I977" s="1" t="s">
        <v>123</v>
      </c>
      <c r="J977" s="1" t="s">
        <v>210</v>
      </c>
      <c r="K977" s="1" t="s">
        <v>340</v>
      </c>
      <c r="L977" s="2">
        <v>704</v>
      </c>
      <c r="M977" s="1" t="s">
        <v>747</v>
      </c>
      <c r="N977" s="1" t="s">
        <v>887</v>
      </c>
      <c r="O977" s="1"/>
      <c r="P977" s="1"/>
      <c r="Q977" s="1"/>
      <c r="R977" s="1"/>
      <c r="S977" s="1"/>
      <c r="T977" s="1"/>
      <c r="U977" s="1" t="s">
        <v>666</v>
      </c>
      <c r="V977" s="1" t="s">
        <v>667</v>
      </c>
      <c r="W977" s="1"/>
      <c r="X977" s="1" t="e">
        <f t="shared" si="75"/>
        <v>#N/A</v>
      </c>
      <c r="Y977" s="1" t="e">
        <f t="shared" si="76"/>
        <v>#N/A</v>
      </c>
      <c r="Z977" s="1" t="e">
        <f t="shared" si="77"/>
        <v>#N/A</v>
      </c>
      <c r="AA977" s="1" t="e">
        <f t="shared" si="78"/>
        <v>#N/A</v>
      </c>
      <c r="AB977" s="1" t="e">
        <f t="shared" si="79"/>
        <v>#N/A</v>
      </c>
    </row>
    <row r="978" spans="1:28" hidden="1" x14ac:dyDescent="0.3">
      <c r="A978" s="1">
        <v>963</v>
      </c>
      <c r="B978" s="1" t="s">
        <v>340</v>
      </c>
      <c r="C978" s="5">
        <v>43665.642222222225</v>
      </c>
      <c r="D978" s="1" t="s">
        <v>1646</v>
      </c>
      <c r="E978" s="1" t="s">
        <v>90</v>
      </c>
      <c r="F978" s="1" t="s">
        <v>700</v>
      </c>
      <c r="G978" s="1" t="s">
        <v>653</v>
      </c>
      <c r="H978" s="1" t="s">
        <v>765</v>
      </c>
      <c r="I978" s="1" t="s">
        <v>123</v>
      </c>
      <c r="J978" s="1" t="s">
        <v>210</v>
      </c>
      <c r="K978" s="1" t="s">
        <v>340</v>
      </c>
      <c r="L978" s="2">
        <v>704</v>
      </c>
      <c r="M978" s="1" t="s">
        <v>747</v>
      </c>
      <c r="N978" s="1" t="s">
        <v>887</v>
      </c>
      <c r="O978" s="1"/>
      <c r="P978" s="1"/>
      <c r="Q978" s="1"/>
      <c r="R978" s="1"/>
      <c r="S978" s="1"/>
      <c r="T978" s="1"/>
      <c r="U978" s="1" t="s">
        <v>666</v>
      </c>
      <c r="V978" s="1" t="s">
        <v>667</v>
      </c>
      <c r="W978" s="1"/>
      <c r="X978" s="1" t="e">
        <f t="shared" si="75"/>
        <v>#N/A</v>
      </c>
      <c r="Y978" s="1" t="e">
        <f t="shared" si="76"/>
        <v>#N/A</v>
      </c>
      <c r="Z978" s="1" t="e">
        <f t="shared" si="77"/>
        <v>#N/A</v>
      </c>
      <c r="AA978" s="1" t="e">
        <f t="shared" si="78"/>
        <v>#N/A</v>
      </c>
      <c r="AB978" s="1" t="e">
        <f t="shared" si="79"/>
        <v>#N/A</v>
      </c>
    </row>
    <row r="979" spans="1:28" hidden="1" x14ac:dyDescent="0.3">
      <c r="A979" s="1">
        <v>964</v>
      </c>
      <c r="B979" s="1" t="s">
        <v>340</v>
      </c>
      <c r="C979" s="5">
        <v>43665.659756944442</v>
      </c>
      <c r="D979" s="1" t="s">
        <v>1647</v>
      </c>
      <c r="E979" s="1" t="s">
        <v>90</v>
      </c>
      <c r="F979" s="1" t="s">
        <v>700</v>
      </c>
      <c r="G979" s="1" t="s">
        <v>653</v>
      </c>
      <c r="H979" s="1" t="s">
        <v>765</v>
      </c>
      <c r="I979" s="1" t="s">
        <v>123</v>
      </c>
      <c r="J979" s="1" t="s">
        <v>210</v>
      </c>
      <c r="K979" s="1" t="s">
        <v>340</v>
      </c>
      <c r="L979" s="2">
        <v>704</v>
      </c>
      <c r="M979" s="1" t="s">
        <v>747</v>
      </c>
      <c r="N979" s="1" t="s">
        <v>887</v>
      </c>
      <c r="O979" s="1"/>
      <c r="P979" s="1"/>
      <c r="Q979" s="1"/>
      <c r="R979" s="1"/>
      <c r="S979" s="1"/>
      <c r="T979" s="1"/>
      <c r="U979" s="1" t="s">
        <v>666</v>
      </c>
      <c r="V979" s="1" t="s">
        <v>667</v>
      </c>
      <c r="W979" s="1"/>
      <c r="X979" s="1" t="e">
        <f t="shared" si="75"/>
        <v>#N/A</v>
      </c>
      <c r="Y979" s="1" t="e">
        <f t="shared" si="76"/>
        <v>#N/A</v>
      </c>
      <c r="Z979" s="1" t="e">
        <f t="shared" si="77"/>
        <v>#N/A</v>
      </c>
      <c r="AA979" s="1" t="e">
        <f t="shared" si="78"/>
        <v>#N/A</v>
      </c>
      <c r="AB979" s="1" t="e">
        <f t="shared" si="79"/>
        <v>#N/A</v>
      </c>
    </row>
    <row r="980" spans="1:28" hidden="1" x14ac:dyDescent="0.3">
      <c r="A980" s="1">
        <v>966</v>
      </c>
      <c r="B980" s="1" t="s">
        <v>340</v>
      </c>
      <c r="C980" s="5">
        <v>43665.745740740742</v>
      </c>
      <c r="D980" s="1" t="s">
        <v>1649</v>
      </c>
      <c r="E980" s="1" t="s">
        <v>90</v>
      </c>
      <c r="F980" s="1" t="s">
        <v>700</v>
      </c>
      <c r="G980" s="1" t="s">
        <v>653</v>
      </c>
      <c r="H980" s="1" t="s">
        <v>765</v>
      </c>
      <c r="I980" s="1" t="s">
        <v>123</v>
      </c>
      <c r="J980" s="1" t="s">
        <v>210</v>
      </c>
      <c r="K980" s="1" t="s">
        <v>340</v>
      </c>
      <c r="L980" s="2">
        <v>704</v>
      </c>
      <c r="M980" s="1" t="s">
        <v>747</v>
      </c>
      <c r="N980" s="1" t="s">
        <v>887</v>
      </c>
      <c r="O980" s="1"/>
      <c r="P980" s="1"/>
      <c r="Q980" s="1"/>
      <c r="R980" s="1"/>
      <c r="S980" s="1"/>
      <c r="T980" s="1"/>
      <c r="U980" s="1" t="s">
        <v>666</v>
      </c>
      <c r="V980" s="1" t="s">
        <v>667</v>
      </c>
      <c r="W980" s="1"/>
      <c r="X980" s="1" t="e">
        <f t="shared" si="75"/>
        <v>#N/A</v>
      </c>
      <c r="Y980" s="1" t="e">
        <f t="shared" si="76"/>
        <v>#N/A</v>
      </c>
      <c r="Z980" s="1" t="e">
        <f t="shared" si="77"/>
        <v>#N/A</v>
      </c>
      <c r="AA980" s="1" t="e">
        <f t="shared" si="78"/>
        <v>#N/A</v>
      </c>
      <c r="AB980" s="1" t="e">
        <f t="shared" si="79"/>
        <v>#N/A</v>
      </c>
    </row>
    <row r="981" spans="1:28" hidden="1" x14ac:dyDescent="0.3">
      <c r="A981" s="1">
        <v>967</v>
      </c>
      <c r="B981" s="1" t="s">
        <v>1110</v>
      </c>
      <c r="C981" s="5">
        <v>43668.463009259256</v>
      </c>
      <c r="D981" s="1" t="s">
        <v>1650</v>
      </c>
      <c r="E981" s="1" t="s">
        <v>90</v>
      </c>
      <c r="F981" s="1" t="s">
        <v>700</v>
      </c>
      <c r="G981" s="1" t="s">
        <v>653</v>
      </c>
      <c r="H981" s="1" t="s">
        <v>765</v>
      </c>
      <c r="I981" s="1" t="s">
        <v>123</v>
      </c>
      <c r="J981" s="1" t="s">
        <v>210</v>
      </c>
      <c r="K981" s="1" t="s">
        <v>340</v>
      </c>
      <c r="L981" s="2">
        <v>704</v>
      </c>
      <c r="M981" s="1" t="s">
        <v>747</v>
      </c>
      <c r="N981" s="1" t="s">
        <v>887</v>
      </c>
      <c r="O981" s="1"/>
      <c r="P981" s="1"/>
      <c r="Q981" s="1"/>
      <c r="R981" s="1"/>
      <c r="S981" s="1"/>
      <c r="T981" s="1"/>
      <c r="U981" s="1" t="s">
        <v>666</v>
      </c>
      <c r="V981" s="1" t="s">
        <v>667</v>
      </c>
      <c r="W981" s="1"/>
      <c r="X981" s="1" t="e">
        <f t="shared" si="75"/>
        <v>#N/A</v>
      </c>
      <c r="Y981" s="1" t="e">
        <f t="shared" si="76"/>
        <v>#N/A</v>
      </c>
      <c r="Z981" s="1" t="e">
        <f t="shared" si="77"/>
        <v>#N/A</v>
      </c>
      <c r="AA981" s="1" t="e">
        <f t="shared" si="78"/>
        <v>#N/A</v>
      </c>
      <c r="AB981" s="1" t="e">
        <f t="shared" si="79"/>
        <v>#N/A</v>
      </c>
    </row>
    <row r="982" spans="1:28" hidden="1" x14ac:dyDescent="0.3">
      <c r="A982" s="1">
        <v>968</v>
      </c>
      <c r="B982" s="1" t="s">
        <v>1110</v>
      </c>
      <c r="C982" s="5">
        <v>43668.465844907405</v>
      </c>
      <c r="D982" s="1" t="s">
        <v>1651</v>
      </c>
      <c r="E982" s="1" t="s">
        <v>90</v>
      </c>
      <c r="F982" s="1" t="s">
        <v>700</v>
      </c>
      <c r="G982" s="1" t="s">
        <v>653</v>
      </c>
      <c r="H982" s="1" t="s">
        <v>765</v>
      </c>
      <c r="I982" s="1" t="s">
        <v>123</v>
      </c>
      <c r="J982" s="1" t="s">
        <v>210</v>
      </c>
      <c r="K982" s="1" t="s">
        <v>340</v>
      </c>
      <c r="L982" s="2">
        <v>704</v>
      </c>
      <c r="M982" s="1" t="s">
        <v>747</v>
      </c>
      <c r="N982" s="1" t="s">
        <v>887</v>
      </c>
      <c r="O982" s="1"/>
      <c r="P982" s="1"/>
      <c r="Q982" s="1"/>
      <c r="R982" s="1"/>
      <c r="S982" s="1"/>
      <c r="T982" s="1"/>
      <c r="U982" s="1" t="s">
        <v>666</v>
      </c>
      <c r="V982" s="1" t="s">
        <v>667</v>
      </c>
      <c r="W982" s="1"/>
      <c r="X982" s="1" t="e">
        <f t="shared" si="75"/>
        <v>#N/A</v>
      </c>
      <c r="Y982" s="1" t="e">
        <f t="shared" si="76"/>
        <v>#N/A</v>
      </c>
      <c r="Z982" s="1" t="e">
        <f t="shared" si="77"/>
        <v>#N/A</v>
      </c>
      <c r="AA982" s="1" t="e">
        <f t="shared" si="78"/>
        <v>#N/A</v>
      </c>
      <c r="AB982" s="1" t="e">
        <f t="shared" si="79"/>
        <v>#N/A</v>
      </c>
    </row>
    <row r="983" spans="1:28" hidden="1" x14ac:dyDescent="0.3">
      <c r="A983" s="1">
        <v>969</v>
      </c>
      <c r="B983" s="1" t="s">
        <v>1110</v>
      </c>
      <c r="C983" s="5">
        <v>43668.4687037037</v>
      </c>
      <c r="D983" s="1" t="s">
        <v>1652</v>
      </c>
      <c r="E983" s="1" t="s">
        <v>90</v>
      </c>
      <c r="F983" s="1" t="s">
        <v>700</v>
      </c>
      <c r="G983" s="1" t="s">
        <v>653</v>
      </c>
      <c r="H983" s="1" t="s">
        <v>765</v>
      </c>
      <c r="I983" s="1" t="s">
        <v>123</v>
      </c>
      <c r="J983" s="1" t="s">
        <v>210</v>
      </c>
      <c r="K983" s="1" t="s">
        <v>340</v>
      </c>
      <c r="L983" s="2">
        <v>704</v>
      </c>
      <c r="M983" s="1" t="s">
        <v>747</v>
      </c>
      <c r="N983" s="1" t="s">
        <v>887</v>
      </c>
      <c r="O983" s="1"/>
      <c r="P983" s="1"/>
      <c r="Q983" s="1"/>
      <c r="R983" s="1"/>
      <c r="S983" s="1"/>
      <c r="T983" s="1"/>
      <c r="U983" s="1" t="s">
        <v>666</v>
      </c>
      <c r="V983" s="1" t="s">
        <v>667</v>
      </c>
      <c r="W983" s="1"/>
      <c r="X983" s="1" t="e">
        <f t="shared" si="75"/>
        <v>#N/A</v>
      </c>
      <c r="Y983" s="1" t="e">
        <f t="shared" si="76"/>
        <v>#N/A</v>
      </c>
      <c r="Z983" s="1" t="e">
        <f t="shared" si="77"/>
        <v>#N/A</v>
      </c>
      <c r="AA983" s="1" t="e">
        <f t="shared" si="78"/>
        <v>#N/A</v>
      </c>
      <c r="AB983" s="1" t="e">
        <f t="shared" si="79"/>
        <v>#N/A</v>
      </c>
    </row>
    <row r="984" spans="1:28" hidden="1" x14ac:dyDescent="0.3">
      <c r="A984" s="1">
        <v>970</v>
      </c>
      <c r="B984" s="1" t="s">
        <v>1110</v>
      </c>
      <c r="C984" s="5">
        <v>43668.471087962964</v>
      </c>
      <c r="D984" s="1" t="s">
        <v>1653</v>
      </c>
      <c r="E984" s="1" t="s">
        <v>90</v>
      </c>
      <c r="F984" s="1" t="s">
        <v>700</v>
      </c>
      <c r="G984" s="1" t="s">
        <v>653</v>
      </c>
      <c r="H984" s="1" t="s">
        <v>765</v>
      </c>
      <c r="I984" s="1" t="s">
        <v>123</v>
      </c>
      <c r="J984" s="1" t="s">
        <v>210</v>
      </c>
      <c r="K984" s="1" t="s">
        <v>340</v>
      </c>
      <c r="L984" s="2">
        <v>704</v>
      </c>
      <c r="M984" s="1" t="s">
        <v>747</v>
      </c>
      <c r="N984" s="1" t="s">
        <v>887</v>
      </c>
      <c r="O984" s="1"/>
      <c r="P984" s="1"/>
      <c r="Q984" s="1"/>
      <c r="R984" s="1"/>
      <c r="S984" s="1"/>
      <c r="T984" s="1"/>
      <c r="U984" s="1" t="s">
        <v>666</v>
      </c>
      <c r="V984" s="1" t="s">
        <v>667</v>
      </c>
      <c r="W984" s="1"/>
      <c r="X984" s="1" t="e">
        <f t="shared" si="75"/>
        <v>#N/A</v>
      </c>
      <c r="Y984" s="1" t="e">
        <f t="shared" si="76"/>
        <v>#N/A</v>
      </c>
      <c r="Z984" s="1" t="e">
        <f t="shared" si="77"/>
        <v>#N/A</v>
      </c>
      <c r="AA984" s="1" t="e">
        <f t="shared" si="78"/>
        <v>#N/A</v>
      </c>
      <c r="AB984" s="1" t="e">
        <f t="shared" si="79"/>
        <v>#N/A</v>
      </c>
    </row>
    <row r="985" spans="1:28" hidden="1" x14ac:dyDescent="0.3">
      <c r="A985" s="1">
        <v>971</v>
      </c>
      <c r="B985" s="1" t="s">
        <v>842</v>
      </c>
      <c r="C985" s="5">
        <v>43668.550416666665</v>
      </c>
      <c r="D985" s="1" t="s">
        <v>1654</v>
      </c>
      <c r="E985" s="1" t="s">
        <v>48</v>
      </c>
      <c r="F985" s="1" t="s">
        <v>652</v>
      </c>
      <c r="G985" s="1" t="s">
        <v>653</v>
      </c>
      <c r="H985" s="1" t="s">
        <v>765</v>
      </c>
      <c r="I985" s="1" t="s">
        <v>123</v>
      </c>
      <c r="J985" s="1" t="s">
        <v>128</v>
      </c>
      <c r="K985" s="1" t="s">
        <v>122</v>
      </c>
      <c r="L985" s="2">
        <v>700</v>
      </c>
      <c r="M985" s="1" t="s">
        <v>680</v>
      </c>
      <c r="N985" s="1" t="s">
        <v>887</v>
      </c>
      <c r="O985" s="1"/>
      <c r="P985" s="1"/>
      <c r="Q985" s="1"/>
      <c r="R985" s="1"/>
      <c r="S985" s="1"/>
      <c r="T985" s="1"/>
      <c r="U985" s="1" t="s">
        <v>666</v>
      </c>
      <c r="V985" s="1" t="s">
        <v>667</v>
      </c>
      <c r="W985" s="1"/>
      <c r="X985" s="1" t="e">
        <f t="shared" si="75"/>
        <v>#N/A</v>
      </c>
      <c r="Y985" s="1" t="e">
        <f t="shared" si="76"/>
        <v>#N/A</v>
      </c>
      <c r="Z985" s="1" t="e">
        <f t="shared" si="77"/>
        <v>#N/A</v>
      </c>
      <c r="AA985" s="1" t="e">
        <f t="shared" si="78"/>
        <v>#N/A</v>
      </c>
      <c r="AB985" s="1" t="e">
        <f t="shared" si="79"/>
        <v>#N/A</v>
      </c>
    </row>
    <row r="986" spans="1:28" hidden="1" x14ac:dyDescent="0.3">
      <c r="A986" s="1">
        <v>975</v>
      </c>
      <c r="B986" s="1" t="s">
        <v>54</v>
      </c>
      <c r="C986" s="5">
        <v>43669.638124999998</v>
      </c>
      <c r="D986" s="1" t="s">
        <v>1658</v>
      </c>
      <c r="E986" s="1" t="s">
        <v>61</v>
      </c>
      <c r="F986" s="1" t="s">
        <v>719</v>
      </c>
      <c r="G986" s="1" t="s">
        <v>653</v>
      </c>
      <c r="H986" s="1" t="s">
        <v>765</v>
      </c>
      <c r="I986" s="1" t="s">
        <v>55</v>
      </c>
      <c r="J986" s="1" t="s">
        <v>62</v>
      </c>
      <c r="K986" s="1" t="s">
        <v>54</v>
      </c>
      <c r="L986" s="2">
        <v>299</v>
      </c>
      <c r="M986" s="1" t="s">
        <v>757</v>
      </c>
      <c r="N986" s="1" t="s">
        <v>887</v>
      </c>
      <c r="O986" s="1"/>
      <c r="P986" s="1"/>
      <c r="Q986" s="1"/>
      <c r="R986" s="1"/>
      <c r="S986" s="1"/>
      <c r="T986" s="1"/>
      <c r="U986" s="1" t="s">
        <v>666</v>
      </c>
      <c r="V986" s="1" t="s">
        <v>667</v>
      </c>
      <c r="W986" s="1"/>
      <c r="X986" s="1" t="e">
        <f t="shared" si="75"/>
        <v>#N/A</v>
      </c>
      <c r="Y986" s="1" t="e">
        <f t="shared" si="76"/>
        <v>#N/A</v>
      </c>
      <c r="Z986" s="1" t="e">
        <f t="shared" si="77"/>
        <v>#N/A</v>
      </c>
      <c r="AA986" s="1" t="e">
        <f t="shared" si="78"/>
        <v>#N/A</v>
      </c>
      <c r="AB986" s="1" t="e">
        <f t="shared" si="79"/>
        <v>#N/A</v>
      </c>
    </row>
    <row r="987" spans="1:28" hidden="1" x14ac:dyDescent="0.3">
      <c r="A987" s="1">
        <v>976</v>
      </c>
      <c r="B987" s="1" t="s">
        <v>1110</v>
      </c>
      <c r="C987" s="5">
        <v>43669.68273148148</v>
      </c>
      <c r="D987" s="1" t="s">
        <v>1659</v>
      </c>
      <c r="E987" s="1" t="s">
        <v>90</v>
      </c>
      <c r="F987" s="1" t="s">
        <v>700</v>
      </c>
      <c r="G987" s="1" t="s">
        <v>653</v>
      </c>
      <c r="H987" s="1" t="s">
        <v>765</v>
      </c>
      <c r="I987" s="1" t="s">
        <v>123</v>
      </c>
      <c r="J987" s="1" t="s">
        <v>210</v>
      </c>
      <c r="K987" s="1" t="s">
        <v>340</v>
      </c>
      <c r="L987" s="2">
        <v>704</v>
      </c>
      <c r="M987" s="1" t="s">
        <v>747</v>
      </c>
      <c r="N987" s="1" t="s">
        <v>887</v>
      </c>
      <c r="O987" s="1"/>
      <c r="P987" s="1"/>
      <c r="Q987" s="1"/>
      <c r="R987" s="1"/>
      <c r="S987" s="1"/>
      <c r="T987" s="1"/>
      <c r="U987" s="1" t="s">
        <v>666</v>
      </c>
      <c r="V987" s="1" t="s">
        <v>667</v>
      </c>
      <c r="W987" s="1"/>
      <c r="X987" s="1" t="e">
        <f t="shared" si="75"/>
        <v>#N/A</v>
      </c>
      <c r="Y987" s="1" t="e">
        <f t="shared" si="76"/>
        <v>#N/A</v>
      </c>
      <c r="Z987" s="1" t="e">
        <f t="shared" si="77"/>
        <v>#N/A</v>
      </c>
      <c r="AA987" s="1" t="e">
        <f t="shared" si="78"/>
        <v>#N/A</v>
      </c>
      <c r="AB987" s="1" t="e">
        <f t="shared" si="79"/>
        <v>#N/A</v>
      </c>
    </row>
    <row r="988" spans="1:28" hidden="1" x14ac:dyDescent="0.3">
      <c r="A988" s="1">
        <v>978</v>
      </c>
      <c r="B988" s="1" t="s">
        <v>1449</v>
      </c>
      <c r="C988" s="5">
        <v>43669.731782407405</v>
      </c>
      <c r="D988" s="1" t="s">
        <v>1660</v>
      </c>
      <c r="E988" s="1" t="s">
        <v>78</v>
      </c>
      <c r="F988" s="1" t="s">
        <v>662</v>
      </c>
      <c r="G988" s="1" t="s">
        <v>653</v>
      </c>
      <c r="H988" s="1" t="s">
        <v>765</v>
      </c>
      <c r="I988" s="1" t="s">
        <v>39</v>
      </c>
      <c r="J988" s="1" t="s">
        <v>682</v>
      </c>
      <c r="K988" s="1" t="s">
        <v>376</v>
      </c>
      <c r="L988" s="2">
        <v>330</v>
      </c>
      <c r="M988" s="1" t="s">
        <v>1451</v>
      </c>
      <c r="N988" s="1" t="s">
        <v>887</v>
      </c>
      <c r="O988" s="1"/>
      <c r="P988" s="1"/>
      <c r="Q988" s="1"/>
      <c r="R988" s="1" t="s">
        <v>218</v>
      </c>
      <c r="S988" s="1" t="s">
        <v>1661</v>
      </c>
      <c r="T988" s="1"/>
      <c r="U988" s="1" t="s">
        <v>657</v>
      </c>
      <c r="V988" s="1" t="s">
        <v>658</v>
      </c>
      <c r="W988" s="1"/>
      <c r="X988" s="1" t="e">
        <f t="shared" si="75"/>
        <v>#N/A</v>
      </c>
      <c r="Y988" s="1" t="e">
        <f t="shared" si="76"/>
        <v>#N/A</v>
      </c>
      <c r="Z988" s="1" t="e">
        <f t="shared" si="77"/>
        <v>#N/A</v>
      </c>
      <c r="AA988" s="1" t="e">
        <f t="shared" si="78"/>
        <v>#N/A</v>
      </c>
      <c r="AB988" s="1" t="e">
        <f t="shared" si="79"/>
        <v>#N/A</v>
      </c>
    </row>
    <row r="989" spans="1:28" hidden="1" x14ac:dyDescent="0.3">
      <c r="A989" s="1">
        <v>982</v>
      </c>
      <c r="B989" s="1" t="s">
        <v>1110</v>
      </c>
      <c r="C989" s="5">
        <v>43672.485833333332</v>
      </c>
      <c r="D989" s="1" t="s">
        <v>1663</v>
      </c>
      <c r="E989" s="1" t="s">
        <v>90</v>
      </c>
      <c r="F989" s="1" t="s">
        <v>700</v>
      </c>
      <c r="G989" s="1" t="s">
        <v>653</v>
      </c>
      <c r="H989" s="1" t="s">
        <v>765</v>
      </c>
      <c r="I989" s="1" t="s">
        <v>123</v>
      </c>
      <c r="J989" s="1" t="s">
        <v>210</v>
      </c>
      <c r="K989" s="1" t="s">
        <v>340</v>
      </c>
      <c r="L989" s="2">
        <v>704</v>
      </c>
      <c r="M989" s="1" t="s">
        <v>747</v>
      </c>
      <c r="N989" s="1" t="s">
        <v>887</v>
      </c>
      <c r="O989" s="1"/>
      <c r="P989" s="1"/>
      <c r="Q989" s="1"/>
      <c r="R989" s="1"/>
      <c r="S989" s="1"/>
      <c r="T989" s="1"/>
      <c r="U989" s="1" t="s">
        <v>666</v>
      </c>
      <c r="V989" s="1" t="s">
        <v>667</v>
      </c>
      <c r="W989" s="1"/>
      <c r="X989" s="1" t="e">
        <f t="shared" si="75"/>
        <v>#N/A</v>
      </c>
      <c r="Y989" s="1" t="e">
        <f t="shared" si="76"/>
        <v>#N/A</v>
      </c>
      <c r="Z989" s="1" t="e">
        <f t="shared" si="77"/>
        <v>#N/A</v>
      </c>
      <c r="AA989" s="1" t="e">
        <f t="shared" si="78"/>
        <v>#N/A</v>
      </c>
      <c r="AB989" s="1" t="e">
        <f t="shared" si="79"/>
        <v>#N/A</v>
      </c>
    </row>
    <row r="990" spans="1:28" hidden="1" x14ac:dyDescent="0.3">
      <c r="A990" s="1">
        <v>983</v>
      </c>
      <c r="B990" s="1" t="s">
        <v>842</v>
      </c>
      <c r="C990" s="5">
        <v>43675.482395833336</v>
      </c>
      <c r="D990" s="1" t="s">
        <v>1664</v>
      </c>
      <c r="E990" s="1" t="s">
        <v>48</v>
      </c>
      <c r="F990" s="1" t="s">
        <v>652</v>
      </c>
      <c r="G990" s="1" t="s">
        <v>653</v>
      </c>
      <c r="H990" s="1" t="s">
        <v>765</v>
      </c>
      <c r="I990" s="1" t="s">
        <v>123</v>
      </c>
      <c r="J990" s="1" t="s">
        <v>128</v>
      </c>
      <c r="K990" s="1" t="s">
        <v>122</v>
      </c>
      <c r="L990" s="2">
        <v>700</v>
      </c>
      <c r="M990" s="1" t="s">
        <v>680</v>
      </c>
      <c r="N990" s="1" t="s">
        <v>887</v>
      </c>
      <c r="O990" s="1"/>
      <c r="P990" s="1"/>
      <c r="Q990" s="1"/>
      <c r="R990" s="1"/>
      <c r="S990" s="1"/>
      <c r="T990" s="1"/>
      <c r="U990" s="1" t="s">
        <v>666</v>
      </c>
      <c r="V990" s="1" t="s">
        <v>667</v>
      </c>
      <c r="W990" s="1"/>
      <c r="X990" s="1" t="e">
        <f t="shared" si="75"/>
        <v>#N/A</v>
      </c>
      <c r="Y990" s="1" t="e">
        <f t="shared" si="76"/>
        <v>#N/A</v>
      </c>
      <c r="Z990" s="1" t="e">
        <f t="shared" si="77"/>
        <v>#N/A</v>
      </c>
      <c r="AA990" s="1" t="e">
        <f t="shared" si="78"/>
        <v>#N/A</v>
      </c>
      <c r="AB990" s="1" t="e">
        <f t="shared" si="79"/>
        <v>#N/A</v>
      </c>
    </row>
    <row r="991" spans="1:28" hidden="1" x14ac:dyDescent="0.3">
      <c r="A991" s="1">
        <v>984</v>
      </c>
      <c r="B991" s="1" t="s">
        <v>846</v>
      </c>
      <c r="C991" s="5">
        <v>43675.602500000001</v>
      </c>
      <c r="D991" s="1" t="s">
        <v>1665</v>
      </c>
      <c r="E991" s="1" t="s">
        <v>48</v>
      </c>
      <c r="F991" s="1" t="s">
        <v>652</v>
      </c>
      <c r="G991" s="1" t="s">
        <v>653</v>
      </c>
      <c r="H991" s="1" t="s">
        <v>765</v>
      </c>
      <c r="I991" s="1" t="s">
        <v>55</v>
      </c>
      <c r="J991" s="1" t="s">
        <v>210</v>
      </c>
      <c r="K991" s="1" t="s">
        <v>650</v>
      </c>
      <c r="L991" s="2">
        <v>704</v>
      </c>
      <c r="M991" s="1" t="s">
        <v>747</v>
      </c>
      <c r="N991" s="1" t="s">
        <v>887</v>
      </c>
      <c r="O991" s="1"/>
      <c r="P991" s="1"/>
      <c r="Q991" s="1"/>
      <c r="R991" s="1"/>
      <c r="S991" s="1"/>
      <c r="T991" s="1"/>
      <c r="U991" s="1" t="s">
        <v>666</v>
      </c>
      <c r="V991" s="1" t="s">
        <v>667</v>
      </c>
      <c r="W991" s="1"/>
      <c r="X991" s="1" t="e">
        <f t="shared" si="75"/>
        <v>#N/A</v>
      </c>
      <c r="Y991" s="1" t="e">
        <f t="shared" si="76"/>
        <v>#N/A</v>
      </c>
      <c r="Z991" s="1" t="e">
        <f t="shared" si="77"/>
        <v>#N/A</v>
      </c>
      <c r="AA991" s="1" t="e">
        <f t="shared" si="78"/>
        <v>#N/A</v>
      </c>
      <c r="AB991" s="1" t="e">
        <f t="shared" si="79"/>
        <v>#N/A</v>
      </c>
    </row>
    <row r="992" spans="1:28" hidden="1" x14ac:dyDescent="0.3">
      <c r="A992" s="1">
        <v>985</v>
      </c>
      <c r="B992" s="1" t="s">
        <v>842</v>
      </c>
      <c r="C992" s="5">
        <v>43675.692141203705</v>
      </c>
      <c r="D992" s="1" t="s">
        <v>1666</v>
      </c>
      <c r="E992" s="1" t="s">
        <v>48</v>
      </c>
      <c r="F992" s="1" t="s">
        <v>652</v>
      </c>
      <c r="G992" s="1" t="s">
        <v>653</v>
      </c>
      <c r="H992" s="1" t="s">
        <v>765</v>
      </c>
      <c r="I992" s="1" t="s">
        <v>123</v>
      </c>
      <c r="J992" s="1" t="s">
        <v>128</v>
      </c>
      <c r="K992" s="1" t="s">
        <v>122</v>
      </c>
      <c r="L992" s="2">
        <v>700</v>
      </c>
      <c r="M992" s="1" t="s">
        <v>680</v>
      </c>
      <c r="N992" s="1" t="s">
        <v>887</v>
      </c>
      <c r="O992" s="1"/>
      <c r="P992" s="1"/>
      <c r="Q992" s="1"/>
      <c r="R992" s="1"/>
      <c r="S992" s="1"/>
      <c r="T992" s="1"/>
      <c r="U992" s="1" t="s">
        <v>666</v>
      </c>
      <c r="V992" s="1" t="s">
        <v>667</v>
      </c>
      <c r="W992" s="1"/>
      <c r="X992" s="1" t="e">
        <f t="shared" si="75"/>
        <v>#N/A</v>
      </c>
      <c r="Y992" s="1" t="e">
        <f t="shared" si="76"/>
        <v>#N/A</v>
      </c>
      <c r="Z992" s="1" t="e">
        <f t="shared" si="77"/>
        <v>#N/A</v>
      </c>
      <c r="AA992" s="1" t="e">
        <f t="shared" si="78"/>
        <v>#N/A</v>
      </c>
      <c r="AB992" s="1" t="e">
        <f t="shared" si="79"/>
        <v>#N/A</v>
      </c>
    </row>
    <row r="993" spans="1:28" hidden="1" x14ac:dyDescent="0.3">
      <c r="A993" s="1">
        <v>986</v>
      </c>
      <c r="B993" s="1" t="s">
        <v>855</v>
      </c>
      <c r="C993" s="5">
        <v>43676.417199074072</v>
      </c>
      <c r="D993" s="1" t="s">
        <v>1667</v>
      </c>
      <c r="E993" s="1" t="s">
        <v>90</v>
      </c>
      <c r="F993" s="1" t="s">
        <v>700</v>
      </c>
      <c r="G993" s="1" t="s">
        <v>653</v>
      </c>
      <c r="H993" s="1" t="s">
        <v>765</v>
      </c>
      <c r="I993" s="1" t="s">
        <v>85</v>
      </c>
      <c r="J993" s="1" t="s">
        <v>109</v>
      </c>
      <c r="K993" s="1" t="s">
        <v>103</v>
      </c>
      <c r="L993" s="2">
        <v>666</v>
      </c>
      <c r="M993" s="1" t="s">
        <v>733</v>
      </c>
      <c r="N993" s="1" t="s">
        <v>887</v>
      </c>
      <c r="O993" s="1"/>
      <c r="P993" s="1"/>
      <c r="Q993" s="1"/>
      <c r="R993" s="1"/>
      <c r="S993" s="1"/>
      <c r="T993" s="1"/>
      <c r="U993" s="1" t="s">
        <v>666</v>
      </c>
      <c r="V993" s="1" t="s">
        <v>667</v>
      </c>
      <c r="W993" s="1"/>
      <c r="X993" s="1" t="e">
        <f t="shared" si="75"/>
        <v>#N/A</v>
      </c>
      <c r="Y993" s="1" t="e">
        <f t="shared" si="76"/>
        <v>#N/A</v>
      </c>
      <c r="Z993" s="1" t="e">
        <f t="shared" si="77"/>
        <v>#N/A</v>
      </c>
      <c r="AA993" s="1" t="e">
        <f t="shared" si="78"/>
        <v>#N/A</v>
      </c>
      <c r="AB993" s="1" t="e">
        <f t="shared" si="79"/>
        <v>#N/A</v>
      </c>
    </row>
    <row r="994" spans="1:28" hidden="1" x14ac:dyDescent="0.3">
      <c r="A994" s="1">
        <v>989</v>
      </c>
      <c r="B994" s="1" t="s">
        <v>1162</v>
      </c>
      <c r="C994" s="5">
        <v>43676.443136574075</v>
      </c>
      <c r="D994" s="1" t="s">
        <v>1668</v>
      </c>
      <c r="E994" s="1" t="s">
        <v>159</v>
      </c>
      <c r="F994" s="1" t="s">
        <v>688</v>
      </c>
      <c r="G994" s="1" t="s">
        <v>653</v>
      </c>
      <c r="H994" s="1" t="s">
        <v>765</v>
      </c>
      <c r="I994" s="1" t="s">
        <v>39</v>
      </c>
      <c r="J994" s="1" t="s">
        <v>210</v>
      </c>
      <c r="K994" s="1" t="s">
        <v>214</v>
      </c>
      <c r="L994" s="2">
        <v>118</v>
      </c>
      <c r="M994" s="1" t="s">
        <v>1506</v>
      </c>
      <c r="N994" s="1" t="s">
        <v>887</v>
      </c>
      <c r="O994" s="1"/>
      <c r="P994" s="1" t="s">
        <v>818</v>
      </c>
      <c r="Q994" s="1" t="s">
        <v>97</v>
      </c>
      <c r="R994" s="1" t="s">
        <v>218</v>
      </c>
      <c r="S994" s="1" t="s">
        <v>1115</v>
      </c>
      <c r="T994" s="1"/>
      <c r="U994" s="1" t="s">
        <v>657</v>
      </c>
      <c r="V994" s="1" t="s">
        <v>658</v>
      </c>
      <c r="W994" s="1"/>
      <c r="X994" s="1" t="e">
        <f t="shared" si="75"/>
        <v>#N/A</v>
      </c>
      <c r="Y994" s="1" t="e">
        <f t="shared" si="76"/>
        <v>#N/A</v>
      </c>
      <c r="Z994" s="1" t="e">
        <f t="shared" si="77"/>
        <v>#N/A</v>
      </c>
      <c r="AA994" s="1" t="e">
        <f t="shared" si="78"/>
        <v>#N/A</v>
      </c>
      <c r="AB994" s="1" t="e">
        <f t="shared" si="79"/>
        <v>#N/A</v>
      </c>
    </row>
    <row r="995" spans="1:28" hidden="1" x14ac:dyDescent="0.3">
      <c r="A995" s="1">
        <v>994</v>
      </c>
      <c r="B995" s="1" t="s">
        <v>1110</v>
      </c>
      <c r="C995" s="5">
        <v>43678.479166666664</v>
      </c>
      <c r="D995" s="1" t="s">
        <v>1674</v>
      </c>
      <c r="E995" s="1" t="s">
        <v>90</v>
      </c>
      <c r="F995" s="1" t="s">
        <v>700</v>
      </c>
      <c r="G995" s="1" t="s">
        <v>653</v>
      </c>
      <c r="H995" s="1" t="s">
        <v>765</v>
      </c>
      <c r="I995" s="1" t="s">
        <v>123</v>
      </c>
      <c r="J995" s="1" t="s">
        <v>210</v>
      </c>
      <c r="K995" s="1" t="s">
        <v>340</v>
      </c>
      <c r="L995" s="2">
        <v>704</v>
      </c>
      <c r="M995" s="1" t="s">
        <v>747</v>
      </c>
      <c r="N995" s="1" t="s">
        <v>887</v>
      </c>
      <c r="O995" s="1"/>
      <c r="P995" s="1"/>
      <c r="Q995" s="1"/>
      <c r="R995" s="1"/>
      <c r="S995" s="1"/>
      <c r="T995" s="1"/>
      <c r="U995" s="1" t="s">
        <v>666</v>
      </c>
      <c r="V995" s="1" t="s">
        <v>667</v>
      </c>
      <c r="W995" s="1"/>
      <c r="X995" s="1" t="e">
        <f t="shared" si="75"/>
        <v>#N/A</v>
      </c>
      <c r="Y995" s="1" t="e">
        <f t="shared" si="76"/>
        <v>#N/A</v>
      </c>
      <c r="Z995" s="1" t="e">
        <f t="shared" si="77"/>
        <v>#N/A</v>
      </c>
      <c r="AA995" s="1" t="e">
        <f t="shared" si="78"/>
        <v>#N/A</v>
      </c>
      <c r="AB995" s="1" t="e">
        <f t="shared" si="79"/>
        <v>#N/A</v>
      </c>
    </row>
    <row r="996" spans="1:28" hidden="1" x14ac:dyDescent="0.3">
      <c r="A996" s="1">
        <v>995</v>
      </c>
      <c r="B996" s="1" t="s">
        <v>1110</v>
      </c>
      <c r="C996" s="5">
        <v>43678.544525462959</v>
      </c>
      <c r="D996" s="1" t="s">
        <v>1675</v>
      </c>
      <c r="E996" s="1" t="s">
        <v>90</v>
      </c>
      <c r="F996" s="1" t="s">
        <v>700</v>
      </c>
      <c r="G996" s="1" t="s">
        <v>653</v>
      </c>
      <c r="H996" s="1" t="s">
        <v>765</v>
      </c>
      <c r="I996" s="1" t="s">
        <v>123</v>
      </c>
      <c r="J996" s="1" t="s">
        <v>210</v>
      </c>
      <c r="K996" s="1" t="s">
        <v>340</v>
      </c>
      <c r="L996" s="2">
        <v>704</v>
      </c>
      <c r="M996" s="1" t="s">
        <v>747</v>
      </c>
      <c r="N996" s="1" t="s">
        <v>887</v>
      </c>
      <c r="O996" s="1"/>
      <c r="P996" s="1"/>
      <c r="Q996" s="1"/>
      <c r="R996" s="1"/>
      <c r="S996" s="1"/>
      <c r="T996" s="1"/>
      <c r="U996" s="1" t="s">
        <v>666</v>
      </c>
      <c r="V996" s="1" t="s">
        <v>667</v>
      </c>
      <c r="W996" s="1"/>
      <c r="X996" s="1" t="e">
        <f t="shared" si="75"/>
        <v>#N/A</v>
      </c>
      <c r="Y996" s="1" t="e">
        <f t="shared" si="76"/>
        <v>#N/A</v>
      </c>
      <c r="Z996" s="1" t="e">
        <f t="shared" si="77"/>
        <v>#N/A</v>
      </c>
      <c r="AA996" s="1" t="e">
        <f t="shared" si="78"/>
        <v>#N/A</v>
      </c>
      <c r="AB996" s="1" t="e">
        <f t="shared" si="79"/>
        <v>#N/A</v>
      </c>
    </row>
    <row r="997" spans="1:28" hidden="1" x14ac:dyDescent="0.3">
      <c r="A997" s="1">
        <v>996</v>
      </c>
      <c r="B997" s="1" t="s">
        <v>855</v>
      </c>
      <c r="C997" s="5">
        <v>43678.70244212963</v>
      </c>
      <c r="D997" s="1" t="s">
        <v>1676</v>
      </c>
      <c r="E997" s="1" t="s">
        <v>90</v>
      </c>
      <c r="F997" s="1" t="s">
        <v>700</v>
      </c>
      <c r="G997" s="1" t="s">
        <v>653</v>
      </c>
      <c r="H997" s="1" t="s">
        <v>765</v>
      </c>
      <c r="I997" s="1" t="s">
        <v>85</v>
      </c>
      <c r="J997" s="1" t="s">
        <v>109</v>
      </c>
      <c r="K997" s="1" t="s">
        <v>103</v>
      </c>
      <c r="L997" s="2">
        <v>666</v>
      </c>
      <c r="M997" s="1" t="s">
        <v>733</v>
      </c>
      <c r="N997" s="1" t="s">
        <v>887</v>
      </c>
      <c r="O997" s="1"/>
      <c r="P997" s="1"/>
      <c r="Q997" s="1"/>
      <c r="R997" s="1"/>
      <c r="S997" s="1"/>
      <c r="T997" s="1"/>
      <c r="U997" s="1" t="s">
        <v>666</v>
      </c>
      <c r="V997" s="1" t="s">
        <v>667</v>
      </c>
      <c r="W997" s="1"/>
      <c r="X997" s="1" t="e">
        <f t="shared" si="75"/>
        <v>#N/A</v>
      </c>
      <c r="Y997" s="1" t="e">
        <f t="shared" si="76"/>
        <v>#N/A</v>
      </c>
      <c r="Z997" s="1" t="e">
        <f t="shared" si="77"/>
        <v>#N/A</v>
      </c>
      <c r="AA997" s="1" t="e">
        <f t="shared" si="78"/>
        <v>#N/A</v>
      </c>
      <c r="AB997" s="1" t="e">
        <f t="shared" si="79"/>
        <v>#N/A</v>
      </c>
    </row>
    <row r="998" spans="1:28" hidden="1" x14ac:dyDescent="0.3">
      <c r="A998" s="1">
        <v>997</v>
      </c>
      <c r="B998" s="1" t="s">
        <v>678</v>
      </c>
      <c r="C998" s="5">
        <v>43678.730879629627</v>
      </c>
      <c r="D998" s="1" t="s">
        <v>1677</v>
      </c>
      <c r="E998" s="1" t="s">
        <v>48</v>
      </c>
      <c r="F998" s="1" t="s">
        <v>652</v>
      </c>
      <c r="G998" s="1" t="s">
        <v>722</v>
      </c>
      <c r="H998" s="1" t="s">
        <v>765</v>
      </c>
      <c r="I998" s="1" t="s">
        <v>123</v>
      </c>
      <c r="J998" s="1" t="s">
        <v>128</v>
      </c>
      <c r="K998" s="1" t="s">
        <v>122</v>
      </c>
      <c r="L998" s="2">
        <v>700</v>
      </c>
      <c r="M998" s="1" t="s">
        <v>680</v>
      </c>
      <c r="N998" s="1" t="s">
        <v>887</v>
      </c>
      <c r="O998" s="1"/>
      <c r="P998" s="1"/>
      <c r="Q998" s="1"/>
      <c r="R998" s="1"/>
      <c r="S998" s="1"/>
      <c r="T998" s="1"/>
      <c r="U998" s="1" t="s">
        <v>666</v>
      </c>
      <c r="V998" s="1" t="s">
        <v>667</v>
      </c>
      <c r="W998" s="1"/>
      <c r="X998" s="1" t="e">
        <f t="shared" si="75"/>
        <v>#N/A</v>
      </c>
      <c r="Y998" s="1" t="e">
        <f t="shared" si="76"/>
        <v>#N/A</v>
      </c>
      <c r="Z998" s="1" t="e">
        <f t="shared" si="77"/>
        <v>#N/A</v>
      </c>
      <c r="AA998" s="1" t="e">
        <f t="shared" si="78"/>
        <v>#N/A</v>
      </c>
      <c r="AB998" s="1" t="e">
        <f t="shared" si="79"/>
        <v>#N/A</v>
      </c>
    </row>
    <row r="999" spans="1:28" hidden="1" x14ac:dyDescent="0.3">
      <c r="A999" s="1">
        <v>1000</v>
      </c>
      <c r="B999" s="1" t="s">
        <v>340</v>
      </c>
      <c r="C999" s="5">
        <v>43679.705833333333</v>
      </c>
      <c r="D999" s="1" t="s">
        <v>1681</v>
      </c>
      <c r="E999" s="1" t="s">
        <v>90</v>
      </c>
      <c r="F999" s="1" t="s">
        <v>700</v>
      </c>
      <c r="G999" s="1" t="s">
        <v>653</v>
      </c>
      <c r="H999" s="1" t="s">
        <v>765</v>
      </c>
      <c r="I999" s="1" t="s">
        <v>123</v>
      </c>
      <c r="J999" s="1" t="s">
        <v>746</v>
      </c>
      <c r="K999" s="1" t="s">
        <v>340</v>
      </c>
      <c r="L999" s="2">
        <v>687</v>
      </c>
      <c r="M999" s="1" t="s">
        <v>908</v>
      </c>
      <c r="N999" s="1" t="s">
        <v>887</v>
      </c>
      <c r="O999" s="1"/>
      <c r="P999" s="1"/>
      <c r="Q999" s="1"/>
      <c r="R999" s="1"/>
      <c r="S999" s="1"/>
      <c r="T999" s="1"/>
      <c r="U999" s="1" t="s">
        <v>666</v>
      </c>
      <c r="V999" s="1" t="s">
        <v>667</v>
      </c>
      <c r="W999" s="1"/>
      <c r="X999" s="1" t="e">
        <f t="shared" si="75"/>
        <v>#N/A</v>
      </c>
      <c r="Y999" s="1" t="e">
        <f t="shared" si="76"/>
        <v>#N/A</v>
      </c>
      <c r="Z999" s="1" t="e">
        <f t="shared" si="77"/>
        <v>#N/A</v>
      </c>
      <c r="AA999" s="1" t="e">
        <f t="shared" si="78"/>
        <v>#N/A</v>
      </c>
      <c r="AB999" s="1" t="e">
        <f t="shared" si="79"/>
        <v>#N/A</v>
      </c>
    </row>
    <row r="1000" spans="1:28" hidden="1" x14ac:dyDescent="0.3">
      <c r="A1000" s="1">
        <v>1001</v>
      </c>
      <c r="B1000" s="1" t="s">
        <v>794</v>
      </c>
      <c r="C1000" s="5">
        <v>43679.737291666665</v>
      </c>
      <c r="D1000" s="1" t="s">
        <v>1682</v>
      </c>
      <c r="E1000" s="1" t="s">
        <v>48</v>
      </c>
      <c r="F1000" s="1" t="s">
        <v>652</v>
      </c>
      <c r="G1000" s="1" t="s">
        <v>653</v>
      </c>
      <c r="H1000" s="1" t="s">
        <v>765</v>
      </c>
      <c r="I1000" s="1" t="s">
        <v>85</v>
      </c>
      <c r="J1000" s="1" t="s">
        <v>98</v>
      </c>
      <c r="K1000" s="1" t="s">
        <v>596</v>
      </c>
      <c r="L1000" s="2">
        <v>645</v>
      </c>
      <c r="M1000" s="1" t="s">
        <v>797</v>
      </c>
      <c r="N1000" s="1" t="s">
        <v>887</v>
      </c>
      <c r="O1000" s="1"/>
      <c r="P1000" s="1"/>
      <c r="Q1000" s="1"/>
      <c r="R1000" s="1"/>
      <c r="S1000" s="1"/>
      <c r="T1000" s="1"/>
      <c r="U1000" s="1" t="s">
        <v>666</v>
      </c>
      <c r="V1000" s="1" t="s">
        <v>667</v>
      </c>
      <c r="W1000" s="1"/>
      <c r="X1000" s="1" t="e">
        <f t="shared" si="75"/>
        <v>#N/A</v>
      </c>
      <c r="Y1000" s="1" t="e">
        <f t="shared" si="76"/>
        <v>#N/A</v>
      </c>
      <c r="Z1000" s="1" t="e">
        <f t="shared" si="77"/>
        <v>#N/A</v>
      </c>
      <c r="AA1000" s="1" t="e">
        <f t="shared" si="78"/>
        <v>#N/A</v>
      </c>
      <c r="AB1000" s="1" t="e">
        <f t="shared" si="79"/>
        <v>#N/A</v>
      </c>
    </row>
    <row r="1001" spans="1:28" hidden="1" x14ac:dyDescent="0.3">
      <c r="A1001" s="1">
        <v>1004</v>
      </c>
      <c r="B1001" s="1" t="s">
        <v>1110</v>
      </c>
      <c r="C1001" s="5">
        <v>43682.694328703707</v>
      </c>
      <c r="D1001" s="1" t="s">
        <v>1686</v>
      </c>
      <c r="E1001" s="1" t="s">
        <v>90</v>
      </c>
      <c r="F1001" s="1" t="s">
        <v>700</v>
      </c>
      <c r="G1001" s="1" t="s">
        <v>653</v>
      </c>
      <c r="H1001" s="1" t="s">
        <v>765</v>
      </c>
      <c r="I1001" s="1" t="s">
        <v>123</v>
      </c>
      <c r="J1001" s="1" t="s">
        <v>210</v>
      </c>
      <c r="K1001" s="1" t="s">
        <v>340</v>
      </c>
      <c r="L1001" s="2">
        <v>704</v>
      </c>
      <c r="M1001" s="1" t="s">
        <v>747</v>
      </c>
      <c r="N1001" s="1" t="s">
        <v>887</v>
      </c>
      <c r="O1001" s="1"/>
      <c r="P1001" s="1"/>
      <c r="Q1001" s="1"/>
      <c r="R1001" s="1"/>
      <c r="S1001" s="1"/>
      <c r="T1001" s="1"/>
      <c r="U1001" s="1" t="s">
        <v>666</v>
      </c>
      <c r="V1001" s="1" t="s">
        <v>667</v>
      </c>
      <c r="W1001" s="1"/>
      <c r="X1001" s="1" t="e">
        <f t="shared" si="75"/>
        <v>#N/A</v>
      </c>
      <c r="Y1001" s="1" t="e">
        <f t="shared" si="76"/>
        <v>#N/A</v>
      </c>
      <c r="Z1001" s="1" t="e">
        <f t="shared" si="77"/>
        <v>#N/A</v>
      </c>
      <c r="AA1001" s="1" t="e">
        <f t="shared" si="78"/>
        <v>#N/A</v>
      </c>
      <c r="AB1001" s="1" t="e">
        <f t="shared" si="79"/>
        <v>#N/A</v>
      </c>
    </row>
    <row r="1002" spans="1:28" hidden="1" x14ac:dyDescent="0.3">
      <c r="A1002" s="1">
        <v>1007</v>
      </c>
      <c r="B1002" s="1" t="s">
        <v>1277</v>
      </c>
      <c r="C1002" s="5">
        <v>43683.480312500003</v>
      </c>
      <c r="D1002" s="1" t="s">
        <v>1687</v>
      </c>
      <c r="E1002" s="1" t="s">
        <v>159</v>
      </c>
      <c r="F1002" s="1" t="s">
        <v>688</v>
      </c>
      <c r="G1002" s="1" t="s">
        <v>653</v>
      </c>
      <c r="H1002" s="1" t="s">
        <v>765</v>
      </c>
      <c r="I1002" s="1" t="s">
        <v>39</v>
      </c>
      <c r="J1002" s="1" t="s">
        <v>210</v>
      </c>
      <c r="K1002" s="1" t="s">
        <v>214</v>
      </c>
      <c r="L1002" s="2">
        <v>2</v>
      </c>
      <c r="M1002" s="1" t="s">
        <v>838</v>
      </c>
      <c r="N1002" s="1" t="s">
        <v>887</v>
      </c>
      <c r="O1002" s="1"/>
      <c r="P1002" s="1"/>
      <c r="Q1002" s="1"/>
      <c r="R1002" s="1"/>
      <c r="S1002" s="1"/>
      <c r="T1002" s="1"/>
      <c r="U1002" s="1" t="s">
        <v>666</v>
      </c>
      <c r="V1002" s="1" t="s">
        <v>667</v>
      </c>
      <c r="W1002" s="1"/>
      <c r="X1002" s="1" t="e">
        <f t="shared" si="75"/>
        <v>#N/A</v>
      </c>
      <c r="Y1002" s="1" t="e">
        <f t="shared" si="76"/>
        <v>#N/A</v>
      </c>
      <c r="Z1002" s="1" t="e">
        <f t="shared" si="77"/>
        <v>#N/A</v>
      </c>
      <c r="AA1002" s="1" t="e">
        <f t="shared" si="78"/>
        <v>#N/A</v>
      </c>
      <c r="AB1002" s="1" t="e">
        <f t="shared" si="79"/>
        <v>#N/A</v>
      </c>
    </row>
    <row r="1003" spans="1:28" hidden="1" x14ac:dyDescent="0.3">
      <c r="A1003" s="1">
        <v>1008</v>
      </c>
      <c r="B1003" s="1" t="s">
        <v>1110</v>
      </c>
      <c r="C1003" s="5">
        <v>43683.703796296293</v>
      </c>
      <c r="D1003" s="1" t="s">
        <v>1688</v>
      </c>
      <c r="E1003" s="1" t="s">
        <v>90</v>
      </c>
      <c r="F1003" s="1" t="s">
        <v>700</v>
      </c>
      <c r="G1003" s="1" t="s">
        <v>653</v>
      </c>
      <c r="H1003" s="1" t="s">
        <v>765</v>
      </c>
      <c r="I1003" s="1" t="s">
        <v>123</v>
      </c>
      <c r="J1003" s="1" t="s">
        <v>210</v>
      </c>
      <c r="K1003" s="1" t="s">
        <v>340</v>
      </c>
      <c r="L1003" s="2">
        <v>704</v>
      </c>
      <c r="M1003" s="1" t="s">
        <v>747</v>
      </c>
      <c r="N1003" s="1" t="s">
        <v>887</v>
      </c>
      <c r="O1003" s="1"/>
      <c r="P1003" s="1"/>
      <c r="Q1003" s="1"/>
      <c r="R1003" s="1"/>
      <c r="S1003" s="1"/>
      <c r="T1003" s="1"/>
      <c r="U1003" s="1" t="s">
        <v>666</v>
      </c>
      <c r="V1003" s="1" t="s">
        <v>667</v>
      </c>
      <c r="W1003" s="1"/>
      <c r="X1003" s="1" t="e">
        <f t="shared" si="75"/>
        <v>#N/A</v>
      </c>
      <c r="Y1003" s="1" t="e">
        <f t="shared" si="76"/>
        <v>#N/A</v>
      </c>
      <c r="Z1003" s="1" t="e">
        <f t="shared" si="77"/>
        <v>#N/A</v>
      </c>
      <c r="AA1003" s="1" t="e">
        <f t="shared" si="78"/>
        <v>#N/A</v>
      </c>
      <c r="AB1003" s="1" t="e">
        <f t="shared" si="79"/>
        <v>#N/A</v>
      </c>
    </row>
    <row r="1004" spans="1:28" hidden="1" x14ac:dyDescent="0.3">
      <c r="A1004" s="1">
        <v>1009</v>
      </c>
      <c r="B1004" s="1" t="s">
        <v>855</v>
      </c>
      <c r="C1004" s="5">
        <v>43684.436284722222</v>
      </c>
      <c r="D1004" s="1" t="s">
        <v>1689</v>
      </c>
      <c r="E1004" s="1" t="s">
        <v>90</v>
      </c>
      <c r="F1004" s="1" t="s">
        <v>700</v>
      </c>
      <c r="G1004" s="1" t="s">
        <v>653</v>
      </c>
      <c r="H1004" s="1" t="s">
        <v>765</v>
      </c>
      <c r="I1004" s="1" t="s">
        <v>85</v>
      </c>
      <c r="J1004" s="1" t="s">
        <v>109</v>
      </c>
      <c r="K1004" s="1" t="s">
        <v>103</v>
      </c>
      <c r="L1004" s="2">
        <v>666</v>
      </c>
      <c r="M1004" s="1" t="s">
        <v>733</v>
      </c>
      <c r="N1004" s="1" t="s">
        <v>887</v>
      </c>
      <c r="O1004" s="1"/>
      <c r="P1004" s="1"/>
      <c r="Q1004" s="1"/>
      <c r="R1004" s="1"/>
      <c r="S1004" s="1"/>
      <c r="T1004" s="1"/>
      <c r="U1004" s="1" t="s">
        <v>666</v>
      </c>
      <c r="V1004" s="1" t="s">
        <v>667</v>
      </c>
      <c r="W1004" s="1"/>
      <c r="X1004" s="1" t="e">
        <f t="shared" si="75"/>
        <v>#N/A</v>
      </c>
      <c r="Y1004" s="1" t="e">
        <f t="shared" si="76"/>
        <v>#N/A</v>
      </c>
      <c r="Z1004" s="1" t="e">
        <f t="shared" si="77"/>
        <v>#N/A</v>
      </c>
      <c r="AA1004" s="1" t="e">
        <f t="shared" si="78"/>
        <v>#N/A</v>
      </c>
      <c r="AB1004" s="1" t="e">
        <f t="shared" si="79"/>
        <v>#N/A</v>
      </c>
    </row>
    <row r="1005" spans="1:28" hidden="1" x14ac:dyDescent="0.3">
      <c r="A1005" s="1">
        <v>1010</v>
      </c>
      <c r="B1005" s="1" t="s">
        <v>1222</v>
      </c>
      <c r="C1005" s="5">
        <v>43684.726099537038</v>
      </c>
      <c r="D1005" s="1" t="s">
        <v>1690</v>
      </c>
      <c r="E1005" s="1" t="s">
        <v>48</v>
      </c>
      <c r="F1005" s="1" t="s">
        <v>652</v>
      </c>
      <c r="G1005" s="1" t="s">
        <v>653</v>
      </c>
      <c r="H1005" s="1" t="s">
        <v>765</v>
      </c>
      <c r="I1005" s="1" t="s">
        <v>55</v>
      </c>
      <c r="J1005" s="1" t="s">
        <v>277</v>
      </c>
      <c r="K1005" s="1" t="s">
        <v>650</v>
      </c>
      <c r="L1005" s="2">
        <v>614</v>
      </c>
      <c r="M1005" s="1" t="s">
        <v>808</v>
      </c>
      <c r="N1005" s="1" t="s">
        <v>887</v>
      </c>
      <c r="O1005" s="1"/>
      <c r="P1005" s="1"/>
      <c r="Q1005" s="1"/>
      <c r="R1005" s="1"/>
      <c r="S1005" s="1"/>
      <c r="T1005" s="1"/>
      <c r="U1005" s="1" t="s">
        <v>666</v>
      </c>
      <c r="V1005" s="1" t="s">
        <v>667</v>
      </c>
      <c r="W1005" s="1"/>
      <c r="X1005" s="1" t="e">
        <f t="shared" si="75"/>
        <v>#N/A</v>
      </c>
      <c r="Y1005" s="1" t="e">
        <f t="shared" si="76"/>
        <v>#N/A</v>
      </c>
      <c r="Z1005" s="1" t="e">
        <f t="shared" si="77"/>
        <v>#N/A</v>
      </c>
      <c r="AA1005" s="1" t="e">
        <f t="shared" si="78"/>
        <v>#N/A</v>
      </c>
      <c r="AB1005" s="1" t="e">
        <f t="shared" si="79"/>
        <v>#N/A</v>
      </c>
    </row>
    <row r="1006" spans="1:28" hidden="1" x14ac:dyDescent="0.3">
      <c r="A1006" s="1">
        <v>1011</v>
      </c>
      <c r="B1006" s="1" t="s">
        <v>1238</v>
      </c>
      <c r="C1006" s="5">
        <v>43686.437905092593</v>
      </c>
      <c r="D1006" s="1" t="s">
        <v>1691</v>
      </c>
      <c r="E1006" s="1" t="s">
        <v>48</v>
      </c>
      <c r="F1006" s="1" t="s">
        <v>652</v>
      </c>
      <c r="G1006" s="1" t="s">
        <v>653</v>
      </c>
      <c r="H1006" s="1" t="s">
        <v>765</v>
      </c>
      <c r="I1006" s="1" t="s">
        <v>123</v>
      </c>
      <c r="J1006" s="1" t="s">
        <v>50</v>
      </c>
      <c r="K1006" s="1" t="s">
        <v>281</v>
      </c>
      <c r="L1006" s="2">
        <v>959</v>
      </c>
      <c r="M1006" s="1" t="s">
        <v>1062</v>
      </c>
      <c r="N1006" s="1" t="s">
        <v>183</v>
      </c>
      <c r="O1006" s="1"/>
      <c r="P1006" s="1"/>
      <c r="Q1006" s="1"/>
      <c r="R1006" s="1" t="s">
        <v>218</v>
      </c>
      <c r="S1006" s="1" t="s">
        <v>1692</v>
      </c>
      <c r="T1006" s="1"/>
      <c r="U1006" s="1" t="s">
        <v>815</v>
      </c>
      <c r="V1006" s="1"/>
      <c r="W1006" s="1" t="s">
        <v>1010</v>
      </c>
      <c r="X1006" s="1" t="e">
        <f t="shared" si="75"/>
        <v>#N/A</v>
      </c>
      <c r="Y1006" s="1" t="e">
        <f t="shared" si="76"/>
        <v>#N/A</v>
      </c>
      <c r="Z1006" s="1" t="e">
        <f t="shared" si="77"/>
        <v>#N/A</v>
      </c>
      <c r="AA1006" s="1" t="e">
        <f t="shared" si="78"/>
        <v>#N/A</v>
      </c>
      <c r="AB1006" s="1" t="e">
        <f t="shared" si="79"/>
        <v>#N/A</v>
      </c>
    </row>
    <row r="1007" spans="1:28" hidden="1" x14ac:dyDescent="0.3">
      <c r="A1007" s="1">
        <v>1014</v>
      </c>
      <c r="B1007" s="1" t="s">
        <v>340</v>
      </c>
      <c r="C1007" s="5">
        <v>43689.534745370373</v>
      </c>
      <c r="D1007" s="1" t="s">
        <v>1695</v>
      </c>
      <c r="E1007" s="1" t="s">
        <v>90</v>
      </c>
      <c r="F1007" s="1" t="s">
        <v>700</v>
      </c>
      <c r="G1007" s="1" t="s">
        <v>653</v>
      </c>
      <c r="H1007" s="1" t="s">
        <v>765</v>
      </c>
      <c r="I1007" s="1" t="s">
        <v>123</v>
      </c>
      <c r="J1007" s="1" t="s">
        <v>210</v>
      </c>
      <c r="K1007" s="1" t="s">
        <v>340</v>
      </c>
      <c r="L1007" s="2">
        <v>704</v>
      </c>
      <c r="M1007" s="1" t="s">
        <v>747</v>
      </c>
      <c r="N1007" s="1" t="s">
        <v>887</v>
      </c>
      <c r="O1007" s="1"/>
      <c r="P1007" s="1"/>
      <c r="Q1007" s="1"/>
      <c r="R1007" s="1"/>
      <c r="S1007" s="1"/>
      <c r="T1007" s="1"/>
      <c r="U1007" s="1" t="s">
        <v>666</v>
      </c>
      <c r="V1007" s="1" t="s">
        <v>667</v>
      </c>
      <c r="W1007" s="1"/>
      <c r="X1007" s="1" t="e">
        <f t="shared" si="75"/>
        <v>#N/A</v>
      </c>
      <c r="Y1007" s="1" t="e">
        <f t="shared" si="76"/>
        <v>#N/A</v>
      </c>
      <c r="Z1007" s="1" t="e">
        <f t="shared" si="77"/>
        <v>#N/A</v>
      </c>
      <c r="AA1007" s="1" t="e">
        <f t="shared" si="78"/>
        <v>#N/A</v>
      </c>
      <c r="AB1007" s="1" t="e">
        <f t="shared" si="79"/>
        <v>#N/A</v>
      </c>
    </row>
    <row r="1008" spans="1:28" hidden="1" x14ac:dyDescent="0.3">
      <c r="A1008" s="1">
        <v>1015</v>
      </c>
      <c r="B1008" s="1" t="s">
        <v>340</v>
      </c>
      <c r="C1008" s="5">
        <v>43690.441678240742</v>
      </c>
      <c r="D1008" s="1" t="s">
        <v>1696</v>
      </c>
      <c r="E1008" s="1" t="s">
        <v>90</v>
      </c>
      <c r="F1008" s="1" t="s">
        <v>700</v>
      </c>
      <c r="G1008" s="1" t="s">
        <v>653</v>
      </c>
      <c r="H1008" s="1" t="s">
        <v>765</v>
      </c>
      <c r="I1008" s="1" t="s">
        <v>123</v>
      </c>
      <c r="J1008" s="1" t="s">
        <v>210</v>
      </c>
      <c r="K1008" s="1" t="s">
        <v>340</v>
      </c>
      <c r="L1008" s="2">
        <v>704</v>
      </c>
      <c r="M1008" s="1" t="s">
        <v>747</v>
      </c>
      <c r="N1008" s="1" t="s">
        <v>887</v>
      </c>
      <c r="O1008" s="1"/>
      <c r="P1008" s="1"/>
      <c r="Q1008" s="1"/>
      <c r="R1008" s="1"/>
      <c r="S1008" s="1"/>
      <c r="T1008" s="1"/>
      <c r="U1008" s="1" t="s">
        <v>666</v>
      </c>
      <c r="V1008" s="1" t="s">
        <v>667</v>
      </c>
      <c r="W1008" s="1"/>
      <c r="X1008" s="1" t="e">
        <f t="shared" si="75"/>
        <v>#N/A</v>
      </c>
      <c r="Y1008" s="1" t="e">
        <f t="shared" si="76"/>
        <v>#N/A</v>
      </c>
      <c r="Z1008" s="1" t="e">
        <f t="shared" si="77"/>
        <v>#N/A</v>
      </c>
      <c r="AA1008" s="1" t="e">
        <f t="shared" si="78"/>
        <v>#N/A</v>
      </c>
      <c r="AB1008" s="1" t="e">
        <f t="shared" si="79"/>
        <v>#N/A</v>
      </c>
    </row>
    <row r="1009" spans="1:28" hidden="1" x14ac:dyDescent="0.3">
      <c r="A1009" s="1">
        <v>1016</v>
      </c>
      <c r="B1009" s="1" t="s">
        <v>340</v>
      </c>
      <c r="C1009" s="5">
        <v>43690.45108796296</v>
      </c>
      <c r="D1009" s="1" t="s">
        <v>1697</v>
      </c>
      <c r="E1009" s="1" t="s">
        <v>90</v>
      </c>
      <c r="F1009" s="1" t="s">
        <v>700</v>
      </c>
      <c r="G1009" s="1" t="s">
        <v>653</v>
      </c>
      <c r="H1009" s="1" t="s">
        <v>765</v>
      </c>
      <c r="I1009" s="1" t="s">
        <v>123</v>
      </c>
      <c r="J1009" s="1" t="s">
        <v>210</v>
      </c>
      <c r="K1009" s="1" t="s">
        <v>340</v>
      </c>
      <c r="L1009" s="2">
        <v>704</v>
      </c>
      <c r="M1009" s="1" t="s">
        <v>747</v>
      </c>
      <c r="N1009" s="1" t="s">
        <v>887</v>
      </c>
      <c r="O1009" s="1"/>
      <c r="P1009" s="1"/>
      <c r="Q1009" s="1"/>
      <c r="R1009" s="1"/>
      <c r="S1009" s="1"/>
      <c r="T1009" s="1"/>
      <c r="U1009" s="1" t="s">
        <v>666</v>
      </c>
      <c r="V1009" s="1" t="s">
        <v>667</v>
      </c>
      <c r="W1009" s="1"/>
      <c r="X1009" s="1" t="e">
        <f t="shared" si="75"/>
        <v>#N/A</v>
      </c>
      <c r="Y1009" s="1" t="e">
        <f t="shared" si="76"/>
        <v>#N/A</v>
      </c>
      <c r="Z1009" s="1" t="e">
        <f t="shared" si="77"/>
        <v>#N/A</v>
      </c>
      <c r="AA1009" s="1" t="e">
        <f t="shared" si="78"/>
        <v>#N/A</v>
      </c>
      <c r="AB1009" s="1" t="e">
        <f t="shared" si="79"/>
        <v>#N/A</v>
      </c>
    </row>
    <row r="1010" spans="1:28" hidden="1" x14ac:dyDescent="0.3">
      <c r="A1010" s="1">
        <v>1017</v>
      </c>
      <c r="B1010" s="1" t="s">
        <v>340</v>
      </c>
      <c r="C1010" s="5">
        <v>43690.521319444444</v>
      </c>
      <c r="D1010" s="1" t="s">
        <v>1698</v>
      </c>
      <c r="E1010" s="1" t="s">
        <v>90</v>
      </c>
      <c r="F1010" s="1" t="s">
        <v>700</v>
      </c>
      <c r="G1010" s="1" t="s">
        <v>653</v>
      </c>
      <c r="H1010" s="1" t="s">
        <v>765</v>
      </c>
      <c r="I1010" s="1" t="s">
        <v>123</v>
      </c>
      <c r="J1010" s="1" t="s">
        <v>210</v>
      </c>
      <c r="K1010" s="1" t="s">
        <v>340</v>
      </c>
      <c r="L1010" s="2">
        <v>704</v>
      </c>
      <c r="M1010" s="1" t="s">
        <v>747</v>
      </c>
      <c r="N1010" s="1" t="s">
        <v>887</v>
      </c>
      <c r="O1010" s="1"/>
      <c r="P1010" s="1"/>
      <c r="Q1010" s="1"/>
      <c r="R1010" s="1"/>
      <c r="S1010" s="1"/>
      <c r="T1010" s="1"/>
      <c r="U1010" s="1" t="s">
        <v>666</v>
      </c>
      <c r="V1010" s="1" t="s">
        <v>667</v>
      </c>
      <c r="W1010" s="1"/>
      <c r="X1010" s="1" t="e">
        <f t="shared" si="75"/>
        <v>#N/A</v>
      </c>
      <c r="Y1010" s="1" t="e">
        <f t="shared" si="76"/>
        <v>#N/A</v>
      </c>
      <c r="Z1010" s="1" t="e">
        <f t="shared" si="77"/>
        <v>#N/A</v>
      </c>
      <c r="AA1010" s="1" t="e">
        <f t="shared" si="78"/>
        <v>#N/A</v>
      </c>
      <c r="AB1010" s="1" t="e">
        <f t="shared" si="79"/>
        <v>#N/A</v>
      </c>
    </row>
    <row r="1011" spans="1:28" hidden="1" x14ac:dyDescent="0.3">
      <c r="A1011" s="1">
        <v>1018</v>
      </c>
      <c r="B1011" s="1" t="s">
        <v>54</v>
      </c>
      <c r="C1011" s="5">
        <v>43690.77547453704</v>
      </c>
      <c r="D1011" s="1" t="s">
        <v>1699</v>
      </c>
      <c r="E1011" s="1" t="s">
        <v>61</v>
      </c>
      <c r="F1011" s="1" t="s">
        <v>719</v>
      </c>
      <c r="G1011" s="1" t="s">
        <v>653</v>
      </c>
      <c r="H1011" s="1" t="s">
        <v>765</v>
      </c>
      <c r="I1011" s="1" t="s">
        <v>55</v>
      </c>
      <c r="J1011" s="1" t="s">
        <v>62</v>
      </c>
      <c r="K1011" s="1" t="s">
        <v>54</v>
      </c>
      <c r="L1011" s="2">
        <v>299</v>
      </c>
      <c r="M1011" s="1" t="s">
        <v>757</v>
      </c>
      <c r="N1011" s="1" t="s">
        <v>887</v>
      </c>
      <c r="O1011" s="1"/>
      <c r="P1011" s="1"/>
      <c r="Q1011" s="1"/>
      <c r="R1011" s="1"/>
      <c r="S1011" s="1"/>
      <c r="T1011" s="1"/>
      <c r="U1011" s="1" t="s">
        <v>666</v>
      </c>
      <c r="V1011" s="1" t="s">
        <v>667</v>
      </c>
      <c r="W1011" s="1"/>
      <c r="X1011" s="1" t="e">
        <f t="shared" si="75"/>
        <v>#N/A</v>
      </c>
      <c r="Y1011" s="1" t="e">
        <f t="shared" si="76"/>
        <v>#N/A</v>
      </c>
      <c r="Z1011" s="1" t="e">
        <f t="shared" si="77"/>
        <v>#N/A</v>
      </c>
      <c r="AA1011" s="1" t="e">
        <f t="shared" si="78"/>
        <v>#N/A</v>
      </c>
      <c r="AB1011" s="1" t="e">
        <f t="shared" si="79"/>
        <v>#N/A</v>
      </c>
    </row>
    <row r="1012" spans="1:28" hidden="1" x14ac:dyDescent="0.3">
      <c r="A1012" s="1">
        <v>1022</v>
      </c>
      <c r="B1012" s="1" t="s">
        <v>1497</v>
      </c>
      <c r="C1012" s="5">
        <v>43691.796342592592</v>
      </c>
      <c r="D1012" s="1" t="s">
        <v>1704</v>
      </c>
      <c r="E1012" s="1" t="s">
        <v>48</v>
      </c>
      <c r="F1012" s="1" t="s">
        <v>652</v>
      </c>
      <c r="G1012" s="1" t="s">
        <v>653</v>
      </c>
      <c r="H1012" s="1" t="s">
        <v>765</v>
      </c>
      <c r="I1012" s="1" t="s">
        <v>55</v>
      </c>
      <c r="J1012" s="1" t="s">
        <v>211</v>
      </c>
      <c r="K1012" s="1" t="s">
        <v>650</v>
      </c>
      <c r="L1012" s="2">
        <v>724</v>
      </c>
      <c r="M1012" s="1" t="s">
        <v>1705</v>
      </c>
      <c r="N1012" s="1" t="s">
        <v>887</v>
      </c>
      <c r="O1012" s="1"/>
      <c r="P1012" s="1"/>
      <c r="Q1012" s="1"/>
      <c r="R1012" s="1"/>
      <c r="S1012" s="1"/>
      <c r="T1012" s="1"/>
      <c r="U1012" s="1" t="s">
        <v>666</v>
      </c>
      <c r="V1012" s="1" t="s">
        <v>667</v>
      </c>
      <c r="W1012" s="1"/>
      <c r="X1012" s="1" t="e">
        <f t="shared" si="75"/>
        <v>#N/A</v>
      </c>
      <c r="Y1012" s="1" t="e">
        <f t="shared" si="76"/>
        <v>#N/A</v>
      </c>
      <c r="Z1012" s="1" t="e">
        <f t="shared" si="77"/>
        <v>#N/A</v>
      </c>
      <c r="AA1012" s="1" t="e">
        <f t="shared" si="78"/>
        <v>#N/A</v>
      </c>
      <c r="AB1012" s="1" t="e">
        <f t="shared" si="79"/>
        <v>#N/A</v>
      </c>
    </row>
    <row r="1013" spans="1:28" hidden="1" x14ac:dyDescent="0.3">
      <c r="A1013" s="1">
        <v>1029</v>
      </c>
      <c r="B1013" s="1" t="s">
        <v>906</v>
      </c>
      <c r="C1013" s="5">
        <v>43692.55059027778</v>
      </c>
      <c r="D1013" s="1" t="s">
        <v>1711</v>
      </c>
      <c r="E1013" s="1" t="s">
        <v>90</v>
      </c>
      <c r="F1013" s="1" t="s">
        <v>700</v>
      </c>
      <c r="G1013" s="1" t="s">
        <v>653</v>
      </c>
      <c r="H1013" s="1" t="s">
        <v>765</v>
      </c>
      <c r="I1013" s="1" t="s">
        <v>123</v>
      </c>
      <c r="J1013" s="1" t="s">
        <v>210</v>
      </c>
      <c r="K1013" s="1" t="s">
        <v>340</v>
      </c>
      <c r="L1013" s="2">
        <v>704</v>
      </c>
      <c r="M1013" s="1" t="s">
        <v>747</v>
      </c>
      <c r="N1013" s="1" t="s">
        <v>887</v>
      </c>
      <c r="O1013" s="1"/>
      <c r="P1013" s="1"/>
      <c r="Q1013" s="1"/>
      <c r="R1013" s="1"/>
      <c r="S1013" s="1"/>
      <c r="T1013" s="1"/>
      <c r="U1013" s="1" t="s">
        <v>666</v>
      </c>
      <c r="V1013" s="1" t="s">
        <v>667</v>
      </c>
      <c r="W1013" s="1"/>
      <c r="X1013" s="1" t="e">
        <f t="shared" si="75"/>
        <v>#N/A</v>
      </c>
      <c r="Y1013" s="1" t="e">
        <f t="shared" si="76"/>
        <v>#N/A</v>
      </c>
      <c r="Z1013" s="1" t="e">
        <f t="shared" si="77"/>
        <v>#N/A</v>
      </c>
      <c r="AA1013" s="1" t="e">
        <f t="shared" si="78"/>
        <v>#N/A</v>
      </c>
      <c r="AB1013" s="1" t="e">
        <f t="shared" si="79"/>
        <v>#N/A</v>
      </c>
    </row>
    <row r="1014" spans="1:28" hidden="1" x14ac:dyDescent="0.3">
      <c r="A1014" s="1">
        <v>1030</v>
      </c>
      <c r="B1014" s="1" t="s">
        <v>1238</v>
      </c>
      <c r="C1014" s="5">
        <v>43692.57240740741</v>
      </c>
      <c r="D1014" s="1" t="s">
        <v>1712</v>
      </c>
      <c r="E1014" s="1" t="s">
        <v>48</v>
      </c>
      <c r="F1014" s="1" t="s">
        <v>652</v>
      </c>
      <c r="G1014" s="1" t="s">
        <v>653</v>
      </c>
      <c r="H1014" s="1" t="s">
        <v>765</v>
      </c>
      <c r="I1014" s="1" t="s">
        <v>123</v>
      </c>
      <c r="J1014" s="1" t="s">
        <v>998</v>
      </c>
      <c r="K1014" s="1" t="s">
        <v>281</v>
      </c>
      <c r="L1014" s="2">
        <v>2079</v>
      </c>
      <c r="M1014" s="1" t="s">
        <v>1003</v>
      </c>
      <c r="N1014" s="1" t="s">
        <v>887</v>
      </c>
      <c r="O1014" s="1"/>
      <c r="P1014" s="1"/>
      <c r="Q1014" s="1"/>
      <c r="R1014" s="1"/>
      <c r="S1014" s="1"/>
      <c r="T1014" s="1"/>
      <c r="U1014" s="1" t="s">
        <v>666</v>
      </c>
      <c r="V1014" s="1" t="s">
        <v>667</v>
      </c>
      <c r="W1014" s="1"/>
      <c r="X1014" s="1" t="e">
        <f t="shared" si="75"/>
        <v>#N/A</v>
      </c>
      <c r="Y1014" s="1" t="e">
        <f t="shared" si="76"/>
        <v>#N/A</v>
      </c>
      <c r="Z1014" s="1" t="e">
        <f t="shared" si="77"/>
        <v>#N/A</v>
      </c>
      <c r="AA1014" s="1" t="e">
        <f t="shared" si="78"/>
        <v>#N/A</v>
      </c>
      <c r="AB1014" s="1" t="e">
        <f t="shared" si="79"/>
        <v>#N/A</v>
      </c>
    </row>
    <row r="1015" spans="1:28" hidden="1" x14ac:dyDescent="0.3">
      <c r="A1015" s="1">
        <v>1034</v>
      </c>
      <c r="B1015" s="1" t="s">
        <v>340</v>
      </c>
      <c r="C1015" s="5">
        <v>43696.544745370367</v>
      </c>
      <c r="D1015" s="1" t="s">
        <v>1717</v>
      </c>
      <c r="E1015" s="1" t="s">
        <v>90</v>
      </c>
      <c r="F1015" s="1" t="s">
        <v>652</v>
      </c>
      <c r="G1015" s="1" t="s">
        <v>653</v>
      </c>
      <c r="H1015" s="1" t="s">
        <v>765</v>
      </c>
      <c r="I1015" s="1" t="s">
        <v>123</v>
      </c>
      <c r="J1015" s="1" t="s">
        <v>210</v>
      </c>
      <c r="K1015" s="1" t="s">
        <v>340</v>
      </c>
      <c r="L1015" s="2">
        <v>704</v>
      </c>
      <c r="M1015" s="1" t="s">
        <v>747</v>
      </c>
      <c r="N1015" s="1" t="s">
        <v>887</v>
      </c>
      <c r="O1015" s="1"/>
      <c r="P1015" s="1"/>
      <c r="Q1015" s="1"/>
      <c r="R1015" s="1"/>
      <c r="S1015" s="1"/>
      <c r="T1015" s="1"/>
      <c r="U1015" s="1" t="s">
        <v>666</v>
      </c>
      <c r="V1015" s="1" t="s">
        <v>667</v>
      </c>
      <c r="W1015" s="1"/>
      <c r="X1015" s="1" t="e">
        <f t="shared" si="75"/>
        <v>#N/A</v>
      </c>
      <c r="Y1015" s="1" t="e">
        <f t="shared" si="76"/>
        <v>#N/A</v>
      </c>
      <c r="Z1015" s="1" t="e">
        <f t="shared" si="77"/>
        <v>#N/A</v>
      </c>
      <c r="AA1015" s="1" t="e">
        <f t="shared" si="78"/>
        <v>#N/A</v>
      </c>
      <c r="AB1015" s="1" t="e">
        <f t="shared" si="79"/>
        <v>#N/A</v>
      </c>
    </row>
    <row r="1016" spans="1:28" hidden="1" x14ac:dyDescent="0.3">
      <c r="A1016" s="1">
        <v>1035</v>
      </c>
      <c r="B1016" s="1" t="s">
        <v>340</v>
      </c>
      <c r="C1016" s="5">
        <v>43696.550173611111</v>
      </c>
      <c r="D1016" s="1" t="s">
        <v>1718</v>
      </c>
      <c r="E1016" s="1" t="s">
        <v>90</v>
      </c>
      <c r="F1016" s="1" t="s">
        <v>700</v>
      </c>
      <c r="G1016" s="1" t="s">
        <v>653</v>
      </c>
      <c r="H1016" s="1" t="s">
        <v>765</v>
      </c>
      <c r="I1016" s="1" t="s">
        <v>123</v>
      </c>
      <c r="J1016" s="1" t="s">
        <v>210</v>
      </c>
      <c r="K1016" s="1" t="s">
        <v>340</v>
      </c>
      <c r="L1016" s="2">
        <v>704</v>
      </c>
      <c r="M1016" s="1" t="s">
        <v>747</v>
      </c>
      <c r="N1016" s="1" t="s">
        <v>887</v>
      </c>
      <c r="O1016" s="1"/>
      <c r="P1016" s="1"/>
      <c r="Q1016" s="1"/>
      <c r="R1016" s="1"/>
      <c r="S1016" s="1"/>
      <c r="T1016" s="1"/>
      <c r="U1016" s="1" t="s">
        <v>666</v>
      </c>
      <c r="V1016" s="1" t="s">
        <v>667</v>
      </c>
      <c r="W1016" s="1"/>
      <c r="X1016" s="1" t="e">
        <f t="shared" si="75"/>
        <v>#N/A</v>
      </c>
      <c r="Y1016" s="1" t="e">
        <f t="shared" si="76"/>
        <v>#N/A</v>
      </c>
      <c r="Z1016" s="1" t="e">
        <f t="shared" si="77"/>
        <v>#N/A</v>
      </c>
      <c r="AA1016" s="1" t="e">
        <f t="shared" si="78"/>
        <v>#N/A</v>
      </c>
      <c r="AB1016" s="1" t="e">
        <f t="shared" si="79"/>
        <v>#N/A</v>
      </c>
    </row>
    <row r="1017" spans="1:28" hidden="1" x14ac:dyDescent="0.3">
      <c r="A1017" s="1">
        <v>1036</v>
      </c>
      <c r="B1017" s="1" t="s">
        <v>1497</v>
      </c>
      <c r="C1017" s="5">
        <v>43697.587013888886</v>
      </c>
      <c r="D1017" s="1" t="s">
        <v>1719</v>
      </c>
      <c r="E1017" s="1" t="s">
        <v>48</v>
      </c>
      <c r="F1017" s="1" t="s">
        <v>652</v>
      </c>
      <c r="G1017" s="1" t="s">
        <v>653</v>
      </c>
      <c r="H1017" s="1" t="s">
        <v>765</v>
      </c>
      <c r="I1017" s="1" t="s">
        <v>55</v>
      </c>
      <c r="J1017" s="1" t="s">
        <v>211</v>
      </c>
      <c r="K1017" s="1" t="s">
        <v>650</v>
      </c>
      <c r="L1017" s="2">
        <v>840</v>
      </c>
      <c r="M1017" s="1" t="s">
        <v>1720</v>
      </c>
      <c r="N1017" s="1" t="s">
        <v>887</v>
      </c>
      <c r="O1017" s="1"/>
      <c r="P1017" s="1"/>
      <c r="Q1017" s="1"/>
      <c r="R1017" s="1"/>
      <c r="S1017" s="1"/>
      <c r="T1017" s="1"/>
      <c r="U1017" s="1" t="s">
        <v>666</v>
      </c>
      <c r="V1017" s="1" t="s">
        <v>667</v>
      </c>
      <c r="W1017" s="1"/>
      <c r="X1017" s="1" t="e">
        <f t="shared" si="75"/>
        <v>#N/A</v>
      </c>
      <c r="Y1017" s="1" t="e">
        <f t="shared" si="76"/>
        <v>#N/A</v>
      </c>
      <c r="Z1017" s="1" t="e">
        <f t="shared" si="77"/>
        <v>#N/A</v>
      </c>
      <c r="AA1017" s="1" t="e">
        <f t="shared" si="78"/>
        <v>#N/A</v>
      </c>
      <c r="AB1017" s="1" t="e">
        <f t="shared" si="79"/>
        <v>#N/A</v>
      </c>
    </row>
    <row r="1018" spans="1:28" hidden="1" x14ac:dyDescent="0.3">
      <c r="A1018" s="1">
        <v>1038</v>
      </c>
      <c r="B1018" s="1" t="s">
        <v>855</v>
      </c>
      <c r="C1018" s="5">
        <v>43697.739687499998</v>
      </c>
      <c r="D1018" s="1" t="s">
        <v>1722</v>
      </c>
      <c r="E1018" s="1" t="s">
        <v>90</v>
      </c>
      <c r="F1018" s="1" t="s">
        <v>700</v>
      </c>
      <c r="G1018" s="1" t="s">
        <v>653</v>
      </c>
      <c r="H1018" s="1" t="s">
        <v>765</v>
      </c>
      <c r="I1018" s="1" t="s">
        <v>85</v>
      </c>
      <c r="J1018" s="1" t="s">
        <v>394</v>
      </c>
      <c r="K1018" s="1" t="s">
        <v>103</v>
      </c>
      <c r="L1018" s="2">
        <v>666</v>
      </c>
      <c r="M1018" s="1" t="s">
        <v>733</v>
      </c>
      <c r="N1018" s="1" t="s">
        <v>887</v>
      </c>
      <c r="O1018" s="1"/>
      <c r="P1018" s="1"/>
      <c r="Q1018" s="1"/>
      <c r="R1018" s="1"/>
      <c r="S1018" s="1"/>
      <c r="T1018" s="1"/>
      <c r="U1018" s="1" t="s">
        <v>666</v>
      </c>
      <c r="V1018" s="1" t="s">
        <v>667</v>
      </c>
      <c r="W1018" s="1"/>
      <c r="X1018" s="1" t="e">
        <f t="shared" si="75"/>
        <v>#N/A</v>
      </c>
      <c r="Y1018" s="1" t="e">
        <f t="shared" si="76"/>
        <v>#N/A</v>
      </c>
      <c r="Z1018" s="1" t="e">
        <f t="shared" si="77"/>
        <v>#N/A</v>
      </c>
      <c r="AA1018" s="1" t="e">
        <f t="shared" si="78"/>
        <v>#N/A</v>
      </c>
      <c r="AB1018" s="1" t="e">
        <f t="shared" si="79"/>
        <v>#N/A</v>
      </c>
    </row>
    <row r="1019" spans="1:28" hidden="1" x14ac:dyDescent="0.3">
      <c r="A1019" s="1">
        <v>1039</v>
      </c>
      <c r="B1019" s="1" t="s">
        <v>1110</v>
      </c>
      <c r="C1019" s="5">
        <v>43698.479108796295</v>
      </c>
      <c r="D1019" s="1" t="s">
        <v>1723</v>
      </c>
      <c r="E1019" s="1" t="s">
        <v>90</v>
      </c>
      <c r="F1019" s="1" t="s">
        <v>700</v>
      </c>
      <c r="G1019" s="1" t="s">
        <v>653</v>
      </c>
      <c r="H1019" s="1" t="s">
        <v>765</v>
      </c>
      <c r="I1019" s="1" t="s">
        <v>123</v>
      </c>
      <c r="J1019" s="1" t="s">
        <v>210</v>
      </c>
      <c r="K1019" s="1" t="s">
        <v>340</v>
      </c>
      <c r="L1019" s="2">
        <v>704</v>
      </c>
      <c r="M1019" s="1" t="s">
        <v>747</v>
      </c>
      <c r="N1019" s="1" t="s">
        <v>887</v>
      </c>
      <c r="O1019" s="1"/>
      <c r="P1019" s="1"/>
      <c r="Q1019" s="1"/>
      <c r="R1019" s="1"/>
      <c r="S1019" s="1"/>
      <c r="T1019" s="1"/>
      <c r="U1019" s="1" t="s">
        <v>666</v>
      </c>
      <c r="V1019" s="1" t="s">
        <v>667</v>
      </c>
      <c r="W1019" s="1"/>
      <c r="X1019" s="1" t="e">
        <f t="shared" si="75"/>
        <v>#N/A</v>
      </c>
      <c r="Y1019" s="1" t="e">
        <f t="shared" si="76"/>
        <v>#N/A</v>
      </c>
      <c r="Z1019" s="1" t="e">
        <f t="shared" si="77"/>
        <v>#N/A</v>
      </c>
      <c r="AA1019" s="1" t="e">
        <f t="shared" si="78"/>
        <v>#N/A</v>
      </c>
      <c r="AB1019" s="1" t="e">
        <f t="shared" si="79"/>
        <v>#N/A</v>
      </c>
    </row>
    <row r="1020" spans="1:28" hidden="1" x14ac:dyDescent="0.3">
      <c r="A1020" s="1">
        <v>1040</v>
      </c>
      <c r="B1020" s="1" t="s">
        <v>1110</v>
      </c>
      <c r="C1020" s="5">
        <v>43698.521817129629</v>
      </c>
      <c r="D1020" s="1" t="s">
        <v>1724</v>
      </c>
      <c r="E1020" s="1" t="s">
        <v>90</v>
      </c>
      <c r="F1020" s="1" t="s">
        <v>700</v>
      </c>
      <c r="G1020" s="1" t="s">
        <v>653</v>
      </c>
      <c r="H1020" s="1" t="s">
        <v>765</v>
      </c>
      <c r="I1020" s="1" t="s">
        <v>123</v>
      </c>
      <c r="J1020" s="1" t="s">
        <v>210</v>
      </c>
      <c r="K1020" s="1" t="s">
        <v>340</v>
      </c>
      <c r="L1020" s="2">
        <v>704</v>
      </c>
      <c r="M1020" s="1" t="s">
        <v>747</v>
      </c>
      <c r="N1020" s="1" t="s">
        <v>887</v>
      </c>
      <c r="O1020" s="1"/>
      <c r="P1020" s="1"/>
      <c r="Q1020" s="1"/>
      <c r="R1020" s="1"/>
      <c r="S1020" s="1"/>
      <c r="T1020" s="1"/>
      <c r="U1020" s="1" t="s">
        <v>666</v>
      </c>
      <c r="V1020" s="1" t="s">
        <v>667</v>
      </c>
      <c r="W1020" s="1"/>
      <c r="X1020" s="1" t="e">
        <f t="shared" si="75"/>
        <v>#N/A</v>
      </c>
      <c r="Y1020" s="1" t="e">
        <f t="shared" si="76"/>
        <v>#N/A</v>
      </c>
      <c r="Z1020" s="1" t="e">
        <f t="shared" si="77"/>
        <v>#N/A</v>
      </c>
      <c r="AA1020" s="1" t="e">
        <f t="shared" si="78"/>
        <v>#N/A</v>
      </c>
      <c r="AB1020" s="1" t="e">
        <f t="shared" si="79"/>
        <v>#N/A</v>
      </c>
    </row>
    <row r="1021" spans="1:28" hidden="1" x14ac:dyDescent="0.3">
      <c r="A1021" s="1">
        <v>1041</v>
      </c>
      <c r="B1021" s="1" t="s">
        <v>1110</v>
      </c>
      <c r="C1021" s="5">
        <v>43698.654803240737</v>
      </c>
      <c r="D1021" s="1" t="s">
        <v>1725</v>
      </c>
      <c r="E1021" s="1" t="s">
        <v>90</v>
      </c>
      <c r="F1021" s="1" t="s">
        <v>700</v>
      </c>
      <c r="G1021" s="1" t="s">
        <v>653</v>
      </c>
      <c r="H1021" s="1" t="s">
        <v>765</v>
      </c>
      <c r="I1021" s="1" t="s">
        <v>123</v>
      </c>
      <c r="J1021" s="1" t="s">
        <v>210</v>
      </c>
      <c r="K1021" s="1" t="s">
        <v>340</v>
      </c>
      <c r="L1021" s="2">
        <v>704</v>
      </c>
      <c r="M1021" s="1" t="s">
        <v>747</v>
      </c>
      <c r="N1021" s="1" t="s">
        <v>887</v>
      </c>
      <c r="O1021" s="1"/>
      <c r="P1021" s="1"/>
      <c r="Q1021" s="1"/>
      <c r="R1021" s="1"/>
      <c r="S1021" s="1"/>
      <c r="T1021" s="1"/>
      <c r="U1021" s="1" t="s">
        <v>666</v>
      </c>
      <c r="V1021" s="1" t="s">
        <v>667</v>
      </c>
      <c r="W1021" s="1"/>
      <c r="X1021" s="1" t="e">
        <f t="shared" si="75"/>
        <v>#N/A</v>
      </c>
      <c r="Y1021" s="1" t="e">
        <f t="shared" si="76"/>
        <v>#N/A</v>
      </c>
      <c r="Z1021" s="1" t="e">
        <f t="shared" si="77"/>
        <v>#N/A</v>
      </c>
      <c r="AA1021" s="1" t="e">
        <f t="shared" si="78"/>
        <v>#N/A</v>
      </c>
      <c r="AB1021" s="1" t="e">
        <f t="shared" si="79"/>
        <v>#N/A</v>
      </c>
    </row>
    <row r="1022" spans="1:28" hidden="1" x14ac:dyDescent="0.3">
      <c r="A1022" s="1">
        <v>1042</v>
      </c>
      <c r="B1022" s="1" t="s">
        <v>1110</v>
      </c>
      <c r="C1022" s="5">
        <v>43698.756678240738</v>
      </c>
      <c r="D1022" s="1" t="s">
        <v>1726</v>
      </c>
      <c r="E1022" s="1" t="s">
        <v>90</v>
      </c>
      <c r="F1022" s="1" t="s">
        <v>652</v>
      </c>
      <c r="G1022" s="1" t="s">
        <v>653</v>
      </c>
      <c r="H1022" s="1" t="s">
        <v>765</v>
      </c>
      <c r="I1022" s="1" t="s">
        <v>123</v>
      </c>
      <c r="J1022" s="1" t="s">
        <v>210</v>
      </c>
      <c r="K1022" s="1" t="s">
        <v>340</v>
      </c>
      <c r="L1022" s="2">
        <v>704</v>
      </c>
      <c r="M1022" s="1" t="s">
        <v>747</v>
      </c>
      <c r="N1022" s="1" t="s">
        <v>887</v>
      </c>
      <c r="O1022" s="1"/>
      <c r="P1022" s="1"/>
      <c r="Q1022" s="1"/>
      <c r="R1022" s="1"/>
      <c r="S1022" s="1"/>
      <c r="T1022" s="1"/>
      <c r="U1022" s="1" t="s">
        <v>666</v>
      </c>
      <c r="V1022" s="1" t="s">
        <v>667</v>
      </c>
      <c r="W1022" s="1"/>
      <c r="X1022" s="1" t="e">
        <f t="shared" si="75"/>
        <v>#N/A</v>
      </c>
      <c r="Y1022" s="1" t="e">
        <f t="shared" si="76"/>
        <v>#N/A</v>
      </c>
      <c r="Z1022" s="1" t="e">
        <f t="shared" si="77"/>
        <v>#N/A</v>
      </c>
      <c r="AA1022" s="1" t="e">
        <f t="shared" si="78"/>
        <v>#N/A</v>
      </c>
      <c r="AB1022" s="1" t="e">
        <f t="shared" si="79"/>
        <v>#N/A</v>
      </c>
    </row>
    <row r="1023" spans="1:28" hidden="1" x14ac:dyDescent="0.3">
      <c r="A1023" s="1">
        <v>1043</v>
      </c>
      <c r="B1023" s="1" t="s">
        <v>1110</v>
      </c>
      <c r="C1023" s="5">
        <v>43698.764131944445</v>
      </c>
      <c r="D1023" s="1" t="s">
        <v>1727</v>
      </c>
      <c r="E1023" s="1" t="s">
        <v>90</v>
      </c>
      <c r="F1023" s="1" t="s">
        <v>700</v>
      </c>
      <c r="G1023" s="1" t="s">
        <v>653</v>
      </c>
      <c r="H1023" s="1" t="s">
        <v>765</v>
      </c>
      <c r="I1023" s="1" t="s">
        <v>123</v>
      </c>
      <c r="J1023" s="1" t="s">
        <v>210</v>
      </c>
      <c r="K1023" s="1" t="s">
        <v>340</v>
      </c>
      <c r="L1023" s="2">
        <v>704</v>
      </c>
      <c r="M1023" s="1" t="s">
        <v>747</v>
      </c>
      <c r="N1023" s="1" t="s">
        <v>887</v>
      </c>
      <c r="O1023" s="1"/>
      <c r="P1023" s="1"/>
      <c r="Q1023" s="1"/>
      <c r="R1023" s="1"/>
      <c r="S1023" s="1"/>
      <c r="T1023" s="1"/>
      <c r="U1023" s="1" t="s">
        <v>666</v>
      </c>
      <c r="V1023" s="1" t="s">
        <v>667</v>
      </c>
      <c r="W1023" s="1"/>
      <c r="X1023" s="1" t="e">
        <f t="shared" si="75"/>
        <v>#N/A</v>
      </c>
      <c r="Y1023" s="1" t="e">
        <f t="shared" si="76"/>
        <v>#N/A</v>
      </c>
      <c r="Z1023" s="1" t="e">
        <f t="shared" si="77"/>
        <v>#N/A</v>
      </c>
      <c r="AA1023" s="1" t="e">
        <f t="shared" si="78"/>
        <v>#N/A</v>
      </c>
      <c r="AB1023" s="1" t="e">
        <f t="shared" si="79"/>
        <v>#N/A</v>
      </c>
    </row>
    <row r="1024" spans="1:28" hidden="1" x14ac:dyDescent="0.3">
      <c r="A1024" s="1">
        <v>1044</v>
      </c>
      <c r="B1024" s="1" t="s">
        <v>1110</v>
      </c>
      <c r="C1024" s="5">
        <v>43698.79111111111</v>
      </c>
      <c r="D1024" s="1" t="s">
        <v>1728</v>
      </c>
      <c r="E1024" s="1" t="s">
        <v>90</v>
      </c>
      <c r="F1024" s="1" t="s">
        <v>700</v>
      </c>
      <c r="G1024" s="1" t="s">
        <v>653</v>
      </c>
      <c r="H1024" s="1" t="s">
        <v>765</v>
      </c>
      <c r="I1024" s="1" t="s">
        <v>123</v>
      </c>
      <c r="J1024" s="1" t="s">
        <v>210</v>
      </c>
      <c r="K1024" s="1" t="s">
        <v>340</v>
      </c>
      <c r="L1024" s="2">
        <v>704</v>
      </c>
      <c r="M1024" s="1" t="s">
        <v>747</v>
      </c>
      <c r="N1024" s="1" t="s">
        <v>887</v>
      </c>
      <c r="O1024" s="1"/>
      <c r="P1024" s="1"/>
      <c r="Q1024" s="1"/>
      <c r="R1024" s="1"/>
      <c r="S1024" s="1"/>
      <c r="T1024" s="1"/>
      <c r="U1024" s="1" t="s">
        <v>666</v>
      </c>
      <c r="V1024" s="1" t="s">
        <v>667</v>
      </c>
      <c r="W1024" s="1"/>
      <c r="X1024" s="1" t="e">
        <f t="shared" si="75"/>
        <v>#N/A</v>
      </c>
      <c r="Y1024" s="1" t="e">
        <f t="shared" si="76"/>
        <v>#N/A</v>
      </c>
      <c r="Z1024" s="1" t="e">
        <f t="shared" si="77"/>
        <v>#N/A</v>
      </c>
      <c r="AA1024" s="1" t="e">
        <f t="shared" si="78"/>
        <v>#N/A</v>
      </c>
      <c r="AB1024" s="1" t="e">
        <f t="shared" si="79"/>
        <v>#N/A</v>
      </c>
    </row>
    <row r="1025" spans="1:28" hidden="1" x14ac:dyDescent="0.3">
      <c r="A1025" s="1">
        <v>1045</v>
      </c>
      <c r="B1025" s="1" t="s">
        <v>1110</v>
      </c>
      <c r="C1025" s="5">
        <v>43699.425115740742</v>
      </c>
      <c r="D1025" s="1" t="s">
        <v>1729</v>
      </c>
      <c r="E1025" s="1" t="s">
        <v>90</v>
      </c>
      <c r="F1025" s="1" t="s">
        <v>700</v>
      </c>
      <c r="G1025" s="1" t="s">
        <v>653</v>
      </c>
      <c r="H1025" s="1" t="s">
        <v>765</v>
      </c>
      <c r="I1025" s="1" t="s">
        <v>123</v>
      </c>
      <c r="J1025" s="1" t="s">
        <v>210</v>
      </c>
      <c r="K1025" s="1" t="s">
        <v>340</v>
      </c>
      <c r="L1025" s="2">
        <v>704</v>
      </c>
      <c r="M1025" s="1" t="s">
        <v>747</v>
      </c>
      <c r="N1025" s="1" t="s">
        <v>887</v>
      </c>
      <c r="O1025" s="1"/>
      <c r="P1025" s="1"/>
      <c r="Q1025" s="1"/>
      <c r="R1025" s="1"/>
      <c r="S1025" s="1"/>
      <c r="T1025" s="1"/>
      <c r="U1025" s="1" t="s">
        <v>666</v>
      </c>
      <c r="V1025" s="1" t="s">
        <v>667</v>
      </c>
      <c r="W1025" s="1"/>
      <c r="X1025" s="1" t="e">
        <f t="shared" si="75"/>
        <v>#N/A</v>
      </c>
      <c r="Y1025" s="1" t="e">
        <f t="shared" si="76"/>
        <v>#N/A</v>
      </c>
      <c r="Z1025" s="1" t="e">
        <f t="shared" si="77"/>
        <v>#N/A</v>
      </c>
      <c r="AA1025" s="1" t="e">
        <f t="shared" si="78"/>
        <v>#N/A</v>
      </c>
      <c r="AB1025" s="1" t="e">
        <f t="shared" si="79"/>
        <v>#N/A</v>
      </c>
    </row>
    <row r="1026" spans="1:28" hidden="1" x14ac:dyDescent="0.3">
      <c r="A1026" s="1">
        <v>1046</v>
      </c>
      <c r="B1026" s="1" t="s">
        <v>1110</v>
      </c>
      <c r="C1026" s="5">
        <v>43699.435347222221</v>
      </c>
      <c r="D1026" s="1" t="s">
        <v>1730</v>
      </c>
      <c r="E1026" s="1" t="s">
        <v>90</v>
      </c>
      <c r="F1026" s="1" t="s">
        <v>700</v>
      </c>
      <c r="G1026" s="1" t="s">
        <v>653</v>
      </c>
      <c r="H1026" s="1" t="s">
        <v>765</v>
      </c>
      <c r="I1026" s="1" t="s">
        <v>123</v>
      </c>
      <c r="J1026" s="1" t="s">
        <v>210</v>
      </c>
      <c r="K1026" s="1" t="s">
        <v>340</v>
      </c>
      <c r="L1026" s="2">
        <v>704</v>
      </c>
      <c r="M1026" s="1" t="s">
        <v>747</v>
      </c>
      <c r="N1026" s="1" t="s">
        <v>887</v>
      </c>
      <c r="O1026" s="1"/>
      <c r="P1026" s="1"/>
      <c r="Q1026" s="1"/>
      <c r="R1026" s="1"/>
      <c r="S1026" s="1"/>
      <c r="T1026" s="1"/>
      <c r="U1026" s="1" t="s">
        <v>666</v>
      </c>
      <c r="V1026" s="1" t="s">
        <v>667</v>
      </c>
      <c r="W1026" s="1"/>
      <c r="X1026" s="1" t="e">
        <f t="shared" ref="X1026:X1089" si="80">VLOOKUP(A1026,h_estimacion,1,FALSE)</f>
        <v>#N/A</v>
      </c>
      <c r="Y1026" s="1" t="e">
        <f t="shared" ref="Y1026:Y1089" si="81">VLOOKUP(A1026,h_estimacion,18,FALSE)</f>
        <v>#N/A</v>
      </c>
      <c r="Z1026" s="1" t="e">
        <f t="shared" ref="Z1026:Z1089" si="82">VLOOKUP(A1026,h_project,1,FALSE)</f>
        <v>#N/A</v>
      </c>
      <c r="AA1026" s="1" t="e">
        <f t="shared" ref="AA1026:AA1089" si="83">VLOOKUP(A1026,h_project,4,FALSE)</f>
        <v>#N/A</v>
      </c>
      <c r="AB1026" s="1" t="e">
        <f t="shared" ref="AB1026:AB1089" si="84">VLOOKUP(A1026,ds,1,FALSE)</f>
        <v>#N/A</v>
      </c>
    </row>
    <row r="1027" spans="1:28" hidden="1" x14ac:dyDescent="0.3">
      <c r="A1027" s="1">
        <v>1047</v>
      </c>
      <c r="B1027" s="1" t="s">
        <v>1110</v>
      </c>
      <c r="C1027" s="5">
        <v>43700.453530092593</v>
      </c>
      <c r="D1027" s="1" t="s">
        <v>1731</v>
      </c>
      <c r="E1027" s="1" t="s">
        <v>90</v>
      </c>
      <c r="F1027" s="1" t="s">
        <v>700</v>
      </c>
      <c r="G1027" s="1" t="s">
        <v>653</v>
      </c>
      <c r="H1027" s="1" t="s">
        <v>765</v>
      </c>
      <c r="I1027" s="1" t="s">
        <v>123</v>
      </c>
      <c r="J1027" s="1" t="s">
        <v>210</v>
      </c>
      <c r="K1027" s="1" t="s">
        <v>340</v>
      </c>
      <c r="L1027" s="2">
        <v>704</v>
      </c>
      <c r="M1027" s="1" t="s">
        <v>747</v>
      </c>
      <c r="N1027" s="1" t="s">
        <v>887</v>
      </c>
      <c r="O1027" s="1"/>
      <c r="P1027" s="1"/>
      <c r="Q1027" s="1"/>
      <c r="R1027" s="1"/>
      <c r="S1027" s="1"/>
      <c r="T1027" s="1"/>
      <c r="U1027" s="1" t="s">
        <v>666</v>
      </c>
      <c r="V1027" s="1" t="s">
        <v>667</v>
      </c>
      <c r="W1027" s="1"/>
      <c r="X1027" s="1" t="e">
        <f t="shared" si="80"/>
        <v>#N/A</v>
      </c>
      <c r="Y1027" s="1" t="e">
        <f t="shared" si="81"/>
        <v>#N/A</v>
      </c>
      <c r="Z1027" s="1" t="e">
        <f t="shared" si="82"/>
        <v>#N/A</v>
      </c>
      <c r="AA1027" s="1" t="e">
        <f t="shared" si="83"/>
        <v>#N/A</v>
      </c>
      <c r="AB1027" s="1" t="e">
        <f t="shared" si="84"/>
        <v>#N/A</v>
      </c>
    </row>
    <row r="1028" spans="1:28" hidden="1" x14ac:dyDescent="0.3">
      <c r="A1028" s="1">
        <v>1048</v>
      </c>
      <c r="B1028" s="1" t="s">
        <v>1110</v>
      </c>
      <c r="C1028" s="5">
        <v>43700.488506944443</v>
      </c>
      <c r="D1028" s="1" t="s">
        <v>1732</v>
      </c>
      <c r="E1028" s="1" t="s">
        <v>90</v>
      </c>
      <c r="F1028" s="1" t="s">
        <v>700</v>
      </c>
      <c r="G1028" s="1" t="s">
        <v>653</v>
      </c>
      <c r="H1028" s="1" t="s">
        <v>765</v>
      </c>
      <c r="I1028" s="1" t="s">
        <v>123</v>
      </c>
      <c r="J1028" s="1" t="s">
        <v>210</v>
      </c>
      <c r="K1028" s="1" t="s">
        <v>340</v>
      </c>
      <c r="L1028" s="2">
        <v>704</v>
      </c>
      <c r="M1028" s="1" t="s">
        <v>747</v>
      </c>
      <c r="N1028" s="1" t="s">
        <v>887</v>
      </c>
      <c r="O1028" s="1"/>
      <c r="P1028" s="1"/>
      <c r="Q1028" s="1"/>
      <c r="R1028" s="1"/>
      <c r="S1028" s="1"/>
      <c r="T1028" s="1"/>
      <c r="U1028" s="1" t="s">
        <v>666</v>
      </c>
      <c r="V1028" s="1" t="s">
        <v>667</v>
      </c>
      <c r="W1028" s="1"/>
      <c r="X1028" s="1" t="e">
        <f t="shared" si="80"/>
        <v>#N/A</v>
      </c>
      <c r="Y1028" s="1" t="e">
        <f t="shared" si="81"/>
        <v>#N/A</v>
      </c>
      <c r="Z1028" s="1" t="e">
        <f t="shared" si="82"/>
        <v>#N/A</v>
      </c>
      <c r="AA1028" s="1" t="e">
        <f t="shared" si="83"/>
        <v>#N/A</v>
      </c>
      <c r="AB1028" s="1" t="e">
        <f t="shared" si="84"/>
        <v>#N/A</v>
      </c>
    </row>
    <row r="1029" spans="1:28" hidden="1" x14ac:dyDescent="0.3">
      <c r="A1029" s="1">
        <v>1049</v>
      </c>
      <c r="B1029" s="1" t="s">
        <v>650</v>
      </c>
      <c r="C1029" s="5">
        <v>43703.940937500003</v>
      </c>
      <c r="D1029" s="1" t="s">
        <v>1733</v>
      </c>
      <c r="E1029" s="1" t="s">
        <v>48</v>
      </c>
      <c r="F1029" s="1" t="s">
        <v>652</v>
      </c>
      <c r="G1029" s="1" t="s">
        <v>653</v>
      </c>
      <c r="H1029" s="1" t="s">
        <v>765</v>
      </c>
      <c r="I1029" s="1" t="s">
        <v>55</v>
      </c>
      <c r="J1029" s="1" t="s">
        <v>50</v>
      </c>
      <c r="K1029" s="1" t="s">
        <v>650</v>
      </c>
      <c r="L1029" s="2">
        <v>728</v>
      </c>
      <c r="M1029" s="1" t="s">
        <v>1657</v>
      </c>
      <c r="N1029" s="1" t="s">
        <v>887</v>
      </c>
      <c r="O1029" s="1"/>
      <c r="P1029" s="1"/>
      <c r="Q1029" s="1"/>
      <c r="R1029" s="1"/>
      <c r="S1029" s="1"/>
      <c r="T1029" s="1"/>
      <c r="U1029" s="1" t="s">
        <v>666</v>
      </c>
      <c r="V1029" s="1" t="s">
        <v>667</v>
      </c>
      <c r="W1029" s="1"/>
      <c r="X1029" s="1" t="e">
        <f t="shared" si="80"/>
        <v>#N/A</v>
      </c>
      <c r="Y1029" s="1" t="e">
        <f t="shared" si="81"/>
        <v>#N/A</v>
      </c>
      <c r="Z1029" s="1" t="e">
        <f t="shared" si="82"/>
        <v>#N/A</v>
      </c>
      <c r="AA1029" s="1" t="e">
        <f t="shared" si="83"/>
        <v>#N/A</v>
      </c>
      <c r="AB1029" s="1" t="e">
        <f t="shared" si="84"/>
        <v>#N/A</v>
      </c>
    </row>
    <row r="1030" spans="1:28" hidden="1" x14ac:dyDescent="0.3">
      <c r="A1030" s="1">
        <v>1050</v>
      </c>
      <c r="B1030" s="1" t="s">
        <v>54</v>
      </c>
      <c r="C1030" s="5">
        <v>43704.563611111109</v>
      </c>
      <c r="D1030" s="1" t="s">
        <v>1734</v>
      </c>
      <c r="E1030" s="1" t="s">
        <v>61</v>
      </c>
      <c r="F1030" s="1" t="s">
        <v>719</v>
      </c>
      <c r="G1030" s="1" t="s">
        <v>653</v>
      </c>
      <c r="H1030" s="1" t="s">
        <v>765</v>
      </c>
      <c r="I1030" s="1" t="s">
        <v>55</v>
      </c>
      <c r="J1030" s="1" t="s">
        <v>62</v>
      </c>
      <c r="K1030" s="1" t="s">
        <v>54</v>
      </c>
      <c r="L1030" s="2">
        <v>299</v>
      </c>
      <c r="M1030" s="1" t="s">
        <v>757</v>
      </c>
      <c r="N1030" s="1" t="s">
        <v>887</v>
      </c>
      <c r="O1030" s="1"/>
      <c r="P1030" s="1"/>
      <c r="Q1030" s="1"/>
      <c r="R1030" s="1"/>
      <c r="S1030" s="1"/>
      <c r="T1030" s="1"/>
      <c r="U1030" s="1" t="s">
        <v>666</v>
      </c>
      <c r="V1030" s="1" t="s">
        <v>667</v>
      </c>
      <c r="W1030" s="1"/>
      <c r="X1030" s="1" t="e">
        <f t="shared" si="80"/>
        <v>#N/A</v>
      </c>
      <c r="Y1030" s="1" t="e">
        <f t="shared" si="81"/>
        <v>#N/A</v>
      </c>
      <c r="Z1030" s="1" t="e">
        <f t="shared" si="82"/>
        <v>#N/A</v>
      </c>
      <c r="AA1030" s="1" t="e">
        <f t="shared" si="83"/>
        <v>#N/A</v>
      </c>
      <c r="AB1030" s="1" t="e">
        <f t="shared" si="84"/>
        <v>#N/A</v>
      </c>
    </row>
    <row r="1031" spans="1:28" hidden="1" x14ac:dyDescent="0.3">
      <c r="A1031" s="1">
        <v>1051</v>
      </c>
      <c r="B1031" s="1" t="s">
        <v>54</v>
      </c>
      <c r="C1031" s="5">
        <v>43704.571840277778</v>
      </c>
      <c r="D1031" s="1" t="s">
        <v>1735</v>
      </c>
      <c r="E1031" s="1" t="s">
        <v>61</v>
      </c>
      <c r="F1031" s="1" t="s">
        <v>719</v>
      </c>
      <c r="G1031" s="1" t="s">
        <v>653</v>
      </c>
      <c r="H1031" s="1" t="s">
        <v>765</v>
      </c>
      <c r="I1031" s="1" t="s">
        <v>55</v>
      </c>
      <c r="J1031" s="1" t="s">
        <v>62</v>
      </c>
      <c r="K1031" s="1" t="s">
        <v>54</v>
      </c>
      <c r="L1031" s="2">
        <v>299</v>
      </c>
      <c r="M1031" s="1" t="s">
        <v>757</v>
      </c>
      <c r="N1031" s="1" t="s">
        <v>887</v>
      </c>
      <c r="O1031" s="1"/>
      <c r="P1031" s="1"/>
      <c r="Q1031" s="1"/>
      <c r="R1031" s="1"/>
      <c r="S1031" s="1"/>
      <c r="T1031" s="1"/>
      <c r="U1031" s="1" t="s">
        <v>666</v>
      </c>
      <c r="V1031" s="1" t="s">
        <v>667</v>
      </c>
      <c r="W1031" s="1"/>
      <c r="X1031" s="1" t="e">
        <f t="shared" si="80"/>
        <v>#N/A</v>
      </c>
      <c r="Y1031" s="1" t="e">
        <f t="shared" si="81"/>
        <v>#N/A</v>
      </c>
      <c r="Z1031" s="1" t="e">
        <f t="shared" si="82"/>
        <v>#N/A</v>
      </c>
      <c r="AA1031" s="1" t="e">
        <f t="shared" si="83"/>
        <v>#N/A</v>
      </c>
      <c r="AB1031" s="1" t="e">
        <f t="shared" si="84"/>
        <v>#N/A</v>
      </c>
    </row>
    <row r="1032" spans="1:28" hidden="1" x14ac:dyDescent="0.3">
      <c r="A1032" s="1">
        <v>1052</v>
      </c>
      <c r="B1032" s="1" t="s">
        <v>54</v>
      </c>
      <c r="C1032" s="5">
        <v>43704.577627314815</v>
      </c>
      <c r="D1032" s="1" t="s">
        <v>1736</v>
      </c>
      <c r="E1032" s="1" t="s">
        <v>61</v>
      </c>
      <c r="F1032" s="1" t="s">
        <v>719</v>
      </c>
      <c r="G1032" s="1" t="s">
        <v>653</v>
      </c>
      <c r="H1032" s="1" t="s">
        <v>765</v>
      </c>
      <c r="I1032" s="1" t="s">
        <v>55</v>
      </c>
      <c r="J1032" s="1" t="s">
        <v>62</v>
      </c>
      <c r="K1032" s="1" t="s">
        <v>54</v>
      </c>
      <c r="L1032" s="2">
        <v>299</v>
      </c>
      <c r="M1032" s="1" t="s">
        <v>757</v>
      </c>
      <c r="N1032" s="1" t="s">
        <v>887</v>
      </c>
      <c r="O1032" s="1"/>
      <c r="P1032" s="1"/>
      <c r="Q1032" s="1"/>
      <c r="R1032" s="1"/>
      <c r="S1032" s="1"/>
      <c r="T1032" s="1"/>
      <c r="U1032" s="1" t="s">
        <v>666</v>
      </c>
      <c r="V1032" s="1" t="s">
        <v>667</v>
      </c>
      <c r="W1032" s="1"/>
      <c r="X1032" s="1" t="e">
        <f t="shared" si="80"/>
        <v>#N/A</v>
      </c>
      <c r="Y1032" s="1" t="e">
        <f t="shared" si="81"/>
        <v>#N/A</v>
      </c>
      <c r="Z1032" s="1" t="e">
        <f t="shared" si="82"/>
        <v>#N/A</v>
      </c>
      <c r="AA1032" s="1" t="e">
        <f t="shared" si="83"/>
        <v>#N/A</v>
      </c>
      <c r="AB1032" s="1" t="e">
        <f t="shared" si="84"/>
        <v>#N/A</v>
      </c>
    </row>
    <row r="1033" spans="1:28" hidden="1" x14ac:dyDescent="0.3">
      <c r="A1033" s="1">
        <v>1053</v>
      </c>
      <c r="B1033" s="1" t="s">
        <v>1110</v>
      </c>
      <c r="C1033" s="5">
        <v>43704.631805555553</v>
      </c>
      <c r="D1033" s="1" t="s">
        <v>1737</v>
      </c>
      <c r="E1033" s="1" t="s">
        <v>90</v>
      </c>
      <c r="F1033" s="1" t="s">
        <v>700</v>
      </c>
      <c r="G1033" s="1" t="s">
        <v>653</v>
      </c>
      <c r="H1033" s="1" t="s">
        <v>765</v>
      </c>
      <c r="I1033" s="1" t="s">
        <v>123</v>
      </c>
      <c r="J1033" s="1" t="s">
        <v>210</v>
      </c>
      <c r="K1033" s="1" t="s">
        <v>340</v>
      </c>
      <c r="L1033" s="2">
        <v>704</v>
      </c>
      <c r="M1033" s="1" t="s">
        <v>747</v>
      </c>
      <c r="N1033" s="1" t="s">
        <v>887</v>
      </c>
      <c r="O1033" s="1"/>
      <c r="P1033" s="1"/>
      <c r="Q1033" s="1"/>
      <c r="R1033" s="1"/>
      <c r="S1033" s="1"/>
      <c r="T1033" s="1"/>
      <c r="U1033" s="1" t="s">
        <v>666</v>
      </c>
      <c r="V1033" s="1" t="s">
        <v>667</v>
      </c>
      <c r="W1033" s="1"/>
      <c r="X1033" s="1" t="e">
        <f t="shared" si="80"/>
        <v>#N/A</v>
      </c>
      <c r="Y1033" s="1" t="e">
        <f t="shared" si="81"/>
        <v>#N/A</v>
      </c>
      <c r="Z1033" s="1" t="e">
        <f t="shared" si="82"/>
        <v>#N/A</v>
      </c>
      <c r="AA1033" s="1" t="e">
        <f t="shared" si="83"/>
        <v>#N/A</v>
      </c>
      <c r="AB1033" s="1" t="e">
        <f t="shared" si="84"/>
        <v>#N/A</v>
      </c>
    </row>
    <row r="1034" spans="1:28" hidden="1" x14ac:dyDescent="0.3">
      <c r="A1034" s="1">
        <v>1059</v>
      </c>
      <c r="B1034" s="1" t="s">
        <v>1277</v>
      </c>
      <c r="C1034" s="5">
        <v>43706.780023148145</v>
      </c>
      <c r="D1034" s="1" t="s">
        <v>1743</v>
      </c>
      <c r="E1034" s="1" t="s">
        <v>159</v>
      </c>
      <c r="F1034" s="1" t="s">
        <v>688</v>
      </c>
      <c r="G1034" s="1" t="s">
        <v>653</v>
      </c>
      <c r="H1034" s="1" t="s">
        <v>765</v>
      </c>
      <c r="I1034" s="1" t="s">
        <v>39</v>
      </c>
      <c r="J1034" s="1" t="s">
        <v>210</v>
      </c>
      <c r="K1034" s="1" t="s">
        <v>214</v>
      </c>
      <c r="L1034" s="2">
        <v>2</v>
      </c>
      <c r="M1034" s="1" t="s">
        <v>838</v>
      </c>
      <c r="N1034" s="1" t="s">
        <v>887</v>
      </c>
      <c r="O1034" s="1"/>
      <c r="P1034" s="1"/>
      <c r="Q1034" s="1"/>
      <c r="R1034" s="1"/>
      <c r="S1034" s="1"/>
      <c r="T1034" s="1"/>
      <c r="U1034" s="1" t="s">
        <v>666</v>
      </c>
      <c r="V1034" s="1" t="s">
        <v>667</v>
      </c>
      <c r="W1034" s="1"/>
      <c r="X1034" s="1" t="e">
        <f t="shared" si="80"/>
        <v>#N/A</v>
      </c>
      <c r="Y1034" s="1" t="e">
        <f t="shared" si="81"/>
        <v>#N/A</v>
      </c>
      <c r="Z1034" s="1" t="e">
        <f t="shared" si="82"/>
        <v>#N/A</v>
      </c>
      <c r="AA1034" s="1" t="e">
        <f t="shared" si="83"/>
        <v>#N/A</v>
      </c>
      <c r="AB1034" s="1" t="e">
        <f t="shared" si="84"/>
        <v>#N/A</v>
      </c>
    </row>
    <row r="1035" spans="1:28" hidden="1" x14ac:dyDescent="0.3">
      <c r="A1035" s="1">
        <v>1064</v>
      </c>
      <c r="B1035" s="1" t="s">
        <v>1110</v>
      </c>
      <c r="C1035" s="5">
        <v>43710.424340277779</v>
      </c>
      <c r="D1035" s="1" t="s">
        <v>1746</v>
      </c>
      <c r="E1035" s="1" t="s">
        <v>90</v>
      </c>
      <c r="F1035" s="1" t="s">
        <v>700</v>
      </c>
      <c r="G1035" s="1" t="s">
        <v>653</v>
      </c>
      <c r="H1035" s="1" t="s">
        <v>765</v>
      </c>
      <c r="I1035" s="1" t="s">
        <v>123</v>
      </c>
      <c r="J1035" s="1" t="s">
        <v>210</v>
      </c>
      <c r="K1035" s="1" t="s">
        <v>340</v>
      </c>
      <c r="L1035" s="2">
        <v>704</v>
      </c>
      <c r="M1035" s="1" t="s">
        <v>747</v>
      </c>
      <c r="N1035" s="1" t="s">
        <v>887</v>
      </c>
      <c r="O1035" s="1"/>
      <c r="P1035" s="1"/>
      <c r="Q1035" s="1"/>
      <c r="R1035" s="1"/>
      <c r="S1035" s="1"/>
      <c r="T1035" s="1"/>
      <c r="U1035" s="1" t="s">
        <v>666</v>
      </c>
      <c r="V1035" s="1" t="s">
        <v>667</v>
      </c>
      <c r="W1035" s="1"/>
      <c r="X1035" s="1" t="e">
        <f t="shared" si="80"/>
        <v>#N/A</v>
      </c>
      <c r="Y1035" s="1" t="e">
        <f t="shared" si="81"/>
        <v>#N/A</v>
      </c>
      <c r="Z1035" s="1" t="e">
        <f t="shared" si="82"/>
        <v>#N/A</v>
      </c>
      <c r="AA1035" s="1" t="e">
        <f t="shared" si="83"/>
        <v>#N/A</v>
      </c>
      <c r="AB1035" s="1" t="e">
        <f t="shared" si="84"/>
        <v>#N/A</v>
      </c>
    </row>
    <row r="1036" spans="1:28" hidden="1" x14ac:dyDescent="0.3">
      <c r="A1036" s="1">
        <v>1065</v>
      </c>
      <c r="B1036" s="1" t="s">
        <v>1110</v>
      </c>
      <c r="C1036" s="5">
        <v>43711.822523148148</v>
      </c>
      <c r="D1036" s="1" t="s">
        <v>1747</v>
      </c>
      <c r="E1036" s="1" t="s">
        <v>90</v>
      </c>
      <c r="F1036" s="1" t="s">
        <v>700</v>
      </c>
      <c r="G1036" s="1" t="s">
        <v>653</v>
      </c>
      <c r="H1036" s="1" t="s">
        <v>765</v>
      </c>
      <c r="I1036" s="1" t="s">
        <v>123</v>
      </c>
      <c r="J1036" s="1" t="s">
        <v>210</v>
      </c>
      <c r="K1036" s="1" t="s">
        <v>340</v>
      </c>
      <c r="L1036" s="2">
        <v>704</v>
      </c>
      <c r="M1036" s="1" t="s">
        <v>747</v>
      </c>
      <c r="N1036" s="1" t="s">
        <v>887</v>
      </c>
      <c r="O1036" s="1"/>
      <c r="P1036" s="1"/>
      <c r="Q1036" s="1"/>
      <c r="R1036" s="1"/>
      <c r="S1036" s="1"/>
      <c r="T1036" s="1"/>
      <c r="U1036" s="1" t="s">
        <v>666</v>
      </c>
      <c r="V1036" s="1" t="s">
        <v>667</v>
      </c>
      <c r="W1036" s="1"/>
      <c r="X1036" s="1" t="e">
        <f t="shared" si="80"/>
        <v>#N/A</v>
      </c>
      <c r="Y1036" s="1" t="e">
        <f t="shared" si="81"/>
        <v>#N/A</v>
      </c>
      <c r="Z1036" s="1" t="e">
        <f t="shared" si="82"/>
        <v>#N/A</v>
      </c>
      <c r="AA1036" s="1" t="e">
        <f t="shared" si="83"/>
        <v>#N/A</v>
      </c>
      <c r="AB1036" s="1" t="e">
        <f t="shared" si="84"/>
        <v>#N/A</v>
      </c>
    </row>
    <row r="1037" spans="1:28" hidden="1" x14ac:dyDescent="0.3">
      <c r="A1037" s="1">
        <v>1069</v>
      </c>
      <c r="B1037" s="1" t="s">
        <v>1110</v>
      </c>
      <c r="C1037" s="5">
        <v>43713.438449074078</v>
      </c>
      <c r="D1037" s="1" t="s">
        <v>1752</v>
      </c>
      <c r="E1037" s="1" t="s">
        <v>90</v>
      </c>
      <c r="F1037" s="1" t="s">
        <v>700</v>
      </c>
      <c r="G1037" s="1" t="s">
        <v>653</v>
      </c>
      <c r="H1037" s="1" t="s">
        <v>765</v>
      </c>
      <c r="I1037" s="1" t="s">
        <v>123</v>
      </c>
      <c r="J1037" s="1" t="s">
        <v>210</v>
      </c>
      <c r="K1037" s="1" t="s">
        <v>340</v>
      </c>
      <c r="L1037" s="2">
        <v>704</v>
      </c>
      <c r="M1037" s="1" t="s">
        <v>747</v>
      </c>
      <c r="N1037" s="1" t="s">
        <v>887</v>
      </c>
      <c r="O1037" s="1"/>
      <c r="P1037" s="1"/>
      <c r="Q1037" s="1"/>
      <c r="R1037" s="1"/>
      <c r="S1037" s="1"/>
      <c r="T1037" s="1"/>
      <c r="U1037" s="1" t="s">
        <v>666</v>
      </c>
      <c r="V1037" s="1" t="s">
        <v>667</v>
      </c>
      <c r="W1037" s="1"/>
      <c r="X1037" s="1" t="e">
        <f t="shared" si="80"/>
        <v>#N/A</v>
      </c>
      <c r="Y1037" s="1" t="e">
        <f t="shared" si="81"/>
        <v>#N/A</v>
      </c>
      <c r="Z1037" s="1" t="e">
        <f t="shared" si="82"/>
        <v>#N/A</v>
      </c>
      <c r="AA1037" s="1" t="e">
        <f t="shared" si="83"/>
        <v>#N/A</v>
      </c>
      <c r="AB1037" s="1" t="e">
        <f t="shared" si="84"/>
        <v>#N/A</v>
      </c>
    </row>
    <row r="1038" spans="1:28" hidden="1" x14ac:dyDescent="0.3">
      <c r="A1038" s="1">
        <v>1070</v>
      </c>
      <c r="B1038" s="1" t="s">
        <v>906</v>
      </c>
      <c r="C1038" s="5">
        <v>43713.480740740742</v>
      </c>
      <c r="D1038" s="1" t="s">
        <v>1753</v>
      </c>
      <c r="E1038" s="1" t="s">
        <v>90</v>
      </c>
      <c r="F1038" s="1" t="s">
        <v>700</v>
      </c>
      <c r="G1038" s="1" t="s">
        <v>653</v>
      </c>
      <c r="H1038" s="1" t="s">
        <v>765</v>
      </c>
      <c r="I1038" s="1" t="s">
        <v>123</v>
      </c>
      <c r="J1038" s="1" t="s">
        <v>746</v>
      </c>
      <c r="K1038" s="1" t="s">
        <v>340</v>
      </c>
      <c r="L1038" s="2">
        <v>687</v>
      </c>
      <c r="M1038" s="1" t="s">
        <v>908</v>
      </c>
      <c r="N1038" s="1" t="s">
        <v>887</v>
      </c>
      <c r="O1038" s="1"/>
      <c r="P1038" s="1"/>
      <c r="Q1038" s="1"/>
      <c r="R1038" s="1"/>
      <c r="S1038" s="1"/>
      <c r="T1038" s="1"/>
      <c r="U1038" s="1" t="s">
        <v>666</v>
      </c>
      <c r="V1038" s="1" t="s">
        <v>667</v>
      </c>
      <c r="W1038" s="1"/>
      <c r="X1038" s="1" t="e">
        <f t="shared" si="80"/>
        <v>#N/A</v>
      </c>
      <c r="Y1038" s="1" t="e">
        <f t="shared" si="81"/>
        <v>#N/A</v>
      </c>
      <c r="Z1038" s="1" t="e">
        <f t="shared" si="82"/>
        <v>#N/A</v>
      </c>
      <c r="AA1038" s="1" t="e">
        <f t="shared" si="83"/>
        <v>#N/A</v>
      </c>
      <c r="AB1038" s="1" t="e">
        <f t="shared" si="84"/>
        <v>#N/A</v>
      </c>
    </row>
    <row r="1039" spans="1:28" hidden="1" x14ac:dyDescent="0.3">
      <c r="A1039" s="1">
        <v>1075</v>
      </c>
      <c r="B1039" s="1" t="s">
        <v>906</v>
      </c>
      <c r="C1039" s="5">
        <v>43713.659479166665</v>
      </c>
      <c r="D1039" s="1" t="s">
        <v>1758</v>
      </c>
      <c r="E1039" s="1" t="s">
        <v>90</v>
      </c>
      <c r="F1039" s="1" t="s">
        <v>700</v>
      </c>
      <c r="G1039" s="1" t="s">
        <v>653</v>
      </c>
      <c r="H1039" s="1" t="s">
        <v>765</v>
      </c>
      <c r="I1039" s="1" t="s">
        <v>123</v>
      </c>
      <c r="J1039" s="1" t="s">
        <v>746</v>
      </c>
      <c r="K1039" s="1" t="s">
        <v>340</v>
      </c>
      <c r="L1039" s="2">
        <v>687</v>
      </c>
      <c r="M1039" s="1" t="s">
        <v>908</v>
      </c>
      <c r="N1039" s="1" t="s">
        <v>887</v>
      </c>
      <c r="O1039" s="1"/>
      <c r="P1039" s="1"/>
      <c r="Q1039" s="1"/>
      <c r="R1039" s="1"/>
      <c r="S1039" s="1"/>
      <c r="T1039" s="1"/>
      <c r="U1039" s="1" t="s">
        <v>666</v>
      </c>
      <c r="V1039" s="1" t="s">
        <v>667</v>
      </c>
      <c r="W1039" s="1"/>
      <c r="X1039" s="1" t="e">
        <f t="shared" si="80"/>
        <v>#N/A</v>
      </c>
      <c r="Y1039" s="1" t="e">
        <f t="shared" si="81"/>
        <v>#N/A</v>
      </c>
      <c r="Z1039" s="1" t="e">
        <f t="shared" si="82"/>
        <v>#N/A</v>
      </c>
      <c r="AA1039" s="1" t="e">
        <f t="shared" si="83"/>
        <v>#N/A</v>
      </c>
      <c r="AB1039" s="1" t="e">
        <f t="shared" si="84"/>
        <v>#N/A</v>
      </c>
    </row>
    <row r="1040" spans="1:28" hidden="1" x14ac:dyDescent="0.3">
      <c r="A1040" s="1">
        <v>1078</v>
      </c>
      <c r="B1040" s="1" t="s">
        <v>855</v>
      </c>
      <c r="C1040" s="5">
        <v>43717.449432870373</v>
      </c>
      <c r="D1040" s="1" t="s">
        <v>1760</v>
      </c>
      <c r="E1040" s="1" t="s">
        <v>90</v>
      </c>
      <c r="F1040" s="1" t="s">
        <v>700</v>
      </c>
      <c r="G1040" s="1" t="s">
        <v>653</v>
      </c>
      <c r="H1040" s="1" t="s">
        <v>765</v>
      </c>
      <c r="I1040" s="1" t="s">
        <v>85</v>
      </c>
      <c r="J1040" s="1" t="s">
        <v>109</v>
      </c>
      <c r="K1040" s="1" t="s">
        <v>103</v>
      </c>
      <c r="L1040" s="2">
        <v>666</v>
      </c>
      <c r="M1040" s="1" t="s">
        <v>733</v>
      </c>
      <c r="N1040" s="1" t="s">
        <v>887</v>
      </c>
      <c r="O1040" s="1"/>
      <c r="P1040" s="1"/>
      <c r="Q1040" s="1"/>
      <c r="R1040" s="1"/>
      <c r="S1040" s="1"/>
      <c r="T1040" s="1"/>
      <c r="U1040" s="1" t="s">
        <v>666</v>
      </c>
      <c r="V1040" s="1" t="s">
        <v>667</v>
      </c>
      <c r="W1040" s="1"/>
      <c r="X1040" s="1" t="e">
        <f t="shared" si="80"/>
        <v>#N/A</v>
      </c>
      <c r="Y1040" s="1" t="e">
        <f t="shared" si="81"/>
        <v>#N/A</v>
      </c>
      <c r="Z1040" s="1" t="e">
        <f t="shared" si="82"/>
        <v>#N/A</v>
      </c>
      <c r="AA1040" s="1" t="e">
        <f t="shared" si="83"/>
        <v>#N/A</v>
      </c>
      <c r="AB1040" s="1" t="e">
        <f t="shared" si="84"/>
        <v>#N/A</v>
      </c>
    </row>
    <row r="1041" spans="1:28" hidden="1" x14ac:dyDescent="0.3">
      <c r="A1041" s="1">
        <v>1081</v>
      </c>
      <c r="B1041" s="1" t="s">
        <v>1110</v>
      </c>
      <c r="C1041" s="5">
        <v>43718.667511574073</v>
      </c>
      <c r="D1041" s="1" t="s">
        <v>1763</v>
      </c>
      <c r="E1041" s="1" t="s">
        <v>90</v>
      </c>
      <c r="F1041" s="1" t="s">
        <v>700</v>
      </c>
      <c r="G1041" s="1" t="s">
        <v>653</v>
      </c>
      <c r="H1041" s="1" t="s">
        <v>765</v>
      </c>
      <c r="I1041" s="1" t="s">
        <v>123</v>
      </c>
      <c r="J1041" s="1" t="s">
        <v>210</v>
      </c>
      <c r="K1041" s="1" t="s">
        <v>340</v>
      </c>
      <c r="L1041" s="2">
        <v>704</v>
      </c>
      <c r="M1041" s="1" t="s">
        <v>747</v>
      </c>
      <c r="N1041" s="1" t="s">
        <v>887</v>
      </c>
      <c r="O1041" s="1"/>
      <c r="P1041" s="1"/>
      <c r="Q1041" s="1"/>
      <c r="R1041" s="1"/>
      <c r="S1041" s="1"/>
      <c r="T1041" s="1"/>
      <c r="U1041" s="1" t="s">
        <v>666</v>
      </c>
      <c r="V1041" s="1" t="s">
        <v>667</v>
      </c>
      <c r="W1041" s="1"/>
      <c r="X1041" s="1" t="e">
        <f t="shared" si="80"/>
        <v>#N/A</v>
      </c>
      <c r="Y1041" s="1" t="e">
        <f t="shared" si="81"/>
        <v>#N/A</v>
      </c>
      <c r="Z1041" s="1" t="e">
        <f t="shared" si="82"/>
        <v>#N/A</v>
      </c>
      <c r="AA1041" s="1" t="e">
        <f t="shared" si="83"/>
        <v>#N/A</v>
      </c>
      <c r="AB1041" s="1" t="e">
        <f t="shared" si="84"/>
        <v>#N/A</v>
      </c>
    </row>
    <row r="1042" spans="1:28" hidden="1" x14ac:dyDescent="0.3">
      <c r="A1042" s="1">
        <v>1083</v>
      </c>
      <c r="B1042" s="1" t="s">
        <v>1084</v>
      </c>
      <c r="C1042" s="5">
        <v>43719.453599537039</v>
      </c>
      <c r="D1042" s="1" t="s">
        <v>1766</v>
      </c>
      <c r="E1042" s="1" t="s">
        <v>303</v>
      </c>
      <c r="F1042" s="1" t="s">
        <v>724</v>
      </c>
      <c r="G1042" s="1" t="s">
        <v>653</v>
      </c>
      <c r="H1042" s="1" t="s">
        <v>765</v>
      </c>
      <c r="I1042" s="1" t="s">
        <v>55</v>
      </c>
      <c r="J1042" s="1" t="s">
        <v>140</v>
      </c>
      <c r="K1042" s="1" t="s">
        <v>67</v>
      </c>
      <c r="L1042" s="2">
        <v>725</v>
      </c>
      <c r="M1042" s="1" t="s">
        <v>740</v>
      </c>
      <c r="N1042" s="1" t="s">
        <v>6618</v>
      </c>
      <c r="O1042" s="1"/>
      <c r="P1042" s="1"/>
      <c r="Q1042" s="1"/>
      <c r="R1042" s="1"/>
      <c r="S1042" s="1"/>
      <c r="T1042" s="1"/>
      <c r="U1042" s="1" t="s">
        <v>666</v>
      </c>
      <c r="V1042" s="1" t="s">
        <v>667</v>
      </c>
      <c r="W1042" s="1"/>
      <c r="X1042" s="1" t="e">
        <f t="shared" si="80"/>
        <v>#N/A</v>
      </c>
      <c r="Y1042" s="1" t="e">
        <f t="shared" si="81"/>
        <v>#N/A</v>
      </c>
      <c r="Z1042" s="1" t="e">
        <f t="shared" si="82"/>
        <v>#N/A</v>
      </c>
      <c r="AA1042" s="1" t="e">
        <f t="shared" si="83"/>
        <v>#N/A</v>
      </c>
      <c r="AB1042" s="1" t="e">
        <f t="shared" si="84"/>
        <v>#N/A</v>
      </c>
    </row>
    <row r="1043" spans="1:28" hidden="1" x14ac:dyDescent="0.3">
      <c r="A1043" s="1">
        <v>1085</v>
      </c>
      <c r="B1043" s="1" t="s">
        <v>802</v>
      </c>
      <c r="C1043" s="5">
        <v>43719.52888888889</v>
      </c>
      <c r="D1043" s="1" t="s">
        <v>1768</v>
      </c>
      <c r="E1043" s="1" t="s">
        <v>90</v>
      </c>
      <c r="F1043" s="1" t="s">
        <v>700</v>
      </c>
      <c r="G1043" s="1" t="s">
        <v>722</v>
      </c>
      <c r="H1043" s="1" t="s">
        <v>765</v>
      </c>
      <c r="I1043" s="1" t="s">
        <v>85</v>
      </c>
      <c r="J1043" s="1" t="s">
        <v>91</v>
      </c>
      <c r="K1043" s="1" t="s">
        <v>84</v>
      </c>
      <c r="L1043" s="2">
        <v>880</v>
      </c>
      <c r="M1043" s="1" t="s">
        <v>811</v>
      </c>
      <c r="N1043" s="1" t="s">
        <v>887</v>
      </c>
      <c r="O1043" s="1"/>
      <c r="P1043" s="1" t="s">
        <v>1080</v>
      </c>
      <c r="Q1043" s="1" t="s">
        <v>1486</v>
      </c>
      <c r="R1043" s="1" t="s">
        <v>218</v>
      </c>
      <c r="S1043" s="1" t="s">
        <v>1769</v>
      </c>
      <c r="T1043" s="1" t="s">
        <v>1770</v>
      </c>
      <c r="U1043" s="1" t="s">
        <v>851</v>
      </c>
      <c r="V1043" s="1"/>
      <c r="W1043" s="1" t="s">
        <v>852</v>
      </c>
      <c r="X1043" s="1" t="e">
        <f t="shared" si="80"/>
        <v>#N/A</v>
      </c>
      <c r="Y1043" s="1" t="e">
        <f t="shared" si="81"/>
        <v>#N/A</v>
      </c>
      <c r="Z1043" s="1" t="e">
        <f t="shared" si="82"/>
        <v>#N/A</v>
      </c>
      <c r="AA1043" s="1" t="e">
        <f t="shared" si="83"/>
        <v>#N/A</v>
      </c>
      <c r="AB1043" s="1" t="e">
        <f t="shared" si="84"/>
        <v>#N/A</v>
      </c>
    </row>
    <row r="1044" spans="1:28" hidden="1" x14ac:dyDescent="0.3">
      <c r="A1044" s="1">
        <v>1086</v>
      </c>
      <c r="B1044" s="1" t="s">
        <v>1110</v>
      </c>
      <c r="C1044" s="5">
        <v>43719.545902777776</v>
      </c>
      <c r="D1044" s="1" t="s">
        <v>1771</v>
      </c>
      <c r="E1044" s="1" t="s">
        <v>90</v>
      </c>
      <c r="F1044" s="1" t="s">
        <v>700</v>
      </c>
      <c r="G1044" s="1" t="s">
        <v>653</v>
      </c>
      <c r="H1044" s="1" t="s">
        <v>765</v>
      </c>
      <c r="I1044" s="1" t="s">
        <v>123</v>
      </c>
      <c r="J1044" s="1" t="s">
        <v>210</v>
      </c>
      <c r="K1044" s="1" t="s">
        <v>340</v>
      </c>
      <c r="L1044" s="2">
        <v>704</v>
      </c>
      <c r="M1044" s="1" t="s">
        <v>747</v>
      </c>
      <c r="N1044" s="1" t="s">
        <v>887</v>
      </c>
      <c r="O1044" s="1"/>
      <c r="P1044" s="1"/>
      <c r="Q1044" s="1"/>
      <c r="R1044" s="1"/>
      <c r="S1044" s="1"/>
      <c r="T1044" s="1"/>
      <c r="U1044" s="1" t="s">
        <v>666</v>
      </c>
      <c r="V1044" s="1" t="s">
        <v>667</v>
      </c>
      <c r="W1044" s="1"/>
      <c r="X1044" s="1" t="e">
        <f t="shared" si="80"/>
        <v>#N/A</v>
      </c>
      <c r="Y1044" s="1" t="e">
        <f t="shared" si="81"/>
        <v>#N/A</v>
      </c>
      <c r="Z1044" s="1" t="e">
        <f t="shared" si="82"/>
        <v>#N/A</v>
      </c>
      <c r="AA1044" s="1" t="e">
        <f t="shared" si="83"/>
        <v>#N/A</v>
      </c>
      <c r="AB1044" s="1" t="e">
        <f t="shared" si="84"/>
        <v>#N/A</v>
      </c>
    </row>
    <row r="1045" spans="1:28" hidden="1" x14ac:dyDescent="0.3">
      <c r="A1045" s="1">
        <v>1087</v>
      </c>
      <c r="B1045" s="1" t="s">
        <v>1110</v>
      </c>
      <c r="C1045" s="5">
        <v>43719.583506944444</v>
      </c>
      <c r="D1045" s="1" t="s">
        <v>1772</v>
      </c>
      <c r="E1045" s="1" t="s">
        <v>90</v>
      </c>
      <c r="F1045" s="1" t="s">
        <v>700</v>
      </c>
      <c r="G1045" s="1" t="s">
        <v>653</v>
      </c>
      <c r="H1045" s="1" t="s">
        <v>765</v>
      </c>
      <c r="I1045" s="1" t="s">
        <v>123</v>
      </c>
      <c r="J1045" s="1" t="s">
        <v>210</v>
      </c>
      <c r="K1045" s="1" t="s">
        <v>340</v>
      </c>
      <c r="L1045" s="2">
        <v>704</v>
      </c>
      <c r="M1045" s="1" t="s">
        <v>747</v>
      </c>
      <c r="N1045" s="1" t="s">
        <v>887</v>
      </c>
      <c r="O1045" s="1"/>
      <c r="P1045" s="1"/>
      <c r="Q1045" s="1"/>
      <c r="R1045" s="1"/>
      <c r="S1045" s="1"/>
      <c r="T1045" s="1"/>
      <c r="U1045" s="1" t="s">
        <v>666</v>
      </c>
      <c r="V1045" s="1" t="s">
        <v>667</v>
      </c>
      <c r="W1045" s="1"/>
      <c r="X1045" s="1" t="e">
        <f t="shared" si="80"/>
        <v>#N/A</v>
      </c>
      <c r="Y1045" s="1" t="e">
        <f t="shared" si="81"/>
        <v>#N/A</v>
      </c>
      <c r="Z1045" s="1" t="e">
        <f t="shared" si="82"/>
        <v>#N/A</v>
      </c>
      <c r="AA1045" s="1" t="e">
        <f t="shared" si="83"/>
        <v>#N/A</v>
      </c>
      <c r="AB1045" s="1" t="e">
        <f t="shared" si="84"/>
        <v>#N/A</v>
      </c>
    </row>
    <row r="1046" spans="1:28" hidden="1" x14ac:dyDescent="0.3">
      <c r="A1046" s="1">
        <v>1088</v>
      </c>
      <c r="B1046" s="1" t="s">
        <v>207</v>
      </c>
      <c r="C1046" s="5">
        <v>43719.609479166669</v>
      </c>
      <c r="D1046" s="1" t="s">
        <v>1773</v>
      </c>
      <c r="E1046" s="1" t="s">
        <v>90</v>
      </c>
      <c r="F1046" s="1" t="s">
        <v>700</v>
      </c>
      <c r="G1046" s="1" t="s">
        <v>722</v>
      </c>
      <c r="H1046" s="1" t="s">
        <v>765</v>
      </c>
      <c r="I1046" s="1" t="s">
        <v>123</v>
      </c>
      <c r="J1046" s="1" t="s">
        <v>211</v>
      </c>
      <c r="K1046" s="1" t="s">
        <v>207</v>
      </c>
      <c r="L1046" s="2">
        <v>698</v>
      </c>
      <c r="M1046" s="1" t="s">
        <v>910</v>
      </c>
      <c r="N1046" s="1" t="s">
        <v>887</v>
      </c>
      <c r="O1046" s="1"/>
      <c r="P1046" s="1"/>
      <c r="Q1046" s="1"/>
      <c r="R1046" s="1"/>
      <c r="S1046" s="1"/>
      <c r="T1046" s="1"/>
      <c r="U1046" s="1" t="s">
        <v>666</v>
      </c>
      <c r="V1046" s="1" t="s">
        <v>667</v>
      </c>
      <c r="W1046" s="1"/>
      <c r="X1046" s="1" t="e">
        <f t="shared" si="80"/>
        <v>#N/A</v>
      </c>
      <c r="Y1046" s="1" t="e">
        <f t="shared" si="81"/>
        <v>#N/A</v>
      </c>
      <c r="Z1046" s="1" t="e">
        <f t="shared" si="82"/>
        <v>#N/A</v>
      </c>
      <c r="AA1046" s="1" t="e">
        <f t="shared" si="83"/>
        <v>#N/A</v>
      </c>
      <c r="AB1046" s="1" t="e">
        <f t="shared" si="84"/>
        <v>#N/A</v>
      </c>
    </row>
    <row r="1047" spans="1:28" hidden="1" x14ac:dyDescent="0.3">
      <c r="A1047" s="1">
        <v>1097</v>
      </c>
      <c r="B1047" s="1" t="s">
        <v>1277</v>
      </c>
      <c r="C1047" s="5">
        <v>43720.502638888887</v>
      </c>
      <c r="D1047" s="1" t="s">
        <v>1781</v>
      </c>
      <c r="E1047" s="1" t="s">
        <v>159</v>
      </c>
      <c r="F1047" s="1" t="s">
        <v>688</v>
      </c>
      <c r="G1047" s="1" t="s">
        <v>653</v>
      </c>
      <c r="H1047" s="1" t="s">
        <v>765</v>
      </c>
      <c r="I1047" s="1" t="s">
        <v>39</v>
      </c>
      <c r="J1047" s="1" t="s">
        <v>210</v>
      </c>
      <c r="K1047" s="1" t="s">
        <v>214</v>
      </c>
      <c r="L1047" s="2">
        <v>17</v>
      </c>
      <c r="M1047" s="1" t="s">
        <v>1782</v>
      </c>
      <c r="N1047" s="1" t="s">
        <v>887</v>
      </c>
      <c r="O1047" s="1"/>
      <c r="P1047" s="1"/>
      <c r="Q1047" s="1"/>
      <c r="R1047" s="1"/>
      <c r="S1047" s="1"/>
      <c r="T1047" s="1"/>
      <c r="U1047" s="1" t="s">
        <v>666</v>
      </c>
      <c r="V1047" s="1" t="s">
        <v>667</v>
      </c>
      <c r="W1047" s="1"/>
      <c r="X1047" s="1" t="e">
        <f t="shared" si="80"/>
        <v>#N/A</v>
      </c>
      <c r="Y1047" s="1" t="e">
        <f t="shared" si="81"/>
        <v>#N/A</v>
      </c>
      <c r="Z1047" s="1" t="e">
        <f t="shared" si="82"/>
        <v>#N/A</v>
      </c>
      <c r="AA1047" s="1" t="e">
        <f t="shared" si="83"/>
        <v>#N/A</v>
      </c>
      <c r="AB1047" s="1" t="e">
        <f t="shared" si="84"/>
        <v>#N/A</v>
      </c>
    </row>
    <row r="1048" spans="1:28" hidden="1" x14ac:dyDescent="0.3">
      <c r="A1048" s="1">
        <v>1099</v>
      </c>
      <c r="B1048" s="1" t="s">
        <v>855</v>
      </c>
      <c r="C1048" s="5">
        <v>43720.553206018521</v>
      </c>
      <c r="D1048" s="1" t="s">
        <v>1783</v>
      </c>
      <c r="E1048" s="1" t="s">
        <v>90</v>
      </c>
      <c r="F1048" s="1" t="s">
        <v>700</v>
      </c>
      <c r="G1048" s="1" t="s">
        <v>653</v>
      </c>
      <c r="H1048" s="1" t="s">
        <v>765</v>
      </c>
      <c r="I1048" s="1" t="s">
        <v>85</v>
      </c>
      <c r="J1048" s="1" t="s">
        <v>109</v>
      </c>
      <c r="K1048" s="1" t="s">
        <v>103</v>
      </c>
      <c r="L1048" s="2">
        <v>666</v>
      </c>
      <c r="M1048" s="1" t="s">
        <v>733</v>
      </c>
      <c r="N1048" s="1" t="s">
        <v>887</v>
      </c>
      <c r="O1048" s="1"/>
      <c r="P1048" s="1"/>
      <c r="Q1048" s="1"/>
      <c r="R1048" s="1"/>
      <c r="S1048" s="1"/>
      <c r="T1048" s="1"/>
      <c r="U1048" s="1" t="s">
        <v>666</v>
      </c>
      <c r="V1048" s="1" t="s">
        <v>667</v>
      </c>
      <c r="W1048" s="1"/>
      <c r="X1048" s="1" t="e">
        <f t="shared" si="80"/>
        <v>#N/A</v>
      </c>
      <c r="Y1048" s="1" t="e">
        <f t="shared" si="81"/>
        <v>#N/A</v>
      </c>
      <c r="Z1048" s="1" t="e">
        <f t="shared" si="82"/>
        <v>#N/A</v>
      </c>
      <c r="AA1048" s="1" t="e">
        <f t="shared" si="83"/>
        <v>#N/A</v>
      </c>
      <c r="AB1048" s="1" t="e">
        <f t="shared" si="84"/>
        <v>#N/A</v>
      </c>
    </row>
    <row r="1049" spans="1:28" hidden="1" x14ac:dyDescent="0.3">
      <c r="A1049" s="1">
        <v>1100</v>
      </c>
      <c r="B1049" s="1" t="s">
        <v>1222</v>
      </c>
      <c r="C1049" s="5">
        <v>43721.533888888887</v>
      </c>
      <c r="D1049" s="1" t="s">
        <v>1784</v>
      </c>
      <c r="E1049" s="1" t="s">
        <v>48</v>
      </c>
      <c r="F1049" s="1" t="s">
        <v>652</v>
      </c>
      <c r="G1049" s="1" t="s">
        <v>653</v>
      </c>
      <c r="H1049" s="1" t="s">
        <v>765</v>
      </c>
      <c r="I1049" s="1" t="s">
        <v>55</v>
      </c>
      <c r="J1049" s="1" t="s">
        <v>277</v>
      </c>
      <c r="K1049" s="1" t="s">
        <v>650</v>
      </c>
      <c r="L1049" s="2">
        <v>614</v>
      </c>
      <c r="M1049" s="1" t="s">
        <v>808</v>
      </c>
      <c r="N1049" s="1" t="s">
        <v>887</v>
      </c>
      <c r="O1049" s="1"/>
      <c r="P1049" s="1"/>
      <c r="Q1049" s="1"/>
      <c r="R1049" s="1"/>
      <c r="S1049" s="1"/>
      <c r="T1049" s="1"/>
      <c r="U1049" s="1" t="s">
        <v>666</v>
      </c>
      <c r="V1049" s="1" t="s">
        <v>667</v>
      </c>
      <c r="W1049" s="1"/>
      <c r="X1049" s="1" t="e">
        <f t="shared" si="80"/>
        <v>#N/A</v>
      </c>
      <c r="Y1049" s="1" t="e">
        <f t="shared" si="81"/>
        <v>#N/A</v>
      </c>
      <c r="Z1049" s="1" t="e">
        <f t="shared" si="82"/>
        <v>#N/A</v>
      </c>
      <c r="AA1049" s="1" t="e">
        <f t="shared" si="83"/>
        <v>#N/A</v>
      </c>
      <c r="AB1049" s="1" t="e">
        <f t="shared" si="84"/>
        <v>#N/A</v>
      </c>
    </row>
    <row r="1050" spans="1:28" hidden="1" x14ac:dyDescent="0.3">
      <c r="A1050" s="1">
        <v>1105</v>
      </c>
      <c r="B1050" s="1" t="s">
        <v>340</v>
      </c>
      <c r="C1050" s="5">
        <v>43725.425891203704</v>
      </c>
      <c r="D1050" s="1" t="s">
        <v>1787</v>
      </c>
      <c r="E1050" s="1" t="s">
        <v>90</v>
      </c>
      <c r="F1050" s="1" t="s">
        <v>700</v>
      </c>
      <c r="G1050" s="1" t="s">
        <v>653</v>
      </c>
      <c r="H1050" s="1" t="s">
        <v>765</v>
      </c>
      <c r="I1050" s="1" t="s">
        <v>123</v>
      </c>
      <c r="J1050" s="1" t="s">
        <v>210</v>
      </c>
      <c r="K1050" s="1" t="s">
        <v>340</v>
      </c>
      <c r="L1050" s="2">
        <v>704</v>
      </c>
      <c r="M1050" s="1" t="s">
        <v>747</v>
      </c>
      <c r="N1050" s="1" t="s">
        <v>887</v>
      </c>
      <c r="O1050" s="1"/>
      <c r="P1050" s="1"/>
      <c r="Q1050" s="1"/>
      <c r="R1050" s="1"/>
      <c r="S1050" s="1"/>
      <c r="T1050" s="1"/>
      <c r="U1050" s="1" t="s">
        <v>666</v>
      </c>
      <c r="V1050" s="1" t="s">
        <v>667</v>
      </c>
      <c r="W1050" s="1"/>
      <c r="X1050" s="1" t="e">
        <f t="shared" si="80"/>
        <v>#N/A</v>
      </c>
      <c r="Y1050" s="1" t="e">
        <f t="shared" si="81"/>
        <v>#N/A</v>
      </c>
      <c r="Z1050" s="1" t="e">
        <f t="shared" si="82"/>
        <v>#N/A</v>
      </c>
      <c r="AA1050" s="1" t="e">
        <f t="shared" si="83"/>
        <v>#N/A</v>
      </c>
      <c r="AB1050" s="1" t="e">
        <f t="shared" si="84"/>
        <v>#N/A</v>
      </c>
    </row>
    <row r="1051" spans="1:28" hidden="1" x14ac:dyDescent="0.3">
      <c r="A1051" s="1">
        <v>1110</v>
      </c>
      <c r="B1051" s="1" t="s">
        <v>707</v>
      </c>
      <c r="C1051" s="5">
        <v>43726.690196759257</v>
      </c>
      <c r="D1051" s="1" t="s">
        <v>1788</v>
      </c>
      <c r="E1051" s="1" t="s">
        <v>216</v>
      </c>
      <c r="F1051" s="1" t="s">
        <v>691</v>
      </c>
      <c r="G1051" s="1" t="s">
        <v>653</v>
      </c>
      <c r="H1051" s="1" t="s">
        <v>765</v>
      </c>
      <c r="I1051" s="1" t="s">
        <v>85</v>
      </c>
      <c r="J1051" s="1" t="s">
        <v>160</v>
      </c>
      <c r="K1051" s="1" t="s">
        <v>707</v>
      </c>
      <c r="L1051" s="2">
        <v>641</v>
      </c>
      <c r="M1051" s="1" t="s">
        <v>708</v>
      </c>
      <c r="N1051" s="1" t="s">
        <v>887</v>
      </c>
      <c r="O1051" s="1"/>
      <c r="P1051" s="1"/>
      <c r="Q1051" s="1"/>
      <c r="R1051" s="1"/>
      <c r="S1051" s="1"/>
      <c r="T1051" s="1"/>
      <c r="U1051" s="1" t="s">
        <v>666</v>
      </c>
      <c r="V1051" s="1" t="s">
        <v>667</v>
      </c>
      <c r="W1051" s="1"/>
      <c r="X1051" s="1" t="e">
        <f t="shared" si="80"/>
        <v>#N/A</v>
      </c>
      <c r="Y1051" s="1" t="e">
        <f t="shared" si="81"/>
        <v>#N/A</v>
      </c>
      <c r="Z1051" s="1" t="e">
        <f t="shared" si="82"/>
        <v>#N/A</v>
      </c>
      <c r="AA1051" s="1" t="e">
        <f t="shared" si="83"/>
        <v>#N/A</v>
      </c>
      <c r="AB1051" s="1" t="e">
        <f t="shared" si="84"/>
        <v>#N/A</v>
      </c>
    </row>
    <row r="1052" spans="1:28" hidden="1" x14ac:dyDescent="0.3">
      <c r="A1052" s="1">
        <v>1111</v>
      </c>
      <c r="B1052" s="1" t="s">
        <v>707</v>
      </c>
      <c r="C1052" s="5">
        <v>43726.700185185182</v>
      </c>
      <c r="D1052" s="1" t="s">
        <v>1789</v>
      </c>
      <c r="E1052" s="1" t="s">
        <v>159</v>
      </c>
      <c r="F1052" s="1" t="s">
        <v>691</v>
      </c>
      <c r="G1052" s="1" t="s">
        <v>653</v>
      </c>
      <c r="H1052" s="1" t="s">
        <v>765</v>
      </c>
      <c r="I1052" s="1" t="s">
        <v>85</v>
      </c>
      <c r="J1052" s="1" t="s">
        <v>160</v>
      </c>
      <c r="K1052" s="1" t="s">
        <v>707</v>
      </c>
      <c r="L1052" s="2">
        <v>641</v>
      </c>
      <c r="M1052" s="1" t="s">
        <v>708</v>
      </c>
      <c r="N1052" s="1" t="s">
        <v>887</v>
      </c>
      <c r="O1052" s="1"/>
      <c r="P1052" s="1"/>
      <c r="Q1052" s="1"/>
      <c r="R1052" s="1"/>
      <c r="S1052" s="1"/>
      <c r="T1052" s="1"/>
      <c r="U1052" s="1" t="s">
        <v>666</v>
      </c>
      <c r="V1052" s="1" t="s">
        <v>667</v>
      </c>
      <c r="W1052" s="1"/>
      <c r="X1052" s="1" t="e">
        <f t="shared" si="80"/>
        <v>#N/A</v>
      </c>
      <c r="Y1052" s="1" t="e">
        <f t="shared" si="81"/>
        <v>#N/A</v>
      </c>
      <c r="Z1052" s="1" t="e">
        <f t="shared" si="82"/>
        <v>#N/A</v>
      </c>
      <c r="AA1052" s="1" t="e">
        <f t="shared" si="83"/>
        <v>#N/A</v>
      </c>
      <c r="AB1052" s="1" t="e">
        <f t="shared" si="84"/>
        <v>#N/A</v>
      </c>
    </row>
    <row r="1053" spans="1:28" hidden="1" x14ac:dyDescent="0.3">
      <c r="A1053" s="1">
        <v>1114</v>
      </c>
      <c r="B1053" s="1" t="s">
        <v>1110</v>
      </c>
      <c r="C1053" s="5">
        <v>43728.440266203703</v>
      </c>
      <c r="D1053" s="1" t="s">
        <v>1793</v>
      </c>
      <c r="E1053" s="1" t="s">
        <v>90</v>
      </c>
      <c r="F1053" s="1" t="s">
        <v>700</v>
      </c>
      <c r="G1053" s="1" t="s">
        <v>653</v>
      </c>
      <c r="H1053" s="1" t="s">
        <v>765</v>
      </c>
      <c r="I1053" s="1" t="s">
        <v>123</v>
      </c>
      <c r="J1053" s="1" t="s">
        <v>210</v>
      </c>
      <c r="K1053" s="1" t="s">
        <v>340</v>
      </c>
      <c r="L1053" s="2">
        <v>704</v>
      </c>
      <c r="M1053" s="1" t="s">
        <v>747</v>
      </c>
      <c r="N1053" s="1" t="s">
        <v>887</v>
      </c>
      <c r="O1053" s="1"/>
      <c r="P1053" s="1"/>
      <c r="Q1053" s="1"/>
      <c r="R1053" s="1"/>
      <c r="S1053" s="1"/>
      <c r="T1053" s="1"/>
      <c r="U1053" s="1" t="s">
        <v>666</v>
      </c>
      <c r="V1053" s="1" t="s">
        <v>667</v>
      </c>
      <c r="W1053" s="1"/>
      <c r="X1053" s="1" t="e">
        <f t="shared" si="80"/>
        <v>#N/A</v>
      </c>
      <c r="Y1053" s="1" t="e">
        <f t="shared" si="81"/>
        <v>#N/A</v>
      </c>
      <c r="Z1053" s="1" t="e">
        <f t="shared" si="82"/>
        <v>#N/A</v>
      </c>
      <c r="AA1053" s="1" t="e">
        <f t="shared" si="83"/>
        <v>#N/A</v>
      </c>
      <c r="AB1053" s="1" t="e">
        <f t="shared" si="84"/>
        <v>#N/A</v>
      </c>
    </row>
    <row r="1054" spans="1:28" hidden="1" x14ac:dyDescent="0.3">
      <c r="A1054" s="1">
        <v>1116</v>
      </c>
      <c r="B1054" s="1" t="s">
        <v>340</v>
      </c>
      <c r="C1054" s="5">
        <v>43728.681886574072</v>
      </c>
      <c r="D1054" s="1" t="s">
        <v>1795</v>
      </c>
      <c r="E1054" s="1" t="s">
        <v>90</v>
      </c>
      <c r="F1054" s="1" t="s">
        <v>700</v>
      </c>
      <c r="G1054" s="1" t="s">
        <v>653</v>
      </c>
      <c r="H1054" s="1" t="s">
        <v>765</v>
      </c>
      <c r="I1054" s="1" t="s">
        <v>123</v>
      </c>
      <c r="J1054" s="1" t="s">
        <v>210</v>
      </c>
      <c r="K1054" s="1" t="s">
        <v>340</v>
      </c>
      <c r="L1054" s="2">
        <v>704</v>
      </c>
      <c r="M1054" s="1" t="s">
        <v>747</v>
      </c>
      <c r="N1054" s="1" t="s">
        <v>887</v>
      </c>
      <c r="O1054" s="1"/>
      <c r="P1054" s="1"/>
      <c r="Q1054" s="1"/>
      <c r="R1054" s="1"/>
      <c r="S1054" s="1"/>
      <c r="T1054" s="1"/>
      <c r="U1054" s="1" t="s">
        <v>666</v>
      </c>
      <c r="V1054" s="1" t="s">
        <v>667</v>
      </c>
      <c r="W1054" s="1"/>
      <c r="X1054" s="1" t="e">
        <f t="shared" si="80"/>
        <v>#N/A</v>
      </c>
      <c r="Y1054" s="1" t="e">
        <f t="shared" si="81"/>
        <v>#N/A</v>
      </c>
      <c r="Z1054" s="1" t="e">
        <f t="shared" si="82"/>
        <v>#N/A</v>
      </c>
      <c r="AA1054" s="1" t="e">
        <f t="shared" si="83"/>
        <v>#N/A</v>
      </c>
      <c r="AB1054" s="1" t="e">
        <f t="shared" si="84"/>
        <v>#N/A</v>
      </c>
    </row>
    <row r="1055" spans="1:28" hidden="1" x14ac:dyDescent="0.3">
      <c r="A1055" s="1">
        <v>1118</v>
      </c>
      <c r="B1055" s="1" t="s">
        <v>855</v>
      </c>
      <c r="C1055" s="5">
        <v>43731.585949074077</v>
      </c>
      <c r="D1055" s="1" t="s">
        <v>1798</v>
      </c>
      <c r="E1055" s="1" t="s">
        <v>90</v>
      </c>
      <c r="F1055" s="1" t="s">
        <v>700</v>
      </c>
      <c r="G1055" s="1" t="s">
        <v>653</v>
      </c>
      <c r="H1055" s="1" t="s">
        <v>765</v>
      </c>
      <c r="I1055" s="1" t="s">
        <v>85</v>
      </c>
      <c r="J1055" s="1" t="s">
        <v>109</v>
      </c>
      <c r="K1055" s="1" t="s">
        <v>103</v>
      </c>
      <c r="L1055" s="2">
        <v>666</v>
      </c>
      <c r="M1055" s="1" t="s">
        <v>733</v>
      </c>
      <c r="N1055" s="1" t="s">
        <v>887</v>
      </c>
      <c r="O1055" s="1"/>
      <c r="P1055" s="1"/>
      <c r="Q1055" s="1"/>
      <c r="R1055" s="1"/>
      <c r="S1055" s="1"/>
      <c r="T1055" s="1"/>
      <c r="U1055" s="1" t="s">
        <v>666</v>
      </c>
      <c r="V1055" s="1" t="s">
        <v>667</v>
      </c>
      <c r="W1055" s="1"/>
      <c r="X1055" s="1" t="e">
        <f t="shared" si="80"/>
        <v>#N/A</v>
      </c>
      <c r="Y1055" s="1" t="e">
        <f t="shared" si="81"/>
        <v>#N/A</v>
      </c>
      <c r="Z1055" s="1" t="e">
        <f t="shared" si="82"/>
        <v>#N/A</v>
      </c>
      <c r="AA1055" s="1" t="e">
        <f t="shared" si="83"/>
        <v>#N/A</v>
      </c>
      <c r="AB1055" s="1" t="e">
        <f t="shared" si="84"/>
        <v>#N/A</v>
      </c>
    </row>
    <row r="1056" spans="1:28" hidden="1" x14ac:dyDescent="0.3">
      <c r="A1056" s="1">
        <v>1119</v>
      </c>
      <c r="B1056" s="1" t="s">
        <v>1110</v>
      </c>
      <c r="C1056" s="5">
        <v>43731.646736111114</v>
      </c>
      <c r="D1056" s="1" t="s">
        <v>1799</v>
      </c>
      <c r="E1056" s="1" t="s">
        <v>90</v>
      </c>
      <c r="F1056" s="1" t="s">
        <v>700</v>
      </c>
      <c r="G1056" s="1" t="s">
        <v>653</v>
      </c>
      <c r="H1056" s="1" t="s">
        <v>765</v>
      </c>
      <c r="I1056" s="1" t="s">
        <v>123</v>
      </c>
      <c r="J1056" s="1" t="s">
        <v>210</v>
      </c>
      <c r="K1056" s="1" t="s">
        <v>340</v>
      </c>
      <c r="L1056" s="2">
        <v>704</v>
      </c>
      <c r="M1056" s="1" t="s">
        <v>747</v>
      </c>
      <c r="N1056" s="1" t="s">
        <v>887</v>
      </c>
      <c r="O1056" s="1"/>
      <c r="P1056" s="1"/>
      <c r="Q1056" s="1"/>
      <c r="R1056" s="1"/>
      <c r="S1056" s="1"/>
      <c r="T1056" s="1"/>
      <c r="U1056" s="1" t="s">
        <v>666</v>
      </c>
      <c r="V1056" s="1" t="s">
        <v>667</v>
      </c>
      <c r="W1056" s="1"/>
      <c r="X1056" s="1" t="e">
        <f t="shared" si="80"/>
        <v>#N/A</v>
      </c>
      <c r="Y1056" s="1" t="e">
        <f t="shared" si="81"/>
        <v>#N/A</v>
      </c>
      <c r="Z1056" s="1" t="e">
        <f t="shared" si="82"/>
        <v>#N/A</v>
      </c>
      <c r="AA1056" s="1" t="e">
        <f t="shared" si="83"/>
        <v>#N/A</v>
      </c>
      <c r="AB1056" s="1" t="e">
        <f t="shared" si="84"/>
        <v>#N/A</v>
      </c>
    </row>
    <row r="1057" spans="1:28" hidden="1" x14ac:dyDescent="0.3">
      <c r="A1057" s="1">
        <v>1120</v>
      </c>
      <c r="B1057" s="1" t="s">
        <v>1110</v>
      </c>
      <c r="C1057" s="5">
        <v>43731.719375000001</v>
      </c>
      <c r="D1057" s="1" t="s">
        <v>1800</v>
      </c>
      <c r="E1057" s="1" t="s">
        <v>90</v>
      </c>
      <c r="F1057" s="1" t="s">
        <v>700</v>
      </c>
      <c r="G1057" s="1" t="s">
        <v>653</v>
      </c>
      <c r="H1057" s="1" t="s">
        <v>765</v>
      </c>
      <c r="I1057" s="1" t="s">
        <v>123</v>
      </c>
      <c r="J1057" s="1" t="s">
        <v>210</v>
      </c>
      <c r="K1057" s="1" t="s">
        <v>340</v>
      </c>
      <c r="L1057" s="2">
        <v>704</v>
      </c>
      <c r="M1057" s="1" t="s">
        <v>747</v>
      </c>
      <c r="N1057" s="1" t="s">
        <v>887</v>
      </c>
      <c r="O1057" s="1"/>
      <c r="P1057" s="1"/>
      <c r="Q1057" s="1"/>
      <c r="R1057" s="1"/>
      <c r="S1057" s="1"/>
      <c r="T1057" s="1"/>
      <c r="U1057" s="1" t="s">
        <v>666</v>
      </c>
      <c r="V1057" s="1" t="s">
        <v>667</v>
      </c>
      <c r="W1057" s="1"/>
      <c r="X1057" s="1" t="e">
        <f t="shared" si="80"/>
        <v>#N/A</v>
      </c>
      <c r="Y1057" s="1" t="e">
        <f t="shared" si="81"/>
        <v>#N/A</v>
      </c>
      <c r="Z1057" s="1" t="e">
        <f t="shared" si="82"/>
        <v>#N/A</v>
      </c>
      <c r="AA1057" s="1" t="e">
        <f t="shared" si="83"/>
        <v>#N/A</v>
      </c>
      <c r="AB1057" s="1" t="e">
        <f t="shared" si="84"/>
        <v>#N/A</v>
      </c>
    </row>
    <row r="1058" spans="1:28" hidden="1" x14ac:dyDescent="0.3">
      <c r="A1058" s="1">
        <v>1122</v>
      </c>
      <c r="B1058" s="1" t="s">
        <v>340</v>
      </c>
      <c r="C1058" s="5">
        <v>43732.42328703704</v>
      </c>
      <c r="D1058" s="1" t="s">
        <v>1802</v>
      </c>
      <c r="E1058" s="1" t="s">
        <v>90</v>
      </c>
      <c r="F1058" s="1" t="s">
        <v>700</v>
      </c>
      <c r="G1058" s="1" t="s">
        <v>653</v>
      </c>
      <c r="H1058" s="1" t="s">
        <v>765</v>
      </c>
      <c r="I1058" s="1" t="s">
        <v>123</v>
      </c>
      <c r="J1058" s="1" t="s">
        <v>210</v>
      </c>
      <c r="K1058" s="1" t="s">
        <v>340</v>
      </c>
      <c r="L1058" s="2">
        <v>704</v>
      </c>
      <c r="M1058" s="1" t="s">
        <v>747</v>
      </c>
      <c r="N1058" s="1" t="s">
        <v>887</v>
      </c>
      <c r="O1058" s="1"/>
      <c r="P1058" s="1"/>
      <c r="Q1058" s="1"/>
      <c r="R1058" s="1"/>
      <c r="S1058" s="1"/>
      <c r="T1058" s="1"/>
      <c r="U1058" s="1" t="s">
        <v>666</v>
      </c>
      <c r="V1058" s="1" t="s">
        <v>667</v>
      </c>
      <c r="W1058" s="1"/>
      <c r="X1058" s="1" t="e">
        <f t="shared" si="80"/>
        <v>#N/A</v>
      </c>
      <c r="Y1058" s="1" t="e">
        <f t="shared" si="81"/>
        <v>#N/A</v>
      </c>
      <c r="Z1058" s="1" t="e">
        <f t="shared" si="82"/>
        <v>#N/A</v>
      </c>
      <c r="AA1058" s="1" t="e">
        <f t="shared" si="83"/>
        <v>#N/A</v>
      </c>
      <c r="AB1058" s="1" t="e">
        <f t="shared" si="84"/>
        <v>#N/A</v>
      </c>
    </row>
    <row r="1059" spans="1:28" hidden="1" x14ac:dyDescent="0.3">
      <c r="A1059" s="1">
        <v>1124</v>
      </c>
      <c r="B1059" s="1" t="s">
        <v>340</v>
      </c>
      <c r="C1059" s="5">
        <v>43733.452581018515</v>
      </c>
      <c r="D1059" s="1" t="s">
        <v>1804</v>
      </c>
      <c r="E1059" s="1" t="s">
        <v>90</v>
      </c>
      <c r="F1059" s="1" t="s">
        <v>700</v>
      </c>
      <c r="G1059" s="1" t="s">
        <v>653</v>
      </c>
      <c r="H1059" s="1" t="s">
        <v>765</v>
      </c>
      <c r="I1059" s="1" t="s">
        <v>123</v>
      </c>
      <c r="J1059" s="1" t="s">
        <v>210</v>
      </c>
      <c r="K1059" s="1" t="s">
        <v>340</v>
      </c>
      <c r="L1059" s="2">
        <v>704</v>
      </c>
      <c r="M1059" s="1" t="s">
        <v>747</v>
      </c>
      <c r="N1059" s="1" t="s">
        <v>887</v>
      </c>
      <c r="O1059" s="1"/>
      <c r="P1059" s="1"/>
      <c r="Q1059" s="1"/>
      <c r="R1059" s="1"/>
      <c r="S1059" s="1"/>
      <c r="T1059" s="1"/>
      <c r="U1059" s="1" t="s">
        <v>666</v>
      </c>
      <c r="V1059" s="1" t="s">
        <v>667</v>
      </c>
      <c r="W1059" s="1"/>
      <c r="X1059" s="1" t="e">
        <f t="shared" si="80"/>
        <v>#N/A</v>
      </c>
      <c r="Y1059" s="1" t="e">
        <f t="shared" si="81"/>
        <v>#N/A</v>
      </c>
      <c r="Z1059" s="1" t="e">
        <f t="shared" si="82"/>
        <v>#N/A</v>
      </c>
      <c r="AA1059" s="1" t="e">
        <f t="shared" si="83"/>
        <v>#N/A</v>
      </c>
      <c r="AB1059" s="1" t="e">
        <f t="shared" si="84"/>
        <v>#N/A</v>
      </c>
    </row>
    <row r="1060" spans="1:28" hidden="1" x14ac:dyDescent="0.3">
      <c r="A1060" s="1">
        <v>1132</v>
      </c>
      <c r="B1060" s="1" t="s">
        <v>1238</v>
      </c>
      <c r="C1060" s="5">
        <v>43734.672071759262</v>
      </c>
      <c r="D1060" s="1" t="s">
        <v>1817</v>
      </c>
      <c r="E1060" s="1" t="s">
        <v>48</v>
      </c>
      <c r="F1060" s="1" t="s">
        <v>652</v>
      </c>
      <c r="G1060" s="1" t="s">
        <v>653</v>
      </c>
      <c r="H1060" s="1" t="s">
        <v>765</v>
      </c>
      <c r="I1060" s="1" t="s">
        <v>123</v>
      </c>
      <c r="J1060" s="1" t="s">
        <v>998</v>
      </c>
      <c r="K1060" s="1" t="s">
        <v>281</v>
      </c>
      <c r="L1060" s="2">
        <v>2079</v>
      </c>
      <c r="M1060" s="1" t="s">
        <v>1003</v>
      </c>
      <c r="N1060" s="1" t="s">
        <v>887</v>
      </c>
      <c r="O1060" s="1"/>
      <c r="P1060" s="1"/>
      <c r="Q1060" s="1"/>
      <c r="R1060" s="1"/>
      <c r="S1060" s="1"/>
      <c r="T1060" s="1"/>
      <c r="U1060" s="1" t="s">
        <v>666</v>
      </c>
      <c r="V1060" s="1" t="s">
        <v>667</v>
      </c>
      <c r="W1060" s="1"/>
      <c r="X1060" s="1" t="e">
        <f t="shared" si="80"/>
        <v>#N/A</v>
      </c>
      <c r="Y1060" s="1" t="e">
        <f t="shared" si="81"/>
        <v>#N/A</v>
      </c>
      <c r="Z1060" s="1" t="e">
        <f t="shared" si="82"/>
        <v>#N/A</v>
      </c>
      <c r="AA1060" s="1" t="e">
        <f t="shared" si="83"/>
        <v>#N/A</v>
      </c>
      <c r="AB1060" s="1" t="e">
        <f t="shared" si="84"/>
        <v>#N/A</v>
      </c>
    </row>
    <row r="1061" spans="1:28" hidden="1" x14ac:dyDescent="0.3">
      <c r="A1061" s="1">
        <v>1133</v>
      </c>
      <c r="B1061" s="1" t="s">
        <v>1162</v>
      </c>
      <c r="C1061" s="5">
        <v>43735.433668981481</v>
      </c>
      <c r="D1061" s="1" t="s">
        <v>1818</v>
      </c>
      <c r="E1061" s="1" t="s">
        <v>159</v>
      </c>
      <c r="F1061" s="1" t="s">
        <v>688</v>
      </c>
      <c r="G1061" s="1" t="s">
        <v>653</v>
      </c>
      <c r="H1061" s="1" t="s">
        <v>765</v>
      </c>
      <c r="I1061" s="1" t="s">
        <v>39</v>
      </c>
      <c r="J1061" s="1" t="s">
        <v>210</v>
      </c>
      <c r="K1061" s="1" t="s">
        <v>214</v>
      </c>
      <c r="L1061" s="2">
        <v>53</v>
      </c>
      <c r="M1061" s="1" t="s">
        <v>728</v>
      </c>
      <c r="N1061" s="1" t="s">
        <v>887</v>
      </c>
      <c r="O1061" s="1"/>
      <c r="P1061" s="1"/>
      <c r="Q1061" s="1"/>
      <c r="R1061" s="1"/>
      <c r="S1061" s="1"/>
      <c r="T1061" s="1"/>
      <c r="U1061" s="1" t="s">
        <v>666</v>
      </c>
      <c r="V1061" s="1" t="s">
        <v>667</v>
      </c>
      <c r="W1061" s="1"/>
      <c r="X1061" s="1" t="e">
        <f t="shared" si="80"/>
        <v>#N/A</v>
      </c>
      <c r="Y1061" s="1" t="e">
        <f t="shared" si="81"/>
        <v>#N/A</v>
      </c>
      <c r="Z1061" s="1" t="e">
        <f t="shared" si="82"/>
        <v>#N/A</v>
      </c>
      <c r="AA1061" s="1" t="e">
        <f t="shared" si="83"/>
        <v>#N/A</v>
      </c>
      <c r="AB1061" s="1" t="e">
        <f t="shared" si="84"/>
        <v>#N/A</v>
      </c>
    </row>
    <row r="1062" spans="1:28" hidden="1" x14ac:dyDescent="0.3">
      <c r="A1062" s="1">
        <v>1134</v>
      </c>
      <c r="B1062" s="1" t="s">
        <v>906</v>
      </c>
      <c r="C1062" s="5">
        <v>43735.535173611112</v>
      </c>
      <c r="D1062" s="1" t="s">
        <v>1819</v>
      </c>
      <c r="E1062" s="1" t="s">
        <v>90</v>
      </c>
      <c r="F1062" s="1" t="s">
        <v>700</v>
      </c>
      <c r="G1062" s="1" t="s">
        <v>653</v>
      </c>
      <c r="H1062" s="1" t="s">
        <v>765</v>
      </c>
      <c r="I1062" s="1" t="s">
        <v>123</v>
      </c>
      <c r="J1062" s="1" t="s">
        <v>746</v>
      </c>
      <c r="K1062" s="1" t="s">
        <v>340</v>
      </c>
      <c r="L1062" s="2">
        <v>687</v>
      </c>
      <c r="M1062" s="1" t="s">
        <v>908</v>
      </c>
      <c r="N1062" s="1" t="s">
        <v>887</v>
      </c>
      <c r="O1062" s="1"/>
      <c r="P1062" s="1"/>
      <c r="Q1062" s="1"/>
      <c r="R1062" s="1"/>
      <c r="S1062" s="1"/>
      <c r="T1062" s="1"/>
      <c r="U1062" s="1" t="s">
        <v>666</v>
      </c>
      <c r="V1062" s="1" t="s">
        <v>667</v>
      </c>
      <c r="W1062" s="1"/>
      <c r="X1062" s="1" t="e">
        <f t="shared" si="80"/>
        <v>#N/A</v>
      </c>
      <c r="Y1062" s="1" t="e">
        <f t="shared" si="81"/>
        <v>#N/A</v>
      </c>
      <c r="Z1062" s="1" t="e">
        <f t="shared" si="82"/>
        <v>#N/A</v>
      </c>
      <c r="AA1062" s="1" t="e">
        <f t="shared" si="83"/>
        <v>#N/A</v>
      </c>
      <c r="AB1062" s="1" t="e">
        <f t="shared" si="84"/>
        <v>#N/A</v>
      </c>
    </row>
    <row r="1063" spans="1:28" hidden="1" x14ac:dyDescent="0.3">
      <c r="A1063" s="1">
        <v>1135</v>
      </c>
      <c r="B1063" s="1" t="s">
        <v>1110</v>
      </c>
      <c r="C1063" s="5">
        <v>43738.576168981483</v>
      </c>
      <c r="D1063" s="1" t="s">
        <v>1820</v>
      </c>
      <c r="E1063" s="1" t="s">
        <v>90</v>
      </c>
      <c r="F1063" s="1" t="s">
        <v>700</v>
      </c>
      <c r="G1063" s="1" t="s">
        <v>653</v>
      </c>
      <c r="H1063" s="1" t="s">
        <v>765</v>
      </c>
      <c r="I1063" s="1" t="s">
        <v>123</v>
      </c>
      <c r="J1063" s="1" t="s">
        <v>210</v>
      </c>
      <c r="K1063" s="1" t="s">
        <v>340</v>
      </c>
      <c r="L1063" s="2">
        <v>704</v>
      </c>
      <c r="M1063" s="1" t="s">
        <v>747</v>
      </c>
      <c r="N1063" s="1" t="s">
        <v>887</v>
      </c>
      <c r="O1063" s="1"/>
      <c r="P1063" s="1"/>
      <c r="Q1063" s="1"/>
      <c r="R1063" s="1"/>
      <c r="S1063" s="1"/>
      <c r="T1063" s="1"/>
      <c r="U1063" s="1" t="s">
        <v>666</v>
      </c>
      <c r="V1063" s="1" t="s">
        <v>667</v>
      </c>
      <c r="W1063" s="1"/>
      <c r="X1063" s="1" t="e">
        <f t="shared" si="80"/>
        <v>#N/A</v>
      </c>
      <c r="Y1063" s="1" t="e">
        <f t="shared" si="81"/>
        <v>#N/A</v>
      </c>
      <c r="Z1063" s="1" t="e">
        <f t="shared" si="82"/>
        <v>#N/A</v>
      </c>
      <c r="AA1063" s="1" t="e">
        <f t="shared" si="83"/>
        <v>#N/A</v>
      </c>
      <c r="AB1063" s="1" t="e">
        <f t="shared" si="84"/>
        <v>#N/A</v>
      </c>
    </row>
    <row r="1064" spans="1:28" hidden="1" x14ac:dyDescent="0.3">
      <c r="A1064" s="1">
        <v>1136</v>
      </c>
      <c r="B1064" s="1" t="s">
        <v>1110</v>
      </c>
      <c r="C1064" s="5">
        <v>43738.582094907404</v>
      </c>
      <c r="D1064" s="1" t="s">
        <v>1821</v>
      </c>
      <c r="E1064" s="1" t="s">
        <v>90</v>
      </c>
      <c r="F1064" s="1" t="s">
        <v>700</v>
      </c>
      <c r="G1064" s="1" t="s">
        <v>653</v>
      </c>
      <c r="H1064" s="1" t="s">
        <v>765</v>
      </c>
      <c r="I1064" s="1" t="s">
        <v>123</v>
      </c>
      <c r="J1064" s="1" t="s">
        <v>210</v>
      </c>
      <c r="K1064" s="1" t="s">
        <v>340</v>
      </c>
      <c r="L1064" s="2">
        <v>704</v>
      </c>
      <c r="M1064" s="1" t="s">
        <v>747</v>
      </c>
      <c r="N1064" s="1" t="s">
        <v>887</v>
      </c>
      <c r="O1064" s="1"/>
      <c r="P1064" s="1"/>
      <c r="Q1064" s="1"/>
      <c r="R1064" s="1"/>
      <c r="S1064" s="1"/>
      <c r="T1064" s="1"/>
      <c r="U1064" s="1" t="s">
        <v>666</v>
      </c>
      <c r="V1064" s="1" t="s">
        <v>667</v>
      </c>
      <c r="W1064" s="1"/>
      <c r="X1064" s="1" t="e">
        <f t="shared" si="80"/>
        <v>#N/A</v>
      </c>
      <c r="Y1064" s="1" t="e">
        <f t="shared" si="81"/>
        <v>#N/A</v>
      </c>
      <c r="Z1064" s="1" t="e">
        <f t="shared" si="82"/>
        <v>#N/A</v>
      </c>
      <c r="AA1064" s="1" t="e">
        <f t="shared" si="83"/>
        <v>#N/A</v>
      </c>
      <c r="AB1064" s="1" t="e">
        <f t="shared" si="84"/>
        <v>#N/A</v>
      </c>
    </row>
    <row r="1065" spans="1:28" hidden="1" x14ac:dyDescent="0.3">
      <c r="A1065" s="1">
        <v>1138</v>
      </c>
      <c r="B1065" s="1" t="s">
        <v>340</v>
      </c>
      <c r="C1065" s="5">
        <v>43739.430659722224</v>
      </c>
      <c r="D1065" s="1" t="s">
        <v>1823</v>
      </c>
      <c r="E1065" s="1" t="s">
        <v>90</v>
      </c>
      <c r="F1065" s="1" t="s">
        <v>700</v>
      </c>
      <c r="G1065" s="1" t="s">
        <v>653</v>
      </c>
      <c r="H1065" s="1" t="s">
        <v>765</v>
      </c>
      <c r="I1065" s="1" t="s">
        <v>123</v>
      </c>
      <c r="J1065" s="1" t="s">
        <v>210</v>
      </c>
      <c r="K1065" s="1" t="s">
        <v>340</v>
      </c>
      <c r="L1065" s="2">
        <v>704</v>
      </c>
      <c r="M1065" s="1" t="s">
        <v>747</v>
      </c>
      <c r="N1065" s="1" t="s">
        <v>887</v>
      </c>
      <c r="O1065" s="1"/>
      <c r="P1065" s="1"/>
      <c r="Q1065" s="1"/>
      <c r="R1065" s="1"/>
      <c r="S1065" s="1"/>
      <c r="T1065" s="1"/>
      <c r="U1065" s="1" t="s">
        <v>666</v>
      </c>
      <c r="V1065" s="1" t="s">
        <v>667</v>
      </c>
      <c r="W1065" s="1"/>
      <c r="X1065" s="1" t="e">
        <f t="shared" si="80"/>
        <v>#N/A</v>
      </c>
      <c r="Y1065" s="1" t="e">
        <f t="shared" si="81"/>
        <v>#N/A</v>
      </c>
      <c r="Z1065" s="1" t="e">
        <f t="shared" si="82"/>
        <v>#N/A</v>
      </c>
      <c r="AA1065" s="1" t="e">
        <f t="shared" si="83"/>
        <v>#N/A</v>
      </c>
      <c r="AB1065" s="1" t="e">
        <f t="shared" si="84"/>
        <v>#N/A</v>
      </c>
    </row>
    <row r="1066" spans="1:28" hidden="1" x14ac:dyDescent="0.3">
      <c r="A1066" s="1">
        <v>1139</v>
      </c>
      <c r="B1066" s="1" t="s">
        <v>760</v>
      </c>
      <c r="C1066" s="5">
        <v>43739.554895833331</v>
      </c>
      <c r="D1066" s="1" t="s">
        <v>1824</v>
      </c>
      <c r="E1066" s="1" t="s">
        <v>48</v>
      </c>
      <c r="F1066" s="1" t="s">
        <v>652</v>
      </c>
      <c r="G1066" s="1" t="s">
        <v>653</v>
      </c>
      <c r="H1066" s="1" t="s">
        <v>765</v>
      </c>
      <c r="I1066" s="1" t="s">
        <v>123</v>
      </c>
      <c r="J1066" s="1" t="s">
        <v>128</v>
      </c>
      <c r="K1066" s="1" t="s">
        <v>122</v>
      </c>
      <c r="L1066" s="2">
        <v>700</v>
      </c>
      <c r="M1066" s="1" t="s">
        <v>680</v>
      </c>
      <c r="N1066" s="1" t="s">
        <v>887</v>
      </c>
      <c r="O1066" s="1"/>
      <c r="P1066" s="1"/>
      <c r="Q1066" s="1"/>
      <c r="R1066" s="1"/>
      <c r="S1066" s="1"/>
      <c r="T1066" s="1"/>
      <c r="U1066" s="1" t="s">
        <v>666</v>
      </c>
      <c r="V1066" s="1" t="s">
        <v>667</v>
      </c>
      <c r="W1066" s="1"/>
      <c r="X1066" s="1" t="e">
        <f t="shared" si="80"/>
        <v>#N/A</v>
      </c>
      <c r="Y1066" s="1" t="e">
        <f t="shared" si="81"/>
        <v>#N/A</v>
      </c>
      <c r="Z1066" s="1" t="e">
        <f t="shared" si="82"/>
        <v>#N/A</v>
      </c>
      <c r="AA1066" s="1" t="e">
        <f t="shared" si="83"/>
        <v>#N/A</v>
      </c>
      <c r="AB1066" s="1" t="e">
        <f t="shared" si="84"/>
        <v>#N/A</v>
      </c>
    </row>
    <row r="1067" spans="1:28" hidden="1" x14ac:dyDescent="0.3">
      <c r="A1067" s="1">
        <v>1145</v>
      </c>
      <c r="B1067" s="1" t="s">
        <v>340</v>
      </c>
      <c r="C1067" s="5">
        <v>43741.739594907405</v>
      </c>
      <c r="D1067" s="1" t="s">
        <v>1832</v>
      </c>
      <c r="E1067" s="1" t="s">
        <v>48</v>
      </c>
      <c r="F1067" s="1" t="s">
        <v>652</v>
      </c>
      <c r="G1067" s="1" t="s">
        <v>653</v>
      </c>
      <c r="H1067" s="1" t="s">
        <v>765</v>
      </c>
      <c r="I1067" s="1" t="s">
        <v>123</v>
      </c>
      <c r="J1067" s="1" t="s">
        <v>746</v>
      </c>
      <c r="K1067" s="1" t="s">
        <v>340</v>
      </c>
      <c r="L1067" s="2">
        <v>34</v>
      </c>
      <c r="M1067" s="1" t="s">
        <v>980</v>
      </c>
      <c r="N1067" s="1" t="s">
        <v>887</v>
      </c>
      <c r="O1067" s="1"/>
      <c r="P1067" s="1"/>
      <c r="Q1067" s="1"/>
      <c r="R1067" s="1"/>
      <c r="S1067" s="1"/>
      <c r="T1067" s="1"/>
      <c r="U1067" s="1" t="s">
        <v>666</v>
      </c>
      <c r="V1067" s="1" t="s">
        <v>667</v>
      </c>
      <c r="W1067" s="1"/>
      <c r="X1067" s="1" t="e">
        <f t="shared" si="80"/>
        <v>#N/A</v>
      </c>
      <c r="Y1067" s="1" t="e">
        <f t="shared" si="81"/>
        <v>#N/A</v>
      </c>
      <c r="Z1067" s="1" t="e">
        <f t="shared" si="82"/>
        <v>#N/A</v>
      </c>
      <c r="AA1067" s="1" t="e">
        <f t="shared" si="83"/>
        <v>#N/A</v>
      </c>
      <c r="AB1067" s="1" t="e">
        <f t="shared" si="84"/>
        <v>#N/A</v>
      </c>
    </row>
    <row r="1068" spans="1:28" hidden="1" x14ac:dyDescent="0.3">
      <c r="A1068" s="1">
        <v>1146</v>
      </c>
      <c r="B1068" s="1" t="s">
        <v>1110</v>
      </c>
      <c r="C1068" s="5">
        <v>43742.543715277781</v>
      </c>
      <c r="D1068" s="1" t="s">
        <v>1833</v>
      </c>
      <c r="E1068" s="1" t="s">
        <v>90</v>
      </c>
      <c r="F1068" s="1" t="s">
        <v>700</v>
      </c>
      <c r="G1068" s="1" t="s">
        <v>653</v>
      </c>
      <c r="H1068" s="1" t="s">
        <v>765</v>
      </c>
      <c r="I1068" s="1" t="s">
        <v>123</v>
      </c>
      <c r="J1068" s="1" t="s">
        <v>210</v>
      </c>
      <c r="K1068" s="1" t="s">
        <v>340</v>
      </c>
      <c r="L1068" s="2">
        <v>704</v>
      </c>
      <c r="M1068" s="1" t="s">
        <v>747</v>
      </c>
      <c r="N1068" s="1" t="s">
        <v>887</v>
      </c>
      <c r="O1068" s="1"/>
      <c r="P1068" s="1"/>
      <c r="Q1068" s="1"/>
      <c r="R1068" s="1"/>
      <c r="S1068" s="1"/>
      <c r="T1068" s="1"/>
      <c r="U1068" s="1" t="s">
        <v>666</v>
      </c>
      <c r="V1068" s="1" t="s">
        <v>667</v>
      </c>
      <c r="W1068" s="1"/>
      <c r="X1068" s="1" t="e">
        <f t="shared" si="80"/>
        <v>#N/A</v>
      </c>
      <c r="Y1068" s="1" t="e">
        <f t="shared" si="81"/>
        <v>#N/A</v>
      </c>
      <c r="Z1068" s="1" t="e">
        <f t="shared" si="82"/>
        <v>#N/A</v>
      </c>
      <c r="AA1068" s="1" t="e">
        <f t="shared" si="83"/>
        <v>#N/A</v>
      </c>
      <c r="AB1068" s="1" t="e">
        <f t="shared" si="84"/>
        <v>#N/A</v>
      </c>
    </row>
    <row r="1069" spans="1:28" hidden="1" x14ac:dyDescent="0.3">
      <c r="A1069" s="1">
        <v>1147</v>
      </c>
      <c r="B1069" s="1" t="s">
        <v>835</v>
      </c>
      <c r="C1069" s="5">
        <v>43742.674571759257</v>
      </c>
      <c r="D1069" s="1" t="s">
        <v>1834</v>
      </c>
      <c r="E1069" s="1" t="s">
        <v>139</v>
      </c>
      <c r="F1069" s="1" t="s">
        <v>713</v>
      </c>
      <c r="G1069" s="1" t="s">
        <v>653</v>
      </c>
      <c r="H1069" s="1" t="s">
        <v>765</v>
      </c>
      <c r="I1069" s="1" t="s">
        <v>123</v>
      </c>
      <c r="J1069" s="1" t="s">
        <v>50</v>
      </c>
      <c r="K1069" s="1" t="s">
        <v>207</v>
      </c>
      <c r="L1069" s="2">
        <v>3000</v>
      </c>
      <c r="M1069" s="1" t="s">
        <v>1336</v>
      </c>
      <c r="N1069" s="1" t="s">
        <v>887</v>
      </c>
      <c r="O1069" s="1"/>
      <c r="P1069" s="1"/>
      <c r="Q1069" s="1"/>
      <c r="R1069" s="1"/>
      <c r="S1069" s="1"/>
      <c r="T1069" s="1"/>
      <c r="U1069" s="1" t="s">
        <v>666</v>
      </c>
      <c r="V1069" s="1" t="s">
        <v>667</v>
      </c>
      <c r="W1069" s="1"/>
      <c r="X1069" s="1" t="e">
        <f t="shared" si="80"/>
        <v>#N/A</v>
      </c>
      <c r="Y1069" s="1" t="e">
        <f t="shared" si="81"/>
        <v>#N/A</v>
      </c>
      <c r="Z1069" s="1" t="e">
        <f t="shared" si="82"/>
        <v>#N/A</v>
      </c>
      <c r="AA1069" s="1" t="e">
        <f t="shared" si="83"/>
        <v>#N/A</v>
      </c>
      <c r="AB1069" s="1" t="e">
        <f t="shared" si="84"/>
        <v>#N/A</v>
      </c>
    </row>
    <row r="1070" spans="1:28" hidden="1" x14ac:dyDescent="0.3">
      <c r="A1070" s="1">
        <v>1148</v>
      </c>
      <c r="B1070" s="1" t="s">
        <v>1110</v>
      </c>
      <c r="C1070" s="5">
        <v>43745.436689814815</v>
      </c>
      <c r="D1070" s="1" t="s">
        <v>1835</v>
      </c>
      <c r="E1070" s="1" t="s">
        <v>90</v>
      </c>
      <c r="F1070" s="1" t="s">
        <v>700</v>
      </c>
      <c r="G1070" s="1" t="s">
        <v>653</v>
      </c>
      <c r="H1070" s="1" t="s">
        <v>765</v>
      </c>
      <c r="I1070" s="1" t="s">
        <v>123</v>
      </c>
      <c r="J1070" s="1" t="s">
        <v>210</v>
      </c>
      <c r="K1070" s="1" t="s">
        <v>340</v>
      </c>
      <c r="L1070" s="2">
        <v>704</v>
      </c>
      <c r="M1070" s="1" t="s">
        <v>747</v>
      </c>
      <c r="N1070" s="1" t="s">
        <v>887</v>
      </c>
      <c r="O1070" s="1"/>
      <c r="P1070" s="1"/>
      <c r="Q1070" s="1"/>
      <c r="R1070" s="1"/>
      <c r="S1070" s="1"/>
      <c r="T1070" s="1"/>
      <c r="U1070" s="1" t="s">
        <v>666</v>
      </c>
      <c r="V1070" s="1" t="s">
        <v>667</v>
      </c>
      <c r="W1070" s="1"/>
      <c r="X1070" s="1" t="e">
        <f t="shared" si="80"/>
        <v>#N/A</v>
      </c>
      <c r="Y1070" s="1" t="e">
        <f t="shared" si="81"/>
        <v>#N/A</v>
      </c>
      <c r="Z1070" s="1" t="e">
        <f t="shared" si="82"/>
        <v>#N/A</v>
      </c>
      <c r="AA1070" s="1" t="e">
        <f t="shared" si="83"/>
        <v>#N/A</v>
      </c>
      <c r="AB1070" s="1" t="e">
        <f t="shared" si="84"/>
        <v>#N/A</v>
      </c>
    </row>
    <row r="1071" spans="1:28" hidden="1" x14ac:dyDescent="0.3">
      <c r="A1071" s="1">
        <v>1149</v>
      </c>
      <c r="B1071" s="1" t="s">
        <v>1110</v>
      </c>
      <c r="C1071" s="5">
        <v>43745.447060185186</v>
      </c>
      <c r="D1071" s="1" t="s">
        <v>1836</v>
      </c>
      <c r="E1071" s="1" t="s">
        <v>90</v>
      </c>
      <c r="F1071" s="1" t="s">
        <v>700</v>
      </c>
      <c r="G1071" s="1" t="s">
        <v>653</v>
      </c>
      <c r="H1071" s="1" t="s">
        <v>765</v>
      </c>
      <c r="I1071" s="1" t="s">
        <v>123</v>
      </c>
      <c r="J1071" s="1" t="s">
        <v>210</v>
      </c>
      <c r="K1071" s="1" t="s">
        <v>340</v>
      </c>
      <c r="L1071" s="2">
        <v>704</v>
      </c>
      <c r="M1071" s="1" t="s">
        <v>747</v>
      </c>
      <c r="N1071" s="1" t="s">
        <v>887</v>
      </c>
      <c r="O1071" s="1"/>
      <c r="P1071" s="1"/>
      <c r="Q1071" s="1"/>
      <c r="R1071" s="1"/>
      <c r="S1071" s="1"/>
      <c r="T1071" s="1"/>
      <c r="U1071" s="1" t="s">
        <v>666</v>
      </c>
      <c r="V1071" s="1" t="s">
        <v>667</v>
      </c>
      <c r="W1071" s="1"/>
      <c r="X1071" s="1" t="e">
        <f t="shared" si="80"/>
        <v>#N/A</v>
      </c>
      <c r="Y1071" s="1" t="e">
        <f t="shared" si="81"/>
        <v>#N/A</v>
      </c>
      <c r="Z1071" s="1" t="e">
        <f t="shared" si="82"/>
        <v>#N/A</v>
      </c>
      <c r="AA1071" s="1" t="e">
        <f t="shared" si="83"/>
        <v>#N/A</v>
      </c>
      <c r="AB1071" s="1" t="e">
        <f t="shared" si="84"/>
        <v>#N/A</v>
      </c>
    </row>
    <row r="1072" spans="1:28" hidden="1" x14ac:dyDescent="0.3">
      <c r="A1072" s="1">
        <v>1152</v>
      </c>
      <c r="B1072" s="1" t="s">
        <v>1110</v>
      </c>
      <c r="C1072" s="5">
        <v>43747.700682870367</v>
      </c>
      <c r="D1072" s="1" t="s">
        <v>1839</v>
      </c>
      <c r="E1072" s="1" t="s">
        <v>90</v>
      </c>
      <c r="F1072" s="1" t="s">
        <v>700</v>
      </c>
      <c r="G1072" s="1" t="s">
        <v>653</v>
      </c>
      <c r="H1072" s="1" t="s">
        <v>765</v>
      </c>
      <c r="I1072" s="1" t="s">
        <v>123</v>
      </c>
      <c r="J1072" s="1" t="s">
        <v>210</v>
      </c>
      <c r="K1072" s="1" t="s">
        <v>340</v>
      </c>
      <c r="L1072" s="2">
        <v>704</v>
      </c>
      <c r="M1072" s="1" t="s">
        <v>747</v>
      </c>
      <c r="N1072" s="1" t="s">
        <v>887</v>
      </c>
      <c r="O1072" s="1"/>
      <c r="P1072" s="1"/>
      <c r="Q1072" s="1"/>
      <c r="R1072" s="1"/>
      <c r="S1072" s="1"/>
      <c r="T1072" s="1"/>
      <c r="U1072" s="1" t="s">
        <v>666</v>
      </c>
      <c r="V1072" s="1" t="s">
        <v>667</v>
      </c>
      <c r="W1072" s="1"/>
      <c r="X1072" s="1" t="e">
        <f t="shared" si="80"/>
        <v>#N/A</v>
      </c>
      <c r="Y1072" s="1" t="e">
        <f t="shared" si="81"/>
        <v>#N/A</v>
      </c>
      <c r="Z1072" s="1" t="e">
        <f t="shared" si="82"/>
        <v>#N/A</v>
      </c>
      <c r="AA1072" s="1" t="e">
        <f t="shared" si="83"/>
        <v>#N/A</v>
      </c>
      <c r="AB1072" s="1" t="e">
        <f t="shared" si="84"/>
        <v>#N/A</v>
      </c>
    </row>
    <row r="1073" spans="1:28" hidden="1" x14ac:dyDescent="0.3">
      <c r="A1073" s="1">
        <v>1153</v>
      </c>
      <c r="B1073" s="1" t="s">
        <v>122</v>
      </c>
      <c r="C1073" s="5">
        <v>43747.766157407408</v>
      </c>
      <c r="D1073" s="1" t="s">
        <v>1840</v>
      </c>
      <c r="E1073" s="1" t="s">
        <v>90</v>
      </c>
      <c r="F1073" s="1" t="s">
        <v>700</v>
      </c>
      <c r="G1073" s="1" t="s">
        <v>653</v>
      </c>
      <c r="H1073" s="1" t="s">
        <v>765</v>
      </c>
      <c r="I1073" s="1" t="s">
        <v>123</v>
      </c>
      <c r="J1073" s="1" t="s">
        <v>210</v>
      </c>
      <c r="K1073" s="1" t="s">
        <v>122</v>
      </c>
      <c r="L1073" s="2">
        <v>807</v>
      </c>
      <c r="M1073" s="1" t="s">
        <v>1310</v>
      </c>
      <c r="N1073" s="1" t="s">
        <v>887</v>
      </c>
      <c r="O1073" s="1"/>
      <c r="P1073" s="1"/>
      <c r="Q1073" s="1"/>
      <c r="R1073" s="1"/>
      <c r="S1073" s="1"/>
      <c r="T1073" s="1"/>
      <c r="U1073" s="1" t="s">
        <v>666</v>
      </c>
      <c r="V1073" s="1" t="s">
        <v>667</v>
      </c>
      <c r="W1073" s="1"/>
      <c r="X1073" s="1" t="e">
        <f t="shared" si="80"/>
        <v>#N/A</v>
      </c>
      <c r="Y1073" s="1" t="e">
        <f t="shared" si="81"/>
        <v>#N/A</v>
      </c>
      <c r="Z1073" s="1" t="e">
        <f t="shared" si="82"/>
        <v>#N/A</v>
      </c>
      <c r="AA1073" s="1" t="e">
        <f t="shared" si="83"/>
        <v>#N/A</v>
      </c>
      <c r="AB1073" s="1" t="e">
        <f t="shared" si="84"/>
        <v>#N/A</v>
      </c>
    </row>
    <row r="1074" spans="1:28" hidden="1" x14ac:dyDescent="0.3">
      <c r="A1074" s="1">
        <v>1154</v>
      </c>
      <c r="B1074" s="1" t="s">
        <v>1222</v>
      </c>
      <c r="C1074" s="5">
        <v>43748.544548611113</v>
      </c>
      <c r="D1074" s="1" t="s">
        <v>1841</v>
      </c>
      <c r="E1074" s="1" t="s">
        <v>48</v>
      </c>
      <c r="F1074" s="1" t="s">
        <v>652</v>
      </c>
      <c r="G1074" s="1" t="s">
        <v>653</v>
      </c>
      <c r="H1074" s="1" t="s">
        <v>765</v>
      </c>
      <c r="I1074" s="1" t="s">
        <v>55</v>
      </c>
      <c r="J1074" s="1" t="s">
        <v>277</v>
      </c>
      <c r="K1074" s="1" t="s">
        <v>650</v>
      </c>
      <c r="L1074" s="2">
        <v>614</v>
      </c>
      <c r="M1074" s="1" t="s">
        <v>808</v>
      </c>
      <c r="N1074" s="1" t="s">
        <v>887</v>
      </c>
      <c r="O1074" s="1"/>
      <c r="P1074" s="1"/>
      <c r="Q1074" s="1"/>
      <c r="R1074" s="1"/>
      <c r="S1074" s="1"/>
      <c r="T1074" s="1"/>
      <c r="U1074" s="1" t="s">
        <v>666</v>
      </c>
      <c r="V1074" s="1" t="s">
        <v>667</v>
      </c>
      <c r="W1074" s="1"/>
      <c r="X1074" s="1" t="e">
        <f t="shared" si="80"/>
        <v>#N/A</v>
      </c>
      <c r="Y1074" s="1" t="e">
        <f t="shared" si="81"/>
        <v>#N/A</v>
      </c>
      <c r="Z1074" s="1" t="e">
        <f t="shared" si="82"/>
        <v>#N/A</v>
      </c>
      <c r="AA1074" s="1" t="e">
        <f t="shared" si="83"/>
        <v>#N/A</v>
      </c>
      <c r="AB1074" s="1" t="e">
        <f t="shared" si="84"/>
        <v>#N/A</v>
      </c>
    </row>
    <row r="1075" spans="1:28" hidden="1" x14ac:dyDescent="0.3">
      <c r="A1075" s="1">
        <v>1155</v>
      </c>
      <c r="B1075" s="1" t="s">
        <v>340</v>
      </c>
      <c r="C1075" s="5">
        <v>43749.440069444441</v>
      </c>
      <c r="D1075" s="1" t="s">
        <v>1842</v>
      </c>
      <c r="E1075" s="1" t="s">
        <v>90</v>
      </c>
      <c r="F1075" s="1" t="s">
        <v>700</v>
      </c>
      <c r="G1075" s="1" t="s">
        <v>653</v>
      </c>
      <c r="H1075" s="1" t="s">
        <v>765</v>
      </c>
      <c r="I1075" s="1" t="s">
        <v>123</v>
      </c>
      <c r="J1075" s="1" t="s">
        <v>210</v>
      </c>
      <c r="K1075" s="1" t="s">
        <v>340</v>
      </c>
      <c r="L1075" s="2">
        <v>704</v>
      </c>
      <c r="M1075" s="1" t="s">
        <v>747</v>
      </c>
      <c r="N1075" s="1" t="s">
        <v>887</v>
      </c>
      <c r="O1075" s="1"/>
      <c r="P1075" s="1"/>
      <c r="Q1075" s="1"/>
      <c r="R1075" s="1"/>
      <c r="S1075" s="1"/>
      <c r="T1075" s="1"/>
      <c r="U1075" s="1" t="s">
        <v>666</v>
      </c>
      <c r="V1075" s="1" t="s">
        <v>667</v>
      </c>
      <c r="W1075" s="1"/>
      <c r="X1075" s="1" t="e">
        <f t="shared" si="80"/>
        <v>#N/A</v>
      </c>
      <c r="Y1075" s="1" t="e">
        <f t="shared" si="81"/>
        <v>#N/A</v>
      </c>
      <c r="Z1075" s="1" t="e">
        <f t="shared" si="82"/>
        <v>#N/A</v>
      </c>
      <c r="AA1075" s="1" t="e">
        <f t="shared" si="83"/>
        <v>#N/A</v>
      </c>
      <c r="AB1075" s="1" t="e">
        <f t="shared" si="84"/>
        <v>#N/A</v>
      </c>
    </row>
    <row r="1076" spans="1:28" hidden="1" x14ac:dyDescent="0.3">
      <c r="A1076" s="1">
        <v>1156</v>
      </c>
      <c r="B1076" s="1" t="s">
        <v>340</v>
      </c>
      <c r="C1076" s="5">
        <v>43749.446504629632</v>
      </c>
      <c r="D1076" s="1" t="s">
        <v>1843</v>
      </c>
      <c r="E1076" s="1" t="s">
        <v>90</v>
      </c>
      <c r="F1076" s="1" t="s">
        <v>700</v>
      </c>
      <c r="G1076" s="1" t="s">
        <v>653</v>
      </c>
      <c r="H1076" s="1" t="s">
        <v>765</v>
      </c>
      <c r="I1076" s="1" t="s">
        <v>123</v>
      </c>
      <c r="J1076" s="1" t="s">
        <v>210</v>
      </c>
      <c r="K1076" s="1" t="s">
        <v>340</v>
      </c>
      <c r="L1076" s="2">
        <v>704</v>
      </c>
      <c r="M1076" s="1" t="s">
        <v>747</v>
      </c>
      <c r="N1076" s="1" t="s">
        <v>887</v>
      </c>
      <c r="O1076" s="1"/>
      <c r="P1076" s="1"/>
      <c r="Q1076" s="1"/>
      <c r="R1076" s="1"/>
      <c r="S1076" s="1"/>
      <c r="T1076" s="1"/>
      <c r="U1076" s="1" t="s">
        <v>666</v>
      </c>
      <c r="V1076" s="1" t="s">
        <v>667</v>
      </c>
      <c r="W1076" s="1"/>
      <c r="X1076" s="1" t="e">
        <f t="shared" si="80"/>
        <v>#N/A</v>
      </c>
      <c r="Y1076" s="1" t="e">
        <f t="shared" si="81"/>
        <v>#N/A</v>
      </c>
      <c r="Z1076" s="1" t="e">
        <f t="shared" si="82"/>
        <v>#N/A</v>
      </c>
      <c r="AA1076" s="1" t="e">
        <f t="shared" si="83"/>
        <v>#N/A</v>
      </c>
      <c r="AB1076" s="1" t="e">
        <f t="shared" si="84"/>
        <v>#N/A</v>
      </c>
    </row>
    <row r="1077" spans="1:28" hidden="1" x14ac:dyDescent="0.3">
      <c r="A1077" s="1">
        <v>1159</v>
      </c>
      <c r="B1077" s="1" t="s">
        <v>596</v>
      </c>
      <c r="C1077" s="5">
        <v>43749.694490740738</v>
      </c>
      <c r="D1077" s="1" t="s">
        <v>1848</v>
      </c>
      <c r="E1077" s="1" t="s">
        <v>90</v>
      </c>
      <c r="F1077" s="1" t="s">
        <v>700</v>
      </c>
      <c r="G1077" s="1" t="s">
        <v>722</v>
      </c>
      <c r="H1077" s="1" t="s">
        <v>765</v>
      </c>
      <c r="I1077" s="1" t="s">
        <v>85</v>
      </c>
      <c r="J1077" s="1" t="s">
        <v>98</v>
      </c>
      <c r="K1077" s="1" t="s">
        <v>596</v>
      </c>
      <c r="L1077" s="2">
        <v>2280</v>
      </c>
      <c r="M1077" s="1" t="s">
        <v>1492</v>
      </c>
      <c r="N1077" s="1" t="s">
        <v>80</v>
      </c>
      <c r="O1077" s="1"/>
      <c r="P1077" s="1"/>
      <c r="Q1077" s="1"/>
      <c r="R1077" s="1" t="s">
        <v>218</v>
      </c>
      <c r="S1077" s="1" t="s">
        <v>1849</v>
      </c>
      <c r="T1077" s="1"/>
      <c r="U1077" s="1" t="s">
        <v>666</v>
      </c>
      <c r="V1077" s="1" t="s">
        <v>667</v>
      </c>
      <c r="W1077" s="1"/>
      <c r="X1077" s="1" t="e">
        <f t="shared" si="80"/>
        <v>#N/A</v>
      </c>
      <c r="Y1077" s="1" t="e">
        <f t="shared" si="81"/>
        <v>#N/A</v>
      </c>
      <c r="Z1077" s="1" t="e">
        <f t="shared" si="82"/>
        <v>#N/A</v>
      </c>
      <c r="AA1077" s="1" t="e">
        <f t="shared" si="83"/>
        <v>#N/A</v>
      </c>
      <c r="AB1077" s="1" t="e">
        <f t="shared" si="84"/>
        <v>#N/A</v>
      </c>
    </row>
    <row r="1078" spans="1:28" hidden="1" x14ac:dyDescent="0.3">
      <c r="A1078" s="1">
        <v>1160</v>
      </c>
      <c r="B1078" s="1" t="s">
        <v>1110</v>
      </c>
      <c r="C1078" s="5">
        <v>43752.738854166666</v>
      </c>
      <c r="D1078" s="1" t="s">
        <v>1850</v>
      </c>
      <c r="E1078" s="1" t="s">
        <v>90</v>
      </c>
      <c r="F1078" s="1" t="s">
        <v>700</v>
      </c>
      <c r="G1078" s="1" t="s">
        <v>653</v>
      </c>
      <c r="H1078" s="1" t="s">
        <v>765</v>
      </c>
      <c r="I1078" s="1" t="s">
        <v>123</v>
      </c>
      <c r="J1078" s="1" t="s">
        <v>210</v>
      </c>
      <c r="K1078" s="1" t="s">
        <v>340</v>
      </c>
      <c r="L1078" s="2">
        <v>704</v>
      </c>
      <c r="M1078" s="1" t="s">
        <v>747</v>
      </c>
      <c r="N1078" s="1" t="s">
        <v>887</v>
      </c>
      <c r="O1078" s="1"/>
      <c r="P1078" s="1"/>
      <c r="Q1078" s="1"/>
      <c r="R1078" s="1"/>
      <c r="S1078" s="1"/>
      <c r="T1078" s="1"/>
      <c r="U1078" s="1" t="s">
        <v>666</v>
      </c>
      <c r="V1078" s="1" t="s">
        <v>667</v>
      </c>
      <c r="W1078" s="1"/>
      <c r="X1078" s="1" t="e">
        <f t="shared" si="80"/>
        <v>#N/A</v>
      </c>
      <c r="Y1078" s="1" t="e">
        <f t="shared" si="81"/>
        <v>#N/A</v>
      </c>
      <c r="Z1078" s="1" t="e">
        <f t="shared" si="82"/>
        <v>#N/A</v>
      </c>
      <c r="AA1078" s="1" t="e">
        <f t="shared" si="83"/>
        <v>#N/A</v>
      </c>
      <c r="AB1078" s="1" t="e">
        <f t="shared" si="84"/>
        <v>#N/A</v>
      </c>
    </row>
    <row r="1079" spans="1:28" hidden="1" x14ac:dyDescent="0.3">
      <c r="A1079" s="1">
        <v>1161</v>
      </c>
      <c r="B1079" s="1" t="s">
        <v>684</v>
      </c>
      <c r="C1079" s="5">
        <v>43753.675555555557</v>
      </c>
      <c r="D1079" s="1" t="s">
        <v>1851</v>
      </c>
      <c r="E1079" s="1" t="s">
        <v>90</v>
      </c>
      <c r="F1079" s="1" t="s">
        <v>700</v>
      </c>
      <c r="G1079" s="1" t="s">
        <v>653</v>
      </c>
      <c r="H1079" s="1" t="s">
        <v>765</v>
      </c>
      <c r="I1079" s="1" t="s">
        <v>123</v>
      </c>
      <c r="J1079" s="1" t="s">
        <v>211</v>
      </c>
      <c r="K1079" s="1" t="s">
        <v>207</v>
      </c>
      <c r="L1079" s="2">
        <v>698</v>
      </c>
      <c r="M1079" s="1" t="s">
        <v>910</v>
      </c>
      <c r="N1079" s="1" t="s">
        <v>887</v>
      </c>
      <c r="O1079" s="1"/>
      <c r="P1079" s="1"/>
      <c r="Q1079" s="1"/>
      <c r="R1079" s="1"/>
      <c r="S1079" s="1"/>
      <c r="T1079" s="1"/>
      <c r="U1079" s="1" t="s">
        <v>666</v>
      </c>
      <c r="V1079" s="1" t="s">
        <v>667</v>
      </c>
      <c r="W1079" s="1"/>
      <c r="X1079" s="1" t="e">
        <f t="shared" si="80"/>
        <v>#N/A</v>
      </c>
      <c r="Y1079" s="1" t="e">
        <f t="shared" si="81"/>
        <v>#N/A</v>
      </c>
      <c r="Z1079" s="1" t="e">
        <f t="shared" si="82"/>
        <v>#N/A</v>
      </c>
      <c r="AA1079" s="1" t="e">
        <f t="shared" si="83"/>
        <v>#N/A</v>
      </c>
      <c r="AB1079" s="1" t="e">
        <f t="shared" si="84"/>
        <v>#N/A</v>
      </c>
    </row>
    <row r="1080" spans="1:28" hidden="1" x14ac:dyDescent="0.3">
      <c r="A1080" s="1">
        <v>1168</v>
      </c>
      <c r="B1080" s="1" t="s">
        <v>1277</v>
      </c>
      <c r="C1080" s="5">
        <v>43755.530312499999</v>
      </c>
      <c r="D1080" s="1" t="s">
        <v>1855</v>
      </c>
      <c r="E1080" s="1" t="s">
        <v>159</v>
      </c>
      <c r="F1080" s="1" t="s">
        <v>688</v>
      </c>
      <c r="G1080" s="1" t="s">
        <v>653</v>
      </c>
      <c r="H1080" s="1" t="s">
        <v>765</v>
      </c>
      <c r="I1080" s="1" t="s">
        <v>39</v>
      </c>
      <c r="J1080" s="1" t="s">
        <v>210</v>
      </c>
      <c r="K1080" s="1" t="s">
        <v>214</v>
      </c>
      <c r="L1080" s="2">
        <v>2</v>
      </c>
      <c r="M1080" s="1" t="s">
        <v>838</v>
      </c>
      <c r="N1080" s="1" t="s">
        <v>887</v>
      </c>
      <c r="O1080" s="1"/>
      <c r="P1080" s="1"/>
      <c r="Q1080" s="1"/>
      <c r="R1080" s="1"/>
      <c r="S1080" s="1"/>
      <c r="T1080" s="1"/>
      <c r="U1080" s="1" t="s">
        <v>666</v>
      </c>
      <c r="V1080" s="1" t="s">
        <v>667</v>
      </c>
      <c r="W1080" s="1"/>
      <c r="X1080" s="1" t="e">
        <f t="shared" si="80"/>
        <v>#N/A</v>
      </c>
      <c r="Y1080" s="1" t="e">
        <f t="shared" si="81"/>
        <v>#N/A</v>
      </c>
      <c r="Z1080" s="1" t="e">
        <f t="shared" si="82"/>
        <v>#N/A</v>
      </c>
      <c r="AA1080" s="1" t="e">
        <f t="shared" si="83"/>
        <v>#N/A</v>
      </c>
      <c r="AB1080" s="1" t="e">
        <f t="shared" si="84"/>
        <v>#N/A</v>
      </c>
    </row>
    <row r="1081" spans="1:28" hidden="1" x14ac:dyDescent="0.3">
      <c r="A1081" s="1">
        <v>1169</v>
      </c>
      <c r="B1081" s="1" t="s">
        <v>1110</v>
      </c>
      <c r="C1081" s="5">
        <v>43755.575914351852</v>
      </c>
      <c r="D1081" s="1" t="s">
        <v>1856</v>
      </c>
      <c r="E1081" s="1" t="s">
        <v>90</v>
      </c>
      <c r="F1081" s="1" t="s">
        <v>700</v>
      </c>
      <c r="G1081" s="1" t="s">
        <v>653</v>
      </c>
      <c r="H1081" s="1" t="s">
        <v>765</v>
      </c>
      <c r="I1081" s="1" t="s">
        <v>123</v>
      </c>
      <c r="J1081" s="1" t="s">
        <v>210</v>
      </c>
      <c r="K1081" s="1" t="s">
        <v>340</v>
      </c>
      <c r="L1081" s="2">
        <v>704</v>
      </c>
      <c r="M1081" s="1" t="s">
        <v>747</v>
      </c>
      <c r="N1081" s="1" t="s">
        <v>887</v>
      </c>
      <c r="O1081" s="1"/>
      <c r="P1081" s="1"/>
      <c r="Q1081" s="1"/>
      <c r="R1081" s="1"/>
      <c r="S1081" s="1"/>
      <c r="T1081" s="1"/>
      <c r="U1081" s="1" t="s">
        <v>666</v>
      </c>
      <c r="V1081" s="1" t="s">
        <v>667</v>
      </c>
      <c r="W1081" s="1"/>
      <c r="X1081" s="1" t="e">
        <f t="shared" si="80"/>
        <v>#N/A</v>
      </c>
      <c r="Y1081" s="1" t="e">
        <f t="shared" si="81"/>
        <v>#N/A</v>
      </c>
      <c r="Z1081" s="1" t="e">
        <f t="shared" si="82"/>
        <v>#N/A</v>
      </c>
      <c r="AA1081" s="1" t="e">
        <f t="shared" si="83"/>
        <v>#N/A</v>
      </c>
      <c r="AB1081" s="1" t="e">
        <f t="shared" si="84"/>
        <v>#N/A</v>
      </c>
    </row>
    <row r="1082" spans="1:28" hidden="1" x14ac:dyDescent="0.3">
      <c r="A1082" s="1">
        <v>1171</v>
      </c>
      <c r="B1082" s="1" t="s">
        <v>340</v>
      </c>
      <c r="C1082" s="5">
        <v>43756.684884259259</v>
      </c>
      <c r="D1082" s="1" t="s">
        <v>1857</v>
      </c>
      <c r="E1082" s="1" t="s">
        <v>90</v>
      </c>
      <c r="F1082" s="1" t="s">
        <v>700</v>
      </c>
      <c r="G1082" s="1" t="s">
        <v>653</v>
      </c>
      <c r="H1082" s="1" t="s">
        <v>765</v>
      </c>
      <c r="I1082" s="1" t="s">
        <v>123</v>
      </c>
      <c r="J1082" s="1" t="s">
        <v>210</v>
      </c>
      <c r="K1082" s="1" t="s">
        <v>340</v>
      </c>
      <c r="L1082" s="2">
        <v>704</v>
      </c>
      <c r="M1082" s="1" t="s">
        <v>747</v>
      </c>
      <c r="N1082" s="1" t="s">
        <v>887</v>
      </c>
      <c r="O1082" s="1"/>
      <c r="P1082" s="1"/>
      <c r="Q1082" s="1"/>
      <c r="R1082" s="1"/>
      <c r="S1082" s="1"/>
      <c r="T1082" s="1"/>
      <c r="U1082" s="1" t="s">
        <v>666</v>
      </c>
      <c r="V1082" s="1" t="s">
        <v>667</v>
      </c>
      <c r="W1082" s="1"/>
      <c r="X1082" s="1" t="e">
        <f t="shared" si="80"/>
        <v>#N/A</v>
      </c>
      <c r="Y1082" s="1" t="e">
        <f t="shared" si="81"/>
        <v>#N/A</v>
      </c>
      <c r="Z1082" s="1" t="e">
        <f t="shared" si="82"/>
        <v>#N/A</v>
      </c>
      <c r="AA1082" s="1" t="e">
        <f t="shared" si="83"/>
        <v>#N/A</v>
      </c>
      <c r="AB1082" s="1" t="e">
        <f t="shared" si="84"/>
        <v>#N/A</v>
      </c>
    </row>
    <row r="1083" spans="1:28" hidden="1" x14ac:dyDescent="0.3">
      <c r="A1083" s="1">
        <v>1175</v>
      </c>
      <c r="B1083" s="1" t="s">
        <v>1277</v>
      </c>
      <c r="C1083" s="5">
        <v>43759.569513888891</v>
      </c>
      <c r="D1083" s="1" t="s">
        <v>1858</v>
      </c>
      <c r="E1083" s="1" t="s">
        <v>159</v>
      </c>
      <c r="F1083" s="1" t="s">
        <v>688</v>
      </c>
      <c r="G1083" s="1" t="s">
        <v>653</v>
      </c>
      <c r="H1083" s="1" t="s">
        <v>765</v>
      </c>
      <c r="I1083" s="1" t="s">
        <v>39</v>
      </c>
      <c r="J1083" s="1" t="s">
        <v>210</v>
      </c>
      <c r="K1083" s="1" t="s">
        <v>214</v>
      </c>
      <c r="L1083" s="2">
        <v>2</v>
      </c>
      <c r="M1083" s="1" t="s">
        <v>838</v>
      </c>
      <c r="N1083" s="1" t="s">
        <v>887</v>
      </c>
      <c r="O1083" s="1"/>
      <c r="P1083" s="1"/>
      <c r="Q1083" s="1"/>
      <c r="R1083" s="1"/>
      <c r="S1083" s="1"/>
      <c r="T1083" s="1"/>
      <c r="U1083" s="1" t="s">
        <v>666</v>
      </c>
      <c r="V1083" s="1" t="s">
        <v>667</v>
      </c>
      <c r="W1083" s="1"/>
      <c r="X1083" s="1" t="e">
        <f t="shared" si="80"/>
        <v>#N/A</v>
      </c>
      <c r="Y1083" s="1" t="e">
        <f t="shared" si="81"/>
        <v>#N/A</v>
      </c>
      <c r="Z1083" s="1" t="e">
        <f t="shared" si="82"/>
        <v>#N/A</v>
      </c>
      <c r="AA1083" s="1" t="e">
        <f t="shared" si="83"/>
        <v>#N/A</v>
      </c>
      <c r="AB1083" s="1" t="e">
        <f t="shared" si="84"/>
        <v>#N/A</v>
      </c>
    </row>
    <row r="1084" spans="1:28" hidden="1" x14ac:dyDescent="0.3">
      <c r="A1084" s="1">
        <v>1177</v>
      </c>
      <c r="B1084" s="1" t="s">
        <v>855</v>
      </c>
      <c r="C1084" s="5">
        <v>43760.505370370367</v>
      </c>
      <c r="D1084" s="1" t="s">
        <v>1859</v>
      </c>
      <c r="E1084" s="1" t="s">
        <v>90</v>
      </c>
      <c r="F1084" s="1" t="s">
        <v>700</v>
      </c>
      <c r="G1084" s="1" t="s">
        <v>653</v>
      </c>
      <c r="H1084" s="1" t="s">
        <v>765</v>
      </c>
      <c r="I1084" s="1" t="s">
        <v>85</v>
      </c>
      <c r="J1084" s="1" t="s">
        <v>109</v>
      </c>
      <c r="K1084" s="1" t="s">
        <v>103</v>
      </c>
      <c r="L1084" s="2">
        <v>666</v>
      </c>
      <c r="M1084" s="1" t="s">
        <v>733</v>
      </c>
      <c r="N1084" s="1" t="s">
        <v>887</v>
      </c>
      <c r="O1084" s="1"/>
      <c r="P1084" s="1"/>
      <c r="Q1084" s="1"/>
      <c r="R1084" s="1"/>
      <c r="S1084" s="1"/>
      <c r="T1084" s="1"/>
      <c r="U1084" s="1" t="s">
        <v>666</v>
      </c>
      <c r="V1084" s="1" t="s">
        <v>667</v>
      </c>
      <c r="W1084" s="1"/>
      <c r="X1084" s="1" t="e">
        <f t="shared" si="80"/>
        <v>#N/A</v>
      </c>
      <c r="Y1084" s="1" t="e">
        <f t="shared" si="81"/>
        <v>#N/A</v>
      </c>
      <c r="Z1084" s="1" t="e">
        <f t="shared" si="82"/>
        <v>#N/A</v>
      </c>
      <c r="AA1084" s="1" t="e">
        <f t="shared" si="83"/>
        <v>#N/A</v>
      </c>
      <c r="AB1084" s="1" t="e">
        <f t="shared" si="84"/>
        <v>#N/A</v>
      </c>
    </row>
    <row r="1085" spans="1:28" hidden="1" x14ac:dyDescent="0.3">
      <c r="A1085" s="1">
        <v>1178</v>
      </c>
      <c r="B1085" s="1" t="s">
        <v>1277</v>
      </c>
      <c r="C1085" s="5">
        <v>43761.612534722219</v>
      </c>
      <c r="D1085" s="1" t="s">
        <v>1860</v>
      </c>
      <c r="E1085" s="1" t="s">
        <v>159</v>
      </c>
      <c r="F1085" s="1" t="s">
        <v>688</v>
      </c>
      <c r="G1085" s="1" t="s">
        <v>653</v>
      </c>
      <c r="H1085" s="1" t="s">
        <v>765</v>
      </c>
      <c r="I1085" s="1" t="s">
        <v>39</v>
      </c>
      <c r="J1085" s="1" t="s">
        <v>210</v>
      </c>
      <c r="K1085" s="1" t="s">
        <v>214</v>
      </c>
      <c r="L1085" s="2">
        <v>2</v>
      </c>
      <c r="M1085" s="1" t="s">
        <v>838</v>
      </c>
      <c r="N1085" s="1" t="s">
        <v>887</v>
      </c>
      <c r="O1085" s="1"/>
      <c r="P1085" s="1"/>
      <c r="Q1085" s="1"/>
      <c r="R1085" s="1"/>
      <c r="S1085" s="1"/>
      <c r="T1085" s="1"/>
      <c r="U1085" s="1" t="s">
        <v>666</v>
      </c>
      <c r="V1085" s="1" t="s">
        <v>667</v>
      </c>
      <c r="W1085" s="1"/>
      <c r="X1085" s="1" t="e">
        <f t="shared" si="80"/>
        <v>#N/A</v>
      </c>
      <c r="Y1085" s="1" t="e">
        <f t="shared" si="81"/>
        <v>#N/A</v>
      </c>
      <c r="Z1085" s="1" t="e">
        <f t="shared" si="82"/>
        <v>#N/A</v>
      </c>
      <c r="AA1085" s="1" t="e">
        <f t="shared" si="83"/>
        <v>#N/A</v>
      </c>
      <c r="AB1085" s="1" t="e">
        <f t="shared" si="84"/>
        <v>#N/A</v>
      </c>
    </row>
    <row r="1086" spans="1:28" hidden="1" x14ac:dyDescent="0.3">
      <c r="A1086" s="1">
        <v>1179</v>
      </c>
      <c r="B1086" s="1" t="s">
        <v>1084</v>
      </c>
      <c r="C1086" s="5">
        <v>43762.435555555552</v>
      </c>
      <c r="D1086" s="1" t="s">
        <v>1861</v>
      </c>
      <c r="E1086" s="1" t="s">
        <v>303</v>
      </c>
      <c r="F1086" s="1" t="s">
        <v>724</v>
      </c>
      <c r="G1086" s="1" t="s">
        <v>653</v>
      </c>
      <c r="H1086" s="1" t="s">
        <v>765</v>
      </c>
      <c r="I1086" s="1" t="s">
        <v>55</v>
      </c>
      <c r="J1086" s="1" t="s">
        <v>725</v>
      </c>
      <c r="K1086" s="1" t="s">
        <v>67</v>
      </c>
      <c r="L1086" s="2">
        <v>752</v>
      </c>
      <c r="M1086" s="1" t="s">
        <v>1707</v>
      </c>
      <c r="N1086" s="1" t="s">
        <v>183</v>
      </c>
      <c r="O1086" s="1"/>
      <c r="P1086" s="1" t="s">
        <v>1080</v>
      </c>
      <c r="Q1086" s="1" t="s">
        <v>1486</v>
      </c>
      <c r="R1086" s="1" t="s">
        <v>218</v>
      </c>
      <c r="S1086" s="1" t="s">
        <v>6786</v>
      </c>
      <c r="T1086" s="1"/>
      <c r="U1086" s="1" t="s">
        <v>851</v>
      </c>
      <c r="V1086" s="1"/>
      <c r="W1086" s="1" t="s">
        <v>852</v>
      </c>
      <c r="X1086" s="1" t="e">
        <f t="shared" si="80"/>
        <v>#N/A</v>
      </c>
      <c r="Y1086" s="1" t="e">
        <f t="shared" si="81"/>
        <v>#N/A</v>
      </c>
      <c r="Z1086" s="1" t="e">
        <f t="shared" si="82"/>
        <v>#N/A</v>
      </c>
      <c r="AA1086" s="1" t="e">
        <f t="shared" si="83"/>
        <v>#N/A</v>
      </c>
      <c r="AB1086" s="1" t="e">
        <f t="shared" si="84"/>
        <v>#N/A</v>
      </c>
    </row>
    <row r="1087" spans="1:28" hidden="1" x14ac:dyDescent="0.3">
      <c r="A1087" s="1">
        <v>1180</v>
      </c>
      <c r="B1087" s="1" t="s">
        <v>855</v>
      </c>
      <c r="C1087" s="5">
        <v>43762.457268518519</v>
      </c>
      <c r="D1087" s="1" t="s">
        <v>1862</v>
      </c>
      <c r="E1087" s="1" t="s">
        <v>90</v>
      </c>
      <c r="F1087" s="1" t="s">
        <v>700</v>
      </c>
      <c r="G1087" s="1" t="s">
        <v>653</v>
      </c>
      <c r="H1087" s="1" t="s">
        <v>765</v>
      </c>
      <c r="I1087" s="1" t="s">
        <v>85</v>
      </c>
      <c r="J1087" s="1" t="s">
        <v>109</v>
      </c>
      <c r="K1087" s="1" t="s">
        <v>103</v>
      </c>
      <c r="L1087" s="2">
        <v>666</v>
      </c>
      <c r="M1087" s="1" t="s">
        <v>733</v>
      </c>
      <c r="N1087" s="1" t="s">
        <v>887</v>
      </c>
      <c r="O1087" s="1"/>
      <c r="P1087" s="1"/>
      <c r="Q1087" s="1"/>
      <c r="R1087" s="1"/>
      <c r="S1087" s="1"/>
      <c r="T1087" s="1"/>
      <c r="U1087" s="1" t="s">
        <v>657</v>
      </c>
      <c r="V1087" s="1" t="s">
        <v>658</v>
      </c>
      <c r="W1087" s="1"/>
      <c r="X1087" s="1" t="e">
        <f t="shared" si="80"/>
        <v>#N/A</v>
      </c>
      <c r="Y1087" s="1" t="e">
        <f t="shared" si="81"/>
        <v>#N/A</v>
      </c>
      <c r="Z1087" s="1" t="e">
        <f t="shared" si="82"/>
        <v>#N/A</v>
      </c>
      <c r="AA1087" s="1" t="e">
        <f t="shared" si="83"/>
        <v>#N/A</v>
      </c>
      <c r="AB1087" s="1" t="e">
        <f t="shared" si="84"/>
        <v>#N/A</v>
      </c>
    </row>
    <row r="1088" spans="1:28" hidden="1" x14ac:dyDescent="0.3">
      <c r="A1088" s="1">
        <v>1181</v>
      </c>
      <c r="B1088" s="1" t="s">
        <v>945</v>
      </c>
      <c r="C1088" s="5">
        <v>43762.709699074076</v>
      </c>
      <c r="D1088" s="1" t="s">
        <v>1863</v>
      </c>
      <c r="E1088" s="1" t="s">
        <v>216</v>
      </c>
      <c r="F1088" s="1" t="s">
        <v>691</v>
      </c>
      <c r="G1088" s="1" t="s">
        <v>653</v>
      </c>
      <c r="H1088" s="1" t="s">
        <v>765</v>
      </c>
      <c r="I1088" s="1" t="s">
        <v>39</v>
      </c>
      <c r="J1088" s="1" t="s">
        <v>217</v>
      </c>
      <c r="K1088" s="1" t="s">
        <v>214</v>
      </c>
      <c r="L1088" s="2">
        <v>979</v>
      </c>
      <c r="M1088" s="1" t="s">
        <v>692</v>
      </c>
      <c r="N1088" s="1" t="s">
        <v>887</v>
      </c>
      <c r="O1088" s="1"/>
      <c r="P1088" s="1"/>
      <c r="Q1088" s="1"/>
      <c r="R1088" s="1"/>
      <c r="S1088" s="1"/>
      <c r="T1088" s="1"/>
      <c r="U1088" s="1" t="s">
        <v>666</v>
      </c>
      <c r="V1088" s="1" t="s">
        <v>667</v>
      </c>
      <c r="W1088" s="1"/>
      <c r="X1088" s="1" t="e">
        <f t="shared" si="80"/>
        <v>#N/A</v>
      </c>
      <c r="Y1088" s="1" t="e">
        <f t="shared" si="81"/>
        <v>#N/A</v>
      </c>
      <c r="Z1088" s="1" t="e">
        <f t="shared" si="82"/>
        <v>#N/A</v>
      </c>
      <c r="AA1088" s="1" t="e">
        <f t="shared" si="83"/>
        <v>#N/A</v>
      </c>
      <c r="AB1088" s="1" t="e">
        <f t="shared" si="84"/>
        <v>#N/A</v>
      </c>
    </row>
    <row r="1089" spans="1:28" hidden="1" x14ac:dyDescent="0.3">
      <c r="A1089" s="1">
        <v>1183</v>
      </c>
      <c r="B1089" s="1" t="s">
        <v>1277</v>
      </c>
      <c r="C1089" s="5">
        <v>43766.64335648148</v>
      </c>
      <c r="D1089" s="1" t="s">
        <v>1865</v>
      </c>
      <c r="E1089" s="1" t="s">
        <v>159</v>
      </c>
      <c r="F1089" s="1" t="s">
        <v>688</v>
      </c>
      <c r="G1089" s="1" t="s">
        <v>653</v>
      </c>
      <c r="H1089" s="1" t="s">
        <v>765</v>
      </c>
      <c r="I1089" s="1" t="s">
        <v>39</v>
      </c>
      <c r="J1089" s="1" t="s">
        <v>210</v>
      </c>
      <c r="K1089" s="1" t="s">
        <v>214</v>
      </c>
      <c r="L1089" s="2">
        <v>2</v>
      </c>
      <c r="M1089" s="1" t="s">
        <v>838</v>
      </c>
      <c r="N1089" s="1" t="s">
        <v>887</v>
      </c>
      <c r="O1089" s="1"/>
      <c r="P1089" s="1"/>
      <c r="Q1089" s="1"/>
      <c r="R1089" s="1"/>
      <c r="S1089" s="1"/>
      <c r="T1089" s="1"/>
      <c r="U1089" s="1" t="s">
        <v>666</v>
      </c>
      <c r="V1089" s="1" t="s">
        <v>667</v>
      </c>
      <c r="W1089" s="1"/>
      <c r="X1089" s="1" t="e">
        <f t="shared" si="80"/>
        <v>#N/A</v>
      </c>
      <c r="Y1089" s="1" t="e">
        <f t="shared" si="81"/>
        <v>#N/A</v>
      </c>
      <c r="Z1089" s="1" t="e">
        <f t="shared" si="82"/>
        <v>#N/A</v>
      </c>
      <c r="AA1089" s="1" t="e">
        <f t="shared" si="83"/>
        <v>#N/A</v>
      </c>
      <c r="AB1089" s="1" t="e">
        <f t="shared" si="84"/>
        <v>#N/A</v>
      </c>
    </row>
    <row r="1090" spans="1:28" hidden="1" x14ac:dyDescent="0.3">
      <c r="A1090" s="1">
        <v>1187</v>
      </c>
      <c r="B1090" s="1" t="s">
        <v>1110</v>
      </c>
      <c r="C1090" s="5">
        <v>43768.7887962963</v>
      </c>
      <c r="D1090" s="1" t="s">
        <v>1868</v>
      </c>
      <c r="E1090" s="1" t="s">
        <v>90</v>
      </c>
      <c r="F1090" s="1" t="s">
        <v>700</v>
      </c>
      <c r="G1090" s="1" t="s">
        <v>653</v>
      </c>
      <c r="H1090" s="1" t="s">
        <v>765</v>
      </c>
      <c r="I1090" s="1" t="s">
        <v>123</v>
      </c>
      <c r="J1090" s="1" t="s">
        <v>210</v>
      </c>
      <c r="K1090" s="1" t="s">
        <v>340</v>
      </c>
      <c r="L1090" s="2">
        <v>704</v>
      </c>
      <c r="M1090" s="1" t="s">
        <v>747</v>
      </c>
      <c r="N1090" s="1" t="s">
        <v>887</v>
      </c>
      <c r="O1090" s="1"/>
      <c r="P1090" s="1"/>
      <c r="Q1090" s="1"/>
      <c r="R1090" s="1"/>
      <c r="S1090" s="1"/>
      <c r="T1090" s="1"/>
      <c r="U1090" s="1" t="s">
        <v>666</v>
      </c>
      <c r="V1090" s="1" t="s">
        <v>667</v>
      </c>
      <c r="W1090" s="1"/>
      <c r="X1090" s="1" t="e">
        <f t="shared" ref="X1090:X1153" si="85">VLOOKUP(A1090,h_estimacion,1,FALSE)</f>
        <v>#N/A</v>
      </c>
      <c r="Y1090" s="1" t="e">
        <f t="shared" ref="Y1090:Y1153" si="86">VLOOKUP(A1090,h_estimacion,18,FALSE)</f>
        <v>#N/A</v>
      </c>
      <c r="Z1090" s="1" t="e">
        <f t="shared" ref="Z1090:Z1153" si="87">VLOOKUP(A1090,h_project,1,FALSE)</f>
        <v>#N/A</v>
      </c>
      <c r="AA1090" s="1" t="e">
        <f t="shared" ref="AA1090:AA1153" si="88">VLOOKUP(A1090,h_project,4,FALSE)</f>
        <v>#N/A</v>
      </c>
      <c r="AB1090" s="1" t="e">
        <f t="shared" ref="AB1090:AB1153" si="89">VLOOKUP(A1090,ds,1,FALSE)</f>
        <v>#N/A</v>
      </c>
    </row>
    <row r="1091" spans="1:28" hidden="1" x14ac:dyDescent="0.3">
      <c r="A1091" s="1">
        <v>1188</v>
      </c>
      <c r="B1091" s="1" t="s">
        <v>1110</v>
      </c>
      <c r="C1091" s="5">
        <v>43768.81040509259</v>
      </c>
      <c r="D1091" s="1" t="s">
        <v>1869</v>
      </c>
      <c r="E1091" s="1" t="s">
        <v>90</v>
      </c>
      <c r="F1091" s="1" t="s">
        <v>700</v>
      </c>
      <c r="G1091" s="1" t="s">
        <v>653</v>
      </c>
      <c r="H1091" s="1" t="s">
        <v>765</v>
      </c>
      <c r="I1091" s="1" t="s">
        <v>123</v>
      </c>
      <c r="J1091" s="1" t="s">
        <v>210</v>
      </c>
      <c r="K1091" s="1" t="s">
        <v>340</v>
      </c>
      <c r="L1091" s="2">
        <v>704</v>
      </c>
      <c r="M1091" s="1" t="s">
        <v>747</v>
      </c>
      <c r="N1091" s="1" t="s">
        <v>887</v>
      </c>
      <c r="O1091" s="1"/>
      <c r="P1091" s="1"/>
      <c r="Q1091" s="1"/>
      <c r="R1091" s="1" t="s">
        <v>218</v>
      </c>
      <c r="S1091" s="1" t="s">
        <v>672</v>
      </c>
      <c r="T1091" s="1"/>
      <c r="U1091" s="1" t="s">
        <v>666</v>
      </c>
      <c r="V1091" s="1" t="s">
        <v>667</v>
      </c>
      <c r="W1091" s="1"/>
      <c r="X1091" s="1" t="e">
        <f t="shared" si="85"/>
        <v>#N/A</v>
      </c>
      <c r="Y1091" s="1" t="e">
        <f t="shared" si="86"/>
        <v>#N/A</v>
      </c>
      <c r="Z1091" s="1" t="e">
        <f t="shared" si="87"/>
        <v>#N/A</v>
      </c>
      <c r="AA1091" s="1" t="e">
        <f t="shared" si="88"/>
        <v>#N/A</v>
      </c>
      <c r="AB1091" s="1" t="e">
        <f t="shared" si="89"/>
        <v>#N/A</v>
      </c>
    </row>
    <row r="1092" spans="1:28" hidden="1" x14ac:dyDescent="0.3">
      <c r="A1092" s="1">
        <v>1189</v>
      </c>
      <c r="B1092" s="1" t="s">
        <v>945</v>
      </c>
      <c r="C1092" s="5">
        <v>43769.435520833336</v>
      </c>
      <c r="D1092" s="1" t="s">
        <v>1870</v>
      </c>
      <c r="E1092" s="1" t="s">
        <v>216</v>
      </c>
      <c r="F1092" s="1" t="s">
        <v>691</v>
      </c>
      <c r="G1092" s="1" t="s">
        <v>653</v>
      </c>
      <c r="H1092" s="1" t="s">
        <v>765</v>
      </c>
      <c r="I1092" s="1" t="s">
        <v>39</v>
      </c>
      <c r="J1092" s="1" t="s">
        <v>210</v>
      </c>
      <c r="K1092" s="1" t="s">
        <v>214</v>
      </c>
      <c r="L1092" s="2">
        <v>408</v>
      </c>
      <c r="M1092" s="1" t="s">
        <v>717</v>
      </c>
      <c r="N1092" s="1" t="s">
        <v>887</v>
      </c>
      <c r="O1092" s="1"/>
      <c r="P1092" s="1"/>
      <c r="Q1092" s="1"/>
      <c r="R1092" s="1"/>
      <c r="S1092" s="1"/>
      <c r="T1092" s="1"/>
      <c r="U1092" s="1" t="s">
        <v>666</v>
      </c>
      <c r="V1092" s="1" t="s">
        <v>667</v>
      </c>
      <c r="W1092" s="1"/>
      <c r="X1092" s="1" t="e">
        <f t="shared" si="85"/>
        <v>#N/A</v>
      </c>
      <c r="Y1092" s="1" t="e">
        <f t="shared" si="86"/>
        <v>#N/A</v>
      </c>
      <c r="Z1092" s="1" t="e">
        <f t="shared" si="87"/>
        <v>#N/A</v>
      </c>
      <c r="AA1092" s="1" t="e">
        <f t="shared" si="88"/>
        <v>#N/A</v>
      </c>
      <c r="AB1092" s="1" t="e">
        <f t="shared" si="89"/>
        <v>#N/A</v>
      </c>
    </row>
    <row r="1093" spans="1:28" hidden="1" x14ac:dyDescent="0.3">
      <c r="A1093" s="1">
        <v>1190</v>
      </c>
      <c r="B1093" s="1" t="s">
        <v>1110</v>
      </c>
      <c r="C1093" s="5">
        <v>43769.674733796295</v>
      </c>
      <c r="D1093" s="1" t="s">
        <v>1871</v>
      </c>
      <c r="E1093" s="1" t="s">
        <v>90</v>
      </c>
      <c r="F1093" s="1" t="s">
        <v>700</v>
      </c>
      <c r="G1093" s="1" t="s">
        <v>653</v>
      </c>
      <c r="H1093" s="1" t="s">
        <v>765</v>
      </c>
      <c r="I1093" s="1" t="s">
        <v>123</v>
      </c>
      <c r="J1093" s="1" t="s">
        <v>210</v>
      </c>
      <c r="K1093" s="1" t="s">
        <v>340</v>
      </c>
      <c r="L1093" s="2">
        <v>704</v>
      </c>
      <c r="M1093" s="1" t="s">
        <v>747</v>
      </c>
      <c r="N1093" s="1" t="s">
        <v>887</v>
      </c>
      <c r="O1093" s="1"/>
      <c r="P1093" s="1"/>
      <c r="Q1093" s="1"/>
      <c r="R1093" s="1"/>
      <c r="S1093" s="1"/>
      <c r="T1093" s="1"/>
      <c r="U1093" s="1" t="s">
        <v>666</v>
      </c>
      <c r="V1093" s="1" t="s">
        <v>667</v>
      </c>
      <c r="W1093" s="1"/>
      <c r="X1093" s="1" t="e">
        <f t="shared" si="85"/>
        <v>#N/A</v>
      </c>
      <c r="Y1093" s="1" t="e">
        <f t="shared" si="86"/>
        <v>#N/A</v>
      </c>
      <c r="Z1093" s="1" t="e">
        <f t="shared" si="87"/>
        <v>#N/A</v>
      </c>
      <c r="AA1093" s="1" t="e">
        <f t="shared" si="88"/>
        <v>#N/A</v>
      </c>
      <c r="AB1093" s="1" t="e">
        <f t="shared" si="89"/>
        <v>#N/A</v>
      </c>
    </row>
    <row r="1094" spans="1:28" hidden="1" x14ac:dyDescent="0.3">
      <c r="A1094" s="1">
        <v>1196</v>
      </c>
      <c r="B1094" s="1" t="s">
        <v>1277</v>
      </c>
      <c r="C1094" s="5">
        <v>43773.506122685183</v>
      </c>
      <c r="D1094" s="1" t="s">
        <v>1875</v>
      </c>
      <c r="E1094" s="1" t="s">
        <v>159</v>
      </c>
      <c r="F1094" s="1" t="s">
        <v>688</v>
      </c>
      <c r="G1094" s="1" t="s">
        <v>653</v>
      </c>
      <c r="H1094" s="1" t="s">
        <v>765</v>
      </c>
      <c r="I1094" s="1" t="s">
        <v>39</v>
      </c>
      <c r="J1094" s="1" t="s">
        <v>210</v>
      </c>
      <c r="K1094" s="1" t="s">
        <v>214</v>
      </c>
      <c r="L1094" s="2">
        <v>2</v>
      </c>
      <c r="M1094" s="1" t="s">
        <v>838</v>
      </c>
      <c r="N1094" s="1" t="s">
        <v>887</v>
      </c>
      <c r="O1094" s="1"/>
      <c r="P1094" s="1"/>
      <c r="Q1094" s="1"/>
      <c r="R1094" s="1"/>
      <c r="S1094" s="1"/>
      <c r="T1094" s="1"/>
      <c r="U1094" s="1" t="s">
        <v>666</v>
      </c>
      <c r="V1094" s="1" t="s">
        <v>667</v>
      </c>
      <c r="W1094" s="1"/>
      <c r="X1094" s="1" t="e">
        <f t="shared" si="85"/>
        <v>#N/A</v>
      </c>
      <c r="Y1094" s="1" t="e">
        <f t="shared" si="86"/>
        <v>#N/A</v>
      </c>
      <c r="Z1094" s="1" t="e">
        <f t="shared" si="87"/>
        <v>#N/A</v>
      </c>
      <c r="AA1094" s="1" t="e">
        <f t="shared" si="88"/>
        <v>#N/A</v>
      </c>
      <c r="AB1094" s="1" t="e">
        <f t="shared" si="89"/>
        <v>#N/A</v>
      </c>
    </row>
    <row r="1095" spans="1:28" hidden="1" x14ac:dyDescent="0.3">
      <c r="A1095" s="1">
        <v>1201</v>
      </c>
      <c r="B1095" s="1" t="s">
        <v>1884</v>
      </c>
      <c r="C1095" s="5">
        <v>43774.838518518518</v>
      </c>
      <c r="D1095" s="1" t="s">
        <v>1885</v>
      </c>
      <c r="E1095" s="1" t="s">
        <v>78</v>
      </c>
      <c r="F1095" s="1" t="s">
        <v>662</v>
      </c>
      <c r="G1095" s="1" t="s">
        <v>653</v>
      </c>
      <c r="H1095" s="1" t="s">
        <v>765</v>
      </c>
      <c r="I1095" s="1" t="s">
        <v>427</v>
      </c>
      <c r="J1095" s="1" t="s">
        <v>394</v>
      </c>
      <c r="K1095" s="1" t="s">
        <v>40</v>
      </c>
      <c r="L1095" s="2">
        <v>172</v>
      </c>
      <c r="M1095" s="1" t="s">
        <v>1886</v>
      </c>
      <c r="N1095" s="1" t="s">
        <v>6616</v>
      </c>
      <c r="O1095" s="1"/>
      <c r="P1095" s="1" t="s">
        <v>758</v>
      </c>
      <c r="Q1095" s="1" t="s">
        <v>177</v>
      </c>
      <c r="R1095" s="1" t="s">
        <v>218</v>
      </c>
      <c r="S1095" s="1" t="s">
        <v>759</v>
      </c>
      <c r="T1095" s="1"/>
      <c r="U1095" s="1" t="s">
        <v>851</v>
      </c>
      <c r="V1095" s="1"/>
      <c r="W1095" s="1" t="s">
        <v>852</v>
      </c>
      <c r="X1095" s="1" t="e">
        <f t="shared" si="85"/>
        <v>#N/A</v>
      </c>
      <c r="Y1095" s="1" t="e">
        <f t="shared" si="86"/>
        <v>#N/A</v>
      </c>
      <c r="Z1095" s="1" t="e">
        <f t="shared" si="87"/>
        <v>#N/A</v>
      </c>
      <c r="AA1095" s="1" t="e">
        <f t="shared" si="88"/>
        <v>#N/A</v>
      </c>
      <c r="AB1095" s="1" t="e">
        <f t="shared" si="89"/>
        <v>#N/A</v>
      </c>
    </row>
    <row r="1096" spans="1:28" hidden="1" x14ac:dyDescent="0.3">
      <c r="A1096" s="1">
        <v>1203</v>
      </c>
      <c r="B1096" s="1" t="s">
        <v>1110</v>
      </c>
      <c r="C1096" s="5">
        <v>43776.528784722221</v>
      </c>
      <c r="D1096" s="1" t="s">
        <v>1888</v>
      </c>
      <c r="E1096" s="1" t="s">
        <v>90</v>
      </c>
      <c r="F1096" s="1" t="s">
        <v>700</v>
      </c>
      <c r="G1096" s="1" t="s">
        <v>653</v>
      </c>
      <c r="H1096" s="1" t="s">
        <v>765</v>
      </c>
      <c r="I1096" s="1" t="s">
        <v>123</v>
      </c>
      <c r="J1096" s="1" t="s">
        <v>210</v>
      </c>
      <c r="K1096" s="1" t="s">
        <v>340</v>
      </c>
      <c r="L1096" s="2">
        <v>704</v>
      </c>
      <c r="M1096" s="1" t="s">
        <v>747</v>
      </c>
      <c r="N1096" s="1" t="s">
        <v>887</v>
      </c>
      <c r="O1096" s="1"/>
      <c r="P1096" s="1"/>
      <c r="Q1096" s="1"/>
      <c r="R1096" s="1"/>
      <c r="S1096" s="1"/>
      <c r="T1096" s="1"/>
      <c r="U1096" s="1" t="s">
        <v>666</v>
      </c>
      <c r="V1096" s="1" t="s">
        <v>667</v>
      </c>
      <c r="W1096" s="1"/>
      <c r="X1096" s="1" t="e">
        <f t="shared" si="85"/>
        <v>#N/A</v>
      </c>
      <c r="Y1096" s="1" t="e">
        <f t="shared" si="86"/>
        <v>#N/A</v>
      </c>
      <c r="Z1096" s="1" t="e">
        <f t="shared" si="87"/>
        <v>#N/A</v>
      </c>
      <c r="AA1096" s="1" t="e">
        <f t="shared" si="88"/>
        <v>#N/A</v>
      </c>
      <c r="AB1096" s="1" t="e">
        <f t="shared" si="89"/>
        <v>#N/A</v>
      </c>
    </row>
    <row r="1097" spans="1:28" hidden="1" x14ac:dyDescent="0.3">
      <c r="A1097" s="1">
        <v>1205</v>
      </c>
      <c r="B1097" s="1" t="s">
        <v>1110</v>
      </c>
      <c r="C1097" s="5">
        <v>43776.735798611109</v>
      </c>
      <c r="D1097" s="1" t="s">
        <v>1890</v>
      </c>
      <c r="E1097" s="1" t="s">
        <v>90</v>
      </c>
      <c r="F1097" s="1" t="s">
        <v>700</v>
      </c>
      <c r="G1097" s="1" t="s">
        <v>653</v>
      </c>
      <c r="H1097" s="1" t="s">
        <v>765</v>
      </c>
      <c r="I1097" s="1" t="s">
        <v>123</v>
      </c>
      <c r="J1097" s="1" t="s">
        <v>210</v>
      </c>
      <c r="K1097" s="1" t="s">
        <v>340</v>
      </c>
      <c r="L1097" s="2">
        <v>704</v>
      </c>
      <c r="M1097" s="1" t="s">
        <v>747</v>
      </c>
      <c r="N1097" s="1" t="s">
        <v>887</v>
      </c>
      <c r="O1097" s="1"/>
      <c r="P1097" s="1"/>
      <c r="Q1097" s="1"/>
      <c r="R1097" s="1"/>
      <c r="S1097" s="1"/>
      <c r="T1097" s="1"/>
      <c r="U1097" s="1" t="s">
        <v>666</v>
      </c>
      <c r="V1097" s="1" t="s">
        <v>667</v>
      </c>
      <c r="W1097" s="1"/>
      <c r="X1097" s="1" t="e">
        <f t="shared" si="85"/>
        <v>#N/A</v>
      </c>
      <c r="Y1097" s="1" t="e">
        <f t="shared" si="86"/>
        <v>#N/A</v>
      </c>
      <c r="Z1097" s="1" t="e">
        <f t="shared" si="87"/>
        <v>#N/A</v>
      </c>
      <c r="AA1097" s="1" t="e">
        <f t="shared" si="88"/>
        <v>#N/A</v>
      </c>
      <c r="AB1097" s="1" t="e">
        <f t="shared" si="89"/>
        <v>#N/A</v>
      </c>
    </row>
    <row r="1098" spans="1:28" hidden="1" x14ac:dyDescent="0.3">
      <c r="A1098" s="1">
        <v>1206</v>
      </c>
      <c r="B1098" s="1" t="s">
        <v>906</v>
      </c>
      <c r="C1098" s="5">
        <v>43777.439513888887</v>
      </c>
      <c r="D1098" s="1" t="s">
        <v>1891</v>
      </c>
      <c r="E1098" s="1" t="s">
        <v>90</v>
      </c>
      <c r="F1098" s="1" t="s">
        <v>700</v>
      </c>
      <c r="G1098" s="1" t="s">
        <v>653</v>
      </c>
      <c r="H1098" s="1" t="s">
        <v>765</v>
      </c>
      <c r="I1098" s="1" t="s">
        <v>123</v>
      </c>
      <c r="J1098" s="1" t="s">
        <v>746</v>
      </c>
      <c r="K1098" s="1" t="s">
        <v>340</v>
      </c>
      <c r="L1098" s="2">
        <v>687</v>
      </c>
      <c r="M1098" s="1" t="s">
        <v>908</v>
      </c>
      <c r="N1098" s="1" t="s">
        <v>887</v>
      </c>
      <c r="O1098" s="1"/>
      <c r="P1098" s="1"/>
      <c r="Q1098" s="1"/>
      <c r="R1098" s="1"/>
      <c r="S1098" s="1"/>
      <c r="T1098" s="1"/>
      <c r="U1098" s="1" t="s">
        <v>666</v>
      </c>
      <c r="V1098" s="1" t="s">
        <v>667</v>
      </c>
      <c r="W1098" s="1"/>
      <c r="X1098" s="1" t="e">
        <f t="shared" si="85"/>
        <v>#N/A</v>
      </c>
      <c r="Y1098" s="1" t="e">
        <f t="shared" si="86"/>
        <v>#N/A</v>
      </c>
      <c r="Z1098" s="1" t="e">
        <f t="shared" si="87"/>
        <v>#N/A</v>
      </c>
      <c r="AA1098" s="1" t="e">
        <f t="shared" si="88"/>
        <v>#N/A</v>
      </c>
      <c r="AB1098" s="1" t="e">
        <f t="shared" si="89"/>
        <v>#N/A</v>
      </c>
    </row>
    <row r="1099" spans="1:28" hidden="1" x14ac:dyDescent="0.3">
      <c r="A1099" s="1">
        <v>1208</v>
      </c>
      <c r="B1099" s="1" t="s">
        <v>906</v>
      </c>
      <c r="C1099" s="5">
        <v>43777.600636574076</v>
      </c>
      <c r="D1099" s="1" t="s">
        <v>1893</v>
      </c>
      <c r="E1099" s="1" t="s">
        <v>90</v>
      </c>
      <c r="F1099" s="1" t="s">
        <v>700</v>
      </c>
      <c r="G1099" s="1" t="s">
        <v>653</v>
      </c>
      <c r="H1099" s="1" t="s">
        <v>765</v>
      </c>
      <c r="I1099" s="1" t="s">
        <v>123</v>
      </c>
      <c r="J1099" s="1" t="s">
        <v>746</v>
      </c>
      <c r="K1099" s="1" t="s">
        <v>340</v>
      </c>
      <c r="L1099" s="2">
        <v>890</v>
      </c>
      <c r="M1099" s="1" t="s">
        <v>1007</v>
      </c>
      <c r="N1099" s="1" t="s">
        <v>887</v>
      </c>
      <c r="O1099" s="1"/>
      <c r="P1099" s="1"/>
      <c r="Q1099" s="1"/>
      <c r="R1099" s="1"/>
      <c r="S1099" s="1"/>
      <c r="T1099" s="1"/>
      <c r="U1099" s="1" t="s">
        <v>666</v>
      </c>
      <c r="V1099" s="1" t="s">
        <v>667</v>
      </c>
      <c r="W1099" s="1"/>
      <c r="X1099" s="1" t="e">
        <f t="shared" si="85"/>
        <v>#N/A</v>
      </c>
      <c r="Y1099" s="1" t="e">
        <f t="shared" si="86"/>
        <v>#N/A</v>
      </c>
      <c r="Z1099" s="1" t="e">
        <f t="shared" si="87"/>
        <v>#N/A</v>
      </c>
      <c r="AA1099" s="1" t="e">
        <f t="shared" si="88"/>
        <v>#N/A</v>
      </c>
      <c r="AB1099" s="1" t="e">
        <f t="shared" si="89"/>
        <v>#N/A</v>
      </c>
    </row>
    <row r="1100" spans="1:28" hidden="1" x14ac:dyDescent="0.3">
      <c r="A1100" s="1">
        <v>1209</v>
      </c>
      <c r="B1100" s="1" t="s">
        <v>730</v>
      </c>
      <c r="C1100" s="5">
        <v>43777.602210648147</v>
      </c>
      <c r="D1100" s="1" t="s">
        <v>1894</v>
      </c>
      <c r="E1100" s="1" t="s">
        <v>90</v>
      </c>
      <c r="F1100" s="1" t="s">
        <v>700</v>
      </c>
      <c r="G1100" s="1" t="s">
        <v>653</v>
      </c>
      <c r="H1100" s="1" t="s">
        <v>765</v>
      </c>
      <c r="I1100" s="1" t="s">
        <v>123</v>
      </c>
      <c r="J1100" s="1" t="s">
        <v>210</v>
      </c>
      <c r="K1100" s="1" t="s">
        <v>122</v>
      </c>
      <c r="L1100" s="2">
        <v>807</v>
      </c>
      <c r="M1100" s="1" t="s">
        <v>1310</v>
      </c>
      <c r="N1100" s="1" t="s">
        <v>887</v>
      </c>
      <c r="O1100" s="1"/>
      <c r="P1100" s="1"/>
      <c r="Q1100" s="1"/>
      <c r="R1100" s="1"/>
      <c r="S1100" s="1"/>
      <c r="T1100" s="1"/>
      <c r="U1100" s="1" t="s">
        <v>666</v>
      </c>
      <c r="V1100" s="1" t="s">
        <v>667</v>
      </c>
      <c r="W1100" s="1"/>
      <c r="X1100" s="1" t="e">
        <f t="shared" si="85"/>
        <v>#N/A</v>
      </c>
      <c r="Y1100" s="1" t="e">
        <f t="shared" si="86"/>
        <v>#N/A</v>
      </c>
      <c r="Z1100" s="1" t="e">
        <f t="shared" si="87"/>
        <v>#N/A</v>
      </c>
      <c r="AA1100" s="1" t="e">
        <f t="shared" si="88"/>
        <v>#N/A</v>
      </c>
      <c r="AB1100" s="1" t="e">
        <f t="shared" si="89"/>
        <v>#N/A</v>
      </c>
    </row>
    <row r="1101" spans="1:28" hidden="1" x14ac:dyDescent="0.3">
      <c r="A1101" s="1">
        <v>1211</v>
      </c>
      <c r="B1101" s="1" t="s">
        <v>855</v>
      </c>
      <c r="C1101" s="5">
        <v>43780.504953703705</v>
      </c>
      <c r="D1101" s="1" t="s">
        <v>1896</v>
      </c>
      <c r="E1101" s="1" t="s">
        <v>90</v>
      </c>
      <c r="F1101" s="1" t="s">
        <v>700</v>
      </c>
      <c r="G1101" s="1" t="s">
        <v>653</v>
      </c>
      <c r="H1101" s="1" t="s">
        <v>765</v>
      </c>
      <c r="I1101" s="1" t="s">
        <v>85</v>
      </c>
      <c r="J1101" s="1" t="s">
        <v>109</v>
      </c>
      <c r="K1101" s="1" t="s">
        <v>103</v>
      </c>
      <c r="L1101" s="2">
        <v>666</v>
      </c>
      <c r="M1101" s="1" t="s">
        <v>733</v>
      </c>
      <c r="N1101" s="1" t="s">
        <v>887</v>
      </c>
      <c r="O1101" s="1"/>
      <c r="P1101" s="1"/>
      <c r="Q1101" s="1"/>
      <c r="R1101" s="1"/>
      <c r="S1101" s="1"/>
      <c r="T1101" s="1"/>
      <c r="U1101" s="1" t="s">
        <v>666</v>
      </c>
      <c r="V1101" s="1" t="s">
        <v>667</v>
      </c>
      <c r="W1101" s="1"/>
      <c r="X1101" s="1" t="e">
        <f t="shared" si="85"/>
        <v>#N/A</v>
      </c>
      <c r="Y1101" s="1" t="e">
        <f t="shared" si="86"/>
        <v>#N/A</v>
      </c>
      <c r="Z1101" s="1" t="e">
        <f t="shared" si="87"/>
        <v>#N/A</v>
      </c>
      <c r="AA1101" s="1" t="e">
        <f t="shared" si="88"/>
        <v>#N/A</v>
      </c>
      <c r="AB1101" s="1" t="e">
        <f t="shared" si="89"/>
        <v>#N/A</v>
      </c>
    </row>
    <row r="1102" spans="1:28" hidden="1" x14ac:dyDescent="0.3">
      <c r="A1102" s="1">
        <v>1213</v>
      </c>
      <c r="B1102" s="1" t="s">
        <v>340</v>
      </c>
      <c r="C1102" s="5">
        <v>43781.470381944448</v>
      </c>
      <c r="D1102" s="1" t="s">
        <v>1899</v>
      </c>
      <c r="E1102" s="1" t="s">
        <v>90</v>
      </c>
      <c r="F1102" s="1" t="s">
        <v>700</v>
      </c>
      <c r="G1102" s="1" t="s">
        <v>653</v>
      </c>
      <c r="H1102" s="1" t="s">
        <v>765</v>
      </c>
      <c r="I1102" s="1" t="s">
        <v>123</v>
      </c>
      <c r="J1102" s="1" t="s">
        <v>210</v>
      </c>
      <c r="K1102" s="1" t="s">
        <v>340</v>
      </c>
      <c r="L1102" s="2">
        <v>704</v>
      </c>
      <c r="M1102" s="1" t="s">
        <v>747</v>
      </c>
      <c r="N1102" s="1" t="s">
        <v>887</v>
      </c>
      <c r="O1102" s="1"/>
      <c r="P1102" s="1"/>
      <c r="Q1102" s="1"/>
      <c r="R1102" s="1"/>
      <c r="S1102" s="1"/>
      <c r="T1102" s="1"/>
      <c r="U1102" s="1" t="s">
        <v>666</v>
      </c>
      <c r="V1102" s="1" t="s">
        <v>667</v>
      </c>
      <c r="W1102" s="1"/>
      <c r="X1102" s="1" t="e">
        <f t="shared" si="85"/>
        <v>#N/A</v>
      </c>
      <c r="Y1102" s="1" t="e">
        <f t="shared" si="86"/>
        <v>#N/A</v>
      </c>
      <c r="Z1102" s="1" t="e">
        <f t="shared" si="87"/>
        <v>#N/A</v>
      </c>
      <c r="AA1102" s="1" t="e">
        <f t="shared" si="88"/>
        <v>#N/A</v>
      </c>
      <c r="AB1102" s="1" t="e">
        <f t="shared" si="89"/>
        <v>#N/A</v>
      </c>
    </row>
    <row r="1103" spans="1:28" hidden="1" x14ac:dyDescent="0.3">
      <c r="A1103" s="1">
        <v>1221</v>
      </c>
      <c r="B1103" s="1" t="s">
        <v>1110</v>
      </c>
      <c r="C1103" s="5">
        <v>43784.671655092592</v>
      </c>
      <c r="D1103" s="1" t="s">
        <v>1906</v>
      </c>
      <c r="E1103" s="1" t="s">
        <v>90</v>
      </c>
      <c r="F1103" s="1" t="s">
        <v>700</v>
      </c>
      <c r="G1103" s="1" t="s">
        <v>653</v>
      </c>
      <c r="H1103" s="1" t="s">
        <v>765</v>
      </c>
      <c r="I1103" s="1" t="s">
        <v>123</v>
      </c>
      <c r="J1103" s="1" t="s">
        <v>210</v>
      </c>
      <c r="K1103" s="1" t="s">
        <v>340</v>
      </c>
      <c r="L1103" s="2">
        <v>704</v>
      </c>
      <c r="M1103" s="1" t="s">
        <v>747</v>
      </c>
      <c r="N1103" s="1" t="s">
        <v>887</v>
      </c>
      <c r="O1103" s="1"/>
      <c r="P1103" s="1"/>
      <c r="Q1103" s="1"/>
      <c r="R1103" s="1" t="s">
        <v>218</v>
      </c>
      <c r="S1103" s="1" t="s">
        <v>759</v>
      </c>
      <c r="T1103" s="1"/>
      <c r="U1103" s="1" t="s">
        <v>666</v>
      </c>
      <c r="V1103" s="1" t="s">
        <v>667</v>
      </c>
      <c r="W1103" s="1"/>
      <c r="X1103" s="1" t="e">
        <f t="shared" si="85"/>
        <v>#N/A</v>
      </c>
      <c r="Y1103" s="1" t="e">
        <f t="shared" si="86"/>
        <v>#N/A</v>
      </c>
      <c r="Z1103" s="1" t="e">
        <f t="shared" si="87"/>
        <v>#N/A</v>
      </c>
      <c r="AA1103" s="1" t="e">
        <f t="shared" si="88"/>
        <v>#N/A</v>
      </c>
      <c r="AB1103" s="1" t="e">
        <f t="shared" si="89"/>
        <v>#N/A</v>
      </c>
    </row>
    <row r="1104" spans="1:28" hidden="1" x14ac:dyDescent="0.3">
      <c r="A1104" s="1">
        <v>1222</v>
      </c>
      <c r="B1104" s="1" t="s">
        <v>1110</v>
      </c>
      <c r="C1104" s="5">
        <v>43784.683125000003</v>
      </c>
      <c r="D1104" s="1" t="s">
        <v>1907</v>
      </c>
      <c r="E1104" s="1" t="s">
        <v>90</v>
      </c>
      <c r="F1104" s="1" t="s">
        <v>700</v>
      </c>
      <c r="G1104" s="1" t="s">
        <v>653</v>
      </c>
      <c r="H1104" s="1" t="s">
        <v>765</v>
      </c>
      <c r="I1104" s="1" t="s">
        <v>123</v>
      </c>
      <c r="J1104" s="1" t="s">
        <v>210</v>
      </c>
      <c r="K1104" s="1" t="s">
        <v>340</v>
      </c>
      <c r="L1104" s="2">
        <v>704</v>
      </c>
      <c r="M1104" s="1" t="s">
        <v>747</v>
      </c>
      <c r="N1104" s="1" t="s">
        <v>887</v>
      </c>
      <c r="O1104" s="1"/>
      <c r="P1104" s="1"/>
      <c r="Q1104" s="1"/>
      <c r="R1104" s="1" t="s">
        <v>218</v>
      </c>
      <c r="S1104" s="1" t="s">
        <v>1115</v>
      </c>
      <c r="T1104" s="1"/>
      <c r="U1104" s="1" t="s">
        <v>666</v>
      </c>
      <c r="V1104" s="1" t="s">
        <v>667</v>
      </c>
      <c r="W1104" s="1"/>
      <c r="X1104" s="1" t="e">
        <f t="shared" si="85"/>
        <v>#N/A</v>
      </c>
      <c r="Y1104" s="1" t="e">
        <f t="shared" si="86"/>
        <v>#N/A</v>
      </c>
      <c r="Z1104" s="1" t="e">
        <f t="shared" si="87"/>
        <v>#N/A</v>
      </c>
      <c r="AA1104" s="1" t="e">
        <f t="shared" si="88"/>
        <v>#N/A</v>
      </c>
      <c r="AB1104" s="1" t="e">
        <f t="shared" si="89"/>
        <v>#N/A</v>
      </c>
    </row>
    <row r="1105" spans="1:28" hidden="1" x14ac:dyDescent="0.3">
      <c r="A1105" s="1">
        <v>1223</v>
      </c>
      <c r="B1105" s="1" t="s">
        <v>1277</v>
      </c>
      <c r="C1105" s="5">
        <v>43788.544710648152</v>
      </c>
      <c r="D1105" s="1" t="s">
        <v>1908</v>
      </c>
      <c r="E1105" s="1" t="s">
        <v>159</v>
      </c>
      <c r="F1105" s="1" t="s">
        <v>688</v>
      </c>
      <c r="G1105" s="1" t="s">
        <v>653</v>
      </c>
      <c r="H1105" s="1" t="s">
        <v>765</v>
      </c>
      <c r="I1105" s="1" t="s">
        <v>39</v>
      </c>
      <c r="J1105" s="1" t="s">
        <v>210</v>
      </c>
      <c r="K1105" s="1" t="s">
        <v>214</v>
      </c>
      <c r="L1105" s="2">
        <v>39</v>
      </c>
      <c r="M1105" s="1" t="s">
        <v>1279</v>
      </c>
      <c r="N1105" s="1" t="s">
        <v>887</v>
      </c>
      <c r="O1105" s="1"/>
      <c r="P1105" s="1"/>
      <c r="Q1105" s="1"/>
      <c r="R1105" s="1" t="s">
        <v>218</v>
      </c>
      <c r="S1105" s="1" t="s">
        <v>759</v>
      </c>
      <c r="T1105" s="1"/>
      <c r="U1105" s="1" t="s">
        <v>666</v>
      </c>
      <c r="V1105" s="1" t="s">
        <v>667</v>
      </c>
      <c r="W1105" s="1"/>
      <c r="X1105" s="1" t="e">
        <f t="shared" si="85"/>
        <v>#N/A</v>
      </c>
      <c r="Y1105" s="1" t="e">
        <f t="shared" si="86"/>
        <v>#N/A</v>
      </c>
      <c r="Z1105" s="1" t="e">
        <f t="shared" si="87"/>
        <v>#N/A</v>
      </c>
      <c r="AA1105" s="1" t="e">
        <f t="shared" si="88"/>
        <v>#N/A</v>
      </c>
      <c r="AB1105" s="1" t="e">
        <f t="shared" si="89"/>
        <v>#N/A</v>
      </c>
    </row>
    <row r="1106" spans="1:28" hidden="1" x14ac:dyDescent="0.3">
      <c r="A1106" s="1">
        <v>1225</v>
      </c>
      <c r="B1106" s="1" t="s">
        <v>1222</v>
      </c>
      <c r="C1106" s="5">
        <v>43789.439166666663</v>
      </c>
      <c r="D1106" s="1" t="s">
        <v>1912</v>
      </c>
      <c r="E1106" s="1" t="s">
        <v>48</v>
      </c>
      <c r="F1106" s="1" t="s">
        <v>652</v>
      </c>
      <c r="G1106" s="1" t="s">
        <v>653</v>
      </c>
      <c r="H1106" s="1" t="s">
        <v>765</v>
      </c>
      <c r="I1106" s="1" t="s">
        <v>55</v>
      </c>
      <c r="J1106" s="1" t="s">
        <v>277</v>
      </c>
      <c r="K1106" s="1" t="s">
        <v>650</v>
      </c>
      <c r="L1106" s="2">
        <v>614</v>
      </c>
      <c r="M1106" s="1" t="s">
        <v>808</v>
      </c>
      <c r="N1106" s="1" t="s">
        <v>887</v>
      </c>
      <c r="O1106" s="1"/>
      <c r="P1106" s="1"/>
      <c r="Q1106" s="1"/>
      <c r="R1106" s="1" t="s">
        <v>218</v>
      </c>
      <c r="S1106" s="1" t="s">
        <v>853</v>
      </c>
      <c r="T1106" s="1"/>
      <c r="U1106" s="1" t="s">
        <v>666</v>
      </c>
      <c r="V1106" s="1" t="s">
        <v>667</v>
      </c>
      <c r="W1106" s="1"/>
      <c r="X1106" s="1" t="e">
        <f t="shared" si="85"/>
        <v>#N/A</v>
      </c>
      <c r="Y1106" s="1" t="e">
        <f t="shared" si="86"/>
        <v>#N/A</v>
      </c>
      <c r="Z1106" s="1" t="e">
        <f t="shared" si="87"/>
        <v>#N/A</v>
      </c>
      <c r="AA1106" s="1" t="e">
        <f t="shared" si="88"/>
        <v>#N/A</v>
      </c>
      <c r="AB1106" s="1" t="e">
        <f t="shared" si="89"/>
        <v>#N/A</v>
      </c>
    </row>
    <row r="1107" spans="1:28" hidden="1" x14ac:dyDescent="0.3">
      <c r="A1107" s="1">
        <v>1227</v>
      </c>
      <c r="B1107" s="1" t="s">
        <v>1277</v>
      </c>
      <c r="C1107" s="5">
        <v>43789.577210648145</v>
      </c>
      <c r="D1107" s="1" t="s">
        <v>1916</v>
      </c>
      <c r="E1107" s="1" t="s">
        <v>159</v>
      </c>
      <c r="F1107" s="1" t="s">
        <v>688</v>
      </c>
      <c r="G1107" s="1" t="s">
        <v>653</v>
      </c>
      <c r="H1107" s="1" t="s">
        <v>765</v>
      </c>
      <c r="I1107" s="1" t="s">
        <v>39</v>
      </c>
      <c r="J1107" s="1" t="s">
        <v>210</v>
      </c>
      <c r="K1107" s="1" t="s">
        <v>214</v>
      </c>
      <c r="L1107" s="2">
        <v>2</v>
      </c>
      <c r="M1107" s="1" t="s">
        <v>838</v>
      </c>
      <c r="N1107" s="1" t="s">
        <v>887</v>
      </c>
      <c r="O1107" s="1"/>
      <c r="P1107" s="1"/>
      <c r="Q1107" s="1"/>
      <c r="R1107" s="1" t="s">
        <v>218</v>
      </c>
      <c r="S1107" s="1" t="s">
        <v>1004</v>
      </c>
      <c r="T1107" s="1"/>
      <c r="U1107" s="1" t="s">
        <v>666</v>
      </c>
      <c r="V1107" s="1" t="s">
        <v>667</v>
      </c>
      <c r="W1107" s="1"/>
      <c r="X1107" s="1" t="e">
        <f t="shared" si="85"/>
        <v>#N/A</v>
      </c>
      <c r="Y1107" s="1" t="e">
        <f t="shared" si="86"/>
        <v>#N/A</v>
      </c>
      <c r="Z1107" s="1" t="e">
        <f t="shared" si="87"/>
        <v>#N/A</v>
      </c>
      <c r="AA1107" s="1" t="e">
        <f t="shared" si="88"/>
        <v>#N/A</v>
      </c>
      <c r="AB1107" s="1" t="e">
        <f t="shared" si="89"/>
        <v>#N/A</v>
      </c>
    </row>
    <row r="1108" spans="1:28" hidden="1" x14ac:dyDescent="0.3">
      <c r="A1108" s="1">
        <v>1228</v>
      </c>
      <c r="B1108" s="1" t="s">
        <v>207</v>
      </c>
      <c r="C1108" s="5">
        <v>43789.72483796296</v>
      </c>
      <c r="D1108" s="1" t="s">
        <v>1917</v>
      </c>
      <c r="E1108" s="1" t="s">
        <v>90</v>
      </c>
      <c r="F1108" s="1" t="s">
        <v>700</v>
      </c>
      <c r="G1108" s="1" t="s">
        <v>722</v>
      </c>
      <c r="H1108" s="1" t="s">
        <v>765</v>
      </c>
      <c r="I1108" s="1" t="s">
        <v>123</v>
      </c>
      <c r="J1108" s="1" t="s">
        <v>211</v>
      </c>
      <c r="K1108" s="1" t="s">
        <v>207</v>
      </c>
      <c r="L1108" s="2">
        <v>698</v>
      </c>
      <c r="M1108" s="1" t="s">
        <v>910</v>
      </c>
      <c r="N1108" s="1" t="s">
        <v>887</v>
      </c>
      <c r="O1108" s="1"/>
      <c r="P1108" s="1"/>
      <c r="Q1108" s="1"/>
      <c r="R1108" s="1" t="s">
        <v>218</v>
      </c>
      <c r="S1108" s="1" t="s">
        <v>1918</v>
      </c>
      <c r="T1108" s="1"/>
      <c r="U1108" s="1" t="s">
        <v>666</v>
      </c>
      <c r="V1108" s="1" t="s">
        <v>667</v>
      </c>
      <c r="W1108" s="1"/>
      <c r="X1108" s="1" t="e">
        <f t="shared" si="85"/>
        <v>#N/A</v>
      </c>
      <c r="Y1108" s="1" t="e">
        <f t="shared" si="86"/>
        <v>#N/A</v>
      </c>
      <c r="Z1108" s="1" t="e">
        <f t="shared" si="87"/>
        <v>#N/A</v>
      </c>
      <c r="AA1108" s="1" t="e">
        <f t="shared" si="88"/>
        <v>#N/A</v>
      </c>
      <c r="AB1108" s="1" t="e">
        <f t="shared" si="89"/>
        <v>#N/A</v>
      </c>
    </row>
    <row r="1109" spans="1:28" hidden="1" x14ac:dyDescent="0.3">
      <c r="A1109" s="1">
        <v>1229</v>
      </c>
      <c r="B1109" s="1" t="s">
        <v>1277</v>
      </c>
      <c r="C1109" s="5">
        <v>43791.542083333334</v>
      </c>
      <c r="D1109" s="1" t="s">
        <v>1919</v>
      </c>
      <c r="E1109" s="1" t="s">
        <v>159</v>
      </c>
      <c r="F1109" s="1" t="s">
        <v>688</v>
      </c>
      <c r="G1109" s="1" t="s">
        <v>653</v>
      </c>
      <c r="H1109" s="1" t="s">
        <v>765</v>
      </c>
      <c r="I1109" s="1" t="s">
        <v>39</v>
      </c>
      <c r="J1109" s="1" t="s">
        <v>210</v>
      </c>
      <c r="K1109" s="1" t="s">
        <v>214</v>
      </c>
      <c r="L1109" s="2">
        <v>809</v>
      </c>
      <c r="M1109" s="1" t="s">
        <v>1087</v>
      </c>
      <c r="N1109" s="1" t="s">
        <v>887</v>
      </c>
      <c r="O1109" s="1"/>
      <c r="P1109" s="1"/>
      <c r="Q1109" s="1"/>
      <c r="R1109" s="1" t="s">
        <v>218</v>
      </c>
      <c r="S1109" s="1" t="s">
        <v>1004</v>
      </c>
      <c r="T1109" s="1"/>
      <c r="U1109" s="1" t="s">
        <v>666</v>
      </c>
      <c r="V1109" s="1" t="s">
        <v>667</v>
      </c>
      <c r="W1109" s="1"/>
      <c r="X1109" s="1" t="e">
        <f t="shared" si="85"/>
        <v>#N/A</v>
      </c>
      <c r="Y1109" s="1" t="e">
        <f t="shared" si="86"/>
        <v>#N/A</v>
      </c>
      <c r="Z1109" s="1" t="e">
        <f t="shared" si="87"/>
        <v>#N/A</v>
      </c>
      <c r="AA1109" s="1" t="e">
        <f t="shared" si="88"/>
        <v>#N/A</v>
      </c>
      <c r="AB1109" s="1" t="e">
        <f t="shared" si="89"/>
        <v>#N/A</v>
      </c>
    </row>
    <row r="1110" spans="1:28" hidden="1" x14ac:dyDescent="0.3">
      <c r="A1110" s="1">
        <v>1231</v>
      </c>
      <c r="B1110" s="1" t="s">
        <v>340</v>
      </c>
      <c r="C1110" s="5">
        <v>43791.565405092595</v>
      </c>
      <c r="D1110" s="1" t="s">
        <v>1921</v>
      </c>
      <c r="E1110" s="1" t="s">
        <v>90</v>
      </c>
      <c r="F1110" s="1" t="s">
        <v>700</v>
      </c>
      <c r="G1110" s="1" t="s">
        <v>653</v>
      </c>
      <c r="H1110" s="1" t="s">
        <v>765</v>
      </c>
      <c r="I1110" s="1" t="s">
        <v>123</v>
      </c>
      <c r="J1110" s="1" t="s">
        <v>210</v>
      </c>
      <c r="K1110" s="1" t="s">
        <v>340</v>
      </c>
      <c r="L1110" s="2">
        <v>704</v>
      </c>
      <c r="M1110" s="1" t="s">
        <v>747</v>
      </c>
      <c r="N1110" s="1" t="s">
        <v>887</v>
      </c>
      <c r="O1110" s="1"/>
      <c r="P1110" s="1"/>
      <c r="Q1110" s="1"/>
      <c r="R1110" s="1" t="s">
        <v>218</v>
      </c>
      <c r="S1110" s="1" t="s">
        <v>1115</v>
      </c>
      <c r="T1110" s="1"/>
      <c r="U1110" s="1" t="s">
        <v>666</v>
      </c>
      <c r="V1110" s="1" t="s">
        <v>667</v>
      </c>
      <c r="W1110" s="1"/>
      <c r="X1110" s="1" t="e">
        <f t="shared" si="85"/>
        <v>#N/A</v>
      </c>
      <c r="Y1110" s="1" t="e">
        <f t="shared" si="86"/>
        <v>#N/A</v>
      </c>
      <c r="Z1110" s="1" t="e">
        <f t="shared" si="87"/>
        <v>#N/A</v>
      </c>
      <c r="AA1110" s="1" t="e">
        <f t="shared" si="88"/>
        <v>#N/A</v>
      </c>
      <c r="AB1110" s="1" t="e">
        <f t="shared" si="89"/>
        <v>#N/A</v>
      </c>
    </row>
    <row r="1111" spans="1:28" hidden="1" x14ac:dyDescent="0.3">
      <c r="A1111" s="1">
        <v>1232</v>
      </c>
      <c r="B1111" s="1" t="s">
        <v>340</v>
      </c>
      <c r="C1111" s="5">
        <v>43794.512604166666</v>
      </c>
      <c r="D1111" s="1" t="s">
        <v>1922</v>
      </c>
      <c r="E1111" s="1" t="s">
        <v>90</v>
      </c>
      <c r="F1111" s="1" t="s">
        <v>700</v>
      </c>
      <c r="G1111" s="1" t="s">
        <v>653</v>
      </c>
      <c r="H1111" s="1" t="s">
        <v>765</v>
      </c>
      <c r="I1111" s="1" t="s">
        <v>123</v>
      </c>
      <c r="J1111" s="1" t="s">
        <v>210</v>
      </c>
      <c r="K1111" s="1" t="s">
        <v>340</v>
      </c>
      <c r="L1111" s="2">
        <v>704</v>
      </c>
      <c r="M1111" s="1" t="s">
        <v>747</v>
      </c>
      <c r="N1111" s="1" t="s">
        <v>887</v>
      </c>
      <c r="O1111" s="1"/>
      <c r="P1111" s="1"/>
      <c r="Q1111" s="1"/>
      <c r="R1111" s="1" t="s">
        <v>218</v>
      </c>
      <c r="S1111" s="1" t="s">
        <v>759</v>
      </c>
      <c r="T1111" s="1"/>
      <c r="U1111" s="1" t="s">
        <v>666</v>
      </c>
      <c r="V1111" s="1" t="s">
        <v>667</v>
      </c>
      <c r="W1111" s="1"/>
      <c r="X1111" s="1" t="e">
        <f t="shared" si="85"/>
        <v>#N/A</v>
      </c>
      <c r="Y1111" s="1" t="e">
        <f t="shared" si="86"/>
        <v>#N/A</v>
      </c>
      <c r="Z1111" s="1" t="e">
        <f t="shared" si="87"/>
        <v>#N/A</v>
      </c>
      <c r="AA1111" s="1" t="e">
        <f t="shared" si="88"/>
        <v>#N/A</v>
      </c>
      <c r="AB1111" s="1" t="e">
        <f t="shared" si="89"/>
        <v>#N/A</v>
      </c>
    </row>
    <row r="1112" spans="1:28" hidden="1" x14ac:dyDescent="0.3">
      <c r="A1112" s="1">
        <v>1233</v>
      </c>
      <c r="B1112" s="1" t="s">
        <v>340</v>
      </c>
      <c r="C1112" s="5">
        <v>43795.429976851854</v>
      </c>
      <c r="D1112" s="1" t="s">
        <v>1923</v>
      </c>
      <c r="E1112" s="1" t="s">
        <v>90</v>
      </c>
      <c r="F1112" s="1" t="s">
        <v>700</v>
      </c>
      <c r="G1112" s="1" t="s">
        <v>653</v>
      </c>
      <c r="H1112" s="1" t="s">
        <v>765</v>
      </c>
      <c r="I1112" s="1" t="s">
        <v>123</v>
      </c>
      <c r="J1112" s="1" t="s">
        <v>210</v>
      </c>
      <c r="K1112" s="1" t="s">
        <v>340</v>
      </c>
      <c r="L1112" s="2">
        <v>704</v>
      </c>
      <c r="M1112" s="1" t="s">
        <v>747</v>
      </c>
      <c r="N1112" s="1" t="s">
        <v>887</v>
      </c>
      <c r="O1112" s="1"/>
      <c r="P1112" s="1"/>
      <c r="Q1112" s="1"/>
      <c r="R1112" s="1" t="s">
        <v>218</v>
      </c>
      <c r="S1112" s="1" t="s">
        <v>759</v>
      </c>
      <c r="T1112" s="1"/>
      <c r="U1112" s="1" t="s">
        <v>666</v>
      </c>
      <c r="V1112" s="1" t="s">
        <v>667</v>
      </c>
      <c r="W1112" s="1"/>
      <c r="X1112" s="1" t="e">
        <f t="shared" si="85"/>
        <v>#N/A</v>
      </c>
      <c r="Y1112" s="1" t="e">
        <f t="shared" si="86"/>
        <v>#N/A</v>
      </c>
      <c r="Z1112" s="1" t="e">
        <f t="shared" si="87"/>
        <v>#N/A</v>
      </c>
      <c r="AA1112" s="1" t="e">
        <f t="shared" si="88"/>
        <v>#N/A</v>
      </c>
      <c r="AB1112" s="1" t="e">
        <f t="shared" si="89"/>
        <v>#N/A</v>
      </c>
    </row>
    <row r="1113" spans="1:28" hidden="1" x14ac:dyDescent="0.3">
      <c r="A1113" s="1">
        <v>1234</v>
      </c>
      <c r="B1113" s="1" t="s">
        <v>340</v>
      </c>
      <c r="C1113" s="5">
        <v>43795.439421296294</v>
      </c>
      <c r="D1113" s="1" t="s">
        <v>1924</v>
      </c>
      <c r="E1113" s="1" t="s">
        <v>90</v>
      </c>
      <c r="F1113" s="1" t="s">
        <v>700</v>
      </c>
      <c r="G1113" s="1" t="s">
        <v>653</v>
      </c>
      <c r="H1113" s="1" t="s">
        <v>765</v>
      </c>
      <c r="I1113" s="1" t="s">
        <v>123</v>
      </c>
      <c r="J1113" s="1" t="s">
        <v>210</v>
      </c>
      <c r="K1113" s="1" t="s">
        <v>340</v>
      </c>
      <c r="L1113" s="2">
        <v>704</v>
      </c>
      <c r="M1113" s="1" t="s">
        <v>747</v>
      </c>
      <c r="N1113" s="1" t="s">
        <v>887</v>
      </c>
      <c r="O1113" s="1"/>
      <c r="P1113" s="1"/>
      <c r="Q1113" s="1"/>
      <c r="R1113" s="1" t="s">
        <v>218</v>
      </c>
      <c r="S1113" s="1" t="s">
        <v>759</v>
      </c>
      <c r="T1113" s="1"/>
      <c r="U1113" s="1" t="s">
        <v>666</v>
      </c>
      <c r="V1113" s="1" t="s">
        <v>667</v>
      </c>
      <c r="W1113" s="1"/>
      <c r="X1113" s="1" t="e">
        <f t="shared" si="85"/>
        <v>#N/A</v>
      </c>
      <c r="Y1113" s="1" t="e">
        <f t="shared" si="86"/>
        <v>#N/A</v>
      </c>
      <c r="Z1113" s="1" t="e">
        <f t="shared" si="87"/>
        <v>#N/A</v>
      </c>
      <c r="AA1113" s="1" t="e">
        <f t="shared" si="88"/>
        <v>#N/A</v>
      </c>
      <c r="AB1113" s="1" t="e">
        <f t="shared" si="89"/>
        <v>#N/A</v>
      </c>
    </row>
    <row r="1114" spans="1:28" hidden="1" x14ac:dyDescent="0.3">
      <c r="A1114" s="1">
        <v>1235</v>
      </c>
      <c r="B1114" s="1" t="s">
        <v>340</v>
      </c>
      <c r="C1114" s="5">
        <v>43795.740844907406</v>
      </c>
      <c r="D1114" s="1" t="s">
        <v>1925</v>
      </c>
      <c r="E1114" s="1" t="s">
        <v>90</v>
      </c>
      <c r="F1114" s="1" t="s">
        <v>652</v>
      </c>
      <c r="G1114" s="1" t="s">
        <v>653</v>
      </c>
      <c r="H1114" s="1" t="s">
        <v>765</v>
      </c>
      <c r="I1114" s="1" t="s">
        <v>123</v>
      </c>
      <c r="J1114" s="1" t="s">
        <v>210</v>
      </c>
      <c r="K1114" s="1" t="s">
        <v>340</v>
      </c>
      <c r="L1114" s="2">
        <v>704</v>
      </c>
      <c r="M1114" s="1" t="s">
        <v>747</v>
      </c>
      <c r="N1114" s="1" t="s">
        <v>887</v>
      </c>
      <c r="O1114" s="1"/>
      <c r="P1114" s="1"/>
      <c r="Q1114" s="1"/>
      <c r="R1114" s="1" t="s">
        <v>218</v>
      </c>
      <c r="S1114" s="1" t="s">
        <v>759</v>
      </c>
      <c r="T1114" s="1"/>
      <c r="U1114" s="1" t="s">
        <v>666</v>
      </c>
      <c r="V1114" s="1" t="s">
        <v>667</v>
      </c>
      <c r="W1114" s="1"/>
      <c r="X1114" s="1" t="e">
        <f t="shared" si="85"/>
        <v>#N/A</v>
      </c>
      <c r="Y1114" s="1" t="e">
        <f t="shared" si="86"/>
        <v>#N/A</v>
      </c>
      <c r="Z1114" s="1" t="e">
        <f t="shared" si="87"/>
        <v>#N/A</v>
      </c>
      <c r="AA1114" s="1" t="e">
        <f t="shared" si="88"/>
        <v>#N/A</v>
      </c>
      <c r="AB1114" s="1" t="e">
        <f t="shared" si="89"/>
        <v>#N/A</v>
      </c>
    </row>
    <row r="1115" spans="1:28" hidden="1" x14ac:dyDescent="0.3">
      <c r="A1115" s="1">
        <v>1236</v>
      </c>
      <c r="B1115" s="1" t="s">
        <v>1019</v>
      </c>
      <c r="C1115" s="5">
        <v>43795.770243055558</v>
      </c>
      <c r="D1115" s="1" t="s">
        <v>1926</v>
      </c>
      <c r="E1115" s="1" t="s">
        <v>48</v>
      </c>
      <c r="F1115" s="1" t="s">
        <v>652</v>
      </c>
      <c r="G1115" s="1" t="s">
        <v>653</v>
      </c>
      <c r="H1115" s="1" t="s">
        <v>765</v>
      </c>
      <c r="I1115" s="1" t="s">
        <v>123</v>
      </c>
      <c r="J1115" s="1" t="s">
        <v>50</v>
      </c>
      <c r="K1115" s="1" t="s">
        <v>281</v>
      </c>
      <c r="L1115" s="2">
        <v>685.1</v>
      </c>
      <c r="M1115" s="1" t="s">
        <v>1186</v>
      </c>
      <c r="N1115" s="1" t="s">
        <v>887</v>
      </c>
      <c r="O1115" s="1"/>
      <c r="P1115" s="1"/>
      <c r="Q1115" s="1"/>
      <c r="R1115" s="1" t="s">
        <v>218</v>
      </c>
      <c r="S1115" s="1" t="s">
        <v>1927</v>
      </c>
      <c r="T1115" s="1"/>
      <c r="U1115" s="1" t="s">
        <v>666</v>
      </c>
      <c r="V1115" s="1" t="s">
        <v>667</v>
      </c>
      <c r="W1115" s="1"/>
      <c r="X1115" s="1" t="e">
        <f t="shared" si="85"/>
        <v>#N/A</v>
      </c>
      <c r="Y1115" s="1" t="e">
        <f t="shared" si="86"/>
        <v>#N/A</v>
      </c>
      <c r="Z1115" s="1" t="e">
        <f t="shared" si="87"/>
        <v>#N/A</v>
      </c>
      <c r="AA1115" s="1" t="e">
        <f t="shared" si="88"/>
        <v>#N/A</v>
      </c>
      <c r="AB1115" s="1" t="e">
        <f t="shared" si="89"/>
        <v>#N/A</v>
      </c>
    </row>
    <row r="1116" spans="1:28" hidden="1" x14ac:dyDescent="0.3">
      <c r="A1116" s="1">
        <v>1237</v>
      </c>
      <c r="B1116" s="1" t="s">
        <v>1513</v>
      </c>
      <c r="C1116" s="5">
        <v>43795.784675925926</v>
      </c>
      <c r="D1116" s="1" t="s">
        <v>1928</v>
      </c>
      <c r="E1116" s="1" t="s">
        <v>139</v>
      </c>
      <c r="F1116" s="1" t="s">
        <v>713</v>
      </c>
      <c r="G1116" s="1" t="s">
        <v>653</v>
      </c>
      <c r="H1116" s="1" t="s">
        <v>765</v>
      </c>
      <c r="I1116" s="1" t="s">
        <v>148</v>
      </c>
      <c r="J1116" s="1" t="s">
        <v>140</v>
      </c>
      <c r="K1116" s="1" t="s">
        <v>999</v>
      </c>
      <c r="L1116" s="2">
        <v>787</v>
      </c>
      <c r="M1116" s="1" t="s">
        <v>1194</v>
      </c>
      <c r="N1116" s="1" t="s">
        <v>887</v>
      </c>
      <c r="O1116" s="1"/>
      <c r="P1116" s="1"/>
      <c r="Q1116" s="1"/>
      <c r="R1116" s="1" t="s">
        <v>218</v>
      </c>
      <c r="S1116" s="1" t="s">
        <v>759</v>
      </c>
      <c r="T1116" s="1"/>
      <c r="U1116" s="1" t="s">
        <v>666</v>
      </c>
      <c r="V1116" s="1" t="s">
        <v>667</v>
      </c>
      <c r="W1116" s="1"/>
      <c r="X1116" s="1" t="e">
        <f t="shared" si="85"/>
        <v>#N/A</v>
      </c>
      <c r="Y1116" s="1" t="e">
        <f t="shared" si="86"/>
        <v>#N/A</v>
      </c>
      <c r="Z1116" s="1" t="e">
        <f t="shared" si="87"/>
        <v>#N/A</v>
      </c>
      <c r="AA1116" s="1" t="e">
        <f t="shared" si="88"/>
        <v>#N/A</v>
      </c>
      <c r="AB1116" s="1" t="e">
        <f t="shared" si="89"/>
        <v>#N/A</v>
      </c>
    </row>
    <row r="1117" spans="1:28" hidden="1" x14ac:dyDescent="0.3">
      <c r="A1117" s="1">
        <v>1239</v>
      </c>
      <c r="B1117" s="1" t="s">
        <v>1277</v>
      </c>
      <c r="C1117" s="5">
        <v>43796.608090277776</v>
      </c>
      <c r="D1117" s="1" t="s">
        <v>1931</v>
      </c>
      <c r="E1117" s="1" t="s">
        <v>159</v>
      </c>
      <c r="F1117" s="1" t="s">
        <v>688</v>
      </c>
      <c r="G1117" s="1" t="s">
        <v>653</v>
      </c>
      <c r="H1117" s="1" t="s">
        <v>765</v>
      </c>
      <c r="I1117" s="1" t="s">
        <v>39</v>
      </c>
      <c r="J1117" s="1" t="s">
        <v>210</v>
      </c>
      <c r="K1117" s="1" t="s">
        <v>214</v>
      </c>
      <c r="L1117" s="2">
        <v>39</v>
      </c>
      <c r="M1117" s="1" t="s">
        <v>1279</v>
      </c>
      <c r="N1117" s="1" t="s">
        <v>887</v>
      </c>
      <c r="O1117" s="1"/>
      <c r="P1117" s="1"/>
      <c r="Q1117" s="1"/>
      <c r="R1117" s="1" t="s">
        <v>218</v>
      </c>
      <c r="S1117" s="1" t="s">
        <v>1004</v>
      </c>
      <c r="T1117" s="1"/>
      <c r="U1117" s="1" t="s">
        <v>666</v>
      </c>
      <c r="V1117" s="1" t="s">
        <v>667</v>
      </c>
      <c r="W1117" s="1"/>
      <c r="X1117" s="1" t="e">
        <f t="shared" si="85"/>
        <v>#N/A</v>
      </c>
      <c r="Y1117" s="1" t="e">
        <f t="shared" si="86"/>
        <v>#N/A</v>
      </c>
      <c r="Z1117" s="1" t="e">
        <f t="shared" si="87"/>
        <v>#N/A</v>
      </c>
      <c r="AA1117" s="1" t="e">
        <f t="shared" si="88"/>
        <v>#N/A</v>
      </c>
      <c r="AB1117" s="1" t="e">
        <f t="shared" si="89"/>
        <v>#N/A</v>
      </c>
    </row>
    <row r="1118" spans="1:28" hidden="1" x14ac:dyDescent="0.3">
      <c r="A1118" s="1">
        <v>1240</v>
      </c>
      <c r="B1118" s="1" t="s">
        <v>340</v>
      </c>
      <c r="C1118" s="5">
        <v>43796.764675925922</v>
      </c>
      <c r="D1118" s="1" t="s">
        <v>1932</v>
      </c>
      <c r="E1118" s="1" t="s">
        <v>90</v>
      </c>
      <c r="F1118" s="1" t="s">
        <v>700</v>
      </c>
      <c r="G1118" s="1" t="s">
        <v>653</v>
      </c>
      <c r="H1118" s="1" t="s">
        <v>765</v>
      </c>
      <c r="I1118" s="1" t="s">
        <v>123</v>
      </c>
      <c r="J1118" s="1" t="s">
        <v>210</v>
      </c>
      <c r="K1118" s="1" t="s">
        <v>340</v>
      </c>
      <c r="L1118" s="2">
        <v>704</v>
      </c>
      <c r="M1118" s="1" t="s">
        <v>747</v>
      </c>
      <c r="N1118" s="1" t="s">
        <v>887</v>
      </c>
      <c r="O1118" s="1"/>
      <c r="P1118" s="1"/>
      <c r="Q1118" s="1"/>
      <c r="R1118" s="1" t="s">
        <v>218</v>
      </c>
      <c r="S1118" s="1" t="s">
        <v>759</v>
      </c>
      <c r="T1118" s="1"/>
      <c r="U1118" s="1" t="s">
        <v>666</v>
      </c>
      <c r="V1118" s="1" t="s">
        <v>667</v>
      </c>
      <c r="W1118" s="1"/>
      <c r="X1118" s="1" t="e">
        <f t="shared" si="85"/>
        <v>#N/A</v>
      </c>
      <c r="Y1118" s="1" t="e">
        <f t="shared" si="86"/>
        <v>#N/A</v>
      </c>
      <c r="Z1118" s="1" t="e">
        <f t="shared" si="87"/>
        <v>#N/A</v>
      </c>
      <c r="AA1118" s="1" t="e">
        <f t="shared" si="88"/>
        <v>#N/A</v>
      </c>
      <c r="AB1118" s="1" t="e">
        <f t="shared" si="89"/>
        <v>#N/A</v>
      </c>
    </row>
    <row r="1119" spans="1:28" hidden="1" x14ac:dyDescent="0.3">
      <c r="A1119" s="1">
        <v>1241</v>
      </c>
      <c r="B1119" s="1" t="s">
        <v>906</v>
      </c>
      <c r="C1119" s="5">
        <v>43796.779108796298</v>
      </c>
      <c r="D1119" s="1" t="s">
        <v>1933</v>
      </c>
      <c r="E1119" s="1" t="s">
        <v>90</v>
      </c>
      <c r="F1119" s="1" t="s">
        <v>700</v>
      </c>
      <c r="G1119" s="1" t="s">
        <v>653</v>
      </c>
      <c r="H1119" s="1" t="s">
        <v>765</v>
      </c>
      <c r="I1119" s="1" t="s">
        <v>123</v>
      </c>
      <c r="J1119" s="1" t="s">
        <v>746</v>
      </c>
      <c r="K1119" s="1" t="s">
        <v>340</v>
      </c>
      <c r="L1119" s="2">
        <v>687</v>
      </c>
      <c r="M1119" s="1" t="s">
        <v>908</v>
      </c>
      <c r="N1119" s="1" t="s">
        <v>887</v>
      </c>
      <c r="O1119" s="1"/>
      <c r="P1119" s="1"/>
      <c r="Q1119" s="1"/>
      <c r="R1119" s="1" t="s">
        <v>218</v>
      </c>
      <c r="S1119" s="1" t="s">
        <v>1141</v>
      </c>
      <c r="T1119" s="1"/>
      <c r="U1119" s="1" t="s">
        <v>666</v>
      </c>
      <c r="V1119" s="1" t="s">
        <v>667</v>
      </c>
      <c r="W1119" s="1"/>
      <c r="X1119" s="1" t="e">
        <f t="shared" si="85"/>
        <v>#N/A</v>
      </c>
      <c r="Y1119" s="1" t="e">
        <f t="shared" si="86"/>
        <v>#N/A</v>
      </c>
      <c r="Z1119" s="1" t="e">
        <f t="shared" si="87"/>
        <v>#N/A</v>
      </c>
      <c r="AA1119" s="1" t="e">
        <f t="shared" si="88"/>
        <v>#N/A</v>
      </c>
      <c r="AB1119" s="1" t="e">
        <f t="shared" si="89"/>
        <v>#N/A</v>
      </c>
    </row>
    <row r="1120" spans="1:28" hidden="1" x14ac:dyDescent="0.3">
      <c r="A1120" s="1">
        <v>1243</v>
      </c>
      <c r="B1120" s="1" t="s">
        <v>906</v>
      </c>
      <c r="C1120" s="5">
        <v>43797.458784722221</v>
      </c>
      <c r="D1120" s="1" t="s">
        <v>1936</v>
      </c>
      <c r="E1120" s="1" t="s">
        <v>90</v>
      </c>
      <c r="F1120" s="1" t="s">
        <v>700</v>
      </c>
      <c r="G1120" s="1" t="s">
        <v>653</v>
      </c>
      <c r="H1120" s="1" t="s">
        <v>765</v>
      </c>
      <c r="I1120" s="1" t="s">
        <v>123</v>
      </c>
      <c r="J1120" s="1" t="s">
        <v>746</v>
      </c>
      <c r="K1120" s="1" t="s">
        <v>340</v>
      </c>
      <c r="L1120" s="2">
        <v>687</v>
      </c>
      <c r="M1120" s="1" t="s">
        <v>908</v>
      </c>
      <c r="N1120" s="1" t="s">
        <v>887</v>
      </c>
      <c r="O1120" s="1"/>
      <c r="P1120" s="1"/>
      <c r="Q1120" s="1"/>
      <c r="R1120" s="1" t="s">
        <v>218</v>
      </c>
      <c r="S1120" s="1" t="s">
        <v>1141</v>
      </c>
      <c r="T1120" s="1"/>
      <c r="U1120" s="1" t="s">
        <v>666</v>
      </c>
      <c r="V1120" s="1" t="s">
        <v>667</v>
      </c>
      <c r="W1120" s="1"/>
      <c r="X1120" s="1" t="e">
        <f t="shared" si="85"/>
        <v>#N/A</v>
      </c>
      <c r="Y1120" s="1" t="e">
        <f t="shared" si="86"/>
        <v>#N/A</v>
      </c>
      <c r="Z1120" s="1" t="e">
        <f t="shared" si="87"/>
        <v>#N/A</v>
      </c>
      <c r="AA1120" s="1" t="e">
        <f t="shared" si="88"/>
        <v>#N/A</v>
      </c>
      <c r="AB1120" s="1" t="e">
        <f t="shared" si="89"/>
        <v>#N/A</v>
      </c>
    </row>
    <row r="1121" spans="1:28" hidden="1" x14ac:dyDescent="0.3">
      <c r="A1121" s="1">
        <v>1244</v>
      </c>
      <c r="B1121" s="1" t="s">
        <v>340</v>
      </c>
      <c r="C1121" s="5">
        <v>43797.794976851852</v>
      </c>
      <c r="D1121" s="1" t="s">
        <v>1937</v>
      </c>
      <c r="E1121" s="1" t="s">
        <v>90</v>
      </c>
      <c r="F1121" s="1" t="s">
        <v>700</v>
      </c>
      <c r="G1121" s="1" t="s">
        <v>653</v>
      </c>
      <c r="H1121" s="1" t="s">
        <v>765</v>
      </c>
      <c r="I1121" s="1" t="s">
        <v>123</v>
      </c>
      <c r="J1121" s="1" t="s">
        <v>210</v>
      </c>
      <c r="K1121" s="1" t="s">
        <v>340</v>
      </c>
      <c r="L1121" s="2">
        <v>704</v>
      </c>
      <c r="M1121" s="1" t="s">
        <v>747</v>
      </c>
      <c r="N1121" s="1" t="s">
        <v>887</v>
      </c>
      <c r="O1121" s="1"/>
      <c r="P1121" s="1"/>
      <c r="Q1121" s="1"/>
      <c r="R1121" s="1" t="s">
        <v>218</v>
      </c>
      <c r="S1121" s="1" t="s">
        <v>759</v>
      </c>
      <c r="T1121" s="1"/>
      <c r="U1121" s="1" t="s">
        <v>666</v>
      </c>
      <c r="V1121" s="1" t="s">
        <v>667</v>
      </c>
      <c r="W1121" s="1"/>
      <c r="X1121" s="1" t="e">
        <f t="shared" si="85"/>
        <v>#N/A</v>
      </c>
      <c r="Y1121" s="1" t="e">
        <f t="shared" si="86"/>
        <v>#N/A</v>
      </c>
      <c r="Z1121" s="1" t="e">
        <f t="shared" si="87"/>
        <v>#N/A</v>
      </c>
      <c r="AA1121" s="1" t="e">
        <f t="shared" si="88"/>
        <v>#N/A</v>
      </c>
      <c r="AB1121" s="1" t="e">
        <f t="shared" si="89"/>
        <v>#N/A</v>
      </c>
    </row>
    <row r="1122" spans="1:28" hidden="1" x14ac:dyDescent="0.3">
      <c r="A1122" s="1">
        <v>1245</v>
      </c>
      <c r="B1122" s="1" t="s">
        <v>340</v>
      </c>
      <c r="C1122" s="5">
        <v>43797.801342592589</v>
      </c>
      <c r="D1122" s="1" t="s">
        <v>1938</v>
      </c>
      <c r="E1122" s="1" t="s">
        <v>90</v>
      </c>
      <c r="F1122" s="1" t="s">
        <v>700</v>
      </c>
      <c r="G1122" s="1" t="s">
        <v>653</v>
      </c>
      <c r="H1122" s="1" t="s">
        <v>765</v>
      </c>
      <c r="I1122" s="1" t="s">
        <v>123</v>
      </c>
      <c r="J1122" s="1" t="s">
        <v>210</v>
      </c>
      <c r="K1122" s="1" t="s">
        <v>340</v>
      </c>
      <c r="L1122" s="2">
        <v>704</v>
      </c>
      <c r="M1122" s="1" t="s">
        <v>747</v>
      </c>
      <c r="N1122" s="1" t="s">
        <v>887</v>
      </c>
      <c r="O1122" s="1"/>
      <c r="P1122" s="1"/>
      <c r="Q1122" s="1"/>
      <c r="R1122" s="1" t="s">
        <v>218</v>
      </c>
      <c r="S1122" s="1" t="s">
        <v>759</v>
      </c>
      <c r="T1122" s="1"/>
      <c r="U1122" s="1" t="s">
        <v>666</v>
      </c>
      <c r="V1122" s="1" t="s">
        <v>667</v>
      </c>
      <c r="W1122" s="1"/>
      <c r="X1122" s="1" t="e">
        <f t="shared" si="85"/>
        <v>#N/A</v>
      </c>
      <c r="Y1122" s="1" t="e">
        <f t="shared" si="86"/>
        <v>#N/A</v>
      </c>
      <c r="Z1122" s="1" t="e">
        <f t="shared" si="87"/>
        <v>#N/A</v>
      </c>
      <c r="AA1122" s="1" t="e">
        <f t="shared" si="88"/>
        <v>#N/A</v>
      </c>
      <c r="AB1122" s="1" t="e">
        <f t="shared" si="89"/>
        <v>#N/A</v>
      </c>
    </row>
    <row r="1123" spans="1:28" hidden="1" x14ac:dyDescent="0.3">
      <c r="A1123" s="1">
        <v>1246</v>
      </c>
      <c r="B1123" s="1" t="s">
        <v>1110</v>
      </c>
      <c r="C1123" s="5">
        <v>43798.688333333332</v>
      </c>
      <c r="D1123" s="1" t="s">
        <v>1939</v>
      </c>
      <c r="E1123" s="1" t="s">
        <v>90</v>
      </c>
      <c r="F1123" s="1" t="s">
        <v>700</v>
      </c>
      <c r="G1123" s="1" t="s">
        <v>653</v>
      </c>
      <c r="H1123" s="1" t="s">
        <v>765</v>
      </c>
      <c r="I1123" s="1" t="s">
        <v>123</v>
      </c>
      <c r="J1123" s="1" t="s">
        <v>210</v>
      </c>
      <c r="K1123" s="1" t="s">
        <v>340</v>
      </c>
      <c r="L1123" s="2">
        <v>704</v>
      </c>
      <c r="M1123" s="1" t="s">
        <v>747</v>
      </c>
      <c r="N1123" s="1" t="s">
        <v>887</v>
      </c>
      <c r="O1123" s="1"/>
      <c r="P1123" s="1"/>
      <c r="Q1123" s="1"/>
      <c r="R1123" s="1" t="s">
        <v>218</v>
      </c>
      <c r="S1123" s="1" t="s">
        <v>759</v>
      </c>
      <c r="T1123" s="1"/>
      <c r="U1123" s="1" t="s">
        <v>666</v>
      </c>
      <c r="V1123" s="1" t="s">
        <v>667</v>
      </c>
      <c r="W1123" s="1"/>
      <c r="X1123" s="1" t="e">
        <f t="shared" si="85"/>
        <v>#N/A</v>
      </c>
      <c r="Y1123" s="1" t="e">
        <f t="shared" si="86"/>
        <v>#N/A</v>
      </c>
      <c r="Z1123" s="1" t="e">
        <f t="shared" si="87"/>
        <v>#N/A</v>
      </c>
      <c r="AA1123" s="1" t="e">
        <f t="shared" si="88"/>
        <v>#N/A</v>
      </c>
      <c r="AB1123" s="1" t="e">
        <f t="shared" si="89"/>
        <v>#N/A</v>
      </c>
    </row>
    <row r="1124" spans="1:28" hidden="1" x14ac:dyDescent="0.3">
      <c r="A1124" s="1">
        <v>1249</v>
      </c>
      <c r="B1124" s="1" t="s">
        <v>1277</v>
      </c>
      <c r="C1124" s="5">
        <v>43801.503518518519</v>
      </c>
      <c r="D1124" s="1" t="s">
        <v>1944</v>
      </c>
      <c r="E1124" s="1" t="s">
        <v>159</v>
      </c>
      <c r="F1124" s="1" t="s">
        <v>688</v>
      </c>
      <c r="G1124" s="1" t="s">
        <v>653</v>
      </c>
      <c r="H1124" s="1" t="s">
        <v>765</v>
      </c>
      <c r="I1124" s="1" t="s">
        <v>39</v>
      </c>
      <c r="J1124" s="1" t="s">
        <v>210</v>
      </c>
      <c r="K1124" s="1" t="s">
        <v>214</v>
      </c>
      <c r="L1124" s="2">
        <v>2</v>
      </c>
      <c r="M1124" s="1" t="s">
        <v>838</v>
      </c>
      <c r="N1124" s="1" t="s">
        <v>887</v>
      </c>
      <c r="O1124" s="1" t="s">
        <v>170</v>
      </c>
      <c r="P1124" s="1"/>
      <c r="Q1124" s="1"/>
      <c r="R1124" s="1" t="s">
        <v>218</v>
      </c>
      <c r="S1124" s="1" t="s">
        <v>1004</v>
      </c>
      <c r="T1124" s="1"/>
      <c r="U1124" s="1" t="s">
        <v>666</v>
      </c>
      <c r="V1124" s="1" t="s">
        <v>667</v>
      </c>
      <c r="W1124" s="1"/>
      <c r="X1124" s="1" t="e">
        <f t="shared" si="85"/>
        <v>#N/A</v>
      </c>
      <c r="Y1124" s="1" t="e">
        <f t="shared" si="86"/>
        <v>#N/A</v>
      </c>
      <c r="Z1124" s="1" t="e">
        <f t="shared" si="87"/>
        <v>#N/A</v>
      </c>
      <c r="AA1124" s="1" t="e">
        <f t="shared" si="88"/>
        <v>#N/A</v>
      </c>
      <c r="AB1124" s="1" t="e">
        <f t="shared" si="89"/>
        <v>#N/A</v>
      </c>
    </row>
    <row r="1125" spans="1:28" hidden="1" x14ac:dyDescent="0.3">
      <c r="A1125" s="1">
        <v>1250</v>
      </c>
      <c r="B1125" s="1" t="s">
        <v>1945</v>
      </c>
      <c r="C1125" s="5">
        <v>43801.708553240744</v>
      </c>
      <c r="D1125" s="1" t="s">
        <v>1946</v>
      </c>
      <c r="E1125" s="1" t="s">
        <v>216</v>
      </c>
      <c r="F1125" s="1" t="s">
        <v>691</v>
      </c>
      <c r="G1125" s="1" t="s">
        <v>653</v>
      </c>
      <c r="H1125" s="1" t="s">
        <v>765</v>
      </c>
      <c r="I1125" s="1" t="s">
        <v>39</v>
      </c>
      <c r="J1125" s="1" t="s">
        <v>217</v>
      </c>
      <c r="K1125" s="1" t="s">
        <v>214</v>
      </c>
      <c r="L1125" s="2">
        <v>781</v>
      </c>
      <c r="M1125" s="1" t="s">
        <v>1289</v>
      </c>
      <c r="N1125" s="1" t="s">
        <v>887</v>
      </c>
      <c r="O1125" s="1"/>
      <c r="P1125" s="1"/>
      <c r="Q1125" s="1"/>
      <c r="R1125" s="1" t="s">
        <v>218</v>
      </c>
      <c r="S1125" s="1" t="s">
        <v>1004</v>
      </c>
      <c r="T1125" s="1"/>
      <c r="U1125" s="1" t="s">
        <v>666</v>
      </c>
      <c r="V1125" s="1" t="s">
        <v>667</v>
      </c>
      <c r="W1125" s="1"/>
      <c r="X1125" s="1" t="e">
        <f t="shared" si="85"/>
        <v>#N/A</v>
      </c>
      <c r="Y1125" s="1" t="e">
        <f t="shared" si="86"/>
        <v>#N/A</v>
      </c>
      <c r="Z1125" s="1" t="e">
        <f t="shared" si="87"/>
        <v>#N/A</v>
      </c>
      <c r="AA1125" s="1" t="e">
        <f t="shared" si="88"/>
        <v>#N/A</v>
      </c>
      <c r="AB1125" s="1" t="e">
        <f t="shared" si="89"/>
        <v>#N/A</v>
      </c>
    </row>
    <row r="1126" spans="1:28" hidden="1" x14ac:dyDescent="0.3">
      <c r="A1126" s="1">
        <v>1252</v>
      </c>
      <c r="B1126" s="1" t="s">
        <v>855</v>
      </c>
      <c r="C1126" s="5">
        <v>43802.523310185185</v>
      </c>
      <c r="D1126" s="1" t="s">
        <v>1950</v>
      </c>
      <c r="E1126" s="1" t="s">
        <v>90</v>
      </c>
      <c r="F1126" s="1" t="s">
        <v>700</v>
      </c>
      <c r="G1126" s="1" t="s">
        <v>653</v>
      </c>
      <c r="H1126" s="1" t="s">
        <v>765</v>
      </c>
      <c r="I1126" s="1" t="s">
        <v>85</v>
      </c>
      <c r="J1126" s="1" t="s">
        <v>109</v>
      </c>
      <c r="K1126" s="1" t="s">
        <v>103</v>
      </c>
      <c r="L1126" s="2">
        <v>666</v>
      </c>
      <c r="M1126" s="1" t="s">
        <v>733</v>
      </c>
      <c r="N1126" s="1" t="s">
        <v>887</v>
      </c>
      <c r="O1126" s="1" t="s">
        <v>170</v>
      </c>
      <c r="P1126" s="1"/>
      <c r="Q1126" s="1"/>
      <c r="R1126" s="1" t="s">
        <v>218</v>
      </c>
      <c r="S1126" s="1" t="s">
        <v>1141</v>
      </c>
      <c r="T1126" s="1"/>
      <c r="U1126" s="1" t="s">
        <v>666</v>
      </c>
      <c r="V1126" s="1" t="s">
        <v>667</v>
      </c>
      <c r="W1126" s="1"/>
      <c r="X1126" s="1" t="e">
        <f t="shared" si="85"/>
        <v>#N/A</v>
      </c>
      <c r="Y1126" s="1" t="e">
        <f t="shared" si="86"/>
        <v>#N/A</v>
      </c>
      <c r="Z1126" s="1" t="e">
        <f t="shared" si="87"/>
        <v>#N/A</v>
      </c>
      <c r="AA1126" s="1" t="e">
        <f t="shared" si="88"/>
        <v>#N/A</v>
      </c>
      <c r="AB1126" s="1" t="e">
        <f t="shared" si="89"/>
        <v>#N/A</v>
      </c>
    </row>
    <row r="1127" spans="1:28" hidden="1" x14ac:dyDescent="0.3">
      <c r="A1127" s="1">
        <v>1254</v>
      </c>
      <c r="B1127" s="1" t="s">
        <v>1110</v>
      </c>
      <c r="C1127" s="5">
        <v>43802.700752314813</v>
      </c>
      <c r="D1127" s="1" t="s">
        <v>1951</v>
      </c>
      <c r="E1127" s="1" t="s">
        <v>90</v>
      </c>
      <c r="F1127" s="1" t="s">
        <v>700</v>
      </c>
      <c r="G1127" s="1" t="s">
        <v>653</v>
      </c>
      <c r="H1127" s="1" t="s">
        <v>765</v>
      </c>
      <c r="I1127" s="1" t="s">
        <v>123</v>
      </c>
      <c r="J1127" s="1" t="s">
        <v>210</v>
      </c>
      <c r="K1127" s="1" t="s">
        <v>340</v>
      </c>
      <c r="L1127" s="2">
        <v>704</v>
      </c>
      <c r="M1127" s="1" t="s">
        <v>747</v>
      </c>
      <c r="N1127" s="1" t="s">
        <v>887</v>
      </c>
      <c r="O1127" s="1" t="s">
        <v>1952</v>
      </c>
      <c r="P1127" s="1"/>
      <c r="Q1127" s="1"/>
      <c r="R1127" s="1" t="s">
        <v>218</v>
      </c>
      <c r="S1127" s="1" t="s">
        <v>759</v>
      </c>
      <c r="T1127" s="1"/>
      <c r="U1127" s="1" t="s">
        <v>666</v>
      </c>
      <c r="V1127" s="1" t="s">
        <v>667</v>
      </c>
      <c r="W1127" s="1"/>
      <c r="X1127" s="1" t="e">
        <f t="shared" si="85"/>
        <v>#N/A</v>
      </c>
      <c r="Y1127" s="1" t="e">
        <f t="shared" si="86"/>
        <v>#N/A</v>
      </c>
      <c r="Z1127" s="1" t="e">
        <f t="shared" si="87"/>
        <v>#N/A</v>
      </c>
      <c r="AA1127" s="1" t="e">
        <f t="shared" si="88"/>
        <v>#N/A</v>
      </c>
      <c r="AB1127" s="1" t="e">
        <f t="shared" si="89"/>
        <v>#N/A</v>
      </c>
    </row>
    <row r="1128" spans="1:28" hidden="1" x14ac:dyDescent="0.3">
      <c r="A1128" s="1">
        <v>1255</v>
      </c>
      <c r="B1128" s="1" t="s">
        <v>1110</v>
      </c>
      <c r="C1128" s="5">
        <v>43802.731087962966</v>
      </c>
      <c r="D1128" s="1" t="s">
        <v>1953</v>
      </c>
      <c r="E1128" s="1" t="s">
        <v>90</v>
      </c>
      <c r="F1128" s="1" t="s">
        <v>700</v>
      </c>
      <c r="G1128" s="1" t="s">
        <v>653</v>
      </c>
      <c r="H1128" s="1" t="s">
        <v>765</v>
      </c>
      <c r="I1128" s="1" t="s">
        <v>123</v>
      </c>
      <c r="J1128" s="1" t="s">
        <v>210</v>
      </c>
      <c r="K1128" s="1" t="s">
        <v>340</v>
      </c>
      <c r="L1128" s="2">
        <v>704</v>
      </c>
      <c r="M1128" s="1" t="s">
        <v>747</v>
      </c>
      <c r="N1128" s="1" t="s">
        <v>887</v>
      </c>
      <c r="O1128" s="1" t="s">
        <v>1952</v>
      </c>
      <c r="P1128" s="1"/>
      <c r="Q1128" s="1"/>
      <c r="R1128" s="1" t="s">
        <v>218</v>
      </c>
      <c r="S1128" s="1" t="s">
        <v>759</v>
      </c>
      <c r="T1128" s="1"/>
      <c r="U1128" s="1" t="s">
        <v>666</v>
      </c>
      <c r="V1128" s="1" t="s">
        <v>667</v>
      </c>
      <c r="W1128" s="1"/>
      <c r="X1128" s="1" t="e">
        <f t="shared" si="85"/>
        <v>#N/A</v>
      </c>
      <c r="Y1128" s="1" t="e">
        <f t="shared" si="86"/>
        <v>#N/A</v>
      </c>
      <c r="Z1128" s="1" t="e">
        <f t="shared" si="87"/>
        <v>#N/A</v>
      </c>
      <c r="AA1128" s="1" t="e">
        <f t="shared" si="88"/>
        <v>#N/A</v>
      </c>
      <c r="AB1128" s="1" t="e">
        <f t="shared" si="89"/>
        <v>#N/A</v>
      </c>
    </row>
    <row r="1129" spans="1:28" hidden="1" x14ac:dyDescent="0.3">
      <c r="A1129" s="1">
        <v>1257</v>
      </c>
      <c r="B1129" s="1" t="s">
        <v>1110</v>
      </c>
      <c r="C1129" s="5">
        <v>43803.431863425925</v>
      </c>
      <c r="D1129" s="1" t="s">
        <v>1955</v>
      </c>
      <c r="E1129" s="1" t="s">
        <v>90</v>
      </c>
      <c r="F1129" s="1" t="s">
        <v>700</v>
      </c>
      <c r="G1129" s="1" t="s">
        <v>653</v>
      </c>
      <c r="H1129" s="1" t="s">
        <v>765</v>
      </c>
      <c r="I1129" s="1" t="s">
        <v>123</v>
      </c>
      <c r="J1129" s="1" t="s">
        <v>210</v>
      </c>
      <c r="K1129" s="1" t="s">
        <v>340</v>
      </c>
      <c r="L1129" s="2">
        <v>704</v>
      </c>
      <c r="M1129" s="1" t="s">
        <v>747</v>
      </c>
      <c r="N1129" s="1" t="s">
        <v>887</v>
      </c>
      <c r="O1129" s="1" t="s">
        <v>1952</v>
      </c>
      <c r="P1129" s="1"/>
      <c r="Q1129" s="1"/>
      <c r="R1129" s="1" t="s">
        <v>218</v>
      </c>
      <c r="S1129" s="1" t="s">
        <v>759</v>
      </c>
      <c r="T1129" s="1"/>
      <c r="U1129" s="1" t="s">
        <v>666</v>
      </c>
      <c r="V1129" s="1" t="s">
        <v>667</v>
      </c>
      <c r="W1129" s="1"/>
      <c r="X1129" s="1" t="e">
        <f t="shared" si="85"/>
        <v>#N/A</v>
      </c>
      <c r="Y1129" s="1" t="e">
        <f t="shared" si="86"/>
        <v>#N/A</v>
      </c>
      <c r="Z1129" s="1" t="e">
        <f t="shared" si="87"/>
        <v>#N/A</v>
      </c>
      <c r="AA1129" s="1" t="e">
        <f t="shared" si="88"/>
        <v>#N/A</v>
      </c>
      <c r="AB1129" s="1" t="e">
        <f t="shared" si="89"/>
        <v>#N/A</v>
      </c>
    </row>
    <row r="1130" spans="1:28" hidden="1" x14ac:dyDescent="0.3">
      <c r="A1130" s="1">
        <v>1259</v>
      </c>
      <c r="B1130" s="1" t="s">
        <v>668</v>
      </c>
      <c r="C1130" s="5">
        <v>43803.486678240741</v>
      </c>
      <c r="D1130" s="1" t="s">
        <v>1957</v>
      </c>
      <c r="E1130" s="1" t="s">
        <v>455</v>
      </c>
      <c r="F1130" s="1" t="s">
        <v>694</v>
      </c>
      <c r="G1130" s="1" t="s">
        <v>653</v>
      </c>
      <c r="H1130" s="1" t="s">
        <v>765</v>
      </c>
      <c r="I1130" s="1" t="s">
        <v>55</v>
      </c>
      <c r="J1130" s="1" t="s">
        <v>695</v>
      </c>
      <c r="K1130" s="1" t="s">
        <v>67</v>
      </c>
      <c r="L1130" s="2">
        <v>639</v>
      </c>
      <c r="M1130" s="1" t="s">
        <v>696</v>
      </c>
      <c r="N1130" s="1" t="s">
        <v>887</v>
      </c>
      <c r="O1130" s="1" t="s">
        <v>170</v>
      </c>
      <c r="P1130" s="1" t="s">
        <v>1080</v>
      </c>
      <c r="Q1130" s="1" t="s">
        <v>1486</v>
      </c>
      <c r="R1130" s="1" t="s">
        <v>218</v>
      </c>
      <c r="S1130" s="1" t="s">
        <v>1958</v>
      </c>
      <c r="T1130" s="1"/>
      <c r="U1130" s="1" t="s">
        <v>1791</v>
      </c>
      <c r="V1130" s="1"/>
      <c r="W1130" s="1" t="s">
        <v>667</v>
      </c>
      <c r="X1130" s="1" t="e">
        <f t="shared" si="85"/>
        <v>#N/A</v>
      </c>
      <c r="Y1130" s="1" t="e">
        <f t="shared" si="86"/>
        <v>#N/A</v>
      </c>
      <c r="Z1130" s="1" t="e">
        <f t="shared" si="87"/>
        <v>#N/A</v>
      </c>
      <c r="AA1130" s="1" t="e">
        <f t="shared" si="88"/>
        <v>#N/A</v>
      </c>
      <c r="AB1130" s="1">
        <f t="shared" si="89"/>
        <v>1259</v>
      </c>
    </row>
    <row r="1131" spans="1:28" hidden="1" x14ac:dyDescent="0.3">
      <c r="A1131" s="1">
        <v>1262</v>
      </c>
      <c r="B1131" s="1" t="s">
        <v>1110</v>
      </c>
      <c r="C1131" s="5">
        <v>43803.775381944448</v>
      </c>
      <c r="D1131" s="1" t="s">
        <v>1962</v>
      </c>
      <c r="E1131" s="1" t="s">
        <v>90</v>
      </c>
      <c r="F1131" s="1" t="s">
        <v>700</v>
      </c>
      <c r="G1131" s="1" t="s">
        <v>653</v>
      </c>
      <c r="H1131" s="1" t="s">
        <v>765</v>
      </c>
      <c r="I1131" s="1" t="s">
        <v>123</v>
      </c>
      <c r="J1131" s="1" t="s">
        <v>210</v>
      </c>
      <c r="K1131" s="1" t="s">
        <v>340</v>
      </c>
      <c r="L1131" s="2">
        <v>704</v>
      </c>
      <c r="M1131" s="1" t="s">
        <v>747</v>
      </c>
      <c r="N1131" s="1" t="s">
        <v>887</v>
      </c>
      <c r="O1131" s="1" t="s">
        <v>1952</v>
      </c>
      <c r="P1131" s="1"/>
      <c r="Q1131" s="1"/>
      <c r="R1131" s="1" t="s">
        <v>218</v>
      </c>
      <c r="S1131" s="1" t="s">
        <v>759</v>
      </c>
      <c r="T1131" s="1"/>
      <c r="U1131" s="1" t="s">
        <v>666</v>
      </c>
      <c r="V1131" s="1" t="s">
        <v>667</v>
      </c>
      <c r="W1131" s="1"/>
      <c r="X1131" s="1" t="e">
        <f t="shared" si="85"/>
        <v>#N/A</v>
      </c>
      <c r="Y1131" s="1" t="e">
        <f t="shared" si="86"/>
        <v>#N/A</v>
      </c>
      <c r="Z1131" s="1" t="e">
        <f t="shared" si="87"/>
        <v>#N/A</v>
      </c>
      <c r="AA1131" s="1" t="e">
        <f t="shared" si="88"/>
        <v>#N/A</v>
      </c>
      <c r="AB1131" s="1" t="e">
        <f t="shared" si="89"/>
        <v>#N/A</v>
      </c>
    </row>
    <row r="1132" spans="1:28" hidden="1" x14ac:dyDescent="0.3">
      <c r="A1132" s="1">
        <v>1263</v>
      </c>
      <c r="B1132" s="1" t="s">
        <v>1222</v>
      </c>
      <c r="C1132" s="5">
        <v>43803.822824074072</v>
      </c>
      <c r="D1132" s="1" t="s">
        <v>1963</v>
      </c>
      <c r="E1132" s="1" t="s">
        <v>48</v>
      </c>
      <c r="F1132" s="1" t="s">
        <v>652</v>
      </c>
      <c r="G1132" s="1" t="s">
        <v>653</v>
      </c>
      <c r="H1132" s="1" t="s">
        <v>765</v>
      </c>
      <c r="I1132" s="1" t="s">
        <v>55</v>
      </c>
      <c r="J1132" s="1" t="s">
        <v>277</v>
      </c>
      <c r="K1132" s="1" t="s">
        <v>650</v>
      </c>
      <c r="L1132" s="2">
        <v>614</v>
      </c>
      <c r="M1132" s="1" t="s">
        <v>808</v>
      </c>
      <c r="N1132" s="1" t="s">
        <v>887</v>
      </c>
      <c r="O1132" s="1" t="s">
        <v>1952</v>
      </c>
      <c r="P1132" s="1"/>
      <c r="Q1132" s="1"/>
      <c r="R1132" s="1" t="s">
        <v>218</v>
      </c>
      <c r="S1132" s="1" t="s">
        <v>1949</v>
      </c>
      <c r="T1132" s="1"/>
      <c r="U1132" s="1" t="s">
        <v>666</v>
      </c>
      <c r="V1132" s="1" t="s">
        <v>667</v>
      </c>
      <c r="W1132" s="1"/>
      <c r="X1132" s="1" t="e">
        <f t="shared" si="85"/>
        <v>#N/A</v>
      </c>
      <c r="Y1132" s="1" t="e">
        <f t="shared" si="86"/>
        <v>#N/A</v>
      </c>
      <c r="Z1132" s="1" t="e">
        <f t="shared" si="87"/>
        <v>#N/A</v>
      </c>
      <c r="AA1132" s="1" t="e">
        <f t="shared" si="88"/>
        <v>#N/A</v>
      </c>
      <c r="AB1132" s="1" t="e">
        <f t="shared" si="89"/>
        <v>#N/A</v>
      </c>
    </row>
    <row r="1133" spans="1:28" hidden="1" x14ac:dyDescent="0.3">
      <c r="A1133" s="1">
        <v>1264</v>
      </c>
      <c r="B1133" s="1" t="s">
        <v>1110</v>
      </c>
      <c r="C1133" s="5">
        <v>43805.585590277777</v>
      </c>
      <c r="D1133" s="1" t="s">
        <v>1964</v>
      </c>
      <c r="E1133" s="1" t="s">
        <v>90</v>
      </c>
      <c r="F1133" s="1" t="s">
        <v>700</v>
      </c>
      <c r="G1133" s="1" t="s">
        <v>653</v>
      </c>
      <c r="H1133" s="1" t="s">
        <v>765</v>
      </c>
      <c r="I1133" s="1" t="s">
        <v>123</v>
      </c>
      <c r="J1133" s="1" t="s">
        <v>746</v>
      </c>
      <c r="K1133" s="1" t="s">
        <v>340</v>
      </c>
      <c r="L1133" s="2">
        <v>704</v>
      </c>
      <c r="M1133" s="1" t="s">
        <v>747</v>
      </c>
      <c r="N1133" s="1" t="s">
        <v>887</v>
      </c>
      <c r="O1133" s="1" t="s">
        <v>1952</v>
      </c>
      <c r="P1133" s="1"/>
      <c r="Q1133" s="1"/>
      <c r="R1133" s="1" t="s">
        <v>218</v>
      </c>
      <c r="S1133" s="1" t="s">
        <v>759</v>
      </c>
      <c r="T1133" s="1"/>
      <c r="U1133" s="1" t="s">
        <v>666</v>
      </c>
      <c r="V1133" s="1" t="s">
        <v>667</v>
      </c>
      <c r="W1133" s="1"/>
      <c r="X1133" s="1" t="e">
        <f t="shared" si="85"/>
        <v>#N/A</v>
      </c>
      <c r="Y1133" s="1" t="e">
        <f t="shared" si="86"/>
        <v>#N/A</v>
      </c>
      <c r="Z1133" s="1" t="e">
        <f t="shared" si="87"/>
        <v>#N/A</v>
      </c>
      <c r="AA1133" s="1" t="e">
        <f t="shared" si="88"/>
        <v>#N/A</v>
      </c>
      <c r="AB1133" s="1" t="e">
        <f t="shared" si="89"/>
        <v>#N/A</v>
      </c>
    </row>
    <row r="1134" spans="1:28" hidden="1" x14ac:dyDescent="0.3">
      <c r="A1134" s="1">
        <v>1265</v>
      </c>
      <c r="B1134" s="1" t="s">
        <v>1190</v>
      </c>
      <c r="C1134" s="5">
        <v>43805.621192129627</v>
      </c>
      <c r="D1134" s="1" t="s">
        <v>1965</v>
      </c>
      <c r="E1134" s="1" t="s">
        <v>48</v>
      </c>
      <c r="F1134" s="1" t="s">
        <v>652</v>
      </c>
      <c r="G1134" s="1" t="s">
        <v>653</v>
      </c>
      <c r="H1134" s="1" t="s">
        <v>765</v>
      </c>
      <c r="I1134" s="1" t="s">
        <v>55</v>
      </c>
      <c r="J1134" s="1" t="s">
        <v>277</v>
      </c>
      <c r="K1134" s="1" t="s">
        <v>650</v>
      </c>
      <c r="L1134" s="2">
        <v>611.20000000000005</v>
      </c>
      <c r="M1134" s="1" t="s">
        <v>1702</v>
      </c>
      <c r="N1134" s="1" t="s">
        <v>705</v>
      </c>
      <c r="O1134" s="1" t="s">
        <v>257</v>
      </c>
      <c r="P1134" s="1"/>
      <c r="Q1134" s="1"/>
      <c r="R1134" s="1" t="s">
        <v>218</v>
      </c>
      <c r="S1134" s="1" t="s">
        <v>1483</v>
      </c>
      <c r="T1134" s="1"/>
      <c r="U1134" s="1" t="s">
        <v>666</v>
      </c>
      <c r="V1134" s="1" t="s">
        <v>667</v>
      </c>
      <c r="W1134" s="1"/>
      <c r="X1134" s="1" t="e">
        <f t="shared" si="85"/>
        <v>#N/A</v>
      </c>
      <c r="Y1134" s="1" t="e">
        <f t="shared" si="86"/>
        <v>#N/A</v>
      </c>
      <c r="Z1134" s="1" t="e">
        <f t="shared" si="87"/>
        <v>#N/A</v>
      </c>
      <c r="AA1134" s="1" t="e">
        <f t="shared" si="88"/>
        <v>#N/A</v>
      </c>
      <c r="AB1134" s="1" t="e">
        <f t="shared" si="89"/>
        <v>#N/A</v>
      </c>
    </row>
    <row r="1135" spans="1:28" hidden="1" x14ac:dyDescent="0.3">
      <c r="A1135" s="1">
        <v>1266</v>
      </c>
      <c r="B1135" s="1" t="s">
        <v>1497</v>
      </c>
      <c r="C1135" s="5">
        <v>43805.663344907407</v>
      </c>
      <c r="D1135" s="1" t="s">
        <v>1966</v>
      </c>
      <c r="E1135" s="1" t="s">
        <v>48</v>
      </c>
      <c r="F1135" s="1" t="s">
        <v>652</v>
      </c>
      <c r="G1135" s="1" t="s">
        <v>653</v>
      </c>
      <c r="H1135" s="1" t="s">
        <v>765</v>
      </c>
      <c r="I1135" s="1" t="s">
        <v>55</v>
      </c>
      <c r="J1135" s="1" t="s">
        <v>277</v>
      </c>
      <c r="K1135" s="1" t="s">
        <v>650</v>
      </c>
      <c r="L1135" s="2">
        <v>637</v>
      </c>
      <c r="M1135" s="1" t="s">
        <v>1680</v>
      </c>
      <c r="N1135" s="1" t="s">
        <v>80</v>
      </c>
      <c r="O1135" s="1" t="s">
        <v>257</v>
      </c>
      <c r="P1135" s="1"/>
      <c r="Q1135" s="1"/>
      <c r="R1135" s="1" t="s">
        <v>218</v>
      </c>
      <c r="S1135" s="1" t="s">
        <v>1141</v>
      </c>
      <c r="T1135" s="1"/>
      <c r="U1135" s="1" t="s">
        <v>666</v>
      </c>
      <c r="V1135" s="1" t="s">
        <v>667</v>
      </c>
      <c r="W1135" s="1"/>
      <c r="X1135" s="1" t="e">
        <f t="shared" si="85"/>
        <v>#N/A</v>
      </c>
      <c r="Y1135" s="1" t="e">
        <f t="shared" si="86"/>
        <v>#N/A</v>
      </c>
      <c r="Z1135" s="1" t="e">
        <f t="shared" si="87"/>
        <v>#N/A</v>
      </c>
      <c r="AA1135" s="1" t="e">
        <f t="shared" si="88"/>
        <v>#N/A</v>
      </c>
      <c r="AB1135" s="1" t="e">
        <f t="shared" si="89"/>
        <v>#N/A</v>
      </c>
    </row>
    <row r="1136" spans="1:28" hidden="1" x14ac:dyDescent="0.3">
      <c r="A1136" s="1">
        <v>1270</v>
      </c>
      <c r="B1136" s="1" t="s">
        <v>855</v>
      </c>
      <c r="C1136" s="5">
        <v>43809.519652777781</v>
      </c>
      <c r="D1136" s="1" t="s">
        <v>1970</v>
      </c>
      <c r="E1136" s="1" t="s">
        <v>90</v>
      </c>
      <c r="F1136" s="1" t="s">
        <v>700</v>
      </c>
      <c r="G1136" s="1" t="s">
        <v>653</v>
      </c>
      <c r="H1136" s="1" t="s">
        <v>765</v>
      </c>
      <c r="I1136" s="1" t="s">
        <v>85</v>
      </c>
      <c r="J1136" s="1" t="s">
        <v>109</v>
      </c>
      <c r="K1136" s="1" t="s">
        <v>103</v>
      </c>
      <c r="L1136" s="2">
        <v>666</v>
      </c>
      <c r="M1136" s="1" t="s">
        <v>733</v>
      </c>
      <c r="N1136" s="1" t="s">
        <v>887</v>
      </c>
      <c r="O1136" s="1" t="s">
        <v>1952</v>
      </c>
      <c r="P1136" s="1"/>
      <c r="Q1136" s="1"/>
      <c r="R1136" s="1" t="s">
        <v>218</v>
      </c>
      <c r="S1136" s="1" t="s">
        <v>1141</v>
      </c>
      <c r="T1136" s="1"/>
      <c r="U1136" s="1" t="s">
        <v>666</v>
      </c>
      <c r="V1136" s="1" t="s">
        <v>667</v>
      </c>
      <c r="W1136" s="1"/>
      <c r="X1136" s="1" t="e">
        <f t="shared" si="85"/>
        <v>#N/A</v>
      </c>
      <c r="Y1136" s="1" t="e">
        <f t="shared" si="86"/>
        <v>#N/A</v>
      </c>
      <c r="Z1136" s="1" t="e">
        <f t="shared" si="87"/>
        <v>#N/A</v>
      </c>
      <c r="AA1136" s="1" t="e">
        <f t="shared" si="88"/>
        <v>#N/A</v>
      </c>
      <c r="AB1136" s="1" t="e">
        <f t="shared" si="89"/>
        <v>#N/A</v>
      </c>
    </row>
    <row r="1137" spans="1:28" hidden="1" x14ac:dyDescent="0.3">
      <c r="A1137" s="1">
        <v>1272</v>
      </c>
      <c r="B1137" s="1" t="s">
        <v>340</v>
      </c>
      <c r="C1137" s="5">
        <v>43809.604421296295</v>
      </c>
      <c r="D1137" s="1" t="s">
        <v>1972</v>
      </c>
      <c r="E1137" s="1" t="s">
        <v>90</v>
      </c>
      <c r="F1137" s="1" t="s">
        <v>700</v>
      </c>
      <c r="G1137" s="1" t="s">
        <v>653</v>
      </c>
      <c r="H1137" s="1" t="s">
        <v>765</v>
      </c>
      <c r="I1137" s="1" t="s">
        <v>123</v>
      </c>
      <c r="J1137" s="1" t="s">
        <v>210</v>
      </c>
      <c r="K1137" s="1" t="s">
        <v>340</v>
      </c>
      <c r="L1137" s="2">
        <v>704</v>
      </c>
      <c r="M1137" s="1" t="s">
        <v>747</v>
      </c>
      <c r="N1137" s="1" t="s">
        <v>887</v>
      </c>
      <c r="O1137" s="1" t="s">
        <v>1952</v>
      </c>
      <c r="P1137" s="1"/>
      <c r="Q1137" s="1"/>
      <c r="R1137" s="1" t="s">
        <v>218</v>
      </c>
      <c r="S1137" s="1" t="s">
        <v>759</v>
      </c>
      <c r="T1137" s="1"/>
      <c r="U1137" s="1" t="s">
        <v>666</v>
      </c>
      <c r="V1137" s="1" t="s">
        <v>667</v>
      </c>
      <c r="W1137" s="1"/>
      <c r="X1137" s="1" t="e">
        <f t="shared" si="85"/>
        <v>#N/A</v>
      </c>
      <c r="Y1137" s="1" t="e">
        <f t="shared" si="86"/>
        <v>#N/A</v>
      </c>
      <c r="Z1137" s="1" t="e">
        <f t="shared" si="87"/>
        <v>#N/A</v>
      </c>
      <c r="AA1137" s="1" t="e">
        <f t="shared" si="88"/>
        <v>#N/A</v>
      </c>
      <c r="AB1137" s="1" t="e">
        <f t="shared" si="89"/>
        <v>#N/A</v>
      </c>
    </row>
    <row r="1138" spans="1:28" hidden="1" x14ac:dyDescent="0.3">
      <c r="A1138" s="1">
        <v>1273</v>
      </c>
      <c r="B1138" s="1" t="s">
        <v>340</v>
      </c>
      <c r="C1138" s="5">
        <v>43809.66547453704</v>
      </c>
      <c r="D1138" s="1" t="s">
        <v>1973</v>
      </c>
      <c r="E1138" s="1" t="s">
        <v>90</v>
      </c>
      <c r="F1138" s="1" t="s">
        <v>700</v>
      </c>
      <c r="G1138" s="1" t="s">
        <v>653</v>
      </c>
      <c r="H1138" s="1" t="s">
        <v>765</v>
      </c>
      <c r="I1138" s="1" t="s">
        <v>123</v>
      </c>
      <c r="J1138" s="1" t="s">
        <v>210</v>
      </c>
      <c r="K1138" s="1" t="s">
        <v>340</v>
      </c>
      <c r="L1138" s="2">
        <v>704</v>
      </c>
      <c r="M1138" s="1" t="s">
        <v>747</v>
      </c>
      <c r="N1138" s="1" t="s">
        <v>887</v>
      </c>
      <c r="O1138" s="1" t="s">
        <v>1952</v>
      </c>
      <c r="P1138" s="1"/>
      <c r="Q1138" s="1"/>
      <c r="R1138" s="1" t="s">
        <v>218</v>
      </c>
      <c r="S1138" s="1" t="s">
        <v>759</v>
      </c>
      <c r="T1138" s="1"/>
      <c r="U1138" s="1" t="s">
        <v>666</v>
      </c>
      <c r="V1138" s="1" t="s">
        <v>667</v>
      </c>
      <c r="W1138" s="1"/>
      <c r="X1138" s="1" t="e">
        <f t="shared" si="85"/>
        <v>#N/A</v>
      </c>
      <c r="Y1138" s="1" t="e">
        <f t="shared" si="86"/>
        <v>#N/A</v>
      </c>
      <c r="Z1138" s="1" t="e">
        <f t="shared" si="87"/>
        <v>#N/A</v>
      </c>
      <c r="AA1138" s="1" t="e">
        <f t="shared" si="88"/>
        <v>#N/A</v>
      </c>
      <c r="AB1138" s="1" t="e">
        <f t="shared" si="89"/>
        <v>#N/A</v>
      </c>
    </row>
    <row r="1139" spans="1:28" hidden="1" x14ac:dyDescent="0.3">
      <c r="A1139" s="1">
        <v>1274</v>
      </c>
      <c r="B1139" s="1" t="s">
        <v>1277</v>
      </c>
      <c r="C1139" s="5">
        <v>43809.782465277778</v>
      </c>
      <c r="D1139" s="1" t="s">
        <v>1974</v>
      </c>
      <c r="E1139" s="1" t="s">
        <v>159</v>
      </c>
      <c r="F1139" s="1" t="s">
        <v>688</v>
      </c>
      <c r="G1139" s="1" t="s">
        <v>653</v>
      </c>
      <c r="H1139" s="1" t="s">
        <v>765</v>
      </c>
      <c r="I1139" s="1" t="s">
        <v>39</v>
      </c>
      <c r="J1139" s="1" t="s">
        <v>210</v>
      </c>
      <c r="K1139" s="1" t="s">
        <v>214</v>
      </c>
      <c r="L1139" s="2">
        <v>2</v>
      </c>
      <c r="M1139" s="1" t="s">
        <v>838</v>
      </c>
      <c r="N1139" s="1" t="s">
        <v>887</v>
      </c>
      <c r="O1139" s="1" t="s">
        <v>1952</v>
      </c>
      <c r="P1139" s="1"/>
      <c r="Q1139" s="1"/>
      <c r="R1139" s="1" t="s">
        <v>218</v>
      </c>
      <c r="S1139" s="1" t="s">
        <v>1004</v>
      </c>
      <c r="T1139" s="1"/>
      <c r="U1139" s="1" t="s">
        <v>666</v>
      </c>
      <c r="V1139" s="1" t="s">
        <v>667</v>
      </c>
      <c r="W1139" s="1"/>
      <c r="X1139" s="1" t="e">
        <f t="shared" si="85"/>
        <v>#N/A</v>
      </c>
      <c r="Y1139" s="1" t="e">
        <f t="shared" si="86"/>
        <v>#N/A</v>
      </c>
      <c r="Z1139" s="1" t="e">
        <f t="shared" si="87"/>
        <v>#N/A</v>
      </c>
      <c r="AA1139" s="1" t="e">
        <f t="shared" si="88"/>
        <v>#N/A</v>
      </c>
      <c r="AB1139" s="1" t="e">
        <f t="shared" si="89"/>
        <v>#N/A</v>
      </c>
    </row>
    <row r="1140" spans="1:28" hidden="1" x14ac:dyDescent="0.3">
      <c r="A1140" s="1">
        <v>1276</v>
      </c>
      <c r="B1140" s="1" t="s">
        <v>340</v>
      </c>
      <c r="C1140" s="5">
        <v>43810.743483796294</v>
      </c>
      <c r="D1140" s="1" t="s">
        <v>1976</v>
      </c>
      <c r="E1140" s="1" t="s">
        <v>90</v>
      </c>
      <c r="F1140" s="1" t="s">
        <v>700</v>
      </c>
      <c r="G1140" s="1" t="s">
        <v>653</v>
      </c>
      <c r="H1140" s="1" t="s">
        <v>765</v>
      </c>
      <c r="I1140" s="1" t="s">
        <v>123</v>
      </c>
      <c r="J1140" s="1" t="s">
        <v>210</v>
      </c>
      <c r="K1140" s="1" t="s">
        <v>340</v>
      </c>
      <c r="L1140" s="2">
        <v>704</v>
      </c>
      <c r="M1140" s="1" t="s">
        <v>747</v>
      </c>
      <c r="N1140" s="1" t="s">
        <v>887</v>
      </c>
      <c r="O1140" s="1" t="s">
        <v>1952</v>
      </c>
      <c r="P1140" s="1"/>
      <c r="Q1140" s="1"/>
      <c r="R1140" s="1" t="s">
        <v>218</v>
      </c>
      <c r="S1140" s="1" t="s">
        <v>759</v>
      </c>
      <c r="T1140" s="1"/>
      <c r="U1140" s="1" t="s">
        <v>666</v>
      </c>
      <c r="V1140" s="1" t="s">
        <v>667</v>
      </c>
      <c r="W1140" s="1"/>
      <c r="X1140" s="1" t="e">
        <f t="shared" si="85"/>
        <v>#N/A</v>
      </c>
      <c r="Y1140" s="1" t="e">
        <f t="shared" si="86"/>
        <v>#N/A</v>
      </c>
      <c r="Z1140" s="1" t="e">
        <f t="shared" si="87"/>
        <v>#N/A</v>
      </c>
      <c r="AA1140" s="1" t="e">
        <f t="shared" si="88"/>
        <v>#N/A</v>
      </c>
      <c r="AB1140" s="1" t="e">
        <f t="shared" si="89"/>
        <v>#N/A</v>
      </c>
    </row>
    <row r="1141" spans="1:28" hidden="1" x14ac:dyDescent="0.3">
      <c r="A1141" s="1">
        <v>1278</v>
      </c>
      <c r="B1141" s="1" t="s">
        <v>906</v>
      </c>
      <c r="C1141" s="5">
        <v>43812.488217592596</v>
      </c>
      <c r="D1141" s="1" t="s">
        <v>1978</v>
      </c>
      <c r="E1141" s="1" t="s">
        <v>90</v>
      </c>
      <c r="F1141" s="1" t="s">
        <v>700</v>
      </c>
      <c r="G1141" s="1" t="s">
        <v>653</v>
      </c>
      <c r="H1141" s="1" t="s">
        <v>765</v>
      </c>
      <c r="I1141" s="1" t="s">
        <v>123</v>
      </c>
      <c r="J1141" s="1" t="s">
        <v>746</v>
      </c>
      <c r="K1141" s="1" t="s">
        <v>340</v>
      </c>
      <c r="L1141" s="2">
        <v>890</v>
      </c>
      <c r="M1141" s="1" t="s">
        <v>1007</v>
      </c>
      <c r="N1141" s="1" t="s">
        <v>887</v>
      </c>
      <c r="O1141" s="1" t="s">
        <v>170</v>
      </c>
      <c r="P1141" s="1"/>
      <c r="Q1141" s="1"/>
      <c r="R1141" s="1" t="s">
        <v>218</v>
      </c>
      <c r="S1141" s="1" t="s">
        <v>1141</v>
      </c>
      <c r="T1141" s="1"/>
      <c r="U1141" s="1" t="s">
        <v>666</v>
      </c>
      <c r="V1141" s="1" t="s">
        <v>667</v>
      </c>
      <c r="W1141" s="1"/>
      <c r="X1141" s="1" t="e">
        <f t="shared" si="85"/>
        <v>#N/A</v>
      </c>
      <c r="Y1141" s="1" t="e">
        <f t="shared" si="86"/>
        <v>#N/A</v>
      </c>
      <c r="Z1141" s="1" t="e">
        <f t="shared" si="87"/>
        <v>#N/A</v>
      </c>
      <c r="AA1141" s="1" t="e">
        <f t="shared" si="88"/>
        <v>#N/A</v>
      </c>
      <c r="AB1141" s="1" t="e">
        <f t="shared" si="89"/>
        <v>#N/A</v>
      </c>
    </row>
    <row r="1142" spans="1:28" hidden="1" x14ac:dyDescent="0.3">
      <c r="A1142" s="1">
        <v>1281</v>
      </c>
      <c r="B1142" s="1" t="s">
        <v>1497</v>
      </c>
      <c r="C1142" s="5">
        <v>43815.519282407404</v>
      </c>
      <c r="D1142" s="1" t="s">
        <v>1981</v>
      </c>
      <c r="E1142" s="1" t="s">
        <v>139</v>
      </c>
      <c r="F1142" s="1" t="s">
        <v>713</v>
      </c>
      <c r="G1142" s="1" t="s">
        <v>653</v>
      </c>
      <c r="H1142" s="1" t="s">
        <v>765</v>
      </c>
      <c r="I1142" s="1" t="s">
        <v>55</v>
      </c>
      <c r="J1142" s="1" t="s">
        <v>140</v>
      </c>
      <c r="K1142" s="1" t="s">
        <v>650</v>
      </c>
      <c r="L1142" s="2">
        <v>722</v>
      </c>
      <c r="M1142" s="1" t="s">
        <v>1301</v>
      </c>
      <c r="N1142" s="1" t="s">
        <v>887</v>
      </c>
      <c r="O1142" s="1" t="s">
        <v>170</v>
      </c>
      <c r="P1142" s="1"/>
      <c r="Q1142" s="1"/>
      <c r="R1142" s="1" t="s">
        <v>218</v>
      </c>
      <c r="S1142" s="1" t="s">
        <v>759</v>
      </c>
      <c r="T1142" s="1"/>
      <c r="U1142" s="1" t="s">
        <v>666</v>
      </c>
      <c r="V1142" s="1" t="s">
        <v>667</v>
      </c>
      <c r="W1142" s="1"/>
      <c r="X1142" s="1" t="e">
        <f t="shared" si="85"/>
        <v>#N/A</v>
      </c>
      <c r="Y1142" s="1" t="e">
        <f t="shared" si="86"/>
        <v>#N/A</v>
      </c>
      <c r="Z1142" s="1" t="e">
        <f t="shared" si="87"/>
        <v>#N/A</v>
      </c>
      <c r="AA1142" s="1" t="e">
        <f t="shared" si="88"/>
        <v>#N/A</v>
      </c>
      <c r="AB1142" s="1" t="e">
        <f t="shared" si="89"/>
        <v>#N/A</v>
      </c>
    </row>
    <row r="1143" spans="1:28" hidden="1" x14ac:dyDescent="0.3">
      <c r="A1143" s="1">
        <v>1282</v>
      </c>
      <c r="B1143" s="1" t="s">
        <v>1277</v>
      </c>
      <c r="C1143" s="5">
        <v>43815.525648148148</v>
      </c>
      <c r="D1143" s="1" t="s">
        <v>1982</v>
      </c>
      <c r="E1143" s="1" t="s">
        <v>159</v>
      </c>
      <c r="F1143" s="1" t="s">
        <v>688</v>
      </c>
      <c r="G1143" s="1" t="s">
        <v>653</v>
      </c>
      <c r="H1143" s="1" t="s">
        <v>765</v>
      </c>
      <c r="I1143" s="1" t="s">
        <v>39</v>
      </c>
      <c r="J1143" s="1" t="s">
        <v>210</v>
      </c>
      <c r="K1143" s="1" t="s">
        <v>214</v>
      </c>
      <c r="L1143" s="2">
        <v>2</v>
      </c>
      <c r="M1143" s="1" t="s">
        <v>838</v>
      </c>
      <c r="N1143" s="1" t="s">
        <v>887</v>
      </c>
      <c r="O1143" s="1" t="s">
        <v>1952</v>
      </c>
      <c r="P1143" s="1"/>
      <c r="Q1143" s="1"/>
      <c r="R1143" s="1" t="s">
        <v>218</v>
      </c>
      <c r="S1143" s="1" t="s">
        <v>1004</v>
      </c>
      <c r="T1143" s="1"/>
      <c r="U1143" s="1" t="s">
        <v>666</v>
      </c>
      <c r="V1143" s="1" t="s">
        <v>667</v>
      </c>
      <c r="W1143" s="1"/>
      <c r="X1143" s="1" t="e">
        <f t="shared" si="85"/>
        <v>#N/A</v>
      </c>
      <c r="Y1143" s="1" t="e">
        <f t="shared" si="86"/>
        <v>#N/A</v>
      </c>
      <c r="Z1143" s="1" t="e">
        <f t="shared" si="87"/>
        <v>#N/A</v>
      </c>
      <c r="AA1143" s="1" t="e">
        <f t="shared" si="88"/>
        <v>#N/A</v>
      </c>
      <c r="AB1143" s="1" t="e">
        <f t="shared" si="89"/>
        <v>#N/A</v>
      </c>
    </row>
    <row r="1144" spans="1:28" hidden="1" x14ac:dyDescent="0.3">
      <c r="A1144" s="1">
        <v>1283</v>
      </c>
      <c r="B1144" s="1" t="s">
        <v>1019</v>
      </c>
      <c r="C1144" s="5">
        <v>43815.527199074073</v>
      </c>
      <c r="D1144" s="1" t="s">
        <v>1983</v>
      </c>
      <c r="E1144" s="1" t="s">
        <v>48</v>
      </c>
      <c r="F1144" s="1" t="s">
        <v>652</v>
      </c>
      <c r="G1144" s="1" t="s">
        <v>653</v>
      </c>
      <c r="H1144" s="1" t="s">
        <v>765</v>
      </c>
      <c r="I1144" s="1" t="s">
        <v>123</v>
      </c>
      <c r="J1144" s="1" t="s">
        <v>50</v>
      </c>
      <c r="K1144" s="1" t="s">
        <v>281</v>
      </c>
      <c r="L1144" s="2">
        <v>685.1</v>
      </c>
      <c r="M1144" s="1" t="s">
        <v>1186</v>
      </c>
      <c r="N1144" s="1" t="s">
        <v>887</v>
      </c>
      <c r="O1144" s="1" t="s">
        <v>1984</v>
      </c>
      <c r="P1144" s="1"/>
      <c r="Q1144" s="1"/>
      <c r="R1144" s="1" t="s">
        <v>218</v>
      </c>
      <c r="S1144" s="1" t="s">
        <v>1985</v>
      </c>
      <c r="T1144" s="1"/>
      <c r="U1144" s="1" t="s">
        <v>666</v>
      </c>
      <c r="V1144" s="1" t="s">
        <v>667</v>
      </c>
      <c r="W1144" s="1"/>
      <c r="X1144" s="1" t="e">
        <f t="shared" si="85"/>
        <v>#N/A</v>
      </c>
      <c r="Y1144" s="1" t="e">
        <f t="shared" si="86"/>
        <v>#N/A</v>
      </c>
      <c r="Z1144" s="1" t="e">
        <f t="shared" si="87"/>
        <v>#N/A</v>
      </c>
      <c r="AA1144" s="1" t="e">
        <f t="shared" si="88"/>
        <v>#N/A</v>
      </c>
      <c r="AB1144" s="1" t="e">
        <f t="shared" si="89"/>
        <v>#N/A</v>
      </c>
    </row>
    <row r="1145" spans="1:28" hidden="1" x14ac:dyDescent="0.3">
      <c r="A1145" s="1">
        <v>1285</v>
      </c>
      <c r="B1145" s="1" t="s">
        <v>945</v>
      </c>
      <c r="C1145" s="5">
        <v>43816.316689814812</v>
      </c>
      <c r="D1145" s="1" t="s">
        <v>1987</v>
      </c>
      <c r="E1145" s="1" t="s">
        <v>216</v>
      </c>
      <c r="F1145" s="1" t="s">
        <v>691</v>
      </c>
      <c r="G1145" s="1" t="s">
        <v>653</v>
      </c>
      <c r="H1145" s="1" t="s">
        <v>765</v>
      </c>
      <c r="I1145" s="1" t="s">
        <v>39</v>
      </c>
      <c r="J1145" s="1" t="s">
        <v>210</v>
      </c>
      <c r="K1145" s="1" t="s">
        <v>214</v>
      </c>
      <c r="L1145" s="2">
        <v>408</v>
      </c>
      <c r="M1145" s="1" t="s">
        <v>717</v>
      </c>
      <c r="N1145" s="1" t="s">
        <v>887</v>
      </c>
      <c r="O1145" s="1" t="s">
        <v>1952</v>
      </c>
      <c r="P1145" s="1"/>
      <c r="Q1145" s="1"/>
      <c r="R1145" s="1" t="s">
        <v>218</v>
      </c>
      <c r="S1145" s="1" t="s">
        <v>1004</v>
      </c>
      <c r="T1145" s="1"/>
      <c r="U1145" s="1" t="s">
        <v>666</v>
      </c>
      <c r="V1145" s="1" t="s">
        <v>667</v>
      </c>
      <c r="W1145" s="1"/>
      <c r="X1145" s="1" t="e">
        <f t="shared" si="85"/>
        <v>#N/A</v>
      </c>
      <c r="Y1145" s="1" t="e">
        <f t="shared" si="86"/>
        <v>#N/A</v>
      </c>
      <c r="Z1145" s="1" t="e">
        <f t="shared" si="87"/>
        <v>#N/A</v>
      </c>
      <c r="AA1145" s="1" t="e">
        <f t="shared" si="88"/>
        <v>#N/A</v>
      </c>
      <c r="AB1145" s="1" t="e">
        <f t="shared" si="89"/>
        <v>#N/A</v>
      </c>
    </row>
    <row r="1146" spans="1:28" hidden="1" x14ac:dyDescent="0.3">
      <c r="A1146" s="1">
        <v>1286</v>
      </c>
      <c r="B1146" s="1" t="s">
        <v>945</v>
      </c>
      <c r="C1146" s="5">
        <v>43816.320706018516</v>
      </c>
      <c r="D1146" s="1" t="s">
        <v>1988</v>
      </c>
      <c r="E1146" s="1" t="s">
        <v>216</v>
      </c>
      <c r="F1146" s="1" t="s">
        <v>691</v>
      </c>
      <c r="G1146" s="1" t="s">
        <v>653</v>
      </c>
      <c r="H1146" s="1" t="s">
        <v>765</v>
      </c>
      <c r="I1146" s="1" t="s">
        <v>39</v>
      </c>
      <c r="J1146" s="1" t="s">
        <v>210</v>
      </c>
      <c r="K1146" s="1" t="s">
        <v>214</v>
      </c>
      <c r="L1146" s="2">
        <v>408</v>
      </c>
      <c r="M1146" s="1" t="s">
        <v>717</v>
      </c>
      <c r="N1146" s="1" t="s">
        <v>887</v>
      </c>
      <c r="O1146" s="1" t="s">
        <v>1952</v>
      </c>
      <c r="P1146" s="1"/>
      <c r="Q1146" s="1"/>
      <c r="R1146" s="1" t="s">
        <v>218</v>
      </c>
      <c r="S1146" s="1" t="s">
        <v>1004</v>
      </c>
      <c r="T1146" s="1"/>
      <c r="U1146" s="1" t="s">
        <v>666</v>
      </c>
      <c r="V1146" s="1" t="s">
        <v>667</v>
      </c>
      <c r="W1146" s="1"/>
      <c r="X1146" s="1" t="e">
        <f t="shared" si="85"/>
        <v>#N/A</v>
      </c>
      <c r="Y1146" s="1" t="e">
        <f t="shared" si="86"/>
        <v>#N/A</v>
      </c>
      <c r="Z1146" s="1" t="e">
        <f t="shared" si="87"/>
        <v>#N/A</v>
      </c>
      <c r="AA1146" s="1" t="e">
        <f t="shared" si="88"/>
        <v>#N/A</v>
      </c>
      <c r="AB1146" s="1" t="e">
        <f t="shared" si="89"/>
        <v>#N/A</v>
      </c>
    </row>
    <row r="1147" spans="1:28" hidden="1" x14ac:dyDescent="0.3">
      <c r="A1147" s="1">
        <v>1287</v>
      </c>
      <c r="B1147" s="1" t="s">
        <v>945</v>
      </c>
      <c r="C1147" s="5">
        <v>43816.325416666667</v>
      </c>
      <c r="D1147" s="1" t="s">
        <v>1989</v>
      </c>
      <c r="E1147" s="1" t="s">
        <v>216</v>
      </c>
      <c r="F1147" s="1" t="s">
        <v>691</v>
      </c>
      <c r="G1147" s="1" t="s">
        <v>653</v>
      </c>
      <c r="H1147" s="1" t="s">
        <v>765</v>
      </c>
      <c r="I1147" s="1" t="s">
        <v>39</v>
      </c>
      <c r="J1147" s="1" t="s">
        <v>210</v>
      </c>
      <c r="K1147" s="1" t="s">
        <v>214</v>
      </c>
      <c r="L1147" s="2">
        <v>408</v>
      </c>
      <c r="M1147" s="1" t="s">
        <v>717</v>
      </c>
      <c r="N1147" s="1" t="s">
        <v>887</v>
      </c>
      <c r="O1147" s="1" t="s">
        <v>1952</v>
      </c>
      <c r="P1147" s="1"/>
      <c r="Q1147" s="1"/>
      <c r="R1147" s="1" t="s">
        <v>218</v>
      </c>
      <c r="S1147" s="1" t="s">
        <v>1004</v>
      </c>
      <c r="T1147" s="1"/>
      <c r="U1147" s="1" t="s">
        <v>666</v>
      </c>
      <c r="V1147" s="1" t="s">
        <v>667</v>
      </c>
      <c r="W1147" s="1"/>
      <c r="X1147" s="1" t="e">
        <f t="shared" si="85"/>
        <v>#N/A</v>
      </c>
      <c r="Y1147" s="1" t="e">
        <f t="shared" si="86"/>
        <v>#N/A</v>
      </c>
      <c r="Z1147" s="1" t="e">
        <f t="shared" si="87"/>
        <v>#N/A</v>
      </c>
      <c r="AA1147" s="1" t="e">
        <f t="shared" si="88"/>
        <v>#N/A</v>
      </c>
      <c r="AB1147" s="1" t="e">
        <f t="shared" si="89"/>
        <v>#N/A</v>
      </c>
    </row>
    <row r="1148" spans="1:28" hidden="1" x14ac:dyDescent="0.3">
      <c r="A1148" s="1">
        <v>1289</v>
      </c>
      <c r="B1148" s="1" t="s">
        <v>906</v>
      </c>
      <c r="C1148" s="5">
        <v>43817.55909722222</v>
      </c>
      <c r="D1148" s="1" t="s">
        <v>1991</v>
      </c>
      <c r="E1148" s="1" t="s">
        <v>90</v>
      </c>
      <c r="F1148" s="1" t="s">
        <v>700</v>
      </c>
      <c r="G1148" s="1" t="s">
        <v>653</v>
      </c>
      <c r="H1148" s="1" t="s">
        <v>765</v>
      </c>
      <c r="I1148" s="1" t="s">
        <v>123</v>
      </c>
      <c r="J1148" s="1" t="s">
        <v>746</v>
      </c>
      <c r="K1148" s="1" t="s">
        <v>340</v>
      </c>
      <c r="L1148" s="2">
        <v>890</v>
      </c>
      <c r="M1148" s="1" t="s">
        <v>1007</v>
      </c>
      <c r="N1148" s="1" t="s">
        <v>887</v>
      </c>
      <c r="O1148" s="1" t="s">
        <v>170</v>
      </c>
      <c r="P1148" s="1"/>
      <c r="Q1148" s="1"/>
      <c r="R1148" s="1" t="s">
        <v>218</v>
      </c>
      <c r="S1148" s="1" t="s">
        <v>1141</v>
      </c>
      <c r="T1148" s="1"/>
      <c r="U1148" s="1" t="s">
        <v>666</v>
      </c>
      <c r="V1148" s="1" t="s">
        <v>667</v>
      </c>
      <c r="W1148" s="1"/>
      <c r="X1148" s="1" t="e">
        <f t="shared" si="85"/>
        <v>#N/A</v>
      </c>
      <c r="Y1148" s="1" t="e">
        <f t="shared" si="86"/>
        <v>#N/A</v>
      </c>
      <c r="Z1148" s="1" t="e">
        <f t="shared" si="87"/>
        <v>#N/A</v>
      </c>
      <c r="AA1148" s="1" t="e">
        <f t="shared" si="88"/>
        <v>#N/A</v>
      </c>
      <c r="AB1148" s="1" t="e">
        <f t="shared" si="89"/>
        <v>#N/A</v>
      </c>
    </row>
    <row r="1149" spans="1:28" hidden="1" x14ac:dyDescent="0.3">
      <c r="A1149" s="1">
        <v>1291</v>
      </c>
      <c r="B1149" s="1" t="s">
        <v>340</v>
      </c>
      <c r="C1149" s="5">
        <v>43819.468680555554</v>
      </c>
      <c r="D1149" s="1" t="s">
        <v>1994</v>
      </c>
      <c r="E1149" s="1" t="s">
        <v>90</v>
      </c>
      <c r="F1149" s="1" t="s">
        <v>700</v>
      </c>
      <c r="G1149" s="1" t="s">
        <v>653</v>
      </c>
      <c r="H1149" s="1" t="s">
        <v>765</v>
      </c>
      <c r="I1149" s="1" t="s">
        <v>123</v>
      </c>
      <c r="J1149" s="1" t="s">
        <v>210</v>
      </c>
      <c r="K1149" s="1" t="s">
        <v>340</v>
      </c>
      <c r="L1149" s="2">
        <v>704</v>
      </c>
      <c r="M1149" s="1" t="s">
        <v>747</v>
      </c>
      <c r="N1149" s="1" t="s">
        <v>887</v>
      </c>
      <c r="O1149" s="1" t="s">
        <v>1952</v>
      </c>
      <c r="P1149" s="1"/>
      <c r="Q1149" s="1"/>
      <c r="R1149" s="1" t="s">
        <v>218</v>
      </c>
      <c r="S1149" s="1" t="s">
        <v>759</v>
      </c>
      <c r="T1149" s="1"/>
      <c r="U1149" s="1" t="s">
        <v>666</v>
      </c>
      <c r="V1149" s="1" t="s">
        <v>667</v>
      </c>
      <c r="W1149" s="1"/>
      <c r="X1149" s="1" t="e">
        <f t="shared" si="85"/>
        <v>#N/A</v>
      </c>
      <c r="Y1149" s="1" t="e">
        <f t="shared" si="86"/>
        <v>#N/A</v>
      </c>
      <c r="Z1149" s="1" t="e">
        <f t="shared" si="87"/>
        <v>#N/A</v>
      </c>
      <c r="AA1149" s="1" t="e">
        <f t="shared" si="88"/>
        <v>#N/A</v>
      </c>
      <c r="AB1149" s="1" t="e">
        <f t="shared" si="89"/>
        <v>#N/A</v>
      </c>
    </row>
    <row r="1150" spans="1:28" hidden="1" x14ac:dyDescent="0.3">
      <c r="A1150" s="1">
        <v>1292</v>
      </c>
      <c r="B1150" s="1" t="s">
        <v>340</v>
      </c>
      <c r="C1150" s="5">
        <v>43819.475914351853</v>
      </c>
      <c r="D1150" s="1" t="s">
        <v>1995</v>
      </c>
      <c r="E1150" s="1" t="s">
        <v>90</v>
      </c>
      <c r="F1150" s="1" t="s">
        <v>700</v>
      </c>
      <c r="G1150" s="1" t="s">
        <v>653</v>
      </c>
      <c r="H1150" s="1" t="s">
        <v>765</v>
      </c>
      <c r="I1150" s="1" t="s">
        <v>123</v>
      </c>
      <c r="J1150" s="1" t="s">
        <v>210</v>
      </c>
      <c r="K1150" s="1" t="s">
        <v>340</v>
      </c>
      <c r="L1150" s="2">
        <v>704</v>
      </c>
      <c r="M1150" s="1" t="s">
        <v>747</v>
      </c>
      <c r="N1150" s="1" t="s">
        <v>887</v>
      </c>
      <c r="O1150" s="1" t="s">
        <v>1952</v>
      </c>
      <c r="P1150" s="1"/>
      <c r="Q1150" s="1"/>
      <c r="R1150" s="1" t="s">
        <v>218</v>
      </c>
      <c r="S1150" s="1" t="s">
        <v>759</v>
      </c>
      <c r="T1150" s="1"/>
      <c r="U1150" s="1" t="s">
        <v>666</v>
      </c>
      <c r="V1150" s="1" t="s">
        <v>667</v>
      </c>
      <c r="W1150" s="1"/>
      <c r="X1150" s="1" t="e">
        <f t="shared" si="85"/>
        <v>#N/A</v>
      </c>
      <c r="Y1150" s="1" t="e">
        <f t="shared" si="86"/>
        <v>#N/A</v>
      </c>
      <c r="Z1150" s="1" t="e">
        <f t="shared" si="87"/>
        <v>#N/A</v>
      </c>
      <c r="AA1150" s="1" t="e">
        <f t="shared" si="88"/>
        <v>#N/A</v>
      </c>
      <c r="AB1150" s="1" t="e">
        <f t="shared" si="89"/>
        <v>#N/A</v>
      </c>
    </row>
    <row r="1151" spans="1:28" hidden="1" x14ac:dyDescent="0.3">
      <c r="A1151" s="1">
        <v>1300</v>
      </c>
      <c r="B1151" s="1" t="s">
        <v>281</v>
      </c>
      <c r="C1151" s="5">
        <v>43829.383530092593</v>
      </c>
      <c r="D1151" s="1" t="s">
        <v>2003</v>
      </c>
      <c r="E1151" s="1" t="s">
        <v>48</v>
      </c>
      <c r="F1151" s="1" t="s">
        <v>652</v>
      </c>
      <c r="G1151" s="1" t="s">
        <v>653</v>
      </c>
      <c r="H1151" s="1" t="s">
        <v>765</v>
      </c>
      <c r="I1151" s="1" t="s">
        <v>123</v>
      </c>
      <c r="J1151" s="1" t="s">
        <v>50</v>
      </c>
      <c r="K1151" s="1" t="s">
        <v>281</v>
      </c>
      <c r="L1151" s="2">
        <v>685.1</v>
      </c>
      <c r="M1151" s="1" t="s">
        <v>1186</v>
      </c>
      <c r="N1151" s="1" t="s">
        <v>887</v>
      </c>
      <c r="O1151" s="1" t="s">
        <v>1984</v>
      </c>
      <c r="P1151" s="1"/>
      <c r="Q1151" s="1"/>
      <c r="R1151" s="1" t="s">
        <v>218</v>
      </c>
      <c r="S1151" s="1" t="s">
        <v>2004</v>
      </c>
      <c r="T1151" s="1"/>
      <c r="U1151" s="1" t="s">
        <v>666</v>
      </c>
      <c r="V1151" s="1" t="s">
        <v>667</v>
      </c>
      <c r="W1151" s="1"/>
      <c r="X1151" s="1" t="e">
        <f t="shared" si="85"/>
        <v>#N/A</v>
      </c>
      <c r="Y1151" s="1" t="e">
        <f t="shared" si="86"/>
        <v>#N/A</v>
      </c>
      <c r="Z1151" s="1" t="e">
        <f t="shared" si="87"/>
        <v>#N/A</v>
      </c>
      <c r="AA1151" s="1" t="e">
        <f t="shared" si="88"/>
        <v>#N/A</v>
      </c>
      <c r="AB1151" s="1" t="e">
        <f t="shared" si="89"/>
        <v>#N/A</v>
      </c>
    </row>
    <row r="1152" spans="1:28" hidden="1" x14ac:dyDescent="0.3">
      <c r="A1152" s="1">
        <v>1302</v>
      </c>
      <c r="B1152" s="1" t="s">
        <v>1277</v>
      </c>
      <c r="C1152" s="5">
        <v>43832.512303240743</v>
      </c>
      <c r="D1152" s="1" t="s">
        <v>2006</v>
      </c>
      <c r="E1152" s="1" t="s">
        <v>159</v>
      </c>
      <c r="F1152" s="1" t="s">
        <v>688</v>
      </c>
      <c r="G1152" s="1" t="s">
        <v>653</v>
      </c>
      <c r="H1152" s="1" t="s">
        <v>765</v>
      </c>
      <c r="I1152" s="1" t="s">
        <v>39</v>
      </c>
      <c r="J1152" s="1" t="s">
        <v>210</v>
      </c>
      <c r="K1152" s="1" t="s">
        <v>214</v>
      </c>
      <c r="L1152" s="2">
        <v>2</v>
      </c>
      <c r="M1152" s="1" t="s">
        <v>838</v>
      </c>
      <c r="N1152" s="1" t="s">
        <v>887</v>
      </c>
      <c r="O1152" s="1" t="s">
        <v>1952</v>
      </c>
      <c r="P1152" s="1"/>
      <c r="Q1152" s="1"/>
      <c r="R1152" s="1" t="s">
        <v>218</v>
      </c>
      <c r="S1152" s="1" t="s">
        <v>1004</v>
      </c>
      <c r="T1152" s="1"/>
      <c r="U1152" s="1" t="s">
        <v>666</v>
      </c>
      <c r="V1152" s="1" t="s">
        <v>667</v>
      </c>
      <c r="W1152" s="1"/>
      <c r="X1152" s="1" t="e">
        <f t="shared" si="85"/>
        <v>#N/A</v>
      </c>
      <c r="Y1152" s="1" t="e">
        <f t="shared" si="86"/>
        <v>#N/A</v>
      </c>
      <c r="Z1152" s="1" t="e">
        <f t="shared" si="87"/>
        <v>#N/A</v>
      </c>
      <c r="AA1152" s="1" t="e">
        <f t="shared" si="88"/>
        <v>#N/A</v>
      </c>
      <c r="AB1152" s="1" t="e">
        <f t="shared" si="89"/>
        <v>#N/A</v>
      </c>
    </row>
    <row r="1153" spans="1:28" hidden="1" x14ac:dyDescent="0.3">
      <c r="A1153" s="1">
        <v>1305</v>
      </c>
      <c r="B1153" s="1" t="s">
        <v>826</v>
      </c>
      <c r="C1153" s="5">
        <v>43832.822523148148</v>
      </c>
      <c r="D1153" s="1" t="s">
        <v>2008</v>
      </c>
      <c r="E1153" s="1" t="s">
        <v>90</v>
      </c>
      <c r="F1153" s="1" t="s">
        <v>700</v>
      </c>
      <c r="G1153" s="1" t="s">
        <v>722</v>
      </c>
      <c r="H1153" s="1" t="s">
        <v>765</v>
      </c>
      <c r="I1153" s="1" t="s">
        <v>596</v>
      </c>
      <c r="J1153" s="1" t="s">
        <v>98</v>
      </c>
      <c r="K1153" s="1" t="s">
        <v>596</v>
      </c>
      <c r="L1153" s="2">
        <v>960.1</v>
      </c>
      <c r="M1153" s="1" t="s">
        <v>1715</v>
      </c>
      <c r="N1153" s="1" t="s">
        <v>887</v>
      </c>
      <c r="O1153" s="1" t="s">
        <v>1952</v>
      </c>
      <c r="P1153" s="1"/>
      <c r="Q1153" s="1"/>
      <c r="R1153" s="1" t="s">
        <v>218</v>
      </c>
      <c r="S1153" s="1" t="s">
        <v>1046</v>
      </c>
      <c r="T1153" s="1"/>
      <c r="U1153" s="1" t="s">
        <v>666</v>
      </c>
      <c r="V1153" s="1" t="s">
        <v>667</v>
      </c>
      <c r="W1153" s="1"/>
      <c r="X1153" s="1" t="e">
        <f t="shared" si="85"/>
        <v>#N/A</v>
      </c>
      <c r="Y1153" s="1" t="e">
        <f t="shared" si="86"/>
        <v>#N/A</v>
      </c>
      <c r="Z1153" s="1" t="e">
        <f t="shared" si="87"/>
        <v>#N/A</v>
      </c>
      <c r="AA1153" s="1" t="e">
        <f t="shared" si="88"/>
        <v>#N/A</v>
      </c>
      <c r="AB1153" s="1" t="e">
        <f t="shared" si="89"/>
        <v>#N/A</v>
      </c>
    </row>
    <row r="1154" spans="1:28" hidden="1" x14ac:dyDescent="0.3">
      <c r="A1154" s="1">
        <v>1306</v>
      </c>
      <c r="B1154" s="1" t="s">
        <v>340</v>
      </c>
      <c r="C1154" s="5">
        <v>43836.437962962962</v>
      </c>
      <c r="D1154" s="1" t="s">
        <v>2009</v>
      </c>
      <c r="E1154" s="1" t="s">
        <v>90</v>
      </c>
      <c r="F1154" s="1" t="s">
        <v>700</v>
      </c>
      <c r="G1154" s="1" t="s">
        <v>653</v>
      </c>
      <c r="H1154" s="1" t="s">
        <v>765</v>
      </c>
      <c r="I1154" s="1" t="s">
        <v>123</v>
      </c>
      <c r="J1154" s="1" t="s">
        <v>210</v>
      </c>
      <c r="K1154" s="1" t="s">
        <v>340</v>
      </c>
      <c r="L1154" s="2">
        <v>704</v>
      </c>
      <c r="M1154" s="1" t="s">
        <v>747</v>
      </c>
      <c r="N1154" s="1" t="s">
        <v>887</v>
      </c>
      <c r="O1154" s="1" t="s">
        <v>1952</v>
      </c>
      <c r="P1154" s="1"/>
      <c r="Q1154" s="1"/>
      <c r="R1154" s="1" t="s">
        <v>218</v>
      </c>
      <c r="S1154" s="1" t="s">
        <v>759</v>
      </c>
      <c r="T1154" s="1"/>
      <c r="U1154" s="1" t="s">
        <v>666</v>
      </c>
      <c r="V1154" s="1" t="s">
        <v>667</v>
      </c>
      <c r="W1154" s="1"/>
      <c r="X1154" s="1" t="e">
        <f t="shared" ref="X1154:X1217" si="90">VLOOKUP(A1154,h_estimacion,1,FALSE)</f>
        <v>#N/A</v>
      </c>
      <c r="Y1154" s="1" t="e">
        <f t="shared" ref="Y1154:Y1217" si="91">VLOOKUP(A1154,h_estimacion,18,FALSE)</f>
        <v>#N/A</v>
      </c>
      <c r="Z1154" s="1" t="e">
        <f t="shared" ref="Z1154:Z1217" si="92">VLOOKUP(A1154,h_project,1,FALSE)</f>
        <v>#N/A</v>
      </c>
      <c r="AA1154" s="1" t="e">
        <f t="shared" ref="AA1154:AA1217" si="93">VLOOKUP(A1154,h_project,4,FALSE)</f>
        <v>#N/A</v>
      </c>
      <c r="AB1154" s="1" t="e">
        <f t="shared" ref="AB1154:AB1217" si="94">VLOOKUP(A1154,ds,1,FALSE)</f>
        <v>#N/A</v>
      </c>
    </row>
    <row r="1155" spans="1:28" hidden="1" x14ac:dyDescent="0.3">
      <c r="A1155" s="1">
        <v>1307</v>
      </c>
      <c r="B1155" s="1" t="s">
        <v>340</v>
      </c>
      <c r="C1155" s="5">
        <v>43836.444571759261</v>
      </c>
      <c r="D1155" s="1" t="s">
        <v>2010</v>
      </c>
      <c r="E1155" s="1" t="s">
        <v>90</v>
      </c>
      <c r="F1155" s="1" t="s">
        <v>700</v>
      </c>
      <c r="G1155" s="1" t="s">
        <v>653</v>
      </c>
      <c r="H1155" s="1" t="s">
        <v>765</v>
      </c>
      <c r="I1155" s="1" t="s">
        <v>123</v>
      </c>
      <c r="J1155" s="1" t="s">
        <v>210</v>
      </c>
      <c r="K1155" s="1" t="s">
        <v>340</v>
      </c>
      <c r="L1155" s="2">
        <v>704</v>
      </c>
      <c r="M1155" s="1" t="s">
        <v>747</v>
      </c>
      <c r="N1155" s="1" t="s">
        <v>887</v>
      </c>
      <c r="O1155" s="1" t="s">
        <v>1952</v>
      </c>
      <c r="P1155" s="1"/>
      <c r="Q1155" s="1"/>
      <c r="R1155" s="1" t="s">
        <v>218</v>
      </c>
      <c r="S1155" s="1" t="s">
        <v>759</v>
      </c>
      <c r="T1155" s="1"/>
      <c r="U1155" s="1" t="s">
        <v>666</v>
      </c>
      <c r="V1155" s="1" t="s">
        <v>667</v>
      </c>
      <c r="W1155" s="1"/>
      <c r="X1155" s="1" t="e">
        <f t="shared" si="90"/>
        <v>#N/A</v>
      </c>
      <c r="Y1155" s="1" t="e">
        <f t="shared" si="91"/>
        <v>#N/A</v>
      </c>
      <c r="Z1155" s="1" t="e">
        <f t="shared" si="92"/>
        <v>#N/A</v>
      </c>
      <c r="AA1155" s="1" t="e">
        <f t="shared" si="93"/>
        <v>#N/A</v>
      </c>
      <c r="AB1155" s="1" t="e">
        <f t="shared" si="94"/>
        <v>#N/A</v>
      </c>
    </row>
    <row r="1156" spans="1:28" hidden="1" x14ac:dyDescent="0.3">
      <c r="A1156" s="1">
        <v>1312</v>
      </c>
      <c r="B1156" s="1" t="s">
        <v>1277</v>
      </c>
      <c r="C1156" s="5">
        <v>43838.599502314813</v>
      </c>
      <c r="D1156" s="1" t="s">
        <v>2015</v>
      </c>
      <c r="E1156" s="1" t="s">
        <v>159</v>
      </c>
      <c r="F1156" s="1" t="s">
        <v>688</v>
      </c>
      <c r="G1156" s="1" t="s">
        <v>653</v>
      </c>
      <c r="H1156" s="1" t="s">
        <v>765</v>
      </c>
      <c r="I1156" s="1" t="s">
        <v>39</v>
      </c>
      <c r="J1156" s="1" t="s">
        <v>210</v>
      </c>
      <c r="K1156" s="1" t="s">
        <v>214</v>
      </c>
      <c r="L1156" s="2">
        <v>809</v>
      </c>
      <c r="M1156" s="1" t="s">
        <v>1087</v>
      </c>
      <c r="N1156" s="1" t="s">
        <v>887</v>
      </c>
      <c r="O1156" s="1" t="s">
        <v>1952</v>
      </c>
      <c r="P1156" s="1"/>
      <c r="Q1156" s="1"/>
      <c r="R1156" s="1" t="s">
        <v>218</v>
      </c>
      <c r="S1156" s="1" t="s">
        <v>1004</v>
      </c>
      <c r="T1156" s="1"/>
      <c r="U1156" s="1" t="s">
        <v>666</v>
      </c>
      <c r="V1156" s="1" t="s">
        <v>667</v>
      </c>
      <c r="W1156" s="1"/>
      <c r="X1156" s="1" t="e">
        <f t="shared" si="90"/>
        <v>#N/A</v>
      </c>
      <c r="Y1156" s="1" t="e">
        <f t="shared" si="91"/>
        <v>#N/A</v>
      </c>
      <c r="Z1156" s="1" t="e">
        <f t="shared" si="92"/>
        <v>#N/A</v>
      </c>
      <c r="AA1156" s="1" t="e">
        <f t="shared" si="93"/>
        <v>#N/A</v>
      </c>
      <c r="AB1156" s="1" t="e">
        <f t="shared" si="94"/>
        <v>#N/A</v>
      </c>
    </row>
    <row r="1157" spans="1:28" hidden="1" x14ac:dyDescent="0.3">
      <c r="A1157" s="1">
        <v>1314</v>
      </c>
      <c r="B1157" s="1" t="s">
        <v>1110</v>
      </c>
      <c r="C1157" s="5">
        <v>43839.412905092591</v>
      </c>
      <c r="D1157" s="1" t="s">
        <v>2018</v>
      </c>
      <c r="E1157" s="1" t="s">
        <v>90</v>
      </c>
      <c r="F1157" s="1" t="s">
        <v>700</v>
      </c>
      <c r="G1157" s="1" t="s">
        <v>653</v>
      </c>
      <c r="H1157" s="1" t="s">
        <v>765</v>
      </c>
      <c r="I1157" s="1" t="s">
        <v>123</v>
      </c>
      <c r="J1157" s="1" t="s">
        <v>746</v>
      </c>
      <c r="K1157" s="1" t="s">
        <v>340</v>
      </c>
      <c r="L1157" s="2">
        <v>687</v>
      </c>
      <c r="M1157" s="1" t="s">
        <v>908</v>
      </c>
      <c r="N1157" s="1" t="s">
        <v>887</v>
      </c>
      <c r="O1157" s="1" t="s">
        <v>1952</v>
      </c>
      <c r="P1157" s="1"/>
      <c r="Q1157" s="1"/>
      <c r="R1157" s="1" t="s">
        <v>218</v>
      </c>
      <c r="S1157" s="1" t="s">
        <v>759</v>
      </c>
      <c r="T1157" s="1"/>
      <c r="U1157" s="1" t="s">
        <v>666</v>
      </c>
      <c r="V1157" s="1" t="s">
        <v>667</v>
      </c>
      <c r="W1157" s="1"/>
      <c r="X1157" s="1" t="e">
        <f t="shared" si="90"/>
        <v>#N/A</v>
      </c>
      <c r="Y1157" s="1" t="e">
        <f t="shared" si="91"/>
        <v>#N/A</v>
      </c>
      <c r="Z1157" s="1" t="e">
        <f t="shared" si="92"/>
        <v>#N/A</v>
      </c>
      <c r="AA1157" s="1" t="e">
        <f t="shared" si="93"/>
        <v>#N/A</v>
      </c>
      <c r="AB1157" s="1" t="e">
        <f t="shared" si="94"/>
        <v>#N/A</v>
      </c>
    </row>
    <row r="1158" spans="1:28" hidden="1" x14ac:dyDescent="0.3">
      <c r="A1158" s="1">
        <v>1316</v>
      </c>
      <c r="B1158" s="1" t="s">
        <v>855</v>
      </c>
      <c r="C1158" s="5">
        <v>43839.732129629629</v>
      </c>
      <c r="D1158" s="1" t="s">
        <v>2022</v>
      </c>
      <c r="E1158" s="1" t="s">
        <v>90</v>
      </c>
      <c r="F1158" s="1" t="s">
        <v>700</v>
      </c>
      <c r="G1158" s="1" t="s">
        <v>653</v>
      </c>
      <c r="H1158" s="1" t="s">
        <v>765</v>
      </c>
      <c r="I1158" s="1" t="s">
        <v>85</v>
      </c>
      <c r="J1158" s="1" t="s">
        <v>109</v>
      </c>
      <c r="K1158" s="1" t="s">
        <v>103</v>
      </c>
      <c r="L1158" s="2">
        <v>666</v>
      </c>
      <c r="M1158" s="1" t="s">
        <v>733</v>
      </c>
      <c r="N1158" s="1" t="s">
        <v>887</v>
      </c>
      <c r="O1158" s="1" t="s">
        <v>170</v>
      </c>
      <c r="P1158" s="1"/>
      <c r="Q1158" s="1"/>
      <c r="R1158" s="1" t="s">
        <v>218</v>
      </c>
      <c r="S1158" s="1" t="s">
        <v>759</v>
      </c>
      <c r="T1158" s="1"/>
      <c r="U1158" s="1" t="s">
        <v>666</v>
      </c>
      <c r="V1158" s="1" t="s">
        <v>667</v>
      </c>
      <c r="W1158" s="1"/>
      <c r="X1158" s="1" t="e">
        <f t="shared" si="90"/>
        <v>#N/A</v>
      </c>
      <c r="Y1158" s="1" t="e">
        <f t="shared" si="91"/>
        <v>#N/A</v>
      </c>
      <c r="Z1158" s="1" t="e">
        <f t="shared" si="92"/>
        <v>#N/A</v>
      </c>
      <c r="AA1158" s="1" t="e">
        <f t="shared" si="93"/>
        <v>#N/A</v>
      </c>
      <c r="AB1158" s="1" t="e">
        <f t="shared" si="94"/>
        <v>#N/A</v>
      </c>
    </row>
    <row r="1159" spans="1:28" hidden="1" x14ac:dyDescent="0.3">
      <c r="A1159" s="1">
        <v>1317</v>
      </c>
      <c r="B1159" s="1" t="s">
        <v>1222</v>
      </c>
      <c r="C1159" s="5">
        <v>43839.803530092591</v>
      </c>
      <c r="D1159" s="1" t="s">
        <v>2023</v>
      </c>
      <c r="E1159" s="1" t="s">
        <v>48</v>
      </c>
      <c r="F1159" s="1" t="s">
        <v>652</v>
      </c>
      <c r="G1159" s="1" t="s">
        <v>653</v>
      </c>
      <c r="H1159" s="1" t="s">
        <v>765</v>
      </c>
      <c r="I1159" s="1" t="s">
        <v>55</v>
      </c>
      <c r="J1159" s="1" t="s">
        <v>277</v>
      </c>
      <c r="K1159" s="1" t="s">
        <v>650</v>
      </c>
      <c r="L1159" s="2">
        <v>614</v>
      </c>
      <c r="M1159" s="1" t="s">
        <v>808</v>
      </c>
      <c r="N1159" s="1" t="s">
        <v>887</v>
      </c>
      <c r="O1159" s="1" t="s">
        <v>1952</v>
      </c>
      <c r="P1159" s="1"/>
      <c r="Q1159" s="1"/>
      <c r="R1159" s="1" t="s">
        <v>218</v>
      </c>
      <c r="S1159" s="1" t="s">
        <v>2012</v>
      </c>
      <c r="T1159" s="1"/>
      <c r="U1159" s="1" t="s">
        <v>666</v>
      </c>
      <c r="V1159" s="1" t="s">
        <v>667</v>
      </c>
      <c r="W1159" s="1"/>
      <c r="X1159" s="1" t="e">
        <f t="shared" si="90"/>
        <v>#N/A</v>
      </c>
      <c r="Y1159" s="1" t="e">
        <f t="shared" si="91"/>
        <v>#N/A</v>
      </c>
      <c r="Z1159" s="1" t="e">
        <f t="shared" si="92"/>
        <v>#N/A</v>
      </c>
      <c r="AA1159" s="1" t="e">
        <f t="shared" si="93"/>
        <v>#N/A</v>
      </c>
      <c r="AB1159" s="1" t="e">
        <f t="shared" si="94"/>
        <v>#N/A</v>
      </c>
    </row>
    <row r="1160" spans="1:28" hidden="1" x14ac:dyDescent="0.3">
      <c r="A1160" s="1">
        <v>1322</v>
      </c>
      <c r="B1160" s="1" t="s">
        <v>922</v>
      </c>
      <c r="C1160" s="5">
        <v>43843.584687499999</v>
      </c>
      <c r="D1160" s="1" t="s">
        <v>2027</v>
      </c>
      <c r="E1160" s="1" t="s">
        <v>61</v>
      </c>
      <c r="F1160" s="1" t="s">
        <v>719</v>
      </c>
      <c r="G1160" s="1" t="s">
        <v>653</v>
      </c>
      <c r="H1160" s="1" t="s">
        <v>765</v>
      </c>
      <c r="I1160" s="1" t="s">
        <v>55</v>
      </c>
      <c r="J1160" s="1" t="s">
        <v>62</v>
      </c>
      <c r="K1160" s="1" t="s">
        <v>54</v>
      </c>
      <c r="L1160" s="2">
        <v>297.10000000000002</v>
      </c>
      <c r="M1160" s="1" t="s">
        <v>1023</v>
      </c>
      <c r="N1160" s="1" t="s">
        <v>6618</v>
      </c>
      <c r="O1160" s="1" t="s">
        <v>170</v>
      </c>
      <c r="P1160" s="1" t="s">
        <v>1694</v>
      </c>
      <c r="Q1160" s="1" t="s">
        <v>177</v>
      </c>
      <c r="R1160" s="1" t="s">
        <v>218</v>
      </c>
      <c r="S1160" s="1" t="s">
        <v>2028</v>
      </c>
      <c r="T1160" s="1"/>
      <c r="U1160" s="1" t="s">
        <v>1791</v>
      </c>
      <c r="V1160" s="1"/>
      <c r="W1160" s="1" t="s">
        <v>667</v>
      </c>
      <c r="X1160" s="1" t="e">
        <f t="shared" si="90"/>
        <v>#N/A</v>
      </c>
      <c r="Y1160" s="1" t="e">
        <f t="shared" si="91"/>
        <v>#N/A</v>
      </c>
      <c r="Z1160" s="1" t="e">
        <f t="shared" si="92"/>
        <v>#N/A</v>
      </c>
      <c r="AA1160" s="1" t="e">
        <f t="shared" si="93"/>
        <v>#N/A</v>
      </c>
      <c r="AB1160" s="1" t="e">
        <f t="shared" si="94"/>
        <v>#N/A</v>
      </c>
    </row>
    <row r="1161" spans="1:28" hidden="1" x14ac:dyDescent="0.3">
      <c r="A1161" s="1">
        <v>1323</v>
      </c>
      <c r="B1161" s="1" t="s">
        <v>922</v>
      </c>
      <c r="C1161" s="5">
        <v>43844.778067129628</v>
      </c>
      <c r="D1161" s="1" t="s">
        <v>2029</v>
      </c>
      <c r="E1161" s="1" t="s">
        <v>61</v>
      </c>
      <c r="F1161" s="1" t="s">
        <v>719</v>
      </c>
      <c r="G1161" s="1" t="s">
        <v>653</v>
      </c>
      <c r="H1161" s="1" t="s">
        <v>765</v>
      </c>
      <c r="I1161" s="1" t="s">
        <v>55</v>
      </c>
      <c r="J1161" s="1" t="s">
        <v>62</v>
      </c>
      <c r="K1161" s="1" t="s">
        <v>54</v>
      </c>
      <c r="L1161" s="2">
        <v>299</v>
      </c>
      <c r="M1161" s="1" t="s">
        <v>757</v>
      </c>
      <c r="N1161" s="1" t="s">
        <v>887</v>
      </c>
      <c r="O1161" s="1" t="s">
        <v>293</v>
      </c>
      <c r="P1161" s="1"/>
      <c r="Q1161" s="1"/>
      <c r="R1161" s="1" t="s">
        <v>218</v>
      </c>
      <c r="S1161" s="1" t="s">
        <v>2028</v>
      </c>
      <c r="T1161" s="1"/>
      <c r="U1161" s="1" t="s">
        <v>666</v>
      </c>
      <c r="V1161" s="1" t="s">
        <v>667</v>
      </c>
      <c r="W1161" s="1"/>
      <c r="X1161" s="1" t="e">
        <f t="shared" si="90"/>
        <v>#N/A</v>
      </c>
      <c r="Y1161" s="1" t="e">
        <f t="shared" si="91"/>
        <v>#N/A</v>
      </c>
      <c r="Z1161" s="1" t="e">
        <f t="shared" si="92"/>
        <v>#N/A</v>
      </c>
      <c r="AA1161" s="1" t="e">
        <f t="shared" si="93"/>
        <v>#N/A</v>
      </c>
      <c r="AB1161" s="1" t="e">
        <f t="shared" si="94"/>
        <v>#N/A</v>
      </c>
    </row>
    <row r="1162" spans="1:28" hidden="1" x14ac:dyDescent="0.3">
      <c r="A1162" s="1">
        <v>1324</v>
      </c>
      <c r="B1162" s="1" t="s">
        <v>1497</v>
      </c>
      <c r="C1162" s="5">
        <v>43844.815879629627</v>
      </c>
      <c r="D1162" s="1" t="s">
        <v>2030</v>
      </c>
      <c r="E1162" s="1" t="s">
        <v>48</v>
      </c>
      <c r="F1162" s="1" t="s">
        <v>652</v>
      </c>
      <c r="G1162" s="1" t="s">
        <v>653</v>
      </c>
      <c r="H1162" s="1" t="s">
        <v>765</v>
      </c>
      <c r="I1162" s="1" t="s">
        <v>55</v>
      </c>
      <c r="J1162" s="1" t="s">
        <v>277</v>
      </c>
      <c r="K1162" s="1" t="s">
        <v>650</v>
      </c>
      <c r="L1162" s="2">
        <v>611</v>
      </c>
      <c r="M1162" s="1" t="s">
        <v>1702</v>
      </c>
      <c r="N1162" s="1" t="s">
        <v>80</v>
      </c>
      <c r="O1162" s="1" t="s">
        <v>170</v>
      </c>
      <c r="P1162" s="1"/>
      <c r="Q1162" s="1"/>
      <c r="R1162" s="1" t="s">
        <v>218</v>
      </c>
      <c r="S1162" s="1" t="s">
        <v>759</v>
      </c>
      <c r="T1162" s="1"/>
      <c r="U1162" s="1" t="s">
        <v>666</v>
      </c>
      <c r="V1162" s="1" t="s">
        <v>667</v>
      </c>
      <c r="W1162" s="1"/>
      <c r="X1162" s="1" t="e">
        <f t="shared" si="90"/>
        <v>#N/A</v>
      </c>
      <c r="Y1162" s="1" t="e">
        <f t="shared" si="91"/>
        <v>#N/A</v>
      </c>
      <c r="Z1162" s="1" t="e">
        <f t="shared" si="92"/>
        <v>#N/A</v>
      </c>
      <c r="AA1162" s="1" t="e">
        <f t="shared" si="93"/>
        <v>#N/A</v>
      </c>
      <c r="AB1162" s="1" t="e">
        <f t="shared" si="94"/>
        <v>#N/A</v>
      </c>
    </row>
    <row r="1163" spans="1:28" hidden="1" x14ac:dyDescent="0.3">
      <c r="A1163" s="1">
        <v>1325</v>
      </c>
      <c r="B1163" s="1" t="s">
        <v>1497</v>
      </c>
      <c r="C1163" s="5">
        <v>43844.847500000003</v>
      </c>
      <c r="D1163" s="1" t="s">
        <v>2031</v>
      </c>
      <c r="E1163" s="1" t="s">
        <v>48</v>
      </c>
      <c r="F1163" s="1" t="s">
        <v>652</v>
      </c>
      <c r="G1163" s="1" t="s">
        <v>653</v>
      </c>
      <c r="H1163" s="1" t="s">
        <v>765</v>
      </c>
      <c r="I1163" s="1" t="s">
        <v>55</v>
      </c>
      <c r="J1163" s="1" t="s">
        <v>50</v>
      </c>
      <c r="K1163" s="1" t="s">
        <v>650</v>
      </c>
      <c r="L1163" s="2">
        <v>733.1</v>
      </c>
      <c r="M1163" s="1" t="s">
        <v>1202</v>
      </c>
      <c r="N1163" s="1" t="s">
        <v>6617</v>
      </c>
      <c r="O1163" s="1" t="s">
        <v>170</v>
      </c>
      <c r="P1163" s="1" t="s">
        <v>1080</v>
      </c>
      <c r="Q1163" s="1" t="s">
        <v>1486</v>
      </c>
      <c r="R1163" s="1" t="s">
        <v>218</v>
      </c>
      <c r="S1163" s="1" t="s">
        <v>759</v>
      </c>
      <c r="T1163" s="1"/>
      <c r="U1163" s="1" t="s">
        <v>1791</v>
      </c>
      <c r="V1163" s="1"/>
      <c r="W1163" s="1" t="s">
        <v>667</v>
      </c>
      <c r="X1163" s="1" t="e">
        <f t="shared" si="90"/>
        <v>#N/A</v>
      </c>
      <c r="Y1163" s="1" t="e">
        <f t="shared" si="91"/>
        <v>#N/A</v>
      </c>
      <c r="Z1163" s="1" t="e">
        <f t="shared" si="92"/>
        <v>#N/A</v>
      </c>
      <c r="AA1163" s="1" t="e">
        <f t="shared" si="93"/>
        <v>#N/A</v>
      </c>
      <c r="AB1163" s="1" t="e">
        <f t="shared" si="94"/>
        <v>#N/A</v>
      </c>
    </row>
    <row r="1164" spans="1:28" hidden="1" x14ac:dyDescent="0.3">
      <c r="A1164" s="1">
        <v>1326</v>
      </c>
      <c r="B1164" s="1" t="s">
        <v>927</v>
      </c>
      <c r="C1164" s="5">
        <v>43844.860497685186</v>
      </c>
      <c r="D1164" s="1" t="s">
        <v>2032</v>
      </c>
      <c r="E1164" s="1" t="s">
        <v>61</v>
      </c>
      <c r="F1164" s="1" t="s">
        <v>719</v>
      </c>
      <c r="G1164" s="1" t="s">
        <v>653</v>
      </c>
      <c r="H1164" s="1" t="s">
        <v>765</v>
      </c>
      <c r="I1164" s="1" t="s">
        <v>55</v>
      </c>
      <c r="J1164" s="1" t="s">
        <v>62</v>
      </c>
      <c r="K1164" s="1" t="s">
        <v>54</v>
      </c>
      <c r="L1164" s="2">
        <v>297.2</v>
      </c>
      <c r="M1164" s="1" t="s">
        <v>1023</v>
      </c>
      <c r="N1164" s="1" t="s">
        <v>6618</v>
      </c>
      <c r="O1164" s="1" t="s">
        <v>170</v>
      </c>
      <c r="P1164" s="1" t="s">
        <v>1694</v>
      </c>
      <c r="Q1164" s="1" t="s">
        <v>177</v>
      </c>
      <c r="R1164" s="1" t="s">
        <v>218</v>
      </c>
      <c r="S1164" s="1" t="s">
        <v>2033</v>
      </c>
      <c r="T1164" s="1"/>
      <c r="U1164" s="1" t="s">
        <v>1791</v>
      </c>
      <c r="V1164" s="1"/>
      <c r="W1164" s="1" t="s">
        <v>667</v>
      </c>
      <c r="X1164" s="1" t="e">
        <f t="shared" si="90"/>
        <v>#N/A</v>
      </c>
      <c r="Y1164" s="1" t="e">
        <f t="shared" si="91"/>
        <v>#N/A</v>
      </c>
      <c r="Z1164" s="1" t="e">
        <f t="shared" si="92"/>
        <v>#N/A</v>
      </c>
      <c r="AA1164" s="1" t="e">
        <f t="shared" si="93"/>
        <v>#N/A</v>
      </c>
      <c r="AB1164" s="1" t="e">
        <f t="shared" si="94"/>
        <v>#N/A</v>
      </c>
    </row>
    <row r="1165" spans="1:28" hidden="1" x14ac:dyDescent="0.3">
      <c r="A1165" s="1">
        <v>1329</v>
      </c>
      <c r="B1165" s="1" t="s">
        <v>1238</v>
      </c>
      <c r="C1165" s="5">
        <v>43845.529652777775</v>
      </c>
      <c r="D1165" s="1" t="s">
        <v>2034</v>
      </c>
      <c r="E1165" s="1" t="s">
        <v>48</v>
      </c>
      <c r="F1165" s="1" t="s">
        <v>652</v>
      </c>
      <c r="G1165" s="1" t="s">
        <v>653</v>
      </c>
      <c r="H1165" s="1" t="s">
        <v>765</v>
      </c>
      <c r="I1165" s="1" t="s">
        <v>123</v>
      </c>
      <c r="J1165" s="1" t="s">
        <v>50</v>
      </c>
      <c r="K1165" s="1" t="s">
        <v>281</v>
      </c>
      <c r="L1165" s="2">
        <v>642</v>
      </c>
      <c r="M1165" s="1" t="s">
        <v>905</v>
      </c>
      <c r="N1165" s="1" t="s">
        <v>887</v>
      </c>
      <c r="O1165" s="1" t="s">
        <v>1952</v>
      </c>
      <c r="P1165" s="1"/>
      <c r="Q1165" s="1"/>
      <c r="R1165" s="1" t="s">
        <v>218</v>
      </c>
      <c r="S1165" s="1" t="s">
        <v>2035</v>
      </c>
      <c r="T1165" s="1"/>
      <c r="U1165" s="1" t="s">
        <v>666</v>
      </c>
      <c r="V1165" s="1" t="s">
        <v>667</v>
      </c>
      <c r="W1165" s="1"/>
      <c r="X1165" s="1" t="e">
        <f t="shared" si="90"/>
        <v>#N/A</v>
      </c>
      <c r="Y1165" s="1" t="e">
        <f t="shared" si="91"/>
        <v>#N/A</v>
      </c>
      <c r="Z1165" s="1" t="e">
        <f t="shared" si="92"/>
        <v>#N/A</v>
      </c>
      <c r="AA1165" s="1" t="e">
        <f t="shared" si="93"/>
        <v>#N/A</v>
      </c>
      <c r="AB1165" s="1" t="e">
        <f t="shared" si="94"/>
        <v>#N/A</v>
      </c>
    </row>
    <row r="1166" spans="1:28" hidden="1" x14ac:dyDescent="0.3">
      <c r="A1166" s="1">
        <v>1330</v>
      </c>
      <c r="B1166" s="1" t="s">
        <v>73</v>
      </c>
      <c r="C1166" s="5">
        <v>43845.674537037034</v>
      </c>
      <c r="D1166" s="1" t="s">
        <v>2036</v>
      </c>
      <c r="E1166" s="1" t="s">
        <v>78</v>
      </c>
      <c r="F1166" s="1" t="s">
        <v>662</v>
      </c>
      <c r="G1166" s="1" t="s">
        <v>653</v>
      </c>
      <c r="H1166" s="1" t="s">
        <v>765</v>
      </c>
      <c r="I1166" s="1" t="s">
        <v>39</v>
      </c>
      <c r="J1166" s="1" t="s">
        <v>79</v>
      </c>
      <c r="K1166" s="1" t="s">
        <v>73</v>
      </c>
      <c r="L1166" s="2">
        <v>919</v>
      </c>
      <c r="M1166" s="1" t="s">
        <v>664</v>
      </c>
      <c r="N1166" s="1" t="s">
        <v>887</v>
      </c>
      <c r="O1166" s="1" t="s">
        <v>170</v>
      </c>
      <c r="P1166" s="1"/>
      <c r="Q1166" s="1"/>
      <c r="R1166" s="1" t="s">
        <v>218</v>
      </c>
      <c r="S1166" s="1" t="s">
        <v>1141</v>
      </c>
      <c r="T1166" s="1"/>
      <c r="U1166" s="1" t="s">
        <v>666</v>
      </c>
      <c r="V1166" s="1" t="s">
        <v>667</v>
      </c>
      <c r="W1166" s="1"/>
      <c r="X1166" s="1" t="e">
        <f t="shared" si="90"/>
        <v>#N/A</v>
      </c>
      <c r="Y1166" s="1" t="e">
        <f t="shared" si="91"/>
        <v>#N/A</v>
      </c>
      <c r="Z1166" s="1" t="e">
        <f t="shared" si="92"/>
        <v>#N/A</v>
      </c>
      <c r="AA1166" s="1" t="e">
        <f t="shared" si="93"/>
        <v>#N/A</v>
      </c>
      <c r="AB1166" s="1" t="e">
        <f t="shared" si="94"/>
        <v>#N/A</v>
      </c>
    </row>
    <row r="1167" spans="1:28" hidden="1" x14ac:dyDescent="0.3">
      <c r="A1167" s="1">
        <v>1331</v>
      </c>
      <c r="B1167" s="1" t="s">
        <v>1110</v>
      </c>
      <c r="C1167" s="5">
        <v>43846.579594907409</v>
      </c>
      <c r="D1167" s="1" t="s">
        <v>2037</v>
      </c>
      <c r="E1167" s="1" t="s">
        <v>90</v>
      </c>
      <c r="F1167" s="1" t="s">
        <v>700</v>
      </c>
      <c r="G1167" s="1" t="s">
        <v>653</v>
      </c>
      <c r="H1167" s="1" t="s">
        <v>765</v>
      </c>
      <c r="I1167" s="1" t="s">
        <v>123</v>
      </c>
      <c r="J1167" s="1" t="s">
        <v>210</v>
      </c>
      <c r="K1167" s="1" t="s">
        <v>340</v>
      </c>
      <c r="L1167" s="2">
        <v>704</v>
      </c>
      <c r="M1167" s="1" t="s">
        <v>747</v>
      </c>
      <c r="N1167" s="1" t="s">
        <v>887</v>
      </c>
      <c r="O1167" s="1" t="s">
        <v>1952</v>
      </c>
      <c r="P1167" s="1"/>
      <c r="Q1167" s="1"/>
      <c r="R1167" s="1" t="s">
        <v>218</v>
      </c>
      <c r="S1167" s="1" t="s">
        <v>759</v>
      </c>
      <c r="T1167" s="1"/>
      <c r="U1167" s="1" t="s">
        <v>666</v>
      </c>
      <c r="V1167" s="1" t="s">
        <v>667</v>
      </c>
      <c r="W1167" s="1"/>
      <c r="X1167" s="1" t="e">
        <f t="shared" si="90"/>
        <v>#N/A</v>
      </c>
      <c r="Y1167" s="1" t="e">
        <f t="shared" si="91"/>
        <v>#N/A</v>
      </c>
      <c r="Z1167" s="1" t="e">
        <f t="shared" si="92"/>
        <v>#N/A</v>
      </c>
      <c r="AA1167" s="1" t="e">
        <f t="shared" si="93"/>
        <v>#N/A</v>
      </c>
      <c r="AB1167" s="1" t="e">
        <f t="shared" si="94"/>
        <v>#N/A</v>
      </c>
    </row>
    <row r="1168" spans="1:28" hidden="1" x14ac:dyDescent="0.3">
      <c r="A1168" s="1">
        <v>1332</v>
      </c>
      <c r="B1168" s="1" t="s">
        <v>54</v>
      </c>
      <c r="C1168" s="5">
        <v>43846.689942129633</v>
      </c>
      <c r="D1168" s="1" t="s">
        <v>2038</v>
      </c>
      <c r="E1168" s="1" t="s">
        <v>61</v>
      </c>
      <c r="F1168" s="1" t="s">
        <v>719</v>
      </c>
      <c r="G1168" s="1" t="s">
        <v>653</v>
      </c>
      <c r="H1168" s="1" t="s">
        <v>765</v>
      </c>
      <c r="I1168" s="1" t="s">
        <v>55</v>
      </c>
      <c r="J1168" s="1" t="s">
        <v>62</v>
      </c>
      <c r="K1168" s="1" t="s">
        <v>54</v>
      </c>
      <c r="L1168" s="2">
        <v>297.10000000000002</v>
      </c>
      <c r="M1168" s="1" t="s">
        <v>1023</v>
      </c>
      <c r="N1168" s="1" t="s">
        <v>6618</v>
      </c>
      <c r="O1168" s="1" t="s">
        <v>170</v>
      </c>
      <c r="P1168" s="1" t="s">
        <v>1694</v>
      </c>
      <c r="Q1168" s="1" t="s">
        <v>177</v>
      </c>
      <c r="R1168" s="1" t="s">
        <v>218</v>
      </c>
      <c r="S1168" s="1" t="s">
        <v>759</v>
      </c>
      <c r="T1168" s="1"/>
      <c r="U1168" s="1" t="s">
        <v>1791</v>
      </c>
      <c r="V1168" s="1"/>
      <c r="W1168" s="1" t="s">
        <v>667</v>
      </c>
      <c r="X1168" s="1" t="e">
        <f t="shared" si="90"/>
        <v>#N/A</v>
      </c>
      <c r="Y1168" s="1" t="e">
        <f t="shared" si="91"/>
        <v>#N/A</v>
      </c>
      <c r="Z1168" s="1" t="e">
        <f t="shared" si="92"/>
        <v>#N/A</v>
      </c>
      <c r="AA1168" s="1" t="e">
        <f t="shared" si="93"/>
        <v>#N/A</v>
      </c>
      <c r="AB1168" s="1" t="e">
        <f t="shared" si="94"/>
        <v>#N/A</v>
      </c>
    </row>
    <row r="1169" spans="1:28" hidden="1" x14ac:dyDescent="0.3">
      <c r="A1169" s="1">
        <v>1333</v>
      </c>
      <c r="B1169" s="1" t="s">
        <v>1110</v>
      </c>
      <c r="C1169" s="5">
        <v>43846.71</v>
      </c>
      <c r="D1169" s="1" t="s">
        <v>2039</v>
      </c>
      <c r="E1169" s="1" t="s">
        <v>90</v>
      </c>
      <c r="F1169" s="1" t="s">
        <v>700</v>
      </c>
      <c r="G1169" s="1" t="s">
        <v>653</v>
      </c>
      <c r="H1169" s="1" t="s">
        <v>765</v>
      </c>
      <c r="I1169" s="1" t="s">
        <v>123</v>
      </c>
      <c r="J1169" s="1" t="s">
        <v>210</v>
      </c>
      <c r="K1169" s="1" t="s">
        <v>340</v>
      </c>
      <c r="L1169" s="2">
        <v>704</v>
      </c>
      <c r="M1169" s="1" t="s">
        <v>747</v>
      </c>
      <c r="N1169" s="1" t="s">
        <v>887</v>
      </c>
      <c r="O1169" s="1" t="s">
        <v>1952</v>
      </c>
      <c r="P1169" s="1"/>
      <c r="Q1169" s="1"/>
      <c r="R1169" s="1" t="s">
        <v>218</v>
      </c>
      <c r="S1169" s="1" t="s">
        <v>759</v>
      </c>
      <c r="T1169" s="1"/>
      <c r="U1169" s="1" t="s">
        <v>666</v>
      </c>
      <c r="V1169" s="1" t="s">
        <v>667</v>
      </c>
      <c r="W1169" s="1"/>
      <c r="X1169" s="1" t="e">
        <f t="shared" si="90"/>
        <v>#N/A</v>
      </c>
      <c r="Y1169" s="1" t="e">
        <f t="shared" si="91"/>
        <v>#N/A</v>
      </c>
      <c r="Z1169" s="1" t="e">
        <f t="shared" si="92"/>
        <v>#N/A</v>
      </c>
      <c r="AA1169" s="1" t="e">
        <f t="shared" si="93"/>
        <v>#N/A</v>
      </c>
      <c r="AB1169" s="1" t="e">
        <f t="shared" si="94"/>
        <v>#N/A</v>
      </c>
    </row>
    <row r="1170" spans="1:28" hidden="1" x14ac:dyDescent="0.3">
      <c r="A1170" s="1">
        <v>1334</v>
      </c>
      <c r="B1170" s="1" t="s">
        <v>1110</v>
      </c>
      <c r="C1170" s="5">
        <v>43846.806018518517</v>
      </c>
      <c r="D1170" s="1" t="s">
        <v>2040</v>
      </c>
      <c r="E1170" s="1" t="s">
        <v>90</v>
      </c>
      <c r="F1170" s="1" t="s">
        <v>700</v>
      </c>
      <c r="G1170" s="1" t="s">
        <v>653</v>
      </c>
      <c r="H1170" s="1" t="s">
        <v>765</v>
      </c>
      <c r="I1170" s="1" t="s">
        <v>123</v>
      </c>
      <c r="J1170" s="1" t="s">
        <v>210</v>
      </c>
      <c r="K1170" s="1" t="s">
        <v>340</v>
      </c>
      <c r="L1170" s="2">
        <v>704</v>
      </c>
      <c r="M1170" s="1" t="s">
        <v>747</v>
      </c>
      <c r="N1170" s="1" t="s">
        <v>887</v>
      </c>
      <c r="O1170" s="1" t="s">
        <v>1952</v>
      </c>
      <c r="P1170" s="1"/>
      <c r="Q1170" s="1"/>
      <c r="R1170" s="1" t="s">
        <v>218</v>
      </c>
      <c r="S1170" s="1" t="s">
        <v>759</v>
      </c>
      <c r="T1170" s="1"/>
      <c r="U1170" s="1" t="s">
        <v>666</v>
      </c>
      <c r="V1170" s="1" t="s">
        <v>667</v>
      </c>
      <c r="W1170" s="1"/>
      <c r="X1170" s="1" t="e">
        <f t="shared" si="90"/>
        <v>#N/A</v>
      </c>
      <c r="Y1170" s="1" t="e">
        <f t="shared" si="91"/>
        <v>#N/A</v>
      </c>
      <c r="Z1170" s="1" t="e">
        <f t="shared" si="92"/>
        <v>#N/A</v>
      </c>
      <c r="AA1170" s="1" t="e">
        <f t="shared" si="93"/>
        <v>#N/A</v>
      </c>
      <c r="AB1170" s="1" t="e">
        <f t="shared" si="94"/>
        <v>#N/A</v>
      </c>
    </row>
    <row r="1171" spans="1:28" hidden="1" x14ac:dyDescent="0.3">
      <c r="A1171" s="1">
        <v>1336</v>
      </c>
      <c r="B1171" s="1" t="s">
        <v>730</v>
      </c>
      <c r="C1171" s="5">
        <v>43850.540393518517</v>
      </c>
      <c r="D1171" s="1" t="s">
        <v>2042</v>
      </c>
      <c r="E1171" s="1" t="s">
        <v>90</v>
      </c>
      <c r="F1171" s="1" t="s">
        <v>700</v>
      </c>
      <c r="G1171" s="1" t="s">
        <v>653</v>
      </c>
      <c r="H1171" s="1" t="s">
        <v>765</v>
      </c>
      <c r="I1171" s="1" t="s">
        <v>123</v>
      </c>
      <c r="J1171" s="1" t="s">
        <v>746</v>
      </c>
      <c r="K1171" s="1" t="s">
        <v>122</v>
      </c>
      <c r="L1171" s="2">
        <v>807</v>
      </c>
      <c r="M1171" s="1" t="s">
        <v>1310</v>
      </c>
      <c r="N1171" s="1" t="s">
        <v>887</v>
      </c>
      <c r="O1171" s="1" t="s">
        <v>2043</v>
      </c>
      <c r="P1171" s="1"/>
      <c r="Q1171" s="1"/>
      <c r="R1171" s="1" t="s">
        <v>218</v>
      </c>
      <c r="S1171" s="1" t="s">
        <v>2044</v>
      </c>
      <c r="T1171" s="1"/>
      <c r="U1171" s="1" t="s">
        <v>657</v>
      </c>
      <c r="V1171" s="1" t="s">
        <v>658</v>
      </c>
      <c r="W1171" s="1"/>
      <c r="X1171" s="1" t="e">
        <f t="shared" si="90"/>
        <v>#N/A</v>
      </c>
      <c r="Y1171" s="1" t="e">
        <f t="shared" si="91"/>
        <v>#N/A</v>
      </c>
      <c r="Z1171" s="1" t="e">
        <f t="shared" si="92"/>
        <v>#N/A</v>
      </c>
      <c r="AA1171" s="1" t="e">
        <f t="shared" si="93"/>
        <v>#N/A</v>
      </c>
      <c r="AB1171" s="1" t="e">
        <f t="shared" si="94"/>
        <v>#N/A</v>
      </c>
    </row>
    <row r="1172" spans="1:28" hidden="1" x14ac:dyDescent="0.3">
      <c r="A1172" s="1">
        <v>1337</v>
      </c>
      <c r="B1172" s="1" t="s">
        <v>855</v>
      </c>
      <c r="C1172" s="5">
        <v>43851.44740740741</v>
      </c>
      <c r="D1172" s="1" t="s">
        <v>2045</v>
      </c>
      <c r="E1172" s="1" t="s">
        <v>90</v>
      </c>
      <c r="F1172" s="1" t="s">
        <v>700</v>
      </c>
      <c r="G1172" s="1" t="s">
        <v>653</v>
      </c>
      <c r="H1172" s="1" t="s">
        <v>765</v>
      </c>
      <c r="I1172" s="1" t="s">
        <v>85</v>
      </c>
      <c r="J1172" s="1" t="s">
        <v>109</v>
      </c>
      <c r="K1172" s="1" t="s">
        <v>103</v>
      </c>
      <c r="L1172" s="2">
        <v>666</v>
      </c>
      <c r="M1172" s="1" t="s">
        <v>733</v>
      </c>
      <c r="N1172" s="1" t="s">
        <v>887</v>
      </c>
      <c r="O1172" s="1" t="s">
        <v>170</v>
      </c>
      <c r="P1172" s="1"/>
      <c r="Q1172" s="1"/>
      <c r="R1172" s="1" t="s">
        <v>218</v>
      </c>
      <c r="S1172" s="1" t="s">
        <v>1141</v>
      </c>
      <c r="T1172" s="1"/>
      <c r="U1172" s="1" t="s">
        <v>666</v>
      </c>
      <c r="V1172" s="1" t="s">
        <v>667</v>
      </c>
      <c r="W1172" s="1"/>
      <c r="X1172" s="1" t="e">
        <f t="shared" si="90"/>
        <v>#N/A</v>
      </c>
      <c r="Y1172" s="1" t="e">
        <f t="shared" si="91"/>
        <v>#N/A</v>
      </c>
      <c r="Z1172" s="1" t="e">
        <f t="shared" si="92"/>
        <v>#N/A</v>
      </c>
      <c r="AA1172" s="1" t="e">
        <f t="shared" si="93"/>
        <v>#N/A</v>
      </c>
      <c r="AB1172" s="1" t="e">
        <f t="shared" si="94"/>
        <v>#N/A</v>
      </c>
    </row>
    <row r="1173" spans="1:28" hidden="1" x14ac:dyDescent="0.3">
      <c r="A1173" s="1">
        <v>1338</v>
      </c>
      <c r="B1173" s="1" t="s">
        <v>1110</v>
      </c>
      <c r="C1173" s="5">
        <v>43851.586180555554</v>
      </c>
      <c r="D1173" s="1" t="s">
        <v>2046</v>
      </c>
      <c r="E1173" s="1" t="s">
        <v>90</v>
      </c>
      <c r="F1173" s="1" t="s">
        <v>700</v>
      </c>
      <c r="G1173" s="1" t="s">
        <v>653</v>
      </c>
      <c r="H1173" s="1" t="s">
        <v>765</v>
      </c>
      <c r="I1173" s="1" t="s">
        <v>123</v>
      </c>
      <c r="J1173" s="1" t="s">
        <v>210</v>
      </c>
      <c r="K1173" s="1" t="s">
        <v>340</v>
      </c>
      <c r="L1173" s="2">
        <v>704</v>
      </c>
      <c r="M1173" s="1" t="s">
        <v>747</v>
      </c>
      <c r="N1173" s="1" t="s">
        <v>887</v>
      </c>
      <c r="O1173" s="1" t="s">
        <v>1952</v>
      </c>
      <c r="P1173" s="1"/>
      <c r="Q1173" s="1"/>
      <c r="R1173" s="1" t="s">
        <v>218</v>
      </c>
      <c r="S1173" s="1" t="s">
        <v>759</v>
      </c>
      <c r="T1173" s="1"/>
      <c r="U1173" s="1" t="s">
        <v>666</v>
      </c>
      <c r="V1173" s="1" t="s">
        <v>667</v>
      </c>
      <c r="W1173" s="1"/>
      <c r="X1173" s="1" t="e">
        <f t="shared" si="90"/>
        <v>#N/A</v>
      </c>
      <c r="Y1173" s="1" t="e">
        <f t="shared" si="91"/>
        <v>#N/A</v>
      </c>
      <c r="Z1173" s="1" t="e">
        <f t="shared" si="92"/>
        <v>#N/A</v>
      </c>
      <c r="AA1173" s="1" t="e">
        <f t="shared" si="93"/>
        <v>#N/A</v>
      </c>
      <c r="AB1173" s="1" t="e">
        <f t="shared" si="94"/>
        <v>#N/A</v>
      </c>
    </row>
    <row r="1174" spans="1:28" hidden="1" x14ac:dyDescent="0.3">
      <c r="A1174" s="1">
        <v>1339</v>
      </c>
      <c r="B1174" s="1" t="s">
        <v>1277</v>
      </c>
      <c r="C1174" s="5">
        <v>43851.73269675926</v>
      </c>
      <c r="D1174" s="1" t="s">
        <v>2047</v>
      </c>
      <c r="E1174" s="1" t="s">
        <v>159</v>
      </c>
      <c r="F1174" s="1" t="s">
        <v>688</v>
      </c>
      <c r="G1174" s="1" t="s">
        <v>653</v>
      </c>
      <c r="H1174" s="1" t="s">
        <v>765</v>
      </c>
      <c r="I1174" s="1" t="s">
        <v>39</v>
      </c>
      <c r="J1174" s="1" t="s">
        <v>210</v>
      </c>
      <c r="K1174" s="1" t="s">
        <v>214</v>
      </c>
      <c r="L1174" s="2">
        <v>2</v>
      </c>
      <c r="M1174" s="1" t="s">
        <v>838</v>
      </c>
      <c r="N1174" s="1" t="s">
        <v>887</v>
      </c>
      <c r="O1174" s="1" t="s">
        <v>1952</v>
      </c>
      <c r="P1174" s="1"/>
      <c r="Q1174" s="1"/>
      <c r="R1174" s="1" t="s">
        <v>218</v>
      </c>
      <c r="S1174" s="1" t="s">
        <v>1004</v>
      </c>
      <c r="T1174" s="1"/>
      <c r="U1174" s="1" t="s">
        <v>666</v>
      </c>
      <c r="V1174" s="1" t="s">
        <v>667</v>
      </c>
      <c r="W1174" s="1"/>
      <c r="X1174" s="1" t="e">
        <f t="shared" si="90"/>
        <v>#N/A</v>
      </c>
      <c r="Y1174" s="1" t="e">
        <f t="shared" si="91"/>
        <v>#N/A</v>
      </c>
      <c r="Z1174" s="1" t="e">
        <f t="shared" si="92"/>
        <v>#N/A</v>
      </c>
      <c r="AA1174" s="1" t="e">
        <f t="shared" si="93"/>
        <v>#N/A</v>
      </c>
      <c r="AB1174" s="1" t="e">
        <f t="shared" si="94"/>
        <v>#N/A</v>
      </c>
    </row>
    <row r="1175" spans="1:28" hidden="1" x14ac:dyDescent="0.3">
      <c r="A1175" s="1">
        <v>1343</v>
      </c>
      <c r="B1175" s="1" t="s">
        <v>40</v>
      </c>
      <c r="C1175" s="5">
        <v>43852.761481481481</v>
      </c>
      <c r="D1175" s="1" t="s">
        <v>7757</v>
      </c>
      <c r="E1175" s="1" t="s">
        <v>78</v>
      </c>
      <c r="F1175" s="1" t="s">
        <v>662</v>
      </c>
      <c r="G1175" s="1" t="s">
        <v>653</v>
      </c>
      <c r="H1175" s="1" t="s">
        <v>765</v>
      </c>
      <c r="I1175" s="1" t="s">
        <v>427</v>
      </c>
      <c r="J1175" s="1" t="s">
        <v>682</v>
      </c>
      <c r="K1175" s="1" t="s">
        <v>40</v>
      </c>
      <c r="L1175" s="2">
        <v>640</v>
      </c>
      <c r="M1175" s="1" t="s">
        <v>2020</v>
      </c>
      <c r="N1175" s="1" t="s">
        <v>887</v>
      </c>
      <c r="O1175" s="1" t="s">
        <v>170</v>
      </c>
      <c r="P1175" s="1" t="s">
        <v>2168</v>
      </c>
      <c r="Q1175" s="1" t="s">
        <v>1486</v>
      </c>
      <c r="R1175" s="1" t="s">
        <v>218</v>
      </c>
      <c r="S1175" s="1" t="s">
        <v>170</v>
      </c>
      <c r="T1175" s="1" t="s">
        <v>4564</v>
      </c>
      <c r="U1175" s="1" t="s">
        <v>851</v>
      </c>
      <c r="V1175" s="1"/>
      <c r="W1175" s="1" t="s">
        <v>852</v>
      </c>
      <c r="X1175" s="1" t="e">
        <f t="shared" si="90"/>
        <v>#N/A</v>
      </c>
      <c r="Y1175" s="1" t="e">
        <f t="shared" si="91"/>
        <v>#N/A</v>
      </c>
      <c r="Z1175" s="1" t="e">
        <f t="shared" si="92"/>
        <v>#N/A</v>
      </c>
      <c r="AA1175" s="1" t="e">
        <f t="shared" si="93"/>
        <v>#N/A</v>
      </c>
      <c r="AB1175" s="1" t="e">
        <f t="shared" si="94"/>
        <v>#N/A</v>
      </c>
    </row>
    <row r="1176" spans="1:28" hidden="1" x14ac:dyDescent="0.3">
      <c r="A1176" s="1">
        <v>1345</v>
      </c>
      <c r="B1176" s="1" t="s">
        <v>855</v>
      </c>
      <c r="C1176" s="5">
        <v>43854.499305555553</v>
      </c>
      <c r="D1176" s="1" t="s">
        <v>2053</v>
      </c>
      <c r="E1176" s="1" t="s">
        <v>90</v>
      </c>
      <c r="F1176" s="1" t="s">
        <v>700</v>
      </c>
      <c r="G1176" s="1" t="s">
        <v>653</v>
      </c>
      <c r="H1176" s="1" t="s">
        <v>765</v>
      </c>
      <c r="I1176" s="1" t="s">
        <v>85</v>
      </c>
      <c r="J1176" s="1" t="s">
        <v>109</v>
      </c>
      <c r="K1176" s="1" t="s">
        <v>103</v>
      </c>
      <c r="L1176" s="2">
        <v>666</v>
      </c>
      <c r="M1176" s="1" t="s">
        <v>733</v>
      </c>
      <c r="N1176" s="1" t="s">
        <v>887</v>
      </c>
      <c r="O1176" s="1" t="s">
        <v>170</v>
      </c>
      <c r="P1176" s="1"/>
      <c r="Q1176" s="1"/>
      <c r="R1176" s="1" t="s">
        <v>218</v>
      </c>
      <c r="S1176" s="1" t="s">
        <v>1141</v>
      </c>
      <c r="T1176" s="1"/>
      <c r="U1176" s="1" t="s">
        <v>666</v>
      </c>
      <c r="V1176" s="1" t="s">
        <v>667</v>
      </c>
      <c r="W1176" s="1"/>
      <c r="X1176" s="1" t="e">
        <f t="shared" si="90"/>
        <v>#N/A</v>
      </c>
      <c r="Y1176" s="1" t="e">
        <f t="shared" si="91"/>
        <v>#N/A</v>
      </c>
      <c r="Z1176" s="1" t="e">
        <f t="shared" si="92"/>
        <v>#N/A</v>
      </c>
      <c r="AA1176" s="1" t="e">
        <f t="shared" si="93"/>
        <v>#N/A</v>
      </c>
      <c r="AB1176" s="1" t="e">
        <f t="shared" si="94"/>
        <v>#N/A</v>
      </c>
    </row>
    <row r="1177" spans="1:28" hidden="1" x14ac:dyDescent="0.3">
      <c r="A1177" s="1">
        <v>1347</v>
      </c>
      <c r="B1177" s="1" t="s">
        <v>340</v>
      </c>
      <c r="C1177" s="5">
        <v>43854.663321759261</v>
      </c>
      <c r="D1177" s="1" t="s">
        <v>2055</v>
      </c>
      <c r="E1177" s="1" t="s">
        <v>90</v>
      </c>
      <c r="F1177" s="1" t="s">
        <v>700</v>
      </c>
      <c r="G1177" s="1" t="s">
        <v>653</v>
      </c>
      <c r="H1177" s="1" t="s">
        <v>765</v>
      </c>
      <c r="I1177" s="1" t="s">
        <v>123</v>
      </c>
      <c r="J1177" s="1" t="s">
        <v>210</v>
      </c>
      <c r="K1177" s="1" t="s">
        <v>340</v>
      </c>
      <c r="L1177" s="2">
        <v>704</v>
      </c>
      <c r="M1177" s="1" t="s">
        <v>747</v>
      </c>
      <c r="N1177" s="1" t="s">
        <v>887</v>
      </c>
      <c r="O1177" s="1" t="s">
        <v>1952</v>
      </c>
      <c r="P1177" s="1"/>
      <c r="Q1177" s="1"/>
      <c r="R1177" s="1" t="s">
        <v>218</v>
      </c>
      <c r="S1177" s="1" t="s">
        <v>759</v>
      </c>
      <c r="T1177" s="1"/>
      <c r="U1177" s="1" t="s">
        <v>666</v>
      </c>
      <c r="V1177" s="1" t="s">
        <v>667</v>
      </c>
      <c r="W1177" s="1"/>
      <c r="X1177" s="1" t="e">
        <f t="shared" si="90"/>
        <v>#N/A</v>
      </c>
      <c r="Y1177" s="1" t="e">
        <f t="shared" si="91"/>
        <v>#N/A</v>
      </c>
      <c r="Z1177" s="1" t="e">
        <f t="shared" si="92"/>
        <v>#N/A</v>
      </c>
      <c r="AA1177" s="1" t="e">
        <f t="shared" si="93"/>
        <v>#N/A</v>
      </c>
      <c r="AB1177" s="1" t="e">
        <f t="shared" si="94"/>
        <v>#N/A</v>
      </c>
    </row>
    <row r="1178" spans="1:28" hidden="1" x14ac:dyDescent="0.3">
      <c r="A1178" s="1">
        <v>1348</v>
      </c>
      <c r="B1178" s="1" t="s">
        <v>1110</v>
      </c>
      <c r="C1178" s="5">
        <v>43857.442789351851</v>
      </c>
      <c r="D1178" s="1" t="s">
        <v>2056</v>
      </c>
      <c r="E1178" s="1" t="s">
        <v>90</v>
      </c>
      <c r="F1178" s="1" t="s">
        <v>700</v>
      </c>
      <c r="G1178" s="1" t="s">
        <v>653</v>
      </c>
      <c r="H1178" s="1" t="s">
        <v>765</v>
      </c>
      <c r="I1178" s="1" t="s">
        <v>123</v>
      </c>
      <c r="J1178" s="1" t="s">
        <v>210</v>
      </c>
      <c r="K1178" s="1" t="s">
        <v>340</v>
      </c>
      <c r="L1178" s="2">
        <v>704</v>
      </c>
      <c r="M1178" s="1" t="s">
        <v>747</v>
      </c>
      <c r="N1178" s="1" t="s">
        <v>887</v>
      </c>
      <c r="O1178" s="1" t="s">
        <v>1952</v>
      </c>
      <c r="P1178" s="1"/>
      <c r="Q1178" s="1"/>
      <c r="R1178" s="1" t="s">
        <v>218</v>
      </c>
      <c r="S1178" s="1" t="s">
        <v>759</v>
      </c>
      <c r="T1178" s="1"/>
      <c r="U1178" s="1" t="s">
        <v>666</v>
      </c>
      <c r="V1178" s="1" t="s">
        <v>667</v>
      </c>
      <c r="W1178" s="1"/>
      <c r="X1178" s="1" t="e">
        <f t="shared" si="90"/>
        <v>#N/A</v>
      </c>
      <c r="Y1178" s="1" t="e">
        <f t="shared" si="91"/>
        <v>#N/A</v>
      </c>
      <c r="Z1178" s="1" t="e">
        <f t="shared" si="92"/>
        <v>#N/A</v>
      </c>
      <c r="AA1178" s="1" t="e">
        <f t="shared" si="93"/>
        <v>#N/A</v>
      </c>
      <c r="AB1178" s="1" t="e">
        <f t="shared" si="94"/>
        <v>#N/A</v>
      </c>
    </row>
    <row r="1179" spans="1:28" hidden="1" x14ac:dyDescent="0.3">
      <c r="A1179" s="1">
        <v>1349</v>
      </c>
      <c r="B1179" s="1" t="s">
        <v>1110</v>
      </c>
      <c r="C1179" s="5">
        <v>43857.452997685185</v>
      </c>
      <c r="D1179" s="1" t="s">
        <v>2057</v>
      </c>
      <c r="E1179" s="1" t="s">
        <v>90</v>
      </c>
      <c r="F1179" s="1" t="s">
        <v>700</v>
      </c>
      <c r="G1179" s="1" t="s">
        <v>653</v>
      </c>
      <c r="H1179" s="1" t="s">
        <v>765</v>
      </c>
      <c r="I1179" s="1" t="s">
        <v>123</v>
      </c>
      <c r="J1179" s="1" t="s">
        <v>210</v>
      </c>
      <c r="K1179" s="1" t="s">
        <v>340</v>
      </c>
      <c r="L1179" s="2">
        <v>704</v>
      </c>
      <c r="M1179" s="1" t="s">
        <v>747</v>
      </c>
      <c r="N1179" s="1" t="s">
        <v>887</v>
      </c>
      <c r="O1179" s="1" t="s">
        <v>1952</v>
      </c>
      <c r="P1179" s="1"/>
      <c r="Q1179" s="1"/>
      <c r="R1179" s="1" t="s">
        <v>218</v>
      </c>
      <c r="S1179" s="1" t="s">
        <v>759</v>
      </c>
      <c r="T1179" s="1"/>
      <c r="U1179" s="1" t="s">
        <v>666</v>
      </c>
      <c r="V1179" s="1" t="s">
        <v>667</v>
      </c>
      <c r="W1179" s="1"/>
      <c r="X1179" s="1" t="e">
        <f t="shared" si="90"/>
        <v>#N/A</v>
      </c>
      <c r="Y1179" s="1" t="e">
        <f t="shared" si="91"/>
        <v>#N/A</v>
      </c>
      <c r="Z1179" s="1" t="e">
        <f t="shared" si="92"/>
        <v>#N/A</v>
      </c>
      <c r="AA1179" s="1" t="e">
        <f t="shared" si="93"/>
        <v>#N/A</v>
      </c>
      <c r="AB1179" s="1" t="e">
        <f t="shared" si="94"/>
        <v>#N/A</v>
      </c>
    </row>
    <row r="1180" spans="1:28" hidden="1" x14ac:dyDescent="0.3">
      <c r="A1180" s="1">
        <v>1350</v>
      </c>
      <c r="B1180" s="1" t="s">
        <v>1110</v>
      </c>
      <c r="C1180" s="5">
        <v>43857.464143518519</v>
      </c>
      <c r="D1180" s="1" t="s">
        <v>2058</v>
      </c>
      <c r="E1180" s="1" t="s">
        <v>90</v>
      </c>
      <c r="F1180" s="1" t="s">
        <v>700</v>
      </c>
      <c r="G1180" s="1" t="s">
        <v>653</v>
      </c>
      <c r="H1180" s="1" t="s">
        <v>765</v>
      </c>
      <c r="I1180" s="1" t="s">
        <v>123</v>
      </c>
      <c r="J1180" s="1" t="s">
        <v>210</v>
      </c>
      <c r="K1180" s="1" t="s">
        <v>340</v>
      </c>
      <c r="L1180" s="2">
        <v>704</v>
      </c>
      <c r="M1180" s="1" t="s">
        <v>747</v>
      </c>
      <c r="N1180" s="1" t="s">
        <v>887</v>
      </c>
      <c r="O1180" s="1" t="s">
        <v>1952</v>
      </c>
      <c r="P1180" s="1"/>
      <c r="Q1180" s="1"/>
      <c r="R1180" s="1" t="s">
        <v>218</v>
      </c>
      <c r="S1180" s="1" t="s">
        <v>759</v>
      </c>
      <c r="T1180" s="1"/>
      <c r="U1180" s="1" t="s">
        <v>666</v>
      </c>
      <c r="V1180" s="1" t="s">
        <v>667</v>
      </c>
      <c r="W1180" s="1"/>
      <c r="X1180" s="1" t="e">
        <f t="shared" si="90"/>
        <v>#N/A</v>
      </c>
      <c r="Y1180" s="1" t="e">
        <f t="shared" si="91"/>
        <v>#N/A</v>
      </c>
      <c r="Z1180" s="1" t="e">
        <f t="shared" si="92"/>
        <v>#N/A</v>
      </c>
      <c r="AA1180" s="1" t="e">
        <f t="shared" si="93"/>
        <v>#N/A</v>
      </c>
      <c r="AB1180" s="1" t="e">
        <f t="shared" si="94"/>
        <v>#N/A</v>
      </c>
    </row>
    <row r="1181" spans="1:28" hidden="1" x14ac:dyDescent="0.3">
      <c r="A1181" s="1">
        <v>1351</v>
      </c>
      <c r="B1181" s="1" t="s">
        <v>1110</v>
      </c>
      <c r="C1181" s="5">
        <v>43858.504444444443</v>
      </c>
      <c r="D1181" s="1" t="s">
        <v>2059</v>
      </c>
      <c r="E1181" s="1" t="s">
        <v>90</v>
      </c>
      <c r="F1181" s="1" t="s">
        <v>700</v>
      </c>
      <c r="G1181" s="1" t="s">
        <v>653</v>
      </c>
      <c r="H1181" s="1" t="s">
        <v>765</v>
      </c>
      <c r="I1181" s="1" t="s">
        <v>123</v>
      </c>
      <c r="J1181" s="1" t="s">
        <v>210</v>
      </c>
      <c r="K1181" s="1" t="s">
        <v>340</v>
      </c>
      <c r="L1181" s="2">
        <v>704</v>
      </c>
      <c r="M1181" s="1" t="s">
        <v>747</v>
      </c>
      <c r="N1181" s="1" t="s">
        <v>887</v>
      </c>
      <c r="O1181" s="1" t="s">
        <v>1952</v>
      </c>
      <c r="P1181" s="1"/>
      <c r="Q1181" s="1"/>
      <c r="R1181" s="1" t="s">
        <v>218</v>
      </c>
      <c r="S1181" s="1" t="s">
        <v>759</v>
      </c>
      <c r="T1181" s="1"/>
      <c r="U1181" s="1" t="s">
        <v>666</v>
      </c>
      <c r="V1181" s="1" t="s">
        <v>667</v>
      </c>
      <c r="W1181" s="1"/>
      <c r="X1181" s="1" t="e">
        <f t="shared" si="90"/>
        <v>#N/A</v>
      </c>
      <c r="Y1181" s="1" t="e">
        <f t="shared" si="91"/>
        <v>#N/A</v>
      </c>
      <c r="Z1181" s="1" t="e">
        <f t="shared" si="92"/>
        <v>#N/A</v>
      </c>
      <c r="AA1181" s="1" t="e">
        <f t="shared" si="93"/>
        <v>#N/A</v>
      </c>
      <c r="AB1181" s="1" t="e">
        <f t="shared" si="94"/>
        <v>#N/A</v>
      </c>
    </row>
    <row r="1182" spans="1:28" hidden="1" x14ac:dyDescent="0.3">
      <c r="A1182" s="1">
        <v>1355</v>
      </c>
      <c r="B1182" s="1" t="s">
        <v>906</v>
      </c>
      <c r="C1182" s="5">
        <v>43858.752581018518</v>
      </c>
      <c r="D1182" s="1" t="s">
        <v>2066</v>
      </c>
      <c r="E1182" s="1" t="s">
        <v>90</v>
      </c>
      <c r="F1182" s="1" t="s">
        <v>688</v>
      </c>
      <c r="G1182" s="1" t="s">
        <v>653</v>
      </c>
      <c r="H1182" s="1" t="s">
        <v>765</v>
      </c>
      <c r="I1182" s="1" t="s">
        <v>123</v>
      </c>
      <c r="J1182" s="1" t="s">
        <v>746</v>
      </c>
      <c r="K1182" s="1" t="s">
        <v>340</v>
      </c>
      <c r="L1182" s="2">
        <v>687</v>
      </c>
      <c r="M1182" s="1" t="s">
        <v>908</v>
      </c>
      <c r="N1182" s="1" t="s">
        <v>887</v>
      </c>
      <c r="O1182" s="1" t="s">
        <v>257</v>
      </c>
      <c r="P1182" s="1"/>
      <c r="Q1182" s="1"/>
      <c r="R1182" s="1" t="s">
        <v>218</v>
      </c>
      <c r="S1182" s="1" t="s">
        <v>1004</v>
      </c>
      <c r="T1182" s="1"/>
      <c r="U1182" s="1" t="s">
        <v>666</v>
      </c>
      <c r="V1182" s="1" t="s">
        <v>667</v>
      </c>
      <c r="W1182" s="1"/>
      <c r="X1182" s="1" t="e">
        <f t="shared" si="90"/>
        <v>#N/A</v>
      </c>
      <c r="Y1182" s="1" t="e">
        <f t="shared" si="91"/>
        <v>#N/A</v>
      </c>
      <c r="Z1182" s="1" t="e">
        <f t="shared" si="92"/>
        <v>#N/A</v>
      </c>
      <c r="AA1182" s="1" t="e">
        <f t="shared" si="93"/>
        <v>#N/A</v>
      </c>
      <c r="AB1182" s="1" t="e">
        <f t="shared" si="94"/>
        <v>#N/A</v>
      </c>
    </row>
    <row r="1183" spans="1:28" hidden="1" x14ac:dyDescent="0.3">
      <c r="A1183" s="1">
        <v>1356</v>
      </c>
      <c r="B1183" s="1" t="s">
        <v>937</v>
      </c>
      <c r="C1183" s="5">
        <v>43859.433171296296</v>
      </c>
      <c r="D1183" s="1" t="s">
        <v>2067</v>
      </c>
      <c r="E1183" s="1" t="s">
        <v>90</v>
      </c>
      <c r="F1183" s="1" t="s">
        <v>700</v>
      </c>
      <c r="G1183" s="1" t="s">
        <v>653</v>
      </c>
      <c r="H1183" s="1" t="s">
        <v>765</v>
      </c>
      <c r="I1183" s="1" t="s">
        <v>85</v>
      </c>
      <c r="J1183" s="1" t="s">
        <v>109</v>
      </c>
      <c r="K1183" s="1" t="s">
        <v>103</v>
      </c>
      <c r="L1183" s="2">
        <v>787</v>
      </c>
      <c r="M1183" s="1" t="s">
        <v>1194</v>
      </c>
      <c r="N1183" s="1" t="s">
        <v>887</v>
      </c>
      <c r="O1183" s="1" t="s">
        <v>170</v>
      </c>
      <c r="P1183" s="1"/>
      <c r="Q1183" s="1"/>
      <c r="R1183" s="1" t="s">
        <v>218</v>
      </c>
      <c r="S1183" s="1" t="s">
        <v>2068</v>
      </c>
      <c r="T1183" s="1"/>
      <c r="U1183" s="1" t="s">
        <v>666</v>
      </c>
      <c r="V1183" s="1" t="s">
        <v>667</v>
      </c>
      <c r="W1183" s="1"/>
      <c r="X1183" s="1" t="e">
        <f t="shared" si="90"/>
        <v>#N/A</v>
      </c>
      <c r="Y1183" s="1" t="e">
        <f t="shared" si="91"/>
        <v>#N/A</v>
      </c>
      <c r="Z1183" s="1" t="e">
        <f t="shared" si="92"/>
        <v>#N/A</v>
      </c>
      <c r="AA1183" s="1" t="e">
        <f t="shared" si="93"/>
        <v>#N/A</v>
      </c>
      <c r="AB1183" s="1" t="e">
        <f t="shared" si="94"/>
        <v>#N/A</v>
      </c>
    </row>
    <row r="1184" spans="1:28" hidden="1" x14ac:dyDescent="0.3">
      <c r="A1184" s="1">
        <v>1357</v>
      </c>
      <c r="B1184" s="1" t="s">
        <v>1110</v>
      </c>
      <c r="C1184" s="5">
        <v>43859.65792824074</v>
      </c>
      <c r="D1184" s="1" t="s">
        <v>2069</v>
      </c>
      <c r="E1184" s="1" t="s">
        <v>90</v>
      </c>
      <c r="F1184" s="1" t="s">
        <v>700</v>
      </c>
      <c r="G1184" s="1" t="s">
        <v>653</v>
      </c>
      <c r="H1184" s="1" t="s">
        <v>765</v>
      </c>
      <c r="I1184" s="1" t="s">
        <v>123</v>
      </c>
      <c r="J1184" s="1" t="s">
        <v>210</v>
      </c>
      <c r="K1184" s="1" t="s">
        <v>340</v>
      </c>
      <c r="L1184" s="2">
        <v>704</v>
      </c>
      <c r="M1184" s="1" t="s">
        <v>747</v>
      </c>
      <c r="N1184" s="1" t="s">
        <v>887</v>
      </c>
      <c r="O1184" s="1" t="s">
        <v>1952</v>
      </c>
      <c r="P1184" s="1"/>
      <c r="Q1184" s="1"/>
      <c r="R1184" s="1" t="s">
        <v>218</v>
      </c>
      <c r="S1184" s="1" t="s">
        <v>759</v>
      </c>
      <c r="T1184" s="1"/>
      <c r="U1184" s="1" t="s">
        <v>666</v>
      </c>
      <c r="V1184" s="1" t="s">
        <v>667</v>
      </c>
      <c r="W1184" s="1"/>
      <c r="X1184" s="1" t="e">
        <f t="shared" si="90"/>
        <v>#N/A</v>
      </c>
      <c r="Y1184" s="1" t="e">
        <f t="shared" si="91"/>
        <v>#N/A</v>
      </c>
      <c r="Z1184" s="1" t="e">
        <f t="shared" si="92"/>
        <v>#N/A</v>
      </c>
      <c r="AA1184" s="1" t="e">
        <f t="shared" si="93"/>
        <v>#N/A</v>
      </c>
      <c r="AB1184" s="1" t="e">
        <f t="shared" si="94"/>
        <v>#N/A</v>
      </c>
    </row>
    <row r="1185" spans="1:28" hidden="1" x14ac:dyDescent="0.3">
      <c r="A1185" s="1">
        <v>1358</v>
      </c>
      <c r="B1185" s="1" t="s">
        <v>1110</v>
      </c>
      <c r="C1185" s="5">
        <v>43859.751192129632</v>
      </c>
      <c r="D1185" s="1" t="s">
        <v>2070</v>
      </c>
      <c r="E1185" s="1" t="s">
        <v>90</v>
      </c>
      <c r="F1185" s="1" t="s">
        <v>700</v>
      </c>
      <c r="G1185" s="1" t="s">
        <v>653</v>
      </c>
      <c r="H1185" s="1" t="s">
        <v>765</v>
      </c>
      <c r="I1185" s="1" t="s">
        <v>123</v>
      </c>
      <c r="J1185" s="1" t="s">
        <v>210</v>
      </c>
      <c r="K1185" s="1" t="s">
        <v>340</v>
      </c>
      <c r="L1185" s="2">
        <v>704</v>
      </c>
      <c r="M1185" s="1" t="s">
        <v>747</v>
      </c>
      <c r="N1185" s="1" t="s">
        <v>887</v>
      </c>
      <c r="O1185" s="1" t="s">
        <v>1952</v>
      </c>
      <c r="P1185" s="1"/>
      <c r="Q1185" s="1"/>
      <c r="R1185" s="1" t="s">
        <v>218</v>
      </c>
      <c r="S1185" s="1" t="s">
        <v>759</v>
      </c>
      <c r="T1185" s="1"/>
      <c r="U1185" s="1" t="s">
        <v>666</v>
      </c>
      <c r="V1185" s="1" t="s">
        <v>667</v>
      </c>
      <c r="W1185" s="1"/>
      <c r="X1185" s="1" t="e">
        <f t="shared" si="90"/>
        <v>#N/A</v>
      </c>
      <c r="Y1185" s="1" t="e">
        <f t="shared" si="91"/>
        <v>#N/A</v>
      </c>
      <c r="Z1185" s="1" t="e">
        <f t="shared" si="92"/>
        <v>#N/A</v>
      </c>
      <c r="AA1185" s="1" t="e">
        <f t="shared" si="93"/>
        <v>#N/A</v>
      </c>
      <c r="AB1185" s="1" t="e">
        <f t="shared" si="94"/>
        <v>#N/A</v>
      </c>
    </row>
    <row r="1186" spans="1:28" hidden="1" x14ac:dyDescent="0.3">
      <c r="A1186" s="1">
        <v>1360</v>
      </c>
      <c r="B1186" s="1" t="s">
        <v>922</v>
      </c>
      <c r="C1186" s="5">
        <v>43860.550254629627</v>
      </c>
      <c r="D1186" s="1" t="s">
        <v>2074</v>
      </c>
      <c r="E1186" s="1" t="s">
        <v>61</v>
      </c>
      <c r="F1186" s="1" t="s">
        <v>719</v>
      </c>
      <c r="G1186" s="1" t="s">
        <v>653</v>
      </c>
      <c r="H1186" s="1" t="s">
        <v>765</v>
      </c>
      <c r="I1186" s="1" t="s">
        <v>55</v>
      </c>
      <c r="J1186" s="1" t="s">
        <v>62</v>
      </c>
      <c r="K1186" s="1" t="s">
        <v>54</v>
      </c>
      <c r="L1186" s="2">
        <v>297.10000000000002</v>
      </c>
      <c r="M1186" s="1" t="s">
        <v>1023</v>
      </c>
      <c r="N1186" s="1" t="s">
        <v>6618</v>
      </c>
      <c r="O1186" s="1" t="s">
        <v>170</v>
      </c>
      <c r="P1186" s="1" t="s">
        <v>1694</v>
      </c>
      <c r="Q1186" s="1" t="s">
        <v>177</v>
      </c>
      <c r="R1186" s="1" t="s">
        <v>218</v>
      </c>
      <c r="S1186" s="1" t="s">
        <v>2028</v>
      </c>
      <c r="T1186" s="1"/>
      <c r="U1186" s="1" t="s">
        <v>1791</v>
      </c>
      <c r="V1186" s="1"/>
      <c r="W1186" s="1" t="s">
        <v>667</v>
      </c>
      <c r="X1186" s="1" t="e">
        <f t="shared" si="90"/>
        <v>#N/A</v>
      </c>
      <c r="Y1186" s="1" t="e">
        <f t="shared" si="91"/>
        <v>#N/A</v>
      </c>
      <c r="Z1186" s="1" t="e">
        <f t="shared" si="92"/>
        <v>#N/A</v>
      </c>
      <c r="AA1186" s="1" t="e">
        <f t="shared" si="93"/>
        <v>#N/A</v>
      </c>
      <c r="AB1186" s="1" t="e">
        <f t="shared" si="94"/>
        <v>#N/A</v>
      </c>
    </row>
    <row r="1187" spans="1:28" hidden="1" x14ac:dyDescent="0.3">
      <c r="A1187" s="1">
        <v>1361</v>
      </c>
      <c r="B1187" s="1" t="s">
        <v>1277</v>
      </c>
      <c r="C1187" s="5">
        <v>43860.569722222222</v>
      </c>
      <c r="D1187" s="1" t="s">
        <v>2075</v>
      </c>
      <c r="E1187" s="1" t="s">
        <v>159</v>
      </c>
      <c r="F1187" s="1" t="s">
        <v>688</v>
      </c>
      <c r="G1187" s="1" t="s">
        <v>653</v>
      </c>
      <c r="H1187" s="1" t="s">
        <v>765</v>
      </c>
      <c r="I1187" s="1" t="s">
        <v>39</v>
      </c>
      <c r="J1187" s="1" t="s">
        <v>210</v>
      </c>
      <c r="K1187" s="1" t="s">
        <v>214</v>
      </c>
      <c r="L1187" s="2">
        <v>39</v>
      </c>
      <c r="M1187" s="1" t="s">
        <v>1279</v>
      </c>
      <c r="N1187" s="1" t="s">
        <v>887</v>
      </c>
      <c r="O1187" s="1" t="s">
        <v>1952</v>
      </c>
      <c r="P1187" s="1"/>
      <c r="Q1187" s="1"/>
      <c r="R1187" s="1" t="s">
        <v>218</v>
      </c>
      <c r="S1187" s="1" t="s">
        <v>1004</v>
      </c>
      <c r="T1187" s="1"/>
      <c r="U1187" s="1" t="s">
        <v>666</v>
      </c>
      <c r="V1187" s="1" t="s">
        <v>667</v>
      </c>
      <c r="W1187" s="1"/>
      <c r="X1187" s="1">
        <f t="shared" si="90"/>
        <v>1361</v>
      </c>
      <c r="Y1187" s="1" t="str">
        <f t="shared" si="91"/>
        <v>Estimación Cancelada Desarrollo</v>
      </c>
      <c r="Z1187" s="1" t="e">
        <f t="shared" si="92"/>
        <v>#N/A</v>
      </c>
      <c r="AA1187" s="1" t="e">
        <f t="shared" si="93"/>
        <v>#N/A</v>
      </c>
      <c r="AB1187" s="1" t="e">
        <f t="shared" si="94"/>
        <v>#N/A</v>
      </c>
    </row>
    <row r="1188" spans="1:28" hidden="1" x14ac:dyDescent="0.3">
      <c r="A1188" s="1">
        <v>1362</v>
      </c>
      <c r="B1188" s="1" t="s">
        <v>927</v>
      </c>
      <c r="C1188" s="5">
        <v>43860.715902777774</v>
      </c>
      <c r="D1188" s="1" t="s">
        <v>2076</v>
      </c>
      <c r="E1188" s="1" t="s">
        <v>61</v>
      </c>
      <c r="F1188" s="1" t="s">
        <v>719</v>
      </c>
      <c r="G1188" s="1" t="s">
        <v>653</v>
      </c>
      <c r="H1188" s="1" t="s">
        <v>765</v>
      </c>
      <c r="I1188" s="1" t="s">
        <v>55</v>
      </c>
      <c r="J1188" s="1" t="s">
        <v>62</v>
      </c>
      <c r="K1188" s="1" t="s">
        <v>54</v>
      </c>
      <c r="L1188" s="2">
        <v>297.10000000000002</v>
      </c>
      <c r="M1188" s="1" t="s">
        <v>1023</v>
      </c>
      <c r="N1188" s="1" t="s">
        <v>6618</v>
      </c>
      <c r="O1188" s="1" t="s">
        <v>2077</v>
      </c>
      <c r="P1188" s="1" t="s">
        <v>1694</v>
      </c>
      <c r="Q1188" s="1" t="s">
        <v>177</v>
      </c>
      <c r="R1188" s="1" t="s">
        <v>218</v>
      </c>
      <c r="S1188" s="1" t="s">
        <v>2078</v>
      </c>
      <c r="T1188" s="1"/>
      <c r="U1188" s="1" t="s">
        <v>1791</v>
      </c>
      <c r="V1188" s="1"/>
      <c r="W1188" s="1" t="s">
        <v>667</v>
      </c>
      <c r="X1188" s="1" t="e">
        <f t="shared" si="90"/>
        <v>#N/A</v>
      </c>
      <c r="Y1188" s="1" t="e">
        <f t="shared" si="91"/>
        <v>#N/A</v>
      </c>
      <c r="Z1188" s="1" t="e">
        <f t="shared" si="92"/>
        <v>#N/A</v>
      </c>
      <c r="AA1188" s="1" t="e">
        <f t="shared" si="93"/>
        <v>#N/A</v>
      </c>
      <c r="AB1188" s="1" t="e">
        <f t="shared" si="94"/>
        <v>#N/A</v>
      </c>
    </row>
    <row r="1189" spans="1:28" hidden="1" x14ac:dyDescent="0.3">
      <c r="A1189" s="1">
        <v>1363</v>
      </c>
      <c r="B1189" s="1" t="s">
        <v>1162</v>
      </c>
      <c r="C1189" s="5">
        <v>43860.722361111111</v>
      </c>
      <c r="D1189" s="1" t="s">
        <v>2079</v>
      </c>
      <c r="E1189" s="1" t="s">
        <v>159</v>
      </c>
      <c r="F1189" s="1" t="s">
        <v>688</v>
      </c>
      <c r="G1189" s="1" t="s">
        <v>653</v>
      </c>
      <c r="H1189" s="1" t="s">
        <v>765</v>
      </c>
      <c r="I1189" s="1" t="s">
        <v>39</v>
      </c>
      <c r="J1189" s="1" t="s">
        <v>210</v>
      </c>
      <c r="K1189" s="1" t="s">
        <v>214</v>
      </c>
      <c r="L1189" s="2">
        <v>2</v>
      </c>
      <c r="M1189" s="1" t="s">
        <v>838</v>
      </c>
      <c r="N1189" s="1" t="s">
        <v>887</v>
      </c>
      <c r="O1189" s="1" t="s">
        <v>170</v>
      </c>
      <c r="P1189" s="1"/>
      <c r="Q1189" s="1"/>
      <c r="R1189" s="1" t="s">
        <v>218</v>
      </c>
      <c r="S1189" s="1" t="s">
        <v>1004</v>
      </c>
      <c r="T1189" s="1"/>
      <c r="U1189" s="1" t="s">
        <v>666</v>
      </c>
      <c r="V1189" s="1" t="s">
        <v>667</v>
      </c>
      <c r="W1189" s="1"/>
      <c r="X1189" s="1" t="e">
        <f t="shared" si="90"/>
        <v>#N/A</v>
      </c>
      <c r="Y1189" s="1" t="e">
        <f t="shared" si="91"/>
        <v>#N/A</v>
      </c>
      <c r="Z1189" s="1" t="e">
        <f t="shared" si="92"/>
        <v>#N/A</v>
      </c>
      <c r="AA1189" s="1" t="e">
        <f t="shared" si="93"/>
        <v>#N/A</v>
      </c>
      <c r="AB1189" s="1" t="e">
        <f t="shared" si="94"/>
        <v>#N/A</v>
      </c>
    </row>
    <row r="1190" spans="1:28" hidden="1" x14ac:dyDescent="0.3">
      <c r="A1190" s="1">
        <v>1364</v>
      </c>
      <c r="B1190" s="1" t="s">
        <v>927</v>
      </c>
      <c r="C1190" s="5">
        <v>43860.756006944444</v>
      </c>
      <c r="D1190" s="1" t="s">
        <v>2080</v>
      </c>
      <c r="E1190" s="1" t="s">
        <v>61</v>
      </c>
      <c r="F1190" s="1" t="s">
        <v>719</v>
      </c>
      <c r="G1190" s="1" t="s">
        <v>653</v>
      </c>
      <c r="H1190" s="1" t="s">
        <v>765</v>
      </c>
      <c r="I1190" s="1" t="s">
        <v>55</v>
      </c>
      <c r="J1190" s="1" t="s">
        <v>62</v>
      </c>
      <c r="K1190" s="1" t="s">
        <v>54</v>
      </c>
      <c r="L1190" s="2">
        <v>297.10000000000002</v>
      </c>
      <c r="M1190" s="1" t="s">
        <v>1023</v>
      </c>
      <c r="N1190" s="1" t="s">
        <v>6618</v>
      </c>
      <c r="O1190" s="1" t="s">
        <v>170</v>
      </c>
      <c r="P1190" s="1" t="s">
        <v>1694</v>
      </c>
      <c r="Q1190" s="1" t="s">
        <v>177</v>
      </c>
      <c r="R1190" s="1" t="s">
        <v>218</v>
      </c>
      <c r="S1190" s="1" t="s">
        <v>2081</v>
      </c>
      <c r="T1190" s="1"/>
      <c r="U1190" s="1" t="s">
        <v>1791</v>
      </c>
      <c r="V1190" s="1"/>
      <c r="W1190" s="1" t="s">
        <v>667</v>
      </c>
      <c r="X1190" s="1" t="e">
        <f t="shared" si="90"/>
        <v>#N/A</v>
      </c>
      <c r="Y1190" s="1" t="e">
        <f t="shared" si="91"/>
        <v>#N/A</v>
      </c>
      <c r="Z1190" s="1" t="e">
        <f t="shared" si="92"/>
        <v>#N/A</v>
      </c>
      <c r="AA1190" s="1" t="e">
        <f t="shared" si="93"/>
        <v>#N/A</v>
      </c>
      <c r="AB1190" s="1" t="e">
        <f t="shared" si="94"/>
        <v>#N/A</v>
      </c>
    </row>
    <row r="1191" spans="1:28" hidden="1" x14ac:dyDescent="0.3">
      <c r="A1191" s="1">
        <v>1365</v>
      </c>
      <c r="B1191" s="1" t="s">
        <v>1162</v>
      </c>
      <c r="C1191" s="5">
        <v>43860.765081018515</v>
      </c>
      <c r="D1191" s="1" t="s">
        <v>2082</v>
      </c>
      <c r="E1191" s="1" t="s">
        <v>216</v>
      </c>
      <c r="F1191" s="1" t="s">
        <v>691</v>
      </c>
      <c r="G1191" s="1" t="s">
        <v>653</v>
      </c>
      <c r="H1191" s="1" t="s">
        <v>765</v>
      </c>
      <c r="I1191" s="1" t="s">
        <v>39</v>
      </c>
      <c r="J1191" s="1" t="s">
        <v>217</v>
      </c>
      <c r="K1191" s="1" t="s">
        <v>214</v>
      </c>
      <c r="L1191" s="2">
        <v>979</v>
      </c>
      <c r="M1191" s="1" t="s">
        <v>692</v>
      </c>
      <c r="N1191" s="1" t="s">
        <v>887</v>
      </c>
      <c r="O1191" s="1" t="s">
        <v>1952</v>
      </c>
      <c r="P1191" s="1"/>
      <c r="Q1191" s="1"/>
      <c r="R1191" s="1" t="s">
        <v>218</v>
      </c>
      <c r="S1191" s="1" t="s">
        <v>1004</v>
      </c>
      <c r="T1191" s="1"/>
      <c r="U1191" s="1" t="s">
        <v>666</v>
      </c>
      <c r="V1191" s="1" t="s">
        <v>667</v>
      </c>
      <c r="W1191" s="1"/>
      <c r="X1191" s="1" t="e">
        <f t="shared" si="90"/>
        <v>#N/A</v>
      </c>
      <c r="Y1191" s="1" t="e">
        <f t="shared" si="91"/>
        <v>#N/A</v>
      </c>
      <c r="Z1191" s="1" t="e">
        <f t="shared" si="92"/>
        <v>#N/A</v>
      </c>
      <c r="AA1191" s="1" t="e">
        <f t="shared" si="93"/>
        <v>#N/A</v>
      </c>
      <c r="AB1191" s="1" t="e">
        <f t="shared" si="94"/>
        <v>#N/A</v>
      </c>
    </row>
    <row r="1192" spans="1:28" hidden="1" x14ac:dyDescent="0.3">
      <c r="A1192" s="1">
        <v>1366</v>
      </c>
      <c r="B1192" s="1" t="s">
        <v>906</v>
      </c>
      <c r="C1192" s="5">
        <v>43861.495115740741</v>
      </c>
      <c r="D1192" s="1" t="s">
        <v>2083</v>
      </c>
      <c r="E1192" s="1" t="s">
        <v>90</v>
      </c>
      <c r="F1192" s="1" t="s">
        <v>700</v>
      </c>
      <c r="G1192" s="1" t="s">
        <v>653</v>
      </c>
      <c r="H1192" s="1" t="s">
        <v>765</v>
      </c>
      <c r="I1192" s="1" t="s">
        <v>123</v>
      </c>
      <c r="J1192" s="1" t="s">
        <v>746</v>
      </c>
      <c r="K1192" s="1" t="s">
        <v>340</v>
      </c>
      <c r="L1192" s="2">
        <v>687</v>
      </c>
      <c r="M1192" s="1" t="s">
        <v>908</v>
      </c>
      <c r="N1192" s="1" t="s">
        <v>887</v>
      </c>
      <c r="O1192" s="1" t="s">
        <v>170</v>
      </c>
      <c r="P1192" s="1"/>
      <c r="Q1192" s="1"/>
      <c r="R1192" s="1" t="s">
        <v>218</v>
      </c>
      <c r="S1192" s="1" t="s">
        <v>1141</v>
      </c>
      <c r="T1192" s="1"/>
      <c r="U1192" s="1" t="s">
        <v>666</v>
      </c>
      <c r="V1192" s="1" t="s">
        <v>667</v>
      </c>
      <c r="W1192" s="1"/>
      <c r="X1192" s="1" t="e">
        <f t="shared" si="90"/>
        <v>#N/A</v>
      </c>
      <c r="Y1192" s="1" t="e">
        <f t="shared" si="91"/>
        <v>#N/A</v>
      </c>
      <c r="Z1192" s="1" t="e">
        <f t="shared" si="92"/>
        <v>#N/A</v>
      </c>
      <c r="AA1192" s="1" t="e">
        <f t="shared" si="93"/>
        <v>#N/A</v>
      </c>
      <c r="AB1192" s="1" t="e">
        <f t="shared" si="94"/>
        <v>#N/A</v>
      </c>
    </row>
    <row r="1193" spans="1:28" hidden="1" x14ac:dyDescent="0.3">
      <c r="A1193" s="1">
        <v>1369</v>
      </c>
      <c r="B1193" s="1" t="s">
        <v>1497</v>
      </c>
      <c r="C1193" s="5">
        <v>43866.616585648146</v>
      </c>
      <c r="D1193" s="1" t="s">
        <v>2086</v>
      </c>
      <c r="E1193" s="1" t="s">
        <v>48</v>
      </c>
      <c r="F1193" s="1" t="s">
        <v>652</v>
      </c>
      <c r="G1193" s="1" t="s">
        <v>653</v>
      </c>
      <c r="H1193" s="1" t="s">
        <v>765</v>
      </c>
      <c r="I1193" s="1" t="s">
        <v>55</v>
      </c>
      <c r="J1193" s="1" t="s">
        <v>277</v>
      </c>
      <c r="K1193" s="1" t="s">
        <v>650</v>
      </c>
      <c r="L1193" s="2">
        <v>611</v>
      </c>
      <c r="M1193" s="1" t="s">
        <v>1702</v>
      </c>
      <c r="N1193" s="1" t="s">
        <v>80</v>
      </c>
      <c r="O1193" s="1" t="s">
        <v>170</v>
      </c>
      <c r="P1193" s="1"/>
      <c r="Q1193" s="1"/>
      <c r="R1193" s="1" t="s">
        <v>218</v>
      </c>
      <c r="S1193" s="1" t="s">
        <v>759</v>
      </c>
      <c r="T1193" s="1"/>
      <c r="U1193" s="1" t="s">
        <v>666</v>
      </c>
      <c r="V1193" s="1" t="s">
        <v>667</v>
      </c>
      <c r="W1193" s="1"/>
      <c r="X1193" s="1" t="e">
        <f t="shared" si="90"/>
        <v>#N/A</v>
      </c>
      <c r="Y1193" s="1" t="e">
        <f t="shared" si="91"/>
        <v>#N/A</v>
      </c>
      <c r="Z1193" s="1" t="e">
        <f t="shared" si="92"/>
        <v>#N/A</v>
      </c>
      <c r="AA1193" s="1" t="e">
        <f t="shared" si="93"/>
        <v>#N/A</v>
      </c>
      <c r="AB1193" s="1" t="e">
        <f t="shared" si="94"/>
        <v>#N/A</v>
      </c>
    </row>
    <row r="1194" spans="1:28" hidden="1" x14ac:dyDescent="0.3">
      <c r="A1194" s="1">
        <v>1370</v>
      </c>
      <c r="B1194" s="1" t="s">
        <v>1110</v>
      </c>
      <c r="C1194" s="5">
        <v>43866.780775462961</v>
      </c>
      <c r="D1194" s="1" t="s">
        <v>2087</v>
      </c>
      <c r="E1194" s="1" t="s">
        <v>90</v>
      </c>
      <c r="F1194" s="1" t="s">
        <v>700</v>
      </c>
      <c r="G1194" s="1" t="s">
        <v>653</v>
      </c>
      <c r="H1194" s="1" t="s">
        <v>765</v>
      </c>
      <c r="I1194" s="1" t="s">
        <v>123</v>
      </c>
      <c r="J1194" s="1" t="s">
        <v>210</v>
      </c>
      <c r="K1194" s="1" t="s">
        <v>340</v>
      </c>
      <c r="L1194" s="2">
        <v>704</v>
      </c>
      <c r="M1194" s="1" t="s">
        <v>747</v>
      </c>
      <c r="N1194" s="1" t="s">
        <v>887</v>
      </c>
      <c r="O1194" s="1" t="s">
        <v>1952</v>
      </c>
      <c r="P1194" s="1"/>
      <c r="Q1194" s="1"/>
      <c r="R1194" s="1" t="s">
        <v>218</v>
      </c>
      <c r="S1194" s="1" t="s">
        <v>759</v>
      </c>
      <c r="T1194" s="1"/>
      <c r="U1194" s="1" t="s">
        <v>666</v>
      </c>
      <c r="V1194" s="1" t="s">
        <v>667</v>
      </c>
      <c r="W1194" s="1"/>
      <c r="X1194" s="1" t="e">
        <f t="shared" si="90"/>
        <v>#N/A</v>
      </c>
      <c r="Y1194" s="1" t="e">
        <f t="shared" si="91"/>
        <v>#N/A</v>
      </c>
      <c r="Z1194" s="1" t="e">
        <f t="shared" si="92"/>
        <v>#N/A</v>
      </c>
      <c r="AA1194" s="1" t="e">
        <f t="shared" si="93"/>
        <v>#N/A</v>
      </c>
      <c r="AB1194" s="1" t="e">
        <f t="shared" si="94"/>
        <v>#N/A</v>
      </c>
    </row>
    <row r="1195" spans="1:28" hidden="1" x14ac:dyDescent="0.3">
      <c r="A1195" s="1">
        <v>1371</v>
      </c>
      <c r="B1195" s="1" t="s">
        <v>1110</v>
      </c>
      <c r="C1195" s="5">
        <v>43867.427847222221</v>
      </c>
      <c r="D1195" s="1" t="s">
        <v>2088</v>
      </c>
      <c r="E1195" s="1" t="s">
        <v>90</v>
      </c>
      <c r="F1195" s="1" t="s">
        <v>700</v>
      </c>
      <c r="G1195" s="1" t="s">
        <v>653</v>
      </c>
      <c r="H1195" s="1" t="s">
        <v>765</v>
      </c>
      <c r="I1195" s="1" t="s">
        <v>123</v>
      </c>
      <c r="J1195" s="1" t="s">
        <v>210</v>
      </c>
      <c r="K1195" s="1" t="s">
        <v>340</v>
      </c>
      <c r="L1195" s="2">
        <v>704</v>
      </c>
      <c r="M1195" s="1" t="s">
        <v>747</v>
      </c>
      <c r="N1195" s="1" t="s">
        <v>887</v>
      </c>
      <c r="O1195" s="1" t="s">
        <v>1952</v>
      </c>
      <c r="P1195" s="1"/>
      <c r="Q1195" s="1"/>
      <c r="R1195" s="1" t="s">
        <v>218</v>
      </c>
      <c r="S1195" s="1" t="s">
        <v>2089</v>
      </c>
      <c r="T1195" s="1"/>
      <c r="U1195" s="1" t="s">
        <v>666</v>
      </c>
      <c r="V1195" s="1" t="s">
        <v>667</v>
      </c>
      <c r="W1195" s="1"/>
      <c r="X1195" s="1" t="e">
        <f t="shared" si="90"/>
        <v>#N/A</v>
      </c>
      <c r="Y1195" s="1" t="e">
        <f t="shared" si="91"/>
        <v>#N/A</v>
      </c>
      <c r="Z1195" s="1" t="e">
        <f t="shared" si="92"/>
        <v>#N/A</v>
      </c>
      <c r="AA1195" s="1" t="e">
        <f t="shared" si="93"/>
        <v>#N/A</v>
      </c>
      <c r="AB1195" s="1" t="e">
        <f t="shared" si="94"/>
        <v>#N/A</v>
      </c>
    </row>
    <row r="1196" spans="1:28" hidden="1" x14ac:dyDescent="0.3">
      <c r="A1196" s="1">
        <v>1372</v>
      </c>
      <c r="B1196" s="1" t="s">
        <v>1110</v>
      </c>
      <c r="C1196" s="5">
        <v>43867.592847222222</v>
      </c>
      <c r="D1196" s="1" t="s">
        <v>2090</v>
      </c>
      <c r="E1196" s="1" t="s">
        <v>90</v>
      </c>
      <c r="F1196" s="1" t="s">
        <v>700</v>
      </c>
      <c r="G1196" s="1" t="s">
        <v>653</v>
      </c>
      <c r="H1196" s="1" t="s">
        <v>765</v>
      </c>
      <c r="I1196" s="1" t="s">
        <v>123</v>
      </c>
      <c r="J1196" s="1" t="s">
        <v>210</v>
      </c>
      <c r="K1196" s="1" t="s">
        <v>340</v>
      </c>
      <c r="L1196" s="2">
        <v>704</v>
      </c>
      <c r="M1196" s="1" t="s">
        <v>747</v>
      </c>
      <c r="N1196" s="1" t="s">
        <v>887</v>
      </c>
      <c r="O1196" s="1" t="s">
        <v>1952</v>
      </c>
      <c r="P1196" s="1"/>
      <c r="Q1196" s="1"/>
      <c r="R1196" s="1" t="s">
        <v>218</v>
      </c>
      <c r="S1196" s="1" t="s">
        <v>759</v>
      </c>
      <c r="T1196" s="1"/>
      <c r="U1196" s="1" t="s">
        <v>666</v>
      </c>
      <c r="V1196" s="1" t="s">
        <v>667</v>
      </c>
      <c r="W1196" s="1"/>
      <c r="X1196" s="1" t="e">
        <f t="shared" si="90"/>
        <v>#N/A</v>
      </c>
      <c r="Y1196" s="1" t="e">
        <f t="shared" si="91"/>
        <v>#N/A</v>
      </c>
      <c r="Z1196" s="1" t="e">
        <f t="shared" si="92"/>
        <v>#N/A</v>
      </c>
      <c r="AA1196" s="1" t="e">
        <f t="shared" si="93"/>
        <v>#N/A</v>
      </c>
      <c r="AB1196" s="1" t="e">
        <f t="shared" si="94"/>
        <v>#N/A</v>
      </c>
    </row>
    <row r="1197" spans="1:28" hidden="1" x14ac:dyDescent="0.3">
      <c r="A1197" s="1">
        <v>1374</v>
      </c>
      <c r="B1197" s="1" t="s">
        <v>340</v>
      </c>
      <c r="C1197" s="5">
        <v>43868.663576388892</v>
      </c>
      <c r="D1197" s="1" t="s">
        <v>2092</v>
      </c>
      <c r="E1197" s="1" t="s">
        <v>90</v>
      </c>
      <c r="F1197" s="1" t="s">
        <v>700</v>
      </c>
      <c r="G1197" s="1" t="s">
        <v>653</v>
      </c>
      <c r="H1197" s="1" t="s">
        <v>765</v>
      </c>
      <c r="I1197" s="1" t="s">
        <v>123</v>
      </c>
      <c r="J1197" s="1" t="s">
        <v>210</v>
      </c>
      <c r="K1197" s="1" t="s">
        <v>340</v>
      </c>
      <c r="L1197" s="2">
        <v>704</v>
      </c>
      <c r="M1197" s="1" t="s">
        <v>747</v>
      </c>
      <c r="N1197" s="1" t="s">
        <v>887</v>
      </c>
      <c r="O1197" s="1" t="s">
        <v>1952</v>
      </c>
      <c r="P1197" s="1"/>
      <c r="Q1197" s="1"/>
      <c r="R1197" s="1" t="s">
        <v>218</v>
      </c>
      <c r="S1197" s="1" t="s">
        <v>759</v>
      </c>
      <c r="T1197" s="1"/>
      <c r="U1197" s="1" t="s">
        <v>666</v>
      </c>
      <c r="V1197" s="1" t="s">
        <v>667</v>
      </c>
      <c r="W1197" s="1"/>
      <c r="X1197" s="1" t="e">
        <f t="shared" si="90"/>
        <v>#N/A</v>
      </c>
      <c r="Y1197" s="1" t="e">
        <f t="shared" si="91"/>
        <v>#N/A</v>
      </c>
      <c r="Z1197" s="1" t="e">
        <f t="shared" si="92"/>
        <v>#N/A</v>
      </c>
      <c r="AA1197" s="1" t="e">
        <f t="shared" si="93"/>
        <v>#N/A</v>
      </c>
      <c r="AB1197" s="1" t="e">
        <f t="shared" si="94"/>
        <v>#N/A</v>
      </c>
    </row>
    <row r="1198" spans="1:28" hidden="1" x14ac:dyDescent="0.3">
      <c r="A1198" s="1">
        <v>1375</v>
      </c>
      <c r="B1198" s="1" t="s">
        <v>340</v>
      </c>
      <c r="C1198" s="5">
        <v>43868.669259259259</v>
      </c>
      <c r="D1198" s="1" t="s">
        <v>2093</v>
      </c>
      <c r="E1198" s="1" t="s">
        <v>90</v>
      </c>
      <c r="F1198" s="1" t="s">
        <v>700</v>
      </c>
      <c r="G1198" s="1" t="s">
        <v>653</v>
      </c>
      <c r="H1198" s="1" t="s">
        <v>765</v>
      </c>
      <c r="I1198" s="1" t="s">
        <v>123</v>
      </c>
      <c r="J1198" s="1" t="s">
        <v>210</v>
      </c>
      <c r="K1198" s="1" t="s">
        <v>340</v>
      </c>
      <c r="L1198" s="2">
        <v>704</v>
      </c>
      <c r="M1198" s="1" t="s">
        <v>747</v>
      </c>
      <c r="N1198" s="1" t="s">
        <v>887</v>
      </c>
      <c r="O1198" s="1" t="s">
        <v>1952</v>
      </c>
      <c r="P1198" s="1"/>
      <c r="Q1198" s="1"/>
      <c r="R1198" s="1" t="s">
        <v>218</v>
      </c>
      <c r="S1198" s="1" t="s">
        <v>759</v>
      </c>
      <c r="T1198" s="1"/>
      <c r="U1198" s="1" t="s">
        <v>666</v>
      </c>
      <c r="V1198" s="1" t="s">
        <v>667</v>
      </c>
      <c r="W1198" s="1"/>
      <c r="X1198" s="1" t="e">
        <f t="shared" si="90"/>
        <v>#N/A</v>
      </c>
      <c r="Y1198" s="1" t="e">
        <f t="shared" si="91"/>
        <v>#N/A</v>
      </c>
      <c r="Z1198" s="1" t="e">
        <f t="shared" si="92"/>
        <v>#N/A</v>
      </c>
      <c r="AA1198" s="1" t="e">
        <f t="shared" si="93"/>
        <v>#N/A</v>
      </c>
      <c r="AB1198" s="1" t="e">
        <f t="shared" si="94"/>
        <v>#N/A</v>
      </c>
    </row>
    <row r="1199" spans="1:28" hidden="1" x14ac:dyDescent="0.3">
      <c r="A1199" s="1">
        <v>1376</v>
      </c>
      <c r="B1199" s="1" t="s">
        <v>1110</v>
      </c>
      <c r="C1199" s="5">
        <v>43871.434502314813</v>
      </c>
      <c r="D1199" s="1" t="s">
        <v>2094</v>
      </c>
      <c r="E1199" s="1" t="s">
        <v>90</v>
      </c>
      <c r="F1199" s="1" t="s">
        <v>700</v>
      </c>
      <c r="G1199" s="1" t="s">
        <v>653</v>
      </c>
      <c r="H1199" s="1" t="s">
        <v>765</v>
      </c>
      <c r="I1199" s="1" t="s">
        <v>123</v>
      </c>
      <c r="J1199" s="1" t="s">
        <v>210</v>
      </c>
      <c r="K1199" s="1" t="s">
        <v>340</v>
      </c>
      <c r="L1199" s="2">
        <v>704</v>
      </c>
      <c r="M1199" s="1" t="s">
        <v>747</v>
      </c>
      <c r="N1199" s="1" t="s">
        <v>887</v>
      </c>
      <c r="O1199" s="1" t="s">
        <v>1952</v>
      </c>
      <c r="P1199" s="1"/>
      <c r="Q1199" s="1"/>
      <c r="R1199" s="1" t="s">
        <v>218</v>
      </c>
      <c r="S1199" s="1" t="s">
        <v>759</v>
      </c>
      <c r="T1199" s="1"/>
      <c r="U1199" s="1" t="s">
        <v>666</v>
      </c>
      <c r="V1199" s="1" t="s">
        <v>667</v>
      </c>
      <c r="W1199" s="1"/>
      <c r="X1199" s="1" t="e">
        <f t="shared" si="90"/>
        <v>#N/A</v>
      </c>
      <c r="Y1199" s="1" t="e">
        <f t="shared" si="91"/>
        <v>#N/A</v>
      </c>
      <c r="Z1199" s="1" t="e">
        <f t="shared" si="92"/>
        <v>#N/A</v>
      </c>
      <c r="AA1199" s="1" t="e">
        <f t="shared" si="93"/>
        <v>#N/A</v>
      </c>
      <c r="AB1199" s="1" t="e">
        <f t="shared" si="94"/>
        <v>#N/A</v>
      </c>
    </row>
    <row r="1200" spans="1:28" hidden="1" x14ac:dyDescent="0.3">
      <c r="A1200" s="1">
        <v>1377</v>
      </c>
      <c r="B1200" s="1" t="s">
        <v>340</v>
      </c>
      <c r="C1200" s="5">
        <v>43871.457129629627</v>
      </c>
      <c r="D1200" s="1" t="s">
        <v>2095</v>
      </c>
      <c r="E1200" s="1" t="s">
        <v>90</v>
      </c>
      <c r="F1200" s="1" t="s">
        <v>700</v>
      </c>
      <c r="G1200" s="1" t="s">
        <v>653</v>
      </c>
      <c r="H1200" s="1" t="s">
        <v>765</v>
      </c>
      <c r="I1200" s="1" t="s">
        <v>123</v>
      </c>
      <c r="J1200" s="1" t="s">
        <v>210</v>
      </c>
      <c r="K1200" s="1" t="s">
        <v>340</v>
      </c>
      <c r="L1200" s="2">
        <v>704</v>
      </c>
      <c r="M1200" s="1" t="s">
        <v>747</v>
      </c>
      <c r="N1200" s="1" t="s">
        <v>887</v>
      </c>
      <c r="O1200" s="1" t="s">
        <v>1952</v>
      </c>
      <c r="P1200" s="1"/>
      <c r="Q1200" s="1"/>
      <c r="R1200" s="1" t="s">
        <v>218</v>
      </c>
      <c r="S1200" s="1" t="s">
        <v>759</v>
      </c>
      <c r="T1200" s="1"/>
      <c r="U1200" s="1" t="s">
        <v>666</v>
      </c>
      <c r="V1200" s="1" t="s">
        <v>667</v>
      </c>
      <c r="W1200" s="1"/>
      <c r="X1200" s="1" t="e">
        <f t="shared" si="90"/>
        <v>#N/A</v>
      </c>
      <c r="Y1200" s="1" t="e">
        <f t="shared" si="91"/>
        <v>#N/A</v>
      </c>
      <c r="Z1200" s="1" t="e">
        <f t="shared" si="92"/>
        <v>#N/A</v>
      </c>
      <c r="AA1200" s="1" t="e">
        <f t="shared" si="93"/>
        <v>#N/A</v>
      </c>
      <c r="AB1200" s="1" t="e">
        <f t="shared" si="94"/>
        <v>#N/A</v>
      </c>
    </row>
    <row r="1201" spans="1:28" hidden="1" x14ac:dyDescent="0.3">
      <c r="A1201" s="1">
        <v>1378</v>
      </c>
      <c r="B1201" s="1" t="s">
        <v>1110</v>
      </c>
      <c r="C1201" s="5">
        <v>43872.538807870369</v>
      </c>
      <c r="D1201" s="1" t="s">
        <v>2096</v>
      </c>
      <c r="E1201" s="1" t="s">
        <v>90</v>
      </c>
      <c r="F1201" s="1" t="s">
        <v>700</v>
      </c>
      <c r="G1201" s="1" t="s">
        <v>653</v>
      </c>
      <c r="H1201" s="1" t="s">
        <v>765</v>
      </c>
      <c r="I1201" s="1" t="s">
        <v>123</v>
      </c>
      <c r="J1201" s="1" t="s">
        <v>210</v>
      </c>
      <c r="K1201" s="1" t="s">
        <v>340</v>
      </c>
      <c r="L1201" s="2">
        <v>704</v>
      </c>
      <c r="M1201" s="1" t="s">
        <v>747</v>
      </c>
      <c r="N1201" s="1" t="s">
        <v>887</v>
      </c>
      <c r="O1201" s="1" t="s">
        <v>1952</v>
      </c>
      <c r="P1201" s="1"/>
      <c r="Q1201" s="1"/>
      <c r="R1201" s="1" t="s">
        <v>218</v>
      </c>
      <c r="S1201" s="1" t="s">
        <v>2097</v>
      </c>
      <c r="T1201" s="1"/>
      <c r="U1201" s="1" t="s">
        <v>666</v>
      </c>
      <c r="V1201" s="1" t="s">
        <v>667</v>
      </c>
      <c r="W1201" s="1"/>
      <c r="X1201" s="1" t="e">
        <f t="shared" si="90"/>
        <v>#N/A</v>
      </c>
      <c r="Y1201" s="1" t="e">
        <f t="shared" si="91"/>
        <v>#N/A</v>
      </c>
      <c r="Z1201" s="1" t="e">
        <f t="shared" si="92"/>
        <v>#N/A</v>
      </c>
      <c r="AA1201" s="1" t="e">
        <f t="shared" si="93"/>
        <v>#N/A</v>
      </c>
      <c r="AB1201" s="1" t="e">
        <f t="shared" si="94"/>
        <v>#N/A</v>
      </c>
    </row>
    <row r="1202" spans="1:28" hidden="1" x14ac:dyDescent="0.3">
      <c r="A1202" s="1">
        <v>1383</v>
      </c>
      <c r="B1202" s="1" t="s">
        <v>1110</v>
      </c>
      <c r="C1202" s="5">
        <v>43874.551805555559</v>
      </c>
      <c r="D1202" s="1" t="s">
        <v>2101</v>
      </c>
      <c r="E1202" s="1" t="s">
        <v>90</v>
      </c>
      <c r="F1202" s="1" t="s">
        <v>700</v>
      </c>
      <c r="G1202" s="1" t="s">
        <v>653</v>
      </c>
      <c r="H1202" s="1" t="s">
        <v>765</v>
      </c>
      <c r="I1202" s="1" t="s">
        <v>123</v>
      </c>
      <c r="J1202" s="1" t="s">
        <v>210</v>
      </c>
      <c r="K1202" s="1" t="s">
        <v>340</v>
      </c>
      <c r="L1202" s="2">
        <v>704</v>
      </c>
      <c r="M1202" s="1" t="s">
        <v>747</v>
      </c>
      <c r="N1202" s="1" t="s">
        <v>887</v>
      </c>
      <c r="O1202" s="1" t="s">
        <v>1952</v>
      </c>
      <c r="P1202" s="1"/>
      <c r="Q1202" s="1"/>
      <c r="R1202" s="1" t="s">
        <v>218</v>
      </c>
      <c r="S1202" s="1" t="s">
        <v>759</v>
      </c>
      <c r="T1202" s="1"/>
      <c r="U1202" s="1" t="s">
        <v>666</v>
      </c>
      <c r="V1202" s="1" t="s">
        <v>667</v>
      </c>
      <c r="W1202" s="1"/>
      <c r="X1202" s="1" t="e">
        <f t="shared" si="90"/>
        <v>#N/A</v>
      </c>
      <c r="Y1202" s="1" t="e">
        <f t="shared" si="91"/>
        <v>#N/A</v>
      </c>
      <c r="Z1202" s="1" t="e">
        <f t="shared" si="92"/>
        <v>#N/A</v>
      </c>
      <c r="AA1202" s="1" t="e">
        <f t="shared" si="93"/>
        <v>#N/A</v>
      </c>
      <c r="AB1202" s="1" t="e">
        <f t="shared" si="94"/>
        <v>#N/A</v>
      </c>
    </row>
    <row r="1203" spans="1:28" hidden="1" x14ac:dyDescent="0.3">
      <c r="A1203" s="1">
        <v>1384</v>
      </c>
      <c r="B1203" s="1" t="s">
        <v>1110</v>
      </c>
      <c r="C1203" s="5">
        <v>43874.581921296296</v>
      </c>
      <c r="D1203" s="1" t="s">
        <v>2102</v>
      </c>
      <c r="E1203" s="1" t="s">
        <v>90</v>
      </c>
      <c r="F1203" s="1" t="s">
        <v>700</v>
      </c>
      <c r="G1203" s="1" t="s">
        <v>653</v>
      </c>
      <c r="H1203" s="1" t="s">
        <v>765</v>
      </c>
      <c r="I1203" s="1" t="s">
        <v>123</v>
      </c>
      <c r="J1203" s="1" t="s">
        <v>210</v>
      </c>
      <c r="K1203" s="1" t="s">
        <v>340</v>
      </c>
      <c r="L1203" s="2">
        <v>704</v>
      </c>
      <c r="M1203" s="1" t="s">
        <v>747</v>
      </c>
      <c r="N1203" s="1" t="s">
        <v>887</v>
      </c>
      <c r="O1203" s="1" t="s">
        <v>1952</v>
      </c>
      <c r="P1203" s="1"/>
      <c r="Q1203" s="1"/>
      <c r="R1203" s="1" t="s">
        <v>218</v>
      </c>
      <c r="S1203" s="1" t="s">
        <v>759</v>
      </c>
      <c r="T1203" s="1"/>
      <c r="U1203" s="1" t="s">
        <v>666</v>
      </c>
      <c r="V1203" s="1" t="s">
        <v>667</v>
      </c>
      <c r="W1203" s="1"/>
      <c r="X1203" s="1" t="e">
        <f t="shared" si="90"/>
        <v>#N/A</v>
      </c>
      <c r="Y1203" s="1" t="e">
        <f t="shared" si="91"/>
        <v>#N/A</v>
      </c>
      <c r="Z1203" s="1" t="e">
        <f t="shared" si="92"/>
        <v>#N/A</v>
      </c>
      <c r="AA1203" s="1" t="e">
        <f t="shared" si="93"/>
        <v>#N/A</v>
      </c>
      <c r="AB1203" s="1" t="e">
        <f t="shared" si="94"/>
        <v>#N/A</v>
      </c>
    </row>
    <row r="1204" spans="1:28" hidden="1" x14ac:dyDescent="0.3">
      <c r="A1204" s="1">
        <v>1385</v>
      </c>
      <c r="B1204" s="1" t="s">
        <v>1222</v>
      </c>
      <c r="C1204" s="5">
        <v>43875.402071759258</v>
      </c>
      <c r="D1204" s="1" t="s">
        <v>2103</v>
      </c>
      <c r="E1204" s="1" t="s">
        <v>48</v>
      </c>
      <c r="F1204" s="1" t="s">
        <v>652</v>
      </c>
      <c r="G1204" s="1" t="s">
        <v>653</v>
      </c>
      <c r="H1204" s="1" t="s">
        <v>765</v>
      </c>
      <c r="I1204" s="1" t="s">
        <v>55</v>
      </c>
      <c r="J1204" s="1" t="s">
        <v>277</v>
      </c>
      <c r="K1204" s="1" t="s">
        <v>650</v>
      </c>
      <c r="L1204" s="2">
        <v>614</v>
      </c>
      <c r="M1204" s="1" t="s">
        <v>808</v>
      </c>
      <c r="N1204" s="1" t="s">
        <v>887</v>
      </c>
      <c r="O1204" s="1" t="s">
        <v>1952</v>
      </c>
      <c r="P1204" s="1"/>
      <c r="Q1204" s="1"/>
      <c r="R1204" s="1" t="s">
        <v>218</v>
      </c>
      <c r="S1204" s="1" t="s">
        <v>1949</v>
      </c>
      <c r="T1204" s="1"/>
      <c r="U1204" s="1" t="s">
        <v>666</v>
      </c>
      <c r="V1204" s="1" t="s">
        <v>667</v>
      </c>
      <c r="W1204" s="1"/>
      <c r="X1204" s="1" t="e">
        <f t="shared" si="90"/>
        <v>#N/A</v>
      </c>
      <c r="Y1204" s="1" t="e">
        <f t="shared" si="91"/>
        <v>#N/A</v>
      </c>
      <c r="Z1204" s="1" t="e">
        <f t="shared" si="92"/>
        <v>#N/A</v>
      </c>
      <c r="AA1204" s="1" t="e">
        <f t="shared" si="93"/>
        <v>#N/A</v>
      </c>
      <c r="AB1204" s="1" t="e">
        <f t="shared" si="94"/>
        <v>#N/A</v>
      </c>
    </row>
    <row r="1205" spans="1:28" hidden="1" x14ac:dyDescent="0.3">
      <c r="A1205" s="1">
        <v>1389</v>
      </c>
      <c r="B1205" s="1" t="s">
        <v>340</v>
      </c>
      <c r="C1205" s="5">
        <v>43878.72011574074</v>
      </c>
      <c r="D1205" s="1" t="s">
        <v>2109</v>
      </c>
      <c r="E1205" s="1" t="s">
        <v>90</v>
      </c>
      <c r="F1205" s="1" t="s">
        <v>700</v>
      </c>
      <c r="G1205" s="1" t="s">
        <v>653</v>
      </c>
      <c r="H1205" s="1" t="s">
        <v>765</v>
      </c>
      <c r="I1205" s="1" t="s">
        <v>123</v>
      </c>
      <c r="J1205" s="1" t="s">
        <v>210</v>
      </c>
      <c r="K1205" s="1" t="s">
        <v>340</v>
      </c>
      <c r="L1205" s="2">
        <v>704</v>
      </c>
      <c r="M1205" s="1" t="s">
        <v>747</v>
      </c>
      <c r="N1205" s="1" t="s">
        <v>887</v>
      </c>
      <c r="O1205" s="1" t="s">
        <v>1952</v>
      </c>
      <c r="P1205" s="1"/>
      <c r="Q1205" s="1"/>
      <c r="R1205" s="1" t="s">
        <v>218</v>
      </c>
      <c r="S1205" s="1" t="s">
        <v>2110</v>
      </c>
      <c r="T1205" s="1"/>
      <c r="U1205" s="1" t="s">
        <v>666</v>
      </c>
      <c r="V1205" s="1" t="s">
        <v>667</v>
      </c>
      <c r="W1205" s="1"/>
      <c r="X1205" s="1" t="e">
        <f t="shared" si="90"/>
        <v>#N/A</v>
      </c>
      <c r="Y1205" s="1" t="e">
        <f t="shared" si="91"/>
        <v>#N/A</v>
      </c>
      <c r="Z1205" s="1" t="e">
        <f t="shared" si="92"/>
        <v>#N/A</v>
      </c>
      <c r="AA1205" s="1" t="e">
        <f t="shared" si="93"/>
        <v>#N/A</v>
      </c>
      <c r="AB1205" s="1" t="e">
        <f t="shared" si="94"/>
        <v>#N/A</v>
      </c>
    </row>
    <row r="1206" spans="1:28" hidden="1" x14ac:dyDescent="0.3">
      <c r="A1206" s="1">
        <v>1390</v>
      </c>
      <c r="B1206" s="1" t="s">
        <v>340</v>
      </c>
      <c r="C1206" s="5">
        <v>43878.727789351855</v>
      </c>
      <c r="D1206" s="1" t="s">
        <v>2111</v>
      </c>
      <c r="E1206" s="1" t="s">
        <v>90</v>
      </c>
      <c r="F1206" s="1" t="s">
        <v>700</v>
      </c>
      <c r="G1206" s="1" t="s">
        <v>653</v>
      </c>
      <c r="H1206" s="1" t="s">
        <v>765</v>
      </c>
      <c r="I1206" s="1" t="s">
        <v>123</v>
      </c>
      <c r="J1206" s="1" t="s">
        <v>210</v>
      </c>
      <c r="K1206" s="1" t="s">
        <v>340</v>
      </c>
      <c r="L1206" s="2">
        <v>704</v>
      </c>
      <c r="M1206" s="1" t="s">
        <v>747</v>
      </c>
      <c r="N1206" s="1" t="s">
        <v>887</v>
      </c>
      <c r="O1206" s="1" t="s">
        <v>1952</v>
      </c>
      <c r="P1206" s="1"/>
      <c r="Q1206" s="1"/>
      <c r="R1206" s="1" t="s">
        <v>218</v>
      </c>
      <c r="S1206" s="1" t="s">
        <v>759</v>
      </c>
      <c r="T1206" s="1"/>
      <c r="U1206" s="1" t="s">
        <v>666</v>
      </c>
      <c r="V1206" s="1" t="s">
        <v>667</v>
      </c>
      <c r="W1206" s="1"/>
      <c r="X1206" s="1" t="e">
        <f t="shared" si="90"/>
        <v>#N/A</v>
      </c>
      <c r="Y1206" s="1" t="e">
        <f t="shared" si="91"/>
        <v>#N/A</v>
      </c>
      <c r="Z1206" s="1" t="e">
        <f t="shared" si="92"/>
        <v>#N/A</v>
      </c>
      <c r="AA1206" s="1" t="e">
        <f t="shared" si="93"/>
        <v>#N/A</v>
      </c>
      <c r="AB1206" s="1" t="e">
        <f t="shared" si="94"/>
        <v>#N/A</v>
      </c>
    </row>
    <row r="1207" spans="1:28" hidden="1" x14ac:dyDescent="0.3">
      <c r="A1207" s="1">
        <v>1392</v>
      </c>
      <c r="B1207" s="1" t="s">
        <v>1277</v>
      </c>
      <c r="C1207" s="5">
        <v>43879.711759259262</v>
      </c>
      <c r="D1207" s="1" t="s">
        <v>2113</v>
      </c>
      <c r="E1207" s="1" t="s">
        <v>159</v>
      </c>
      <c r="F1207" s="1" t="s">
        <v>688</v>
      </c>
      <c r="G1207" s="1" t="s">
        <v>653</v>
      </c>
      <c r="H1207" s="1" t="s">
        <v>765</v>
      </c>
      <c r="I1207" s="1" t="s">
        <v>39</v>
      </c>
      <c r="J1207" s="1" t="s">
        <v>210</v>
      </c>
      <c r="K1207" s="1" t="s">
        <v>214</v>
      </c>
      <c r="L1207" s="2">
        <v>2</v>
      </c>
      <c r="M1207" s="1" t="s">
        <v>838</v>
      </c>
      <c r="N1207" s="1" t="s">
        <v>887</v>
      </c>
      <c r="O1207" s="1" t="s">
        <v>1952</v>
      </c>
      <c r="P1207" s="1"/>
      <c r="Q1207" s="1"/>
      <c r="R1207" s="1" t="s">
        <v>218</v>
      </c>
      <c r="S1207" s="1" t="s">
        <v>2114</v>
      </c>
      <c r="T1207" s="1"/>
      <c r="U1207" s="1" t="s">
        <v>666</v>
      </c>
      <c r="V1207" s="1" t="s">
        <v>667</v>
      </c>
      <c r="W1207" s="1"/>
      <c r="X1207" s="1" t="e">
        <f t="shared" si="90"/>
        <v>#N/A</v>
      </c>
      <c r="Y1207" s="1" t="e">
        <f t="shared" si="91"/>
        <v>#N/A</v>
      </c>
      <c r="Z1207" s="1" t="e">
        <f t="shared" si="92"/>
        <v>#N/A</v>
      </c>
      <c r="AA1207" s="1" t="e">
        <f t="shared" si="93"/>
        <v>#N/A</v>
      </c>
      <c r="AB1207" s="1" t="e">
        <f t="shared" si="94"/>
        <v>#N/A</v>
      </c>
    </row>
    <row r="1208" spans="1:28" hidden="1" x14ac:dyDescent="0.3">
      <c r="A1208" s="1">
        <v>1393</v>
      </c>
      <c r="B1208" s="1" t="s">
        <v>1110</v>
      </c>
      <c r="C1208" s="5">
        <v>43879.721053240741</v>
      </c>
      <c r="D1208" s="1" t="s">
        <v>2115</v>
      </c>
      <c r="E1208" s="1" t="s">
        <v>90</v>
      </c>
      <c r="F1208" s="1" t="s">
        <v>700</v>
      </c>
      <c r="G1208" s="1" t="s">
        <v>653</v>
      </c>
      <c r="H1208" s="1" t="s">
        <v>765</v>
      </c>
      <c r="I1208" s="1" t="s">
        <v>477</v>
      </c>
      <c r="J1208" s="1" t="s">
        <v>210</v>
      </c>
      <c r="K1208" s="1" t="s">
        <v>340</v>
      </c>
      <c r="L1208" s="2">
        <v>704</v>
      </c>
      <c r="M1208" s="1" t="s">
        <v>747</v>
      </c>
      <c r="N1208" s="1" t="s">
        <v>887</v>
      </c>
      <c r="O1208" s="1" t="s">
        <v>1952</v>
      </c>
      <c r="P1208" s="1"/>
      <c r="Q1208" s="1"/>
      <c r="R1208" s="1" t="s">
        <v>218</v>
      </c>
      <c r="S1208" s="1" t="s">
        <v>759</v>
      </c>
      <c r="T1208" s="1"/>
      <c r="U1208" s="1" t="s">
        <v>666</v>
      </c>
      <c r="V1208" s="1" t="s">
        <v>667</v>
      </c>
      <c r="W1208" s="1"/>
      <c r="X1208" s="1" t="e">
        <f t="shared" si="90"/>
        <v>#N/A</v>
      </c>
      <c r="Y1208" s="1" t="e">
        <f t="shared" si="91"/>
        <v>#N/A</v>
      </c>
      <c r="Z1208" s="1" t="e">
        <f t="shared" si="92"/>
        <v>#N/A</v>
      </c>
      <c r="AA1208" s="1" t="e">
        <f t="shared" si="93"/>
        <v>#N/A</v>
      </c>
      <c r="AB1208" s="1" t="e">
        <f t="shared" si="94"/>
        <v>#N/A</v>
      </c>
    </row>
    <row r="1209" spans="1:28" hidden="1" x14ac:dyDescent="0.3">
      <c r="A1209" s="1">
        <v>1394</v>
      </c>
      <c r="B1209" s="1" t="s">
        <v>906</v>
      </c>
      <c r="C1209" s="5">
        <v>43879.755046296297</v>
      </c>
      <c r="D1209" s="1" t="s">
        <v>2116</v>
      </c>
      <c r="E1209" s="1" t="s">
        <v>90</v>
      </c>
      <c r="F1209" s="1" t="s">
        <v>700</v>
      </c>
      <c r="G1209" s="1" t="s">
        <v>653</v>
      </c>
      <c r="H1209" s="1" t="s">
        <v>765</v>
      </c>
      <c r="I1209" s="1" t="s">
        <v>123</v>
      </c>
      <c r="J1209" s="1" t="s">
        <v>746</v>
      </c>
      <c r="K1209" s="1" t="s">
        <v>340</v>
      </c>
      <c r="L1209" s="2">
        <v>687</v>
      </c>
      <c r="M1209" s="1" t="s">
        <v>908</v>
      </c>
      <c r="N1209" s="1" t="s">
        <v>887</v>
      </c>
      <c r="O1209" s="1" t="s">
        <v>170</v>
      </c>
      <c r="P1209" s="1"/>
      <c r="Q1209" s="1"/>
      <c r="R1209" s="1" t="s">
        <v>218</v>
      </c>
      <c r="S1209" s="1" t="s">
        <v>1004</v>
      </c>
      <c r="T1209" s="1"/>
      <c r="U1209" s="1" t="s">
        <v>666</v>
      </c>
      <c r="V1209" s="1" t="s">
        <v>667</v>
      </c>
      <c r="W1209" s="1"/>
      <c r="X1209" s="1" t="e">
        <f t="shared" si="90"/>
        <v>#N/A</v>
      </c>
      <c r="Y1209" s="1" t="e">
        <f t="shared" si="91"/>
        <v>#N/A</v>
      </c>
      <c r="Z1209" s="1" t="e">
        <f t="shared" si="92"/>
        <v>#N/A</v>
      </c>
      <c r="AA1209" s="1" t="e">
        <f t="shared" si="93"/>
        <v>#N/A</v>
      </c>
      <c r="AB1209" s="1" t="e">
        <f t="shared" si="94"/>
        <v>#N/A</v>
      </c>
    </row>
    <row r="1210" spans="1:28" hidden="1" x14ac:dyDescent="0.3">
      <c r="A1210" s="1">
        <v>1395</v>
      </c>
      <c r="B1210" s="1" t="s">
        <v>906</v>
      </c>
      <c r="C1210" s="5">
        <v>43879.765844907408</v>
      </c>
      <c r="D1210" s="1" t="s">
        <v>2117</v>
      </c>
      <c r="E1210" s="1" t="s">
        <v>90</v>
      </c>
      <c r="F1210" s="1" t="s">
        <v>700</v>
      </c>
      <c r="G1210" s="1" t="s">
        <v>653</v>
      </c>
      <c r="H1210" s="1" t="s">
        <v>765</v>
      </c>
      <c r="I1210" s="1" t="s">
        <v>123</v>
      </c>
      <c r="J1210" s="1" t="s">
        <v>746</v>
      </c>
      <c r="K1210" s="1" t="s">
        <v>340</v>
      </c>
      <c r="L1210" s="2">
        <v>890</v>
      </c>
      <c r="M1210" s="1" t="s">
        <v>1007</v>
      </c>
      <c r="N1210" s="1" t="s">
        <v>887</v>
      </c>
      <c r="O1210" s="1" t="s">
        <v>170</v>
      </c>
      <c r="P1210" s="1"/>
      <c r="Q1210" s="1"/>
      <c r="R1210" s="1" t="s">
        <v>218</v>
      </c>
      <c r="S1210" s="1" t="s">
        <v>1004</v>
      </c>
      <c r="T1210" s="1"/>
      <c r="U1210" s="1" t="s">
        <v>666</v>
      </c>
      <c r="V1210" s="1" t="s">
        <v>667</v>
      </c>
      <c r="W1210" s="1"/>
      <c r="X1210" s="1" t="e">
        <f t="shared" si="90"/>
        <v>#N/A</v>
      </c>
      <c r="Y1210" s="1" t="e">
        <f t="shared" si="91"/>
        <v>#N/A</v>
      </c>
      <c r="Z1210" s="1" t="e">
        <f t="shared" si="92"/>
        <v>#N/A</v>
      </c>
      <c r="AA1210" s="1" t="e">
        <f t="shared" si="93"/>
        <v>#N/A</v>
      </c>
      <c r="AB1210" s="1" t="e">
        <f t="shared" si="94"/>
        <v>#N/A</v>
      </c>
    </row>
    <row r="1211" spans="1:28" hidden="1" x14ac:dyDescent="0.3">
      <c r="A1211" s="1">
        <v>1399</v>
      </c>
      <c r="B1211" s="1" t="s">
        <v>1110</v>
      </c>
      <c r="C1211" s="5">
        <v>43881.44835648148</v>
      </c>
      <c r="D1211" s="1" t="s">
        <v>2120</v>
      </c>
      <c r="E1211" s="1" t="s">
        <v>90</v>
      </c>
      <c r="F1211" s="1" t="s">
        <v>700</v>
      </c>
      <c r="G1211" s="1" t="s">
        <v>653</v>
      </c>
      <c r="H1211" s="1" t="s">
        <v>765</v>
      </c>
      <c r="I1211" s="1" t="s">
        <v>123</v>
      </c>
      <c r="J1211" s="1" t="s">
        <v>210</v>
      </c>
      <c r="K1211" s="1" t="s">
        <v>340</v>
      </c>
      <c r="L1211" s="2">
        <v>704</v>
      </c>
      <c r="M1211" s="1" t="s">
        <v>747</v>
      </c>
      <c r="N1211" s="1" t="s">
        <v>887</v>
      </c>
      <c r="O1211" s="1" t="s">
        <v>1952</v>
      </c>
      <c r="P1211" s="1"/>
      <c r="Q1211" s="1"/>
      <c r="R1211" s="1" t="s">
        <v>218</v>
      </c>
      <c r="S1211" s="1" t="s">
        <v>759</v>
      </c>
      <c r="T1211" s="1"/>
      <c r="U1211" s="1" t="s">
        <v>666</v>
      </c>
      <c r="V1211" s="1" t="s">
        <v>667</v>
      </c>
      <c r="W1211" s="1"/>
      <c r="X1211" s="1" t="e">
        <f t="shared" si="90"/>
        <v>#N/A</v>
      </c>
      <c r="Y1211" s="1" t="e">
        <f t="shared" si="91"/>
        <v>#N/A</v>
      </c>
      <c r="Z1211" s="1" t="e">
        <f t="shared" si="92"/>
        <v>#N/A</v>
      </c>
      <c r="AA1211" s="1" t="e">
        <f t="shared" si="93"/>
        <v>#N/A</v>
      </c>
      <c r="AB1211" s="1" t="e">
        <f t="shared" si="94"/>
        <v>#N/A</v>
      </c>
    </row>
    <row r="1212" spans="1:28" hidden="1" x14ac:dyDescent="0.3">
      <c r="A1212" s="1">
        <v>1400</v>
      </c>
      <c r="B1212" s="1" t="s">
        <v>1110</v>
      </c>
      <c r="C1212" s="5">
        <v>43881.480856481481</v>
      </c>
      <c r="D1212" s="1" t="s">
        <v>2121</v>
      </c>
      <c r="E1212" s="1" t="s">
        <v>90</v>
      </c>
      <c r="F1212" s="1" t="s">
        <v>700</v>
      </c>
      <c r="G1212" s="1" t="s">
        <v>653</v>
      </c>
      <c r="H1212" s="1" t="s">
        <v>765</v>
      </c>
      <c r="I1212" s="1" t="s">
        <v>123</v>
      </c>
      <c r="J1212" s="1" t="s">
        <v>210</v>
      </c>
      <c r="K1212" s="1" t="s">
        <v>340</v>
      </c>
      <c r="L1212" s="2">
        <v>704</v>
      </c>
      <c r="M1212" s="1" t="s">
        <v>747</v>
      </c>
      <c r="N1212" s="1" t="s">
        <v>887</v>
      </c>
      <c r="O1212" s="1" t="s">
        <v>1952</v>
      </c>
      <c r="P1212" s="1"/>
      <c r="Q1212" s="1"/>
      <c r="R1212" s="1" t="s">
        <v>218</v>
      </c>
      <c r="S1212" s="1" t="s">
        <v>759</v>
      </c>
      <c r="T1212" s="1"/>
      <c r="U1212" s="1" t="s">
        <v>666</v>
      </c>
      <c r="V1212" s="1" t="s">
        <v>667</v>
      </c>
      <c r="W1212" s="1"/>
      <c r="X1212" s="1" t="e">
        <f t="shared" si="90"/>
        <v>#N/A</v>
      </c>
      <c r="Y1212" s="1" t="e">
        <f t="shared" si="91"/>
        <v>#N/A</v>
      </c>
      <c r="Z1212" s="1" t="e">
        <f t="shared" si="92"/>
        <v>#N/A</v>
      </c>
      <c r="AA1212" s="1" t="e">
        <f t="shared" si="93"/>
        <v>#N/A</v>
      </c>
      <c r="AB1212" s="1" t="e">
        <f t="shared" si="94"/>
        <v>#N/A</v>
      </c>
    </row>
    <row r="1213" spans="1:28" hidden="1" x14ac:dyDescent="0.3">
      <c r="A1213" s="1">
        <v>1402</v>
      </c>
      <c r="B1213" s="1" t="s">
        <v>1110</v>
      </c>
      <c r="C1213" s="5">
        <v>43881.667337962965</v>
      </c>
      <c r="D1213" s="1" t="s">
        <v>2122</v>
      </c>
      <c r="E1213" s="1" t="s">
        <v>90</v>
      </c>
      <c r="F1213" s="1" t="s">
        <v>700</v>
      </c>
      <c r="G1213" s="1" t="s">
        <v>653</v>
      </c>
      <c r="H1213" s="1" t="s">
        <v>765</v>
      </c>
      <c r="I1213" s="1" t="s">
        <v>123</v>
      </c>
      <c r="J1213" s="1" t="s">
        <v>210</v>
      </c>
      <c r="K1213" s="1" t="s">
        <v>340</v>
      </c>
      <c r="L1213" s="2">
        <v>704</v>
      </c>
      <c r="M1213" s="1" t="s">
        <v>747</v>
      </c>
      <c r="N1213" s="1" t="s">
        <v>887</v>
      </c>
      <c r="O1213" s="1" t="s">
        <v>1952</v>
      </c>
      <c r="P1213" s="1"/>
      <c r="Q1213" s="1"/>
      <c r="R1213" s="1" t="s">
        <v>218</v>
      </c>
      <c r="S1213" s="1" t="s">
        <v>2123</v>
      </c>
      <c r="T1213" s="1"/>
      <c r="U1213" s="1" t="s">
        <v>666</v>
      </c>
      <c r="V1213" s="1" t="s">
        <v>667</v>
      </c>
      <c r="W1213" s="1"/>
      <c r="X1213" s="1" t="e">
        <f t="shared" si="90"/>
        <v>#N/A</v>
      </c>
      <c r="Y1213" s="1" t="e">
        <f t="shared" si="91"/>
        <v>#N/A</v>
      </c>
      <c r="Z1213" s="1" t="e">
        <f t="shared" si="92"/>
        <v>#N/A</v>
      </c>
      <c r="AA1213" s="1" t="e">
        <f t="shared" si="93"/>
        <v>#N/A</v>
      </c>
      <c r="AB1213" s="1" t="e">
        <f t="shared" si="94"/>
        <v>#N/A</v>
      </c>
    </row>
    <row r="1214" spans="1:28" hidden="1" x14ac:dyDescent="0.3">
      <c r="A1214" s="1">
        <v>1403</v>
      </c>
      <c r="B1214" s="1" t="s">
        <v>922</v>
      </c>
      <c r="C1214" s="5">
        <v>43881.769143518519</v>
      </c>
      <c r="D1214" s="1" t="s">
        <v>2124</v>
      </c>
      <c r="E1214" s="1" t="s">
        <v>61</v>
      </c>
      <c r="F1214" s="1" t="s">
        <v>719</v>
      </c>
      <c r="G1214" s="1" t="s">
        <v>653</v>
      </c>
      <c r="H1214" s="1" t="s">
        <v>765</v>
      </c>
      <c r="I1214" s="1" t="s">
        <v>55</v>
      </c>
      <c r="J1214" s="1" t="s">
        <v>62</v>
      </c>
      <c r="K1214" s="1" t="s">
        <v>54</v>
      </c>
      <c r="L1214" s="2">
        <v>297.10000000000002</v>
      </c>
      <c r="M1214" s="1" t="s">
        <v>1023</v>
      </c>
      <c r="N1214" s="1" t="s">
        <v>6618</v>
      </c>
      <c r="O1214" s="1" t="s">
        <v>170</v>
      </c>
      <c r="P1214" s="1" t="s">
        <v>1694</v>
      </c>
      <c r="Q1214" s="1" t="s">
        <v>177</v>
      </c>
      <c r="R1214" s="1" t="s">
        <v>218</v>
      </c>
      <c r="S1214" s="1" t="s">
        <v>1004</v>
      </c>
      <c r="T1214" s="1"/>
      <c r="U1214" s="1" t="s">
        <v>1791</v>
      </c>
      <c r="V1214" s="1"/>
      <c r="W1214" s="1" t="s">
        <v>667</v>
      </c>
      <c r="X1214" s="1" t="e">
        <f t="shared" si="90"/>
        <v>#N/A</v>
      </c>
      <c r="Y1214" s="1" t="e">
        <f t="shared" si="91"/>
        <v>#N/A</v>
      </c>
      <c r="Z1214" s="1" t="e">
        <f t="shared" si="92"/>
        <v>#N/A</v>
      </c>
      <c r="AA1214" s="1" t="e">
        <f t="shared" si="93"/>
        <v>#N/A</v>
      </c>
      <c r="AB1214" s="1" t="e">
        <f t="shared" si="94"/>
        <v>#N/A</v>
      </c>
    </row>
    <row r="1215" spans="1:28" hidden="1" x14ac:dyDescent="0.3">
      <c r="A1215" s="1">
        <v>1404</v>
      </c>
      <c r="B1215" s="1" t="s">
        <v>1110</v>
      </c>
      <c r="C1215" s="5">
        <v>43882.441574074073</v>
      </c>
      <c r="D1215" s="1" t="s">
        <v>2125</v>
      </c>
      <c r="E1215" s="1" t="s">
        <v>90</v>
      </c>
      <c r="F1215" s="1" t="s">
        <v>700</v>
      </c>
      <c r="G1215" s="1" t="s">
        <v>653</v>
      </c>
      <c r="H1215" s="1" t="s">
        <v>765</v>
      </c>
      <c r="I1215" s="1" t="s">
        <v>477</v>
      </c>
      <c r="J1215" s="1" t="s">
        <v>210</v>
      </c>
      <c r="K1215" s="1" t="s">
        <v>340</v>
      </c>
      <c r="L1215" s="2">
        <v>704</v>
      </c>
      <c r="M1215" s="1" t="s">
        <v>747</v>
      </c>
      <c r="N1215" s="1" t="s">
        <v>887</v>
      </c>
      <c r="O1215" s="1" t="s">
        <v>1952</v>
      </c>
      <c r="P1215" s="1"/>
      <c r="Q1215" s="1"/>
      <c r="R1215" s="1" t="s">
        <v>218</v>
      </c>
      <c r="S1215" s="1" t="s">
        <v>759</v>
      </c>
      <c r="T1215" s="1"/>
      <c r="U1215" s="1" t="s">
        <v>666</v>
      </c>
      <c r="V1215" s="1" t="s">
        <v>667</v>
      </c>
      <c r="W1215" s="1"/>
      <c r="X1215" s="1" t="e">
        <f t="shared" si="90"/>
        <v>#N/A</v>
      </c>
      <c r="Y1215" s="1" t="e">
        <f t="shared" si="91"/>
        <v>#N/A</v>
      </c>
      <c r="Z1215" s="1" t="e">
        <f t="shared" si="92"/>
        <v>#N/A</v>
      </c>
      <c r="AA1215" s="1" t="e">
        <f t="shared" si="93"/>
        <v>#N/A</v>
      </c>
      <c r="AB1215" s="1" t="e">
        <f t="shared" si="94"/>
        <v>#N/A</v>
      </c>
    </row>
    <row r="1216" spans="1:28" hidden="1" x14ac:dyDescent="0.3">
      <c r="A1216" s="1">
        <v>1405</v>
      </c>
      <c r="B1216" s="1" t="s">
        <v>1110</v>
      </c>
      <c r="C1216" s="5">
        <v>43882.459560185183</v>
      </c>
      <c r="D1216" s="1" t="s">
        <v>2126</v>
      </c>
      <c r="E1216" s="1" t="s">
        <v>90</v>
      </c>
      <c r="F1216" s="1" t="s">
        <v>700</v>
      </c>
      <c r="G1216" s="1" t="s">
        <v>653</v>
      </c>
      <c r="H1216" s="1" t="s">
        <v>765</v>
      </c>
      <c r="I1216" s="1" t="s">
        <v>123</v>
      </c>
      <c r="J1216" s="1" t="s">
        <v>210</v>
      </c>
      <c r="K1216" s="1" t="s">
        <v>340</v>
      </c>
      <c r="L1216" s="2">
        <v>704</v>
      </c>
      <c r="M1216" s="1" t="s">
        <v>747</v>
      </c>
      <c r="N1216" s="1" t="s">
        <v>887</v>
      </c>
      <c r="O1216" s="1" t="s">
        <v>1952</v>
      </c>
      <c r="P1216" s="1"/>
      <c r="Q1216" s="1"/>
      <c r="R1216" s="1" t="s">
        <v>218</v>
      </c>
      <c r="S1216" s="1" t="s">
        <v>759</v>
      </c>
      <c r="T1216" s="1"/>
      <c r="U1216" s="1" t="s">
        <v>666</v>
      </c>
      <c r="V1216" s="1" t="s">
        <v>667</v>
      </c>
      <c r="W1216" s="1"/>
      <c r="X1216" s="1" t="e">
        <f t="shared" si="90"/>
        <v>#N/A</v>
      </c>
      <c r="Y1216" s="1" t="e">
        <f t="shared" si="91"/>
        <v>#N/A</v>
      </c>
      <c r="Z1216" s="1" t="e">
        <f t="shared" si="92"/>
        <v>#N/A</v>
      </c>
      <c r="AA1216" s="1" t="e">
        <f t="shared" si="93"/>
        <v>#N/A</v>
      </c>
      <c r="AB1216" s="1" t="e">
        <f t="shared" si="94"/>
        <v>#N/A</v>
      </c>
    </row>
    <row r="1217" spans="1:28" hidden="1" x14ac:dyDescent="0.3">
      <c r="A1217" s="1">
        <v>1407</v>
      </c>
      <c r="B1217" s="1" t="s">
        <v>1497</v>
      </c>
      <c r="C1217" s="5">
        <v>43882.721261574072</v>
      </c>
      <c r="D1217" s="1" t="s">
        <v>2128</v>
      </c>
      <c r="E1217" s="1" t="s">
        <v>48</v>
      </c>
      <c r="F1217" s="1" t="s">
        <v>652</v>
      </c>
      <c r="G1217" s="1" t="s">
        <v>653</v>
      </c>
      <c r="H1217" s="1" t="s">
        <v>765</v>
      </c>
      <c r="I1217" s="1" t="s">
        <v>55</v>
      </c>
      <c r="J1217" s="1" t="s">
        <v>277</v>
      </c>
      <c r="K1217" s="1" t="s">
        <v>650</v>
      </c>
      <c r="L1217" s="2">
        <v>611</v>
      </c>
      <c r="M1217" s="1" t="s">
        <v>1702</v>
      </c>
      <c r="N1217" s="1" t="s">
        <v>80</v>
      </c>
      <c r="O1217" s="1" t="s">
        <v>170</v>
      </c>
      <c r="P1217" s="1"/>
      <c r="Q1217" s="1"/>
      <c r="R1217" s="1" t="s">
        <v>218</v>
      </c>
      <c r="S1217" s="1" t="s">
        <v>759</v>
      </c>
      <c r="T1217" s="1"/>
      <c r="U1217" s="1" t="s">
        <v>666</v>
      </c>
      <c r="V1217" s="1" t="s">
        <v>667</v>
      </c>
      <c r="W1217" s="1"/>
      <c r="X1217" s="1" t="e">
        <f t="shared" si="90"/>
        <v>#N/A</v>
      </c>
      <c r="Y1217" s="1" t="e">
        <f t="shared" si="91"/>
        <v>#N/A</v>
      </c>
      <c r="Z1217" s="1" t="e">
        <f t="shared" si="92"/>
        <v>#N/A</v>
      </c>
      <c r="AA1217" s="1" t="e">
        <f t="shared" si="93"/>
        <v>#N/A</v>
      </c>
      <c r="AB1217" s="1" t="e">
        <f t="shared" si="94"/>
        <v>#N/A</v>
      </c>
    </row>
    <row r="1218" spans="1:28" hidden="1" x14ac:dyDescent="0.3">
      <c r="A1218" s="1">
        <v>1408</v>
      </c>
      <c r="B1218" s="1" t="s">
        <v>1110</v>
      </c>
      <c r="C1218" s="5">
        <v>43882.740856481483</v>
      </c>
      <c r="D1218" s="1" t="s">
        <v>2129</v>
      </c>
      <c r="E1218" s="1" t="s">
        <v>90</v>
      </c>
      <c r="F1218" s="1" t="s">
        <v>700</v>
      </c>
      <c r="G1218" s="1" t="s">
        <v>653</v>
      </c>
      <c r="H1218" s="1" t="s">
        <v>765</v>
      </c>
      <c r="I1218" s="1" t="s">
        <v>477</v>
      </c>
      <c r="J1218" s="1" t="s">
        <v>210</v>
      </c>
      <c r="K1218" s="1" t="s">
        <v>340</v>
      </c>
      <c r="L1218" s="2">
        <v>704</v>
      </c>
      <c r="M1218" s="1" t="s">
        <v>747</v>
      </c>
      <c r="N1218" s="1" t="s">
        <v>887</v>
      </c>
      <c r="O1218" s="1" t="s">
        <v>1952</v>
      </c>
      <c r="P1218" s="1"/>
      <c r="Q1218" s="1"/>
      <c r="R1218" s="1" t="s">
        <v>218</v>
      </c>
      <c r="S1218" s="1" t="s">
        <v>759</v>
      </c>
      <c r="T1218" s="1"/>
      <c r="U1218" s="1" t="s">
        <v>666</v>
      </c>
      <c r="V1218" s="1" t="s">
        <v>667</v>
      </c>
      <c r="W1218" s="1"/>
      <c r="X1218" s="1" t="e">
        <f t="shared" ref="X1218:X1281" si="95">VLOOKUP(A1218,h_estimacion,1,FALSE)</f>
        <v>#N/A</v>
      </c>
      <c r="Y1218" s="1" t="e">
        <f t="shared" ref="Y1218:Y1281" si="96">VLOOKUP(A1218,h_estimacion,18,FALSE)</f>
        <v>#N/A</v>
      </c>
      <c r="Z1218" s="1" t="e">
        <f t="shared" ref="Z1218:Z1281" si="97">VLOOKUP(A1218,h_project,1,FALSE)</f>
        <v>#N/A</v>
      </c>
      <c r="AA1218" s="1" t="e">
        <f t="shared" ref="AA1218:AA1281" si="98">VLOOKUP(A1218,h_project,4,FALSE)</f>
        <v>#N/A</v>
      </c>
      <c r="AB1218" s="1" t="e">
        <f t="shared" ref="AB1218:AB1281" si="99">VLOOKUP(A1218,ds,1,FALSE)</f>
        <v>#N/A</v>
      </c>
    </row>
    <row r="1219" spans="1:28" hidden="1" x14ac:dyDescent="0.3">
      <c r="A1219" s="1">
        <v>1409</v>
      </c>
      <c r="B1219" s="1" t="s">
        <v>122</v>
      </c>
      <c r="C1219" s="5">
        <v>43885.663657407407</v>
      </c>
      <c r="D1219" s="1" t="s">
        <v>2130</v>
      </c>
      <c r="E1219" s="1" t="s">
        <v>90</v>
      </c>
      <c r="F1219" s="1" t="s">
        <v>700</v>
      </c>
      <c r="G1219" s="1" t="s">
        <v>653</v>
      </c>
      <c r="H1219" s="1" t="s">
        <v>765</v>
      </c>
      <c r="I1219" s="1" t="s">
        <v>123</v>
      </c>
      <c r="J1219" s="1" t="s">
        <v>210</v>
      </c>
      <c r="K1219" s="1" t="s">
        <v>122</v>
      </c>
      <c r="L1219" s="2">
        <v>807</v>
      </c>
      <c r="M1219" s="1" t="s">
        <v>1310</v>
      </c>
      <c r="N1219" s="1" t="s">
        <v>887</v>
      </c>
      <c r="O1219" s="1" t="s">
        <v>1952</v>
      </c>
      <c r="P1219" s="1" t="s">
        <v>758</v>
      </c>
      <c r="Q1219" s="1" t="s">
        <v>1486</v>
      </c>
      <c r="R1219" s="1" t="s">
        <v>218</v>
      </c>
      <c r="S1219" s="1" t="s">
        <v>1046</v>
      </c>
      <c r="T1219" s="1"/>
      <c r="U1219" s="1" t="s">
        <v>1791</v>
      </c>
      <c r="V1219" s="1"/>
      <c r="W1219" s="1" t="s">
        <v>667</v>
      </c>
      <c r="X1219" s="1" t="e">
        <f t="shared" si="95"/>
        <v>#N/A</v>
      </c>
      <c r="Y1219" s="1" t="e">
        <f t="shared" si="96"/>
        <v>#N/A</v>
      </c>
      <c r="Z1219" s="1" t="e">
        <f t="shared" si="97"/>
        <v>#N/A</v>
      </c>
      <c r="AA1219" s="1" t="e">
        <f t="shared" si="98"/>
        <v>#N/A</v>
      </c>
      <c r="AB1219" s="1" t="e">
        <f t="shared" si="99"/>
        <v>#N/A</v>
      </c>
    </row>
    <row r="1220" spans="1:28" hidden="1" x14ac:dyDescent="0.3">
      <c r="A1220" s="1">
        <v>1426</v>
      </c>
      <c r="B1220" s="1" t="s">
        <v>1945</v>
      </c>
      <c r="C1220" s="5">
        <v>43893.551747685182</v>
      </c>
      <c r="D1220" s="1" t="s">
        <v>2131</v>
      </c>
      <c r="E1220" s="1" t="s">
        <v>216</v>
      </c>
      <c r="F1220" s="1" t="s">
        <v>691</v>
      </c>
      <c r="G1220" s="1" t="s">
        <v>653</v>
      </c>
      <c r="H1220" s="1" t="s">
        <v>765</v>
      </c>
      <c r="I1220" s="1" t="s">
        <v>39</v>
      </c>
      <c r="J1220" s="1" t="s">
        <v>217</v>
      </c>
      <c r="K1220" s="1" t="s">
        <v>214</v>
      </c>
      <c r="L1220" s="2">
        <v>914</v>
      </c>
      <c r="M1220" s="1" t="s">
        <v>711</v>
      </c>
      <c r="N1220" s="1" t="s">
        <v>887</v>
      </c>
      <c r="O1220" s="1" t="s">
        <v>1952</v>
      </c>
      <c r="P1220" s="1" t="s">
        <v>1080</v>
      </c>
      <c r="Q1220" s="1" t="s">
        <v>1967</v>
      </c>
      <c r="R1220" s="1" t="s">
        <v>218</v>
      </c>
      <c r="S1220" s="1" t="s">
        <v>1483</v>
      </c>
      <c r="T1220" s="1" t="s">
        <v>2132</v>
      </c>
      <c r="U1220" s="1" t="s">
        <v>666</v>
      </c>
      <c r="V1220" s="1" t="s">
        <v>667</v>
      </c>
      <c r="W1220" s="1"/>
      <c r="X1220" s="1" t="e">
        <f t="shared" si="95"/>
        <v>#N/A</v>
      </c>
      <c r="Y1220" s="1" t="e">
        <f t="shared" si="96"/>
        <v>#N/A</v>
      </c>
      <c r="Z1220" s="1" t="e">
        <f t="shared" si="97"/>
        <v>#N/A</v>
      </c>
      <c r="AA1220" s="1" t="e">
        <f t="shared" si="98"/>
        <v>#N/A</v>
      </c>
      <c r="AB1220" s="1" t="e">
        <f t="shared" si="99"/>
        <v>#N/A</v>
      </c>
    </row>
    <row r="1221" spans="1:28" hidden="1" x14ac:dyDescent="0.3">
      <c r="A1221" s="1">
        <v>1428</v>
      </c>
      <c r="B1221" s="1" t="s">
        <v>1110</v>
      </c>
      <c r="C1221" s="5">
        <v>43893.636273148149</v>
      </c>
      <c r="D1221" s="1" t="s">
        <v>2134</v>
      </c>
      <c r="E1221" s="1" t="s">
        <v>90</v>
      </c>
      <c r="F1221" s="1" t="s">
        <v>700</v>
      </c>
      <c r="G1221" s="1" t="s">
        <v>653</v>
      </c>
      <c r="H1221" s="1" t="s">
        <v>765</v>
      </c>
      <c r="I1221" s="1" t="s">
        <v>123</v>
      </c>
      <c r="J1221" s="1" t="s">
        <v>210</v>
      </c>
      <c r="K1221" s="1" t="s">
        <v>340</v>
      </c>
      <c r="L1221" s="2">
        <v>704</v>
      </c>
      <c r="M1221" s="1" t="s">
        <v>747</v>
      </c>
      <c r="N1221" s="1" t="s">
        <v>887</v>
      </c>
      <c r="O1221" s="1" t="s">
        <v>1952</v>
      </c>
      <c r="P1221" s="1" t="s">
        <v>1312</v>
      </c>
      <c r="Q1221" s="1" t="s">
        <v>210</v>
      </c>
      <c r="R1221" s="1" t="s">
        <v>218</v>
      </c>
      <c r="S1221" s="1" t="s">
        <v>1483</v>
      </c>
      <c r="T1221" s="1" t="s">
        <v>2132</v>
      </c>
      <c r="U1221" s="1" t="s">
        <v>666</v>
      </c>
      <c r="V1221" s="1" t="s">
        <v>667</v>
      </c>
      <c r="W1221" s="1"/>
      <c r="X1221" s="1" t="e">
        <f t="shared" si="95"/>
        <v>#N/A</v>
      </c>
      <c r="Y1221" s="1" t="e">
        <f t="shared" si="96"/>
        <v>#N/A</v>
      </c>
      <c r="Z1221" s="1" t="e">
        <f t="shared" si="97"/>
        <v>#N/A</v>
      </c>
      <c r="AA1221" s="1" t="e">
        <f t="shared" si="98"/>
        <v>#N/A</v>
      </c>
      <c r="AB1221" s="1" t="e">
        <f t="shared" si="99"/>
        <v>#N/A</v>
      </c>
    </row>
    <row r="1222" spans="1:28" hidden="1" x14ac:dyDescent="0.3">
      <c r="A1222" s="1">
        <v>1429</v>
      </c>
      <c r="B1222" s="1" t="s">
        <v>1110</v>
      </c>
      <c r="C1222" s="5">
        <v>43893.643773148149</v>
      </c>
      <c r="D1222" s="1" t="s">
        <v>2135</v>
      </c>
      <c r="E1222" s="1" t="s">
        <v>90</v>
      </c>
      <c r="F1222" s="1" t="s">
        <v>700</v>
      </c>
      <c r="G1222" s="1" t="s">
        <v>653</v>
      </c>
      <c r="H1222" s="1" t="s">
        <v>765</v>
      </c>
      <c r="I1222" s="1" t="s">
        <v>123</v>
      </c>
      <c r="J1222" s="1" t="s">
        <v>210</v>
      </c>
      <c r="K1222" s="1" t="s">
        <v>340</v>
      </c>
      <c r="L1222" s="2">
        <v>704</v>
      </c>
      <c r="M1222" s="1" t="s">
        <v>747</v>
      </c>
      <c r="N1222" s="1" t="s">
        <v>887</v>
      </c>
      <c r="O1222" s="1" t="s">
        <v>1952</v>
      </c>
      <c r="P1222" s="1" t="s">
        <v>1312</v>
      </c>
      <c r="Q1222" s="1" t="s">
        <v>210</v>
      </c>
      <c r="R1222" s="1" t="s">
        <v>218</v>
      </c>
      <c r="S1222" s="1" t="s">
        <v>759</v>
      </c>
      <c r="T1222" s="1" t="s">
        <v>2132</v>
      </c>
      <c r="U1222" s="1" t="s">
        <v>666</v>
      </c>
      <c r="V1222" s="1" t="s">
        <v>667</v>
      </c>
      <c r="W1222" s="1"/>
      <c r="X1222" s="1" t="e">
        <f t="shared" si="95"/>
        <v>#N/A</v>
      </c>
      <c r="Y1222" s="1" t="e">
        <f t="shared" si="96"/>
        <v>#N/A</v>
      </c>
      <c r="Z1222" s="1" t="e">
        <f t="shared" si="97"/>
        <v>#N/A</v>
      </c>
      <c r="AA1222" s="1" t="e">
        <f t="shared" si="98"/>
        <v>#N/A</v>
      </c>
      <c r="AB1222" s="1" t="e">
        <f t="shared" si="99"/>
        <v>#N/A</v>
      </c>
    </row>
    <row r="1223" spans="1:28" hidden="1" x14ac:dyDescent="0.3">
      <c r="A1223" s="1">
        <v>1430</v>
      </c>
      <c r="B1223" s="1" t="s">
        <v>1110</v>
      </c>
      <c r="C1223" s="5">
        <v>43893.647974537038</v>
      </c>
      <c r="D1223" s="1" t="s">
        <v>2136</v>
      </c>
      <c r="E1223" s="1" t="s">
        <v>90</v>
      </c>
      <c r="F1223" s="1" t="s">
        <v>700</v>
      </c>
      <c r="G1223" s="1" t="s">
        <v>653</v>
      </c>
      <c r="H1223" s="1" t="s">
        <v>765</v>
      </c>
      <c r="I1223" s="1" t="s">
        <v>123</v>
      </c>
      <c r="J1223" s="1" t="s">
        <v>210</v>
      </c>
      <c r="K1223" s="1" t="s">
        <v>340</v>
      </c>
      <c r="L1223" s="2">
        <v>704</v>
      </c>
      <c r="M1223" s="1" t="s">
        <v>747</v>
      </c>
      <c r="N1223" s="1" t="s">
        <v>887</v>
      </c>
      <c r="O1223" s="1" t="s">
        <v>1952</v>
      </c>
      <c r="P1223" s="1" t="s">
        <v>1312</v>
      </c>
      <c r="Q1223" s="1" t="s">
        <v>210</v>
      </c>
      <c r="R1223" s="1" t="s">
        <v>218</v>
      </c>
      <c r="S1223" s="1" t="s">
        <v>759</v>
      </c>
      <c r="T1223" s="1" t="s">
        <v>2132</v>
      </c>
      <c r="U1223" s="1" t="s">
        <v>666</v>
      </c>
      <c r="V1223" s="1" t="s">
        <v>667</v>
      </c>
      <c r="W1223" s="1"/>
      <c r="X1223" s="1" t="e">
        <f t="shared" si="95"/>
        <v>#N/A</v>
      </c>
      <c r="Y1223" s="1" t="e">
        <f t="shared" si="96"/>
        <v>#N/A</v>
      </c>
      <c r="Z1223" s="1" t="e">
        <f t="shared" si="97"/>
        <v>#N/A</v>
      </c>
      <c r="AA1223" s="1" t="e">
        <f t="shared" si="98"/>
        <v>#N/A</v>
      </c>
      <c r="AB1223" s="1" t="e">
        <f t="shared" si="99"/>
        <v>#N/A</v>
      </c>
    </row>
    <row r="1224" spans="1:28" hidden="1" x14ac:dyDescent="0.3">
      <c r="A1224" s="1">
        <v>1431</v>
      </c>
      <c r="B1224" s="1" t="s">
        <v>1110</v>
      </c>
      <c r="C1224" s="5">
        <v>43893.653368055559</v>
      </c>
      <c r="D1224" s="1" t="s">
        <v>2137</v>
      </c>
      <c r="E1224" s="1" t="s">
        <v>90</v>
      </c>
      <c r="F1224" s="1" t="s">
        <v>700</v>
      </c>
      <c r="G1224" s="1" t="s">
        <v>653</v>
      </c>
      <c r="H1224" s="1" t="s">
        <v>765</v>
      </c>
      <c r="I1224" s="1" t="s">
        <v>123</v>
      </c>
      <c r="J1224" s="1" t="s">
        <v>210</v>
      </c>
      <c r="K1224" s="1" t="s">
        <v>340</v>
      </c>
      <c r="L1224" s="2">
        <v>704</v>
      </c>
      <c r="M1224" s="1" t="s">
        <v>747</v>
      </c>
      <c r="N1224" s="1" t="s">
        <v>887</v>
      </c>
      <c r="O1224" s="1" t="s">
        <v>1952</v>
      </c>
      <c r="P1224" s="1" t="s">
        <v>1312</v>
      </c>
      <c r="Q1224" s="1" t="s">
        <v>210</v>
      </c>
      <c r="R1224" s="1" t="s">
        <v>218</v>
      </c>
      <c r="S1224" s="1" t="s">
        <v>1115</v>
      </c>
      <c r="T1224" s="1" t="s">
        <v>2132</v>
      </c>
      <c r="U1224" s="1" t="s">
        <v>666</v>
      </c>
      <c r="V1224" s="1" t="s">
        <v>667</v>
      </c>
      <c r="W1224" s="1"/>
      <c r="X1224" s="1" t="e">
        <f t="shared" si="95"/>
        <v>#N/A</v>
      </c>
      <c r="Y1224" s="1" t="e">
        <f t="shared" si="96"/>
        <v>#N/A</v>
      </c>
      <c r="Z1224" s="1" t="e">
        <f t="shared" si="97"/>
        <v>#N/A</v>
      </c>
      <c r="AA1224" s="1" t="e">
        <f t="shared" si="98"/>
        <v>#N/A</v>
      </c>
      <c r="AB1224" s="1" t="e">
        <f t="shared" si="99"/>
        <v>#N/A</v>
      </c>
    </row>
    <row r="1225" spans="1:28" hidden="1" x14ac:dyDescent="0.3">
      <c r="A1225" s="1">
        <v>1432</v>
      </c>
      <c r="B1225" s="1" t="s">
        <v>1110</v>
      </c>
      <c r="C1225" s="5">
        <v>43893.657465277778</v>
      </c>
      <c r="D1225" s="1" t="s">
        <v>2138</v>
      </c>
      <c r="E1225" s="1" t="s">
        <v>90</v>
      </c>
      <c r="F1225" s="1" t="s">
        <v>700</v>
      </c>
      <c r="G1225" s="1" t="s">
        <v>653</v>
      </c>
      <c r="H1225" s="1" t="s">
        <v>765</v>
      </c>
      <c r="I1225" s="1" t="s">
        <v>477</v>
      </c>
      <c r="J1225" s="1" t="s">
        <v>210</v>
      </c>
      <c r="K1225" s="1" t="s">
        <v>340</v>
      </c>
      <c r="L1225" s="2">
        <v>704</v>
      </c>
      <c r="M1225" s="1" t="s">
        <v>747</v>
      </c>
      <c r="N1225" s="1" t="s">
        <v>887</v>
      </c>
      <c r="O1225" s="1" t="s">
        <v>1952</v>
      </c>
      <c r="P1225" s="1" t="s">
        <v>1312</v>
      </c>
      <c r="Q1225" s="1" t="s">
        <v>210</v>
      </c>
      <c r="R1225" s="1" t="s">
        <v>218</v>
      </c>
      <c r="S1225" s="1" t="s">
        <v>759</v>
      </c>
      <c r="T1225" s="1" t="s">
        <v>2132</v>
      </c>
      <c r="U1225" s="1" t="s">
        <v>666</v>
      </c>
      <c r="V1225" s="1" t="s">
        <v>667</v>
      </c>
      <c r="W1225" s="1"/>
      <c r="X1225" s="1" t="e">
        <f t="shared" si="95"/>
        <v>#N/A</v>
      </c>
      <c r="Y1225" s="1" t="e">
        <f t="shared" si="96"/>
        <v>#N/A</v>
      </c>
      <c r="Z1225" s="1" t="e">
        <f t="shared" si="97"/>
        <v>#N/A</v>
      </c>
      <c r="AA1225" s="1" t="e">
        <f t="shared" si="98"/>
        <v>#N/A</v>
      </c>
      <c r="AB1225" s="1" t="e">
        <f t="shared" si="99"/>
        <v>#N/A</v>
      </c>
    </row>
    <row r="1226" spans="1:28" hidden="1" x14ac:dyDescent="0.3">
      <c r="A1226" s="1">
        <v>1433</v>
      </c>
      <c r="B1226" s="1" t="s">
        <v>1110</v>
      </c>
      <c r="C1226" s="5">
        <v>43896.532685185186</v>
      </c>
      <c r="D1226" s="1" t="s">
        <v>2139</v>
      </c>
      <c r="E1226" s="1" t="s">
        <v>90</v>
      </c>
      <c r="F1226" s="1" t="s">
        <v>700</v>
      </c>
      <c r="G1226" s="1" t="s">
        <v>653</v>
      </c>
      <c r="H1226" s="1" t="s">
        <v>765</v>
      </c>
      <c r="I1226" s="1" t="s">
        <v>477</v>
      </c>
      <c r="J1226" s="1" t="s">
        <v>210</v>
      </c>
      <c r="K1226" s="1" t="s">
        <v>340</v>
      </c>
      <c r="L1226" s="2">
        <v>704</v>
      </c>
      <c r="M1226" s="1" t="s">
        <v>747</v>
      </c>
      <c r="N1226" s="1" t="s">
        <v>887</v>
      </c>
      <c r="O1226" s="1" t="s">
        <v>1952</v>
      </c>
      <c r="P1226" s="1" t="s">
        <v>1312</v>
      </c>
      <c r="Q1226" s="1" t="s">
        <v>210</v>
      </c>
      <c r="R1226" s="1" t="s">
        <v>218</v>
      </c>
      <c r="S1226" s="1" t="s">
        <v>759</v>
      </c>
      <c r="T1226" s="1" t="s">
        <v>2132</v>
      </c>
      <c r="U1226" s="1" t="s">
        <v>1791</v>
      </c>
      <c r="V1226" s="1"/>
      <c r="W1226" s="1" t="s">
        <v>667</v>
      </c>
      <c r="X1226" s="1" t="e">
        <f t="shared" si="95"/>
        <v>#N/A</v>
      </c>
      <c r="Y1226" s="1" t="e">
        <f t="shared" si="96"/>
        <v>#N/A</v>
      </c>
      <c r="Z1226" s="1" t="e">
        <f t="shared" si="97"/>
        <v>#N/A</v>
      </c>
      <c r="AA1226" s="1" t="e">
        <f t="shared" si="98"/>
        <v>#N/A</v>
      </c>
      <c r="AB1226" s="1" t="e">
        <f t="shared" si="99"/>
        <v>#N/A</v>
      </c>
    </row>
    <row r="1227" spans="1:28" hidden="1" x14ac:dyDescent="0.3">
      <c r="A1227" s="1">
        <v>1434</v>
      </c>
      <c r="B1227" s="1" t="s">
        <v>1110</v>
      </c>
      <c r="C1227" s="5">
        <v>43896.57885416667</v>
      </c>
      <c r="D1227" s="1" t="s">
        <v>2140</v>
      </c>
      <c r="E1227" s="1" t="s">
        <v>90</v>
      </c>
      <c r="F1227" s="1" t="s">
        <v>700</v>
      </c>
      <c r="G1227" s="1" t="s">
        <v>653</v>
      </c>
      <c r="H1227" s="1" t="s">
        <v>765</v>
      </c>
      <c r="I1227" s="1" t="s">
        <v>123</v>
      </c>
      <c r="J1227" s="1" t="s">
        <v>210</v>
      </c>
      <c r="K1227" s="1" t="s">
        <v>340</v>
      </c>
      <c r="L1227" s="2">
        <v>704</v>
      </c>
      <c r="M1227" s="1" t="s">
        <v>747</v>
      </c>
      <c r="N1227" s="1" t="s">
        <v>887</v>
      </c>
      <c r="O1227" s="1" t="s">
        <v>1952</v>
      </c>
      <c r="P1227" s="1" t="s">
        <v>1312</v>
      </c>
      <c r="Q1227" s="1" t="s">
        <v>210</v>
      </c>
      <c r="R1227" s="1" t="s">
        <v>218</v>
      </c>
      <c r="S1227" s="1" t="s">
        <v>759</v>
      </c>
      <c r="T1227" s="1" t="s">
        <v>2132</v>
      </c>
      <c r="U1227" s="1" t="s">
        <v>1791</v>
      </c>
      <c r="V1227" s="1"/>
      <c r="W1227" s="1" t="s">
        <v>667</v>
      </c>
      <c r="X1227" s="1" t="e">
        <f t="shared" si="95"/>
        <v>#N/A</v>
      </c>
      <c r="Y1227" s="1" t="e">
        <f t="shared" si="96"/>
        <v>#N/A</v>
      </c>
      <c r="Z1227" s="1" t="e">
        <f t="shared" si="97"/>
        <v>#N/A</v>
      </c>
      <c r="AA1227" s="1" t="e">
        <f t="shared" si="98"/>
        <v>#N/A</v>
      </c>
      <c r="AB1227" s="1" t="e">
        <f t="shared" si="99"/>
        <v>#N/A</v>
      </c>
    </row>
    <row r="1228" spans="1:28" hidden="1" x14ac:dyDescent="0.3">
      <c r="A1228" s="1">
        <v>1435</v>
      </c>
      <c r="B1228" s="1" t="s">
        <v>2141</v>
      </c>
      <c r="C1228" s="5">
        <v>43896.626643518517</v>
      </c>
      <c r="D1228" s="1" t="s">
        <v>2142</v>
      </c>
      <c r="E1228" s="1" t="s">
        <v>61</v>
      </c>
      <c r="F1228" s="1" t="s">
        <v>719</v>
      </c>
      <c r="G1228" s="1" t="s">
        <v>653</v>
      </c>
      <c r="H1228" s="1" t="s">
        <v>765</v>
      </c>
      <c r="I1228" s="1" t="s">
        <v>55</v>
      </c>
      <c r="J1228" s="1" t="s">
        <v>62</v>
      </c>
      <c r="K1228" s="1" t="s">
        <v>54</v>
      </c>
      <c r="L1228" s="2">
        <v>299</v>
      </c>
      <c r="M1228" s="1" t="s">
        <v>757</v>
      </c>
      <c r="N1228" s="1" t="s">
        <v>887</v>
      </c>
      <c r="O1228" s="1" t="s">
        <v>170</v>
      </c>
      <c r="P1228" s="1" t="s">
        <v>1694</v>
      </c>
      <c r="Q1228" s="1" t="s">
        <v>177</v>
      </c>
      <c r="R1228" s="1" t="s">
        <v>218</v>
      </c>
      <c r="S1228" s="1" t="s">
        <v>759</v>
      </c>
      <c r="T1228" s="1" t="s">
        <v>2132</v>
      </c>
      <c r="U1228" s="1" t="s">
        <v>815</v>
      </c>
      <c r="V1228" s="1"/>
      <c r="W1228" s="1" t="s">
        <v>667</v>
      </c>
      <c r="X1228" s="1" t="e">
        <f t="shared" si="95"/>
        <v>#N/A</v>
      </c>
      <c r="Y1228" s="1" t="e">
        <f t="shared" si="96"/>
        <v>#N/A</v>
      </c>
      <c r="Z1228" s="1" t="e">
        <f t="shared" si="97"/>
        <v>#N/A</v>
      </c>
      <c r="AA1228" s="1" t="e">
        <f t="shared" si="98"/>
        <v>#N/A</v>
      </c>
      <c r="AB1228" s="1" t="e">
        <f t="shared" si="99"/>
        <v>#N/A</v>
      </c>
    </row>
    <row r="1229" spans="1:28" hidden="1" x14ac:dyDescent="0.3">
      <c r="A1229" s="1">
        <v>1449</v>
      </c>
      <c r="B1229" s="1" t="s">
        <v>927</v>
      </c>
      <c r="C1229" s="5">
        <v>43899.850694444445</v>
      </c>
      <c r="D1229" s="1" t="s">
        <v>2147</v>
      </c>
      <c r="E1229" s="1" t="s">
        <v>61</v>
      </c>
      <c r="F1229" s="1" t="s">
        <v>719</v>
      </c>
      <c r="G1229" s="1" t="s">
        <v>653</v>
      </c>
      <c r="H1229" s="1" t="s">
        <v>765</v>
      </c>
      <c r="I1229" s="1" t="s">
        <v>55</v>
      </c>
      <c r="J1229" s="1" t="s">
        <v>62</v>
      </c>
      <c r="K1229" s="1" t="s">
        <v>54</v>
      </c>
      <c r="L1229" s="2">
        <v>299.10000000000002</v>
      </c>
      <c r="M1229" s="1" t="s">
        <v>757</v>
      </c>
      <c r="N1229" s="1" t="s">
        <v>6618</v>
      </c>
      <c r="O1229" s="1" t="s">
        <v>170</v>
      </c>
      <c r="P1229" s="1" t="s">
        <v>2148</v>
      </c>
      <c r="Q1229" s="1" t="s">
        <v>177</v>
      </c>
      <c r="R1229" s="1" t="s">
        <v>218</v>
      </c>
      <c r="S1229" s="1" t="s">
        <v>759</v>
      </c>
      <c r="T1229" s="1" t="s">
        <v>2132</v>
      </c>
      <c r="U1229" s="1" t="s">
        <v>1791</v>
      </c>
      <c r="V1229" s="1"/>
      <c r="W1229" s="1" t="s">
        <v>667</v>
      </c>
      <c r="X1229" s="1" t="e">
        <f t="shared" si="95"/>
        <v>#N/A</v>
      </c>
      <c r="Y1229" s="1" t="e">
        <f t="shared" si="96"/>
        <v>#N/A</v>
      </c>
      <c r="Z1229" s="1" t="e">
        <f t="shared" si="97"/>
        <v>#N/A</v>
      </c>
      <c r="AA1229" s="1" t="e">
        <f t="shared" si="98"/>
        <v>#N/A</v>
      </c>
      <c r="AB1229" s="1" t="e">
        <f t="shared" si="99"/>
        <v>#N/A</v>
      </c>
    </row>
    <row r="1230" spans="1:28" hidden="1" x14ac:dyDescent="0.3">
      <c r="A1230" s="1">
        <v>1451</v>
      </c>
      <c r="B1230" s="1" t="s">
        <v>1497</v>
      </c>
      <c r="C1230" s="5">
        <v>43900.445949074077</v>
      </c>
      <c r="D1230" s="1" t="s">
        <v>2149</v>
      </c>
      <c r="E1230" s="1" t="s">
        <v>48</v>
      </c>
      <c r="F1230" s="1" t="s">
        <v>652</v>
      </c>
      <c r="G1230" s="1" t="s">
        <v>653</v>
      </c>
      <c r="H1230" s="1" t="s">
        <v>765</v>
      </c>
      <c r="I1230" s="1" t="s">
        <v>55</v>
      </c>
      <c r="J1230" s="1" t="s">
        <v>277</v>
      </c>
      <c r="K1230" s="1" t="s">
        <v>650</v>
      </c>
      <c r="L1230" s="2">
        <v>611</v>
      </c>
      <c r="M1230" s="1" t="s">
        <v>1702</v>
      </c>
      <c r="N1230" s="1" t="s">
        <v>80</v>
      </c>
      <c r="O1230" s="1" t="s">
        <v>170</v>
      </c>
      <c r="P1230" s="1" t="s">
        <v>1080</v>
      </c>
      <c r="Q1230" s="1" t="s">
        <v>1486</v>
      </c>
      <c r="R1230" s="1" t="s">
        <v>218</v>
      </c>
      <c r="S1230" s="1" t="s">
        <v>759</v>
      </c>
      <c r="T1230" s="1" t="s">
        <v>2132</v>
      </c>
      <c r="U1230" s="1" t="s">
        <v>1791</v>
      </c>
      <c r="V1230" s="1"/>
      <c r="W1230" s="1" t="s">
        <v>667</v>
      </c>
      <c r="X1230" s="1" t="e">
        <f t="shared" si="95"/>
        <v>#N/A</v>
      </c>
      <c r="Y1230" s="1" t="e">
        <f t="shared" si="96"/>
        <v>#N/A</v>
      </c>
      <c r="Z1230" s="1" t="e">
        <f t="shared" si="97"/>
        <v>#N/A</v>
      </c>
      <c r="AA1230" s="1" t="e">
        <f t="shared" si="98"/>
        <v>#N/A</v>
      </c>
      <c r="AB1230" s="1" t="e">
        <f t="shared" si="99"/>
        <v>#N/A</v>
      </c>
    </row>
    <row r="1231" spans="1:28" hidden="1" x14ac:dyDescent="0.3">
      <c r="A1231" s="1">
        <v>1452</v>
      </c>
      <c r="B1231" s="1" t="s">
        <v>1110</v>
      </c>
      <c r="C1231" s="5">
        <v>43900.446828703702</v>
      </c>
      <c r="D1231" s="1" t="s">
        <v>2150</v>
      </c>
      <c r="E1231" s="1" t="s">
        <v>90</v>
      </c>
      <c r="F1231" s="1" t="s">
        <v>700</v>
      </c>
      <c r="G1231" s="1" t="s">
        <v>653</v>
      </c>
      <c r="H1231" s="1" t="s">
        <v>765</v>
      </c>
      <c r="I1231" s="1" t="s">
        <v>477</v>
      </c>
      <c r="J1231" s="1" t="s">
        <v>210</v>
      </c>
      <c r="K1231" s="1" t="s">
        <v>340</v>
      </c>
      <c r="L1231" s="2">
        <v>704</v>
      </c>
      <c r="M1231" s="1" t="s">
        <v>747</v>
      </c>
      <c r="N1231" s="1" t="s">
        <v>887</v>
      </c>
      <c r="O1231" s="1" t="s">
        <v>1952</v>
      </c>
      <c r="P1231" s="1" t="s">
        <v>1312</v>
      </c>
      <c r="Q1231" s="1" t="s">
        <v>210</v>
      </c>
      <c r="R1231" s="1" t="s">
        <v>218</v>
      </c>
      <c r="S1231" s="1" t="s">
        <v>759</v>
      </c>
      <c r="T1231" s="1" t="s">
        <v>2132</v>
      </c>
      <c r="U1231" s="1" t="s">
        <v>1791</v>
      </c>
      <c r="V1231" s="1"/>
      <c r="W1231" s="1" t="s">
        <v>667</v>
      </c>
      <c r="X1231" s="1" t="e">
        <f t="shared" si="95"/>
        <v>#N/A</v>
      </c>
      <c r="Y1231" s="1" t="e">
        <f t="shared" si="96"/>
        <v>#N/A</v>
      </c>
      <c r="Z1231" s="1" t="e">
        <f t="shared" si="97"/>
        <v>#N/A</v>
      </c>
      <c r="AA1231" s="1" t="e">
        <f t="shared" si="98"/>
        <v>#N/A</v>
      </c>
      <c r="AB1231" s="1" t="e">
        <f t="shared" si="99"/>
        <v>#N/A</v>
      </c>
    </row>
    <row r="1232" spans="1:28" hidden="1" x14ac:dyDescent="0.3">
      <c r="A1232" s="1">
        <v>1453</v>
      </c>
      <c r="B1232" s="1" t="s">
        <v>2141</v>
      </c>
      <c r="C1232" s="5">
        <v>43900.73574074074</v>
      </c>
      <c r="D1232" s="1" t="s">
        <v>2151</v>
      </c>
      <c r="E1232" s="1" t="s">
        <v>61</v>
      </c>
      <c r="F1232" s="1" t="s">
        <v>719</v>
      </c>
      <c r="G1232" s="1" t="s">
        <v>653</v>
      </c>
      <c r="H1232" s="1" t="s">
        <v>765</v>
      </c>
      <c r="I1232" s="1" t="s">
        <v>55</v>
      </c>
      <c r="J1232" s="1" t="s">
        <v>62</v>
      </c>
      <c r="K1232" s="1" t="s">
        <v>54</v>
      </c>
      <c r="L1232" s="2">
        <v>297.10000000000002</v>
      </c>
      <c r="M1232" s="1" t="s">
        <v>1023</v>
      </c>
      <c r="N1232" s="1" t="s">
        <v>6618</v>
      </c>
      <c r="O1232" s="1" t="s">
        <v>170</v>
      </c>
      <c r="P1232" s="1" t="s">
        <v>2152</v>
      </c>
      <c r="Q1232" s="1" t="s">
        <v>177</v>
      </c>
      <c r="R1232" s="1" t="s">
        <v>218</v>
      </c>
      <c r="S1232" s="1" t="s">
        <v>759</v>
      </c>
      <c r="T1232" s="1" t="s">
        <v>2132</v>
      </c>
      <c r="U1232" s="1" t="s">
        <v>1791</v>
      </c>
      <c r="V1232" s="1"/>
      <c r="W1232" s="1" t="s">
        <v>667</v>
      </c>
      <c r="X1232" s="1" t="e">
        <f t="shared" si="95"/>
        <v>#N/A</v>
      </c>
      <c r="Y1232" s="1" t="e">
        <f t="shared" si="96"/>
        <v>#N/A</v>
      </c>
      <c r="Z1232" s="1" t="e">
        <f t="shared" si="97"/>
        <v>#N/A</v>
      </c>
      <c r="AA1232" s="1" t="e">
        <f t="shared" si="98"/>
        <v>#N/A</v>
      </c>
      <c r="AB1232" s="1" t="e">
        <f t="shared" si="99"/>
        <v>#N/A</v>
      </c>
    </row>
    <row r="1233" spans="1:28" hidden="1" x14ac:dyDescent="0.3">
      <c r="A1233" s="1">
        <v>1454</v>
      </c>
      <c r="B1233" s="1" t="s">
        <v>2141</v>
      </c>
      <c r="C1233" s="5">
        <v>43900.769907407404</v>
      </c>
      <c r="D1233" s="1" t="s">
        <v>2153</v>
      </c>
      <c r="E1233" s="1" t="s">
        <v>61</v>
      </c>
      <c r="F1233" s="1" t="s">
        <v>719</v>
      </c>
      <c r="G1233" s="1" t="s">
        <v>653</v>
      </c>
      <c r="H1233" s="1" t="s">
        <v>765</v>
      </c>
      <c r="I1233" s="1" t="s">
        <v>55</v>
      </c>
      <c r="J1233" s="1" t="s">
        <v>62</v>
      </c>
      <c r="K1233" s="1" t="s">
        <v>54</v>
      </c>
      <c r="L1233" s="2">
        <v>297.10000000000002</v>
      </c>
      <c r="M1233" s="1" t="s">
        <v>1023</v>
      </c>
      <c r="N1233" s="1" t="s">
        <v>6618</v>
      </c>
      <c r="O1233" s="1" t="s">
        <v>170</v>
      </c>
      <c r="P1233" s="1" t="s">
        <v>758</v>
      </c>
      <c r="Q1233" s="1" t="s">
        <v>177</v>
      </c>
      <c r="R1233" s="1" t="s">
        <v>218</v>
      </c>
      <c r="S1233" s="1" t="s">
        <v>759</v>
      </c>
      <c r="T1233" s="1" t="s">
        <v>2132</v>
      </c>
      <c r="U1233" s="1" t="s">
        <v>1791</v>
      </c>
      <c r="V1233" s="1"/>
      <c r="W1233" s="1" t="s">
        <v>667</v>
      </c>
      <c r="X1233" s="1" t="e">
        <f t="shared" si="95"/>
        <v>#N/A</v>
      </c>
      <c r="Y1233" s="1" t="e">
        <f t="shared" si="96"/>
        <v>#N/A</v>
      </c>
      <c r="Z1233" s="1" t="e">
        <f t="shared" si="97"/>
        <v>#N/A</v>
      </c>
      <c r="AA1233" s="1" t="e">
        <f t="shared" si="98"/>
        <v>#N/A</v>
      </c>
      <c r="AB1233" s="1" t="e">
        <f t="shared" si="99"/>
        <v>#N/A</v>
      </c>
    </row>
    <row r="1234" spans="1:28" hidden="1" x14ac:dyDescent="0.3">
      <c r="A1234" s="1">
        <v>1455</v>
      </c>
      <c r="B1234" s="1" t="s">
        <v>1222</v>
      </c>
      <c r="C1234" s="5">
        <v>43900.85297453704</v>
      </c>
      <c r="D1234" s="1" t="s">
        <v>2154</v>
      </c>
      <c r="E1234" s="1" t="s">
        <v>48</v>
      </c>
      <c r="F1234" s="1" t="s">
        <v>652</v>
      </c>
      <c r="G1234" s="1" t="s">
        <v>653</v>
      </c>
      <c r="H1234" s="1" t="s">
        <v>765</v>
      </c>
      <c r="I1234" s="1" t="s">
        <v>55</v>
      </c>
      <c r="J1234" s="1" t="s">
        <v>277</v>
      </c>
      <c r="K1234" s="1" t="s">
        <v>650</v>
      </c>
      <c r="L1234" s="2">
        <v>614</v>
      </c>
      <c r="M1234" s="1" t="s">
        <v>808</v>
      </c>
      <c r="N1234" s="1" t="s">
        <v>887</v>
      </c>
      <c r="O1234" s="1" t="s">
        <v>1952</v>
      </c>
      <c r="P1234" s="1" t="s">
        <v>1915</v>
      </c>
      <c r="Q1234" s="1" t="s">
        <v>1486</v>
      </c>
      <c r="R1234" s="1" t="s">
        <v>218</v>
      </c>
      <c r="S1234" s="1" t="s">
        <v>1949</v>
      </c>
      <c r="T1234" s="1" t="s">
        <v>2132</v>
      </c>
      <c r="U1234" s="1" t="s">
        <v>1791</v>
      </c>
      <c r="V1234" s="1"/>
      <c r="W1234" s="1" t="s">
        <v>667</v>
      </c>
      <c r="X1234" s="1" t="e">
        <f t="shared" si="95"/>
        <v>#N/A</v>
      </c>
      <c r="Y1234" s="1" t="e">
        <f t="shared" si="96"/>
        <v>#N/A</v>
      </c>
      <c r="Z1234" s="1" t="e">
        <f t="shared" si="97"/>
        <v>#N/A</v>
      </c>
      <c r="AA1234" s="1" t="e">
        <f t="shared" si="98"/>
        <v>#N/A</v>
      </c>
      <c r="AB1234" s="1" t="e">
        <f t="shared" si="99"/>
        <v>#N/A</v>
      </c>
    </row>
    <row r="1235" spans="1:28" hidden="1" x14ac:dyDescent="0.3">
      <c r="A1235" s="1">
        <v>1456</v>
      </c>
      <c r="B1235" s="1" t="s">
        <v>1110</v>
      </c>
      <c r="C1235" s="5">
        <v>43901.41741898148</v>
      </c>
      <c r="D1235" s="1" t="s">
        <v>2155</v>
      </c>
      <c r="E1235" s="1" t="s">
        <v>90</v>
      </c>
      <c r="F1235" s="1" t="s">
        <v>700</v>
      </c>
      <c r="G1235" s="1" t="s">
        <v>653</v>
      </c>
      <c r="H1235" s="1" t="s">
        <v>765</v>
      </c>
      <c r="I1235" s="1" t="s">
        <v>123</v>
      </c>
      <c r="J1235" s="1" t="s">
        <v>210</v>
      </c>
      <c r="K1235" s="1" t="s">
        <v>340</v>
      </c>
      <c r="L1235" s="2">
        <v>704</v>
      </c>
      <c r="M1235" s="1" t="s">
        <v>747</v>
      </c>
      <c r="N1235" s="1" t="s">
        <v>887</v>
      </c>
      <c r="O1235" s="1" t="s">
        <v>1952</v>
      </c>
      <c r="P1235" s="1" t="s">
        <v>1312</v>
      </c>
      <c r="Q1235" s="1" t="s">
        <v>210</v>
      </c>
      <c r="R1235" s="1" t="s">
        <v>218</v>
      </c>
      <c r="S1235" s="1" t="s">
        <v>759</v>
      </c>
      <c r="T1235" s="1" t="s">
        <v>2132</v>
      </c>
      <c r="U1235" s="1" t="s">
        <v>1791</v>
      </c>
      <c r="V1235" s="1"/>
      <c r="W1235" s="1" t="s">
        <v>667</v>
      </c>
      <c r="X1235" s="1" t="e">
        <f t="shared" si="95"/>
        <v>#N/A</v>
      </c>
      <c r="Y1235" s="1" t="e">
        <f t="shared" si="96"/>
        <v>#N/A</v>
      </c>
      <c r="Z1235" s="1" t="e">
        <f t="shared" si="97"/>
        <v>#N/A</v>
      </c>
      <c r="AA1235" s="1" t="e">
        <f t="shared" si="98"/>
        <v>#N/A</v>
      </c>
      <c r="AB1235" s="1" t="e">
        <f t="shared" si="99"/>
        <v>#N/A</v>
      </c>
    </row>
    <row r="1236" spans="1:28" hidden="1" x14ac:dyDescent="0.3">
      <c r="A1236" s="1">
        <v>1457</v>
      </c>
      <c r="B1236" s="1" t="s">
        <v>927</v>
      </c>
      <c r="C1236" s="5">
        <v>43901.862233796295</v>
      </c>
      <c r="D1236" s="1" t="s">
        <v>2156</v>
      </c>
      <c r="E1236" s="1" t="s">
        <v>61</v>
      </c>
      <c r="F1236" s="1" t="s">
        <v>719</v>
      </c>
      <c r="G1236" s="1" t="s">
        <v>653</v>
      </c>
      <c r="H1236" s="1" t="s">
        <v>765</v>
      </c>
      <c r="I1236" s="1" t="s">
        <v>55</v>
      </c>
      <c r="J1236" s="1" t="s">
        <v>62</v>
      </c>
      <c r="K1236" s="1" t="s">
        <v>54</v>
      </c>
      <c r="L1236" s="2">
        <v>299</v>
      </c>
      <c r="M1236" s="1" t="s">
        <v>757</v>
      </c>
      <c r="N1236" s="1" t="s">
        <v>887</v>
      </c>
      <c r="O1236" s="1" t="s">
        <v>170</v>
      </c>
      <c r="P1236" s="1" t="s">
        <v>1694</v>
      </c>
      <c r="Q1236" s="1" t="s">
        <v>177</v>
      </c>
      <c r="R1236" s="1" t="s">
        <v>218</v>
      </c>
      <c r="S1236" s="1" t="s">
        <v>2157</v>
      </c>
      <c r="T1236" s="1" t="s">
        <v>2132</v>
      </c>
      <c r="U1236" s="1" t="s">
        <v>1791</v>
      </c>
      <c r="V1236" s="1"/>
      <c r="W1236" s="1" t="s">
        <v>667</v>
      </c>
      <c r="X1236" s="1" t="e">
        <f t="shared" si="95"/>
        <v>#N/A</v>
      </c>
      <c r="Y1236" s="1" t="e">
        <f t="shared" si="96"/>
        <v>#N/A</v>
      </c>
      <c r="Z1236" s="1" t="e">
        <f t="shared" si="97"/>
        <v>#N/A</v>
      </c>
      <c r="AA1236" s="1" t="e">
        <f t="shared" si="98"/>
        <v>#N/A</v>
      </c>
      <c r="AB1236" s="1" t="e">
        <f t="shared" si="99"/>
        <v>#N/A</v>
      </c>
    </row>
    <row r="1237" spans="1:28" hidden="1" x14ac:dyDescent="0.3">
      <c r="A1237" s="1">
        <v>1458</v>
      </c>
      <c r="B1237" s="1" t="s">
        <v>207</v>
      </c>
      <c r="C1237" s="5">
        <v>43902.474270833336</v>
      </c>
      <c r="D1237" s="1" t="s">
        <v>2158</v>
      </c>
      <c r="E1237" s="1" t="s">
        <v>90</v>
      </c>
      <c r="F1237" s="1" t="s">
        <v>700</v>
      </c>
      <c r="G1237" s="1" t="s">
        <v>722</v>
      </c>
      <c r="H1237" s="1" t="s">
        <v>765</v>
      </c>
      <c r="I1237" s="1" t="s">
        <v>123</v>
      </c>
      <c r="J1237" s="1" t="s">
        <v>211</v>
      </c>
      <c r="K1237" s="1" t="s">
        <v>207</v>
      </c>
      <c r="L1237" s="2">
        <v>698</v>
      </c>
      <c r="M1237" s="1" t="s">
        <v>910</v>
      </c>
      <c r="N1237" s="1" t="s">
        <v>887</v>
      </c>
      <c r="O1237" s="1" t="s">
        <v>170</v>
      </c>
      <c r="P1237" s="1" t="s">
        <v>758</v>
      </c>
      <c r="Q1237" s="1" t="s">
        <v>1486</v>
      </c>
      <c r="R1237" s="1" t="s">
        <v>218</v>
      </c>
      <c r="S1237" s="1" t="s">
        <v>853</v>
      </c>
      <c r="T1237" s="1" t="s">
        <v>2132</v>
      </c>
      <c r="U1237" s="1" t="s">
        <v>1791</v>
      </c>
      <c r="V1237" s="1"/>
      <c r="W1237" s="1" t="s">
        <v>667</v>
      </c>
      <c r="X1237" s="1" t="e">
        <f t="shared" si="95"/>
        <v>#N/A</v>
      </c>
      <c r="Y1237" s="1" t="e">
        <f t="shared" si="96"/>
        <v>#N/A</v>
      </c>
      <c r="Z1237" s="1" t="e">
        <f t="shared" si="97"/>
        <v>#N/A</v>
      </c>
      <c r="AA1237" s="1" t="e">
        <f t="shared" si="98"/>
        <v>#N/A</v>
      </c>
      <c r="AB1237" s="1" t="e">
        <f t="shared" si="99"/>
        <v>#N/A</v>
      </c>
    </row>
    <row r="1238" spans="1:28" hidden="1" x14ac:dyDescent="0.3">
      <c r="A1238" s="1">
        <v>1460</v>
      </c>
      <c r="B1238" s="1" t="s">
        <v>1110</v>
      </c>
      <c r="C1238" s="5">
        <v>43903.475787037038</v>
      </c>
      <c r="D1238" s="1" t="s">
        <v>2161</v>
      </c>
      <c r="E1238" s="1" t="s">
        <v>90</v>
      </c>
      <c r="F1238" s="1" t="s">
        <v>700</v>
      </c>
      <c r="G1238" s="1" t="s">
        <v>653</v>
      </c>
      <c r="H1238" s="1" t="s">
        <v>765</v>
      </c>
      <c r="I1238" s="1" t="s">
        <v>123</v>
      </c>
      <c r="J1238" s="1" t="s">
        <v>210</v>
      </c>
      <c r="K1238" s="1" t="s">
        <v>340</v>
      </c>
      <c r="L1238" s="2">
        <v>704</v>
      </c>
      <c r="M1238" s="1" t="s">
        <v>747</v>
      </c>
      <c r="N1238" s="1" t="s">
        <v>887</v>
      </c>
      <c r="O1238" s="1" t="s">
        <v>1952</v>
      </c>
      <c r="P1238" s="1" t="s">
        <v>1312</v>
      </c>
      <c r="Q1238" s="1" t="s">
        <v>210</v>
      </c>
      <c r="R1238" s="1" t="s">
        <v>218</v>
      </c>
      <c r="S1238" s="1" t="s">
        <v>759</v>
      </c>
      <c r="T1238" s="1" t="s">
        <v>2132</v>
      </c>
      <c r="U1238" s="1" t="s">
        <v>1791</v>
      </c>
      <c r="V1238" s="1"/>
      <c r="W1238" s="1" t="s">
        <v>667</v>
      </c>
      <c r="X1238" s="1" t="e">
        <f t="shared" si="95"/>
        <v>#N/A</v>
      </c>
      <c r="Y1238" s="1" t="e">
        <f t="shared" si="96"/>
        <v>#N/A</v>
      </c>
      <c r="Z1238" s="1" t="e">
        <f t="shared" si="97"/>
        <v>#N/A</v>
      </c>
      <c r="AA1238" s="1" t="e">
        <f t="shared" si="98"/>
        <v>#N/A</v>
      </c>
      <c r="AB1238" s="1" t="e">
        <f t="shared" si="99"/>
        <v>#N/A</v>
      </c>
    </row>
    <row r="1239" spans="1:28" hidden="1" x14ac:dyDescent="0.3">
      <c r="A1239" s="1">
        <v>1462</v>
      </c>
      <c r="B1239" s="1" t="s">
        <v>1277</v>
      </c>
      <c r="C1239" s="5">
        <v>43903.52579861111</v>
      </c>
      <c r="D1239" s="1" t="s">
        <v>2164</v>
      </c>
      <c r="E1239" s="1" t="s">
        <v>159</v>
      </c>
      <c r="F1239" s="1" t="s">
        <v>2061</v>
      </c>
      <c r="G1239" s="1" t="s">
        <v>653</v>
      </c>
      <c r="H1239" s="1" t="s">
        <v>765</v>
      </c>
      <c r="I1239" s="1" t="s">
        <v>39</v>
      </c>
      <c r="J1239" s="1" t="s">
        <v>210</v>
      </c>
      <c r="K1239" s="1" t="s">
        <v>214</v>
      </c>
      <c r="L1239" s="2">
        <v>2</v>
      </c>
      <c r="M1239" s="1" t="s">
        <v>838</v>
      </c>
      <c r="N1239" s="1" t="s">
        <v>887</v>
      </c>
      <c r="O1239" s="1" t="s">
        <v>1952</v>
      </c>
      <c r="P1239" s="1" t="s">
        <v>818</v>
      </c>
      <c r="Q1239" s="1" t="s">
        <v>210</v>
      </c>
      <c r="R1239" s="1" t="s">
        <v>218</v>
      </c>
      <c r="S1239" s="1" t="s">
        <v>1004</v>
      </c>
      <c r="T1239" s="1" t="s">
        <v>2132</v>
      </c>
      <c r="U1239" s="1" t="s">
        <v>1791</v>
      </c>
      <c r="V1239" s="1"/>
      <c r="W1239" s="1" t="s">
        <v>667</v>
      </c>
      <c r="X1239" s="1" t="e">
        <f t="shared" si="95"/>
        <v>#N/A</v>
      </c>
      <c r="Y1239" s="1" t="e">
        <f t="shared" si="96"/>
        <v>#N/A</v>
      </c>
      <c r="Z1239" s="1" t="e">
        <f t="shared" si="97"/>
        <v>#N/A</v>
      </c>
      <c r="AA1239" s="1" t="e">
        <f t="shared" si="98"/>
        <v>#N/A</v>
      </c>
      <c r="AB1239" s="1" t="e">
        <f t="shared" si="99"/>
        <v>#N/A</v>
      </c>
    </row>
    <row r="1240" spans="1:28" hidden="1" x14ac:dyDescent="0.3">
      <c r="A1240" s="1">
        <v>1463</v>
      </c>
      <c r="B1240" s="1" t="s">
        <v>668</v>
      </c>
      <c r="C1240" s="5">
        <v>43903.581736111111</v>
      </c>
      <c r="D1240" s="1" t="s">
        <v>2165</v>
      </c>
      <c r="E1240" s="1" t="s">
        <v>455</v>
      </c>
      <c r="F1240" s="1" t="s">
        <v>694</v>
      </c>
      <c r="G1240" s="1" t="s">
        <v>653</v>
      </c>
      <c r="H1240" s="1" t="s">
        <v>765</v>
      </c>
      <c r="I1240" s="1" t="s">
        <v>55</v>
      </c>
      <c r="J1240" s="1" t="s">
        <v>695</v>
      </c>
      <c r="K1240" s="1" t="s">
        <v>67</v>
      </c>
      <c r="L1240" s="2">
        <v>639</v>
      </c>
      <c r="M1240" s="1" t="s">
        <v>696</v>
      </c>
      <c r="N1240" s="1" t="s">
        <v>887</v>
      </c>
      <c r="O1240" s="1" t="s">
        <v>257</v>
      </c>
      <c r="P1240" s="1" t="s">
        <v>2166</v>
      </c>
      <c r="Q1240" s="1" t="s">
        <v>1486</v>
      </c>
      <c r="R1240" s="1" t="s">
        <v>218</v>
      </c>
      <c r="S1240" s="1" t="s">
        <v>2167</v>
      </c>
      <c r="T1240" s="1" t="s">
        <v>2132</v>
      </c>
      <c r="U1240" s="1" t="s">
        <v>1791</v>
      </c>
      <c r="V1240" s="1"/>
      <c r="W1240" s="1" t="s">
        <v>667</v>
      </c>
      <c r="X1240" s="1" t="e">
        <f t="shared" si="95"/>
        <v>#N/A</v>
      </c>
      <c r="Y1240" s="1" t="e">
        <f t="shared" si="96"/>
        <v>#N/A</v>
      </c>
      <c r="Z1240" s="1" t="e">
        <f t="shared" si="97"/>
        <v>#N/A</v>
      </c>
      <c r="AA1240" s="1" t="e">
        <f t="shared" si="98"/>
        <v>#N/A</v>
      </c>
      <c r="AB1240" s="1" t="e">
        <f t="shared" si="99"/>
        <v>#N/A</v>
      </c>
    </row>
    <row r="1241" spans="1:28" hidden="1" x14ac:dyDescent="0.3">
      <c r="A1241" s="1">
        <v>1468</v>
      </c>
      <c r="B1241" s="1" t="s">
        <v>1110</v>
      </c>
      <c r="C1241" s="5">
        <v>43908.540844907409</v>
      </c>
      <c r="D1241" s="1" t="s">
        <v>2175</v>
      </c>
      <c r="E1241" s="1" t="s">
        <v>90</v>
      </c>
      <c r="F1241" s="1" t="s">
        <v>700</v>
      </c>
      <c r="G1241" s="1" t="s">
        <v>653</v>
      </c>
      <c r="H1241" s="1" t="s">
        <v>765</v>
      </c>
      <c r="I1241" s="1" t="s">
        <v>123</v>
      </c>
      <c r="J1241" s="1" t="s">
        <v>210</v>
      </c>
      <c r="K1241" s="1" t="s">
        <v>340</v>
      </c>
      <c r="L1241" s="2">
        <v>704</v>
      </c>
      <c r="M1241" s="1" t="s">
        <v>747</v>
      </c>
      <c r="N1241" s="1" t="s">
        <v>887</v>
      </c>
      <c r="O1241" s="1" t="s">
        <v>1952</v>
      </c>
      <c r="P1241" s="1" t="s">
        <v>1312</v>
      </c>
      <c r="Q1241" s="1" t="s">
        <v>210</v>
      </c>
      <c r="R1241" s="1" t="s">
        <v>218</v>
      </c>
      <c r="S1241" s="1" t="s">
        <v>759</v>
      </c>
      <c r="T1241" s="1" t="s">
        <v>2132</v>
      </c>
      <c r="U1241" s="1" t="s">
        <v>1791</v>
      </c>
      <c r="V1241" s="1"/>
      <c r="W1241" s="1" t="s">
        <v>667</v>
      </c>
      <c r="X1241" s="1" t="e">
        <f t="shared" si="95"/>
        <v>#N/A</v>
      </c>
      <c r="Y1241" s="1" t="e">
        <f t="shared" si="96"/>
        <v>#N/A</v>
      </c>
      <c r="Z1241" s="1" t="e">
        <f t="shared" si="97"/>
        <v>#N/A</v>
      </c>
      <c r="AA1241" s="1" t="e">
        <f t="shared" si="98"/>
        <v>#N/A</v>
      </c>
      <c r="AB1241" s="1" t="e">
        <f t="shared" si="99"/>
        <v>#N/A</v>
      </c>
    </row>
    <row r="1242" spans="1:28" hidden="1" x14ac:dyDescent="0.3">
      <c r="A1242" s="1">
        <v>1469</v>
      </c>
      <c r="B1242" s="1" t="s">
        <v>1110</v>
      </c>
      <c r="C1242" s="5">
        <v>43908.821180555555</v>
      </c>
      <c r="D1242" s="1" t="s">
        <v>2176</v>
      </c>
      <c r="E1242" s="1" t="s">
        <v>90</v>
      </c>
      <c r="F1242" s="1" t="s">
        <v>700</v>
      </c>
      <c r="G1242" s="1" t="s">
        <v>653</v>
      </c>
      <c r="H1242" s="1" t="s">
        <v>765</v>
      </c>
      <c r="I1242" s="1" t="s">
        <v>123</v>
      </c>
      <c r="J1242" s="1" t="s">
        <v>210</v>
      </c>
      <c r="K1242" s="1" t="s">
        <v>340</v>
      </c>
      <c r="L1242" s="2">
        <v>704</v>
      </c>
      <c r="M1242" s="1" t="s">
        <v>747</v>
      </c>
      <c r="N1242" s="1" t="s">
        <v>887</v>
      </c>
      <c r="O1242" s="1" t="s">
        <v>1952</v>
      </c>
      <c r="P1242" s="1" t="s">
        <v>1312</v>
      </c>
      <c r="Q1242" s="1" t="s">
        <v>210</v>
      </c>
      <c r="R1242" s="1" t="s">
        <v>218</v>
      </c>
      <c r="S1242" s="1" t="s">
        <v>759</v>
      </c>
      <c r="T1242" s="1" t="s">
        <v>2132</v>
      </c>
      <c r="U1242" s="1" t="s">
        <v>1791</v>
      </c>
      <c r="V1242" s="1"/>
      <c r="W1242" s="1" t="s">
        <v>667</v>
      </c>
      <c r="X1242" s="1" t="e">
        <f t="shared" si="95"/>
        <v>#N/A</v>
      </c>
      <c r="Y1242" s="1" t="e">
        <f t="shared" si="96"/>
        <v>#N/A</v>
      </c>
      <c r="Z1242" s="1" t="e">
        <f t="shared" si="97"/>
        <v>#N/A</v>
      </c>
      <c r="AA1242" s="1" t="e">
        <f t="shared" si="98"/>
        <v>#N/A</v>
      </c>
      <c r="AB1242" s="1" t="e">
        <f t="shared" si="99"/>
        <v>#N/A</v>
      </c>
    </row>
    <row r="1243" spans="1:28" hidden="1" x14ac:dyDescent="0.3">
      <c r="A1243" s="1">
        <v>1470</v>
      </c>
      <c r="B1243" s="1" t="s">
        <v>945</v>
      </c>
      <c r="C1243" s="5">
        <v>43909.603506944448</v>
      </c>
      <c r="D1243" s="1" t="s">
        <v>2177</v>
      </c>
      <c r="E1243" s="1" t="s">
        <v>216</v>
      </c>
      <c r="F1243" s="1" t="s">
        <v>691</v>
      </c>
      <c r="G1243" s="1" t="s">
        <v>653</v>
      </c>
      <c r="H1243" s="1" t="s">
        <v>765</v>
      </c>
      <c r="I1243" s="1" t="s">
        <v>39</v>
      </c>
      <c r="J1243" s="1" t="s">
        <v>210</v>
      </c>
      <c r="K1243" s="1" t="s">
        <v>214</v>
      </c>
      <c r="L1243" s="2">
        <v>408</v>
      </c>
      <c r="M1243" s="1" t="s">
        <v>717</v>
      </c>
      <c r="N1243" s="1" t="s">
        <v>887</v>
      </c>
      <c r="O1243" s="1" t="s">
        <v>1952</v>
      </c>
      <c r="P1243" s="1" t="s">
        <v>818</v>
      </c>
      <c r="Q1243" s="1" t="s">
        <v>210</v>
      </c>
      <c r="R1243" s="1" t="s">
        <v>218</v>
      </c>
      <c r="S1243" s="1" t="s">
        <v>1004</v>
      </c>
      <c r="T1243" s="1" t="s">
        <v>2132</v>
      </c>
      <c r="U1243" s="1" t="s">
        <v>1791</v>
      </c>
      <c r="V1243" s="1"/>
      <c r="W1243" s="1" t="s">
        <v>667</v>
      </c>
      <c r="X1243" s="1" t="e">
        <f t="shared" si="95"/>
        <v>#N/A</v>
      </c>
      <c r="Y1243" s="1" t="e">
        <f t="shared" si="96"/>
        <v>#N/A</v>
      </c>
      <c r="Z1243" s="1" t="e">
        <f t="shared" si="97"/>
        <v>#N/A</v>
      </c>
      <c r="AA1243" s="1" t="e">
        <f t="shared" si="98"/>
        <v>#N/A</v>
      </c>
      <c r="AB1243" s="1" t="e">
        <f t="shared" si="99"/>
        <v>#N/A</v>
      </c>
    </row>
    <row r="1244" spans="1:28" hidden="1" x14ac:dyDescent="0.3">
      <c r="A1244" s="1">
        <v>1471</v>
      </c>
      <c r="B1244" s="1" t="s">
        <v>922</v>
      </c>
      <c r="C1244" s="5">
        <v>43909.736990740741</v>
      </c>
      <c r="D1244" s="1" t="s">
        <v>2178</v>
      </c>
      <c r="E1244" s="1" t="s">
        <v>61</v>
      </c>
      <c r="F1244" s="1" t="s">
        <v>719</v>
      </c>
      <c r="G1244" s="1" t="s">
        <v>653</v>
      </c>
      <c r="H1244" s="1" t="s">
        <v>765</v>
      </c>
      <c r="I1244" s="1" t="s">
        <v>55</v>
      </c>
      <c r="J1244" s="1" t="s">
        <v>62</v>
      </c>
      <c r="K1244" s="1" t="s">
        <v>54</v>
      </c>
      <c r="L1244" s="2">
        <v>297.10000000000002</v>
      </c>
      <c r="M1244" s="1" t="s">
        <v>1023</v>
      </c>
      <c r="N1244" s="1" t="s">
        <v>6618</v>
      </c>
      <c r="O1244" s="1" t="s">
        <v>170</v>
      </c>
      <c r="P1244" s="1" t="s">
        <v>1694</v>
      </c>
      <c r="Q1244" s="1" t="s">
        <v>1486</v>
      </c>
      <c r="R1244" s="1" t="s">
        <v>218</v>
      </c>
      <c r="S1244" s="1" t="s">
        <v>759</v>
      </c>
      <c r="T1244" s="1" t="s">
        <v>2132</v>
      </c>
      <c r="U1244" s="1" t="s">
        <v>1791</v>
      </c>
      <c r="V1244" s="1"/>
      <c r="W1244" s="1" t="s">
        <v>667</v>
      </c>
      <c r="X1244" s="1" t="e">
        <f t="shared" si="95"/>
        <v>#N/A</v>
      </c>
      <c r="Y1244" s="1" t="e">
        <f t="shared" si="96"/>
        <v>#N/A</v>
      </c>
      <c r="Z1244" s="1" t="e">
        <f t="shared" si="97"/>
        <v>#N/A</v>
      </c>
      <c r="AA1244" s="1" t="e">
        <f t="shared" si="98"/>
        <v>#N/A</v>
      </c>
      <c r="AB1244" s="1" t="e">
        <f t="shared" si="99"/>
        <v>#N/A</v>
      </c>
    </row>
    <row r="1245" spans="1:28" hidden="1" x14ac:dyDescent="0.3">
      <c r="A1245" s="1">
        <v>1472</v>
      </c>
      <c r="B1245" s="1" t="s">
        <v>1110</v>
      </c>
      <c r="C1245" s="5">
        <v>43909.754189814812</v>
      </c>
      <c r="D1245" s="1" t="s">
        <v>2179</v>
      </c>
      <c r="E1245" s="1" t="s">
        <v>90</v>
      </c>
      <c r="F1245" s="1" t="s">
        <v>700</v>
      </c>
      <c r="G1245" s="1" t="s">
        <v>653</v>
      </c>
      <c r="H1245" s="1" t="s">
        <v>765</v>
      </c>
      <c r="I1245" s="1" t="s">
        <v>123</v>
      </c>
      <c r="J1245" s="1" t="s">
        <v>210</v>
      </c>
      <c r="K1245" s="1" t="s">
        <v>340</v>
      </c>
      <c r="L1245" s="2">
        <v>704</v>
      </c>
      <c r="M1245" s="1" t="s">
        <v>747</v>
      </c>
      <c r="N1245" s="1" t="s">
        <v>887</v>
      </c>
      <c r="O1245" s="1" t="s">
        <v>1952</v>
      </c>
      <c r="P1245" s="1" t="s">
        <v>1312</v>
      </c>
      <c r="Q1245" s="1" t="s">
        <v>210</v>
      </c>
      <c r="R1245" s="1" t="s">
        <v>218</v>
      </c>
      <c r="S1245" s="1" t="s">
        <v>759</v>
      </c>
      <c r="T1245" s="1" t="s">
        <v>2132</v>
      </c>
      <c r="U1245" s="1" t="s">
        <v>1791</v>
      </c>
      <c r="V1245" s="1"/>
      <c r="W1245" s="1" t="s">
        <v>667</v>
      </c>
      <c r="X1245" s="1" t="e">
        <f t="shared" si="95"/>
        <v>#N/A</v>
      </c>
      <c r="Y1245" s="1" t="e">
        <f t="shared" si="96"/>
        <v>#N/A</v>
      </c>
      <c r="Z1245" s="1" t="e">
        <f t="shared" si="97"/>
        <v>#N/A</v>
      </c>
      <c r="AA1245" s="1" t="e">
        <f t="shared" si="98"/>
        <v>#N/A</v>
      </c>
      <c r="AB1245" s="1" t="e">
        <f t="shared" si="99"/>
        <v>#N/A</v>
      </c>
    </row>
    <row r="1246" spans="1:28" hidden="1" x14ac:dyDescent="0.3">
      <c r="A1246" s="1">
        <v>1473</v>
      </c>
      <c r="B1246" s="1" t="s">
        <v>945</v>
      </c>
      <c r="C1246" s="5">
        <v>43910.496504629627</v>
      </c>
      <c r="D1246" s="1" t="s">
        <v>2180</v>
      </c>
      <c r="E1246" s="1" t="s">
        <v>159</v>
      </c>
      <c r="F1246" s="1" t="s">
        <v>2061</v>
      </c>
      <c r="G1246" s="1" t="s">
        <v>653</v>
      </c>
      <c r="H1246" s="1" t="s">
        <v>765</v>
      </c>
      <c r="I1246" s="1" t="s">
        <v>39</v>
      </c>
      <c r="J1246" s="1" t="s">
        <v>210</v>
      </c>
      <c r="K1246" s="1" t="s">
        <v>214</v>
      </c>
      <c r="L1246" s="2">
        <v>408</v>
      </c>
      <c r="M1246" s="1" t="s">
        <v>717</v>
      </c>
      <c r="N1246" s="1" t="s">
        <v>887</v>
      </c>
      <c r="O1246" s="1" t="s">
        <v>1952</v>
      </c>
      <c r="P1246" s="1" t="s">
        <v>818</v>
      </c>
      <c r="Q1246" s="1" t="s">
        <v>210</v>
      </c>
      <c r="R1246" s="1" t="s">
        <v>218</v>
      </c>
      <c r="S1246" s="1" t="s">
        <v>1004</v>
      </c>
      <c r="T1246" s="1" t="s">
        <v>2132</v>
      </c>
      <c r="U1246" s="1" t="s">
        <v>1791</v>
      </c>
      <c r="V1246" s="1"/>
      <c r="W1246" s="1" t="s">
        <v>667</v>
      </c>
      <c r="X1246" s="1" t="e">
        <f t="shared" si="95"/>
        <v>#N/A</v>
      </c>
      <c r="Y1246" s="1" t="e">
        <f t="shared" si="96"/>
        <v>#N/A</v>
      </c>
      <c r="Z1246" s="1" t="e">
        <f t="shared" si="97"/>
        <v>#N/A</v>
      </c>
      <c r="AA1246" s="1" t="e">
        <f t="shared" si="98"/>
        <v>#N/A</v>
      </c>
      <c r="AB1246" s="1" t="e">
        <f t="shared" si="99"/>
        <v>#N/A</v>
      </c>
    </row>
    <row r="1247" spans="1:28" hidden="1" x14ac:dyDescent="0.3">
      <c r="A1247" s="1">
        <v>1475</v>
      </c>
      <c r="B1247" s="1" t="s">
        <v>922</v>
      </c>
      <c r="C1247" s="5">
        <v>43913.550173611111</v>
      </c>
      <c r="D1247" s="1" t="s">
        <v>2183</v>
      </c>
      <c r="E1247" s="1" t="s">
        <v>61</v>
      </c>
      <c r="F1247" s="1" t="s">
        <v>719</v>
      </c>
      <c r="G1247" s="1" t="s">
        <v>653</v>
      </c>
      <c r="H1247" s="1" t="s">
        <v>765</v>
      </c>
      <c r="I1247" s="1" t="s">
        <v>55</v>
      </c>
      <c r="J1247" s="1" t="s">
        <v>62</v>
      </c>
      <c r="K1247" s="1" t="s">
        <v>54</v>
      </c>
      <c r="L1247" s="2">
        <v>297.10000000000002</v>
      </c>
      <c r="M1247" s="1" t="s">
        <v>1023</v>
      </c>
      <c r="N1247" s="1" t="s">
        <v>6618</v>
      </c>
      <c r="O1247" s="1" t="s">
        <v>170</v>
      </c>
      <c r="P1247" s="1" t="s">
        <v>1080</v>
      </c>
      <c r="Q1247" s="1" t="s">
        <v>1486</v>
      </c>
      <c r="R1247" s="1" t="s">
        <v>218</v>
      </c>
      <c r="S1247" s="1" t="s">
        <v>759</v>
      </c>
      <c r="T1247" s="1" t="s">
        <v>2132</v>
      </c>
      <c r="U1247" s="1" t="s">
        <v>1791</v>
      </c>
      <c r="V1247" s="1"/>
      <c r="W1247" s="1" t="s">
        <v>667</v>
      </c>
      <c r="X1247" s="1" t="e">
        <f t="shared" si="95"/>
        <v>#N/A</v>
      </c>
      <c r="Y1247" s="1" t="e">
        <f t="shared" si="96"/>
        <v>#N/A</v>
      </c>
      <c r="Z1247" s="1" t="e">
        <f t="shared" si="97"/>
        <v>#N/A</v>
      </c>
      <c r="AA1247" s="1" t="e">
        <f t="shared" si="98"/>
        <v>#N/A</v>
      </c>
      <c r="AB1247" s="1" t="e">
        <f t="shared" si="99"/>
        <v>#N/A</v>
      </c>
    </row>
    <row r="1248" spans="1:28" hidden="1" x14ac:dyDescent="0.3">
      <c r="A1248" s="1">
        <v>1478</v>
      </c>
      <c r="B1248" s="1" t="s">
        <v>922</v>
      </c>
      <c r="C1248" s="5">
        <v>43915.663113425922</v>
      </c>
      <c r="D1248" s="1" t="s">
        <v>2186</v>
      </c>
      <c r="E1248" s="1" t="s">
        <v>61</v>
      </c>
      <c r="F1248" s="1" t="s">
        <v>719</v>
      </c>
      <c r="G1248" s="1" t="s">
        <v>653</v>
      </c>
      <c r="H1248" s="1" t="s">
        <v>765</v>
      </c>
      <c r="I1248" s="1" t="s">
        <v>55</v>
      </c>
      <c r="J1248" s="1" t="s">
        <v>62</v>
      </c>
      <c r="K1248" s="1" t="s">
        <v>54</v>
      </c>
      <c r="L1248" s="2">
        <v>297.10000000000002</v>
      </c>
      <c r="M1248" s="1" t="s">
        <v>1023</v>
      </c>
      <c r="N1248" s="1" t="s">
        <v>6618</v>
      </c>
      <c r="O1248" s="1" t="s">
        <v>170</v>
      </c>
      <c r="P1248" s="1" t="s">
        <v>1694</v>
      </c>
      <c r="Q1248" s="1" t="s">
        <v>177</v>
      </c>
      <c r="R1248" s="1" t="s">
        <v>218</v>
      </c>
      <c r="S1248" s="1" t="s">
        <v>759</v>
      </c>
      <c r="T1248" s="1" t="s">
        <v>2132</v>
      </c>
      <c r="U1248" s="1" t="s">
        <v>1791</v>
      </c>
      <c r="V1248" s="1"/>
      <c r="W1248" s="1" t="s">
        <v>667</v>
      </c>
      <c r="X1248" s="1" t="e">
        <f t="shared" si="95"/>
        <v>#N/A</v>
      </c>
      <c r="Y1248" s="1" t="e">
        <f t="shared" si="96"/>
        <v>#N/A</v>
      </c>
      <c r="Z1248" s="1" t="e">
        <f t="shared" si="97"/>
        <v>#N/A</v>
      </c>
      <c r="AA1248" s="1" t="e">
        <f t="shared" si="98"/>
        <v>#N/A</v>
      </c>
      <c r="AB1248" s="1" t="e">
        <f t="shared" si="99"/>
        <v>#N/A</v>
      </c>
    </row>
    <row r="1249" spans="1:28" hidden="1" x14ac:dyDescent="0.3">
      <c r="A1249" s="1">
        <v>1479</v>
      </c>
      <c r="B1249" s="1" t="s">
        <v>922</v>
      </c>
      <c r="C1249" s="5">
        <v>43915.665405092594</v>
      </c>
      <c r="D1249" s="1" t="s">
        <v>2187</v>
      </c>
      <c r="E1249" s="1" t="s">
        <v>61</v>
      </c>
      <c r="F1249" s="1" t="s">
        <v>719</v>
      </c>
      <c r="G1249" s="1" t="s">
        <v>653</v>
      </c>
      <c r="H1249" s="1" t="s">
        <v>765</v>
      </c>
      <c r="I1249" s="1" t="s">
        <v>55</v>
      </c>
      <c r="J1249" s="1" t="s">
        <v>62</v>
      </c>
      <c r="K1249" s="1" t="s">
        <v>54</v>
      </c>
      <c r="L1249" s="2">
        <v>297.10000000000002</v>
      </c>
      <c r="M1249" s="1" t="s">
        <v>1023</v>
      </c>
      <c r="N1249" s="1" t="s">
        <v>6618</v>
      </c>
      <c r="O1249" s="1" t="s">
        <v>170</v>
      </c>
      <c r="P1249" s="1" t="s">
        <v>1694</v>
      </c>
      <c r="Q1249" s="1" t="s">
        <v>177</v>
      </c>
      <c r="R1249" s="1" t="s">
        <v>218</v>
      </c>
      <c r="S1249" s="1" t="s">
        <v>759</v>
      </c>
      <c r="T1249" s="1" t="s">
        <v>2132</v>
      </c>
      <c r="U1249" s="1" t="s">
        <v>1791</v>
      </c>
      <c r="V1249" s="1"/>
      <c r="W1249" s="1" t="s">
        <v>667</v>
      </c>
      <c r="X1249" s="1" t="e">
        <f t="shared" si="95"/>
        <v>#N/A</v>
      </c>
      <c r="Y1249" s="1" t="e">
        <f t="shared" si="96"/>
        <v>#N/A</v>
      </c>
      <c r="Z1249" s="1" t="e">
        <f t="shared" si="97"/>
        <v>#N/A</v>
      </c>
      <c r="AA1249" s="1" t="e">
        <f t="shared" si="98"/>
        <v>#N/A</v>
      </c>
      <c r="AB1249" s="1" t="e">
        <f t="shared" si="99"/>
        <v>#N/A</v>
      </c>
    </row>
    <row r="1250" spans="1:28" hidden="1" x14ac:dyDescent="0.3">
      <c r="A1250" s="1">
        <v>1480</v>
      </c>
      <c r="B1250" s="1" t="s">
        <v>922</v>
      </c>
      <c r="C1250" s="5">
        <v>43915.669027777774</v>
      </c>
      <c r="D1250" s="1" t="s">
        <v>2188</v>
      </c>
      <c r="E1250" s="1" t="s">
        <v>61</v>
      </c>
      <c r="F1250" s="1" t="s">
        <v>719</v>
      </c>
      <c r="G1250" s="1" t="s">
        <v>653</v>
      </c>
      <c r="H1250" s="1" t="s">
        <v>765</v>
      </c>
      <c r="I1250" s="1" t="s">
        <v>55</v>
      </c>
      <c r="J1250" s="1" t="s">
        <v>62</v>
      </c>
      <c r="K1250" s="1" t="s">
        <v>54</v>
      </c>
      <c r="L1250" s="2">
        <v>297.10000000000002</v>
      </c>
      <c r="M1250" s="1" t="s">
        <v>1023</v>
      </c>
      <c r="N1250" s="1" t="s">
        <v>6618</v>
      </c>
      <c r="O1250" s="1" t="s">
        <v>170</v>
      </c>
      <c r="P1250" s="1" t="s">
        <v>1694</v>
      </c>
      <c r="Q1250" s="1" t="s">
        <v>177</v>
      </c>
      <c r="R1250" s="1" t="s">
        <v>218</v>
      </c>
      <c r="S1250" s="1" t="s">
        <v>759</v>
      </c>
      <c r="T1250" s="1" t="s">
        <v>2132</v>
      </c>
      <c r="U1250" s="1" t="s">
        <v>1791</v>
      </c>
      <c r="V1250" s="1"/>
      <c r="W1250" s="1" t="s">
        <v>667</v>
      </c>
      <c r="X1250" s="1" t="e">
        <f t="shared" si="95"/>
        <v>#N/A</v>
      </c>
      <c r="Y1250" s="1" t="e">
        <f t="shared" si="96"/>
        <v>#N/A</v>
      </c>
      <c r="Z1250" s="1" t="e">
        <f t="shared" si="97"/>
        <v>#N/A</v>
      </c>
      <c r="AA1250" s="1" t="e">
        <f t="shared" si="98"/>
        <v>#N/A</v>
      </c>
      <c r="AB1250" s="1" t="e">
        <f t="shared" si="99"/>
        <v>#N/A</v>
      </c>
    </row>
    <row r="1251" spans="1:28" hidden="1" x14ac:dyDescent="0.3">
      <c r="A1251" s="1">
        <v>1481</v>
      </c>
      <c r="B1251" s="1" t="s">
        <v>922</v>
      </c>
      <c r="C1251" s="5">
        <v>43915.670798611114</v>
      </c>
      <c r="D1251" s="1" t="s">
        <v>2189</v>
      </c>
      <c r="E1251" s="1" t="s">
        <v>61</v>
      </c>
      <c r="F1251" s="1" t="s">
        <v>719</v>
      </c>
      <c r="G1251" s="1" t="s">
        <v>653</v>
      </c>
      <c r="H1251" s="1" t="s">
        <v>765</v>
      </c>
      <c r="I1251" s="1" t="s">
        <v>55</v>
      </c>
      <c r="J1251" s="1" t="s">
        <v>62</v>
      </c>
      <c r="K1251" s="1" t="s">
        <v>54</v>
      </c>
      <c r="L1251" s="2">
        <v>297.10000000000002</v>
      </c>
      <c r="M1251" s="1" t="s">
        <v>1023</v>
      </c>
      <c r="N1251" s="1" t="s">
        <v>6618</v>
      </c>
      <c r="O1251" s="1" t="s">
        <v>170</v>
      </c>
      <c r="P1251" s="1" t="s">
        <v>1694</v>
      </c>
      <c r="Q1251" s="1" t="s">
        <v>177</v>
      </c>
      <c r="R1251" s="1" t="s">
        <v>218</v>
      </c>
      <c r="S1251" s="1" t="s">
        <v>759</v>
      </c>
      <c r="T1251" s="1" t="s">
        <v>2132</v>
      </c>
      <c r="U1251" s="1" t="s">
        <v>1791</v>
      </c>
      <c r="V1251" s="1"/>
      <c r="W1251" s="1" t="s">
        <v>667</v>
      </c>
      <c r="X1251" s="1" t="e">
        <f t="shared" si="95"/>
        <v>#N/A</v>
      </c>
      <c r="Y1251" s="1" t="e">
        <f t="shared" si="96"/>
        <v>#N/A</v>
      </c>
      <c r="Z1251" s="1" t="e">
        <f t="shared" si="97"/>
        <v>#N/A</v>
      </c>
      <c r="AA1251" s="1" t="e">
        <f t="shared" si="98"/>
        <v>#N/A</v>
      </c>
      <c r="AB1251" s="1" t="e">
        <f t="shared" si="99"/>
        <v>#N/A</v>
      </c>
    </row>
    <row r="1252" spans="1:28" hidden="1" x14ac:dyDescent="0.3">
      <c r="A1252" s="1">
        <v>1483</v>
      </c>
      <c r="B1252" s="1" t="s">
        <v>1277</v>
      </c>
      <c r="C1252" s="5">
        <v>43916.790231481478</v>
      </c>
      <c r="D1252" s="1" t="s">
        <v>2192</v>
      </c>
      <c r="E1252" s="1" t="s">
        <v>159</v>
      </c>
      <c r="F1252" s="1" t="s">
        <v>2061</v>
      </c>
      <c r="G1252" s="1" t="s">
        <v>653</v>
      </c>
      <c r="H1252" s="1" t="s">
        <v>765</v>
      </c>
      <c r="I1252" s="1" t="s">
        <v>39</v>
      </c>
      <c r="J1252" s="1" t="s">
        <v>210</v>
      </c>
      <c r="K1252" s="1" t="s">
        <v>214</v>
      </c>
      <c r="L1252" s="2">
        <v>2</v>
      </c>
      <c r="M1252" s="1" t="s">
        <v>838</v>
      </c>
      <c r="N1252" s="1" t="s">
        <v>887</v>
      </c>
      <c r="O1252" s="1" t="s">
        <v>1952</v>
      </c>
      <c r="P1252" s="1" t="s">
        <v>818</v>
      </c>
      <c r="Q1252" s="1" t="s">
        <v>210</v>
      </c>
      <c r="R1252" s="1" t="s">
        <v>218</v>
      </c>
      <c r="S1252" s="1" t="s">
        <v>1004</v>
      </c>
      <c r="T1252" s="1" t="s">
        <v>2132</v>
      </c>
      <c r="U1252" s="1" t="s">
        <v>1791</v>
      </c>
      <c r="V1252" s="1"/>
      <c r="W1252" s="1" t="s">
        <v>667</v>
      </c>
      <c r="X1252" s="1" t="e">
        <f t="shared" si="95"/>
        <v>#N/A</v>
      </c>
      <c r="Y1252" s="1" t="e">
        <f t="shared" si="96"/>
        <v>#N/A</v>
      </c>
      <c r="Z1252" s="1" t="e">
        <f t="shared" si="97"/>
        <v>#N/A</v>
      </c>
      <c r="AA1252" s="1" t="e">
        <f t="shared" si="98"/>
        <v>#N/A</v>
      </c>
      <c r="AB1252" s="1" t="e">
        <f t="shared" si="99"/>
        <v>#N/A</v>
      </c>
    </row>
    <row r="1253" spans="1:28" hidden="1" x14ac:dyDescent="0.3">
      <c r="A1253" s="1">
        <v>1487</v>
      </c>
      <c r="B1253" s="1" t="s">
        <v>922</v>
      </c>
      <c r="C1253" s="5">
        <v>43917.616331018522</v>
      </c>
      <c r="D1253" s="1" t="s">
        <v>2197</v>
      </c>
      <c r="E1253" s="1" t="s">
        <v>61</v>
      </c>
      <c r="F1253" s="1" t="s">
        <v>719</v>
      </c>
      <c r="G1253" s="1" t="s">
        <v>653</v>
      </c>
      <c r="H1253" s="1" t="s">
        <v>765</v>
      </c>
      <c r="I1253" s="1" t="s">
        <v>55</v>
      </c>
      <c r="J1253" s="1" t="s">
        <v>62</v>
      </c>
      <c r="K1253" s="1" t="s">
        <v>54</v>
      </c>
      <c r="L1253" s="2">
        <v>297.10000000000002</v>
      </c>
      <c r="M1253" s="1" t="s">
        <v>1023</v>
      </c>
      <c r="N1253" s="1" t="s">
        <v>6618</v>
      </c>
      <c r="O1253" s="1" t="s">
        <v>170</v>
      </c>
      <c r="P1253" s="1" t="s">
        <v>1464</v>
      </c>
      <c r="Q1253" s="1" t="s">
        <v>177</v>
      </c>
      <c r="R1253" s="1" t="s">
        <v>218</v>
      </c>
      <c r="S1253" s="1" t="s">
        <v>759</v>
      </c>
      <c r="T1253" s="1" t="s">
        <v>2132</v>
      </c>
      <c r="U1253" s="1" t="s">
        <v>1791</v>
      </c>
      <c r="V1253" s="1"/>
      <c r="W1253" s="1" t="s">
        <v>667</v>
      </c>
      <c r="X1253" s="1" t="e">
        <f t="shared" si="95"/>
        <v>#N/A</v>
      </c>
      <c r="Y1253" s="1" t="e">
        <f t="shared" si="96"/>
        <v>#N/A</v>
      </c>
      <c r="Z1253" s="1" t="e">
        <f t="shared" si="97"/>
        <v>#N/A</v>
      </c>
      <c r="AA1253" s="1" t="e">
        <f t="shared" si="98"/>
        <v>#N/A</v>
      </c>
      <c r="AB1253" s="1" t="e">
        <f t="shared" si="99"/>
        <v>#N/A</v>
      </c>
    </row>
    <row r="1254" spans="1:28" hidden="1" x14ac:dyDescent="0.3">
      <c r="A1254" s="1">
        <v>1489</v>
      </c>
      <c r="B1254" s="1" t="s">
        <v>1107</v>
      </c>
      <c r="C1254" s="5">
        <v>43920.472407407404</v>
      </c>
      <c r="D1254" s="1" t="s">
        <v>2202</v>
      </c>
      <c r="E1254" s="1" t="s">
        <v>48</v>
      </c>
      <c r="F1254" s="1" t="s">
        <v>652</v>
      </c>
      <c r="G1254" s="1" t="s">
        <v>653</v>
      </c>
      <c r="H1254" s="1" t="s">
        <v>765</v>
      </c>
      <c r="I1254" s="1" t="s">
        <v>123</v>
      </c>
      <c r="J1254" s="1" t="s">
        <v>283</v>
      </c>
      <c r="K1254" s="1" t="s">
        <v>281</v>
      </c>
      <c r="L1254" s="2">
        <v>802</v>
      </c>
      <c r="M1254" s="1" t="s">
        <v>655</v>
      </c>
      <c r="N1254" s="1" t="s">
        <v>887</v>
      </c>
      <c r="O1254" s="1" t="s">
        <v>284</v>
      </c>
      <c r="P1254" s="1" t="s">
        <v>758</v>
      </c>
      <c r="Q1254" s="1" t="s">
        <v>89</v>
      </c>
      <c r="R1254" s="1" t="s">
        <v>218</v>
      </c>
      <c r="S1254" s="1" t="s">
        <v>1141</v>
      </c>
      <c r="T1254" s="1" t="s">
        <v>2132</v>
      </c>
      <c r="U1254" s="1" t="s">
        <v>1791</v>
      </c>
      <c r="V1254" s="1"/>
      <c r="W1254" s="1" t="s">
        <v>667</v>
      </c>
      <c r="X1254" s="1" t="e">
        <f t="shared" si="95"/>
        <v>#N/A</v>
      </c>
      <c r="Y1254" s="1" t="e">
        <f t="shared" si="96"/>
        <v>#N/A</v>
      </c>
      <c r="Z1254" s="1" t="e">
        <f t="shared" si="97"/>
        <v>#N/A</v>
      </c>
      <c r="AA1254" s="1" t="e">
        <f t="shared" si="98"/>
        <v>#N/A</v>
      </c>
      <c r="AB1254" s="1" t="e">
        <f t="shared" si="99"/>
        <v>#N/A</v>
      </c>
    </row>
    <row r="1255" spans="1:28" hidden="1" x14ac:dyDescent="0.3">
      <c r="A1255" s="1">
        <v>1490</v>
      </c>
      <c r="B1255" s="1" t="s">
        <v>1110</v>
      </c>
      <c r="C1255" s="5">
        <v>43920.528356481482</v>
      </c>
      <c r="D1255" s="1" t="s">
        <v>2203</v>
      </c>
      <c r="E1255" s="1" t="s">
        <v>90</v>
      </c>
      <c r="F1255" s="1" t="s">
        <v>700</v>
      </c>
      <c r="G1255" s="1" t="s">
        <v>653</v>
      </c>
      <c r="H1255" s="1" t="s">
        <v>765</v>
      </c>
      <c r="I1255" s="1" t="s">
        <v>123</v>
      </c>
      <c r="J1255" s="1" t="s">
        <v>210</v>
      </c>
      <c r="K1255" s="1" t="s">
        <v>340</v>
      </c>
      <c r="L1255" s="2">
        <v>704</v>
      </c>
      <c r="M1255" s="1" t="s">
        <v>747</v>
      </c>
      <c r="N1255" s="1" t="s">
        <v>887</v>
      </c>
      <c r="O1255" s="1" t="s">
        <v>1952</v>
      </c>
      <c r="P1255" s="1" t="s">
        <v>1312</v>
      </c>
      <c r="Q1255" s="1" t="s">
        <v>210</v>
      </c>
      <c r="R1255" s="1" t="s">
        <v>218</v>
      </c>
      <c r="S1255" s="1" t="s">
        <v>759</v>
      </c>
      <c r="T1255" s="1" t="s">
        <v>2132</v>
      </c>
      <c r="U1255" s="1" t="s">
        <v>1791</v>
      </c>
      <c r="V1255" s="1"/>
      <c r="W1255" s="1" t="s">
        <v>667</v>
      </c>
      <c r="X1255" s="1" t="e">
        <f t="shared" si="95"/>
        <v>#N/A</v>
      </c>
      <c r="Y1255" s="1" t="e">
        <f t="shared" si="96"/>
        <v>#N/A</v>
      </c>
      <c r="Z1255" s="1" t="e">
        <f t="shared" si="97"/>
        <v>#N/A</v>
      </c>
      <c r="AA1255" s="1" t="e">
        <f t="shared" si="98"/>
        <v>#N/A</v>
      </c>
      <c r="AB1255" s="1" t="e">
        <f t="shared" si="99"/>
        <v>#N/A</v>
      </c>
    </row>
    <row r="1256" spans="1:28" hidden="1" x14ac:dyDescent="0.3">
      <c r="A1256" s="1">
        <v>1493</v>
      </c>
      <c r="B1256" s="1" t="s">
        <v>1110</v>
      </c>
      <c r="C1256" s="5">
        <v>43922.433715277781</v>
      </c>
      <c r="D1256" s="1" t="s">
        <v>2205</v>
      </c>
      <c r="E1256" s="1" t="s">
        <v>90</v>
      </c>
      <c r="F1256" s="1" t="s">
        <v>700</v>
      </c>
      <c r="G1256" s="1" t="s">
        <v>653</v>
      </c>
      <c r="H1256" s="1" t="s">
        <v>765</v>
      </c>
      <c r="I1256" s="1" t="s">
        <v>123</v>
      </c>
      <c r="J1256" s="1" t="s">
        <v>210</v>
      </c>
      <c r="K1256" s="1" t="s">
        <v>340</v>
      </c>
      <c r="L1256" s="2">
        <v>704</v>
      </c>
      <c r="M1256" s="1" t="s">
        <v>747</v>
      </c>
      <c r="N1256" s="1" t="s">
        <v>887</v>
      </c>
      <c r="O1256" s="1" t="s">
        <v>1952</v>
      </c>
      <c r="P1256" s="1" t="s">
        <v>1312</v>
      </c>
      <c r="Q1256" s="1" t="s">
        <v>210</v>
      </c>
      <c r="R1256" s="1" t="s">
        <v>218</v>
      </c>
      <c r="S1256" s="1" t="s">
        <v>1004</v>
      </c>
      <c r="T1256" s="1" t="s">
        <v>2132</v>
      </c>
      <c r="U1256" s="1" t="s">
        <v>1791</v>
      </c>
      <c r="V1256" s="1"/>
      <c r="W1256" s="1" t="s">
        <v>667</v>
      </c>
      <c r="X1256" s="1" t="e">
        <f t="shared" si="95"/>
        <v>#N/A</v>
      </c>
      <c r="Y1256" s="1" t="e">
        <f t="shared" si="96"/>
        <v>#N/A</v>
      </c>
      <c r="Z1256" s="1" t="e">
        <f t="shared" si="97"/>
        <v>#N/A</v>
      </c>
      <c r="AA1256" s="1" t="e">
        <f t="shared" si="98"/>
        <v>#N/A</v>
      </c>
      <c r="AB1256" s="1" t="e">
        <f t="shared" si="99"/>
        <v>#N/A</v>
      </c>
    </row>
    <row r="1257" spans="1:28" hidden="1" x14ac:dyDescent="0.3">
      <c r="A1257" s="1">
        <v>1494</v>
      </c>
      <c r="B1257" s="1" t="s">
        <v>855</v>
      </c>
      <c r="C1257" s="5">
        <v>43922.438738425924</v>
      </c>
      <c r="D1257" s="1" t="s">
        <v>2206</v>
      </c>
      <c r="E1257" s="1" t="s">
        <v>90</v>
      </c>
      <c r="F1257" s="1" t="s">
        <v>700</v>
      </c>
      <c r="G1257" s="1" t="s">
        <v>653</v>
      </c>
      <c r="H1257" s="1" t="s">
        <v>765</v>
      </c>
      <c r="I1257" s="1" t="s">
        <v>85</v>
      </c>
      <c r="J1257" s="1" t="s">
        <v>109</v>
      </c>
      <c r="K1257" s="1" t="s">
        <v>103</v>
      </c>
      <c r="L1257" s="2">
        <v>666</v>
      </c>
      <c r="M1257" s="1" t="s">
        <v>733</v>
      </c>
      <c r="N1257" s="1" t="s">
        <v>887</v>
      </c>
      <c r="O1257" s="1" t="s">
        <v>170</v>
      </c>
      <c r="P1257" s="1" t="s">
        <v>1080</v>
      </c>
      <c r="Q1257" s="1" t="s">
        <v>1486</v>
      </c>
      <c r="R1257" s="1" t="s">
        <v>218</v>
      </c>
      <c r="S1257" s="1" t="s">
        <v>2207</v>
      </c>
      <c r="T1257" s="1" t="s">
        <v>2132</v>
      </c>
      <c r="U1257" s="1" t="s">
        <v>1791</v>
      </c>
      <c r="V1257" s="1"/>
      <c r="W1257" s="1" t="s">
        <v>667</v>
      </c>
      <c r="X1257" s="1" t="e">
        <f t="shared" si="95"/>
        <v>#N/A</v>
      </c>
      <c r="Y1257" s="1" t="e">
        <f t="shared" si="96"/>
        <v>#N/A</v>
      </c>
      <c r="Z1257" s="1" t="e">
        <f t="shared" si="97"/>
        <v>#N/A</v>
      </c>
      <c r="AA1257" s="1" t="e">
        <f t="shared" si="98"/>
        <v>#N/A</v>
      </c>
      <c r="AB1257" s="1" t="e">
        <f t="shared" si="99"/>
        <v>#N/A</v>
      </c>
    </row>
    <row r="1258" spans="1:28" hidden="1" x14ac:dyDescent="0.3">
      <c r="A1258" s="1">
        <v>1495</v>
      </c>
      <c r="B1258" s="1" t="s">
        <v>1110</v>
      </c>
      <c r="C1258" s="5">
        <v>43922.454861111109</v>
      </c>
      <c r="D1258" s="1" t="s">
        <v>2208</v>
      </c>
      <c r="E1258" s="1" t="s">
        <v>90</v>
      </c>
      <c r="F1258" s="1" t="s">
        <v>700</v>
      </c>
      <c r="G1258" s="1" t="s">
        <v>653</v>
      </c>
      <c r="H1258" s="1" t="s">
        <v>765</v>
      </c>
      <c r="I1258" s="1" t="s">
        <v>123</v>
      </c>
      <c r="J1258" s="1" t="s">
        <v>210</v>
      </c>
      <c r="K1258" s="1" t="s">
        <v>340</v>
      </c>
      <c r="L1258" s="2">
        <v>704</v>
      </c>
      <c r="M1258" s="1" t="s">
        <v>747</v>
      </c>
      <c r="N1258" s="1" t="s">
        <v>887</v>
      </c>
      <c r="O1258" s="1" t="s">
        <v>1952</v>
      </c>
      <c r="P1258" s="1" t="s">
        <v>1312</v>
      </c>
      <c r="Q1258" s="1" t="s">
        <v>210</v>
      </c>
      <c r="R1258" s="1" t="s">
        <v>218</v>
      </c>
      <c r="S1258" s="1" t="s">
        <v>1004</v>
      </c>
      <c r="T1258" s="1" t="s">
        <v>2132</v>
      </c>
      <c r="U1258" s="1" t="s">
        <v>1791</v>
      </c>
      <c r="V1258" s="1"/>
      <c r="W1258" s="1" t="s">
        <v>667</v>
      </c>
      <c r="X1258" s="1" t="e">
        <f t="shared" si="95"/>
        <v>#N/A</v>
      </c>
      <c r="Y1258" s="1" t="e">
        <f t="shared" si="96"/>
        <v>#N/A</v>
      </c>
      <c r="Z1258" s="1" t="e">
        <f t="shared" si="97"/>
        <v>#N/A</v>
      </c>
      <c r="AA1258" s="1" t="e">
        <f t="shared" si="98"/>
        <v>#N/A</v>
      </c>
      <c r="AB1258" s="1" t="e">
        <f t="shared" si="99"/>
        <v>#N/A</v>
      </c>
    </row>
    <row r="1259" spans="1:28" hidden="1" x14ac:dyDescent="0.3">
      <c r="A1259" s="1">
        <v>1496</v>
      </c>
      <c r="B1259" s="1" t="s">
        <v>1110</v>
      </c>
      <c r="C1259" s="5">
        <v>43923.428622685184</v>
      </c>
      <c r="D1259" s="1" t="s">
        <v>2209</v>
      </c>
      <c r="E1259" s="1" t="s">
        <v>90</v>
      </c>
      <c r="F1259" s="1" t="s">
        <v>700</v>
      </c>
      <c r="G1259" s="1" t="s">
        <v>653</v>
      </c>
      <c r="H1259" s="1" t="s">
        <v>765</v>
      </c>
      <c r="I1259" s="1" t="s">
        <v>123</v>
      </c>
      <c r="J1259" s="1" t="s">
        <v>210</v>
      </c>
      <c r="K1259" s="1" t="s">
        <v>340</v>
      </c>
      <c r="L1259" s="2">
        <v>704</v>
      </c>
      <c r="M1259" s="1" t="s">
        <v>747</v>
      </c>
      <c r="N1259" s="1" t="s">
        <v>887</v>
      </c>
      <c r="O1259" s="1" t="s">
        <v>1952</v>
      </c>
      <c r="P1259" s="1" t="s">
        <v>1312</v>
      </c>
      <c r="Q1259" s="1" t="s">
        <v>210</v>
      </c>
      <c r="R1259" s="1" t="s">
        <v>218</v>
      </c>
      <c r="S1259" s="1" t="s">
        <v>1004</v>
      </c>
      <c r="T1259" s="1" t="s">
        <v>2132</v>
      </c>
      <c r="U1259" s="1" t="s">
        <v>1791</v>
      </c>
      <c r="V1259" s="1"/>
      <c r="W1259" s="1" t="s">
        <v>667</v>
      </c>
      <c r="X1259" s="1" t="e">
        <f t="shared" si="95"/>
        <v>#N/A</v>
      </c>
      <c r="Y1259" s="1" t="e">
        <f t="shared" si="96"/>
        <v>#N/A</v>
      </c>
      <c r="Z1259" s="1" t="e">
        <f t="shared" si="97"/>
        <v>#N/A</v>
      </c>
      <c r="AA1259" s="1" t="e">
        <f t="shared" si="98"/>
        <v>#N/A</v>
      </c>
      <c r="AB1259" s="1" t="e">
        <f t="shared" si="99"/>
        <v>#N/A</v>
      </c>
    </row>
    <row r="1260" spans="1:28" hidden="1" x14ac:dyDescent="0.3">
      <c r="A1260" s="1">
        <v>1497</v>
      </c>
      <c r="B1260" s="1" t="s">
        <v>906</v>
      </c>
      <c r="C1260" s="5">
        <v>43923.456932870373</v>
      </c>
      <c r="D1260" s="1" t="s">
        <v>2210</v>
      </c>
      <c r="E1260" s="1" t="s">
        <v>90</v>
      </c>
      <c r="F1260" s="1" t="s">
        <v>700</v>
      </c>
      <c r="G1260" s="1" t="s">
        <v>653</v>
      </c>
      <c r="H1260" s="1" t="s">
        <v>765</v>
      </c>
      <c r="I1260" s="1" t="s">
        <v>123</v>
      </c>
      <c r="J1260" s="1" t="s">
        <v>746</v>
      </c>
      <c r="K1260" s="1" t="s">
        <v>340</v>
      </c>
      <c r="L1260" s="2">
        <v>687</v>
      </c>
      <c r="M1260" s="1" t="s">
        <v>908</v>
      </c>
      <c r="N1260" s="1" t="s">
        <v>887</v>
      </c>
      <c r="O1260" s="1" t="s">
        <v>170</v>
      </c>
      <c r="P1260" s="1" t="s">
        <v>758</v>
      </c>
      <c r="Q1260" s="1" t="s">
        <v>1486</v>
      </c>
      <c r="R1260" s="1" t="s">
        <v>218</v>
      </c>
      <c r="S1260" s="1" t="s">
        <v>1141</v>
      </c>
      <c r="T1260" s="1" t="s">
        <v>2132</v>
      </c>
      <c r="U1260" s="1" t="s">
        <v>1791</v>
      </c>
      <c r="V1260" s="1"/>
      <c r="W1260" s="1" t="s">
        <v>667</v>
      </c>
      <c r="X1260" s="1" t="e">
        <f t="shared" si="95"/>
        <v>#N/A</v>
      </c>
      <c r="Y1260" s="1" t="e">
        <f t="shared" si="96"/>
        <v>#N/A</v>
      </c>
      <c r="Z1260" s="1" t="e">
        <f t="shared" si="97"/>
        <v>#N/A</v>
      </c>
      <c r="AA1260" s="1" t="e">
        <f t="shared" si="98"/>
        <v>#N/A</v>
      </c>
      <c r="AB1260" s="1" t="e">
        <f t="shared" si="99"/>
        <v>#N/A</v>
      </c>
    </row>
    <row r="1261" spans="1:28" hidden="1" x14ac:dyDescent="0.3">
      <c r="A1261" s="1">
        <v>1499</v>
      </c>
      <c r="B1261" s="1" t="s">
        <v>922</v>
      </c>
      <c r="C1261" s="5">
        <v>43923.550555555557</v>
      </c>
      <c r="D1261" s="1" t="s">
        <v>2211</v>
      </c>
      <c r="E1261" s="1" t="s">
        <v>61</v>
      </c>
      <c r="F1261" s="1" t="s">
        <v>719</v>
      </c>
      <c r="G1261" s="1" t="s">
        <v>653</v>
      </c>
      <c r="H1261" s="1" t="s">
        <v>765</v>
      </c>
      <c r="I1261" s="1" t="s">
        <v>55</v>
      </c>
      <c r="J1261" s="1" t="s">
        <v>62</v>
      </c>
      <c r="K1261" s="1" t="s">
        <v>54</v>
      </c>
      <c r="L1261" s="2">
        <v>297.10000000000002</v>
      </c>
      <c r="M1261" s="1" t="s">
        <v>1023</v>
      </c>
      <c r="N1261" s="1" t="s">
        <v>6618</v>
      </c>
      <c r="O1261" s="1" t="s">
        <v>170</v>
      </c>
      <c r="P1261" s="1" t="s">
        <v>1694</v>
      </c>
      <c r="Q1261" s="1" t="s">
        <v>177</v>
      </c>
      <c r="R1261" s="1" t="s">
        <v>218</v>
      </c>
      <c r="S1261" s="1" t="s">
        <v>759</v>
      </c>
      <c r="T1261" s="1" t="s">
        <v>2132</v>
      </c>
      <c r="U1261" s="1" t="s">
        <v>1791</v>
      </c>
      <c r="V1261" s="1"/>
      <c r="W1261" s="1" t="s">
        <v>667</v>
      </c>
      <c r="X1261" s="1" t="e">
        <f t="shared" si="95"/>
        <v>#N/A</v>
      </c>
      <c r="Y1261" s="1" t="e">
        <f t="shared" si="96"/>
        <v>#N/A</v>
      </c>
      <c r="Z1261" s="1" t="e">
        <f t="shared" si="97"/>
        <v>#N/A</v>
      </c>
      <c r="AA1261" s="1" t="e">
        <f t="shared" si="98"/>
        <v>#N/A</v>
      </c>
      <c r="AB1261" s="1" t="e">
        <f t="shared" si="99"/>
        <v>#N/A</v>
      </c>
    </row>
    <row r="1262" spans="1:28" hidden="1" x14ac:dyDescent="0.3">
      <c r="A1262" s="1">
        <v>1502</v>
      </c>
      <c r="B1262" s="1" t="s">
        <v>945</v>
      </c>
      <c r="C1262" s="5">
        <v>43927.480567129627</v>
      </c>
      <c r="D1262" s="1" t="s">
        <v>2213</v>
      </c>
      <c r="E1262" s="1" t="s">
        <v>216</v>
      </c>
      <c r="F1262" s="1" t="s">
        <v>691</v>
      </c>
      <c r="G1262" s="1" t="s">
        <v>653</v>
      </c>
      <c r="H1262" s="1" t="s">
        <v>765</v>
      </c>
      <c r="I1262" s="1" t="s">
        <v>39</v>
      </c>
      <c r="J1262" s="1" t="s">
        <v>210</v>
      </c>
      <c r="K1262" s="1" t="s">
        <v>214</v>
      </c>
      <c r="L1262" s="2">
        <v>408</v>
      </c>
      <c r="M1262" s="1" t="s">
        <v>717</v>
      </c>
      <c r="N1262" s="1" t="s">
        <v>887</v>
      </c>
      <c r="O1262" s="1" t="s">
        <v>1952</v>
      </c>
      <c r="P1262" s="1" t="s">
        <v>818</v>
      </c>
      <c r="Q1262" s="1" t="s">
        <v>210</v>
      </c>
      <c r="R1262" s="1" t="s">
        <v>218</v>
      </c>
      <c r="S1262" s="1" t="s">
        <v>1004</v>
      </c>
      <c r="T1262" s="1" t="s">
        <v>2132</v>
      </c>
      <c r="U1262" s="1" t="s">
        <v>1791</v>
      </c>
      <c r="V1262" s="1"/>
      <c r="W1262" s="1" t="s">
        <v>667</v>
      </c>
      <c r="X1262" s="1" t="e">
        <f t="shared" si="95"/>
        <v>#N/A</v>
      </c>
      <c r="Y1262" s="1" t="e">
        <f t="shared" si="96"/>
        <v>#N/A</v>
      </c>
      <c r="Z1262" s="1" t="e">
        <f t="shared" si="97"/>
        <v>#N/A</v>
      </c>
      <c r="AA1262" s="1" t="e">
        <f t="shared" si="98"/>
        <v>#N/A</v>
      </c>
      <c r="AB1262" s="1" t="e">
        <f t="shared" si="99"/>
        <v>#N/A</v>
      </c>
    </row>
    <row r="1263" spans="1:28" hidden="1" x14ac:dyDescent="0.3">
      <c r="A1263" s="1">
        <v>1503</v>
      </c>
      <c r="B1263" s="1" t="s">
        <v>1497</v>
      </c>
      <c r="C1263" s="5">
        <v>43927.48710648148</v>
      </c>
      <c r="D1263" s="1" t="s">
        <v>2214</v>
      </c>
      <c r="E1263" s="1" t="s">
        <v>48</v>
      </c>
      <c r="F1263" s="1" t="s">
        <v>652</v>
      </c>
      <c r="G1263" s="1" t="s">
        <v>653</v>
      </c>
      <c r="H1263" s="1" t="s">
        <v>765</v>
      </c>
      <c r="I1263" s="1" t="s">
        <v>55</v>
      </c>
      <c r="J1263" s="1" t="s">
        <v>277</v>
      </c>
      <c r="K1263" s="1" t="s">
        <v>650</v>
      </c>
      <c r="L1263" s="2">
        <v>611</v>
      </c>
      <c r="M1263" s="1" t="s">
        <v>1702</v>
      </c>
      <c r="N1263" s="1" t="s">
        <v>80</v>
      </c>
      <c r="O1263" s="1" t="s">
        <v>170</v>
      </c>
      <c r="P1263" s="1" t="s">
        <v>1080</v>
      </c>
      <c r="Q1263" s="1" t="s">
        <v>58</v>
      </c>
      <c r="R1263" s="1" t="s">
        <v>218</v>
      </c>
      <c r="S1263" s="1" t="s">
        <v>759</v>
      </c>
      <c r="T1263" s="1" t="s">
        <v>2132</v>
      </c>
      <c r="U1263" s="1" t="s">
        <v>1791</v>
      </c>
      <c r="V1263" s="1"/>
      <c r="W1263" s="1" t="s">
        <v>667</v>
      </c>
      <c r="X1263" s="1" t="e">
        <f t="shared" si="95"/>
        <v>#N/A</v>
      </c>
      <c r="Y1263" s="1" t="e">
        <f t="shared" si="96"/>
        <v>#N/A</v>
      </c>
      <c r="Z1263" s="1" t="e">
        <f t="shared" si="97"/>
        <v>#N/A</v>
      </c>
      <c r="AA1263" s="1" t="e">
        <f t="shared" si="98"/>
        <v>#N/A</v>
      </c>
      <c r="AB1263" s="1" t="e">
        <f t="shared" si="99"/>
        <v>#N/A</v>
      </c>
    </row>
    <row r="1264" spans="1:28" hidden="1" x14ac:dyDescent="0.3">
      <c r="A1264" s="1">
        <v>1504</v>
      </c>
      <c r="B1264" s="1" t="s">
        <v>945</v>
      </c>
      <c r="C1264" s="5">
        <v>43927.49591435185</v>
      </c>
      <c r="D1264" s="1" t="s">
        <v>2215</v>
      </c>
      <c r="E1264" s="1" t="s">
        <v>216</v>
      </c>
      <c r="F1264" s="1" t="s">
        <v>691</v>
      </c>
      <c r="G1264" s="1" t="s">
        <v>653</v>
      </c>
      <c r="H1264" s="1" t="s">
        <v>765</v>
      </c>
      <c r="I1264" s="1" t="s">
        <v>39</v>
      </c>
      <c r="J1264" s="1" t="s">
        <v>210</v>
      </c>
      <c r="K1264" s="1" t="s">
        <v>214</v>
      </c>
      <c r="L1264" s="2">
        <v>408</v>
      </c>
      <c r="M1264" s="1" t="s">
        <v>717</v>
      </c>
      <c r="N1264" s="1" t="s">
        <v>887</v>
      </c>
      <c r="O1264" s="1" t="s">
        <v>1952</v>
      </c>
      <c r="P1264" s="1" t="s">
        <v>818</v>
      </c>
      <c r="Q1264" s="1" t="s">
        <v>210</v>
      </c>
      <c r="R1264" s="1" t="s">
        <v>218</v>
      </c>
      <c r="S1264" s="1" t="s">
        <v>1004</v>
      </c>
      <c r="T1264" s="1" t="s">
        <v>2132</v>
      </c>
      <c r="U1264" s="1" t="s">
        <v>1791</v>
      </c>
      <c r="V1264" s="1"/>
      <c r="W1264" s="1" t="s">
        <v>667</v>
      </c>
      <c r="X1264" s="1" t="e">
        <f t="shared" si="95"/>
        <v>#N/A</v>
      </c>
      <c r="Y1264" s="1" t="e">
        <f t="shared" si="96"/>
        <v>#N/A</v>
      </c>
      <c r="Z1264" s="1" t="e">
        <f t="shared" si="97"/>
        <v>#N/A</v>
      </c>
      <c r="AA1264" s="1" t="e">
        <f t="shared" si="98"/>
        <v>#N/A</v>
      </c>
      <c r="AB1264" s="1" t="e">
        <f t="shared" si="99"/>
        <v>#N/A</v>
      </c>
    </row>
    <row r="1265" spans="1:28" hidden="1" x14ac:dyDescent="0.3">
      <c r="A1265" s="1">
        <v>1506</v>
      </c>
      <c r="B1265" s="1" t="s">
        <v>1497</v>
      </c>
      <c r="C1265" s="5">
        <v>43927.563657407409</v>
      </c>
      <c r="D1265" s="1" t="s">
        <v>2216</v>
      </c>
      <c r="E1265" s="1" t="s">
        <v>48</v>
      </c>
      <c r="F1265" s="1" t="s">
        <v>652</v>
      </c>
      <c r="G1265" s="1" t="s">
        <v>653</v>
      </c>
      <c r="H1265" s="1" t="s">
        <v>765</v>
      </c>
      <c r="I1265" s="1" t="s">
        <v>55</v>
      </c>
      <c r="J1265" s="1" t="s">
        <v>277</v>
      </c>
      <c r="K1265" s="1" t="s">
        <v>650</v>
      </c>
      <c r="L1265" s="2">
        <v>611</v>
      </c>
      <c r="M1265" s="1" t="s">
        <v>1702</v>
      </c>
      <c r="N1265" s="1" t="s">
        <v>80</v>
      </c>
      <c r="O1265" s="1" t="s">
        <v>170</v>
      </c>
      <c r="P1265" s="1" t="s">
        <v>1080</v>
      </c>
      <c r="Q1265" s="1" t="s">
        <v>177</v>
      </c>
      <c r="R1265" s="1" t="s">
        <v>218</v>
      </c>
      <c r="S1265" s="1" t="s">
        <v>759</v>
      </c>
      <c r="T1265" s="1" t="s">
        <v>2132</v>
      </c>
      <c r="U1265" s="1" t="s">
        <v>1791</v>
      </c>
      <c r="V1265" s="1"/>
      <c r="W1265" s="1" t="s">
        <v>667</v>
      </c>
      <c r="X1265" s="1" t="e">
        <f t="shared" si="95"/>
        <v>#N/A</v>
      </c>
      <c r="Y1265" s="1" t="e">
        <f t="shared" si="96"/>
        <v>#N/A</v>
      </c>
      <c r="Z1265" s="1" t="e">
        <f t="shared" si="97"/>
        <v>#N/A</v>
      </c>
      <c r="AA1265" s="1" t="e">
        <f t="shared" si="98"/>
        <v>#N/A</v>
      </c>
      <c r="AB1265" s="1" t="e">
        <f t="shared" si="99"/>
        <v>#N/A</v>
      </c>
    </row>
    <row r="1266" spans="1:28" hidden="1" x14ac:dyDescent="0.3">
      <c r="A1266" s="1">
        <v>1508</v>
      </c>
      <c r="B1266" s="1" t="s">
        <v>122</v>
      </c>
      <c r="C1266" s="5">
        <v>43927.686874999999</v>
      </c>
      <c r="D1266" s="1" t="s">
        <v>2218</v>
      </c>
      <c r="E1266" s="1" t="s">
        <v>90</v>
      </c>
      <c r="F1266" s="1" t="s">
        <v>700</v>
      </c>
      <c r="G1266" s="1" t="s">
        <v>653</v>
      </c>
      <c r="H1266" s="1" t="s">
        <v>765</v>
      </c>
      <c r="I1266" s="1" t="s">
        <v>123</v>
      </c>
      <c r="J1266" s="1" t="s">
        <v>210</v>
      </c>
      <c r="K1266" s="1" t="s">
        <v>122</v>
      </c>
      <c r="L1266" s="2">
        <v>807</v>
      </c>
      <c r="M1266" s="1" t="s">
        <v>1310</v>
      </c>
      <c r="N1266" s="1" t="s">
        <v>887</v>
      </c>
      <c r="O1266" s="1" t="s">
        <v>1952</v>
      </c>
      <c r="P1266" s="1" t="s">
        <v>758</v>
      </c>
      <c r="Q1266" s="1" t="s">
        <v>1486</v>
      </c>
      <c r="R1266" s="1" t="s">
        <v>218</v>
      </c>
      <c r="S1266" s="1" t="s">
        <v>2219</v>
      </c>
      <c r="T1266" s="1" t="s">
        <v>2132</v>
      </c>
      <c r="U1266" s="1" t="s">
        <v>1791</v>
      </c>
      <c r="V1266" s="1"/>
      <c r="W1266" s="1" t="s">
        <v>667</v>
      </c>
      <c r="X1266" s="1" t="e">
        <f t="shared" si="95"/>
        <v>#N/A</v>
      </c>
      <c r="Y1266" s="1" t="e">
        <f t="shared" si="96"/>
        <v>#N/A</v>
      </c>
      <c r="Z1266" s="1" t="e">
        <f t="shared" si="97"/>
        <v>#N/A</v>
      </c>
      <c r="AA1266" s="1" t="e">
        <f t="shared" si="98"/>
        <v>#N/A</v>
      </c>
      <c r="AB1266" s="1" t="e">
        <f t="shared" si="99"/>
        <v>#N/A</v>
      </c>
    </row>
    <row r="1267" spans="1:28" hidden="1" x14ac:dyDescent="0.3">
      <c r="A1267" s="1">
        <v>1509</v>
      </c>
      <c r="B1267" s="1" t="s">
        <v>1222</v>
      </c>
      <c r="C1267" s="5">
        <v>43928.777881944443</v>
      </c>
      <c r="D1267" s="1" t="s">
        <v>2220</v>
      </c>
      <c r="E1267" s="1" t="s">
        <v>48</v>
      </c>
      <c r="F1267" s="1" t="s">
        <v>652</v>
      </c>
      <c r="G1267" s="1" t="s">
        <v>653</v>
      </c>
      <c r="H1267" s="1" t="s">
        <v>765</v>
      </c>
      <c r="I1267" s="1" t="s">
        <v>55</v>
      </c>
      <c r="J1267" s="1" t="s">
        <v>277</v>
      </c>
      <c r="K1267" s="1" t="s">
        <v>650</v>
      </c>
      <c r="L1267" s="2">
        <v>614</v>
      </c>
      <c r="M1267" s="1" t="s">
        <v>808</v>
      </c>
      <c r="N1267" s="1" t="s">
        <v>887</v>
      </c>
      <c r="O1267" s="1" t="s">
        <v>170</v>
      </c>
      <c r="P1267" s="1" t="s">
        <v>2221</v>
      </c>
      <c r="Q1267" s="1" t="s">
        <v>1486</v>
      </c>
      <c r="R1267" s="1" t="s">
        <v>218</v>
      </c>
      <c r="S1267" s="1" t="s">
        <v>2012</v>
      </c>
      <c r="T1267" s="1" t="s">
        <v>2132</v>
      </c>
      <c r="U1267" s="1" t="s">
        <v>1791</v>
      </c>
      <c r="V1267" s="1"/>
      <c r="W1267" s="1" t="s">
        <v>667</v>
      </c>
      <c r="X1267" s="1" t="e">
        <f t="shared" si="95"/>
        <v>#N/A</v>
      </c>
      <c r="Y1267" s="1" t="e">
        <f t="shared" si="96"/>
        <v>#N/A</v>
      </c>
      <c r="Z1267" s="1" t="e">
        <f t="shared" si="97"/>
        <v>#N/A</v>
      </c>
      <c r="AA1267" s="1" t="e">
        <f t="shared" si="98"/>
        <v>#N/A</v>
      </c>
      <c r="AB1267" s="1" t="e">
        <f t="shared" si="99"/>
        <v>#N/A</v>
      </c>
    </row>
    <row r="1268" spans="1:28" hidden="1" x14ac:dyDescent="0.3">
      <c r="A1268" s="1">
        <v>1510</v>
      </c>
      <c r="B1268" s="1" t="s">
        <v>207</v>
      </c>
      <c r="C1268" s="5">
        <v>43928.792291666665</v>
      </c>
      <c r="D1268" s="1" t="s">
        <v>2222</v>
      </c>
      <c r="E1268" s="1" t="s">
        <v>48</v>
      </c>
      <c r="F1268" s="1" t="s">
        <v>652</v>
      </c>
      <c r="G1268" s="1" t="s">
        <v>722</v>
      </c>
      <c r="H1268" s="1" t="s">
        <v>765</v>
      </c>
      <c r="I1268" s="1" t="s">
        <v>123</v>
      </c>
      <c r="J1268" s="1" t="s">
        <v>50</v>
      </c>
      <c r="K1268" s="1" t="s">
        <v>207</v>
      </c>
      <c r="L1268" s="2">
        <v>744</v>
      </c>
      <c r="M1268" s="1" t="s">
        <v>1075</v>
      </c>
      <c r="N1268" s="1" t="s">
        <v>887</v>
      </c>
      <c r="O1268" s="1" t="s">
        <v>170</v>
      </c>
      <c r="P1268" s="1" t="s">
        <v>758</v>
      </c>
      <c r="Q1268" s="1" t="s">
        <v>89</v>
      </c>
      <c r="R1268" s="1" t="s">
        <v>218</v>
      </c>
      <c r="S1268" s="1" t="s">
        <v>1001</v>
      </c>
      <c r="T1268" s="1" t="s">
        <v>2132</v>
      </c>
      <c r="U1268" s="1" t="s">
        <v>1791</v>
      </c>
      <c r="V1268" s="1"/>
      <c r="W1268" s="1" t="s">
        <v>667</v>
      </c>
      <c r="X1268" s="1" t="e">
        <f t="shared" si="95"/>
        <v>#N/A</v>
      </c>
      <c r="Y1268" s="1" t="e">
        <f t="shared" si="96"/>
        <v>#N/A</v>
      </c>
      <c r="Z1268" s="1" t="e">
        <f t="shared" si="97"/>
        <v>#N/A</v>
      </c>
      <c r="AA1268" s="1" t="e">
        <f t="shared" si="98"/>
        <v>#N/A</v>
      </c>
      <c r="AB1268" s="1" t="e">
        <f t="shared" si="99"/>
        <v>#N/A</v>
      </c>
    </row>
    <row r="1269" spans="1:28" hidden="1" x14ac:dyDescent="0.3">
      <c r="A1269" s="1">
        <v>1511</v>
      </c>
      <c r="B1269" s="1" t="s">
        <v>1277</v>
      </c>
      <c r="C1269" s="5">
        <v>43929.785416666666</v>
      </c>
      <c r="D1269" s="1" t="s">
        <v>2223</v>
      </c>
      <c r="E1269" s="1" t="s">
        <v>159</v>
      </c>
      <c r="F1269" s="1" t="s">
        <v>2061</v>
      </c>
      <c r="G1269" s="1" t="s">
        <v>653</v>
      </c>
      <c r="H1269" s="1" t="s">
        <v>765</v>
      </c>
      <c r="I1269" s="1" t="s">
        <v>39</v>
      </c>
      <c r="J1269" s="1" t="s">
        <v>210</v>
      </c>
      <c r="K1269" s="1" t="s">
        <v>214</v>
      </c>
      <c r="L1269" s="2">
        <v>2</v>
      </c>
      <c r="M1269" s="1" t="s">
        <v>838</v>
      </c>
      <c r="N1269" s="1" t="s">
        <v>887</v>
      </c>
      <c r="O1269" s="1" t="s">
        <v>1952</v>
      </c>
      <c r="P1269" s="1" t="s">
        <v>818</v>
      </c>
      <c r="Q1269" s="1" t="s">
        <v>210</v>
      </c>
      <c r="R1269" s="1" t="s">
        <v>218</v>
      </c>
      <c r="S1269" s="1" t="s">
        <v>2224</v>
      </c>
      <c r="T1269" s="1" t="s">
        <v>2132</v>
      </c>
      <c r="U1269" s="1" t="s">
        <v>1791</v>
      </c>
      <c r="V1269" s="1"/>
      <c r="W1269" s="1" t="s">
        <v>667</v>
      </c>
      <c r="X1269" s="1" t="e">
        <f t="shared" si="95"/>
        <v>#N/A</v>
      </c>
      <c r="Y1269" s="1" t="e">
        <f t="shared" si="96"/>
        <v>#N/A</v>
      </c>
      <c r="Z1269" s="1" t="e">
        <f t="shared" si="97"/>
        <v>#N/A</v>
      </c>
      <c r="AA1269" s="1" t="e">
        <f t="shared" si="98"/>
        <v>#N/A</v>
      </c>
      <c r="AB1269" s="1" t="e">
        <f t="shared" si="99"/>
        <v>#N/A</v>
      </c>
    </row>
    <row r="1270" spans="1:28" hidden="1" x14ac:dyDescent="0.3">
      <c r="A1270" s="1">
        <v>1513</v>
      </c>
      <c r="B1270" s="1" t="s">
        <v>855</v>
      </c>
      <c r="C1270" s="5">
        <v>43934.583460648151</v>
      </c>
      <c r="D1270" s="1" t="s">
        <v>2226</v>
      </c>
      <c r="E1270" s="1" t="s">
        <v>90</v>
      </c>
      <c r="F1270" s="1" t="s">
        <v>700</v>
      </c>
      <c r="G1270" s="1" t="s">
        <v>653</v>
      </c>
      <c r="H1270" s="1" t="s">
        <v>765</v>
      </c>
      <c r="I1270" s="1" t="s">
        <v>85</v>
      </c>
      <c r="J1270" s="1" t="s">
        <v>109</v>
      </c>
      <c r="K1270" s="1" t="s">
        <v>103</v>
      </c>
      <c r="L1270" s="2">
        <v>666</v>
      </c>
      <c r="M1270" s="1" t="s">
        <v>733</v>
      </c>
      <c r="N1270" s="1" t="s">
        <v>887</v>
      </c>
      <c r="O1270" s="1" t="s">
        <v>170</v>
      </c>
      <c r="P1270" s="1" t="s">
        <v>758</v>
      </c>
      <c r="Q1270" s="1" t="s">
        <v>1486</v>
      </c>
      <c r="R1270" s="1" t="s">
        <v>218</v>
      </c>
      <c r="S1270" s="1" t="s">
        <v>1141</v>
      </c>
      <c r="T1270" s="1" t="s">
        <v>2132</v>
      </c>
      <c r="U1270" s="1" t="s">
        <v>1791</v>
      </c>
      <c r="V1270" s="1"/>
      <c r="W1270" s="1" t="s">
        <v>667</v>
      </c>
      <c r="X1270" s="1" t="e">
        <f t="shared" si="95"/>
        <v>#N/A</v>
      </c>
      <c r="Y1270" s="1" t="e">
        <f t="shared" si="96"/>
        <v>#N/A</v>
      </c>
      <c r="Z1270" s="1" t="e">
        <f t="shared" si="97"/>
        <v>#N/A</v>
      </c>
      <c r="AA1270" s="1" t="e">
        <f t="shared" si="98"/>
        <v>#N/A</v>
      </c>
      <c r="AB1270" s="1" t="e">
        <f t="shared" si="99"/>
        <v>#N/A</v>
      </c>
    </row>
    <row r="1271" spans="1:28" hidden="1" x14ac:dyDescent="0.3">
      <c r="A1271" s="1">
        <v>1515</v>
      </c>
      <c r="B1271" s="1" t="s">
        <v>1945</v>
      </c>
      <c r="C1271" s="5">
        <v>43935.523321759261</v>
      </c>
      <c r="D1271" s="1" t="s">
        <v>2229</v>
      </c>
      <c r="E1271" s="1" t="s">
        <v>216</v>
      </c>
      <c r="F1271" s="1" t="s">
        <v>691</v>
      </c>
      <c r="G1271" s="1" t="s">
        <v>653</v>
      </c>
      <c r="H1271" s="1" t="s">
        <v>765</v>
      </c>
      <c r="I1271" s="1" t="s">
        <v>39</v>
      </c>
      <c r="J1271" s="1" t="s">
        <v>217</v>
      </c>
      <c r="K1271" s="1" t="s">
        <v>214</v>
      </c>
      <c r="L1271" s="2">
        <v>914</v>
      </c>
      <c r="M1271" s="1" t="s">
        <v>711</v>
      </c>
      <c r="N1271" s="1" t="s">
        <v>887</v>
      </c>
      <c r="O1271" s="1" t="s">
        <v>1952</v>
      </c>
      <c r="P1271" s="1" t="s">
        <v>1080</v>
      </c>
      <c r="Q1271" s="1" t="s">
        <v>1967</v>
      </c>
      <c r="R1271" s="1" t="s">
        <v>218</v>
      </c>
      <c r="S1271" s="1" t="s">
        <v>1141</v>
      </c>
      <c r="T1271" s="1" t="s">
        <v>2132</v>
      </c>
      <c r="U1271" s="1" t="s">
        <v>1791</v>
      </c>
      <c r="V1271" s="1"/>
      <c r="W1271" s="1" t="s">
        <v>667</v>
      </c>
      <c r="X1271" s="1" t="e">
        <f t="shared" si="95"/>
        <v>#N/A</v>
      </c>
      <c r="Y1271" s="1" t="e">
        <f t="shared" si="96"/>
        <v>#N/A</v>
      </c>
      <c r="Z1271" s="1" t="e">
        <f t="shared" si="97"/>
        <v>#N/A</v>
      </c>
      <c r="AA1271" s="1" t="e">
        <f t="shared" si="98"/>
        <v>#N/A</v>
      </c>
      <c r="AB1271" s="1" t="e">
        <f t="shared" si="99"/>
        <v>#N/A</v>
      </c>
    </row>
    <row r="1272" spans="1:28" hidden="1" x14ac:dyDescent="0.3">
      <c r="A1272" s="1">
        <v>1516</v>
      </c>
      <c r="B1272" s="1" t="s">
        <v>902</v>
      </c>
      <c r="C1272" s="5">
        <v>43936.777581018519</v>
      </c>
      <c r="D1272" s="1" t="s">
        <v>2230</v>
      </c>
      <c r="E1272" s="1" t="s">
        <v>90</v>
      </c>
      <c r="F1272" s="1" t="s">
        <v>700</v>
      </c>
      <c r="G1272" s="1" t="s">
        <v>653</v>
      </c>
      <c r="H1272" s="1" t="s">
        <v>765</v>
      </c>
      <c r="I1272" s="1" t="s">
        <v>85</v>
      </c>
      <c r="J1272" s="1" t="s">
        <v>109</v>
      </c>
      <c r="K1272" s="1" t="s">
        <v>103</v>
      </c>
      <c r="L1272" s="2">
        <v>644</v>
      </c>
      <c r="M1272" s="1" t="s">
        <v>1175</v>
      </c>
      <c r="N1272" s="1" t="s">
        <v>887</v>
      </c>
      <c r="O1272" s="1" t="s">
        <v>170</v>
      </c>
      <c r="P1272" s="1" t="s">
        <v>1312</v>
      </c>
      <c r="Q1272" s="1" t="s">
        <v>97</v>
      </c>
      <c r="R1272" s="1" t="s">
        <v>218</v>
      </c>
      <c r="S1272" s="1" t="s">
        <v>759</v>
      </c>
      <c r="T1272" s="1" t="s">
        <v>2132</v>
      </c>
      <c r="U1272" s="1" t="s">
        <v>1791</v>
      </c>
      <c r="V1272" s="1"/>
      <c r="W1272" s="1" t="s">
        <v>667</v>
      </c>
      <c r="X1272" s="1" t="e">
        <f t="shared" si="95"/>
        <v>#N/A</v>
      </c>
      <c r="Y1272" s="1" t="e">
        <f t="shared" si="96"/>
        <v>#N/A</v>
      </c>
      <c r="Z1272" s="1" t="e">
        <f t="shared" si="97"/>
        <v>#N/A</v>
      </c>
      <c r="AA1272" s="1" t="e">
        <f t="shared" si="98"/>
        <v>#N/A</v>
      </c>
      <c r="AB1272" s="1" t="e">
        <f t="shared" si="99"/>
        <v>#N/A</v>
      </c>
    </row>
    <row r="1273" spans="1:28" hidden="1" x14ac:dyDescent="0.3">
      <c r="A1273" s="1">
        <v>1517</v>
      </c>
      <c r="B1273" s="1" t="s">
        <v>207</v>
      </c>
      <c r="C1273" s="5">
        <v>43936.782384259262</v>
      </c>
      <c r="D1273" s="1" t="s">
        <v>2233</v>
      </c>
      <c r="E1273" s="1" t="s">
        <v>90</v>
      </c>
      <c r="F1273" s="1" t="s">
        <v>700</v>
      </c>
      <c r="G1273" s="1" t="s">
        <v>722</v>
      </c>
      <c r="H1273" s="1" t="s">
        <v>765</v>
      </c>
      <c r="I1273" s="1" t="s">
        <v>123</v>
      </c>
      <c r="J1273" s="1" t="s">
        <v>211</v>
      </c>
      <c r="K1273" s="1" t="s">
        <v>207</v>
      </c>
      <c r="L1273" s="2">
        <v>698</v>
      </c>
      <c r="M1273" s="1" t="s">
        <v>910</v>
      </c>
      <c r="N1273" s="1" t="s">
        <v>887</v>
      </c>
      <c r="O1273" s="1" t="s">
        <v>170</v>
      </c>
      <c r="P1273" s="1" t="s">
        <v>758</v>
      </c>
      <c r="Q1273" s="1" t="s">
        <v>89</v>
      </c>
      <c r="R1273" s="1" t="s">
        <v>218</v>
      </c>
      <c r="S1273" s="1" t="s">
        <v>853</v>
      </c>
      <c r="T1273" s="1" t="s">
        <v>2132</v>
      </c>
      <c r="U1273" s="1" t="s">
        <v>1791</v>
      </c>
      <c r="V1273" s="1"/>
      <c r="W1273" s="1" t="s">
        <v>667</v>
      </c>
      <c r="X1273" s="1" t="e">
        <f t="shared" si="95"/>
        <v>#N/A</v>
      </c>
      <c r="Y1273" s="1" t="e">
        <f t="shared" si="96"/>
        <v>#N/A</v>
      </c>
      <c r="Z1273" s="1" t="e">
        <f t="shared" si="97"/>
        <v>#N/A</v>
      </c>
      <c r="AA1273" s="1" t="e">
        <f t="shared" si="98"/>
        <v>#N/A</v>
      </c>
      <c r="AB1273" s="1" t="e">
        <f t="shared" si="99"/>
        <v>#N/A</v>
      </c>
    </row>
    <row r="1274" spans="1:28" hidden="1" x14ac:dyDescent="0.3">
      <c r="A1274" s="1">
        <v>1518</v>
      </c>
      <c r="B1274" s="1" t="s">
        <v>790</v>
      </c>
      <c r="C1274" s="5">
        <v>43937.448298611111</v>
      </c>
      <c r="D1274" s="1" t="s">
        <v>2234</v>
      </c>
      <c r="E1274" s="1" t="s">
        <v>48</v>
      </c>
      <c r="F1274" s="1" t="s">
        <v>652</v>
      </c>
      <c r="G1274" s="1" t="s">
        <v>653</v>
      </c>
      <c r="H1274" s="1" t="s">
        <v>765</v>
      </c>
      <c r="I1274" s="1" t="s">
        <v>85</v>
      </c>
      <c r="J1274" s="1" t="s">
        <v>98</v>
      </c>
      <c r="K1274" s="1" t="s">
        <v>596</v>
      </c>
      <c r="L1274" s="2">
        <v>645</v>
      </c>
      <c r="M1274" s="1" t="s">
        <v>797</v>
      </c>
      <c r="N1274" s="1" t="s">
        <v>887</v>
      </c>
      <c r="O1274" s="1" t="s">
        <v>1952</v>
      </c>
      <c r="P1274" s="1" t="s">
        <v>1080</v>
      </c>
      <c r="Q1274" s="1" t="s">
        <v>1486</v>
      </c>
      <c r="R1274" s="1" t="s">
        <v>218</v>
      </c>
      <c r="S1274" s="1" t="s">
        <v>759</v>
      </c>
      <c r="T1274" s="1" t="s">
        <v>2132</v>
      </c>
      <c r="U1274" s="1" t="s">
        <v>1791</v>
      </c>
      <c r="V1274" s="1"/>
      <c r="W1274" s="1" t="s">
        <v>667</v>
      </c>
      <c r="X1274" s="1" t="e">
        <f t="shared" si="95"/>
        <v>#N/A</v>
      </c>
      <c r="Y1274" s="1" t="e">
        <f t="shared" si="96"/>
        <v>#N/A</v>
      </c>
      <c r="Z1274" s="1" t="e">
        <f t="shared" si="97"/>
        <v>#N/A</v>
      </c>
      <c r="AA1274" s="1" t="e">
        <f t="shared" si="98"/>
        <v>#N/A</v>
      </c>
      <c r="AB1274" s="1" t="e">
        <f t="shared" si="99"/>
        <v>#N/A</v>
      </c>
    </row>
    <row r="1275" spans="1:28" hidden="1" x14ac:dyDescent="0.3">
      <c r="A1275" s="1">
        <v>1519</v>
      </c>
      <c r="B1275" s="1" t="s">
        <v>1222</v>
      </c>
      <c r="C1275" s="5">
        <v>43937.535868055558</v>
      </c>
      <c r="D1275" s="1" t="s">
        <v>2235</v>
      </c>
      <c r="E1275" s="1" t="s">
        <v>48</v>
      </c>
      <c r="F1275" s="1" t="s">
        <v>652</v>
      </c>
      <c r="G1275" s="1" t="s">
        <v>653</v>
      </c>
      <c r="H1275" s="1" t="s">
        <v>765</v>
      </c>
      <c r="I1275" s="1" t="s">
        <v>55</v>
      </c>
      <c r="J1275" s="1" t="s">
        <v>210</v>
      </c>
      <c r="K1275" s="1" t="s">
        <v>650</v>
      </c>
      <c r="L1275" s="2">
        <v>637.1</v>
      </c>
      <c r="M1275" s="1" t="s">
        <v>1680</v>
      </c>
      <c r="N1275" s="1" t="s">
        <v>705</v>
      </c>
      <c r="O1275" s="1" t="s">
        <v>170</v>
      </c>
      <c r="P1275" s="1" t="s">
        <v>818</v>
      </c>
      <c r="Q1275" s="1" t="s">
        <v>1486</v>
      </c>
      <c r="R1275" s="1" t="s">
        <v>218</v>
      </c>
      <c r="S1275" s="1" t="s">
        <v>853</v>
      </c>
      <c r="T1275" s="1" t="s">
        <v>2132</v>
      </c>
      <c r="U1275" s="1" t="s">
        <v>1791</v>
      </c>
      <c r="V1275" s="1"/>
      <c r="W1275" s="1" t="s">
        <v>667</v>
      </c>
      <c r="X1275" s="1" t="e">
        <f t="shared" si="95"/>
        <v>#N/A</v>
      </c>
      <c r="Y1275" s="1" t="e">
        <f t="shared" si="96"/>
        <v>#N/A</v>
      </c>
      <c r="Z1275" s="1" t="e">
        <f t="shared" si="97"/>
        <v>#N/A</v>
      </c>
      <c r="AA1275" s="1" t="e">
        <f t="shared" si="98"/>
        <v>#N/A</v>
      </c>
      <c r="AB1275" s="1" t="e">
        <f t="shared" si="99"/>
        <v>#N/A</v>
      </c>
    </row>
    <row r="1276" spans="1:28" hidden="1" x14ac:dyDescent="0.3">
      <c r="A1276" s="1">
        <v>1520</v>
      </c>
      <c r="B1276" s="1" t="s">
        <v>54</v>
      </c>
      <c r="C1276" s="5">
        <v>43938.533472222225</v>
      </c>
      <c r="D1276" s="1" t="s">
        <v>2236</v>
      </c>
      <c r="E1276" s="1" t="s">
        <v>61</v>
      </c>
      <c r="F1276" s="1" t="s">
        <v>719</v>
      </c>
      <c r="G1276" s="1" t="s">
        <v>653</v>
      </c>
      <c r="H1276" s="1" t="s">
        <v>765</v>
      </c>
      <c r="I1276" s="1" t="s">
        <v>55</v>
      </c>
      <c r="J1276" s="1" t="s">
        <v>62</v>
      </c>
      <c r="K1276" s="1" t="s">
        <v>54</v>
      </c>
      <c r="L1276" s="2">
        <v>297</v>
      </c>
      <c r="M1276" s="1" t="s">
        <v>1023</v>
      </c>
      <c r="N1276" s="1" t="s">
        <v>6618</v>
      </c>
      <c r="O1276" s="1" t="s">
        <v>170</v>
      </c>
      <c r="P1276" s="1" t="s">
        <v>1694</v>
      </c>
      <c r="Q1276" s="1" t="s">
        <v>177</v>
      </c>
      <c r="R1276" s="1" t="s">
        <v>218</v>
      </c>
      <c r="S1276" s="1" t="s">
        <v>759</v>
      </c>
      <c r="T1276" s="1" t="s">
        <v>2132</v>
      </c>
      <c r="U1276" s="1" t="s">
        <v>1791</v>
      </c>
      <c r="V1276" s="1"/>
      <c r="W1276" s="1" t="s">
        <v>667</v>
      </c>
      <c r="X1276" s="1" t="e">
        <f t="shared" si="95"/>
        <v>#N/A</v>
      </c>
      <c r="Y1276" s="1" t="e">
        <f t="shared" si="96"/>
        <v>#N/A</v>
      </c>
      <c r="Z1276" s="1" t="e">
        <f t="shared" si="97"/>
        <v>#N/A</v>
      </c>
      <c r="AA1276" s="1" t="e">
        <f t="shared" si="98"/>
        <v>#N/A</v>
      </c>
      <c r="AB1276" s="1" t="e">
        <f t="shared" si="99"/>
        <v>#N/A</v>
      </c>
    </row>
    <row r="1277" spans="1:28" hidden="1" x14ac:dyDescent="0.3">
      <c r="A1277" s="1">
        <v>1521</v>
      </c>
      <c r="B1277" s="1" t="s">
        <v>54</v>
      </c>
      <c r="C1277" s="5">
        <v>43938.605810185189</v>
      </c>
      <c r="D1277" s="1" t="s">
        <v>2237</v>
      </c>
      <c r="E1277" s="1" t="s">
        <v>61</v>
      </c>
      <c r="F1277" s="1" t="s">
        <v>719</v>
      </c>
      <c r="G1277" s="1" t="s">
        <v>653</v>
      </c>
      <c r="H1277" s="1" t="s">
        <v>765</v>
      </c>
      <c r="I1277" s="1" t="s">
        <v>55</v>
      </c>
      <c r="J1277" s="1" t="s">
        <v>62</v>
      </c>
      <c r="K1277" s="1" t="s">
        <v>54</v>
      </c>
      <c r="L1277" s="2">
        <v>297.10000000000002</v>
      </c>
      <c r="M1277" s="1" t="s">
        <v>1023</v>
      </c>
      <c r="N1277" s="1" t="s">
        <v>6618</v>
      </c>
      <c r="O1277" s="1" t="s">
        <v>170</v>
      </c>
      <c r="P1277" s="1" t="s">
        <v>1694</v>
      </c>
      <c r="Q1277" s="1" t="s">
        <v>177</v>
      </c>
      <c r="R1277" s="1" t="s">
        <v>218</v>
      </c>
      <c r="S1277" s="1" t="s">
        <v>759</v>
      </c>
      <c r="T1277" s="1" t="s">
        <v>2132</v>
      </c>
      <c r="U1277" s="1" t="s">
        <v>1791</v>
      </c>
      <c r="V1277" s="1"/>
      <c r="W1277" s="1" t="s">
        <v>667</v>
      </c>
      <c r="X1277" s="1" t="e">
        <f t="shared" si="95"/>
        <v>#N/A</v>
      </c>
      <c r="Y1277" s="1" t="e">
        <f t="shared" si="96"/>
        <v>#N/A</v>
      </c>
      <c r="Z1277" s="1" t="e">
        <f t="shared" si="97"/>
        <v>#N/A</v>
      </c>
      <c r="AA1277" s="1" t="e">
        <f t="shared" si="98"/>
        <v>#N/A</v>
      </c>
      <c r="AB1277" s="1" t="e">
        <f t="shared" si="99"/>
        <v>#N/A</v>
      </c>
    </row>
    <row r="1278" spans="1:28" hidden="1" x14ac:dyDescent="0.3">
      <c r="A1278" s="1">
        <v>1522</v>
      </c>
      <c r="B1278" s="1" t="s">
        <v>922</v>
      </c>
      <c r="C1278" s="5">
        <v>43938.716736111113</v>
      </c>
      <c r="D1278" s="1" t="s">
        <v>2238</v>
      </c>
      <c r="E1278" s="1" t="s">
        <v>61</v>
      </c>
      <c r="F1278" s="1" t="s">
        <v>719</v>
      </c>
      <c r="G1278" s="1" t="s">
        <v>653</v>
      </c>
      <c r="H1278" s="1" t="s">
        <v>765</v>
      </c>
      <c r="I1278" s="1" t="s">
        <v>55</v>
      </c>
      <c r="J1278" s="1" t="s">
        <v>62</v>
      </c>
      <c r="K1278" s="1" t="s">
        <v>54</v>
      </c>
      <c r="L1278" s="2">
        <v>299.10000000000002</v>
      </c>
      <c r="M1278" s="1" t="s">
        <v>757</v>
      </c>
      <c r="N1278" s="1" t="s">
        <v>6618</v>
      </c>
      <c r="O1278" s="1" t="s">
        <v>170</v>
      </c>
      <c r="P1278" s="1" t="s">
        <v>1464</v>
      </c>
      <c r="Q1278" s="1" t="s">
        <v>1486</v>
      </c>
      <c r="R1278" s="1" t="s">
        <v>218</v>
      </c>
      <c r="S1278" s="1" t="s">
        <v>759</v>
      </c>
      <c r="T1278" s="1" t="s">
        <v>2132</v>
      </c>
      <c r="U1278" s="1" t="s">
        <v>815</v>
      </c>
      <c r="V1278" s="1"/>
      <c r="W1278" s="1" t="s">
        <v>1010</v>
      </c>
      <c r="X1278" s="1" t="e">
        <f t="shared" si="95"/>
        <v>#N/A</v>
      </c>
      <c r="Y1278" s="1" t="e">
        <f t="shared" si="96"/>
        <v>#N/A</v>
      </c>
      <c r="Z1278" s="1" t="e">
        <f t="shared" si="97"/>
        <v>#N/A</v>
      </c>
      <c r="AA1278" s="1" t="e">
        <f t="shared" si="98"/>
        <v>#N/A</v>
      </c>
      <c r="AB1278" s="1" t="e">
        <f t="shared" si="99"/>
        <v>#N/A</v>
      </c>
    </row>
    <row r="1279" spans="1:28" hidden="1" x14ac:dyDescent="0.3">
      <c r="A1279" s="1">
        <v>1529</v>
      </c>
      <c r="B1279" s="1" t="s">
        <v>927</v>
      </c>
      <c r="C1279" s="5">
        <v>43943.539178240739</v>
      </c>
      <c r="D1279" s="1" t="s">
        <v>4522</v>
      </c>
      <c r="E1279" s="1" t="s">
        <v>61</v>
      </c>
      <c r="F1279" s="1" t="s">
        <v>719</v>
      </c>
      <c r="G1279" s="1" t="s">
        <v>653</v>
      </c>
      <c r="H1279" s="1" t="s">
        <v>765</v>
      </c>
      <c r="I1279" s="1" t="s">
        <v>55</v>
      </c>
      <c r="J1279" s="1" t="s">
        <v>62</v>
      </c>
      <c r="K1279" s="1" t="s">
        <v>54</v>
      </c>
      <c r="L1279" s="2">
        <v>299.10000000000002</v>
      </c>
      <c r="M1279" s="1" t="s">
        <v>757</v>
      </c>
      <c r="N1279" s="1" t="s">
        <v>6618</v>
      </c>
      <c r="O1279" s="1" t="s">
        <v>2077</v>
      </c>
      <c r="P1279" s="1" t="s">
        <v>2246</v>
      </c>
      <c r="Q1279" s="1" t="s">
        <v>1486</v>
      </c>
      <c r="R1279" s="1" t="s">
        <v>218</v>
      </c>
      <c r="S1279" s="1" t="s">
        <v>2044</v>
      </c>
      <c r="T1279" s="1" t="s">
        <v>2132</v>
      </c>
      <c r="U1279" s="1" t="s">
        <v>815</v>
      </c>
      <c r="V1279" s="1"/>
      <c r="W1279" s="1" t="s">
        <v>1010</v>
      </c>
      <c r="X1279" s="1" t="e">
        <f t="shared" si="95"/>
        <v>#N/A</v>
      </c>
      <c r="Y1279" s="1" t="e">
        <f t="shared" si="96"/>
        <v>#N/A</v>
      </c>
      <c r="Z1279" s="1" t="e">
        <f t="shared" si="97"/>
        <v>#N/A</v>
      </c>
      <c r="AA1279" s="1" t="e">
        <f t="shared" si="98"/>
        <v>#N/A</v>
      </c>
      <c r="AB1279" s="1" t="e">
        <f t="shared" si="99"/>
        <v>#N/A</v>
      </c>
    </row>
    <row r="1280" spans="1:28" hidden="1" x14ac:dyDescent="0.3">
      <c r="A1280" s="1">
        <v>1530</v>
      </c>
      <c r="B1280" s="1" t="s">
        <v>927</v>
      </c>
      <c r="C1280" s="5">
        <v>43943.557951388888</v>
      </c>
      <c r="D1280" s="1" t="s">
        <v>4523</v>
      </c>
      <c r="E1280" s="1" t="s">
        <v>61</v>
      </c>
      <c r="F1280" s="1" t="s">
        <v>719</v>
      </c>
      <c r="G1280" s="1" t="s">
        <v>653</v>
      </c>
      <c r="H1280" s="1" t="s">
        <v>765</v>
      </c>
      <c r="I1280" s="1" t="s">
        <v>55</v>
      </c>
      <c r="J1280" s="1" t="s">
        <v>62</v>
      </c>
      <c r="K1280" s="1" t="s">
        <v>54</v>
      </c>
      <c r="L1280" s="2">
        <v>299.10000000000002</v>
      </c>
      <c r="M1280" s="1" t="s">
        <v>757</v>
      </c>
      <c r="N1280" s="1" t="s">
        <v>6618</v>
      </c>
      <c r="O1280" s="1" t="s">
        <v>2077</v>
      </c>
      <c r="P1280" s="1" t="s">
        <v>2247</v>
      </c>
      <c r="Q1280" s="1" t="s">
        <v>1486</v>
      </c>
      <c r="R1280" s="1" t="s">
        <v>218</v>
      </c>
      <c r="S1280" s="1" t="s">
        <v>2044</v>
      </c>
      <c r="T1280" s="1" t="s">
        <v>2132</v>
      </c>
      <c r="U1280" s="1" t="s">
        <v>815</v>
      </c>
      <c r="V1280" s="1"/>
      <c r="W1280" s="1" t="s">
        <v>1010</v>
      </c>
      <c r="X1280" s="1" t="e">
        <f t="shared" si="95"/>
        <v>#N/A</v>
      </c>
      <c r="Y1280" s="1" t="e">
        <f t="shared" si="96"/>
        <v>#N/A</v>
      </c>
      <c r="Z1280" s="1" t="e">
        <f t="shared" si="97"/>
        <v>#N/A</v>
      </c>
      <c r="AA1280" s="1" t="e">
        <f t="shared" si="98"/>
        <v>#N/A</v>
      </c>
      <c r="AB1280" s="1" t="e">
        <f t="shared" si="99"/>
        <v>#N/A</v>
      </c>
    </row>
    <row r="1281" spans="1:28" hidden="1" x14ac:dyDescent="0.3">
      <c r="A1281" s="1">
        <v>1532</v>
      </c>
      <c r="B1281" s="1" t="s">
        <v>340</v>
      </c>
      <c r="C1281" s="5">
        <v>43943.609652777777</v>
      </c>
      <c r="D1281" s="1" t="s">
        <v>2249</v>
      </c>
      <c r="E1281" s="1" t="s">
        <v>90</v>
      </c>
      <c r="F1281" s="1" t="s">
        <v>700</v>
      </c>
      <c r="G1281" s="1" t="s">
        <v>653</v>
      </c>
      <c r="H1281" s="1" t="s">
        <v>765</v>
      </c>
      <c r="I1281" s="1" t="s">
        <v>123</v>
      </c>
      <c r="J1281" s="1" t="s">
        <v>210</v>
      </c>
      <c r="K1281" s="1" t="s">
        <v>340</v>
      </c>
      <c r="L1281" s="2">
        <v>704</v>
      </c>
      <c r="M1281" s="1" t="s">
        <v>747</v>
      </c>
      <c r="N1281" s="1" t="s">
        <v>887</v>
      </c>
      <c r="O1281" s="1" t="s">
        <v>1952</v>
      </c>
      <c r="P1281" s="1" t="s">
        <v>1312</v>
      </c>
      <c r="Q1281" s="1" t="s">
        <v>89</v>
      </c>
      <c r="R1281" s="1" t="s">
        <v>218</v>
      </c>
      <c r="S1281" s="1" t="s">
        <v>759</v>
      </c>
      <c r="T1281" s="1" t="s">
        <v>2132</v>
      </c>
      <c r="U1281" s="1" t="s">
        <v>1791</v>
      </c>
      <c r="V1281" s="1"/>
      <c r="W1281" s="1" t="s">
        <v>667</v>
      </c>
      <c r="X1281" s="1" t="e">
        <f t="shared" si="95"/>
        <v>#N/A</v>
      </c>
      <c r="Y1281" s="1" t="e">
        <f t="shared" si="96"/>
        <v>#N/A</v>
      </c>
      <c r="Z1281" s="1" t="e">
        <f t="shared" si="97"/>
        <v>#N/A</v>
      </c>
      <c r="AA1281" s="1" t="e">
        <f t="shared" si="98"/>
        <v>#N/A</v>
      </c>
      <c r="AB1281" s="1" t="e">
        <f t="shared" si="99"/>
        <v>#N/A</v>
      </c>
    </row>
    <row r="1282" spans="1:28" hidden="1" x14ac:dyDescent="0.3">
      <c r="A1282" s="1">
        <v>1533</v>
      </c>
      <c r="B1282" s="1" t="s">
        <v>855</v>
      </c>
      <c r="C1282" s="5">
        <v>43945.50199074074</v>
      </c>
      <c r="D1282" s="1" t="s">
        <v>2250</v>
      </c>
      <c r="E1282" s="1" t="s">
        <v>90</v>
      </c>
      <c r="F1282" s="1" t="s">
        <v>700</v>
      </c>
      <c r="G1282" s="1" t="s">
        <v>653</v>
      </c>
      <c r="H1282" s="1" t="s">
        <v>765</v>
      </c>
      <c r="I1282" s="1" t="s">
        <v>85</v>
      </c>
      <c r="J1282" s="1" t="s">
        <v>109</v>
      </c>
      <c r="K1282" s="1" t="s">
        <v>103</v>
      </c>
      <c r="L1282" s="2">
        <v>666</v>
      </c>
      <c r="M1282" s="1" t="s">
        <v>733</v>
      </c>
      <c r="N1282" s="1" t="s">
        <v>887</v>
      </c>
      <c r="O1282" s="1" t="s">
        <v>170</v>
      </c>
      <c r="P1282" s="1" t="s">
        <v>758</v>
      </c>
      <c r="Q1282" s="1" t="s">
        <v>1486</v>
      </c>
      <c r="R1282" s="1" t="s">
        <v>218</v>
      </c>
      <c r="S1282" s="1" t="s">
        <v>759</v>
      </c>
      <c r="T1282" s="1" t="s">
        <v>2132</v>
      </c>
      <c r="U1282" s="1" t="s">
        <v>1791</v>
      </c>
      <c r="V1282" s="1"/>
      <c r="W1282" s="1" t="s">
        <v>667</v>
      </c>
      <c r="X1282" s="1" t="e">
        <f t="shared" ref="X1282:X1345" si="100">VLOOKUP(A1282,h_estimacion,1,FALSE)</f>
        <v>#N/A</v>
      </c>
      <c r="Y1282" s="1" t="e">
        <f t="shared" ref="Y1282:Y1345" si="101">VLOOKUP(A1282,h_estimacion,18,FALSE)</f>
        <v>#N/A</v>
      </c>
      <c r="Z1282" s="1" t="e">
        <f t="shared" ref="Z1282:Z1345" si="102">VLOOKUP(A1282,h_project,1,FALSE)</f>
        <v>#N/A</v>
      </c>
      <c r="AA1282" s="1" t="e">
        <f t="shared" ref="AA1282:AA1345" si="103">VLOOKUP(A1282,h_project,4,FALSE)</f>
        <v>#N/A</v>
      </c>
      <c r="AB1282" s="1" t="e">
        <f t="shared" ref="AB1282:AB1345" si="104">VLOOKUP(A1282,ds,1,FALSE)</f>
        <v>#N/A</v>
      </c>
    </row>
    <row r="1283" spans="1:28" hidden="1" x14ac:dyDescent="0.3">
      <c r="A1283" s="1">
        <v>1535</v>
      </c>
      <c r="B1283" s="1" t="s">
        <v>922</v>
      </c>
      <c r="C1283" s="5">
        <v>43945.692002314812</v>
      </c>
      <c r="D1283" s="1" t="s">
        <v>2252</v>
      </c>
      <c r="E1283" s="1" t="s">
        <v>61</v>
      </c>
      <c r="F1283" s="1" t="s">
        <v>719</v>
      </c>
      <c r="G1283" s="1" t="s">
        <v>653</v>
      </c>
      <c r="H1283" s="1" t="s">
        <v>765</v>
      </c>
      <c r="I1283" s="1" t="s">
        <v>55</v>
      </c>
      <c r="J1283" s="1" t="s">
        <v>62</v>
      </c>
      <c r="K1283" s="1" t="s">
        <v>54</v>
      </c>
      <c r="L1283" s="2">
        <v>299.10000000000002</v>
      </c>
      <c r="M1283" s="1" t="s">
        <v>757</v>
      </c>
      <c r="N1283" s="1" t="s">
        <v>6618</v>
      </c>
      <c r="O1283" s="1" t="s">
        <v>170</v>
      </c>
      <c r="P1283" s="1" t="s">
        <v>1694</v>
      </c>
      <c r="Q1283" s="1" t="s">
        <v>1486</v>
      </c>
      <c r="R1283" s="1" t="s">
        <v>218</v>
      </c>
      <c r="S1283" s="1" t="s">
        <v>759</v>
      </c>
      <c r="T1283" s="1" t="s">
        <v>2132</v>
      </c>
      <c r="U1283" s="1" t="s">
        <v>815</v>
      </c>
      <c r="V1283" s="1"/>
      <c r="W1283" s="1" t="s">
        <v>1010</v>
      </c>
      <c r="X1283" s="1" t="e">
        <f t="shared" si="100"/>
        <v>#N/A</v>
      </c>
      <c r="Y1283" s="1" t="e">
        <f t="shared" si="101"/>
        <v>#N/A</v>
      </c>
      <c r="Z1283" s="1" t="e">
        <f t="shared" si="102"/>
        <v>#N/A</v>
      </c>
      <c r="AA1283" s="1" t="e">
        <f t="shared" si="103"/>
        <v>#N/A</v>
      </c>
      <c r="AB1283" s="1" t="e">
        <f t="shared" si="104"/>
        <v>#N/A</v>
      </c>
    </row>
    <row r="1284" spans="1:28" hidden="1" x14ac:dyDescent="0.3">
      <c r="A1284" s="1">
        <v>1536</v>
      </c>
      <c r="B1284" s="1" t="s">
        <v>54</v>
      </c>
      <c r="C1284" s="5">
        <v>43945.694108796299</v>
      </c>
      <c r="D1284" s="1" t="s">
        <v>2253</v>
      </c>
      <c r="E1284" s="1" t="s">
        <v>61</v>
      </c>
      <c r="F1284" s="1" t="s">
        <v>719</v>
      </c>
      <c r="G1284" s="1" t="s">
        <v>653</v>
      </c>
      <c r="H1284" s="1" t="s">
        <v>765</v>
      </c>
      <c r="I1284" s="1" t="s">
        <v>55</v>
      </c>
      <c r="J1284" s="1" t="s">
        <v>62</v>
      </c>
      <c r="K1284" s="1" t="s">
        <v>54</v>
      </c>
      <c r="L1284" s="2">
        <v>297.10000000000002</v>
      </c>
      <c r="M1284" s="1" t="s">
        <v>1023</v>
      </c>
      <c r="N1284" s="1" t="s">
        <v>6618</v>
      </c>
      <c r="O1284" s="1" t="s">
        <v>170</v>
      </c>
      <c r="P1284" s="1" t="s">
        <v>1694</v>
      </c>
      <c r="Q1284" s="1" t="s">
        <v>177</v>
      </c>
      <c r="R1284" s="1" t="s">
        <v>218</v>
      </c>
      <c r="S1284" s="1" t="s">
        <v>759</v>
      </c>
      <c r="T1284" s="1" t="s">
        <v>2132</v>
      </c>
      <c r="U1284" s="1" t="s">
        <v>1791</v>
      </c>
      <c r="V1284" s="1"/>
      <c r="W1284" s="1" t="s">
        <v>667</v>
      </c>
      <c r="X1284" s="1" t="e">
        <f t="shared" si="100"/>
        <v>#N/A</v>
      </c>
      <c r="Y1284" s="1" t="e">
        <f t="shared" si="101"/>
        <v>#N/A</v>
      </c>
      <c r="Z1284" s="1" t="e">
        <f t="shared" si="102"/>
        <v>#N/A</v>
      </c>
      <c r="AA1284" s="1" t="e">
        <f t="shared" si="103"/>
        <v>#N/A</v>
      </c>
      <c r="AB1284" s="1" t="e">
        <f t="shared" si="104"/>
        <v>#N/A</v>
      </c>
    </row>
    <row r="1285" spans="1:28" hidden="1" x14ac:dyDescent="0.3">
      <c r="A1285" s="1">
        <v>1537</v>
      </c>
      <c r="B1285" s="1" t="s">
        <v>1945</v>
      </c>
      <c r="C1285" s="5">
        <v>43948.389641203707</v>
      </c>
      <c r="D1285" s="1" t="s">
        <v>2254</v>
      </c>
      <c r="E1285" s="1" t="s">
        <v>216</v>
      </c>
      <c r="F1285" s="1" t="s">
        <v>691</v>
      </c>
      <c r="G1285" s="1" t="s">
        <v>653</v>
      </c>
      <c r="H1285" s="1" t="s">
        <v>765</v>
      </c>
      <c r="I1285" s="1" t="s">
        <v>39</v>
      </c>
      <c r="J1285" s="1" t="s">
        <v>217</v>
      </c>
      <c r="K1285" s="1" t="s">
        <v>214</v>
      </c>
      <c r="L1285" s="2">
        <v>914</v>
      </c>
      <c r="M1285" s="1" t="s">
        <v>711</v>
      </c>
      <c r="N1285" s="1" t="s">
        <v>887</v>
      </c>
      <c r="O1285" s="1" t="s">
        <v>1952</v>
      </c>
      <c r="P1285" s="1" t="s">
        <v>1080</v>
      </c>
      <c r="Q1285" s="1" t="s">
        <v>1967</v>
      </c>
      <c r="R1285" s="1" t="s">
        <v>218</v>
      </c>
      <c r="S1285" s="1" t="s">
        <v>1141</v>
      </c>
      <c r="T1285" s="1" t="s">
        <v>2132</v>
      </c>
      <c r="U1285" s="1" t="s">
        <v>1791</v>
      </c>
      <c r="V1285" s="1"/>
      <c r="W1285" s="1" t="s">
        <v>667</v>
      </c>
      <c r="X1285" s="1" t="e">
        <f t="shared" si="100"/>
        <v>#N/A</v>
      </c>
      <c r="Y1285" s="1" t="e">
        <f t="shared" si="101"/>
        <v>#N/A</v>
      </c>
      <c r="Z1285" s="1" t="e">
        <f t="shared" si="102"/>
        <v>#N/A</v>
      </c>
      <c r="AA1285" s="1" t="e">
        <f t="shared" si="103"/>
        <v>#N/A</v>
      </c>
      <c r="AB1285" s="1" t="e">
        <f t="shared" si="104"/>
        <v>#N/A</v>
      </c>
    </row>
    <row r="1286" spans="1:28" hidden="1" x14ac:dyDescent="0.3">
      <c r="A1286" s="1">
        <v>1539</v>
      </c>
      <c r="B1286" s="1" t="s">
        <v>340</v>
      </c>
      <c r="C1286" s="5">
        <v>43948.821770833332</v>
      </c>
      <c r="D1286" s="1" t="s">
        <v>2257</v>
      </c>
      <c r="E1286" s="1" t="s">
        <v>90</v>
      </c>
      <c r="F1286" s="1" t="s">
        <v>700</v>
      </c>
      <c r="G1286" s="1" t="s">
        <v>653</v>
      </c>
      <c r="H1286" s="1" t="s">
        <v>765</v>
      </c>
      <c r="I1286" s="1" t="s">
        <v>123</v>
      </c>
      <c r="J1286" s="1" t="s">
        <v>210</v>
      </c>
      <c r="K1286" s="1" t="s">
        <v>340</v>
      </c>
      <c r="L1286" s="2">
        <v>704</v>
      </c>
      <c r="M1286" s="1" t="s">
        <v>747</v>
      </c>
      <c r="N1286" s="1" t="s">
        <v>887</v>
      </c>
      <c r="O1286" s="1" t="s">
        <v>1952</v>
      </c>
      <c r="P1286" s="1" t="s">
        <v>1312</v>
      </c>
      <c r="Q1286" s="1" t="s">
        <v>210</v>
      </c>
      <c r="R1286" s="1" t="s">
        <v>218</v>
      </c>
      <c r="S1286" s="1" t="s">
        <v>759</v>
      </c>
      <c r="T1286" s="1" t="s">
        <v>2132</v>
      </c>
      <c r="U1286" s="1" t="s">
        <v>1791</v>
      </c>
      <c r="V1286" s="1"/>
      <c r="W1286" s="1" t="s">
        <v>667</v>
      </c>
      <c r="X1286" s="1" t="e">
        <f t="shared" si="100"/>
        <v>#N/A</v>
      </c>
      <c r="Y1286" s="1" t="e">
        <f t="shared" si="101"/>
        <v>#N/A</v>
      </c>
      <c r="Z1286" s="1" t="e">
        <f t="shared" si="102"/>
        <v>#N/A</v>
      </c>
      <c r="AA1286" s="1" t="e">
        <f t="shared" si="103"/>
        <v>#N/A</v>
      </c>
      <c r="AB1286" s="1" t="e">
        <f t="shared" si="104"/>
        <v>#N/A</v>
      </c>
    </row>
    <row r="1287" spans="1:28" hidden="1" x14ac:dyDescent="0.3">
      <c r="A1287" s="1">
        <v>1540</v>
      </c>
      <c r="B1287" s="1" t="s">
        <v>340</v>
      </c>
      <c r="C1287" s="5">
        <v>43948.880196759259</v>
      </c>
      <c r="D1287" s="1" t="s">
        <v>2258</v>
      </c>
      <c r="E1287" s="1" t="s">
        <v>90</v>
      </c>
      <c r="F1287" s="1" t="s">
        <v>700</v>
      </c>
      <c r="G1287" s="1" t="s">
        <v>653</v>
      </c>
      <c r="H1287" s="1" t="s">
        <v>765</v>
      </c>
      <c r="I1287" s="1" t="s">
        <v>123</v>
      </c>
      <c r="J1287" s="1" t="s">
        <v>210</v>
      </c>
      <c r="K1287" s="1" t="s">
        <v>340</v>
      </c>
      <c r="L1287" s="2">
        <v>704</v>
      </c>
      <c r="M1287" s="1" t="s">
        <v>747</v>
      </c>
      <c r="N1287" s="1" t="s">
        <v>887</v>
      </c>
      <c r="O1287" s="1" t="s">
        <v>1952</v>
      </c>
      <c r="P1287" s="1" t="s">
        <v>1312</v>
      </c>
      <c r="Q1287" s="1" t="s">
        <v>210</v>
      </c>
      <c r="R1287" s="1" t="s">
        <v>218</v>
      </c>
      <c r="S1287" s="1" t="s">
        <v>759</v>
      </c>
      <c r="T1287" s="1" t="s">
        <v>2132</v>
      </c>
      <c r="U1287" s="1" t="s">
        <v>1791</v>
      </c>
      <c r="V1287" s="1"/>
      <c r="W1287" s="1" t="s">
        <v>667</v>
      </c>
      <c r="X1287" s="1" t="e">
        <f t="shared" si="100"/>
        <v>#N/A</v>
      </c>
      <c r="Y1287" s="1" t="e">
        <f t="shared" si="101"/>
        <v>#N/A</v>
      </c>
      <c r="Z1287" s="1" t="e">
        <f t="shared" si="102"/>
        <v>#N/A</v>
      </c>
      <c r="AA1287" s="1" t="e">
        <f t="shared" si="103"/>
        <v>#N/A</v>
      </c>
      <c r="AB1287" s="1" t="e">
        <f t="shared" si="104"/>
        <v>#N/A</v>
      </c>
    </row>
    <row r="1288" spans="1:28" hidden="1" x14ac:dyDescent="0.3">
      <c r="A1288" s="1">
        <v>1541</v>
      </c>
      <c r="B1288" s="1" t="s">
        <v>340</v>
      </c>
      <c r="C1288" s="5">
        <v>43948.885358796295</v>
      </c>
      <c r="D1288" s="1" t="s">
        <v>2259</v>
      </c>
      <c r="E1288" s="1" t="s">
        <v>90</v>
      </c>
      <c r="F1288" s="1" t="s">
        <v>700</v>
      </c>
      <c r="G1288" s="1" t="s">
        <v>653</v>
      </c>
      <c r="H1288" s="1" t="s">
        <v>765</v>
      </c>
      <c r="I1288" s="1" t="s">
        <v>123</v>
      </c>
      <c r="J1288" s="1" t="s">
        <v>210</v>
      </c>
      <c r="K1288" s="1" t="s">
        <v>340</v>
      </c>
      <c r="L1288" s="2">
        <v>704</v>
      </c>
      <c r="M1288" s="1" t="s">
        <v>747</v>
      </c>
      <c r="N1288" s="1" t="s">
        <v>887</v>
      </c>
      <c r="O1288" s="1" t="s">
        <v>1952</v>
      </c>
      <c r="P1288" s="1" t="s">
        <v>1312</v>
      </c>
      <c r="Q1288" s="1" t="s">
        <v>210</v>
      </c>
      <c r="R1288" s="1" t="s">
        <v>218</v>
      </c>
      <c r="S1288" s="1" t="s">
        <v>759</v>
      </c>
      <c r="T1288" s="1" t="s">
        <v>2132</v>
      </c>
      <c r="U1288" s="1" t="s">
        <v>1791</v>
      </c>
      <c r="V1288" s="1"/>
      <c r="W1288" s="1" t="s">
        <v>667</v>
      </c>
      <c r="X1288" s="1" t="e">
        <f t="shared" si="100"/>
        <v>#N/A</v>
      </c>
      <c r="Y1288" s="1" t="e">
        <f t="shared" si="101"/>
        <v>#N/A</v>
      </c>
      <c r="Z1288" s="1" t="e">
        <f t="shared" si="102"/>
        <v>#N/A</v>
      </c>
      <c r="AA1288" s="1" t="e">
        <f t="shared" si="103"/>
        <v>#N/A</v>
      </c>
      <c r="AB1288" s="1" t="e">
        <f t="shared" si="104"/>
        <v>#N/A</v>
      </c>
    </row>
    <row r="1289" spans="1:28" hidden="1" x14ac:dyDescent="0.3">
      <c r="A1289" s="1">
        <v>1542</v>
      </c>
      <c r="B1289" s="1" t="s">
        <v>340</v>
      </c>
      <c r="C1289" s="5">
        <v>43948.889780092592</v>
      </c>
      <c r="D1289" s="1" t="s">
        <v>2260</v>
      </c>
      <c r="E1289" s="1" t="s">
        <v>90</v>
      </c>
      <c r="F1289" s="1" t="s">
        <v>700</v>
      </c>
      <c r="G1289" s="1" t="s">
        <v>653</v>
      </c>
      <c r="H1289" s="1" t="s">
        <v>765</v>
      </c>
      <c r="I1289" s="1" t="s">
        <v>123</v>
      </c>
      <c r="J1289" s="1" t="s">
        <v>210</v>
      </c>
      <c r="K1289" s="1" t="s">
        <v>340</v>
      </c>
      <c r="L1289" s="2">
        <v>704</v>
      </c>
      <c r="M1289" s="1" t="s">
        <v>747</v>
      </c>
      <c r="N1289" s="1" t="s">
        <v>887</v>
      </c>
      <c r="O1289" s="1" t="s">
        <v>170</v>
      </c>
      <c r="P1289" s="1" t="s">
        <v>1312</v>
      </c>
      <c r="Q1289" s="1" t="s">
        <v>210</v>
      </c>
      <c r="R1289" s="1" t="s">
        <v>218</v>
      </c>
      <c r="S1289" s="1" t="s">
        <v>759</v>
      </c>
      <c r="T1289" s="1" t="s">
        <v>2132</v>
      </c>
      <c r="U1289" s="1" t="s">
        <v>1791</v>
      </c>
      <c r="V1289" s="1"/>
      <c r="W1289" s="1" t="s">
        <v>667</v>
      </c>
      <c r="X1289" s="1" t="e">
        <f t="shared" si="100"/>
        <v>#N/A</v>
      </c>
      <c r="Y1289" s="1" t="e">
        <f t="shared" si="101"/>
        <v>#N/A</v>
      </c>
      <c r="Z1289" s="1" t="e">
        <f t="shared" si="102"/>
        <v>#N/A</v>
      </c>
      <c r="AA1289" s="1" t="e">
        <f t="shared" si="103"/>
        <v>#N/A</v>
      </c>
      <c r="AB1289" s="1" t="e">
        <f t="shared" si="104"/>
        <v>#N/A</v>
      </c>
    </row>
    <row r="1290" spans="1:28" hidden="1" x14ac:dyDescent="0.3">
      <c r="A1290" s="1">
        <v>1543</v>
      </c>
      <c r="B1290" s="1" t="s">
        <v>54</v>
      </c>
      <c r="C1290" s="5">
        <v>43949.776365740741</v>
      </c>
      <c r="D1290" s="1" t="s">
        <v>6236</v>
      </c>
      <c r="E1290" s="1" t="s">
        <v>61</v>
      </c>
      <c r="F1290" s="1" t="s">
        <v>719</v>
      </c>
      <c r="G1290" s="1" t="s">
        <v>653</v>
      </c>
      <c r="H1290" s="1" t="s">
        <v>765</v>
      </c>
      <c r="I1290" s="1" t="s">
        <v>55</v>
      </c>
      <c r="J1290" s="1" t="s">
        <v>62</v>
      </c>
      <c r="K1290" s="1" t="s">
        <v>54</v>
      </c>
      <c r="L1290" s="2">
        <v>299</v>
      </c>
      <c r="M1290" s="1" t="s">
        <v>757</v>
      </c>
      <c r="N1290" s="1" t="s">
        <v>887</v>
      </c>
      <c r="O1290" s="1" t="s">
        <v>170</v>
      </c>
      <c r="P1290" s="1" t="s">
        <v>1694</v>
      </c>
      <c r="Q1290" s="1" t="s">
        <v>177</v>
      </c>
      <c r="R1290" s="1" t="s">
        <v>218</v>
      </c>
      <c r="S1290" s="1" t="s">
        <v>759</v>
      </c>
      <c r="T1290" s="1" t="s">
        <v>2132</v>
      </c>
      <c r="U1290" s="1" t="s">
        <v>1791</v>
      </c>
      <c r="V1290" s="1"/>
      <c r="W1290" s="1" t="s">
        <v>667</v>
      </c>
      <c r="X1290" s="1" t="e">
        <f t="shared" si="100"/>
        <v>#N/A</v>
      </c>
      <c r="Y1290" s="1" t="e">
        <f t="shared" si="101"/>
        <v>#N/A</v>
      </c>
      <c r="Z1290" s="1" t="e">
        <f t="shared" si="102"/>
        <v>#N/A</v>
      </c>
      <c r="AA1290" s="1" t="e">
        <f t="shared" si="103"/>
        <v>#N/A</v>
      </c>
      <c r="AB1290" s="1" t="e">
        <f t="shared" si="104"/>
        <v>#N/A</v>
      </c>
    </row>
    <row r="1291" spans="1:28" hidden="1" x14ac:dyDescent="0.3">
      <c r="A1291" s="1">
        <v>1545</v>
      </c>
      <c r="B1291" s="1" t="s">
        <v>906</v>
      </c>
      <c r="C1291" s="5">
        <v>43950.66605324074</v>
      </c>
      <c r="D1291" s="1" t="s">
        <v>4525</v>
      </c>
      <c r="E1291" s="1" t="s">
        <v>90</v>
      </c>
      <c r="F1291" s="1" t="s">
        <v>700</v>
      </c>
      <c r="G1291" s="1" t="s">
        <v>653</v>
      </c>
      <c r="H1291" s="1" t="s">
        <v>765</v>
      </c>
      <c r="I1291" s="1" t="s">
        <v>123</v>
      </c>
      <c r="J1291" s="1" t="s">
        <v>210</v>
      </c>
      <c r="K1291" s="1" t="s">
        <v>340</v>
      </c>
      <c r="L1291" s="2">
        <v>704</v>
      </c>
      <c r="M1291" s="1" t="s">
        <v>747</v>
      </c>
      <c r="N1291" s="1" t="s">
        <v>887</v>
      </c>
      <c r="O1291" s="1" t="s">
        <v>4517</v>
      </c>
      <c r="P1291" s="1" t="s">
        <v>818</v>
      </c>
      <c r="Q1291" s="1" t="s">
        <v>1486</v>
      </c>
      <c r="R1291" s="1" t="s">
        <v>218</v>
      </c>
      <c r="S1291" s="1" t="s">
        <v>1004</v>
      </c>
      <c r="T1291" s="1" t="s">
        <v>2132</v>
      </c>
      <c r="U1291" s="1" t="s">
        <v>1791</v>
      </c>
      <c r="V1291" s="1"/>
      <c r="W1291" s="1" t="s">
        <v>667</v>
      </c>
      <c r="X1291" s="1" t="e">
        <f t="shared" si="100"/>
        <v>#N/A</v>
      </c>
      <c r="Y1291" s="1" t="e">
        <f t="shared" si="101"/>
        <v>#N/A</v>
      </c>
      <c r="Z1291" s="1" t="e">
        <f t="shared" si="102"/>
        <v>#N/A</v>
      </c>
      <c r="AA1291" s="1" t="e">
        <f t="shared" si="103"/>
        <v>#N/A</v>
      </c>
      <c r="AB1291" s="1" t="e">
        <f t="shared" si="104"/>
        <v>#N/A</v>
      </c>
    </row>
    <row r="1292" spans="1:28" hidden="1" x14ac:dyDescent="0.3">
      <c r="A1292" s="1">
        <v>1546</v>
      </c>
      <c r="B1292" s="1" t="s">
        <v>340</v>
      </c>
      <c r="C1292" s="5">
        <v>43950.902662037035</v>
      </c>
      <c r="D1292" s="1" t="s">
        <v>4526</v>
      </c>
      <c r="E1292" s="1" t="s">
        <v>90</v>
      </c>
      <c r="F1292" s="1" t="s">
        <v>700</v>
      </c>
      <c r="G1292" s="1" t="s">
        <v>653</v>
      </c>
      <c r="H1292" s="1" t="s">
        <v>765</v>
      </c>
      <c r="I1292" s="1" t="s">
        <v>123</v>
      </c>
      <c r="J1292" s="1" t="s">
        <v>210</v>
      </c>
      <c r="K1292" s="1" t="s">
        <v>340</v>
      </c>
      <c r="L1292" s="2">
        <v>704</v>
      </c>
      <c r="M1292" s="1" t="s">
        <v>747</v>
      </c>
      <c r="N1292" s="1" t="s">
        <v>887</v>
      </c>
      <c r="O1292" s="1" t="s">
        <v>1952</v>
      </c>
      <c r="P1292" s="1" t="s">
        <v>1312</v>
      </c>
      <c r="Q1292" s="1" t="s">
        <v>210</v>
      </c>
      <c r="R1292" s="1" t="s">
        <v>218</v>
      </c>
      <c r="S1292" s="1" t="s">
        <v>759</v>
      </c>
      <c r="T1292" s="1" t="s">
        <v>2132</v>
      </c>
      <c r="U1292" s="1" t="s">
        <v>1791</v>
      </c>
      <c r="V1292" s="1"/>
      <c r="W1292" s="1" t="s">
        <v>667</v>
      </c>
      <c r="X1292" s="1" t="e">
        <f t="shared" si="100"/>
        <v>#N/A</v>
      </c>
      <c r="Y1292" s="1" t="e">
        <f t="shared" si="101"/>
        <v>#N/A</v>
      </c>
      <c r="Z1292" s="1" t="e">
        <f t="shared" si="102"/>
        <v>#N/A</v>
      </c>
      <c r="AA1292" s="1" t="e">
        <f t="shared" si="103"/>
        <v>#N/A</v>
      </c>
      <c r="AB1292" s="1" t="e">
        <f t="shared" si="104"/>
        <v>#N/A</v>
      </c>
    </row>
    <row r="1293" spans="1:28" hidden="1" x14ac:dyDescent="0.3">
      <c r="A1293" s="1">
        <v>1547</v>
      </c>
      <c r="B1293" s="1" t="s">
        <v>340</v>
      </c>
      <c r="C1293" s="5">
        <v>43950.907847222225</v>
      </c>
      <c r="D1293" s="1" t="s">
        <v>4527</v>
      </c>
      <c r="E1293" s="1" t="s">
        <v>90</v>
      </c>
      <c r="F1293" s="1" t="s">
        <v>700</v>
      </c>
      <c r="G1293" s="1" t="s">
        <v>653</v>
      </c>
      <c r="H1293" s="1" t="s">
        <v>765</v>
      </c>
      <c r="I1293" s="1" t="s">
        <v>123</v>
      </c>
      <c r="J1293" s="1" t="s">
        <v>210</v>
      </c>
      <c r="K1293" s="1" t="s">
        <v>340</v>
      </c>
      <c r="L1293" s="2">
        <v>704</v>
      </c>
      <c r="M1293" s="1" t="s">
        <v>747</v>
      </c>
      <c r="N1293" s="1" t="s">
        <v>887</v>
      </c>
      <c r="O1293" s="1" t="s">
        <v>1952</v>
      </c>
      <c r="P1293" s="1" t="s">
        <v>1312</v>
      </c>
      <c r="Q1293" s="1" t="s">
        <v>210</v>
      </c>
      <c r="R1293" s="1" t="s">
        <v>218</v>
      </c>
      <c r="S1293" s="1" t="s">
        <v>759</v>
      </c>
      <c r="T1293" s="1" t="s">
        <v>2132</v>
      </c>
      <c r="U1293" s="1" t="s">
        <v>1791</v>
      </c>
      <c r="V1293" s="1"/>
      <c r="W1293" s="1" t="s">
        <v>667</v>
      </c>
      <c r="X1293" s="1" t="e">
        <f t="shared" si="100"/>
        <v>#N/A</v>
      </c>
      <c r="Y1293" s="1" t="e">
        <f t="shared" si="101"/>
        <v>#N/A</v>
      </c>
      <c r="Z1293" s="1" t="e">
        <f t="shared" si="102"/>
        <v>#N/A</v>
      </c>
      <c r="AA1293" s="1" t="e">
        <f t="shared" si="103"/>
        <v>#N/A</v>
      </c>
      <c r="AB1293" s="1" t="e">
        <f t="shared" si="104"/>
        <v>#N/A</v>
      </c>
    </row>
    <row r="1294" spans="1:28" hidden="1" x14ac:dyDescent="0.3">
      <c r="A1294" s="1">
        <v>1548</v>
      </c>
      <c r="B1294" s="1" t="s">
        <v>340</v>
      </c>
      <c r="C1294" s="5">
        <v>43951.704317129632</v>
      </c>
      <c r="D1294" s="1" t="s">
        <v>4528</v>
      </c>
      <c r="E1294" s="1" t="s">
        <v>90</v>
      </c>
      <c r="F1294" s="1" t="s">
        <v>700</v>
      </c>
      <c r="G1294" s="1" t="s">
        <v>653</v>
      </c>
      <c r="H1294" s="1" t="s">
        <v>765</v>
      </c>
      <c r="I1294" s="1" t="s">
        <v>477</v>
      </c>
      <c r="J1294" s="1" t="s">
        <v>210</v>
      </c>
      <c r="K1294" s="1" t="s">
        <v>340</v>
      </c>
      <c r="L1294" s="2">
        <v>704</v>
      </c>
      <c r="M1294" s="1" t="s">
        <v>747</v>
      </c>
      <c r="N1294" s="1" t="s">
        <v>887</v>
      </c>
      <c r="O1294" s="1" t="s">
        <v>1952</v>
      </c>
      <c r="P1294" s="1" t="s">
        <v>1312</v>
      </c>
      <c r="Q1294" s="1" t="s">
        <v>210</v>
      </c>
      <c r="R1294" s="1" t="s">
        <v>218</v>
      </c>
      <c r="S1294" s="1" t="s">
        <v>759</v>
      </c>
      <c r="T1294" s="1" t="s">
        <v>2132</v>
      </c>
      <c r="U1294" s="1" t="s">
        <v>1791</v>
      </c>
      <c r="V1294" s="1"/>
      <c r="W1294" s="1" t="s">
        <v>667</v>
      </c>
      <c r="X1294" s="1" t="e">
        <f t="shared" si="100"/>
        <v>#N/A</v>
      </c>
      <c r="Y1294" s="1" t="e">
        <f t="shared" si="101"/>
        <v>#N/A</v>
      </c>
      <c r="Z1294" s="1" t="e">
        <f t="shared" si="102"/>
        <v>#N/A</v>
      </c>
      <c r="AA1294" s="1" t="e">
        <f t="shared" si="103"/>
        <v>#N/A</v>
      </c>
      <c r="AB1294" s="1" t="e">
        <f t="shared" si="104"/>
        <v>#N/A</v>
      </c>
    </row>
    <row r="1295" spans="1:28" hidden="1" x14ac:dyDescent="0.3">
      <c r="A1295" s="1">
        <v>1549</v>
      </c>
      <c r="B1295" s="1" t="s">
        <v>54</v>
      </c>
      <c r="C1295" s="5">
        <v>43951.746851851851</v>
      </c>
      <c r="D1295" s="1" t="s">
        <v>4529</v>
      </c>
      <c r="E1295" s="1" t="s">
        <v>61</v>
      </c>
      <c r="F1295" s="1" t="s">
        <v>719</v>
      </c>
      <c r="G1295" s="1" t="s">
        <v>653</v>
      </c>
      <c r="H1295" s="1" t="s">
        <v>765</v>
      </c>
      <c r="I1295" s="1" t="s">
        <v>55</v>
      </c>
      <c r="J1295" s="1" t="s">
        <v>62</v>
      </c>
      <c r="K1295" s="1" t="s">
        <v>54</v>
      </c>
      <c r="L1295" s="2">
        <v>299.10000000000002</v>
      </c>
      <c r="M1295" s="1" t="s">
        <v>757</v>
      </c>
      <c r="N1295" s="1" t="s">
        <v>6618</v>
      </c>
      <c r="O1295" s="1" t="s">
        <v>170</v>
      </c>
      <c r="P1295" s="1" t="s">
        <v>1080</v>
      </c>
      <c r="Q1295" s="1" t="s">
        <v>177</v>
      </c>
      <c r="R1295" s="1" t="s">
        <v>218</v>
      </c>
      <c r="S1295" s="1" t="s">
        <v>759</v>
      </c>
      <c r="T1295" s="1" t="s">
        <v>2132</v>
      </c>
      <c r="U1295" s="1" t="s">
        <v>1791</v>
      </c>
      <c r="V1295" s="1"/>
      <c r="W1295" s="1" t="s">
        <v>667</v>
      </c>
      <c r="X1295" s="1" t="e">
        <f t="shared" si="100"/>
        <v>#N/A</v>
      </c>
      <c r="Y1295" s="1" t="e">
        <f t="shared" si="101"/>
        <v>#N/A</v>
      </c>
      <c r="Z1295" s="1" t="e">
        <f t="shared" si="102"/>
        <v>#N/A</v>
      </c>
      <c r="AA1295" s="1" t="e">
        <f t="shared" si="103"/>
        <v>#N/A</v>
      </c>
      <c r="AB1295" s="1" t="e">
        <f t="shared" si="104"/>
        <v>#N/A</v>
      </c>
    </row>
    <row r="1296" spans="1:28" hidden="1" x14ac:dyDescent="0.3">
      <c r="A1296" s="1">
        <v>1550</v>
      </c>
      <c r="B1296" s="1" t="s">
        <v>1277</v>
      </c>
      <c r="C1296" s="5">
        <v>43951.771793981483</v>
      </c>
      <c r="D1296" s="1" t="s">
        <v>4530</v>
      </c>
      <c r="E1296" s="1" t="s">
        <v>159</v>
      </c>
      <c r="F1296" s="1" t="s">
        <v>2061</v>
      </c>
      <c r="G1296" s="1" t="s">
        <v>653</v>
      </c>
      <c r="H1296" s="1" t="s">
        <v>765</v>
      </c>
      <c r="I1296" s="1" t="s">
        <v>39</v>
      </c>
      <c r="J1296" s="1" t="s">
        <v>210</v>
      </c>
      <c r="K1296" s="1" t="s">
        <v>214</v>
      </c>
      <c r="L1296" s="2">
        <v>809</v>
      </c>
      <c r="M1296" s="1" t="s">
        <v>1087</v>
      </c>
      <c r="N1296" s="1" t="s">
        <v>887</v>
      </c>
      <c r="O1296" s="1" t="s">
        <v>1952</v>
      </c>
      <c r="P1296" s="1" t="s">
        <v>818</v>
      </c>
      <c r="Q1296" s="1" t="s">
        <v>210</v>
      </c>
      <c r="R1296" s="1" t="s">
        <v>218</v>
      </c>
      <c r="S1296" s="1" t="s">
        <v>1004</v>
      </c>
      <c r="T1296" s="1" t="s">
        <v>2132</v>
      </c>
      <c r="U1296" s="1" t="s">
        <v>1791</v>
      </c>
      <c r="V1296" s="1"/>
      <c r="W1296" s="1" t="s">
        <v>667</v>
      </c>
      <c r="X1296" s="1" t="e">
        <f t="shared" si="100"/>
        <v>#N/A</v>
      </c>
      <c r="Y1296" s="1" t="e">
        <f t="shared" si="101"/>
        <v>#N/A</v>
      </c>
      <c r="Z1296" s="1" t="e">
        <f t="shared" si="102"/>
        <v>#N/A</v>
      </c>
      <c r="AA1296" s="1" t="e">
        <f t="shared" si="103"/>
        <v>#N/A</v>
      </c>
      <c r="AB1296" s="1" t="e">
        <f t="shared" si="104"/>
        <v>#N/A</v>
      </c>
    </row>
    <row r="1297" spans="1:28" hidden="1" x14ac:dyDescent="0.3">
      <c r="A1297" s="1">
        <v>1553</v>
      </c>
      <c r="B1297" s="1" t="s">
        <v>340</v>
      </c>
      <c r="C1297" s="5">
        <v>43957.406238425923</v>
      </c>
      <c r="D1297" s="1" t="s">
        <v>4534</v>
      </c>
      <c r="E1297" s="1" t="s">
        <v>90</v>
      </c>
      <c r="F1297" s="1" t="s">
        <v>700</v>
      </c>
      <c r="G1297" s="1" t="s">
        <v>653</v>
      </c>
      <c r="H1297" s="1" t="s">
        <v>765</v>
      </c>
      <c r="I1297" s="1" t="s">
        <v>123</v>
      </c>
      <c r="J1297" s="1" t="s">
        <v>210</v>
      </c>
      <c r="K1297" s="1" t="s">
        <v>340</v>
      </c>
      <c r="L1297" s="2">
        <v>704</v>
      </c>
      <c r="M1297" s="1" t="s">
        <v>747</v>
      </c>
      <c r="N1297" s="1" t="s">
        <v>887</v>
      </c>
      <c r="O1297" s="1" t="s">
        <v>1952</v>
      </c>
      <c r="P1297" s="1" t="s">
        <v>1312</v>
      </c>
      <c r="Q1297" s="1" t="s">
        <v>210</v>
      </c>
      <c r="R1297" s="1" t="s">
        <v>218</v>
      </c>
      <c r="S1297" s="1" t="s">
        <v>759</v>
      </c>
      <c r="T1297" s="1" t="s">
        <v>2132</v>
      </c>
      <c r="U1297" s="1" t="s">
        <v>1791</v>
      </c>
      <c r="V1297" s="1"/>
      <c r="W1297" s="1" t="s">
        <v>667</v>
      </c>
      <c r="X1297" s="1" t="e">
        <f t="shared" si="100"/>
        <v>#N/A</v>
      </c>
      <c r="Y1297" s="1" t="e">
        <f t="shared" si="101"/>
        <v>#N/A</v>
      </c>
      <c r="Z1297" s="1" t="e">
        <f t="shared" si="102"/>
        <v>#N/A</v>
      </c>
      <c r="AA1297" s="1" t="e">
        <f t="shared" si="103"/>
        <v>#N/A</v>
      </c>
      <c r="AB1297" s="1" t="e">
        <f t="shared" si="104"/>
        <v>#N/A</v>
      </c>
    </row>
    <row r="1298" spans="1:28" hidden="1" x14ac:dyDescent="0.3">
      <c r="A1298" s="1">
        <v>1554</v>
      </c>
      <c r="B1298" s="1" t="s">
        <v>207</v>
      </c>
      <c r="C1298" s="5">
        <v>43958.697731481479</v>
      </c>
      <c r="D1298" s="1" t="s">
        <v>4535</v>
      </c>
      <c r="E1298" s="1" t="s">
        <v>90</v>
      </c>
      <c r="F1298" s="1" t="s">
        <v>700</v>
      </c>
      <c r="G1298" s="1" t="s">
        <v>722</v>
      </c>
      <c r="H1298" s="1" t="s">
        <v>765</v>
      </c>
      <c r="I1298" s="1" t="s">
        <v>123</v>
      </c>
      <c r="J1298" s="1" t="s">
        <v>211</v>
      </c>
      <c r="K1298" s="1" t="s">
        <v>207</v>
      </c>
      <c r="L1298" s="2">
        <v>698</v>
      </c>
      <c r="M1298" s="1" t="s">
        <v>910</v>
      </c>
      <c r="N1298" s="1" t="s">
        <v>887</v>
      </c>
      <c r="O1298" s="1" t="s">
        <v>1952</v>
      </c>
      <c r="P1298" s="1" t="s">
        <v>758</v>
      </c>
      <c r="Q1298" s="1" t="s">
        <v>89</v>
      </c>
      <c r="R1298" s="1" t="s">
        <v>218</v>
      </c>
      <c r="S1298" s="1" t="s">
        <v>853</v>
      </c>
      <c r="T1298" s="1" t="s">
        <v>2132</v>
      </c>
      <c r="U1298" s="1" t="s">
        <v>1791</v>
      </c>
      <c r="V1298" s="1"/>
      <c r="W1298" s="1" t="s">
        <v>667</v>
      </c>
      <c r="X1298" s="1" t="e">
        <f t="shared" si="100"/>
        <v>#N/A</v>
      </c>
      <c r="Y1298" s="1" t="e">
        <f t="shared" si="101"/>
        <v>#N/A</v>
      </c>
      <c r="Z1298" s="1" t="e">
        <f t="shared" si="102"/>
        <v>#N/A</v>
      </c>
      <c r="AA1298" s="1" t="e">
        <f t="shared" si="103"/>
        <v>#N/A</v>
      </c>
      <c r="AB1298" s="1" t="e">
        <f t="shared" si="104"/>
        <v>#N/A</v>
      </c>
    </row>
    <row r="1299" spans="1:28" hidden="1" x14ac:dyDescent="0.3">
      <c r="A1299" s="1">
        <v>1556</v>
      </c>
      <c r="B1299" s="1" t="s">
        <v>340</v>
      </c>
      <c r="C1299" s="5">
        <v>43959.427708333336</v>
      </c>
      <c r="D1299" s="1" t="s">
        <v>4537</v>
      </c>
      <c r="E1299" s="1" t="s">
        <v>90</v>
      </c>
      <c r="F1299" s="1" t="s">
        <v>700</v>
      </c>
      <c r="G1299" s="1" t="s">
        <v>653</v>
      </c>
      <c r="H1299" s="1" t="s">
        <v>765</v>
      </c>
      <c r="I1299" s="1" t="s">
        <v>123</v>
      </c>
      <c r="J1299" s="1" t="s">
        <v>210</v>
      </c>
      <c r="K1299" s="1" t="s">
        <v>340</v>
      </c>
      <c r="L1299" s="2">
        <v>704</v>
      </c>
      <c r="M1299" s="1" t="s">
        <v>747</v>
      </c>
      <c r="N1299" s="1" t="s">
        <v>887</v>
      </c>
      <c r="O1299" s="1" t="s">
        <v>1952</v>
      </c>
      <c r="P1299" s="1" t="s">
        <v>1312</v>
      </c>
      <c r="Q1299" s="1" t="s">
        <v>210</v>
      </c>
      <c r="R1299" s="1" t="s">
        <v>218</v>
      </c>
      <c r="S1299" s="1" t="s">
        <v>759</v>
      </c>
      <c r="T1299" s="1" t="s">
        <v>2132</v>
      </c>
      <c r="U1299" s="1" t="s">
        <v>1791</v>
      </c>
      <c r="V1299" s="1"/>
      <c r="W1299" s="1" t="s">
        <v>667</v>
      </c>
      <c r="X1299" s="1" t="e">
        <f t="shared" si="100"/>
        <v>#N/A</v>
      </c>
      <c r="Y1299" s="1" t="e">
        <f t="shared" si="101"/>
        <v>#N/A</v>
      </c>
      <c r="Z1299" s="1" t="e">
        <f t="shared" si="102"/>
        <v>#N/A</v>
      </c>
      <c r="AA1299" s="1" t="e">
        <f t="shared" si="103"/>
        <v>#N/A</v>
      </c>
      <c r="AB1299" s="1" t="e">
        <f t="shared" si="104"/>
        <v>#N/A</v>
      </c>
    </row>
    <row r="1300" spans="1:28" hidden="1" x14ac:dyDescent="0.3">
      <c r="A1300" s="1">
        <v>1557</v>
      </c>
      <c r="B1300" s="1" t="s">
        <v>340</v>
      </c>
      <c r="C1300" s="5">
        <v>43959.434201388889</v>
      </c>
      <c r="D1300" s="1" t="s">
        <v>4538</v>
      </c>
      <c r="E1300" s="1" t="s">
        <v>90</v>
      </c>
      <c r="F1300" s="1" t="s">
        <v>700</v>
      </c>
      <c r="G1300" s="1" t="s">
        <v>653</v>
      </c>
      <c r="H1300" s="1" t="s">
        <v>765</v>
      </c>
      <c r="I1300" s="1" t="s">
        <v>123</v>
      </c>
      <c r="J1300" s="1" t="s">
        <v>210</v>
      </c>
      <c r="K1300" s="1" t="s">
        <v>340</v>
      </c>
      <c r="L1300" s="2">
        <v>704</v>
      </c>
      <c r="M1300" s="1" t="s">
        <v>747</v>
      </c>
      <c r="N1300" s="1" t="s">
        <v>887</v>
      </c>
      <c r="O1300" s="1" t="s">
        <v>1952</v>
      </c>
      <c r="P1300" s="1" t="s">
        <v>1312</v>
      </c>
      <c r="Q1300" s="1" t="s">
        <v>210</v>
      </c>
      <c r="R1300" s="1" t="s">
        <v>218</v>
      </c>
      <c r="S1300" s="1" t="s">
        <v>759</v>
      </c>
      <c r="T1300" s="1" t="s">
        <v>2132</v>
      </c>
      <c r="U1300" s="1" t="s">
        <v>1791</v>
      </c>
      <c r="V1300" s="1"/>
      <c r="W1300" s="1" t="s">
        <v>667</v>
      </c>
      <c r="X1300" s="1" t="e">
        <f t="shared" si="100"/>
        <v>#N/A</v>
      </c>
      <c r="Y1300" s="1" t="e">
        <f t="shared" si="101"/>
        <v>#N/A</v>
      </c>
      <c r="Z1300" s="1" t="e">
        <f t="shared" si="102"/>
        <v>#N/A</v>
      </c>
      <c r="AA1300" s="1" t="e">
        <f t="shared" si="103"/>
        <v>#N/A</v>
      </c>
      <c r="AB1300" s="1" t="e">
        <f t="shared" si="104"/>
        <v>#N/A</v>
      </c>
    </row>
    <row r="1301" spans="1:28" hidden="1" x14ac:dyDescent="0.3">
      <c r="A1301" s="1">
        <v>1558</v>
      </c>
      <c r="B1301" s="1" t="s">
        <v>340</v>
      </c>
      <c r="C1301" s="5">
        <v>43959.443240740744</v>
      </c>
      <c r="D1301" s="1" t="s">
        <v>4539</v>
      </c>
      <c r="E1301" s="1" t="s">
        <v>90</v>
      </c>
      <c r="F1301" s="1" t="s">
        <v>700</v>
      </c>
      <c r="G1301" s="1" t="s">
        <v>653</v>
      </c>
      <c r="H1301" s="1" t="s">
        <v>765</v>
      </c>
      <c r="I1301" s="1" t="s">
        <v>123</v>
      </c>
      <c r="J1301" s="1" t="s">
        <v>210</v>
      </c>
      <c r="K1301" s="1" t="s">
        <v>340</v>
      </c>
      <c r="L1301" s="2">
        <v>704</v>
      </c>
      <c r="M1301" s="1" t="s">
        <v>747</v>
      </c>
      <c r="N1301" s="1" t="s">
        <v>887</v>
      </c>
      <c r="O1301" s="1" t="s">
        <v>1952</v>
      </c>
      <c r="P1301" s="1" t="s">
        <v>1312</v>
      </c>
      <c r="Q1301" s="1" t="s">
        <v>210</v>
      </c>
      <c r="R1301" s="1" t="s">
        <v>218</v>
      </c>
      <c r="S1301" s="1" t="s">
        <v>759</v>
      </c>
      <c r="T1301" s="1" t="s">
        <v>2132</v>
      </c>
      <c r="U1301" s="1" t="s">
        <v>1791</v>
      </c>
      <c r="V1301" s="1"/>
      <c r="W1301" s="1" t="s">
        <v>667</v>
      </c>
      <c r="X1301" s="1" t="e">
        <f t="shared" si="100"/>
        <v>#N/A</v>
      </c>
      <c r="Y1301" s="1" t="e">
        <f t="shared" si="101"/>
        <v>#N/A</v>
      </c>
      <c r="Z1301" s="1" t="e">
        <f t="shared" si="102"/>
        <v>#N/A</v>
      </c>
      <c r="AA1301" s="1" t="e">
        <f t="shared" si="103"/>
        <v>#N/A</v>
      </c>
      <c r="AB1301" s="1" t="e">
        <f t="shared" si="104"/>
        <v>#N/A</v>
      </c>
    </row>
    <row r="1302" spans="1:28" hidden="1" x14ac:dyDescent="0.3">
      <c r="A1302" s="1">
        <v>1560</v>
      </c>
      <c r="B1302" s="1" t="s">
        <v>340</v>
      </c>
      <c r="C1302" s="5">
        <v>43959.454733796294</v>
      </c>
      <c r="D1302" s="1" t="s">
        <v>4543</v>
      </c>
      <c r="E1302" s="1" t="s">
        <v>90</v>
      </c>
      <c r="F1302" s="1" t="s">
        <v>700</v>
      </c>
      <c r="G1302" s="1" t="s">
        <v>653</v>
      </c>
      <c r="H1302" s="1" t="s">
        <v>765</v>
      </c>
      <c r="I1302" s="1" t="s">
        <v>123</v>
      </c>
      <c r="J1302" s="1" t="s">
        <v>210</v>
      </c>
      <c r="K1302" s="1" t="s">
        <v>340</v>
      </c>
      <c r="L1302" s="2">
        <v>704</v>
      </c>
      <c r="M1302" s="1" t="s">
        <v>747</v>
      </c>
      <c r="N1302" s="1" t="s">
        <v>887</v>
      </c>
      <c r="O1302" s="1" t="s">
        <v>1952</v>
      </c>
      <c r="P1302" s="1" t="s">
        <v>1312</v>
      </c>
      <c r="Q1302" s="1" t="s">
        <v>210</v>
      </c>
      <c r="R1302" s="1" t="s">
        <v>218</v>
      </c>
      <c r="S1302" s="1" t="s">
        <v>759</v>
      </c>
      <c r="T1302" s="1" t="s">
        <v>2132</v>
      </c>
      <c r="U1302" s="1" t="s">
        <v>1791</v>
      </c>
      <c r="V1302" s="1"/>
      <c r="W1302" s="1" t="s">
        <v>667</v>
      </c>
      <c r="X1302" s="1" t="e">
        <f t="shared" si="100"/>
        <v>#N/A</v>
      </c>
      <c r="Y1302" s="1" t="e">
        <f t="shared" si="101"/>
        <v>#N/A</v>
      </c>
      <c r="Z1302" s="1" t="e">
        <f t="shared" si="102"/>
        <v>#N/A</v>
      </c>
      <c r="AA1302" s="1" t="e">
        <f t="shared" si="103"/>
        <v>#N/A</v>
      </c>
      <c r="AB1302" s="1" t="e">
        <f t="shared" si="104"/>
        <v>#N/A</v>
      </c>
    </row>
    <row r="1303" spans="1:28" hidden="1" x14ac:dyDescent="0.3">
      <c r="A1303" s="1">
        <v>1561</v>
      </c>
      <c r="B1303" s="1" t="s">
        <v>1277</v>
      </c>
      <c r="C1303" s="5">
        <v>43959.60560185185</v>
      </c>
      <c r="D1303" s="1" t="s">
        <v>4544</v>
      </c>
      <c r="E1303" s="1" t="s">
        <v>159</v>
      </c>
      <c r="F1303" s="1" t="s">
        <v>2061</v>
      </c>
      <c r="G1303" s="1" t="s">
        <v>653</v>
      </c>
      <c r="H1303" s="1" t="s">
        <v>765</v>
      </c>
      <c r="I1303" s="1" t="s">
        <v>39</v>
      </c>
      <c r="J1303" s="1" t="s">
        <v>210</v>
      </c>
      <c r="K1303" s="1" t="s">
        <v>214</v>
      </c>
      <c r="L1303" s="2">
        <v>809</v>
      </c>
      <c r="M1303" s="1" t="s">
        <v>1087</v>
      </c>
      <c r="N1303" s="1" t="s">
        <v>887</v>
      </c>
      <c r="O1303" s="1" t="s">
        <v>1952</v>
      </c>
      <c r="P1303" s="1" t="s">
        <v>818</v>
      </c>
      <c r="Q1303" s="1" t="s">
        <v>210</v>
      </c>
      <c r="R1303" s="1" t="s">
        <v>218</v>
      </c>
      <c r="S1303" s="1" t="s">
        <v>1004</v>
      </c>
      <c r="T1303" s="1" t="s">
        <v>2132</v>
      </c>
      <c r="U1303" s="1" t="s">
        <v>1791</v>
      </c>
      <c r="V1303" s="1"/>
      <c r="W1303" s="1" t="s">
        <v>667</v>
      </c>
      <c r="X1303" s="1" t="e">
        <f t="shared" si="100"/>
        <v>#N/A</v>
      </c>
      <c r="Y1303" s="1" t="e">
        <f t="shared" si="101"/>
        <v>#N/A</v>
      </c>
      <c r="Z1303" s="1" t="e">
        <f t="shared" si="102"/>
        <v>#N/A</v>
      </c>
      <c r="AA1303" s="1" t="e">
        <f t="shared" si="103"/>
        <v>#N/A</v>
      </c>
      <c r="AB1303" s="1" t="e">
        <f t="shared" si="104"/>
        <v>#N/A</v>
      </c>
    </row>
    <row r="1304" spans="1:28" hidden="1" x14ac:dyDescent="0.3">
      <c r="A1304" s="1">
        <v>1563</v>
      </c>
      <c r="B1304" s="1" t="s">
        <v>1222</v>
      </c>
      <c r="C1304" s="5">
        <v>43959.738564814812</v>
      </c>
      <c r="D1304" s="1" t="s">
        <v>4545</v>
      </c>
      <c r="E1304" s="1" t="s">
        <v>48</v>
      </c>
      <c r="F1304" s="1" t="s">
        <v>652</v>
      </c>
      <c r="G1304" s="1" t="s">
        <v>653</v>
      </c>
      <c r="H1304" s="1" t="s">
        <v>765</v>
      </c>
      <c r="I1304" s="1" t="s">
        <v>55</v>
      </c>
      <c r="J1304" s="1" t="s">
        <v>277</v>
      </c>
      <c r="K1304" s="1" t="s">
        <v>650</v>
      </c>
      <c r="L1304" s="2">
        <v>614</v>
      </c>
      <c r="M1304" s="1" t="s">
        <v>808</v>
      </c>
      <c r="N1304" s="1" t="s">
        <v>887</v>
      </c>
      <c r="O1304" s="1" t="s">
        <v>1952</v>
      </c>
      <c r="P1304" s="1" t="s">
        <v>2026</v>
      </c>
      <c r="Q1304" s="1" t="s">
        <v>1486</v>
      </c>
      <c r="R1304" s="1" t="s">
        <v>218</v>
      </c>
      <c r="S1304" s="1" t="s">
        <v>1949</v>
      </c>
      <c r="T1304" s="1" t="s">
        <v>2132</v>
      </c>
      <c r="U1304" s="1" t="s">
        <v>1791</v>
      </c>
      <c r="V1304" s="1"/>
      <c r="W1304" s="1" t="s">
        <v>667</v>
      </c>
      <c r="X1304" s="1" t="e">
        <f t="shared" si="100"/>
        <v>#N/A</v>
      </c>
      <c r="Y1304" s="1" t="e">
        <f t="shared" si="101"/>
        <v>#N/A</v>
      </c>
      <c r="Z1304" s="1" t="e">
        <f t="shared" si="102"/>
        <v>#N/A</v>
      </c>
      <c r="AA1304" s="1" t="e">
        <f t="shared" si="103"/>
        <v>#N/A</v>
      </c>
      <c r="AB1304" s="1" t="e">
        <f t="shared" si="104"/>
        <v>#N/A</v>
      </c>
    </row>
    <row r="1305" spans="1:28" hidden="1" x14ac:dyDescent="0.3">
      <c r="A1305" s="1">
        <v>1564</v>
      </c>
      <c r="B1305" s="1" t="s">
        <v>1497</v>
      </c>
      <c r="C1305" s="5">
        <v>43962.456493055557</v>
      </c>
      <c r="D1305" s="1" t="s">
        <v>4546</v>
      </c>
      <c r="E1305" s="1" t="s">
        <v>48</v>
      </c>
      <c r="F1305" s="1" t="s">
        <v>652</v>
      </c>
      <c r="G1305" s="1" t="s">
        <v>653</v>
      </c>
      <c r="H1305" s="1" t="s">
        <v>765</v>
      </c>
      <c r="I1305" s="1" t="s">
        <v>55</v>
      </c>
      <c r="J1305" s="1" t="s">
        <v>277</v>
      </c>
      <c r="K1305" s="1" t="s">
        <v>650</v>
      </c>
      <c r="L1305" s="2">
        <v>611.20000000000005</v>
      </c>
      <c r="M1305" s="1" t="s">
        <v>1702</v>
      </c>
      <c r="N1305" s="1" t="s">
        <v>705</v>
      </c>
      <c r="O1305" s="1" t="s">
        <v>170</v>
      </c>
      <c r="P1305" s="1" t="s">
        <v>1312</v>
      </c>
      <c r="Q1305" s="1" t="s">
        <v>1486</v>
      </c>
      <c r="R1305" s="1" t="s">
        <v>218</v>
      </c>
      <c r="S1305" s="1" t="s">
        <v>759</v>
      </c>
      <c r="T1305" s="1" t="s">
        <v>2132</v>
      </c>
      <c r="U1305" s="1" t="s">
        <v>1791</v>
      </c>
      <c r="V1305" s="1"/>
      <c r="W1305" s="1" t="s">
        <v>667</v>
      </c>
      <c r="X1305" s="1" t="e">
        <f t="shared" si="100"/>
        <v>#N/A</v>
      </c>
      <c r="Y1305" s="1" t="e">
        <f t="shared" si="101"/>
        <v>#N/A</v>
      </c>
      <c r="Z1305" s="1" t="e">
        <f t="shared" si="102"/>
        <v>#N/A</v>
      </c>
      <c r="AA1305" s="1" t="e">
        <f t="shared" si="103"/>
        <v>#N/A</v>
      </c>
      <c r="AB1305" s="1" t="e">
        <f t="shared" si="104"/>
        <v>#N/A</v>
      </c>
    </row>
    <row r="1306" spans="1:28" hidden="1" x14ac:dyDescent="0.3">
      <c r="A1306" s="1">
        <v>1568</v>
      </c>
      <c r="B1306" s="1" t="s">
        <v>1277</v>
      </c>
      <c r="C1306" s="5">
        <v>43963.477951388886</v>
      </c>
      <c r="D1306" s="1" t="s">
        <v>4550</v>
      </c>
      <c r="E1306" s="1" t="s">
        <v>159</v>
      </c>
      <c r="F1306" s="1" t="s">
        <v>2061</v>
      </c>
      <c r="G1306" s="1" t="s">
        <v>653</v>
      </c>
      <c r="H1306" s="1" t="s">
        <v>765</v>
      </c>
      <c r="I1306" s="1" t="s">
        <v>39</v>
      </c>
      <c r="J1306" s="1" t="s">
        <v>210</v>
      </c>
      <c r="K1306" s="1" t="s">
        <v>214</v>
      </c>
      <c r="L1306" s="2">
        <v>17</v>
      </c>
      <c r="M1306" s="1" t="s">
        <v>1782</v>
      </c>
      <c r="N1306" s="1" t="s">
        <v>887</v>
      </c>
      <c r="O1306" s="1" t="s">
        <v>1952</v>
      </c>
      <c r="P1306" s="1" t="s">
        <v>1464</v>
      </c>
      <c r="Q1306" s="1" t="s">
        <v>210</v>
      </c>
      <c r="R1306" s="1" t="s">
        <v>218</v>
      </c>
      <c r="S1306" s="1" t="s">
        <v>1004</v>
      </c>
      <c r="T1306" s="1" t="s">
        <v>4511</v>
      </c>
      <c r="U1306" s="1" t="s">
        <v>851</v>
      </c>
      <c r="V1306" s="1"/>
      <c r="W1306" s="1" t="s">
        <v>852</v>
      </c>
      <c r="X1306" s="1" t="e">
        <f t="shared" si="100"/>
        <v>#N/A</v>
      </c>
      <c r="Y1306" s="1" t="e">
        <f t="shared" si="101"/>
        <v>#N/A</v>
      </c>
      <c r="Z1306" s="1" t="e">
        <f t="shared" si="102"/>
        <v>#N/A</v>
      </c>
      <c r="AA1306" s="1" t="e">
        <f t="shared" si="103"/>
        <v>#N/A</v>
      </c>
      <c r="AB1306" s="1" t="e">
        <f t="shared" si="104"/>
        <v>#N/A</v>
      </c>
    </row>
    <row r="1307" spans="1:28" hidden="1" x14ac:dyDescent="0.3">
      <c r="A1307" s="1">
        <v>1569</v>
      </c>
      <c r="B1307" s="1" t="s">
        <v>760</v>
      </c>
      <c r="C1307" s="5">
        <v>43963.681250000001</v>
      </c>
      <c r="D1307" s="1" t="s">
        <v>4551</v>
      </c>
      <c r="E1307" s="1" t="s">
        <v>48</v>
      </c>
      <c r="F1307" s="1" t="s">
        <v>652</v>
      </c>
      <c r="G1307" s="1" t="s">
        <v>653</v>
      </c>
      <c r="H1307" s="1" t="s">
        <v>765</v>
      </c>
      <c r="I1307" s="1" t="s">
        <v>123</v>
      </c>
      <c r="J1307" s="1" t="s">
        <v>50</v>
      </c>
      <c r="K1307" s="1" t="s">
        <v>122</v>
      </c>
      <c r="L1307" s="2">
        <v>700</v>
      </c>
      <c r="M1307" s="1" t="s">
        <v>680</v>
      </c>
      <c r="N1307" s="1" t="s">
        <v>887</v>
      </c>
      <c r="O1307" s="1" t="s">
        <v>257</v>
      </c>
      <c r="P1307" s="1" t="s">
        <v>818</v>
      </c>
      <c r="Q1307" s="1" t="s">
        <v>270</v>
      </c>
      <c r="R1307" s="1" t="s">
        <v>218</v>
      </c>
      <c r="S1307" s="1" t="s">
        <v>4552</v>
      </c>
      <c r="T1307" s="1" t="s">
        <v>2132</v>
      </c>
      <c r="U1307" s="1" t="s">
        <v>1791</v>
      </c>
      <c r="V1307" s="1"/>
      <c r="W1307" s="1" t="s">
        <v>667</v>
      </c>
      <c r="X1307" s="1" t="e">
        <f t="shared" si="100"/>
        <v>#N/A</v>
      </c>
      <c r="Y1307" s="1" t="e">
        <f t="shared" si="101"/>
        <v>#N/A</v>
      </c>
      <c r="Z1307" s="1" t="e">
        <f t="shared" si="102"/>
        <v>#N/A</v>
      </c>
      <c r="AA1307" s="1" t="e">
        <f t="shared" si="103"/>
        <v>#N/A</v>
      </c>
      <c r="AB1307" s="1" t="e">
        <f t="shared" si="104"/>
        <v>#N/A</v>
      </c>
    </row>
    <row r="1308" spans="1:28" hidden="1" x14ac:dyDescent="0.3">
      <c r="A1308" s="1">
        <v>1570</v>
      </c>
      <c r="B1308" s="1" t="s">
        <v>1277</v>
      </c>
      <c r="C1308" s="5">
        <v>43964.538784722223</v>
      </c>
      <c r="D1308" s="1" t="s">
        <v>4553</v>
      </c>
      <c r="E1308" s="1" t="s">
        <v>159</v>
      </c>
      <c r="F1308" s="1" t="s">
        <v>2061</v>
      </c>
      <c r="G1308" s="1" t="s">
        <v>653</v>
      </c>
      <c r="H1308" s="1" t="s">
        <v>765</v>
      </c>
      <c r="I1308" s="1" t="s">
        <v>39</v>
      </c>
      <c r="J1308" s="1" t="s">
        <v>210</v>
      </c>
      <c r="K1308" s="1" t="s">
        <v>214</v>
      </c>
      <c r="L1308" s="2">
        <v>2</v>
      </c>
      <c r="M1308" s="1" t="s">
        <v>838</v>
      </c>
      <c r="N1308" s="1" t="s">
        <v>887</v>
      </c>
      <c r="O1308" s="1" t="s">
        <v>1952</v>
      </c>
      <c r="P1308" s="1" t="s">
        <v>4554</v>
      </c>
      <c r="Q1308" s="1" t="s">
        <v>210</v>
      </c>
      <c r="R1308" s="1" t="s">
        <v>218</v>
      </c>
      <c r="S1308" s="1" t="s">
        <v>1004</v>
      </c>
      <c r="T1308" s="1" t="s">
        <v>2132</v>
      </c>
      <c r="U1308" s="1" t="s">
        <v>1791</v>
      </c>
      <c r="V1308" s="1"/>
      <c r="W1308" s="1" t="s">
        <v>667</v>
      </c>
      <c r="X1308" s="1" t="e">
        <f t="shared" si="100"/>
        <v>#N/A</v>
      </c>
      <c r="Y1308" s="1" t="e">
        <f t="shared" si="101"/>
        <v>#N/A</v>
      </c>
      <c r="Z1308" s="1" t="e">
        <f t="shared" si="102"/>
        <v>#N/A</v>
      </c>
      <c r="AA1308" s="1" t="e">
        <f t="shared" si="103"/>
        <v>#N/A</v>
      </c>
      <c r="AB1308" s="1" t="e">
        <f t="shared" si="104"/>
        <v>#N/A</v>
      </c>
    </row>
    <row r="1309" spans="1:28" hidden="1" x14ac:dyDescent="0.3">
      <c r="A1309" s="1">
        <v>1573</v>
      </c>
      <c r="B1309" s="1" t="s">
        <v>1497</v>
      </c>
      <c r="C1309" s="5">
        <v>43965.808888888889</v>
      </c>
      <c r="D1309" s="1" t="s">
        <v>4558</v>
      </c>
      <c r="E1309" s="1" t="s">
        <v>48</v>
      </c>
      <c r="F1309" s="1" t="s">
        <v>652</v>
      </c>
      <c r="G1309" s="1" t="s">
        <v>653</v>
      </c>
      <c r="H1309" s="1" t="s">
        <v>765</v>
      </c>
      <c r="I1309" s="1" t="s">
        <v>55</v>
      </c>
      <c r="J1309" s="1" t="s">
        <v>277</v>
      </c>
      <c r="K1309" s="1" t="s">
        <v>650</v>
      </c>
      <c r="L1309" s="2">
        <v>3005.1</v>
      </c>
      <c r="M1309" s="1" t="s">
        <v>1816</v>
      </c>
      <c r="N1309" s="1" t="s">
        <v>6618</v>
      </c>
      <c r="O1309" s="1" t="s">
        <v>170</v>
      </c>
      <c r="P1309" s="1" t="s">
        <v>1312</v>
      </c>
      <c r="Q1309" s="1" t="s">
        <v>1486</v>
      </c>
      <c r="R1309" s="1" t="s">
        <v>218</v>
      </c>
      <c r="S1309" s="1" t="s">
        <v>759</v>
      </c>
      <c r="T1309" s="1" t="s">
        <v>2132</v>
      </c>
      <c r="U1309" s="1" t="s">
        <v>1791</v>
      </c>
      <c r="V1309" s="1"/>
      <c r="W1309" s="1" t="s">
        <v>667</v>
      </c>
      <c r="X1309" s="1" t="e">
        <f t="shared" si="100"/>
        <v>#N/A</v>
      </c>
      <c r="Y1309" s="1" t="e">
        <f t="shared" si="101"/>
        <v>#N/A</v>
      </c>
      <c r="Z1309" s="1" t="e">
        <f t="shared" si="102"/>
        <v>#N/A</v>
      </c>
      <c r="AA1309" s="1" t="e">
        <f t="shared" si="103"/>
        <v>#N/A</v>
      </c>
      <c r="AB1309" s="1" t="e">
        <f t="shared" si="104"/>
        <v>#N/A</v>
      </c>
    </row>
    <row r="1310" spans="1:28" hidden="1" x14ac:dyDescent="0.3">
      <c r="A1310" s="1">
        <v>1574</v>
      </c>
      <c r="B1310" s="1" t="s">
        <v>340</v>
      </c>
      <c r="C1310" s="5">
        <v>43966.473124999997</v>
      </c>
      <c r="D1310" s="1" t="s">
        <v>4559</v>
      </c>
      <c r="E1310" s="1" t="s">
        <v>90</v>
      </c>
      <c r="F1310" s="1" t="s">
        <v>700</v>
      </c>
      <c r="G1310" s="1" t="s">
        <v>653</v>
      </c>
      <c r="H1310" s="1" t="s">
        <v>765</v>
      </c>
      <c r="I1310" s="1" t="s">
        <v>123</v>
      </c>
      <c r="J1310" s="1" t="s">
        <v>210</v>
      </c>
      <c r="K1310" s="1" t="s">
        <v>340</v>
      </c>
      <c r="L1310" s="2">
        <v>704</v>
      </c>
      <c r="M1310" s="1" t="s">
        <v>747</v>
      </c>
      <c r="N1310" s="1" t="s">
        <v>887</v>
      </c>
      <c r="O1310" s="1" t="s">
        <v>1952</v>
      </c>
      <c r="P1310" s="1" t="s">
        <v>1312</v>
      </c>
      <c r="Q1310" s="1" t="s">
        <v>210</v>
      </c>
      <c r="R1310" s="1" t="s">
        <v>218</v>
      </c>
      <c r="S1310" s="1" t="s">
        <v>759</v>
      </c>
      <c r="T1310" s="1" t="s">
        <v>2132</v>
      </c>
      <c r="U1310" s="1" t="s">
        <v>1791</v>
      </c>
      <c r="V1310" s="1"/>
      <c r="W1310" s="1" t="s">
        <v>667</v>
      </c>
      <c r="X1310" s="1" t="e">
        <f t="shared" si="100"/>
        <v>#N/A</v>
      </c>
      <c r="Y1310" s="1" t="e">
        <f t="shared" si="101"/>
        <v>#N/A</v>
      </c>
      <c r="Z1310" s="1" t="e">
        <f t="shared" si="102"/>
        <v>#N/A</v>
      </c>
      <c r="AA1310" s="1" t="e">
        <f t="shared" si="103"/>
        <v>#N/A</v>
      </c>
      <c r="AB1310" s="1" t="e">
        <f t="shared" si="104"/>
        <v>#N/A</v>
      </c>
    </row>
    <row r="1311" spans="1:28" hidden="1" x14ac:dyDescent="0.3">
      <c r="A1311" s="1">
        <v>1575</v>
      </c>
      <c r="B1311" s="1" t="s">
        <v>340</v>
      </c>
      <c r="C1311" s="5">
        <v>43966.763958333337</v>
      </c>
      <c r="D1311" s="1" t="s">
        <v>4560</v>
      </c>
      <c r="E1311" s="1" t="s">
        <v>90</v>
      </c>
      <c r="F1311" s="1" t="s">
        <v>700</v>
      </c>
      <c r="G1311" s="1" t="s">
        <v>653</v>
      </c>
      <c r="H1311" s="1" t="s">
        <v>765</v>
      </c>
      <c r="I1311" s="1" t="s">
        <v>123</v>
      </c>
      <c r="J1311" s="1" t="s">
        <v>210</v>
      </c>
      <c r="K1311" s="1" t="s">
        <v>340</v>
      </c>
      <c r="L1311" s="2">
        <v>704</v>
      </c>
      <c r="M1311" s="1" t="s">
        <v>747</v>
      </c>
      <c r="N1311" s="1" t="s">
        <v>887</v>
      </c>
      <c r="O1311" s="1" t="s">
        <v>1952</v>
      </c>
      <c r="P1311" s="1" t="s">
        <v>1312</v>
      </c>
      <c r="Q1311" s="1" t="s">
        <v>210</v>
      </c>
      <c r="R1311" s="1" t="s">
        <v>218</v>
      </c>
      <c r="S1311" s="1" t="s">
        <v>759</v>
      </c>
      <c r="T1311" s="1" t="s">
        <v>2132</v>
      </c>
      <c r="U1311" s="1" t="s">
        <v>1791</v>
      </c>
      <c r="V1311" s="1"/>
      <c r="W1311" s="1" t="s">
        <v>667</v>
      </c>
      <c r="X1311" s="1" t="e">
        <f t="shared" si="100"/>
        <v>#N/A</v>
      </c>
      <c r="Y1311" s="1" t="e">
        <f t="shared" si="101"/>
        <v>#N/A</v>
      </c>
      <c r="Z1311" s="1" t="e">
        <f t="shared" si="102"/>
        <v>#N/A</v>
      </c>
      <c r="AA1311" s="1" t="e">
        <f t="shared" si="103"/>
        <v>#N/A</v>
      </c>
      <c r="AB1311" s="1" t="e">
        <f t="shared" si="104"/>
        <v>#N/A</v>
      </c>
    </row>
    <row r="1312" spans="1:28" hidden="1" x14ac:dyDescent="0.3">
      <c r="A1312" s="1">
        <v>1580</v>
      </c>
      <c r="B1312" s="1" t="s">
        <v>906</v>
      </c>
      <c r="C1312" s="5">
        <v>43969.596053240741</v>
      </c>
      <c r="D1312" s="1" t="s">
        <v>4568</v>
      </c>
      <c r="E1312" s="1" t="s">
        <v>90</v>
      </c>
      <c r="F1312" s="1" t="s">
        <v>700</v>
      </c>
      <c r="G1312" s="1" t="s">
        <v>653</v>
      </c>
      <c r="H1312" s="1" t="s">
        <v>765</v>
      </c>
      <c r="I1312" s="1" t="s">
        <v>123</v>
      </c>
      <c r="J1312" s="1" t="s">
        <v>746</v>
      </c>
      <c r="K1312" s="1" t="s">
        <v>340</v>
      </c>
      <c r="L1312" s="2">
        <v>769</v>
      </c>
      <c r="M1312" s="1" t="s">
        <v>1268</v>
      </c>
      <c r="N1312" s="1" t="s">
        <v>887</v>
      </c>
      <c r="O1312" s="1" t="s">
        <v>1952</v>
      </c>
      <c r="P1312" s="1" t="s">
        <v>1312</v>
      </c>
      <c r="Q1312" s="1" t="s">
        <v>1486</v>
      </c>
      <c r="R1312" s="1" t="s">
        <v>218</v>
      </c>
      <c r="S1312" s="1" t="s">
        <v>1004</v>
      </c>
      <c r="T1312" s="1" t="s">
        <v>2132</v>
      </c>
      <c r="U1312" s="1" t="s">
        <v>1791</v>
      </c>
      <c r="V1312" s="1"/>
      <c r="W1312" s="1" t="s">
        <v>667</v>
      </c>
      <c r="X1312" s="1" t="e">
        <f t="shared" si="100"/>
        <v>#N/A</v>
      </c>
      <c r="Y1312" s="1" t="e">
        <f t="shared" si="101"/>
        <v>#N/A</v>
      </c>
      <c r="Z1312" s="1" t="e">
        <f t="shared" si="102"/>
        <v>#N/A</v>
      </c>
      <c r="AA1312" s="1" t="e">
        <f t="shared" si="103"/>
        <v>#N/A</v>
      </c>
      <c r="AB1312" s="1" t="e">
        <f t="shared" si="104"/>
        <v>#N/A</v>
      </c>
    </row>
    <row r="1313" spans="1:28" hidden="1" x14ac:dyDescent="0.3">
      <c r="A1313" s="1">
        <v>1581</v>
      </c>
      <c r="B1313" s="1" t="s">
        <v>54</v>
      </c>
      <c r="C1313" s="5">
        <v>43969.841817129629</v>
      </c>
      <c r="D1313" s="1" t="s">
        <v>4569</v>
      </c>
      <c r="E1313" s="1" t="s">
        <v>61</v>
      </c>
      <c r="F1313" s="1" t="s">
        <v>719</v>
      </c>
      <c r="G1313" s="1" t="s">
        <v>653</v>
      </c>
      <c r="H1313" s="1" t="s">
        <v>765</v>
      </c>
      <c r="I1313" s="1" t="s">
        <v>55</v>
      </c>
      <c r="J1313" s="1" t="s">
        <v>62</v>
      </c>
      <c r="K1313" s="1" t="s">
        <v>54</v>
      </c>
      <c r="L1313" s="2">
        <v>297</v>
      </c>
      <c r="M1313" s="1" t="s">
        <v>1023</v>
      </c>
      <c r="N1313" s="1" t="s">
        <v>6618</v>
      </c>
      <c r="O1313" s="1" t="s">
        <v>170</v>
      </c>
      <c r="P1313" s="1" t="s">
        <v>1694</v>
      </c>
      <c r="Q1313" s="1" t="s">
        <v>177</v>
      </c>
      <c r="R1313" s="1" t="s">
        <v>218</v>
      </c>
      <c r="S1313" s="1" t="s">
        <v>759</v>
      </c>
      <c r="T1313" s="1" t="s">
        <v>2132</v>
      </c>
      <c r="U1313" s="1" t="s">
        <v>1791</v>
      </c>
      <c r="V1313" s="1"/>
      <c r="W1313" s="1" t="s">
        <v>667</v>
      </c>
      <c r="X1313" s="1" t="e">
        <f t="shared" si="100"/>
        <v>#N/A</v>
      </c>
      <c r="Y1313" s="1" t="e">
        <f t="shared" si="101"/>
        <v>#N/A</v>
      </c>
      <c r="Z1313" s="1" t="e">
        <f t="shared" si="102"/>
        <v>#N/A</v>
      </c>
      <c r="AA1313" s="1" t="e">
        <f t="shared" si="103"/>
        <v>#N/A</v>
      </c>
      <c r="AB1313" s="1" t="e">
        <f t="shared" si="104"/>
        <v>#N/A</v>
      </c>
    </row>
    <row r="1314" spans="1:28" hidden="1" x14ac:dyDescent="0.3">
      <c r="A1314" s="1">
        <v>1582</v>
      </c>
      <c r="B1314" s="1" t="s">
        <v>54</v>
      </c>
      <c r="C1314" s="5">
        <v>43969.847175925926</v>
      </c>
      <c r="D1314" s="1" t="s">
        <v>4570</v>
      </c>
      <c r="E1314" s="1" t="s">
        <v>61</v>
      </c>
      <c r="F1314" s="1" t="s">
        <v>719</v>
      </c>
      <c r="G1314" s="1" t="s">
        <v>653</v>
      </c>
      <c r="H1314" s="1" t="s">
        <v>765</v>
      </c>
      <c r="I1314" s="1" t="s">
        <v>55</v>
      </c>
      <c r="J1314" s="1" t="s">
        <v>62</v>
      </c>
      <c r="K1314" s="1" t="s">
        <v>54</v>
      </c>
      <c r="L1314" s="2">
        <v>297</v>
      </c>
      <c r="M1314" s="1" t="s">
        <v>1023</v>
      </c>
      <c r="N1314" s="1" t="s">
        <v>6618</v>
      </c>
      <c r="O1314" s="1"/>
      <c r="P1314" s="1" t="s">
        <v>1694</v>
      </c>
      <c r="Q1314" s="1" t="s">
        <v>177</v>
      </c>
      <c r="R1314" s="1" t="s">
        <v>218</v>
      </c>
      <c r="S1314" s="1" t="s">
        <v>759</v>
      </c>
      <c r="T1314" s="1" t="s">
        <v>2132</v>
      </c>
      <c r="U1314" s="1" t="s">
        <v>1791</v>
      </c>
      <c r="V1314" s="1"/>
      <c r="W1314" s="1" t="s">
        <v>667</v>
      </c>
      <c r="X1314" s="1" t="e">
        <f t="shared" si="100"/>
        <v>#N/A</v>
      </c>
      <c r="Y1314" s="1" t="e">
        <f t="shared" si="101"/>
        <v>#N/A</v>
      </c>
      <c r="Z1314" s="1" t="e">
        <f t="shared" si="102"/>
        <v>#N/A</v>
      </c>
      <c r="AA1314" s="1" t="e">
        <f t="shared" si="103"/>
        <v>#N/A</v>
      </c>
      <c r="AB1314" s="1" t="e">
        <f t="shared" si="104"/>
        <v>#N/A</v>
      </c>
    </row>
    <row r="1315" spans="1:28" hidden="1" x14ac:dyDescent="0.3">
      <c r="A1315" s="1">
        <v>1583</v>
      </c>
      <c r="B1315" s="1" t="s">
        <v>760</v>
      </c>
      <c r="C1315" s="5">
        <v>43970.829062500001</v>
      </c>
      <c r="D1315" s="1" t="s">
        <v>4571</v>
      </c>
      <c r="E1315" s="1" t="s">
        <v>48</v>
      </c>
      <c r="F1315" s="1" t="s">
        <v>652</v>
      </c>
      <c r="G1315" s="1" t="s">
        <v>653</v>
      </c>
      <c r="H1315" s="1" t="s">
        <v>765</v>
      </c>
      <c r="I1315" s="1" t="s">
        <v>123</v>
      </c>
      <c r="J1315" s="1" t="s">
        <v>128</v>
      </c>
      <c r="K1315" s="1" t="s">
        <v>122</v>
      </c>
      <c r="L1315" s="2">
        <v>700</v>
      </c>
      <c r="M1315" s="1" t="s">
        <v>680</v>
      </c>
      <c r="N1315" s="1" t="s">
        <v>887</v>
      </c>
      <c r="O1315" s="1" t="s">
        <v>257</v>
      </c>
      <c r="P1315" s="1" t="s">
        <v>818</v>
      </c>
      <c r="Q1315" s="1" t="s">
        <v>270</v>
      </c>
      <c r="R1315" s="1" t="s">
        <v>218</v>
      </c>
      <c r="S1315" s="1" t="s">
        <v>1141</v>
      </c>
      <c r="T1315" s="1" t="s">
        <v>2132</v>
      </c>
      <c r="U1315" s="1" t="s">
        <v>1791</v>
      </c>
      <c r="V1315" s="1"/>
      <c r="W1315" s="1" t="s">
        <v>667</v>
      </c>
      <c r="X1315" s="1" t="e">
        <f t="shared" si="100"/>
        <v>#N/A</v>
      </c>
      <c r="Y1315" s="1" t="e">
        <f t="shared" si="101"/>
        <v>#N/A</v>
      </c>
      <c r="Z1315" s="1" t="e">
        <f t="shared" si="102"/>
        <v>#N/A</v>
      </c>
      <c r="AA1315" s="1" t="e">
        <f t="shared" si="103"/>
        <v>#N/A</v>
      </c>
      <c r="AB1315" s="1" t="e">
        <f t="shared" si="104"/>
        <v>#N/A</v>
      </c>
    </row>
    <row r="1316" spans="1:28" hidden="1" x14ac:dyDescent="0.3">
      <c r="A1316" s="1">
        <v>1584</v>
      </c>
      <c r="B1316" s="1" t="s">
        <v>922</v>
      </c>
      <c r="C1316" s="5">
        <v>43971.569432870368</v>
      </c>
      <c r="D1316" s="1" t="s">
        <v>4572</v>
      </c>
      <c r="E1316" s="1" t="s">
        <v>61</v>
      </c>
      <c r="F1316" s="1" t="s">
        <v>719</v>
      </c>
      <c r="G1316" s="1" t="s">
        <v>653</v>
      </c>
      <c r="H1316" s="1" t="s">
        <v>765</v>
      </c>
      <c r="I1316" s="1" t="s">
        <v>55</v>
      </c>
      <c r="J1316" s="1" t="s">
        <v>62</v>
      </c>
      <c r="K1316" s="1" t="s">
        <v>54</v>
      </c>
      <c r="L1316" s="2">
        <v>297.10000000000002</v>
      </c>
      <c r="M1316" s="1" t="s">
        <v>1023</v>
      </c>
      <c r="N1316" s="1" t="s">
        <v>6618</v>
      </c>
      <c r="O1316" s="1" t="s">
        <v>170</v>
      </c>
      <c r="P1316" s="1" t="s">
        <v>2152</v>
      </c>
      <c r="Q1316" s="1" t="s">
        <v>1486</v>
      </c>
      <c r="R1316" s="1" t="s">
        <v>218</v>
      </c>
      <c r="S1316" s="1" t="s">
        <v>759</v>
      </c>
      <c r="T1316" s="1" t="s">
        <v>2132</v>
      </c>
      <c r="U1316" s="1" t="s">
        <v>1791</v>
      </c>
      <c r="V1316" s="1"/>
      <c r="W1316" s="1" t="s">
        <v>667</v>
      </c>
      <c r="X1316" s="1" t="e">
        <f t="shared" si="100"/>
        <v>#N/A</v>
      </c>
      <c r="Y1316" s="1" t="e">
        <f t="shared" si="101"/>
        <v>#N/A</v>
      </c>
      <c r="Z1316" s="1" t="e">
        <f t="shared" si="102"/>
        <v>#N/A</v>
      </c>
      <c r="AA1316" s="1" t="e">
        <f t="shared" si="103"/>
        <v>#N/A</v>
      </c>
      <c r="AB1316" s="1" t="e">
        <f t="shared" si="104"/>
        <v>#N/A</v>
      </c>
    </row>
    <row r="1317" spans="1:28" hidden="1" x14ac:dyDescent="0.3">
      <c r="A1317" s="1">
        <v>1585</v>
      </c>
      <c r="B1317" s="1" t="s">
        <v>340</v>
      </c>
      <c r="C1317" s="5">
        <v>43972.430601851855</v>
      </c>
      <c r="D1317" s="1" t="s">
        <v>4573</v>
      </c>
      <c r="E1317" s="1" t="s">
        <v>90</v>
      </c>
      <c r="F1317" s="1" t="s">
        <v>700</v>
      </c>
      <c r="G1317" s="1" t="s">
        <v>653</v>
      </c>
      <c r="H1317" s="1" t="s">
        <v>765</v>
      </c>
      <c r="I1317" s="1" t="s">
        <v>477</v>
      </c>
      <c r="J1317" s="1" t="s">
        <v>210</v>
      </c>
      <c r="K1317" s="1" t="s">
        <v>340</v>
      </c>
      <c r="L1317" s="2">
        <v>704</v>
      </c>
      <c r="M1317" s="1" t="s">
        <v>747</v>
      </c>
      <c r="N1317" s="1" t="s">
        <v>887</v>
      </c>
      <c r="O1317" s="1" t="s">
        <v>1952</v>
      </c>
      <c r="P1317" s="1" t="s">
        <v>1312</v>
      </c>
      <c r="Q1317" s="1" t="s">
        <v>1486</v>
      </c>
      <c r="R1317" s="1" t="s">
        <v>218</v>
      </c>
      <c r="S1317" s="1" t="s">
        <v>759</v>
      </c>
      <c r="T1317" s="1" t="s">
        <v>2132</v>
      </c>
      <c r="U1317" s="1" t="s">
        <v>1791</v>
      </c>
      <c r="V1317" s="1"/>
      <c r="W1317" s="1" t="s">
        <v>667</v>
      </c>
      <c r="X1317" s="1" t="e">
        <f t="shared" si="100"/>
        <v>#N/A</v>
      </c>
      <c r="Y1317" s="1" t="e">
        <f t="shared" si="101"/>
        <v>#N/A</v>
      </c>
      <c r="Z1317" s="1" t="e">
        <f t="shared" si="102"/>
        <v>#N/A</v>
      </c>
      <c r="AA1317" s="1" t="e">
        <f t="shared" si="103"/>
        <v>#N/A</v>
      </c>
      <c r="AB1317" s="1" t="e">
        <f t="shared" si="104"/>
        <v>#N/A</v>
      </c>
    </row>
    <row r="1318" spans="1:28" hidden="1" x14ac:dyDescent="0.3">
      <c r="A1318" s="1">
        <v>1586</v>
      </c>
      <c r="B1318" s="1" t="s">
        <v>340</v>
      </c>
      <c r="C1318" s="5">
        <v>43972.435995370368</v>
      </c>
      <c r="D1318" s="1" t="s">
        <v>4574</v>
      </c>
      <c r="E1318" s="1" t="s">
        <v>90</v>
      </c>
      <c r="F1318" s="1" t="s">
        <v>700</v>
      </c>
      <c r="G1318" s="1" t="s">
        <v>653</v>
      </c>
      <c r="H1318" s="1" t="s">
        <v>765</v>
      </c>
      <c r="I1318" s="1" t="s">
        <v>477</v>
      </c>
      <c r="J1318" s="1" t="s">
        <v>210</v>
      </c>
      <c r="K1318" s="1" t="s">
        <v>340</v>
      </c>
      <c r="L1318" s="2">
        <v>704</v>
      </c>
      <c r="M1318" s="1" t="s">
        <v>747</v>
      </c>
      <c r="N1318" s="1" t="s">
        <v>887</v>
      </c>
      <c r="O1318" s="1" t="s">
        <v>1952</v>
      </c>
      <c r="P1318" s="1" t="s">
        <v>1312</v>
      </c>
      <c r="Q1318" s="1" t="s">
        <v>1486</v>
      </c>
      <c r="R1318" s="1" t="s">
        <v>218</v>
      </c>
      <c r="S1318" s="1" t="s">
        <v>759</v>
      </c>
      <c r="T1318" s="1" t="s">
        <v>2132</v>
      </c>
      <c r="U1318" s="1" t="s">
        <v>1791</v>
      </c>
      <c r="V1318" s="1"/>
      <c r="W1318" s="1" t="s">
        <v>667</v>
      </c>
      <c r="X1318" s="1" t="e">
        <f t="shared" si="100"/>
        <v>#N/A</v>
      </c>
      <c r="Y1318" s="1" t="e">
        <f t="shared" si="101"/>
        <v>#N/A</v>
      </c>
      <c r="Z1318" s="1" t="e">
        <f t="shared" si="102"/>
        <v>#N/A</v>
      </c>
      <c r="AA1318" s="1" t="e">
        <f t="shared" si="103"/>
        <v>#N/A</v>
      </c>
      <c r="AB1318" s="1" t="e">
        <f t="shared" si="104"/>
        <v>#N/A</v>
      </c>
    </row>
    <row r="1319" spans="1:28" hidden="1" x14ac:dyDescent="0.3">
      <c r="A1319" s="1">
        <v>1587</v>
      </c>
      <c r="B1319" s="1" t="s">
        <v>340</v>
      </c>
      <c r="C1319" s="5">
        <v>43972.441099537034</v>
      </c>
      <c r="D1319" s="1" t="s">
        <v>4575</v>
      </c>
      <c r="E1319" s="1" t="s">
        <v>90</v>
      </c>
      <c r="F1319" s="1" t="s">
        <v>700</v>
      </c>
      <c r="G1319" s="1" t="s">
        <v>653</v>
      </c>
      <c r="H1319" s="1" t="s">
        <v>765</v>
      </c>
      <c r="I1319" s="1" t="s">
        <v>477</v>
      </c>
      <c r="J1319" s="1" t="s">
        <v>210</v>
      </c>
      <c r="K1319" s="1" t="s">
        <v>340</v>
      </c>
      <c r="L1319" s="2">
        <v>704</v>
      </c>
      <c r="M1319" s="1" t="s">
        <v>747</v>
      </c>
      <c r="N1319" s="1" t="s">
        <v>887</v>
      </c>
      <c r="O1319" s="1" t="s">
        <v>1952</v>
      </c>
      <c r="P1319" s="1" t="s">
        <v>1312</v>
      </c>
      <c r="Q1319" s="1" t="s">
        <v>1486</v>
      </c>
      <c r="R1319" s="1" t="s">
        <v>218</v>
      </c>
      <c r="S1319" s="1" t="s">
        <v>759</v>
      </c>
      <c r="T1319" s="1" t="s">
        <v>2132</v>
      </c>
      <c r="U1319" s="1" t="s">
        <v>1791</v>
      </c>
      <c r="V1319" s="1"/>
      <c r="W1319" s="1" t="s">
        <v>667</v>
      </c>
      <c r="X1319" s="1" t="e">
        <f t="shared" si="100"/>
        <v>#N/A</v>
      </c>
      <c r="Y1319" s="1" t="e">
        <f t="shared" si="101"/>
        <v>#N/A</v>
      </c>
      <c r="Z1319" s="1" t="e">
        <f t="shared" si="102"/>
        <v>#N/A</v>
      </c>
      <c r="AA1319" s="1" t="e">
        <f t="shared" si="103"/>
        <v>#N/A</v>
      </c>
      <c r="AB1319" s="1" t="e">
        <f t="shared" si="104"/>
        <v>#N/A</v>
      </c>
    </row>
    <row r="1320" spans="1:28" hidden="1" x14ac:dyDescent="0.3">
      <c r="A1320" s="1">
        <v>1588</v>
      </c>
      <c r="B1320" s="1" t="s">
        <v>1277</v>
      </c>
      <c r="C1320" s="5">
        <v>43972.665879629632</v>
      </c>
      <c r="D1320" s="1" t="s">
        <v>4576</v>
      </c>
      <c r="E1320" s="1" t="s">
        <v>159</v>
      </c>
      <c r="F1320" s="1" t="s">
        <v>2061</v>
      </c>
      <c r="G1320" s="1" t="s">
        <v>653</v>
      </c>
      <c r="H1320" s="1" t="s">
        <v>765</v>
      </c>
      <c r="I1320" s="1" t="s">
        <v>39</v>
      </c>
      <c r="J1320" s="1" t="s">
        <v>210</v>
      </c>
      <c r="K1320" s="1" t="s">
        <v>214</v>
      </c>
      <c r="L1320" s="2">
        <v>809</v>
      </c>
      <c r="M1320" s="1" t="s">
        <v>1087</v>
      </c>
      <c r="N1320" s="1" t="s">
        <v>887</v>
      </c>
      <c r="O1320" s="1" t="s">
        <v>1952</v>
      </c>
      <c r="P1320" s="1" t="s">
        <v>1464</v>
      </c>
      <c r="Q1320" s="1" t="s">
        <v>210</v>
      </c>
      <c r="R1320" s="1" t="s">
        <v>218</v>
      </c>
      <c r="S1320" s="1" t="s">
        <v>1004</v>
      </c>
      <c r="T1320" s="1" t="s">
        <v>2132</v>
      </c>
      <c r="U1320" s="1" t="s">
        <v>1791</v>
      </c>
      <c r="V1320" s="1"/>
      <c r="W1320" s="1" t="s">
        <v>667</v>
      </c>
      <c r="X1320" s="1" t="e">
        <f t="shared" si="100"/>
        <v>#N/A</v>
      </c>
      <c r="Y1320" s="1" t="e">
        <f t="shared" si="101"/>
        <v>#N/A</v>
      </c>
      <c r="Z1320" s="1" t="e">
        <f t="shared" si="102"/>
        <v>#N/A</v>
      </c>
      <c r="AA1320" s="1" t="e">
        <f t="shared" si="103"/>
        <v>#N/A</v>
      </c>
      <c r="AB1320" s="1" t="e">
        <f t="shared" si="104"/>
        <v>#N/A</v>
      </c>
    </row>
    <row r="1321" spans="1:28" hidden="1" x14ac:dyDescent="0.3">
      <c r="A1321" s="1">
        <v>1590</v>
      </c>
      <c r="B1321" s="1" t="s">
        <v>1238</v>
      </c>
      <c r="C1321" s="5">
        <v>43973.616597222222</v>
      </c>
      <c r="D1321" s="1" t="s">
        <v>4579</v>
      </c>
      <c r="E1321" s="1" t="s">
        <v>48</v>
      </c>
      <c r="F1321" s="1" t="s">
        <v>652</v>
      </c>
      <c r="G1321" s="1" t="s">
        <v>653</v>
      </c>
      <c r="H1321" s="1" t="s">
        <v>765</v>
      </c>
      <c r="I1321" s="1" t="s">
        <v>123</v>
      </c>
      <c r="J1321" s="1" t="s">
        <v>50</v>
      </c>
      <c r="K1321" s="1" t="s">
        <v>281</v>
      </c>
      <c r="L1321" s="2">
        <v>2079</v>
      </c>
      <c r="M1321" s="1" t="s">
        <v>1003</v>
      </c>
      <c r="N1321" s="1" t="s">
        <v>887</v>
      </c>
      <c r="O1321" s="1" t="s">
        <v>257</v>
      </c>
      <c r="P1321" s="1" t="s">
        <v>1915</v>
      </c>
      <c r="Q1321" s="1" t="s">
        <v>177</v>
      </c>
      <c r="R1321" s="1" t="s">
        <v>218</v>
      </c>
      <c r="S1321" s="1" t="s">
        <v>2182</v>
      </c>
      <c r="T1321" s="1" t="s">
        <v>2132</v>
      </c>
      <c r="U1321" s="1" t="s">
        <v>1791</v>
      </c>
      <c r="V1321" s="1"/>
      <c r="W1321" s="1" t="s">
        <v>667</v>
      </c>
      <c r="X1321" s="1" t="e">
        <f t="shared" si="100"/>
        <v>#N/A</v>
      </c>
      <c r="Y1321" s="1" t="e">
        <f t="shared" si="101"/>
        <v>#N/A</v>
      </c>
      <c r="Z1321" s="1" t="e">
        <f t="shared" si="102"/>
        <v>#N/A</v>
      </c>
      <c r="AA1321" s="1" t="e">
        <f t="shared" si="103"/>
        <v>#N/A</v>
      </c>
      <c r="AB1321" s="1" t="e">
        <f t="shared" si="104"/>
        <v>#N/A</v>
      </c>
    </row>
    <row r="1322" spans="1:28" hidden="1" x14ac:dyDescent="0.3">
      <c r="A1322" s="1">
        <v>1592</v>
      </c>
      <c r="B1322" s="1" t="s">
        <v>1277</v>
      </c>
      <c r="C1322" s="5">
        <v>43973.664803240739</v>
      </c>
      <c r="D1322" s="1" t="s">
        <v>4581</v>
      </c>
      <c r="E1322" s="1" t="s">
        <v>159</v>
      </c>
      <c r="F1322" s="1" t="s">
        <v>2061</v>
      </c>
      <c r="G1322" s="1" t="s">
        <v>653</v>
      </c>
      <c r="H1322" s="1" t="s">
        <v>765</v>
      </c>
      <c r="I1322" s="1" t="s">
        <v>39</v>
      </c>
      <c r="J1322" s="1" t="s">
        <v>210</v>
      </c>
      <c r="K1322" s="1" t="s">
        <v>214</v>
      </c>
      <c r="L1322" s="2">
        <v>809</v>
      </c>
      <c r="M1322" s="1" t="s">
        <v>1087</v>
      </c>
      <c r="N1322" s="1" t="s">
        <v>887</v>
      </c>
      <c r="O1322" s="1" t="s">
        <v>1952</v>
      </c>
      <c r="P1322" s="1" t="s">
        <v>1464</v>
      </c>
      <c r="Q1322" s="1" t="s">
        <v>210</v>
      </c>
      <c r="R1322" s="1" t="s">
        <v>218</v>
      </c>
      <c r="S1322" s="1" t="s">
        <v>1004</v>
      </c>
      <c r="T1322" s="1" t="s">
        <v>2132</v>
      </c>
      <c r="U1322" s="1" t="s">
        <v>1791</v>
      </c>
      <c r="V1322" s="1"/>
      <c r="W1322" s="1" t="s">
        <v>667</v>
      </c>
      <c r="X1322" s="1" t="e">
        <f t="shared" si="100"/>
        <v>#N/A</v>
      </c>
      <c r="Y1322" s="1" t="e">
        <f t="shared" si="101"/>
        <v>#N/A</v>
      </c>
      <c r="Z1322" s="1" t="e">
        <f t="shared" si="102"/>
        <v>#N/A</v>
      </c>
      <c r="AA1322" s="1" t="e">
        <f t="shared" si="103"/>
        <v>#N/A</v>
      </c>
      <c r="AB1322" s="1" t="e">
        <f t="shared" si="104"/>
        <v>#N/A</v>
      </c>
    </row>
    <row r="1323" spans="1:28" hidden="1" x14ac:dyDescent="0.3">
      <c r="A1323" s="1">
        <v>1593</v>
      </c>
      <c r="B1323" s="1" t="s">
        <v>927</v>
      </c>
      <c r="C1323" s="5">
        <v>43976.95988425926</v>
      </c>
      <c r="D1323" s="1" t="s">
        <v>4582</v>
      </c>
      <c r="E1323" s="1" t="s">
        <v>61</v>
      </c>
      <c r="F1323" s="1" t="s">
        <v>719</v>
      </c>
      <c r="G1323" s="1" t="s">
        <v>653</v>
      </c>
      <c r="H1323" s="1" t="s">
        <v>765</v>
      </c>
      <c r="I1323" s="1" t="s">
        <v>55</v>
      </c>
      <c r="J1323" s="1" t="s">
        <v>62</v>
      </c>
      <c r="K1323" s="1" t="s">
        <v>54</v>
      </c>
      <c r="L1323" s="2">
        <v>299.10000000000002</v>
      </c>
      <c r="M1323" s="1" t="s">
        <v>757</v>
      </c>
      <c r="N1323" s="1" t="s">
        <v>6618</v>
      </c>
      <c r="O1323" s="1" t="s">
        <v>257</v>
      </c>
      <c r="P1323" s="1" t="s">
        <v>4583</v>
      </c>
      <c r="Q1323" s="1" t="s">
        <v>1486</v>
      </c>
      <c r="R1323" s="1" t="s">
        <v>218</v>
      </c>
      <c r="S1323" s="1" t="s">
        <v>4584</v>
      </c>
      <c r="T1323" s="1" t="s">
        <v>2132</v>
      </c>
      <c r="U1323" s="1" t="s">
        <v>1791</v>
      </c>
      <c r="V1323" s="1"/>
      <c r="W1323" s="1" t="s">
        <v>667</v>
      </c>
      <c r="X1323" s="1" t="e">
        <f t="shared" si="100"/>
        <v>#N/A</v>
      </c>
      <c r="Y1323" s="1" t="e">
        <f t="shared" si="101"/>
        <v>#N/A</v>
      </c>
      <c r="Z1323" s="1" t="e">
        <f t="shared" si="102"/>
        <v>#N/A</v>
      </c>
      <c r="AA1323" s="1" t="e">
        <f t="shared" si="103"/>
        <v>#N/A</v>
      </c>
      <c r="AB1323" s="1" t="e">
        <f t="shared" si="104"/>
        <v>#N/A</v>
      </c>
    </row>
    <row r="1324" spans="1:28" hidden="1" x14ac:dyDescent="0.3">
      <c r="A1324" s="1">
        <v>1594</v>
      </c>
      <c r="B1324" s="1" t="s">
        <v>927</v>
      </c>
      <c r="C1324" s="5">
        <v>43977.061574074076</v>
      </c>
      <c r="D1324" s="1" t="s">
        <v>4585</v>
      </c>
      <c r="E1324" s="1" t="s">
        <v>61</v>
      </c>
      <c r="F1324" s="1" t="s">
        <v>719</v>
      </c>
      <c r="G1324" s="1" t="s">
        <v>653</v>
      </c>
      <c r="H1324" s="1" t="s">
        <v>765</v>
      </c>
      <c r="I1324" s="1" t="s">
        <v>55</v>
      </c>
      <c r="J1324" s="1" t="s">
        <v>62</v>
      </c>
      <c r="K1324" s="1" t="s">
        <v>54</v>
      </c>
      <c r="L1324" s="2">
        <v>299.10000000000002</v>
      </c>
      <c r="M1324" s="1" t="s">
        <v>757</v>
      </c>
      <c r="N1324" s="1" t="s">
        <v>6618</v>
      </c>
      <c r="O1324" s="1" t="s">
        <v>2077</v>
      </c>
      <c r="P1324" s="1" t="s">
        <v>4586</v>
      </c>
      <c r="Q1324" s="1" t="s">
        <v>1486</v>
      </c>
      <c r="R1324" s="1" t="s">
        <v>218</v>
      </c>
      <c r="S1324" s="1" t="s">
        <v>4584</v>
      </c>
      <c r="T1324" s="1" t="s">
        <v>2132</v>
      </c>
      <c r="U1324" s="1" t="s">
        <v>815</v>
      </c>
      <c r="V1324" s="1"/>
      <c r="W1324" s="1" t="s">
        <v>1010</v>
      </c>
      <c r="X1324" s="1" t="e">
        <f t="shared" si="100"/>
        <v>#N/A</v>
      </c>
      <c r="Y1324" s="1" t="e">
        <f t="shared" si="101"/>
        <v>#N/A</v>
      </c>
      <c r="Z1324" s="1" t="e">
        <f t="shared" si="102"/>
        <v>#N/A</v>
      </c>
      <c r="AA1324" s="1" t="e">
        <f t="shared" si="103"/>
        <v>#N/A</v>
      </c>
      <c r="AB1324" s="1" t="e">
        <f t="shared" si="104"/>
        <v>#N/A</v>
      </c>
    </row>
    <row r="1325" spans="1:28" hidden="1" x14ac:dyDescent="0.3">
      <c r="A1325" s="1">
        <v>1595</v>
      </c>
      <c r="B1325" s="1" t="s">
        <v>922</v>
      </c>
      <c r="C1325" s="5">
        <v>43977.519502314812</v>
      </c>
      <c r="D1325" s="1" t="s">
        <v>4587</v>
      </c>
      <c r="E1325" s="1" t="s">
        <v>61</v>
      </c>
      <c r="F1325" s="1" t="s">
        <v>719</v>
      </c>
      <c r="G1325" s="1" t="s">
        <v>653</v>
      </c>
      <c r="H1325" s="1" t="s">
        <v>765</v>
      </c>
      <c r="I1325" s="1" t="s">
        <v>55</v>
      </c>
      <c r="J1325" s="1" t="s">
        <v>62</v>
      </c>
      <c r="K1325" s="1" t="s">
        <v>54</v>
      </c>
      <c r="L1325" s="2">
        <v>297.10000000000002</v>
      </c>
      <c r="M1325" s="1" t="s">
        <v>1023</v>
      </c>
      <c r="N1325" s="1" t="s">
        <v>6618</v>
      </c>
      <c r="O1325" s="1" t="s">
        <v>170</v>
      </c>
      <c r="P1325" s="1" t="s">
        <v>1464</v>
      </c>
      <c r="Q1325" s="1" t="s">
        <v>1486</v>
      </c>
      <c r="R1325" s="1" t="s">
        <v>218</v>
      </c>
      <c r="S1325" s="1" t="s">
        <v>759</v>
      </c>
      <c r="T1325" s="1" t="s">
        <v>2132</v>
      </c>
      <c r="U1325" s="1" t="s">
        <v>1791</v>
      </c>
      <c r="V1325" s="1"/>
      <c r="W1325" s="1" t="s">
        <v>667</v>
      </c>
      <c r="X1325" s="1" t="e">
        <f t="shared" si="100"/>
        <v>#N/A</v>
      </c>
      <c r="Y1325" s="1" t="e">
        <f t="shared" si="101"/>
        <v>#N/A</v>
      </c>
      <c r="Z1325" s="1" t="e">
        <f t="shared" si="102"/>
        <v>#N/A</v>
      </c>
      <c r="AA1325" s="1" t="e">
        <f t="shared" si="103"/>
        <v>#N/A</v>
      </c>
      <c r="AB1325" s="1" t="e">
        <f t="shared" si="104"/>
        <v>#N/A</v>
      </c>
    </row>
    <row r="1326" spans="1:28" hidden="1" x14ac:dyDescent="0.3">
      <c r="A1326" s="1">
        <v>1596</v>
      </c>
      <c r="B1326" s="1" t="s">
        <v>922</v>
      </c>
      <c r="C1326" s="5">
        <v>43977.678761574076</v>
      </c>
      <c r="D1326" s="1" t="s">
        <v>4588</v>
      </c>
      <c r="E1326" s="1" t="s">
        <v>61</v>
      </c>
      <c r="F1326" s="1" t="s">
        <v>719</v>
      </c>
      <c r="G1326" s="1" t="s">
        <v>653</v>
      </c>
      <c r="H1326" s="1" t="s">
        <v>765</v>
      </c>
      <c r="I1326" s="1" t="s">
        <v>55</v>
      </c>
      <c r="J1326" s="1" t="s">
        <v>62</v>
      </c>
      <c r="K1326" s="1" t="s">
        <v>54</v>
      </c>
      <c r="L1326" s="2">
        <v>297.10000000000002</v>
      </c>
      <c r="M1326" s="1" t="s">
        <v>1023</v>
      </c>
      <c r="N1326" s="1" t="s">
        <v>6618</v>
      </c>
      <c r="O1326" s="1" t="s">
        <v>170</v>
      </c>
      <c r="P1326" s="1" t="s">
        <v>4589</v>
      </c>
      <c r="Q1326" s="1" t="s">
        <v>177</v>
      </c>
      <c r="R1326" s="1" t="s">
        <v>218</v>
      </c>
      <c r="S1326" s="1" t="s">
        <v>759</v>
      </c>
      <c r="T1326" s="1" t="s">
        <v>2132</v>
      </c>
      <c r="U1326" s="1" t="s">
        <v>1791</v>
      </c>
      <c r="V1326" s="1"/>
      <c r="W1326" s="1" t="s">
        <v>667</v>
      </c>
      <c r="X1326" s="1" t="e">
        <f t="shared" si="100"/>
        <v>#N/A</v>
      </c>
      <c r="Y1326" s="1" t="e">
        <f t="shared" si="101"/>
        <v>#N/A</v>
      </c>
      <c r="Z1326" s="1" t="e">
        <f t="shared" si="102"/>
        <v>#N/A</v>
      </c>
      <c r="AA1326" s="1" t="e">
        <f t="shared" si="103"/>
        <v>#N/A</v>
      </c>
      <c r="AB1326" s="1" t="e">
        <f t="shared" si="104"/>
        <v>#N/A</v>
      </c>
    </row>
    <row r="1327" spans="1:28" hidden="1" x14ac:dyDescent="0.3">
      <c r="A1327" s="1">
        <v>1597</v>
      </c>
      <c r="B1327" s="1" t="s">
        <v>1497</v>
      </c>
      <c r="C1327" s="5">
        <v>43977.71020833333</v>
      </c>
      <c r="D1327" s="1" t="s">
        <v>4590</v>
      </c>
      <c r="E1327" s="1" t="s">
        <v>48</v>
      </c>
      <c r="F1327" s="1" t="s">
        <v>652</v>
      </c>
      <c r="G1327" s="1" t="s">
        <v>653</v>
      </c>
      <c r="H1327" s="1" t="s">
        <v>765</v>
      </c>
      <c r="I1327" s="1" t="s">
        <v>55</v>
      </c>
      <c r="J1327" s="1" t="s">
        <v>277</v>
      </c>
      <c r="K1327" s="1" t="s">
        <v>650</v>
      </c>
      <c r="L1327" s="2">
        <v>611.20000000000005</v>
      </c>
      <c r="M1327" s="1" t="s">
        <v>1702</v>
      </c>
      <c r="N1327" s="1" t="s">
        <v>705</v>
      </c>
      <c r="O1327" s="1" t="s">
        <v>170</v>
      </c>
      <c r="P1327" s="1" t="s">
        <v>1312</v>
      </c>
      <c r="Q1327" s="1" t="s">
        <v>1486</v>
      </c>
      <c r="R1327" s="1" t="s">
        <v>218</v>
      </c>
      <c r="S1327" s="1" t="s">
        <v>759</v>
      </c>
      <c r="T1327" s="1" t="s">
        <v>2132</v>
      </c>
      <c r="U1327" s="1" t="s">
        <v>1791</v>
      </c>
      <c r="V1327" s="1"/>
      <c r="W1327" s="1" t="s">
        <v>667</v>
      </c>
      <c r="X1327" s="1" t="e">
        <f t="shared" si="100"/>
        <v>#N/A</v>
      </c>
      <c r="Y1327" s="1" t="e">
        <f t="shared" si="101"/>
        <v>#N/A</v>
      </c>
      <c r="Z1327" s="1" t="e">
        <f t="shared" si="102"/>
        <v>#N/A</v>
      </c>
      <c r="AA1327" s="1" t="e">
        <f t="shared" si="103"/>
        <v>#N/A</v>
      </c>
      <c r="AB1327" s="1" t="e">
        <f t="shared" si="104"/>
        <v>#N/A</v>
      </c>
    </row>
    <row r="1328" spans="1:28" hidden="1" x14ac:dyDescent="0.3">
      <c r="A1328" s="1">
        <v>1598</v>
      </c>
      <c r="B1328" s="1" t="s">
        <v>54</v>
      </c>
      <c r="C1328" s="5">
        <v>43977.747152777774</v>
      </c>
      <c r="D1328" s="1" t="s">
        <v>4591</v>
      </c>
      <c r="E1328" s="1" t="s">
        <v>61</v>
      </c>
      <c r="F1328" s="1" t="s">
        <v>719</v>
      </c>
      <c r="G1328" s="1" t="s">
        <v>653</v>
      </c>
      <c r="H1328" s="1" t="s">
        <v>765</v>
      </c>
      <c r="I1328" s="1" t="s">
        <v>55</v>
      </c>
      <c r="J1328" s="1" t="s">
        <v>62</v>
      </c>
      <c r="K1328" s="1" t="s">
        <v>54</v>
      </c>
      <c r="L1328" s="2">
        <v>299.10000000000002</v>
      </c>
      <c r="M1328" s="1" t="s">
        <v>757</v>
      </c>
      <c r="N1328" s="1" t="s">
        <v>6618</v>
      </c>
      <c r="O1328" s="1" t="s">
        <v>170</v>
      </c>
      <c r="P1328" s="1" t="s">
        <v>2195</v>
      </c>
      <c r="Q1328" s="1" t="s">
        <v>177</v>
      </c>
      <c r="R1328" s="1" t="s">
        <v>218</v>
      </c>
      <c r="S1328" s="1" t="s">
        <v>759</v>
      </c>
      <c r="T1328" s="1" t="s">
        <v>2132</v>
      </c>
      <c r="U1328" s="1" t="s">
        <v>1791</v>
      </c>
      <c r="V1328" s="1"/>
      <c r="W1328" s="1" t="s">
        <v>667</v>
      </c>
      <c r="X1328" s="1" t="e">
        <f t="shared" si="100"/>
        <v>#N/A</v>
      </c>
      <c r="Y1328" s="1" t="e">
        <f t="shared" si="101"/>
        <v>#N/A</v>
      </c>
      <c r="Z1328" s="1" t="e">
        <f t="shared" si="102"/>
        <v>#N/A</v>
      </c>
      <c r="AA1328" s="1" t="e">
        <f t="shared" si="103"/>
        <v>#N/A</v>
      </c>
      <c r="AB1328" s="1" t="e">
        <f t="shared" si="104"/>
        <v>#N/A</v>
      </c>
    </row>
    <row r="1329" spans="1:28" hidden="1" x14ac:dyDescent="0.3">
      <c r="A1329" s="1">
        <v>1602</v>
      </c>
      <c r="B1329" s="1" t="s">
        <v>340</v>
      </c>
      <c r="C1329" s="5">
        <v>43978.899872685186</v>
      </c>
      <c r="D1329" s="1" t="s">
        <v>4594</v>
      </c>
      <c r="E1329" s="1" t="s">
        <v>90</v>
      </c>
      <c r="F1329" s="1" t="s">
        <v>700</v>
      </c>
      <c r="G1329" s="1" t="s">
        <v>653</v>
      </c>
      <c r="H1329" s="1" t="s">
        <v>765</v>
      </c>
      <c r="I1329" s="1" t="s">
        <v>477</v>
      </c>
      <c r="J1329" s="1" t="s">
        <v>210</v>
      </c>
      <c r="K1329" s="1" t="s">
        <v>340</v>
      </c>
      <c r="L1329" s="2">
        <v>704</v>
      </c>
      <c r="M1329" s="1" t="s">
        <v>747</v>
      </c>
      <c r="N1329" s="1" t="s">
        <v>887</v>
      </c>
      <c r="O1329" s="1" t="s">
        <v>1952</v>
      </c>
      <c r="P1329" s="1" t="s">
        <v>1312</v>
      </c>
      <c r="Q1329" s="1" t="s">
        <v>1486</v>
      </c>
      <c r="R1329" s="1" t="s">
        <v>218</v>
      </c>
      <c r="S1329" s="1" t="s">
        <v>759</v>
      </c>
      <c r="T1329" s="1" t="s">
        <v>2132</v>
      </c>
      <c r="U1329" s="1" t="s">
        <v>1791</v>
      </c>
      <c r="V1329" s="1"/>
      <c r="W1329" s="1" t="s">
        <v>667</v>
      </c>
      <c r="X1329" s="1" t="e">
        <f t="shared" si="100"/>
        <v>#N/A</v>
      </c>
      <c r="Y1329" s="1" t="e">
        <f t="shared" si="101"/>
        <v>#N/A</v>
      </c>
      <c r="Z1329" s="1" t="e">
        <f t="shared" si="102"/>
        <v>#N/A</v>
      </c>
      <c r="AA1329" s="1" t="e">
        <f t="shared" si="103"/>
        <v>#N/A</v>
      </c>
      <c r="AB1329" s="1" t="e">
        <f t="shared" si="104"/>
        <v>#N/A</v>
      </c>
    </row>
    <row r="1330" spans="1:28" hidden="1" x14ac:dyDescent="0.3">
      <c r="A1330" s="1">
        <v>1603</v>
      </c>
      <c r="B1330" s="1" t="s">
        <v>340</v>
      </c>
      <c r="C1330" s="5">
        <v>43978.904999999999</v>
      </c>
      <c r="D1330" s="1" t="s">
        <v>4595</v>
      </c>
      <c r="E1330" s="1" t="s">
        <v>90</v>
      </c>
      <c r="F1330" s="1" t="s">
        <v>700</v>
      </c>
      <c r="G1330" s="1" t="s">
        <v>653</v>
      </c>
      <c r="H1330" s="1" t="s">
        <v>765</v>
      </c>
      <c r="I1330" s="1" t="s">
        <v>477</v>
      </c>
      <c r="J1330" s="1" t="s">
        <v>210</v>
      </c>
      <c r="K1330" s="1" t="s">
        <v>340</v>
      </c>
      <c r="L1330" s="2">
        <v>704</v>
      </c>
      <c r="M1330" s="1" t="s">
        <v>747</v>
      </c>
      <c r="N1330" s="1" t="s">
        <v>887</v>
      </c>
      <c r="O1330" s="1" t="s">
        <v>1952</v>
      </c>
      <c r="P1330" s="1" t="s">
        <v>1312</v>
      </c>
      <c r="Q1330" s="1" t="s">
        <v>1486</v>
      </c>
      <c r="R1330" s="1" t="s">
        <v>218</v>
      </c>
      <c r="S1330" s="1" t="s">
        <v>759</v>
      </c>
      <c r="T1330" s="1" t="s">
        <v>2132</v>
      </c>
      <c r="U1330" s="1" t="s">
        <v>1791</v>
      </c>
      <c r="V1330" s="1"/>
      <c r="W1330" s="1" t="s">
        <v>667</v>
      </c>
      <c r="X1330" s="1" t="e">
        <f t="shared" si="100"/>
        <v>#N/A</v>
      </c>
      <c r="Y1330" s="1" t="e">
        <f t="shared" si="101"/>
        <v>#N/A</v>
      </c>
      <c r="Z1330" s="1" t="e">
        <f t="shared" si="102"/>
        <v>#N/A</v>
      </c>
      <c r="AA1330" s="1" t="e">
        <f t="shared" si="103"/>
        <v>#N/A</v>
      </c>
      <c r="AB1330" s="1" t="e">
        <f t="shared" si="104"/>
        <v>#N/A</v>
      </c>
    </row>
    <row r="1331" spans="1:28" hidden="1" x14ac:dyDescent="0.3">
      <c r="A1331" s="1">
        <v>1604</v>
      </c>
      <c r="B1331" s="1" t="s">
        <v>340</v>
      </c>
      <c r="C1331" s="5">
        <v>43978.910960648151</v>
      </c>
      <c r="D1331" s="1" t="s">
        <v>4596</v>
      </c>
      <c r="E1331" s="1" t="s">
        <v>90</v>
      </c>
      <c r="F1331" s="1" t="s">
        <v>700</v>
      </c>
      <c r="G1331" s="1" t="s">
        <v>653</v>
      </c>
      <c r="H1331" s="1" t="s">
        <v>765</v>
      </c>
      <c r="I1331" s="1" t="s">
        <v>477</v>
      </c>
      <c r="J1331" s="1" t="s">
        <v>210</v>
      </c>
      <c r="K1331" s="1" t="s">
        <v>340</v>
      </c>
      <c r="L1331" s="2">
        <v>704</v>
      </c>
      <c r="M1331" s="1" t="s">
        <v>747</v>
      </c>
      <c r="N1331" s="1" t="s">
        <v>887</v>
      </c>
      <c r="O1331" s="1" t="s">
        <v>1952</v>
      </c>
      <c r="P1331" s="1" t="s">
        <v>1312</v>
      </c>
      <c r="Q1331" s="1" t="s">
        <v>1486</v>
      </c>
      <c r="R1331" s="1" t="s">
        <v>218</v>
      </c>
      <c r="S1331" s="1" t="s">
        <v>759</v>
      </c>
      <c r="T1331" s="1" t="s">
        <v>2132</v>
      </c>
      <c r="U1331" s="1" t="s">
        <v>1791</v>
      </c>
      <c r="V1331" s="1"/>
      <c r="W1331" s="1" t="s">
        <v>667</v>
      </c>
      <c r="X1331" s="1" t="e">
        <f t="shared" si="100"/>
        <v>#N/A</v>
      </c>
      <c r="Y1331" s="1" t="e">
        <f t="shared" si="101"/>
        <v>#N/A</v>
      </c>
      <c r="Z1331" s="1" t="e">
        <f t="shared" si="102"/>
        <v>#N/A</v>
      </c>
      <c r="AA1331" s="1" t="e">
        <f t="shared" si="103"/>
        <v>#N/A</v>
      </c>
      <c r="AB1331" s="1" t="e">
        <f t="shared" si="104"/>
        <v>#N/A</v>
      </c>
    </row>
    <row r="1332" spans="1:28" hidden="1" x14ac:dyDescent="0.3">
      <c r="A1332" s="1">
        <v>1605</v>
      </c>
      <c r="B1332" s="1" t="s">
        <v>340</v>
      </c>
      <c r="C1332" s="5">
        <v>43978.914375</v>
      </c>
      <c r="D1332" s="1" t="s">
        <v>4597</v>
      </c>
      <c r="E1332" s="1" t="s">
        <v>90</v>
      </c>
      <c r="F1332" s="1" t="s">
        <v>700</v>
      </c>
      <c r="G1332" s="1" t="s">
        <v>653</v>
      </c>
      <c r="H1332" s="1" t="s">
        <v>765</v>
      </c>
      <c r="I1332" s="1" t="s">
        <v>477</v>
      </c>
      <c r="J1332" s="1" t="s">
        <v>210</v>
      </c>
      <c r="K1332" s="1" t="s">
        <v>340</v>
      </c>
      <c r="L1332" s="2">
        <v>704</v>
      </c>
      <c r="M1332" s="1" t="s">
        <v>747</v>
      </c>
      <c r="N1332" s="1" t="s">
        <v>887</v>
      </c>
      <c r="O1332" s="1" t="s">
        <v>1952</v>
      </c>
      <c r="P1332" s="1" t="s">
        <v>1312</v>
      </c>
      <c r="Q1332" s="1" t="s">
        <v>1486</v>
      </c>
      <c r="R1332" s="1" t="s">
        <v>218</v>
      </c>
      <c r="S1332" s="1" t="s">
        <v>759</v>
      </c>
      <c r="T1332" s="1" t="s">
        <v>2132</v>
      </c>
      <c r="U1332" s="1" t="s">
        <v>1791</v>
      </c>
      <c r="V1332" s="1"/>
      <c r="W1332" s="1" t="s">
        <v>667</v>
      </c>
      <c r="X1332" s="1" t="e">
        <f t="shared" si="100"/>
        <v>#N/A</v>
      </c>
      <c r="Y1332" s="1" t="e">
        <f t="shared" si="101"/>
        <v>#N/A</v>
      </c>
      <c r="Z1332" s="1" t="e">
        <f t="shared" si="102"/>
        <v>#N/A</v>
      </c>
      <c r="AA1332" s="1" t="e">
        <f t="shared" si="103"/>
        <v>#N/A</v>
      </c>
      <c r="AB1332" s="1" t="e">
        <f t="shared" si="104"/>
        <v>#N/A</v>
      </c>
    </row>
    <row r="1333" spans="1:28" hidden="1" x14ac:dyDescent="0.3">
      <c r="A1333" s="1">
        <v>1606</v>
      </c>
      <c r="B1333" s="1" t="s">
        <v>927</v>
      </c>
      <c r="C1333" s="5">
        <v>43978.979756944442</v>
      </c>
      <c r="D1333" s="1" t="s">
        <v>4598</v>
      </c>
      <c r="E1333" s="1" t="s">
        <v>61</v>
      </c>
      <c r="F1333" s="1" t="s">
        <v>719</v>
      </c>
      <c r="G1333" s="1" t="s">
        <v>653</v>
      </c>
      <c r="H1333" s="1" t="s">
        <v>765</v>
      </c>
      <c r="I1333" s="1" t="s">
        <v>55</v>
      </c>
      <c r="J1333" s="1" t="s">
        <v>62</v>
      </c>
      <c r="K1333" s="1" t="s">
        <v>54</v>
      </c>
      <c r="L1333" s="2">
        <v>297.10000000000002</v>
      </c>
      <c r="M1333" s="1" t="s">
        <v>1023</v>
      </c>
      <c r="N1333" s="1" t="s">
        <v>6618</v>
      </c>
      <c r="O1333" s="1" t="s">
        <v>2077</v>
      </c>
      <c r="P1333" s="1" t="s">
        <v>2247</v>
      </c>
      <c r="Q1333" s="1" t="s">
        <v>1486</v>
      </c>
      <c r="R1333" s="1" t="s">
        <v>218</v>
      </c>
      <c r="S1333" s="1" t="s">
        <v>1001</v>
      </c>
      <c r="T1333" s="1" t="s">
        <v>2132</v>
      </c>
      <c r="U1333" s="1" t="s">
        <v>1791</v>
      </c>
      <c r="V1333" s="1"/>
      <c r="W1333" s="1" t="s">
        <v>667</v>
      </c>
      <c r="X1333" s="1" t="e">
        <f t="shared" si="100"/>
        <v>#N/A</v>
      </c>
      <c r="Y1333" s="1" t="e">
        <f t="shared" si="101"/>
        <v>#N/A</v>
      </c>
      <c r="Z1333" s="1" t="e">
        <f t="shared" si="102"/>
        <v>#N/A</v>
      </c>
      <c r="AA1333" s="1" t="e">
        <f t="shared" si="103"/>
        <v>#N/A</v>
      </c>
      <c r="AB1333" s="1" t="e">
        <f t="shared" si="104"/>
        <v>#N/A</v>
      </c>
    </row>
    <row r="1334" spans="1:28" hidden="1" x14ac:dyDescent="0.3">
      <c r="A1334" s="1">
        <v>1607</v>
      </c>
      <c r="B1334" s="1" t="s">
        <v>54</v>
      </c>
      <c r="C1334" s="5">
        <v>43979.44835648148</v>
      </c>
      <c r="D1334" s="1" t="s">
        <v>4599</v>
      </c>
      <c r="E1334" s="1" t="s">
        <v>61</v>
      </c>
      <c r="F1334" s="1" t="s">
        <v>719</v>
      </c>
      <c r="G1334" s="1" t="s">
        <v>653</v>
      </c>
      <c r="H1334" s="1" t="s">
        <v>765</v>
      </c>
      <c r="I1334" s="1" t="s">
        <v>55</v>
      </c>
      <c r="J1334" s="1" t="s">
        <v>62</v>
      </c>
      <c r="K1334" s="1" t="s">
        <v>54</v>
      </c>
      <c r="L1334" s="2">
        <v>297</v>
      </c>
      <c r="M1334" s="1" t="s">
        <v>1023</v>
      </c>
      <c r="N1334" s="1" t="s">
        <v>6618</v>
      </c>
      <c r="O1334" s="1" t="s">
        <v>170</v>
      </c>
      <c r="P1334" s="1" t="s">
        <v>1464</v>
      </c>
      <c r="Q1334" s="1" t="s">
        <v>177</v>
      </c>
      <c r="R1334" s="1" t="s">
        <v>218</v>
      </c>
      <c r="S1334" s="1" t="s">
        <v>759</v>
      </c>
      <c r="T1334" s="1" t="s">
        <v>2132</v>
      </c>
      <c r="U1334" s="1" t="s">
        <v>1791</v>
      </c>
      <c r="V1334" s="1"/>
      <c r="W1334" s="1" t="s">
        <v>667</v>
      </c>
      <c r="X1334" s="1" t="e">
        <f t="shared" si="100"/>
        <v>#N/A</v>
      </c>
      <c r="Y1334" s="1" t="e">
        <f t="shared" si="101"/>
        <v>#N/A</v>
      </c>
      <c r="Z1334" s="1" t="e">
        <f t="shared" si="102"/>
        <v>#N/A</v>
      </c>
      <c r="AA1334" s="1" t="e">
        <f t="shared" si="103"/>
        <v>#N/A</v>
      </c>
      <c r="AB1334" s="1" t="e">
        <f t="shared" si="104"/>
        <v>#N/A</v>
      </c>
    </row>
    <row r="1335" spans="1:28" hidden="1" x14ac:dyDescent="0.3">
      <c r="A1335" s="1">
        <v>1608</v>
      </c>
      <c r="B1335" s="1" t="s">
        <v>1945</v>
      </c>
      <c r="C1335" s="5">
        <v>43979.541712962964</v>
      </c>
      <c r="D1335" s="1" t="s">
        <v>4600</v>
      </c>
      <c r="E1335" s="1" t="s">
        <v>216</v>
      </c>
      <c r="F1335" s="1" t="s">
        <v>691</v>
      </c>
      <c r="G1335" s="1" t="s">
        <v>653</v>
      </c>
      <c r="H1335" s="1" t="s">
        <v>765</v>
      </c>
      <c r="I1335" s="1" t="s">
        <v>39</v>
      </c>
      <c r="J1335" s="1" t="s">
        <v>217</v>
      </c>
      <c r="K1335" s="1" t="s">
        <v>214</v>
      </c>
      <c r="L1335" s="2">
        <v>914</v>
      </c>
      <c r="M1335" s="1" t="s">
        <v>711</v>
      </c>
      <c r="N1335" s="1" t="s">
        <v>887</v>
      </c>
      <c r="O1335" s="1" t="s">
        <v>1952</v>
      </c>
      <c r="P1335" s="1" t="s">
        <v>1080</v>
      </c>
      <c r="Q1335" s="1" t="s">
        <v>1967</v>
      </c>
      <c r="R1335" s="1" t="s">
        <v>218</v>
      </c>
      <c r="S1335" s="1" t="s">
        <v>1141</v>
      </c>
      <c r="T1335" s="1" t="s">
        <v>2132</v>
      </c>
      <c r="U1335" s="1" t="s">
        <v>1791</v>
      </c>
      <c r="V1335" s="1"/>
      <c r="W1335" s="1" t="s">
        <v>667</v>
      </c>
      <c r="X1335" s="1" t="e">
        <f t="shared" si="100"/>
        <v>#N/A</v>
      </c>
      <c r="Y1335" s="1" t="e">
        <f t="shared" si="101"/>
        <v>#N/A</v>
      </c>
      <c r="Z1335" s="1" t="e">
        <f t="shared" si="102"/>
        <v>#N/A</v>
      </c>
      <c r="AA1335" s="1" t="e">
        <f t="shared" si="103"/>
        <v>#N/A</v>
      </c>
      <c r="AB1335" s="1" t="e">
        <f t="shared" si="104"/>
        <v>#N/A</v>
      </c>
    </row>
    <row r="1336" spans="1:28" hidden="1" x14ac:dyDescent="0.3">
      <c r="A1336" s="1">
        <v>1609</v>
      </c>
      <c r="B1336" s="1" t="s">
        <v>855</v>
      </c>
      <c r="C1336" s="5">
        <v>43983.701041666667</v>
      </c>
      <c r="D1336" s="1" t="s">
        <v>4601</v>
      </c>
      <c r="E1336" s="1" t="s">
        <v>90</v>
      </c>
      <c r="F1336" s="1" t="s">
        <v>700</v>
      </c>
      <c r="G1336" s="1" t="s">
        <v>653</v>
      </c>
      <c r="H1336" s="1" t="s">
        <v>765</v>
      </c>
      <c r="I1336" s="1" t="s">
        <v>85</v>
      </c>
      <c r="J1336" s="1" t="s">
        <v>109</v>
      </c>
      <c r="K1336" s="1" t="s">
        <v>103</v>
      </c>
      <c r="L1336" s="2">
        <v>666</v>
      </c>
      <c r="M1336" s="1" t="s">
        <v>733</v>
      </c>
      <c r="N1336" s="1" t="s">
        <v>887</v>
      </c>
      <c r="O1336" s="1" t="s">
        <v>170</v>
      </c>
      <c r="P1336" s="1" t="s">
        <v>1080</v>
      </c>
      <c r="Q1336" s="1" t="s">
        <v>1486</v>
      </c>
      <c r="R1336" s="1" t="s">
        <v>218</v>
      </c>
      <c r="S1336" s="1" t="s">
        <v>1141</v>
      </c>
      <c r="T1336" s="1" t="s">
        <v>2132</v>
      </c>
      <c r="U1336" s="1" t="s">
        <v>1791</v>
      </c>
      <c r="V1336" s="1"/>
      <c r="W1336" s="1" t="s">
        <v>667</v>
      </c>
      <c r="X1336" s="1" t="e">
        <f t="shared" si="100"/>
        <v>#N/A</v>
      </c>
      <c r="Y1336" s="1" t="e">
        <f t="shared" si="101"/>
        <v>#N/A</v>
      </c>
      <c r="Z1336" s="1" t="e">
        <f t="shared" si="102"/>
        <v>#N/A</v>
      </c>
      <c r="AA1336" s="1" t="e">
        <f t="shared" si="103"/>
        <v>#N/A</v>
      </c>
      <c r="AB1336" s="1" t="e">
        <f t="shared" si="104"/>
        <v>#N/A</v>
      </c>
    </row>
    <row r="1337" spans="1:28" hidden="1" x14ac:dyDescent="0.3">
      <c r="A1337" s="1">
        <v>1610</v>
      </c>
      <c r="B1337" s="1" t="s">
        <v>340</v>
      </c>
      <c r="C1337" s="5">
        <v>43984.393819444442</v>
      </c>
      <c r="D1337" s="1" t="s">
        <v>4602</v>
      </c>
      <c r="E1337" s="1" t="s">
        <v>90</v>
      </c>
      <c r="F1337" s="1" t="s">
        <v>700</v>
      </c>
      <c r="G1337" s="1" t="s">
        <v>653</v>
      </c>
      <c r="H1337" s="1" t="s">
        <v>765</v>
      </c>
      <c r="I1337" s="1" t="s">
        <v>477</v>
      </c>
      <c r="J1337" s="1" t="s">
        <v>210</v>
      </c>
      <c r="K1337" s="1" t="s">
        <v>340</v>
      </c>
      <c r="L1337" s="2">
        <v>704</v>
      </c>
      <c r="M1337" s="1" t="s">
        <v>747</v>
      </c>
      <c r="N1337" s="1" t="s">
        <v>887</v>
      </c>
      <c r="O1337" s="1" t="s">
        <v>1952</v>
      </c>
      <c r="P1337" s="1" t="s">
        <v>1312</v>
      </c>
      <c r="Q1337" s="1" t="s">
        <v>1486</v>
      </c>
      <c r="R1337" s="1" t="s">
        <v>218</v>
      </c>
      <c r="S1337" s="1" t="s">
        <v>759</v>
      </c>
      <c r="T1337" s="1" t="s">
        <v>2132</v>
      </c>
      <c r="U1337" s="1" t="s">
        <v>1791</v>
      </c>
      <c r="V1337" s="1"/>
      <c r="W1337" s="1" t="s">
        <v>667</v>
      </c>
      <c r="X1337" s="1" t="e">
        <f t="shared" si="100"/>
        <v>#N/A</v>
      </c>
      <c r="Y1337" s="1" t="e">
        <f t="shared" si="101"/>
        <v>#N/A</v>
      </c>
      <c r="Z1337" s="1" t="e">
        <f t="shared" si="102"/>
        <v>#N/A</v>
      </c>
      <c r="AA1337" s="1" t="e">
        <f t="shared" si="103"/>
        <v>#N/A</v>
      </c>
      <c r="AB1337" s="1" t="e">
        <f t="shared" si="104"/>
        <v>#N/A</v>
      </c>
    </row>
    <row r="1338" spans="1:28" hidden="1" x14ac:dyDescent="0.3">
      <c r="A1338" s="1">
        <v>1611</v>
      </c>
      <c r="B1338" s="1" t="s">
        <v>340</v>
      </c>
      <c r="C1338" s="5">
        <v>43984.401064814818</v>
      </c>
      <c r="D1338" s="1" t="s">
        <v>4603</v>
      </c>
      <c r="E1338" s="1" t="s">
        <v>90</v>
      </c>
      <c r="F1338" s="1" t="s">
        <v>700</v>
      </c>
      <c r="G1338" s="1" t="s">
        <v>653</v>
      </c>
      <c r="H1338" s="1" t="s">
        <v>765</v>
      </c>
      <c r="I1338" s="1" t="s">
        <v>477</v>
      </c>
      <c r="J1338" s="1" t="s">
        <v>210</v>
      </c>
      <c r="K1338" s="1" t="s">
        <v>340</v>
      </c>
      <c r="L1338" s="2">
        <v>704</v>
      </c>
      <c r="M1338" s="1" t="s">
        <v>747</v>
      </c>
      <c r="N1338" s="1" t="s">
        <v>887</v>
      </c>
      <c r="O1338" s="1" t="s">
        <v>1952</v>
      </c>
      <c r="P1338" s="1" t="s">
        <v>1312</v>
      </c>
      <c r="Q1338" s="1" t="s">
        <v>1486</v>
      </c>
      <c r="R1338" s="1" t="s">
        <v>218</v>
      </c>
      <c r="S1338" s="1" t="s">
        <v>759</v>
      </c>
      <c r="T1338" s="1" t="s">
        <v>2132</v>
      </c>
      <c r="U1338" s="1" t="s">
        <v>1791</v>
      </c>
      <c r="V1338" s="1"/>
      <c r="W1338" s="1" t="s">
        <v>667</v>
      </c>
      <c r="X1338" s="1" t="e">
        <f t="shared" si="100"/>
        <v>#N/A</v>
      </c>
      <c r="Y1338" s="1" t="e">
        <f t="shared" si="101"/>
        <v>#N/A</v>
      </c>
      <c r="Z1338" s="1" t="e">
        <f t="shared" si="102"/>
        <v>#N/A</v>
      </c>
      <c r="AA1338" s="1" t="e">
        <f t="shared" si="103"/>
        <v>#N/A</v>
      </c>
      <c r="AB1338" s="1" t="e">
        <f t="shared" si="104"/>
        <v>#N/A</v>
      </c>
    </row>
    <row r="1339" spans="1:28" hidden="1" x14ac:dyDescent="0.3">
      <c r="A1339" s="1">
        <v>1612</v>
      </c>
      <c r="B1339" s="1" t="s">
        <v>340</v>
      </c>
      <c r="C1339" s="5">
        <v>43984.409699074073</v>
      </c>
      <c r="D1339" s="1" t="s">
        <v>4604</v>
      </c>
      <c r="E1339" s="1" t="s">
        <v>90</v>
      </c>
      <c r="F1339" s="1" t="s">
        <v>700</v>
      </c>
      <c r="G1339" s="1" t="s">
        <v>653</v>
      </c>
      <c r="H1339" s="1" t="s">
        <v>765</v>
      </c>
      <c r="I1339" s="1" t="s">
        <v>477</v>
      </c>
      <c r="J1339" s="1" t="s">
        <v>210</v>
      </c>
      <c r="K1339" s="1" t="s">
        <v>340</v>
      </c>
      <c r="L1339" s="2">
        <v>704</v>
      </c>
      <c r="M1339" s="1" t="s">
        <v>747</v>
      </c>
      <c r="N1339" s="1" t="s">
        <v>887</v>
      </c>
      <c r="O1339" s="1" t="s">
        <v>1952</v>
      </c>
      <c r="P1339" s="1" t="s">
        <v>1312</v>
      </c>
      <c r="Q1339" s="1" t="s">
        <v>1486</v>
      </c>
      <c r="R1339" s="1" t="s">
        <v>218</v>
      </c>
      <c r="S1339" s="1" t="s">
        <v>759</v>
      </c>
      <c r="T1339" s="1" t="s">
        <v>2132</v>
      </c>
      <c r="U1339" s="1" t="s">
        <v>1791</v>
      </c>
      <c r="V1339" s="1"/>
      <c r="W1339" s="1" t="s">
        <v>667</v>
      </c>
      <c r="X1339" s="1" t="e">
        <f t="shared" si="100"/>
        <v>#N/A</v>
      </c>
      <c r="Y1339" s="1" t="e">
        <f t="shared" si="101"/>
        <v>#N/A</v>
      </c>
      <c r="Z1339" s="1" t="e">
        <f t="shared" si="102"/>
        <v>#N/A</v>
      </c>
      <c r="AA1339" s="1" t="e">
        <f t="shared" si="103"/>
        <v>#N/A</v>
      </c>
      <c r="AB1339" s="1" t="e">
        <f t="shared" si="104"/>
        <v>#N/A</v>
      </c>
    </row>
    <row r="1340" spans="1:28" hidden="1" x14ac:dyDescent="0.3">
      <c r="A1340" s="1">
        <v>1614</v>
      </c>
      <c r="B1340" s="1" t="s">
        <v>340</v>
      </c>
      <c r="C1340" s="5">
        <v>43985.420358796298</v>
      </c>
      <c r="D1340" s="1" t="s">
        <v>4730</v>
      </c>
      <c r="E1340" s="1" t="s">
        <v>90</v>
      </c>
      <c r="F1340" s="1" t="s">
        <v>700</v>
      </c>
      <c r="G1340" s="1" t="s">
        <v>653</v>
      </c>
      <c r="H1340" s="1" t="s">
        <v>765</v>
      </c>
      <c r="I1340" s="1" t="s">
        <v>477</v>
      </c>
      <c r="J1340" s="1" t="s">
        <v>210</v>
      </c>
      <c r="K1340" s="1" t="s">
        <v>340</v>
      </c>
      <c r="L1340" s="2">
        <v>704</v>
      </c>
      <c r="M1340" s="1" t="s">
        <v>747</v>
      </c>
      <c r="N1340" s="1" t="s">
        <v>887</v>
      </c>
      <c r="O1340" s="1"/>
      <c r="P1340" s="1" t="s">
        <v>1312</v>
      </c>
      <c r="Q1340" s="1" t="s">
        <v>1486</v>
      </c>
      <c r="R1340" s="1" t="s">
        <v>218</v>
      </c>
      <c r="S1340" s="1" t="s">
        <v>759</v>
      </c>
      <c r="T1340" s="1" t="s">
        <v>2132</v>
      </c>
      <c r="U1340" s="1" t="s">
        <v>1791</v>
      </c>
      <c r="V1340" s="1"/>
      <c r="W1340" s="1" t="s">
        <v>667</v>
      </c>
      <c r="X1340" s="1" t="e">
        <f t="shared" si="100"/>
        <v>#N/A</v>
      </c>
      <c r="Y1340" s="1" t="e">
        <f t="shared" si="101"/>
        <v>#N/A</v>
      </c>
      <c r="Z1340" s="1" t="e">
        <f t="shared" si="102"/>
        <v>#N/A</v>
      </c>
      <c r="AA1340" s="1" t="e">
        <f t="shared" si="103"/>
        <v>#N/A</v>
      </c>
      <c r="AB1340" s="1" t="e">
        <f t="shared" si="104"/>
        <v>#N/A</v>
      </c>
    </row>
    <row r="1341" spans="1:28" hidden="1" x14ac:dyDescent="0.3">
      <c r="A1341" s="1">
        <v>1615</v>
      </c>
      <c r="B1341" s="1" t="s">
        <v>340</v>
      </c>
      <c r="C1341" s="5">
        <v>43985.435173611113</v>
      </c>
      <c r="D1341" s="1" t="s">
        <v>4731</v>
      </c>
      <c r="E1341" s="1" t="s">
        <v>90</v>
      </c>
      <c r="F1341" s="1" t="s">
        <v>700</v>
      </c>
      <c r="G1341" s="1" t="s">
        <v>653</v>
      </c>
      <c r="H1341" s="1" t="s">
        <v>765</v>
      </c>
      <c r="I1341" s="1" t="s">
        <v>477</v>
      </c>
      <c r="J1341" s="1" t="s">
        <v>210</v>
      </c>
      <c r="K1341" s="1" t="s">
        <v>340</v>
      </c>
      <c r="L1341" s="2">
        <v>704</v>
      </c>
      <c r="M1341" s="1" t="s">
        <v>747</v>
      </c>
      <c r="N1341" s="1" t="s">
        <v>887</v>
      </c>
      <c r="O1341" s="1"/>
      <c r="P1341" s="1" t="s">
        <v>1312</v>
      </c>
      <c r="Q1341" s="1" t="s">
        <v>1486</v>
      </c>
      <c r="R1341" s="1" t="s">
        <v>218</v>
      </c>
      <c r="S1341" s="1" t="s">
        <v>759</v>
      </c>
      <c r="T1341" s="1" t="s">
        <v>2132</v>
      </c>
      <c r="U1341" s="1" t="s">
        <v>1791</v>
      </c>
      <c r="V1341" s="1"/>
      <c r="W1341" s="1" t="s">
        <v>667</v>
      </c>
      <c r="X1341" s="1" t="e">
        <f t="shared" si="100"/>
        <v>#N/A</v>
      </c>
      <c r="Y1341" s="1" t="e">
        <f t="shared" si="101"/>
        <v>#N/A</v>
      </c>
      <c r="Z1341" s="1" t="e">
        <f t="shared" si="102"/>
        <v>#N/A</v>
      </c>
      <c r="AA1341" s="1" t="e">
        <f t="shared" si="103"/>
        <v>#N/A</v>
      </c>
      <c r="AB1341" s="1" t="e">
        <f t="shared" si="104"/>
        <v>#N/A</v>
      </c>
    </row>
    <row r="1342" spans="1:28" hidden="1" x14ac:dyDescent="0.3">
      <c r="A1342" s="1">
        <v>1616</v>
      </c>
      <c r="B1342" s="1" t="s">
        <v>340</v>
      </c>
      <c r="C1342" s="5">
        <v>43986.419421296298</v>
      </c>
      <c r="D1342" s="1" t="s">
        <v>4732</v>
      </c>
      <c r="E1342" s="1" t="s">
        <v>90</v>
      </c>
      <c r="F1342" s="1" t="s">
        <v>700</v>
      </c>
      <c r="G1342" s="1" t="s">
        <v>653</v>
      </c>
      <c r="H1342" s="1" t="s">
        <v>765</v>
      </c>
      <c r="I1342" s="1" t="s">
        <v>477</v>
      </c>
      <c r="J1342" s="1" t="s">
        <v>210</v>
      </c>
      <c r="K1342" s="1" t="s">
        <v>340</v>
      </c>
      <c r="L1342" s="2">
        <v>704</v>
      </c>
      <c r="M1342" s="1" t="s">
        <v>747</v>
      </c>
      <c r="N1342" s="1" t="s">
        <v>887</v>
      </c>
      <c r="O1342" s="1" t="s">
        <v>170</v>
      </c>
      <c r="P1342" s="1" t="s">
        <v>1312</v>
      </c>
      <c r="Q1342" s="1" t="s">
        <v>1486</v>
      </c>
      <c r="R1342" s="1" t="s">
        <v>218</v>
      </c>
      <c r="S1342" s="1" t="s">
        <v>759</v>
      </c>
      <c r="T1342" s="1" t="s">
        <v>2132</v>
      </c>
      <c r="U1342" s="1" t="s">
        <v>1791</v>
      </c>
      <c r="V1342" s="1"/>
      <c r="W1342" s="1" t="s">
        <v>667</v>
      </c>
      <c r="X1342" s="1" t="e">
        <f t="shared" si="100"/>
        <v>#N/A</v>
      </c>
      <c r="Y1342" s="1" t="e">
        <f t="shared" si="101"/>
        <v>#N/A</v>
      </c>
      <c r="Z1342" s="1" t="e">
        <f t="shared" si="102"/>
        <v>#N/A</v>
      </c>
      <c r="AA1342" s="1" t="e">
        <f t="shared" si="103"/>
        <v>#N/A</v>
      </c>
      <c r="AB1342" s="1" t="e">
        <f t="shared" si="104"/>
        <v>#N/A</v>
      </c>
    </row>
    <row r="1343" spans="1:28" hidden="1" x14ac:dyDescent="0.3">
      <c r="A1343" s="1">
        <v>1617</v>
      </c>
      <c r="B1343" s="1" t="s">
        <v>1190</v>
      </c>
      <c r="C1343" s="5">
        <v>43986.63212962963</v>
      </c>
      <c r="D1343" s="1" t="s">
        <v>4733</v>
      </c>
      <c r="E1343" s="1" t="s">
        <v>48</v>
      </c>
      <c r="F1343" s="1" t="s">
        <v>652</v>
      </c>
      <c r="G1343" s="1" t="s">
        <v>653</v>
      </c>
      <c r="H1343" s="1" t="s">
        <v>765</v>
      </c>
      <c r="I1343" s="1" t="s">
        <v>55</v>
      </c>
      <c r="J1343" s="1" t="s">
        <v>277</v>
      </c>
      <c r="K1343" s="1" t="s">
        <v>650</v>
      </c>
      <c r="L1343" s="2">
        <v>611.20000000000005</v>
      </c>
      <c r="M1343" s="1" t="s">
        <v>1702</v>
      </c>
      <c r="N1343" s="1" t="s">
        <v>705</v>
      </c>
      <c r="O1343" s="1" t="s">
        <v>170</v>
      </c>
      <c r="P1343" s="1" t="s">
        <v>1312</v>
      </c>
      <c r="Q1343" s="1" t="s">
        <v>1486</v>
      </c>
      <c r="R1343" s="1" t="s">
        <v>218</v>
      </c>
      <c r="S1343" s="1" t="s">
        <v>2044</v>
      </c>
      <c r="T1343" s="1" t="s">
        <v>2132</v>
      </c>
      <c r="U1343" s="1" t="s">
        <v>1791</v>
      </c>
      <c r="V1343" s="1"/>
      <c r="W1343" s="1" t="s">
        <v>667</v>
      </c>
      <c r="X1343" s="1" t="e">
        <f t="shared" si="100"/>
        <v>#N/A</v>
      </c>
      <c r="Y1343" s="1" t="e">
        <f t="shared" si="101"/>
        <v>#N/A</v>
      </c>
      <c r="Z1343" s="1" t="e">
        <f t="shared" si="102"/>
        <v>#N/A</v>
      </c>
      <c r="AA1343" s="1" t="e">
        <f t="shared" si="103"/>
        <v>#N/A</v>
      </c>
      <c r="AB1343" s="1" t="e">
        <f t="shared" si="104"/>
        <v>#N/A</v>
      </c>
    </row>
    <row r="1344" spans="1:28" hidden="1" x14ac:dyDescent="0.3">
      <c r="A1344" s="1">
        <v>1618</v>
      </c>
      <c r="B1344" s="1" t="s">
        <v>922</v>
      </c>
      <c r="C1344" s="5">
        <v>43986.693831018521</v>
      </c>
      <c r="D1344" s="1" t="s">
        <v>4734</v>
      </c>
      <c r="E1344" s="1" t="s">
        <v>61</v>
      </c>
      <c r="F1344" s="1" t="s">
        <v>719</v>
      </c>
      <c r="G1344" s="1" t="s">
        <v>653</v>
      </c>
      <c r="H1344" s="1" t="s">
        <v>765</v>
      </c>
      <c r="I1344" s="1" t="s">
        <v>55</v>
      </c>
      <c r="J1344" s="1" t="s">
        <v>62</v>
      </c>
      <c r="K1344" s="1" t="s">
        <v>54</v>
      </c>
      <c r="L1344" s="2">
        <v>297.10000000000002</v>
      </c>
      <c r="M1344" s="1" t="s">
        <v>1023</v>
      </c>
      <c r="N1344" s="1" t="s">
        <v>6618</v>
      </c>
      <c r="O1344" s="1" t="s">
        <v>170</v>
      </c>
      <c r="P1344" s="1" t="s">
        <v>2152</v>
      </c>
      <c r="Q1344" s="1" t="s">
        <v>177</v>
      </c>
      <c r="R1344" s="1" t="s">
        <v>218</v>
      </c>
      <c r="S1344" s="1" t="s">
        <v>1115</v>
      </c>
      <c r="T1344" s="1" t="s">
        <v>2132</v>
      </c>
      <c r="U1344" s="1" t="s">
        <v>1791</v>
      </c>
      <c r="V1344" s="1"/>
      <c r="W1344" s="1" t="s">
        <v>667</v>
      </c>
      <c r="X1344" s="1" t="e">
        <f t="shared" si="100"/>
        <v>#N/A</v>
      </c>
      <c r="Y1344" s="1" t="e">
        <f t="shared" si="101"/>
        <v>#N/A</v>
      </c>
      <c r="Z1344" s="1" t="e">
        <f t="shared" si="102"/>
        <v>#N/A</v>
      </c>
      <c r="AA1344" s="1" t="e">
        <f t="shared" si="103"/>
        <v>#N/A</v>
      </c>
      <c r="AB1344" s="1" t="e">
        <f t="shared" si="104"/>
        <v>#N/A</v>
      </c>
    </row>
    <row r="1345" spans="1:28" hidden="1" x14ac:dyDescent="0.3">
      <c r="A1345" s="1">
        <v>1620</v>
      </c>
      <c r="B1345" s="1" t="s">
        <v>906</v>
      </c>
      <c r="C1345" s="5">
        <v>43986.72550925926</v>
      </c>
      <c r="D1345" s="1" t="s">
        <v>4737</v>
      </c>
      <c r="E1345" s="1" t="s">
        <v>90</v>
      </c>
      <c r="F1345" s="1" t="s">
        <v>700</v>
      </c>
      <c r="G1345" s="1" t="s">
        <v>653</v>
      </c>
      <c r="H1345" s="1" t="s">
        <v>765</v>
      </c>
      <c r="I1345" s="1" t="s">
        <v>123</v>
      </c>
      <c r="J1345" s="1" t="s">
        <v>746</v>
      </c>
      <c r="K1345" s="1" t="s">
        <v>340</v>
      </c>
      <c r="L1345" s="2">
        <v>687</v>
      </c>
      <c r="M1345" s="1" t="s">
        <v>908</v>
      </c>
      <c r="N1345" s="1" t="s">
        <v>887</v>
      </c>
      <c r="O1345" s="1" t="s">
        <v>814</v>
      </c>
      <c r="P1345" s="1" t="s">
        <v>758</v>
      </c>
      <c r="Q1345" s="1" t="s">
        <v>97</v>
      </c>
      <c r="R1345" s="1" t="s">
        <v>218</v>
      </c>
      <c r="S1345" s="1" t="s">
        <v>1004</v>
      </c>
      <c r="T1345" s="1" t="s">
        <v>2132</v>
      </c>
      <c r="U1345" s="1" t="s">
        <v>1791</v>
      </c>
      <c r="V1345" s="1"/>
      <c r="W1345" s="1" t="s">
        <v>667</v>
      </c>
      <c r="X1345" s="1" t="e">
        <f t="shared" si="100"/>
        <v>#N/A</v>
      </c>
      <c r="Y1345" s="1" t="e">
        <f t="shared" si="101"/>
        <v>#N/A</v>
      </c>
      <c r="Z1345" s="1" t="e">
        <f t="shared" si="102"/>
        <v>#N/A</v>
      </c>
      <c r="AA1345" s="1" t="e">
        <f t="shared" si="103"/>
        <v>#N/A</v>
      </c>
      <c r="AB1345" s="1" t="e">
        <f t="shared" si="104"/>
        <v>#N/A</v>
      </c>
    </row>
    <row r="1346" spans="1:28" hidden="1" x14ac:dyDescent="0.3">
      <c r="A1346" s="1">
        <v>1621</v>
      </c>
      <c r="B1346" s="1" t="s">
        <v>1222</v>
      </c>
      <c r="C1346" s="5">
        <v>43986.75571759259</v>
      </c>
      <c r="D1346" s="1" t="s">
        <v>4738</v>
      </c>
      <c r="E1346" s="1" t="s">
        <v>48</v>
      </c>
      <c r="F1346" s="1" t="s">
        <v>652</v>
      </c>
      <c r="G1346" s="1" t="s">
        <v>653</v>
      </c>
      <c r="H1346" s="1" t="s">
        <v>765</v>
      </c>
      <c r="I1346" s="1" t="s">
        <v>55</v>
      </c>
      <c r="J1346" s="1" t="s">
        <v>277</v>
      </c>
      <c r="K1346" s="1" t="s">
        <v>650</v>
      </c>
      <c r="L1346" s="2">
        <v>614</v>
      </c>
      <c r="M1346" s="1" t="s">
        <v>808</v>
      </c>
      <c r="N1346" s="1" t="s">
        <v>887</v>
      </c>
      <c r="O1346" s="1" t="s">
        <v>170</v>
      </c>
      <c r="P1346" s="1" t="s">
        <v>2221</v>
      </c>
      <c r="Q1346" s="1" t="s">
        <v>1486</v>
      </c>
      <c r="R1346" s="1" t="s">
        <v>218</v>
      </c>
      <c r="S1346" s="1" t="s">
        <v>853</v>
      </c>
      <c r="T1346" s="1" t="s">
        <v>2132</v>
      </c>
      <c r="U1346" s="1" t="s">
        <v>1791</v>
      </c>
      <c r="V1346" s="1"/>
      <c r="W1346" s="1" t="s">
        <v>667</v>
      </c>
      <c r="X1346" s="1" t="e">
        <f t="shared" ref="X1346:X1409" si="105">VLOOKUP(A1346,h_estimacion,1,FALSE)</f>
        <v>#N/A</v>
      </c>
      <c r="Y1346" s="1" t="e">
        <f t="shared" ref="Y1346:Y1409" si="106">VLOOKUP(A1346,h_estimacion,18,FALSE)</f>
        <v>#N/A</v>
      </c>
      <c r="Z1346" s="1" t="e">
        <f t="shared" ref="Z1346:Z1409" si="107">VLOOKUP(A1346,h_project,1,FALSE)</f>
        <v>#N/A</v>
      </c>
      <c r="AA1346" s="1" t="e">
        <f t="shared" ref="AA1346:AA1409" si="108">VLOOKUP(A1346,h_project,4,FALSE)</f>
        <v>#N/A</v>
      </c>
      <c r="AB1346" s="1" t="e">
        <f t="shared" ref="AB1346:AB1409" si="109">VLOOKUP(A1346,ds,1,FALSE)</f>
        <v>#N/A</v>
      </c>
    </row>
    <row r="1347" spans="1:28" hidden="1" x14ac:dyDescent="0.3">
      <c r="A1347" s="1">
        <v>1627</v>
      </c>
      <c r="B1347" s="1" t="s">
        <v>1497</v>
      </c>
      <c r="C1347" s="5">
        <v>43990.567974537036</v>
      </c>
      <c r="D1347" s="1" t="s">
        <v>4744</v>
      </c>
      <c r="E1347" s="1" t="s">
        <v>48</v>
      </c>
      <c r="F1347" s="1" t="s">
        <v>652</v>
      </c>
      <c r="G1347" s="1" t="s">
        <v>653</v>
      </c>
      <c r="H1347" s="1" t="s">
        <v>765</v>
      </c>
      <c r="I1347" s="1" t="s">
        <v>55</v>
      </c>
      <c r="J1347" s="1" t="s">
        <v>277</v>
      </c>
      <c r="K1347" s="1" t="s">
        <v>650</v>
      </c>
      <c r="L1347" s="2">
        <v>722</v>
      </c>
      <c r="M1347" s="1" t="s">
        <v>1301</v>
      </c>
      <c r="N1347" s="1" t="s">
        <v>887</v>
      </c>
      <c r="O1347" s="1" t="s">
        <v>170</v>
      </c>
      <c r="P1347" s="1" t="s">
        <v>1312</v>
      </c>
      <c r="Q1347" s="1" t="s">
        <v>1486</v>
      </c>
      <c r="R1347" s="1" t="s">
        <v>218</v>
      </c>
      <c r="S1347" s="1" t="s">
        <v>759</v>
      </c>
      <c r="T1347" s="1" t="s">
        <v>2132</v>
      </c>
      <c r="U1347" s="1" t="s">
        <v>1791</v>
      </c>
      <c r="V1347" s="1"/>
      <c r="W1347" s="1" t="s">
        <v>667</v>
      </c>
      <c r="X1347" s="1" t="e">
        <f t="shared" si="105"/>
        <v>#N/A</v>
      </c>
      <c r="Y1347" s="1" t="e">
        <f t="shared" si="106"/>
        <v>#N/A</v>
      </c>
      <c r="Z1347" s="1" t="e">
        <f t="shared" si="107"/>
        <v>#N/A</v>
      </c>
      <c r="AA1347" s="1" t="e">
        <f t="shared" si="108"/>
        <v>#N/A</v>
      </c>
      <c r="AB1347" s="1" t="e">
        <f t="shared" si="109"/>
        <v>#N/A</v>
      </c>
    </row>
    <row r="1348" spans="1:28" hidden="1" x14ac:dyDescent="0.3">
      <c r="A1348" s="1">
        <v>1628</v>
      </c>
      <c r="B1348" s="1" t="s">
        <v>922</v>
      </c>
      <c r="C1348" s="5">
        <v>43990.571319444447</v>
      </c>
      <c r="D1348" s="1" t="s">
        <v>4745</v>
      </c>
      <c r="E1348" s="1" t="s">
        <v>139</v>
      </c>
      <c r="F1348" s="1" t="s">
        <v>713</v>
      </c>
      <c r="G1348" s="1" t="s">
        <v>653</v>
      </c>
      <c r="H1348" s="1" t="s">
        <v>765</v>
      </c>
      <c r="I1348" s="1" t="s">
        <v>55</v>
      </c>
      <c r="J1348" s="1" t="s">
        <v>62</v>
      </c>
      <c r="K1348" s="1" t="s">
        <v>54</v>
      </c>
      <c r="L1348" s="2">
        <v>297.10000000000002</v>
      </c>
      <c r="M1348" s="1" t="s">
        <v>1023</v>
      </c>
      <c r="N1348" s="1" t="s">
        <v>6618</v>
      </c>
      <c r="O1348" s="1" t="s">
        <v>170</v>
      </c>
      <c r="P1348" s="1" t="s">
        <v>1080</v>
      </c>
      <c r="Q1348" s="1" t="s">
        <v>177</v>
      </c>
      <c r="R1348" s="1" t="s">
        <v>1828</v>
      </c>
      <c r="S1348" s="1" t="s">
        <v>4552</v>
      </c>
      <c r="T1348" s="1" t="s">
        <v>2132</v>
      </c>
      <c r="U1348" s="1" t="s">
        <v>1791</v>
      </c>
      <c r="V1348" s="1"/>
      <c r="W1348" s="1" t="s">
        <v>667</v>
      </c>
      <c r="X1348" s="1" t="e">
        <f t="shared" si="105"/>
        <v>#N/A</v>
      </c>
      <c r="Y1348" s="1" t="e">
        <f t="shared" si="106"/>
        <v>#N/A</v>
      </c>
      <c r="Z1348" s="1" t="e">
        <f t="shared" si="107"/>
        <v>#N/A</v>
      </c>
      <c r="AA1348" s="1" t="e">
        <f t="shared" si="108"/>
        <v>#N/A</v>
      </c>
      <c r="AB1348" s="1" t="e">
        <f t="shared" si="109"/>
        <v>#N/A</v>
      </c>
    </row>
    <row r="1349" spans="1:28" hidden="1" x14ac:dyDescent="0.3">
      <c r="A1349" s="1">
        <v>1629</v>
      </c>
      <c r="B1349" s="1" t="s">
        <v>340</v>
      </c>
      <c r="C1349" s="5">
        <v>43990.80196759259</v>
      </c>
      <c r="D1349" s="1" t="s">
        <v>4746</v>
      </c>
      <c r="E1349" s="1" t="s">
        <v>90</v>
      </c>
      <c r="F1349" s="1" t="s">
        <v>700</v>
      </c>
      <c r="G1349" s="1" t="s">
        <v>653</v>
      </c>
      <c r="H1349" s="1" t="s">
        <v>765</v>
      </c>
      <c r="I1349" s="1" t="s">
        <v>477</v>
      </c>
      <c r="J1349" s="1" t="s">
        <v>210</v>
      </c>
      <c r="K1349" s="1" t="s">
        <v>340</v>
      </c>
      <c r="L1349" s="2">
        <v>704</v>
      </c>
      <c r="M1349" s="1" t="s">
        <v>747</v>
      </c>
      <c r="N1349" s="1" t="s">
        <v>887</v>
      </c>
      <c r="O1349" s="1" t="s">
        <v>170</v>
      </c>
      <c r="P1349" s="1" t="s">
        <v>1312</v>
      </c>
      <c r="Q1349" s="1" t="s">
        <v>1486</v>
      </c>
      <c r="R1349" s="1" t="s">
        <v>218</v>
      </c>
      <c r="S1349" s="1" t="s">
        <v>759</v>
      </c>
      <c r="T1349" s="1" t="s">
        <v>2132</v>
      </c>
      <c r="U1349" s="1" t="s">
        <v>1791</v>
      </c>
      <c r="V1349" s="1"/>
      <c r="W1349" s="1" t="s">
        <v>667</v>
      </c>
      <c r="X1349" s="1" t="e">
        <f t="shared" si="105"/>
        <v>#N/A</v>
      </c>
      <c r="Y1349" s="1" t="e">
        <f t="shared" si="106"/>
        <v>#N/A</v>
      </c>
      <c r="Z1349" s="1" t="e">
        <f t="shared" si="107"/>
        <v>#N/A</v>
      </c>
      <c r="AA1349" s="1" t="e">
        <f t="shared" si="108"/>
        <v>#N/A</v>
      </c>
      <c r="AB1349" s="1" t="e">
        <f t="shared" si="109"/>
        <v>#N/A</v>
      </c>
    </row>
    <row r="1350" spans="1:28" hidden="1" x14ac:dyDescent="0.3">
      <c r="A1350" s="1">
        <v>1630</v>
      </c>
      <c r="B1350" s="1" t="s">
        <v>922</v>
      </c>
      <c r="C1350" s="5">
        <v>43991.493252314816</v>
      </c>
      <c r="D1350" s="1" t="s">
        <v>4747</v>
      </c>
      <c r="E1350" s="1" t="s">
        <v>61</v>
      </c>
      <c r="F1350" s="1" t="s">
        <v>719</v>
      </c>
      <c r="G1350" s="1" t="s">
        <v>653</v>
      </c>
      <c r="H1350" s="1" t="s">
        <v>765</v>
      </c>
      <c r="I1350" s="1" t="s">
        <v>55</v>
      </c>
      <c r="J1350" s="1" t="s">
        <v>62</v>
      </c>
      <c r="K1350" s="1" t="s">
        <v>54</v>
      </c>
      <c r="L1350" s="2">
        <v>297.10000000000002</v>
      </c>
      <c r="M1350" s="1" t="s">
        <v>1023</v>
      </c>
      <c r="N1350" s="1" t="s">
        <v>6618</v>
      </c>
      <c r="O1350" s="1" t="s">
        <v>170</v>
      </c>
      <c r="P1350" s="1" t="s">
        <v>1915</v>
      </c>
      <c r="Q1350" s="1" t="s">
        <v>177</v>
      </c>
      <c r="R1350" s="1" t="s">
        <v>218</v>
      </c>
      <c r="S1350" s="1" t="s">
        <v>1115</v>
      </c>
      <c r="T1350" s="1" t="s">
        <v>2132</v>
      </c>
      <c r="U1350" s="1" t="s">
        <v>1791</v>
      </c>
      <c r="V1350" s="1"/>
      <c r="W1350" s="1" t="s">
        <v>667</v>
      </c>
      <c r="X1350" s="1" t="e">
        <f t="shared" si="105"/>
        <v>#N/A</v>
      </c>
      <c r="Y1350" s="1" t="e">
        <f t="shared" si="106"/>
        <v>#N/A</v>
      </c>
      <c r="Z1350" s="1" t="e">
        <f t="shared" si="107"/>
        <v>#N/A</v>
      </c>
      <c r="AA1350" s="1" t="e">
        <f t="shared" si="108"/>
        <v>#N/A</v>
      </c>
      <c r="AB1350" s="1" t="e">
        <f t="shared" si="109"/>
        <v>#N/A</v>
      </c>
    </row>
    <row r="1351" spans="1:28" hidden="1" x14ac:dyDescent="0.3">
      <c r="A1351" s="1">
        <v>1631</v>
      </c>
      <c r="B1351" s="1" t="s">
        <v>1222</v>
      </c>
      <c r="C1351" s="5">
        <v>43991.822002314817</v>
      </c>
      <c r="D1351" s="1" t="s">
        <v>4748</v>
      </c>
      <c r="E1351" s="1" t="s">
        <v>139</v>
      </c>
      <c r="F1351" s="1" t="s">
        <v>713</v>
      </c>
      <c r="G1351" s="1" t="s">
        <v>653</v>
      </c>
      <c r="H1351" s="1" t="s">
        <v>765</v>
      </c>
      <c r="I1351" s="1" t="s">
        <v>55</v>
      </c>
      <c r="J1351" s="1" t="s">
        <v>277</v>
      </c>
      <c r="K1351" s="1" t="s">
        <v>650</v>
      </c>
      <c r="L1351" s="2">
        <v>3050</v>
      </c>
      <c r="M1351" s="1" t="s">
        <v>7045</v>
      </c>
      <c r="N1351" s="1" t="s">
        <v>7046</v>
      </c>
      <c r="O1351" s="1" t="s">
        <v>170</v>
      </c>
      <c r="P1351" s="1" t="s">
        <v>1312</v>
      </c>
      <c r="Q1351" s="1" t="s">
        <v>89</v>
      </c>
      <c r="R1351" s="1" t="s">
        <v>218</v>
      </c>
      <c r="S1351" s="1" t="s">
        <v>853</v>
      </c>
      <c r="T1351" s="1" t="s">
        <v>2132</v>
      </c>
      <c r="U1351" s="1" t="s">
        <v>1791</v>
      </c>
      <c r="V1351" s="1"/>
      <c r="W1351" s="1" t="s">
        <v>667</v>
      </c>
      <c r="X1351" s="1" t="e">
        <f t="shared" si="105"/>
        <v>#N/A</v>
      </c>
      <c r="Y1351" s="1" t="e">
        <f t="shared" si="106"/>
        <v>#N/A</v>
      </c>
      <c r="Z1351" s="1" t="e">
        <f t="shared" si="107"/>
        <v>#N/A</v>
      </c>
      <c r="AA1351" s="1" t="e">
        <f t="shared" si="108"/>
        <v>#N/A</v>
      </c>
      <c r="AB1351" s="1" t="e">
        <f t="shared" si="109"/>
        <v>#N/A</v>
      </c>
    </row>
    <row r="1352" spans="1:28" hidden="1" x14ac:dyDescent="0.3">
      <c r="A1352" s="1">
        <v>1632</v>
      </c>
      <c r="B1352" s="1" t="s">
        <v>1110</v>
      </c>
      <c r="C1352" s="5">
        <v>43991.878483796296</v>
      </c>
      <c r="D1352" s="1" t="s">
        <v>4749</v>
      </c>
      <c r="E1352" s="1" t="s">
        <v>90</v>
      </c>
      <c r="F1352" s="1" t="s">
        <v>700</v>
      </c>
      <c r="G1352" s="1" t="s">
        <v>653</v>
      </c>
      <c r="H1352" s="1" t="s">
        <v>765</v>
      </c>
      <c r="I1352" s="1" t="s">
        <v>477</v>
      </c>
      <c r="J1352" s="1" t="s">
        <v>210</v>
      </c>
      <c r="K1352" s="1" t="s">
        <v>340</v>
      </c>
      <c r="L1352" s="2">
        <v>704</v>
      </c>
      <c r="M1352" s="1" t="s">
        <v>747</v>
      </c>
      <c r="N1352" s="1" t="s">
        <v>887</v>
      </c>
      <c r="O1352" s="1" t="s">
        <v>170</v>
      </c>
      <c r="P1352" s="1" t="s">
        <v>1312</v>
      </c>
      <c r="Q1352" s="1" t="s">
        <v>210</v>
      </c>
      <c r="R1352" s="1" t="s">
        <v>218</v>
      </c>
      <c r="S1352" s="1" t="s">
        <v>759</v>
      </c>
      <c r="T1352" s="1" t="s">
        <v>2132</v>
      </c>
      <c r="U1352" s="1" t="s">
        <v>1791</v>
      </c>
      <c r="V1352" s="1"/>
      <c r="W1352" s="1" t="s">
        <v>667</v>
      </c>
      <c r="X1352" s="1" t="e">
        <f t="shared" si="105"/>
        <v>#N/A</v>
      </c>
      <c r="Y1352" s="1" t="e">
        <f t="shared" si="106"/>
        <v>#N/A</v>
      </c>
      <c r="Z1352" s="1" t="e">
        <f t="shared" si="107"/>
        <v>#N/A</v>
      </c>
      <c r="AA1352" s="1" t="e">
        <f t="shared" si="108"/>
        <v>#N/A</v>
      </c>
      <c r="AB1352" s="1" t="e">
        <f t="shared" si="109"/>
        <v>#N/A</v>
      </c>
    </row>
    <row r="1353" spans="1:28" hidden="1" x14ac:dyDescent="0.3">
      <c r="A1353" s="1">
        <v>1633</v>
      </c>
      <c r="B1353" s="1" t="s">
        <v>340</v>
      </c>
      <c r="C1353" s="5">
        <v>43992.736377314817</v>
      </c>
      <c r="D1353" s="1" t="s">
        <v>4750</v>
      </c>
      <c r="E1353" s="1" t="s">
        <v>139</v>
      </c>
      <c r="F1353" s="1" t="s">
        <v>713</v>
      </c>
      <c r="G1353" s="1" t="s">
        <v>653</v>
      </c>
      <c r="H1353" s="1" t="s">
        <v>765</v>
      </c>
      <c r="I1353" s="1" t="s">
        <v>123</v>
      </c>
      <c r="J1353" s="1" t="s">
        <v>746</v>
      </c>
      <c r="K1353" s="1" t="s">
        <v>340</v>
      </c>
      <c r="L1353" s="2">
        <v>393</v>
      </c>
      <c r="M1353" s="1" t="s">
        <v>2098</v>
      </c>
      <c r="N1353" s="1" t="s">
        <v>887</v>
      </c>
      <c r="O1353" s="1" t="s">
        <v>170</v>
      </c>
      <c r="P1353" s="1" t="s">
        <v>1312</v>
      </c>
      <c r="Q1353" s="1" t="s">
        <v>1486</v>
      </c>
      <c r="R1353" s="1" t="s">
        <v>218</v>
      </c>
      <c r="S1353" s="1" t="s">
        <v>759</v>
      </c>
      <c r="T1353" s="1" t="s">
        <v>2132</v>
      </c>
      <c r="U1353" s="1" t="s">
        <v>1791</v>
      </c>
      <c r="V1353" s="1"/>
      <c r="W1353" s="1" t="s">
        <v>667</v>
      </c>
      <c r="X1353" s="1" t="e">
        <f t="shared" si="105"/>
        <v>#N/A</v>
      </c>
      <c r="Y1353" s="1" t="e">
        <f t="shared" si="106"/>
        <v>#N/A</v>
      </c>
      <c r="Z1353" s="1" t="e">
        <f t="shared" si="107"/>
        <v>#N/A</v>
      </c>
      <c r="AA1353" s="1" t="e">
        <f t="shared" si="108"/>
        <v>#N/A</v>
      </c>
      <c r="AB1353" s="1" t="e">
        <f t="shared" si="109"/>
        <v>#N/A</v>
      </c>
    </row>
    <row r="1354" spans="1:28" hidden="1" x14ac:dyDescent="0.3">
      <c r="A1354" s="1">
        <v>1634</v>
      </c>
      <c r="B1354" s="1" t="s">
        <v>73</v>
      </c>
      <c r="C1354" s="5">
        <v>43992.79378472222</v>
      </c>
      <c r="D1354" s="1" t="s">
        <v>4751</v>
      </c>
      <c r="E1354" s="1" t="s">
        <v>139</v>
      </c>
      <c r="F1354" s="1" t="s">
        <v>713</v>
      </c>
      <c r="G1354" s="1" t="s">
        <v>653</v>
      </c>
      <c r="H1354" s="1" t="s">
        <v>765</v>
      </c>
      <c r="I1354" s="1" t="s">
        <v>39</v>
      </c>
      <c r="J1354" s="1" t="s">
        <v>394</v>
      </c>
      <c r="K1354" s="1" t="s">
        <v>73</v>
      </c>
      <c r="L1354" s="2">
        <v>615</v>
      </c>
      <c r="M1354" s="1" t="s">
        <v>738</v>
      </c>
      <c r="N1354" s="1" t="s">
        <v>887</v>
      </c>
      <c r="O1354" s="1" t="s">
        <v>170</v>
      </c>
      <c r="P1354" s="1" t="s">
        <v>1312</v>
      </c>
      <c r="Q1354" s="1" t="s">
        <v>1486</v>
      </c>
      <c r="R1354" s="1" t="s">
        <v>1828</v>
      </c>
      <c r="S1354" s="1" t="s">
        <v>4752</v>
      </c>
      <c r="T1354" s="1" t="s">
        <v>2132</v>
      </c>
      <c r="U1354" s="1" t="s">
        <v>1791</v>
      </c>
      <c r="V1354" s="1"/>
      <c r="W1354" s="1" t="s">
        <v>667</v>
      </c>
      <c r="X1354" s="1" t="e">
        <f t="shared" si="105"/>
        <v>#N/A</v>
      </c>
      <c r="Y1354" s="1" t="e">
        <f t="shared" si="106"/>
        <v>#N/A</v>
      </c>
      <c r="Z1354" s="1" t="e">
        <f t="shared" si="107"/>
        <v>#N/A</v>
      </c>
      <c r="AA1354" s="1" t="e">
        <f t="shared" si="108"/>
        <v>#N/A</v>
      </c>
      <c r="AB1354" s="1" t="e">
        <f t="shared" si="109"/>
        <v>#N/A</v>
      </c>
    </row>
    <row r="1355" spans="1:28" hidden="1" x14ac:dyDescent="0.3">
      <c r="A1355" s="1">
        <v>1635</v>
      </c>
      <c r="B1355" s="1" t="s">
        <v>376</v>
      </c>
      <c r="C1355" s="5">
        <v>43992.857766203706</v>
      </c>
      <c r="D1355" s="1" t="s">
        <v>4753</v>
      </c>
      <c r="E1355" s="1" t="s">
        <v>139</v>
      </c>
      <c r="F1355" s="1" t="s">
        <v>713</v>
      </c>
      <c r="G1355" s="1" t="s">
        <v>653</v>
      </c>
      <c r="H1355" s="1" t="s">
        <v>765</v>
      </c>
      <c r="I1355" s="1" t="s">
        <v>39</v>
      </c>
      <c r="J1355" s="1" t="s">
        <v>682</v>
      </c>
      <c r="K1355" s="1" t="s">
        <v>376</v>
      </c>
      <c r="L1355" s="2">
        <v>978</v>
      </c>
      <c r="M1355" s="1" t="s">
        <v>781</v>
      </c>
      <c r="N1355" s="1" t="s">
        <v>887</v>
      </c>
      <c r="O1355" s="1" t="s">
        <v>170</v>
      </c>
      <c r="P1355" s="1" t="s">
        <v>1312</v>
      </c>
      <c r="Q1355" s="1" t="s">
        <v>1486</v>
      </c>
      <c r="R1355" s="1" t="s">
        <v>218</v>
      </c>
      <c r="S1355" s="1" t="s">
        <v>4754</v>
      </c>
      <c r="T1355" s="1" t="s">
        <v>2132</v>
      </c>
      <c r="U1355" s="1" t="s">
        <v>1791</v>
      </c>
      <c r="V1355" s="1"/>
      <c r="W1355" s="1" t="s">
        <v>667</v>
      </c>
      <c r="X1355" s="1" t="e">
        <f t="shared" si="105"/>
        <v>#N/A</v>
      </c>
      <c r="Y1355" s="1" t="e">
        <f t="shared" si="106"/>
        <v>#N/A</v>
      </c>
      <c r="Z1355" s="1" t="e">
        <f t="shared" si="107"/>
        <v>#N/A</v>
      </c>
      <c r="AA1355" s="1" t="e">
        <f t="shared" si="108"/>
        <v>#N/A</v>
      </c>
      <c r="AB1355" s="1" t="e">
        <f t="shared" si="109"/>
        <v>#N/A</v>
      </c>
    </row>
    <row r="1356" spans="1:28" hidden="1" x14ac:dyDescent="0.3">
      <c r="A1356" s="1">
        <v>1636</v>
      </c>
      <c r="B1356" s="1" t="s">
        <v>376</v>
      </c>
      <c r="C1356" s="5">
        <v>43992.881909722222</v>
      </c>
      <c r="D1356" s="1" t="s">
        <v>4755</v>
      </c>
      <c r="E1356" s="1" t="s">
        <v>139</v>
      </c>
      <c r="F1356" s="1" t="s">
        <v>713</v>
      </c>
      <c r="G1356" s="1" t="s">
        <v>653</v>
      </c>
      <c r="H1356" s="1" t="s">
        <v>765</v>
      </c>
      <c r="I1356" s="1" t="s">
        <v>39</v>
      </c>
      <c r="J1356" s="1" t="s">
        <v>682</v>
      </c>
      <c r="K1356" s="1" t="s">
        <v>376</v>
      </c>
      <c r="L1356" s="2">
        <v>212</v>
      </c>
      <c r="M1356" s="1" t="s">
        <v>1066</v>
      </c>
      <c r="N1356" s="1" t="s">
        <v>887</v>
      </c>
      <c r="O1356" s="1" t="s">
        <v>170</v>
      </c>
      <c r="P1356" s="1" t="s">
        <v>1312</v>
      </c>
      <c r="Q1356" s="1" t="s">
        <v>1486</v>
      </c>
      <c r="R1356" s="1" t="s">
        <v>218</v>
      </c>
      <c r="S1356" s="1" t="s">
        <v>4756</v>
      </c>
      <c r="T1356" s="1" t="s">
        <v>2132</v>
      </c>
      <c r="U1356" s="1" t="s">
        <v>1791</v>
      </c>
      <c r="V1356" s="1"/>
      <c r="W1356" s="1" t="s">
        <v>667</v>
      </c>
      <c r="X1356" s="1" t="e">
        <f t="shared" si="105"/>
        <v>#N/A</v>
      </c>
      <c r="Y1356" s="1" t="e">
        <f t="shared" si="106"/>
        <v>#N/A</v>
      </c>
      <c r="Z1356" s="1" t="e">
        <f t="shared" si="107"/>
        <v>#N/A</v>
      </c>
      <c r="AA1356" s="1" t="e">
        <f t="shared" si="108"/>
        <v>#N/A</v>
      </c>
      <c r="AB1356" s="1" t="e">
        <f t="shared" si="109"/>
        <v>#N/A</v>
      </c>
    </row>
    <row r="1357" spans="1:28" hidden="1" x14ac:dyDescent="0.3">
      <c r="A1357" s="1">
        <v>1637</v>
      </c>
      <c r="B1357" s="1" t="s">
        <v>376</v>
      </c>
      <c r="C1357" s="5">
        <v>43992.906180555554</v>
      </c>
      <c r="D1357" s="1" t="s">
        <v>4757</v>
      </c>
      <c r="E1357" s="1" t="s">
        <v>139</v>
      </c>
      <c r="F1357" s="1" t="s">
        <v>713</v>
      </c>
      <c r="G1357" s="1" t="s">
        <v>653</v>
      </c>
      <c r="H1357" s="1" t="s">
        <v>765</v>
      </c>
      <c r="I1357" s="1" t="s">
        <v>39</v>
      </c>
      <c r="J1357" s="1" t="s">
        <v>682</v>
      </c>
      <c r="K1357" s="1" t="s">
        <v>376</v>
      </c>
      <c r="L1357" s="2">
        <v>412</v>
      </c>
      <c r="M1357" s="1" t="s">
        <v>1064</v>
      </c>
      <c r="N1357" s="1" t="s">
        <v>887</v>
      </c>
      <c r="O1357" s="1" t="s">
        <v>170</v>
      </c>
      <c r="P1357" s="1" t="s">
        <v>1312</v>
      </c>
      <c r="Q1357" s="1" t="s">
        <v>1486</v>
      </c>
      <c r="R1357" s="1" t="s">
        <v>218</v>
      </c>
      <c r="S1357" s="1" t="s">
        <v>4756</v>
      </c>
      <c r="T1357" s="1" t="s">
        <v>2132</v>
      </c>
      <c r="U1357" s="1" t="s">
        <v>1791</v>
      </c>
      <c r="V1357" s="1"/>
      <c r="W1357" s="1" t="s">
        <v>667</v>
      </c>
      <c r="X1357" s="1" t="e">
        <f t="shared" si="105"/>
        <v>#N/A</v>
      </c>
      <c r="Y1357" s="1" t="e">
        <f t="shared" si="106"/>
        <v>#N/A</v>
      </c>
      <c r="Z1357" s="1" t="e">
        <f t="shared" si="107"/>
        <v>#N/A</v>
      </c>
      <c r="AA1357" s="1" t="e">
        <f t="shared" si="108"/>
        <v>#N/A</v>
      </c>
      <c r="AB1357" s="1" t="e">
        <f t="shared" si="109"/>
        <v>#N/A</v>
      </c>
    </row>
    <row r="1358" spans="1:28" hidden="1" x14ac:dyDescent="0.3">
      <c r="A1358" s="1">
        <v>1638</v>
      </c>
      <c r="B1358" s="1" t="s">
        <v>40</v>
      </c>
      <c r="C1358" s="5">
        <v>43992.917754629627</v>
      </c>
      <c r="D1358" s="1" t="s">
        <v>4758</v>
      </c>
      <c r="E1358" s="1" t="s">
        <v>139</v>
      </c>
      <c r="F1358" s="1" t="s">
        <v>713</v>
      </c>
      <c r="G1358" s="1" t="s">
        <v>653</v>
      </c>
      <c r="H1358" s="1" t="s">
        <v>765</v>
      </c>
      <c r="I1358" s="1" t="s">
        <v>427</v>
      </c>
      <c r="J1358" s="1" t="s">
        <v>682</v>
      </c>
      <c r="K1358" s="1" t="s">
        <v>40</v>
      </c>
      <c r="L1358" s="2">
        <v>640</v>
      </c>
      <c r="M1358" s="1" t="s">
        <v>2020</v>
      </c>
      <c r="N1358" s="1" t="s">
        <v>887</v>
      </c>
      <c r="O1358" s="1" t="s">
        <v>170</v>
      </c>
      <c r="P1358" s="1" t="s">
        <v>1312</v>
      </c>
      <c r="Q1358" s="1" t="s">
        <v>1486</v>
      </c>
      <c r="R1358" s="1" t="s">
        <v>1828</v>
      </c>
      <c r="S1358" s="1" t="s">
        <v>4759</v>
      </c>
      <c r="T1358" s="1" t="s">
        <v>2132</v>
      </c>
      <c r="U1358" s="1" t="s">
        <v>1791</v>
      </c>
      <c r="V1358" s="1"/>
      <c r="W1358" s="1" t="s">
        <v>667</v>
      </c>
      <c r="X1358" s="1" t="e">
        <f t="shared" si="105"/>
        <v>#N/A</v>
      </c>
      <c r="Y1358" s="1" t="e">
        <f t="shared" si="106"/>
        <v>#N/A</v>
      </c>
      <c r="Z1358" s="1" t="e">
        <f t="shared" si="107"/>
        <v>#N/A</v>
      </c>
      <c r="AA1358" s="1" t="e">
        <f t="shared" si="108"/>
        <v>#N/A</v>
      </c>
      <c r="AB1358" s="1" t="e">
        <f t="shared" si="109"/>
        <v>#N/A</v>
      </c>
    </row>
    <row r="1359" spans="1:28" hidden="1" x14ac:dyDescent="0.3">
      <c r="A1359" s="1">
        <v>1639</v>
      </c>
      <c r="B1359" s="1" t="s">
        <v>122</v>
      </c>
      <c r="C1359" s="5">
        <v>43992.919699074075</v>
      </c>
      <c r="D1359" s="1" t="s">
        <v>4760</v>
      </c>
      <c r="E1359" s="1" t="s">
        <v>139</v>
      </c>
      <c r="F1359" s="1" t="s">
        <v>713</v>
      </c>
      <c r="G1359" s="1" t="s">
        <v>653</v>
      </c>
      <c r="H1359" s="1" t="s">
        <v>765</v>
      </c>
      <c r="I1359" s="1" t="s">
        <v>123</v>
      </c>
      <c r="J1359" s="1" t="s">
        <v>825</v>
      </c>
      <c r="K1359" s="1" t="s">
        <v>122</v>
      </c>
      <c r="L1359" s="2">
        <v>624</v>
      </c>
      <c r="M1359" s="1" t="s">
        <v>823</v>
      </c>
      <c r="N1359" s="1" t="s">
        <v>887</v>
      </c>
      <c r="O1359" s="1" t="s">
        <v>170</v>
      </c>
      <c r="P1359" s="1" t="s">
        <v>1080</v>
      </c>
      <c r="Q1359" s="1" t="s">
        <v>1486</v>
      </c>
      <c r="R1359" s="1" t="s">
        <v>218</v>
      </c>
      <c r="S1359" s="1" t="s">
        <v>4761</v>
      </c>
      <c r="T1359" s="1" t="s">
        <v>2132</v>
      </c>
      <c r="U1359" s="1" t="s">
        <v>1791</v>
      </c>
      <c r="V1359" s="1"/>
      <c r="W1359" s="1" t="s">
        <v>667</v>
      </c>
      <c r="X1359" s="1" t="e">
        <f t="shared" si="105"/>
        <v>#N/A</v>
      </c>
      <c r="Y1359" s="1" t="e">
        <f t="shared" si="106"/>
        <v>#N/A</v>
      </c>
      <c r="Z1359" s="1" t="e">
        <f t="shared" si="107"/>
        <v>#N/A</v>
      </c>
      <c r="AA1359" s="1" t="e">
        <f t="shared" si="108"/>
        <v>#N/A</v>
      </c>
      <c r="AB1359" s="1" t="e">
        <f t="shared" si="109"/>
        <v>#N/A</v>
      </c>
    </row>
    <row r="1360" spans="1:28" hidden="1" x14ac:dyDescent="0.3">
      <c r="A1360" s="1">
        <v>1640</v>
      </c>
      <c r="B1360" s="1" t="s">
        <v>40</v>
      </c>
      <c r="C1360" s="5">
        <v>43992.929108796299</v>
      </c>
      <c r="D1360" s="1" t="s">
        <v>4762</v>
      </c>
      <c r="E1360" s="1" t="s">
        <v>139</v>
      </c>
      <c r="F1360" s="1" t="s">
        <v>713</v>
      </c>
      <c r="G1360" s="1" t="s">
        <v>653</v>
      </c>
      <c r="H1360" s="1" t="s">
        <v>765</v>
      </c>
      <c r="I1360" s="1" t="s">
        <v>427</v>
      </c>
      <c r="J1360" s="1" t="s">
        <v>682</v>
      </c>
      <c r="K1360" s="1" t="s">
        <v>40</v>
      </c>
      <c r="L1360" s="2">
        <v>593</v>
      </c>
      <c r="M1360" s="1" t="s">
        <v>1883</v>
      </c>
      <c r="N1360" s="1" t="s">
        <v>887</v>
      </c>
      <c r="O1360" s="1" t="s">
        <v>170</v>
      </c>
      <c r="P1360" s="1" t="s">
        <v>1312</v>
      </c>
      <c r="Q1360" s="1" t="s">
        <v>1486</v>
      </c>
      <c r="R1360" s="1" t="s">
        <v>1828</v>
      </c>
      <c r="S1360" s="1" t="s">
        <v>4763</v>
      </c>
      <c r="T1360" s="1" t="s">
        <v>2132</v>
      </c>
      <c r="U1360" s="1" t="s">
        <v>1791</v>
      </c>
      <c r="V1360" s="1"/>
      <c r="W1360" s="1" t="s">
        <v>667</v>
      </c>
      <c r="X1360" s="1" t="e">
        <f t="shared" si="105"/>
        <v>#N/A</v>
      </c>
      <c r="Y1360" s="1" t="e">
        <f t="shared" si="106"/>
        <v>#N/A</v>
      </c>
      <c r="Z1360" s="1" t="e">
        <f t="shared" si="107"/>
        <v>#N/A</v>
      </c>
      <c r="AA1360" s="1" t="e">
        <f t="shared" si="108"/>
        <v>#N/A</v>
      </c>
      <c r="AB1360" s="1" t="e">
        <f t="shared" si="109"/>
        <v>#N/A</v>
      </c>
    </row>
    <row r="1361" spans="1:28" hidden="1" x14ac:dyDescent="0.3">
      <c r="A1361" s="1">
        <v>1642</v>
      </c>
      <c r="B1361" s="1" t="s">
        <v>40</v>
      </c>
      <c r="C1361" s="5">
        <v>43992.939074074071</v>
      </c>
      <c r="D1361" s="1" t="s">
        <v>4766</v>
      </c>
      <c r="E1361" s="1" t="s">
        <v>139</v>
      </c>
      <c r="F1361" s="1" t="s">
        <v>713</v>
      </c>
      <c r="G1361" s="1" t="s">
        <v>653</v>
      </c>
      <c r="H1361" s="1" t="s">
        <v>765</v>
      </c>
      <c r="I1361" s="1" t="s">
        <v>39</v>
      </c>
      <c r="J1361" s="1" t="s">
        <v>682</v>
      </c>
      <c r="K1361" s="1" t="s">
        <v>40</v>
      </c>
      <c r="L1361" s="2">
        <v>449</v>
      </c>
      <c r="M1361" s="1" t="s">
        <v>4100</v>
      </c>
      <c r="N1361" s="1" t="s">
        <v>887</v>
      </c>
      <c r="O1361" s="1" t="s">
        <v>170</v>
      </c>
      <c r="P1361" s="1" t="s">
        <v>1312</v>
      </c>
      <c r="Q1361" s="1" t="s">
        <v>177</v>
      </c>
      <c r="R1361" s="1" t="s">
        <v>1828</v>
      </c>
      <c r="S1361" s="1" t="s">
        <v>4765</v>
      </c>
      <c r="T1361" s="1" t="s">
        <v>1770</v>
      </c>
      <c r="U1361" s="1" t="s">
        <v>851</v>
      </c>
      <c r="V1361" s="1"/>
      <c r="W1361" s="1" t="s">
        <v>852</v>
      </c>
      <c r="X1361" s="1" t="e">
        <f t="shared" si="105"/>
        <v>#N/A</v>
      </c>
      <c r="Y1361" s="1" t="e">
        <f t="shared" si="106"/>
        <v>#N/A</v>
      </c>
      <c r="Z1361" s="1" t="e">
        <f t="shared" si="107"/>
        <v>#N/A</v>
      </c>
      <c r="AA1361" s="1" t="e">
        <f t="shared" si="108"/>
        <v>#N/A</v>
      </c>
      <c r="AB1361" s="1" t="e">
        <f t="shared" si="109"/>
        <v>#N/A</v>
      </c>
    </row>
    <row r="1362" spans="1:28" hidden="1" x14ac:dyDescent="0.3">
      <c r="A1362" s="1">
        <v>1643</v>
      </c>
      <c r="B1362" s="1" t="s">
        <v>73</v>
      </c>
      <c r="C1362" s="5">
        <v>43993.39984953704</v>
      </c>
      <c r="D1362" s="1" t="s">
        <v>4767</v>
      </c>
      <c r="E1362" s="1" t="s">
        <v>139</v>
      </c>
      <c r="F1362" s="1" t="s">
        <v>713</v>
      </c>
      <c r="G1362" s="1" t="s">
        <v>653</v>
      </c>
      <c r="H1362" s="1" t="s">
        <v>765</v>
      </c>
      <c r="I1362" s="1" t="s">
        <v>39</v>
      </c>
      <c r="J1362" s="1" t="s">
        <v>394</v>
      </c>
      <c r="K1362" s="1" t="s">
        <v>73</v>
      </c>
      <c r="L1362" s="2">
        <v>210</v>
      </c>
      <c r="M1362" s="1" t="s">
        <v>4052</v>
      </c>
      <c r="N1362" s="1" t="s">
        <v>887</v>
      </c>
      <c r="O1362" s="1" t="s">
        <v>170</v>
      </c>
      <c r="P1362" s="1" t="s">
        <v>1312</v>
      </c>
      <c r="Q1362" s="1" t="s">
        <v>1486</v>
      </c>
      <c r="R1362" s="1" t="s">
        <v>1828</v>
      </c>
      <c r="S1362" s="1" t="s">
        <v>4768</v>
      </c>
      <c r="T1362" s="1" t="s">
        <v>2132</v>
      </c>
      <c r="U1362" s="1" t="s">
        <v>1791</v>
      </c>
      <c r="V1362" s="1"/>
      <c r="W1362" s="1" t="s">
        <v>667</v>
      </c>
      <c r="X1362" s="1" t="e">
        <f t="shared" si="105"/>
        <v>#N/A</v>
      </c>
      <c r="Y1362" s="1" t="e">
        <f t="shared" si="106"/>
        <v>#N/A</v>
      </c>
      <c r="Z1362" s="1" t="e">
        <f t="shared" si="107"/>
        <v>#N/A</v>
      </c>
      <c r="AA1362" s="1" t="e">
        <f t="shared" si="108"/>
        <v>#N/A</v>
      </c>
      <c r="AB1362" s="1" t="e">
        <f t="shared" si="109"/>
        <v>#N/A</v>
      </c>
    </row>
    <row r="1363" spans="1:28" hidden="1" x14ac:dyDescent="0.3">
      <c r="A1363" s="1">
        <v>1644</v>
      </c>
      <c r="B1363" s="1" t="s">
        <v>73</v>
      </c>
      <c r="C1363" s="5">
        <v>43993.417094907411</v>
      </c>
      <c r="D1363" s="1" t="s">
        <v>4769</v>
      </c>
      <c r="E1363" s="1" t="s">
        <v>139</v>
      </c>
      <c r="F1363" s="1" t="s">
        <v>713</v>
      </c>
      <c r="G1363" s="1" t="s">
        <v>653</v>
      </c>
      <c r="H1363" s="1" t="s">
        <v>765</v>
      </c>
      <c r="I1363" s="1" t="s">
        <v>39</v>
      </c>
      <c r="J1363" s="1" t="s">
        <v>394</v>
      </c>
      <c r="K1363" s="1" t="s">
        <v>73</v>
      </c>
      <c r="L1363" s="2">
        <v>189</v>
      </c>
      <c r="M1363" s="1" t="s">
        <v>4039</v>
      </c>
      <c r="N1363" s="1" t="s">
        <v>887</v>
      </c>
      <c r="O1363" s="1" t="s">
        <v>170</v>
      </c>
      <c r="P1363" s="1" t="s">
        <v>1312</v>
      </c>
      <c r="Q1363" s="1" t="s">
        <v>1486</v>
      </c>
      <c r="R1363" s="1" t="s">
        <v>1828</v>
      </c>
      <c r="S1363" s="1" t="s">
        <v>4768</v>
      </c>
      <c r="T1363" s="1" t="s">
        <v>2132</v>
      </c>
      <c r="U1363" s="1" t="s">
        <v>1791</v>
      </c>
      <c r="V1363" s="1"/>
      <c r="W1363" s="1" t="s">
        <v>667</v>
      </c>
      <c r="X1363" s="1" t="e">
        <f t="shared" si="105"/>
        <v>#N/A</v>
      </c>
      <c r="Y1363" s="1" t="e">
        <f t="shared" si="106"/>
        <v>#N/A</v>
      </c>
      <c r="Z1363" s="1" t="e">
        <f t="shared" si="107"/>
        <v>#N/A</v>
      </c>
      <c r="AA1363" s="1" t="e">
        <f t="shared" si="108"/>
        <v>#N/A</v>
      </c>
      <c r="AB1363" s="1" t="e">
        <f t="shared" si="109"/>
        <v>#N/A</v>
      </c>
    </row>
    <row r="1364" spans="1:28" hidden="1" x14ac:dyDescent="0.3">
      <c r="A1364" s="1">
        <v>1645</v>
      </c>
      <c r="B1364" s="1" t="s">
        <v>1277</v>
      </c>
      <c r="C1364" s="5">
        <v>43993.420474537037</v>
      </c>
      <c r="D1364" s="1" t="s">
        <v>4770</v>
      </c>
      <c r="E1364" s="1" t="s">
        <v>139</v>
      </c>
      <c r="F1364" s="1" t="s">
        <v>713</v>
      </c>
      <c r="G1364" s="1" t="s">
        <v>653</v>
      </c>
      <c r="H1364" s="1" t="s">
        <v>765</v>
      </c>
      <c r="I1364" s="1" t="s">
        <v>39</v>
      </c>
      <c r="J1364" s="1" t="s">
        <v>210</v>
      </c>
      <c r="K1364" s="1" t="s">
        <v>214</v>
      </c>
      <c r="L1364" s="2">
        <v>809</v>
      </c>
      <c r="M1364" s="1" t="s">
        <v>1087</v>
      </c>
      <c r="N1364" s="1" t="s">
        <v>887</v>
      </c>
      <c r="O1364" s="1" t="s">
        <v>170</v>
      </c>
      <c r="P1364" s="1" t="s">
        <v>1312</v>
      </c>
      <c r="Q1364" s="1" t="s">
        <v>1486</v>
      </c>
      <c r="R1364" s="1" t="s">
        <v>1828</v>
      </c>
      <c r="S1364" s="1" t="s">
        <v>4771</v>
      </c>
      <c r="T1364" s="1" t="s">
        <v>2132</v>
      </c>
      <c r="U1364" s="1" t="s">
        <v>1791</v>
      </c>
      <c r="V1364" s="1"/>
      <c r="W1364" s="1" t="s">
        <v>667</v>
      </c>
      <c r="X1364" s="1" t="e">
        <f t="shared" si="105"/>
        <v>#N/A</v>
      </c>
      <c r="Y1364" s="1" t="e">
        <f t="shared" si="106"/>
        <v>#N/A</v>
      </c>
      <c r="Z1364" s="1" t="e">
        <f t="shared" si="107"/>
        <v>#N/A</v>
      </c>
      <c r="AA1364" s="1" t="e">
        <f t="shared" si="108"/>
        <v>#N/A</v>
      </c>
      <c r="AB1364" s="1" t="e">
        <f t="shared" si="109"/>
        <v>#N/A</v>
      </c>
    </row>
    <row r="1365" spans="1:28" hidden="1" x14ac:dyDescent="0.3">
      <c r="A1365" s="1">
        <v>1646</v>
      </c>
      <c r="B1365" s="1" t="s">
        <v>376</v>
      </c>
      <c r="C1365" s="5">
        <v>43993.427291666667</v>
      </c>
      <c r="D1365" s="1" t="s">
        <v>4772</v>
      </c>
      <c r="E1365" s="1" t="s">
        <v>139</v>
      </c>
      <c r="F1365" s="1" t="s">
        <v>713</v>
      </c>
      <c r="G1365" s="1" t="s">
        <v>653</v>
      </c>
      <c r="H1365" s="1" t="s">
        <v>765</v>
      </c>
      <c r="I1365" s="1" t="s">
        <v>39</v>
      </c>
      <c r="J1365" s="1" t="s">
        <v>682</v>
      </c>
      <c r="K1365" s="1" t="s">
        <v>376</v>
      </c>
      <c r="L1365" s="2">
        <v>1023</v>
      </c>
      <c r="M1365" s="1" t="s">
        <v>4383</v>
      </c>
      <c r="N1365" s="1" t="s">
        <v>887</v>
      </c>
      <c r="O1365" s="1" t="s">
        <v>170</v>
      </c>
      <c r="P1365" s="1" t="s">
        <v>1312</v>
      </c>
      <c r="Q1365" s="1" t="s">
        <v>1486</v>
      </c>
      <c r="R1365" s="1" t="s">
        <v>218</v>
      </c>
      <c r="S1365" s="1" t="s">
        <v>4773</v>
      </c>
      <c r="T1365" s="1" t="s">
        <v>2132</v>
      </c>
      <c r="U1365" s="1" t="s">
        <v>1791</v>
      </c>
      <c r="V1365" s="1"/>
      <c r="W1365" s="1" t="s">
        <v>667</v>
      </c>
      <c r="X1365" s="1" t="e">
        <f t="shared" si="105"/>
        <v>#N/A</v>
      </c>
      <c r="Y1365" s="1" t="e">
        <f t="shared" si="106"/>
        <v>#N/A</v>
      </c>
      <c r="Z1365" s="1" t="e">
        <f t="shared" si="107"/>
        <v>#N/A</v>
      </c>
      <c r="AA1365" s="1" t="e">
        <f t="shared" si="108"/>
        <v>#N/A</v>
      </c>
      <c r="AB1365" s="1" t="e">
        <f t="shared" si="109"/>
        <v>#N/A</v>
      </c>
    </row>
    <row r="1366" spans="1:28" hidden="1" x14ac:dyDescent="0.3">
      <c r="A1366" s="1">
        <v>1647</v>
      </c>
      <c r="B1366" s="1" t="s">
        <v>945</v>
      </c>
      <c r="C1366" s="5">
        <v>43993.437326388892</v>
      </c>
      <c r="D1366" s="1" t="s">
        <v>4774</v>
      </c>
      <c r="E1366" s="1" t="s">
        <v>139</v>
      </c>
      <c r="F1366" s="1" t="s">
        <v>713</v>
      </c>
      <c r="G1366" s="1" t="s">
        <v>653</v>
      </c>
      <c r="H1366" s="1" t="s">
        <v>765</v>
      </c>
      <c r="I1366" s="1" t="s">
        <v>39</v>
      </c>
      <c r="J1366" s="1" t="s">
        <v>210</v>
      </c>
      <c r="K1366" s="1" t="s">
        <v>214</v>
      </c>
      <c r="L1366" s="2">
        <v>408</v>
      </c>
      <c r="M1366" s="1" t="s">
        <v>717</v>
      </c>
      <c r="N1366" s="1" t="s">
        <v>887</v>
      </c>
      <c r="O1366" s="1" t="s">
        <v>170</v>
      </c>
      <c r="P1366" s="1" t="s">
        <v>1312</v>
      </c>
      <c r="Q1366" s="1" t="s">
        <v>1486</v>
      </c>
      <c r="R1366" s="1" t="s">
        <v>1828</v>
      </c>
      <c r="S1366" s="1" t="s">
        <v>4775</v>
      </c>
      <c r="T1366" s="1" t="s">
        <v>2132</v>
      </c>
      <c r="U1366" s="1" t="s">
        <v>1791</v>
      </c>
      <c r="V1366" s="1"/>
      <c r="W1366" s="1" t="s">
        <v>667</v>
      </c>
      <c r="X1366" s="1" t="e">
        <f t="shared" si="105"/>
        <v>#N/A</v>
      </c>
      <c r="Y1366" s="1" t="e">
        <f t="shared" si="106"/>
        <v>#N/A</v>
      </c>
      <c r="Z1366" s="1" t="e">
        <f t="shared" si="107"/>
        <v>#N/A</v>
      </c>
      <c r="AA1366" s="1" t="e">
        <f t="shared" si="108"/>
        <v>#N/A</v>
      </c>
      <c r="AB1366" s="1" t="e">
        <f t="shared" si="109"/>
        <v>#N/A</v>
      </c>
    </row>
    <row r="1367" spans="1:28" hidden="1" x14ac:dyDescent="0.3">
      <c r="A1367" s="1">
        <v>1648</v>
      </c>
      <c r="B1367" s="1" t="s">
        <v>73</v>
      </c>
      <c r="C1367" s="5">
        <v>43993.441689814812</v>
      </c>
      <c r="D1367" s="1" t="s">
        <v>4776</v>
      </c>
      <c r="E1367" s="1" t="s">
        <v>139</v>
      </c>
      <c r="F1367" s="1" t="s">
        <v>713</v>
      </c>
      <c r="G1367" s="1" t="s">
        <v>653</v>
      </c>
      <c r="H1367" s="1" t="s">
        <v>765</v>
      </c>
      <c r="I1367" s="1" t="s">
        <v>39</v>
      </c>
      <c r="J1367" s="1" t="s">
        <v>79</v>
      </c>
      <c r="K1367" s="1" t="s">
        <v>73</v>
      </c>
      <c r="L1367" s="2">
        <v>621</v>
      </c>
      <c r="M1367" s="1" t="s">
        <v>675</v>
      </c>
      <c r="N1367" s="1" t="s">
        <v>887</v>
      </c>
      <c r="O1367" s="1" t="s">
        <v>170</v>
      </c>
      <c r="P1367" s="1" t="s">
        <v>1312</v>
      </c>
      <c r="Q1367" s="1" t="s">
        <v>1486</v>
      </c>
      <c r="R1367" s="1" t="s">
        <v>1828</v>
      </c>
      <c r="S1367" s="1" t="s">
        <v>4752</v>
      </c>
      <c r="T1367" s="1" t="s">
        <v>6239</v>
      </c>
      <c r="U1367" s="1" t="s">
        <v>851</v>
      </c>
      <c r="V1367" s="1"/>
      <c r="W1367" s="1" t="s">
        <v>852</v>
      </c>
      <c r="X1367" s="1" t="e">
        <f t="shared" si="105"/>
        <v>#N/A</v>
      </c>
      <c r="Y1367" s="1" t="e">
        <f t="shared" si="106"/>
        <v>#N/A</v>
      </c>
      <c r="Z1367" s="1" t="e">
        <f t="shared" si="107"/>
        <v>#N/A</v>
      </c>
      <c r="AA1367" s="1" t="e">
        <f t="shared" si="108"/>
        <v>#N/A</v>
      </c>
      <c r="AB1367" s="1" t="e">
        <f t="shared" si="109"/>
        <v>#N/A</v>
      </c>
    </row>
    <row r="1368" spans="1:28" hidden="1" x14ac:dyDescent="0.3">
      <c r="A1368" s="1">
        <v>1649</v>
      </c>
      <c r="B1368" s="1" t="s">
        <v>1162</v>
      </c>
      <c r="C1368" s="5">
        <v>43993.44390046296</v>
      </c>
      <c r="D1368" s="1" t="s">
        <v>4777</v>
      </c>
      <c r="E1368" s="1" t="s">
        <v>139</v>
      </c>
      <c r="F1368" s="1" t="s">
        <v>713</v>
      </c>
      <c r="G1368" s="1" t="s">
        <v>653</v>
      </c>
      <c r="H1368" s="1" t="s">
        <v>765</v>
      </c>
      <c r="I1368" s="1" t="s">
        <v>39</v>
      </c>
      <c r="J1368" s="1" t="s">
        <v>210</v>
      </c>
      <c r="K1368" s="1" t="s">
        <v>214</v>
      </c>
      <c r="L1368" s="2">
        <v>53</v>
      </c>
      <c r="M1368" s="1" t="s">
        <v>728</v>
      </c>
      <c r="N1368" s="1" t="s">
        <v>887</v>
      </c>
      <c r="O1368" s="1" t="s">
        <v>170</v>
      </c>
      <c r="P1368" s="1" t="s">
        <v>1312</v>
      </c>
      <c r="Q1368" s="1" t="s">
        <v>1486</v>
      </c>
      <c r="R1368" s="1" t="s">
        <v>1828</v>
      </c>
      <c r="S1368" s="1" t="s">
        <v>4778</v>
      </c>
      <c r="T1368" s="1" t="s">
        <v>2132</v>
      </c>
      <c r="U1368" s="1" t="s">
        <v>1791</v>
      </c>
      <c r="V1368" s="1"/>
      <c r="W1368" s="1" t="s">
        <v>667</v>
      </c>
      <c r="X1368" s="1" t="e">
        <f t="shared" si="105"/>
        <v>#N/A</v>
      </c>
      <c r="Y1368" s="1" t="e">
        <f t="shared" si="106"/>
        <v>#N/A</v>
      </c>
      <c r="Z1368" s="1" t="e">
        <f t="shared" si="107"/>
        <v>#N/A</v>
      </c>
      <c r="AA1368" s="1" t="e">
        <f t="shared" si="108"/>
        <v>#N/A</v>
      </c>
      <c r="AB1368" s="1" t="e">
        <f t="shared" si="109"/>
        <v>#N/A</v>
      </c>
    </row>
    <row r="1369" spans="1:28" hidden="1" x14ac:dyDescent="0.3">
      <c r="A1369" s="1">
        <v>1650</v>
      </c>
      <c r="B1369" s="1" t="s">
        <v>1277</v>
      </c>
      <c r="C1369" s="5">
        <v>43993.445069444446</v>
      </c>
      <c r="D1369" s="1" t="s">
        <v>4779</v>
      </c>
      <c r="E1369" s="1" t="s">
        <v>139</v>
      </c>
      <c r="F1369" s="1" t="s">
        <v>713</v>
      </c>
      <c r="G1369" s="1" t="s">
        <v>653</v>
      </c>
      <c r="H1369" s="1" t="s">
        <v>765</v>
      </c>
      <c r="I1369" s="1" t="s">
        <v>39</v>
      </c>
      <c r="J1369" s="1" t="s">
        <v>210</v>
      </c>
      <c r="K1369" s="1" t="s">
        <v>214</v>
      </c>
      <c r="L1369" s="2">
        <v>775</v>
      </c>
      <c r="M1369" s="1" t="s">
        <v>4183</v>
      </c>
      <c r="N1369" s="1" t="s">
        <v>887</v>
      </c>
      <c r="O1369" s="1" t="s">
        <v>170</v>
      </c>
      <c r="P1369" s="1" t="s">
        <v>1312</v>
      </c>
      <c r="Q1369" s="1" t="s">
        <v>1486</v>
      </c>
      <c r="R1369" s="1" t="s">
        <v>1828</v>
      </c>
      <c r="S1369" s="1" t="s">
        <v>4780</v>
      </c>
      <c r="T1369" s="1" t="s">
        <v>1770</v>
      </c>
      <c r="U1369" s="1" t="s">
        <v>851</v>
      </c>
      <c r="V1369" s="1"/>
      <c r="W1369" s="1" t="s">
        <v>852</v>
      </c>
      <c r="X1369" s="1" t="e">
        <f t="shared" si="105"/>
        <v>#N/A</v>
      </c>
      <c r="Y1369" s="1" t="e">
        <f t="shared" si="106"/>
        <v>#N/A</v>
      </c>
      <c r="Z1369" s="1" t="e">
        <f t="shared" si="107"/>
        <v>#N/A</v>
      </c>
      <c r="AA1369" s="1" t="e">
        <f t="shared" si="108"/>
        <v>#N/A</v>
      </c>
      <c r="AB1369" s="1" t="e">
        <f t="shared" si="109"/>
        <v>#N/A</v>
      </c>
    </row>
    <row r="1370" spans="1:28" hidden="1" x14ac:dyDescent="0.3">
      <c r="A1370" s="1">
        <v>1651</v>
      </c>
      <c r="B1370" s="1" t="s">
        <v>1277</v>
      </c>
      <c r="C1370" s="5">
        <v>43993.452615740738</v>
      </c>
      <c r="D1370" s="1" t="s">
        <v>4781</v>
      </c>
      <c r="E1370" s="1" t="s">
        <v>139</v>
      </c>
      <c r="F1370" s="1" t="s">
        <v>713</v>
      </c>
      <c r="G1370" s="1" t="s">
        <v>653</v>
      </c>
      <c r="H1370" s="1" t="s">
        <v>765</v>
      </c>
      <c r="I1370" s="1" t="s">
        <v>39</v>
      </c>
      <c r="J1370" s="1" t="s">
        <v>210</v>
      </c>
      <c r="K1370" s="1" t="s">
        <v>214</v>
      </c>
      <c r="L1370" s="2">
        <v>775</v>
      </c>
      <c r="M1370" s="1" t="s">
        <v>4183</v>
      </c>
      <c r="N1370" s="1" t="s">
        <v>887</v>
      </c>
      <c r="O1370" s="1" t="s">
        <v>170</v>
      </c>
      <c r="P1370" s="1" t="s">
        <v>1312</v>
      </c>
      <c r="Q1370" s="1" t="s">
        <v>1486</v>
      </c>
      <c r="R1370" s="1" t="s">
        <v>1828</v>
      </c>
      <c r="S1370" s="1" t="s">
        <v>4771</v>
      </c>
      <c r="T1370" s="1" t="s">
        <v>1770</v>
      </c>
      <c r="U1370" s="1" t="s">
        <v>851</v>
      </c>
      <c r="V1370" s="1"/>
      <c r="W1370" s="1" t="s">
        <v>852</v>
      </c>
      <c r="X1370" s="1" t="e">
        <f t="shared" si="105"/>
        <v>#N/A</v>
      </c>
      <c r="Y1370" s="1" t="e">
        <f t="shared" si="106"/>
        <v>#N/A</v>
      </c>
      <c r="Z1370" s="1" t="e">
        <f t="shared" si="107"/>
        <v>#N/A</v>
      </c>
      <c r="AA1370" s="1" t="e">
        <f t="shared" si="108"/>
        <v>#N/A</v>
      </c>
      <c r="AB1370" s="1" t="e">
        <f t="shared" si="109"/>
        <v>#N/A</v>
      </c>
    </row>
    <row r="1371" spans="1:28" hidden="1" x14ac:dyDescent="0.3">
      <c r="A1371" s="1">
        <v>1652</v>
      </c>
      <c r="B1371" s="1" t="s">
        <v>207</v>
      </c>
      <c r="C1371" s="5">
        <v>43993.461122685185</v>
      </c>
      <c r="D1371" s="1" t="s">
        <v>4782</v>
      </c>
      <c r="E1371" s="1" t="s">
        <v>139</v>
      </c>
      <c r="F1371" s="1" t="s">
        <v>713</v>
      </c>
      <c r="G1371" s="1" t="s">
        <v>653</v>
      </c>
      <c r="H1371" s="1" t="s">
        <v>765</v>
      </c>
      <c r="I1371" s="1" t="s">
        <v>123</v>
      </c>
      <c r="J1371" s="1" t="s">
        <v>211</v>
      </c>
      <c r="K1371" s="1" t="s">
        <v>207</v>
      </c>
      <c r="L1371" s="2">
        <v>698</v>
      </c>
      <c r="M1371" s="1" t="s">
        <v>910</v>
      </c>
      <c r="N1371" s="1" t="s">
        <v>887</v>
      </c>
      <c r="O1371" s="1" t="s">
        <v>170</v>
      </c>
      <c r="P1371" s="1" t="s">
        <v>1312</v>
      </c>
      <c r="Q1371" s="1" t="s">
        <v>1486</v>
      </c>
      <c r="R1371" s="1" t="s">
        <v>218</v>
      </c>
      <c r="S1371" s="1" t="s">
        <v>1004</v>
      </c>
      <c r="T1371" s="1" t="s">
        <v>2132</v>
      </c>
      <c r="U1371" s="1" t="s">
        <v>1791</v>
      </c>
      <c r="V1371" s="1"/>
      <c r="W1371" s="1" t="s">
        <v>667</v>
      </c>
      <c r="X1371" s="1" t="e">
        <f t="shared" si="105"/>
        <v>#N/A</v>
      </c>
      <c r="Y1371" s="1" t="e">
        <f t="shared" si="106"/>
        <v>#N/A</v>
      </c>
      <c r="Z1371" s="1" t="e">
        <f t="shared" si="107"/>
        <v>#N/A</v>
      </c>
      <c r="AA1371" s="1" t="e">
        <f t="shared" si="108"/>
        <v>#N/A</v>
      </c>
      <c r="AB1371" s="1" t="e">
        <f t="shared" si="109"/>
        <v>#N/A</v>
      </c>
    </row>
    <row r="1372" spans="1:28" hidden="1" x14ac:dyDescent="0.3">
      <c r="A1372" s="1">
        <v>1653</v>
      </c>
      <c r="B1372" s="1" t="s">
        <v>73</v>
      </c>
      <c r="C1372" s="5">
        <v>43993.465532407405</v>
      </c>
      <c r="D1372" s="1" t="s">
        <v>4783</v>
      </c>
      <c r="E1372" s="1" t="s">
        <v>139</v>
      </c>
      <c r="F1372" s="1" t="s">
        <v>713</v>
      </c>
      <c r="G1372" s="1" t="s">
        <v>653</v>
      </c>
      <c r="H1372" s="1" t="s">
        <v>765</v>
      </c>
      <c r="I1372" s="1" t="s">
        <v>39</v>
      </c>
      <c r="J1372" s="1" t="s">
        <v>79</v>
      </c>
      <c r="K1372" s="1" t="s">
        <v>73</v>
      </c>
      <c r="L1372" s="2">
        <v>832</v>
      </c>
      <c r="M1372" s="1" t="s">
        <v>1025</v>
      </c>
      <c r="N1372" s="1" t="s">
        <v>887</v>
      </c>
      <c r="O1372" s="1" t="s">
        <v>170</v>
      </c>
      <c r="P1372" s="1" t="s">
        <v>1312</v>
      </c>
      <c r="Q1372" s="1" t="s">
        <v>1486</v>
      </c>
      <c r="R1372" s="1" t="s">
        <v>1828</v>
      </c>
      <c r="S1372" s="1" t="s">
        <v>4768</v>
      </c>
      <c r="T1372" s="1" t="s">
        <v>6239</v>
      </c>
      <c r="U1372" s="1" t="s">
        <v>851</v>
      </c>
      <c r="V1372" s="1"/>
      <c r="W1372" s="1" t="s">
        <v>852</v>
      </c>
      <c r="X1372" s="1" t="e">
        <f t="shared" si="105"/>
        <v>#N/A</v>
      </c>
      <c r="Y1372" s="1" t="e">
        <f t="shared" si="106"/>
        <v>#N/A</v>
      </c>
      <c r="Z1372" s="1" t="e">
        <f t="shared" si="107"/>
        <v>#N/A</v>
      </c>
      <c r="AA1372" s="1" t="e">
        <f t="shared" si="108"/>
        <v>#N/A</v>
      </c>
      <c r="AB1372" s="1" t="e">
        <f t="shared" si="109"/>
        <v>#N/A</v>
      </c>
    </row>
    <row r="1373" spans="1:28" hidden="1" x14ac:dyDescent="0.3">
      <c r="A1373" s="1">
        <v>1654</v>
      </c>
      <c r="B1373" s="1" t="s">
        <v>1162</v>
      </c>
      <c r="C1373" s="5">
        <v>43993.475486111114</v>
      </c>
      <c r="D1373" s="1" t="s">
        <v>4784</v>
      </c>
      <c r="E1373" s="1" t="s">
        <v>139</v>
      </c>
      <c r="F1373" s="1" t="s">
        <v>713</v>
      </c>
      <c r="G1373" s="1" t="s">
        <v>653</v>
      </c>
      <c r="H1373" s="1" t="s">
        <v>765</v>
      </c>
      <c r="I1373" s="1" t="s">
        <v>39</v>
      </c>
      <c r="J1373" s="1" t="s">
        <v>210</v>
      </c>
      <c r="K1373" s="1" t="s">
        <v>214</v>
      </c>
      <c r="L1373" s="2">
        <v>942</v>
      </c>
      <c r="M1373" s="1" t="s">
        <v>744</v>
      </c>
      <c r="N1373" s="1" t="s">
        <v>887</v>
      </c>
      <c r="O1373" s="1" t="s">
        <v>170</v>
      </c>
      <c r="P1373" s="1" t="s">
        <v>1312</v>
      </c>
      <c r="Q1373" s="1" t="s">
        <v>1486</v>
      </c>
      <c r="R1373" s="1" t="s">
        <v>1828</v>
      </c>
      <c r="S1373" s="1" t="s">
        <v>4778</v>
      </c>
      <c r="T1373" s="1" t="s">
        <v>2132</v>
      </c>
      <c r="U1373" s="1" t="s">
        <v>1791</v>
      </c>
      <c r="V1373" s="1"/>
      <c r="W1373" s="1" t="s">
        <v>667</v>
      </c>
      <c r="X1373" s="1" t="e">
        <f t="shared" si="105"/>
        <v>#N/A</v>
      </c>
      <c r="Y1373" s="1" t="e">
        <f t="shared" si="106"/>
        <v>#N/A</v>
      </c>
      <c r="Z1373" s="1" t="e">
        <f t="shared" si="107"/>
        <v>#N/A</v>
      </c>
      <c r="AA1373" s="1" t="e">
        <f t="shared" si="108"/>
        <v>#N/A</v>
      </c>
      <c r="AB1373" s="1" t="e">
        <f t="shared" si="109"/>
        <v>#N/A</v>
      </c>
    </row>
    <row r="1374" spans="1:28" hidden="1" x14ac:dyDescent="0.3">
      <c r="A1374" s="1">
        <v>1657</v>
      </c>
      <c r="B1374" s="1" t="s">
        <v>207</v>
      </c>
      <c r="C1374" s="5">
        <v>43993.501574074071</v>
      </c>
      <c r="D1374" s="1" t="s">
        <v>4786</v>
      </c>
      <c r="E1374" s="1" t="s">
        <v>139</v>
      </c>
      <c r="F1374" s="1" t="s">
        <v>713</v>
      </c>
      <c r="G1374" s="1" t="s">
        <v>653</v>
      </c>
      <c r="H1374" s="1" t="s">
        <v>765</v>
      </c>
      <c r="I1374" s="1" t="s">
        <v>123</v>
      </c>
      <c r="J1374" s="1" t="s">
        <v>50</v>
      </c>
      <c r="K1374" s="1" t="s">
        <v>207</v>
      </c>
      <c r="L1374" s="2">
        <v>744</v>
      </c>
      <c r="M1374" s="1" t="s">
        <v>1075</v>
      </c>
      <c r="N1374" s="1" t="s">
        <v>887</v>
      </c>
      <c r="O1374" s="1" t="s">
        <v>170</v>
      </c>
      <c r="P1374" s="1" t="s">
        <v>1312</v>
      </c>
      <c r="Q1374" s="1" t="s">
        <v>1486</v>
      </c>
      <c r="R1374" s="1" t="s">
        <v>218</v>
      </c>
      <c r="S1374" s="1" t="s">
        <v>1004</v>
      </c>
      <c r="T1374" s="1" t="s">
        <v>1770</v>
      </c>
      <c r="U1374" s="1" t="s">
        <v>851</v>
      </c>
      <c r="V1374" s="1"/>
      <c r="W1374" s="1" t="s">
        <v>852</v>
      </c>
      <c r="X1374" s="1" t="e">
        <f t="shared" si="105"/>
        <v>#N/A</v>
      </c>
      <c r="Y1374" s="1" t="e">
        <f t="shared" si="106"/>
        <v>#N/A</v>
      </c>
      <c r="Z1374" s="1" t="e">
        <f t="shared" si="107"/>
        <v>#N/A</v>
      </c>
      <c r="AA1374" s="1" t="e">
        <f t="shared" si="108"/>
        <v>#N/A</v>
      </c>
      <c r="AB1374" s="1" t="e">
        <f t="shared" si="109"/>
        <v>#N/A</v>
      </c>
    </row>
    <row r="1375" spans="1:28" hidden="1" x14ac:dyDescent="0.3">
      <c r="A1375" s="1">
        <v>1658</v>
      </c>
      <c r="B1375" s="1" t="s">
        <v>1277</v>
      </c>
      <c r="C1375" s="5">
        <v>43993.504074074073</v>
      </c>
      <c r="D1375" s="1" t="s">
        <v>4787</v>
      </c>
      <c r="E1375" s="1" t="s">
        <v>139</v>
      </c>
      <c r="F1375" s="1" t="s">
        <v>713</v>
      </c>
      <c r="G1375" s="1" t="s">
        <v>653</v>
      </c>
      <c r="H1375" s="1" t="s">
        <v>765</v>
      </c>
      <c r="I1375" s="1" t="s">
        <v>39</v>
      </c>
      <c r="J1375" s="1" t="s">
        <v>210</v>
      </c>
      <c r="K1375" s="1" t="s">
        <v>214</v>
      </c>
      <c r="L1375" s="2">
        <v>17</v>
      </c>
      <c r="M1375" s="1" t="s">
        <v>1782</v>
      </c>
      <c r="N1375" s="1" t="s">
        <v>887</v>
      </c>
      <c r="O1375" s="1" t="s">
        <v>170</v>
      </c>
      <c r="P1375" s="1" t="s">
        <v>1312</v>
      </c>
      <c r="Q1375" s="1" t="s">
        <v>1486</v>
      </c>
      <c r="R1375" s="1" t="s">
        <v>1828</v>
      </c>
      <c r="S1375" s="1" t="s">
        <v>4771</v>
      </c>
      <c r="T1375" s="1" t="s">
        <v>1770</v>
      </c>
      <c r="U1375" s="1" t="s">
        <v>851</v>
      </c>
      <c r="V1375" s="1"/>
      <c r="W1375" s="1" t="s">
        <v>852</v>
      </c>
      <c r="X1375" s="1" t="e">
        <f t="shared" si="105"/>
        <v>#N/A</v>
      </c>
      <c r="Y1375" s="1" t="e">
        <f t="shared" si="106"/>
        <v>#N/A</v>
      </c>
      <c r="Z1375" s="1" t="e">
        <f t="shared" si="107"/>
        <v>#N/A</v>
      </c>
      <c r="AA1375" s="1" t="e">
        <f t="shared" si="108"/>
        <v>#N/A</v>
      </c>
      <c r="AB1375" s="1" t="e">
        <f t="shared" si="109"/>
        <v>#N/A</v>
      </c>
    </row>
    <row r="1376" spans="1:28" hidden="1" x14ac:dyDescent="0.3">
      <c r="A1376" s="1">
        <v>1659</v>
      </c>
      <c r="B1376" s="1" t="s">
        <v>906</v>
      </c>
      <c r="C1376" s="5">
        <v>43993.505567129629</v>
      </c>
      <c r="D1376" s="1" t="s">
        <v>4788</v>
      </c>
      <c r="E1376" s="1" t="s">
        <v>139</v>
      </c>
      <c r="F1376" s="1" t="s">
        <v>713</v>
      </c>
      <c r="G1376" s="1" t="s">
        <v>653</v>
      </c>
      <c r="H1376" s="1" t="s">
        <v>765</v>
      </c>
      <c r="I1376" s="1" t="s">
        <v>477</v>
      </c>
      <c r="J1376" s="1" t="s">
        <v>210</v>
      </c>
      <c r="K1376" s="1" t="s">
        <v>340</v>
      </c>
      <c r="L1376" s="2">
        <v>704</v>
      </c>
      <c r="M1376" s="1" t="s">
        <v>747</v>
      </c>
      <c r="N1376" s="1" t="s">
        <v>887</v>
      </c>
      <c r="O1376" s="1" t="s">
        <v>170</v>
      </c>
      <c r="P1376" s="1" t="s">
        <v>1312</v>
      </c>
      <c r="Q1376" s="1" t="s">
        <v>1486</v>
      </c>
      <c r="R1376" s="1" t="s">
        <v>218</v>
      </c>
      <c r="S1376" s="1" t="s">
        <v>1141</v>
      </c>
      <c r="T1376" s="1" t="s">
        <v>2132</v>
      </c>
      <c r="U1376" s="1" t="s">
        <v>1791</v>
      </c>
      <c r="V1376" s="1"/>
      <c r="W1376" s="1" t="s">
        <v>667</v>
      </c>
      <c r="X1376" s="1" t="e">
        <f t="shared" si="105"/>
        <v>#N/A</v>
      </c>
      <c r="Y1376" s="1" t="e">
        <f t="shared" si="106"/>
        <v>#N/A</v>
      </c>
      <c r="Z1376" s="1" t="e">
        <f t="shared" si="107"/>
        <v>#N/A</v>
      </c>
      <c r="AA1376" s="1" t="e">
        <f t="shared" si="108"/>
        <v>#N/A</v>
      </c>
      <c r="AB1376" s="1" t="e">
        <f t="shared" si="109"/>
        <v>#N/A</v>
      </c>
    </row>
    <row r="1377" spans="1:28" hidden="1" x14ac:dyDescent="0.3">
      <c r="A1377" s="1">
        <v>1660</v>
      </c>
      <c r="B1377" s="1" t="s">
        <v>207</v>
      </c>
      <c r="C1377" s="5">
        <v>43993.510231481479</v>
      </c>
      <c r="D1377" s="1" t="s">
        <v>4789</v>
      </c>
      <c r="E1377" s="1" t="s">
        <v>139</v>
      </c>
      <c r="F1377" s="1" t="s">
        <v>713</v>
      </c>
      <c r="G1377" s="1" t="s">
        <v>653</v>
      </c>
      <c r="H1377" s="1" t="s">
        <v>765</v>
      </c>
      <c r="I1377" s="1" t="s">
        <v>123</v>
      </c>
      <c r="J1377" s="1" t="s">
        <v>211</v>
      </c>
      <c r="K1377" s="1" t="s">
        <v>207</v>
      </c>
      <c r="L1377" s="2">
        <v>627</v>
      </c>
      <c r="M1377" s="1" t="s">
        <v>988</v>
      </c>
      <c r="N1377" s="1" t="s">
        <v>887</v>
      </c>
      <c r="O1377" s="1" t="s">
        <v>170</v>
      </c>
      <c r="P1377" s="1" t="s">
        <v>1312</v>
      </c>
      <c r="Q1377" s="1" t="s">
        <v>1486</v>
      </c>
      <c r="R1377" s="1" t="s">
        <v>218</v>
      </c>
      <c r="S1377" s="1" t="s">
        <v>1004</v>
      </c>
      <c r="T1377" s="1" t="s">
        <v>2132</v>
      </c>
      <c r="U1377" s="1" t="s">
        <v>1791</v>
      </c>
      <c r="V1377" s="1"/>
      <c r="W1377" s="1" t="s">
        <v>667</v>
      </c>
      <c r="X1377" s="1" t="e">
        <f t="shared" si="105"/>
        <v>#N/A</v>
      </c>
      <c r="Y1377" s="1" t="e">
        <f t="shared" si="106"/>
        <v>#N/A</v>
      </c>
      <c r="Z1377" s="1" t="e">
        <f t="shared" si="107"/>
        <v>#N/A</v>
      </c>
      <c r="AA1377" s="1" t="e">
        <f t="shared" si="108"/>
        <v>#N/A</v>
      </c>
      <c r="AB1377" s="1" t="e">
        <f t="shared" si="109"/>
        <v>#N/A</v>
      </c>
    </row>
    <row r="1378" spans="1:28" hidden="1" x14ac:dyDescent="0.3">
      <c r="A1378" s="1">
        <v>1661</v>
      </c>
      <c r="B1378" s="1" t="s">
        <v>906</v>
      </c>
      <c r="C1378" s="5">
        <v>43993.513958333337</v>
      </c>
      <c r="D1378" s="1" t="s">
        <v>4790</v>
      </c>
      <c r="E1378" s="1" t="s">
        <v>139</v>
      </c>
      <c r="F1378" s="1" t="s">
        <v>713</v>
      </c>
      <c r="G1378" s="1" t="s">
        <v>653</v>
      </c>
      <c r="H1378" s="1" t="s">
        <v>765</v>
      </c>
      <c r="I1378" s="1" t="s">
        <v>123</v>
      </c>
      <c r="J1378" s="1" t="s">
        <v>746</v>
      </c>
      <c r="K1378" s="1" t="s">
        <v>340</v>
      </c>
      <c r="L1378" s="2">
        <v>769</v>
      </c>
      <c r="M1378" s="1" t="s">
        <v>1268</v>
      </c>
      <c r="N1378" s="1" t="s">
        <v>887</v>
      </c>
      <c r="O1378" s="1" t="s">
        <v>170</v>
      </c>
      <c r="P1378" s="1" t="s">
        <v>1312</v>
      </c>
      <c r="Q1378" s="1" t="s">
        <v>1486</v>
      </c>
      <c r="R1378" s="1" t="s">
        <v>218</v>
      </c>
      <c r="S1378" s="1" t="s">
        <v>1141</v>
      </c>
      <c r="T1378" s="1" t="s">
        <v>2132</v>
      </c>
      <c r="U1378" s="1" t="s">
        <v>1791</v>
      </c>
      <c r="V1378" s="1"/>
      <c r="W1378" s="1" t="s">
        <v>667</v>
      </c>
      <c r="X1378" s="1" t="e">
        <f t="shared" si="105"/>
        <v>#N/A</v>
      </c>
      <c r="Y1378" s="1" t="e">
        <f t="shared" si="106"/>
        <v>#N/A</v>
      </c>
      <c r="Z1378" s="1" t="e">
        <f t="shared" si="107"/>
        <v>#N/A</v>
      </c>
      <c r="AA1378" s="1" t="e">
        <f t="shared" si="108"/>
        <v>#N/A</v>
      </c>
      <c r="AB1378" s="1" t="e">
        <f t="shared" si="109"/>
        <v>#N/A</v>
      </c>
    </row>
    <row r="1379" spans="1:28" hidden="1" x14ac:dyDescent="0.3">
      <c r="A1379" s="1">
        <v>1662</v>
      </c>
      <c r="B1379" s="1" t="s">
        <v>186</v>
      </c>
      <c r="C1379" s="5">
        <v>43993.51903935185</v>
      </c>
      <c r="D1379" s="1" t="s">
        <v>4791</v>
      </c>
      <c r="E1379" s="1" t="s">
        <v>139</v>
      </c>
      <c r="F1379" s="1" t="s">
        <v>713</v>
      </c>
      <c r="G1379" s="1" t="s">
        <v>653</v>
      </c>
      <c r="H1379" s="1" t="s">
        <v>765</v>
      </c>
      <c r="I1379" s="1" t="s">
        <v>427</v>
      </c>
      <c r="J1379" s="1" t="s">
        <v>682</v>
      </c>
      <c r="K1379" s="1" t="s">
        <v>186</v>
      </c>
      <c r="L1379" s="2">
        <v>200</v>
      </c>
      <c r="M1379" s="1" t="s">
        <v>4047</v>
      </c>
      <c r="N1379" s="1" t="s">
        <v>6616</v>
      </c>
      <c r="O1379" s="1" t="s">
        <v>170</v>
      </c>
      <c r="P1379" s="1" t="s">
        <v>1312</v>
      </c>
      <c r="Q1379" s="1" t="s">
        <v>1486</v>
      </c>
      <c r="R1379" s="1" t="s">
        <v>1828</v>
      </c>
      <c r="S1379" s="1" t="s">
        <v>4792</v>
      </c>
      <c r="T1379" s="1" t="s">
        <v>2132</v>
      </c>
      <c r="U1379" s="1" t="s">
        <v>1791</v>
      </c>
      <c r="V1379" s="1"/>
      <c r="W1379" s="1" t="s">
        <v>667</v>
      </c>
      <c r="X1379" s="1" t="e">
        <f t="shared" si="105"/>
        <v>#N/A</v>
      </c>
      <c r="Y1379" s="1" t="e">
        <f t="shared" si="106"/>
        <v>#N/A</v>
      </c>
      <c r="Z1379" s="1" t="e">
        <f t="shared" si="107"/>
        <v>#N/A</v>
      </c>
      <c r="AA1379" s="1" t="e">
        <f t="shared" si="108"/>
        <v>#N/A</v>
      </c>
      <c r="AB1379" s="1" t="e">
        <f t="shared" si="109"/>
        <v>#N/A</v>
      </c>
    </row>
    <row r="1380" spans="1:28" hidden="1" x14ac:dyDescent="0.3">
      <c r="A1380" s="1">
        <v>1663</v>
      </c>
      <c r="B1380" s="1" t="s">
        <v>186</v>
      </c>
      <c r="C1380" s="5">
        <v>43993.524375000001</v>
      </c>
      <c r="D1380" s="1" t="s">
        <v>4793</v>
      </c>
      <c r="E1380" s="1" t="s">
        <v>139</v>
      </c>
      <c r="F1380" s="1" t="s">
        <v>713</v>
      </c>
      <c r="G1380" s="1" t="s">
        <v>653</v>
      </c>
      <c r="H1380" s="1" t="s">
        <v>765</v>
      </c>
      <c r="I1380" s="1" t="s">
        <v>39</v>
      </c>
      <c r="J1380" s="1" t="s">
        <v>682</v>
      </c>
      <c r="K1380" s="1" t="s">
        <v>186</v>
      </c>
      <c r="L1380" s="2">
        <v>450</v>
      </c>
      <c r="M1380" s="1" t="s">
        <v>1956</v>
      </c>
      <c r="N1380" s="1" t="s">
        <v>887</v>
      </c>
      <c r="O1380" s="1" t="s">
        <v>170</v>
      </c>
      <c r="P1380" s="1" t="s">
        <v>1312</v>
      </c>
      <c r="Q1380" s="1" t="s">
        <v>1486</v>
      </c>
      <c r="R1380" s="1" t="s">
        <v>1828</v>
      </c>
      <c r="S1380" s="1" t="s">
        <v>4792</v>
      </c>
      <c r="T1380" s="1" t="s">
        <v>1770</v>
      </c>
      <c r="U1380" s="1" t="s">
        <v>851</v>
      </c>
      <c r="V1380" s="1"/>
      <c r="W1380" s="1" t="s">
        <v>852</v>
      </c>
      <c r="X1380" s="1" t="e">
        <f t="shared" si="105"/>
        <v>#N/A</v>
      </c>
      <c r="Y1380" s="1" t="e">
        <f t="shared" si="106"/>
        <v>#N/A</v>
      </c>
      <c r="Z1380" s="1" t="e">
        <f t="shared" si="107"/>
        <v>#N/A</v>
      </c>
      <c r="AA1380" s="1" t="e">
        <f t="shared" si="108"/>
        <v>#N/A</v>
      </c>
      <c r="AB1380" s="1" t="e">
        <f t="shared" si="109"/>
        <v>#N/A</v>
      </c>
    </row>
    <row r="1381" spans="1:28" hidden="1" x14ac:dyDescent="0.3">
      <c r="A1381" s="1">
        <v>1664</v>
      </c>
      <c r="B1381" s="1" t="s">
        <v>186</v>
      </c>
      <c r="C1381" s="5">
        <v>43993.52857638889</v>
      </c>
      <c r="D1381" s="1" t="s">
        <v>4794</v>
      </c>
      <c r="E1381" s="1" t="s">
        <v>139</v>
      </c>
      <c r="F1381" s="1" t="s">
        <v>713</v>
      </c>
      <c r="G1381" s="1" t="s">
        <v>653</v>
      </c>
      <c r="H1381" s="1" t="s">
        <v>765</v>
      </c>
      <c r="I1381" s="1" t="s">
        <v>427</v>
      </c>
      <c r="J1381" s="1" t="s">
        <v>682</v>
      </c>
      <c r="K1381" s="1" t="s">
        <v>186</v>
      </c>
      <c r="L1381" s="2">
        <v>585</v>
      </c>
      <c r="M1381" s="1" t="s">
        <v>1247</v>
      </c>
      <c r="N1381" s="1" t="s">
        <v>887</v>
      </c>
      <c r="O1381" s="1" t="s">
        <v>170</v>
      </c>
      <c r="P1381" s="1" t="s">
        <v>1312</v>
      </c>
      <c r="Q1381" s="1" t="s">
        <v>1486</v>
      </c>
      <c r="R1381" s="1" t="s">
        <v>1828</v>
      </c>
      <c r="S1381" s="1" t="s">
        <v>4795</v>
      </c>
      <c r="T1381" s="1" t="s">
        <v>2132</v>
      </c>
      <c r="U1381" s="1" t="s">
        <v>1791</v>
      </c>
      <c r="V1381" s="1"/>
      <c r="W1381" s="1" t="s">
        <v>667</v>
      </c>
      <c r="X1381" s="1" t="e">
        <f t="shared" si="105"/>
        <v>#N/A</v>
      </c>
      <c r="Y1381" s="1" t="e">
        <f t="shared" si="106"/>
        <v>#N/A</v>
      </c>
      <c r="Z1381" s="1" t="e">
        <f t="shared" si="107"/>
        <v>#N/A</v>
      </c>
      <c r="AA1381" s="1" t="e">
        <f t="shared" si="108"/>
        <v>#N/A</v>
      </c>
      <c r="AB1381" s="1" t="e">
        <f t="shared" si="109"/>
        <v>#N/A</v>
      </c>
    </row>
    <row r="1382" spans="1:28" hidden="1" x14ac:dyDescent="0.3">
      <c r="A1382" s="1">
        <v>1665</v>
      </c>
      <c r="B1382" s="1" t="s">
        <v>1162</v>
      </c>
      <c r="C1382" s="5">
        <v>43993.530729166669</v>
      </c>
      <c r="D1382" s="1" t="s">
        <v>4796</v>
      </c>
      <c r="E1382" s="1" t="s">
        <v>139</v>
      </c>
      <c r="F1382" s="1" t="s">
        <v>713</v>
      </c>
      <c r="G1382" s="1" t="s">
        <v>653</v>
      </c>
      <c r="H1382" s="1" t="s">
        <v>765</v>
      </c>
      <c r="I1382" s="1" t="s">
        <v>39</v>
      </c>
      <c r="J1382" s="1" t="s">
        <v>210</v>
      </c>
      <c r="K1382" s="1" t="s">
        <v>214</v>
      </c>
      <c r="L1382" s="2">
        <v>2282</v>
      </c>
      <c r="M1382" s="1" t="s">
        <v>4329</v>
      </c>
      <c r="N1382" s="1" t="s">
        <v>887</v>
      </c>
      <c r="O1382" s="1" t="s">
        <v>170</v>
      </c>
      <c r="P1382" s="1" t="s">
        <v>1312</v>
      </c>
      <c r="Q1382" s="1" t="s">
        <v>1486</v>
      </c>
      <c r="R1382" s="1" t="s">
        <v>1828</v>
      </c>
      <c r="S1382" s="1" t="s">
        <v>4778</v>
      </c>
      <c r="T1382" s="1" t="s">
        <v>2132</v>
      </c>
      <c r="U1382" s="1" t="s">
        <v>1791</v>
      </c>
      <c r="V1382" s="1"/>
      <c r="W1382" s="1" t="s">
        <v>667</v>
      </c>
      <c r="X1382" s="1" t="e">
        <f t="shared" si="105"/>
        <v>#N/A</v>
      </c>
      <c r="Y1382" s="1" t="e">
        <f t="shared" si="106"/>
        <v>#N/A</v>
      </c>
      <c r="Z1382" s="1" t="e">
        <f t="shared" si="107"/>
        <v>#N/A</v>
      </c>
      <c r="AA1382" s="1" t="e">
        <f t="shared" si="108"/>
        <v>#N/A</v>
      </c>
      <c r="AB1382" s="1" t="e">
        <f t="shared" si="109"/>
        <v>#N/A</v>
      </c>
    </row>
    <row r="1383" spans="1:28" hidden="1" x14ac:dyDescent="0.3">
      <c r="A1383" s="1">
        <v>1666</v>
      </c>
      <c r="B1383" s="1" t="s">
        <v>186</v>
      </c>
      <c r="C1383" s="5">
        <v>43993.537499999999</v>
      </c>
      <c r="D1383" s="1" t="s">
        <v>4797</v>
      </c>
      <c r="E1383" s="1" t="s">
        <v>139</v>
      </c>
      <c r="F1383" s="1" t="s">
        <v>713</v>
      </c>
      <c r="G1383" s="1" t="s">
        <v>653</v>
      </c>
      <c r="H1383" s="1" t="s">
        <v>765</v>
      </c>
      <c r="I1383" s="1" t="s">
        <v>427</v>
      </c>
      <c r="J1383" s="1" t="s">
        <v>682</v>
      </c>
      <c r="K1383" s="1" t="s">
        <v>186</v>
      </c>
      <c r="L1383" s="2">
        <v>646</v>
      </c>
      <c r="M1383" s="1" t="s">
        <v>1353</v>
      </c>
      <c r="N1383" s="1" t="s">
        <v>887</v>
      </c>
      <c r="O1383" s="1" t="s">
        <v>170</v>
      </c>
      <c r="P1383" s="1" t="s">
        <v>1312</v>
      </c>
      <c r="Q1383" s="1" t="s">
        <v>1486</v>
      </c>
      <c r="R1383" s="1" t="s">
        <v>1828</v>
      </c>
      <c r="S1383" s="1" t="s">
        <v>4792</v>
      </c>
      <c r="T1383" s="1" t="s">
        <v>2132</v>
      </c>
      <c r="U1383" s="1" t="s">
        <v>1791</v>
      </c>
      <c r="V1383" s="1"/>
      <c r="W1383" s="1" t="s">
        <v>667</v>
      </c>
      <c r="X1383" s="1" t="e">
        <f t="shared" si="105"/>
        <v>#N/A</v>
      </c>
      <c r="Y1383" s="1" t="e">
        <f t="shared" si="106"/>
        <v>#N/A</v>
      </c>
      <c r="Z1383" s="1" t="e">
        <f t="shared" si="107"/>
        <v>#N/A</v>
      </c>
      <c r="AA1383" s="1" t="e">
        <f t="shared" si="108"/>
        <v>#N/A</v>
      </c>
      <c r="AB1383" s="1" t="e">
        <f t="shared" si="109"/>
        <v>#N/A</v>
      </c>
    </row>
    <row r="1384" spans="1:28" hidden="1" x14ac:dyDescent="0.3">
      <c r="A1384" s="1">
        <v>1667</v>
      </c>
      <c r="B1384" s="1" t="s">
        <v>186</v>
      </c>
      <c r="C1384" s="5">
        <v>43993.543333333335</v>
      </c>
      <c r="D1384" s="1" t="s">
        <v>4798</v>
      </c>
      <c r="E1384" s="1" t="s">
        <v>139</v>
      </c>
      <c r="F1384" s="1" t="s">
        <v>713</v>
      </c>
      <c r="G1384" s="1" t="s">
        <v>653</v>
      </c>
      <c r="H1384" s="1" t="s">
        <v>765</v>
      </c>
      <c r="I1384" s="1" t="s">
        <v>39</v>
      </c>
      <c r="J1384" s="1" t="s">
        <v>682</v>
      </c>
      <c r="K1384" s="1" t="s">
        <v>186</v>
      </c>
      <c r="L1384" s="2">
        <v>930</v>
      </c>
      <c r="M1384" s="1" t="s">
        <v>769</v>
      </c>
      <c r="N1384" s="1" t="s">
        <v>887</v>
      </c>
      <c r="O1384" s="1" t="s">
        <v>170</v>
      </c>
      <c r="P1384" s="1" t="s">
        <v>1312</v>
      </c>
      <c r="Q1384" s="1" t="s">
        <v>1486</v>
      </c>
      <c r="R1384" s="1" t="s">
        <v>1828</v>
      </c>
      <c r="S1384" s="1" t="s">
        <v>4795</v>
      </c>
      <c r="T1384" s="1" t="s">
        <v>6239</v>
      </c>
      <c r="U1384" s="1" t="s">
        <v>851</v>
      </c>
      <c r="V1384" s="1"/>
      <c r="W1384" s="1" t="s">
        <v>852</v>
      </c>
      <c r="X1384" s="1" t="e">
        <f t="shared" si="105"/>
        <v>#N/A</v>
      </c>
      <c r="Y1384" s="1" t="e">
        <f t="shared" si="106"/>
        <v>#N/A</v>
      </c>
      <c r="Z1384" s="1" t="e">
        <f t="shared" si="107"/>
        <v>#N/A</v>
      </c>
      <c r="AA1384" s="1" t="e">
        <f t="shared" si="108"/>
        <v>#N/A</v>
      </c>
      <c r="AB1384" s="1" t="e">
        <f t="shared" si="109"/>
        <v>#N/A</v>
      </c>
    </row>
    <row r="1385" spans="1:28" hidden="1" x14ac:dyDescent="0.3">
      <c r="A1385" s="1">
        <v>1668</v>
      </c>
      <c r="B1385" s="1" t="s">
        <v>376</v>
      </c>
      <c r="C1385" s="5">
        <v>43993.544988425929</v>
      </c>
      <c r="D1385" s="1" t="s">
        <v>4799</v>
      </c>
      <c r="E1385" s="1" t="s">
        <v>139</v>
      </c>
      <c r="F1385" s="1" t="s">
        <v>713</v>
      </c>
      <c r="G1385" s="1" t="s">
        <v>653</v>
      </c>
      <c r="H1385" s="1" t="s">
        <v>765</v>
      </c>
      <c r="I1385" s="1" t="s">
        <v>39</v>
      </c>
      <c r="J1385" s="1" t="s">
        <v>682</v>
      </c>
      <c r="K1385" s="1" t="s">
        <v>376</v>
      </c>
      <c r="L1385" s="2">
        <v>198</v>
      </c>
      <c r="M1385" s="1" t="s">
        <v>781</v>
      </c>
      <c r="N1385" s="1" t="s">
        <v>887</v>
      </c>
      <c r="O1385" s="1" t="s">
        <v>170</v>
      </c>
      <c r="P1385" s="1" t="s">
        <v>1312</v>
      </c>
      <c r="Q1385" s="1" t="s">
        <v>1486</v>
      </c>
      <c r="R1385" s="1" t="s">
        <v>218</v>
      </c>
      <c r="S1385" s="1" t="s">
        <v>4756</v>
      </c>
      <c r="T1385" s="1" t="s">
        <v>2132</v>
      </c>
      <c r="U1385" s="1" t="s">
        <v>1791</v>
      </c>
      <c r="V1385" s="1"/>
      <c r="W1385" s="1" t="s">
        <v>667</v>
      </c>
      <c r="X1385" s="1" t="e">
        <f t="shared" si="105"/>
        <v>#N/A</v>
      </c>
      <c r="Y1385" s="1" t="e">
        <f t="shared" si="106"/>
        <v>#N/A</v>
      </c>
      <c r="Z1385" s="1" t="e">
        <f t="shared" si="107"/>
        <v>#N/A</v>
      </c>
      <c r="AA1385" s="1" t="e">
        <f t="shared" si="108"/>
        <v>#N/A</v>
      </c>
      <c r="AB1385" s="1" t="e">
        <f t="shared" si="109"/>
        <v>#N/A</v>
      </c>
    </row>
    <row r="1386" spans="1:28" hidden="1" x14ac:dyDescent="0.3">
      <c r="A1386" s="1">
        <v>1669</v>
      </c>
      <c r="B1386" s="1" t="s">
        <v>207</v>
      </c>
      <c r="C1386" s="5">
        <v>43993.545694444445</v>
      </c>
      <c r="D1386" s="1" t="s">
        <v>4800</v>
      </c>
      <c r="E1386" s="1" t="s">
        <v>139</v>
      </c>
      <c r="F1386" s="1" t="s">
        <v>713</v>
      </c>
      <c r="G1386" s="1" t="s">
        <v>653</v>
      </c>
      <c r="H1386" s="1" t="s">
        <v>765</v>
      </c>
      <c r="I1386" s="1" t="s">
        <v>123</v>
      </c>
      <c r="J1386" s="1" t="s">
        <v>394</v>
      </c>
      <c r="K1386" s="1" t="s">
        <v>207</v>
      </c>
      <c r="L1386" s="2">
        <v>615</v>
      </c>
      <c r="M1386" s="1" t="s">
        <v>738</v>
      </c>
      <c r="N1386" s="1" t="s">
        <v>887</v>
      </c>
      <c r="O1386" s="1" t="s">
        <v>170</v>
      </c>
      <c r="P1386" s="1" t="s">
        <v>1312</v>
      </c>
      <c r="Q1386" s="1" t="s">
        <v>1486</v>
      </c>
      <c r="R1386" s="1" t="s">
        <v>218</v>
      </c>
      <c r="S1386" s="1" t="s">
        <v>1004</v>
      </c>
      <c r="T1386" s="1" t="s">
        <v>2132</v>
      </c>
      <c r="U1386" s="1" t="s">
        <v>1791</v>
      </c>
      <c r="V1386" s="1"/>
      <c r="W1386" s="1" t="s">
        <v>667</v>
      </c>
      <c r="X1386" s="1" t="e">
        <f t="shared" si="105"/>
        <v>#N/A</v>
      </c>
      <c r="Y1386" s="1" t="e">
        <f t="shared" si="106"/>
        <v>#N/A</v>
      </c>
      <c r="Z1386" s="1" t="e">
        <f t="shared" si="107"/>
        <v>#N/A</v>
      </c>
      <c r="AA1386" s="1" t="e">
        <f t="shared" si="108"/>
        <v>#N/A</v>
      </c>
      <c r="AB1386" s="1" t="e">
        <f t="shared" si="109"/>
        <v>#N/A</v>
      </c>
    </row>
    <row r="1387" spans="1:28" hidden="1" x14ac:dyDescent="0.3">
      <c r="A1387" s="1">
        <v>1670</v>
      </c>
      <c r="B1387" s="1" t="s">
        <v>376</v>
      </c>
      <c r="C1387" s="5">
        <v>43993.608275462961</v>
      </c>
      <c r="D1387" s="1" t="s">
        <v>4801</v>
      </c>
      <c r="E1387" s="1" t="s">
        <v>139</v>
      </c>
      <c r="F1387" s="1" t="s">
        <v>713</v>
      </c>
      <c r="G1387" s="1" t="s">
        <v>653</v>
      </c>
      <c r="H1387" s="1" t="s">
        <v>765</v>
      </c>
      <c r="I1387" s="1" t="s">
        <v>39</v>
      </c>
      <c r="J1387" s="1" t="s">
        <v>682</v>
      </c>
      <c r="K1387" s="1" t="s">
        <v>376</v>
      </c>
      <c r="L1387" s="2">
        <v>199</v>
      </c>
      <c r="M1387" s="1" t="s">
        <v>4046</v>
      </c>
      <c r="N1387" s="1" t="s">
        <v>887</v>
      </c>
      <c r="O1387" s="1" t="s">
        <v>170</v>
      </c>
      <c r="P1387" s="1" t="s">
        <v>1312</v>
      </c>
      <c r="Q1387" s="1" t="s">
        <v>1486</v>
      </c>
      <c r="R1387" s="1" t="s">
        <v>218</v>
      </c>
      <c r="S1387" s="1" t="s">
        <v>4756</v>
      </c>
      <c r="T1387" s="1" t="s">
        <v>2132</v>
      </c>
      <c r="U1387" s="1" t="s">
        <v>1791</v>
      </c>
      <c r="V1387" s="1"/>
      <c r="W1387" s="1" t="s">
        <v>667</v>
      </c>
      <c r="X1387" s="1" t="e">
        <f t="shared" si="105"/>
        <v>#N/A</v>
      </c>
      <c r="Y1387" s="1" t="e">
        <f t="shared" si="106"/>
        <v>#N/A</v>
      </c>
      <c r="Z1387" s="1" t="e">
        <f t="shared" si="107"/>
        <v>#N/A</v>
      </c>
      <c r="AA1387" s="1" t="e">
        <f t="shared" si="108"/>
        <v>#N/A</v>
      </c>
      <c r="AB1387" s="1" t="e">
        <f t="shared" si="109"/>
        <v>#N/A</v>
      </c>
    </row>
    <row r="1388" spans="1:28" hidden="1" x14ac:dyDescent="0.3">
      <c r="A1388" s="1">
        <v>1671</v>
      </c>
      <c r="B1388" s="1" t="s">
        <v>376</v>
      </c>
      <c r="C1388" s="5">
        <v>43993.614641203705</v>
      </c>
      <c r="D1388" s="1" t="s">
        <v>4802</v>
      </c>
      <c r="E1388" s="1" t="s">
        <v>139</v>
      </c>
      <c r="F1388" s="1" t="s">
        <v>713</v>
      </c>
      <c r="G1388" s="1" t="s">
        <v>653</v>
      </c>
      <c r="H1388" s="1" t="s">
        <v>765</v>
      </c>
      <c r="I1388" s="1" t="s">
        <v>39</v>
      </c>
      <c r="J1388" s="1" t="s">
        <v>682</v>
      </c>
      <c r="K1388" s="1" t="s">
        <v>376</v>
      </c>
      <c r="L1388" s="2">
        <v>330</v>
      </c>
      <c r="M1388" s="1" t="s">
        <v>1451</v>
      </c>
      <c r="N1388" s="1" t="s">
        <v>887</v>
      </c>
      <c r="O1388" s="1" t="s">
        <v>170</v>
      </c>
      <c r="P1388" s="1" t="s">
        <v>1312</v>
      </c>
      <c r="Q1388" s="1" t="s">
        <v>1486</v>
      </c>
      <c r="R1388" s="1" t="s">
        <v>218</v>
      </c>
      <c r="S1388" s="1" t="s">
        <v>4756</v>
      </c>
      <c r="T1388" s="1" t="s">
        <v>2132</v>
      </c>
      <c r="U1388" s="1" t="s">
        <v>1791</v>
      </c>
      <c r="V1388" s="1"/>
      <c r="W1388" s="1" t="s">
        <v>667</v>
      </c>
      <c r="X1388" s="1" t="e">
        <f t="shared" si="105"/>
        <v>#N/A</v>
      </c>
      <c r="Y1388" s="1" t="e">
        <f t="shared" si="106"/>
        <v>#N/A</v>
      </c>
      <c r="Z1388" s="1" t="e">
        <f t="shared" si="107"/>
        <v>#N/A</v>
      </c>
      <c r="AA1388" s="1" t="e">
        <f t="shared" si="108"/>
        <v>#N/A</v>
      </c>
      <c r="AB1388" s="1" t="e">
        <f t="shared" si="109"/>
        <v>#N/A</v>
      </c>
    </row>
    <row r="1389" spans="1:28" hidden="1" x14ac:dyDescent="0.3">
      <c r="A1389" s="1">
        <v>1673</v>
      </c>
      <c r="B1389" s="1" t="s">
        <v>54</v>
      </c>
      <c r="C1389" s="5">
        <v>43993.653078703705</v>
      </c>
      <c r="D1389" s="1" t="s">
        <v>4803</v>
      </c>
      <c r="E1389" s="1" t="s">
        <v>139</v>
      </c>
      <c r="F1389" s="1" t="s">
        <v>713</v>
      </c>
      <c r="G1389" s="1" t="s">
        <v>653</v>
      </c>
      <c r="H1389" s="1" t="s">
        <v>765</v>
      </c>
      <c r="I1389" s="1" t="s">
        <v>55</v>
      </c>
      <c r="J1389" s="1" t="s">
        <v>62</v>
      </c>
      <c r="K1389" s="1" t="s">
        <v>54</v>
      </c>
      <c r="L1389" s="2">
        <v>297</v>
      </c>
      <c r="M1389" s="1" t="s">
        <v>1023</v>
      </c>
      <c r="N1389" s="1" t="s">
        <v>6618</v>
      </c>
      <c r="O1389" s="1" t="s">
        <v>170</v>
      </c>
      <c r="P1389" s="1" t="s">
        <v>1080</v>
      </c>
      <c r="Q1389" s="1" t="s">
        <v>177</v>
      </c>
      <c r="R1389" s="1" t="s">
        <v>1828</v>
      </c>
      <c r="S1389" s="1" t="s">
        <v>759</v>
      </c>
      <c r="T1389" s="1" t="s">
        <v>2132</v>
      </c>
      <c r="U1389" s="1" t="s">
        <v>1791</v>
      </c>
      <c r="V1389" s="1"/>
      <c r="W1389" s="1" t="s">
        <v>667</v>
      </c>
      <c r="X1389" s="1" t="e">
        <f t="shared" si="105"/>
        <v>#N/A</v>
      </c>
      <c r="Y1389" s="1" t="e">
        <f t="shared" si="106"/>
        <v>#N/A</v>
      </c>
      <c r="Z1389" s="1" t="e">
        <f t="shared" si="107"/>
        <v>#N/A</v>
      </c>
      <c r="AA1389" s="1" t="e">
        <f t="shared" si="108"/>
        <v>#N/A</v>
      </c>
      <c r="AB1389" s="1" t="e">
        <f t="shared" si="109"/>
        <v>#N/A</v>
      </c>
    </row>
    <row r="1390" spans="1:28" hidden="1" x14ac:dyDescent="0.3">
      <c r="A1390" s="1">
        <v>1674</v>
      </c>
      <c r="B1390" s="1" t="s">
        <v>1019</v>
      </c>
      <c r="C1390" s="5">
        <v>43993.692928240744</v>
      </c>
      <c r="D1390" s="1" t="s">
        <v>4804</v>
      </c>
      <c r="E1390" s="1" t="s">
        <v>139</v>
      </c>
      <c r="F1390" s="1" t="s">
        <v>713</v>
      </c>
      <c r="G1390" s="1" t="s">
        <v>653</v>
      </c>
      <c r="H1390" s="1" t="s">
        <v>765</v>
      </c>
      <c r="I1390" s="1" t="s">
        <v>123</v>
      </c>
      <c r="J1390" s="1" t="s">
        <v>50</v>
      </c>
      <c r="K1390" s="1" t="s">
        <v>281</v>
      </c>
      <c r="L1390" s="2">
        <v>685.1</v>
      </c>
      <c r="M1390" s="1" t="s">
        <v>1186</v>
      </c>
      <c r="N1390" s="1" t="s">
        <v>887</v>
      </c>
      <c r="O1390" s="1" t="s">
        <v>2043</v>
      </c>
      <c r="P1390" s="1" t="s">
        <v>1312</v>
      </c>
      <c r="Q1390" s="1" t="s">
        <v>1486</v>
      </c>
      <c r="R1390" s="1" t="s">
        <v>218</v>
      </c>
      <c r="S1390" s="1" t="s">
        <v>4805</v>
      </c>
      <c r="T1390" s="1" t="s">
        <v>2132</v>
      </c>
      <c r="U1390" s="1" t="s">
        <v>1791</v>
      </c>
      <c r="V1390" s="1"/>
      <c r="W1390" s="1" t="s">
        <v>667</v>
      </c>
      <c r="X1390" s="1" t="e">
        <f t="shared" si="105"/>
        <v>#N/A</v>
      </c>
      <c r="Y1390" s="1" t="e">
        <f t="shared" si="106"/>
        <v>#N/A</v>
      </c>
      <c r="Z1390" s="1" t="e">
        <f t="shared" si="107"/>
        <v>#N/A</v>
      </c>
      <c r="AA1390" s="1" t="e">
        <f t="shared" si="108"/>
        <v>#N/A</v>
      </c>
      <c r="AB1390" s="1" t="e">
        <f t="shared" si="109"/>
        <v>#N/A</v>
      </c>
    </row>
    <row r="1391" spans="1:28" hidden="1" x14ac:dyDescent="0.3">
      <c r="A1391" s="1">
        <v>1675</v>
      </c>
      <c r="B1391" s="1" t="s">
        <v>54</v>
      </c>
      <c r="C1391" s="5">
        <v>43993.702210648145</v>
      </c>
      <c r="D1391" s="1" t="s">
        <v>4806</v>
      </c>
      <c r="E1391" s="1" t="s">
        <v>139</v>
      </c>
      <c r="F1391" s="1" t="s">
        <v>713</v>
      </c>
      <c r="G1391" s="1" t="s">
        <v>653</v>
      </c>
      <c r="H1391" s="1" t="s">
        <v>765</v>
      </c>
      <c r="I1391" s="1" t="s">
        <v>55</v>
      </c>
      <c r="J1391" s="1" t="s">
        <v>1470</v>
      </c>
      <c r="K1391" s="1" t="s">
        <v>54</v>
      </c>
      <c r="L1391" s="2">
        <v>234</v>
      </c>
      <c r="M1391" s="1" t="s">
        <v>4061</v>
      </c>
      <c r="N1391" s="1" t="s">
        <v>887</v>
      </c>
      <c r="O1391" s="1" t="s">
        <v>170</v>
      </c>
      <c r="P1391" s="1" t="s">
        <v>1080</v>
      </c>
      <c r="Q1391" s="1" t="s">
        <v>177</v>
      </c>
      <c r="R1391" s="1" t="s">
        <v>218</v>
      </c>
      <c r="S1391" s="1" t="s">
        <v>759</v>
      </c>
      <c r="T1391" s="1" t="s">
        <v>2132</v>
      </c>
      <c r="U1391" s="1" t="s">
        <v>1791</v>
      </c>
      <c r="V1391" s="1"/>
      <c r="W1391" s="1" t="s">
        <v>667</v>
      </c>
      <c r="X1391" s="1" t="e">
        <f t="shared" si="105"/>
        <v>#N/A</v>
      </c>
      <c r="Y1391" s="1" t="e">
        <f t="shared" si="106"/>
        <v>#N/A</v>
      </c>
      <c r="Z1391" s="1" t="e">
        <f t="shared" si="107"/>
        <v>#N/A</v>
      </c>
      <c r="AA1391" s="1" t="e">
        <f t="shared" si="108"/>
        <v>#N/A</v>
      </c>
      <c r="AB1391" s="1" t="e">
        <f t="shared" si="109"/>
        <v>#N/A</v>
      </c>
    </row>
    <row r="1392" spans="1:28" hidden="1" x14ac:dyDescent="0.3">
      <c r="A1392" s="1">
        <v>1676</v>
      </c>
      <c r="B1392" s="1" t="s">
        <v>1019</v>
      </c>
      <c r="C1392" s="5">
        <v>43993.702974537038</v>
      </c>
      <c r="D1392" s="1" t="s">
        <v>4807</v>
      </c>
      <c r="E1392" s="1" t="s">
        <v>139</v>
      </c>
      <c r="F1392" s="1" t="s">
        <v>713</v>
      </c>
      <c r="G1392" s="1" t="s">
        <v>653</v>
      </c>
      <c r="H1392" s="1" t="s">
        <v>765</v>
      </c>
      <c r="I1392" s="1" t="s">
        <v>123</v>
      </c>
      <c r="J1392" s="1" t="s">
        <v>50</v>
      </c>
      <c r="K1392" s="1" t="s">
        <v>281</v>
      </c>
      <c r="L1392" s="2">
        <v>710</v>
      </c>
      <c r="M1392" s="1" t="s">
        <v>1021</v>
      </c>
      <c r="N1392" s="1" t="s">
        <v>887</v>
      </c>
      <c r="O1392" s="1" t="s">
        <v>2043</v>
      </c>
      <c r="P1392" s="1" t="s">
        <v>1312</v>
      </c>
      <c r="Q1392" s="1" t="s">
        <v>1486</v>
      </c>
      <c r="R1392" s="1" t="s">
        <v>218</v>
      </c>
      <c r="S1392" s="1" t="s">
        <v>4808</v>
      </c>
      <c r="T1392" s="1" t="s">
        <v>2132</v>
      </c>
      <c r="U1392" s="1" t="s">
        <v>1791</v>
      </c>
      <c r="V1392" s="1"/>
      <c r="W1392" s="1" t="s">
        <v>667</v>
      </c>
      <c r="X1392" s="1" t="e">
        <f t="shared" si="105"/>
        <v>#N/A</v>
      </c>
      <c r="Y1392" s="1" t="e">
        <f t="shared" si="106"/>
        <v>#N/A</v>
      </c>
      <c r="Z1392" s="1" t="e">
        <f t="shared" si="107"/>
        <v>#N/A</v>
      </c>
      <c r="AA1392" s="1" t="e">
        <f t="shared" si="108"/>
        <v>#N/A</v>
      </c>
      <c r="AB1392" s="1" t="e">
        <f t="shared" si="109"/>
        <v>#N/A</v>
      </c>
    </row>
    <row r="1393" spans="1:28" hidden="1" x14ac:dyDescent="0.3">
      <c r="A1393" s="1">
        <v>1677</v>
      </c>
      <c r="B1393" s="1" t="s">
        <v>376</v>
      </c>
      <c r="C1393" s="5">
        <v>43993.715740740743</v>
      </c>
      <c r="D1393" s="1" t="s">
        <v>4809</v>
      </c>
      <c r="E1393" s="1" t="s">
        <v>139</v>
      </c>
      <c r="F1393" s="1" t="s">
        <v>713</v>
      </c>
      <c r="G1393" s="1" t="s">
        <v>653</v>
      </c>
      <c r="H1393" s="1" t="s">
        <v>765</v>
      </c>
      <c r="I1393" s="1" t="s">
        <v>39</v>
      </c>
      <c r="J1393" s="1" t="s">
        <v>682</v>
      </c>
      <c r="K1393" s="1" t="s">
        <v>376</v>
      </c>
      <c r="L1393" s="2">
        <v>693</v>
      </c>
      <c r="M1393" s="1" t="s">
        <v>1684</v>
      </c>
      <c r="N1393" s="1" t="s">
        <v>887</v>
      </c>
      <c r="O1393" s="1" t="s">
        <v>170</v>
      </c>
      <c r="P1393" s="1" t="s">
        <v>1312</v>
      </c>
      <c r="Q1393" s="1" t="s">
        <v>1486</v>
      </c>
      <c r="R1393" s="1" t="s">
        <v>218</v>
      </c>
      <c r="S1393" s="1" t="s">
        <v>4756</v>
      </c>
      <c r="T1393" s="1" t="s">
        <v>2132</v>
      </c>
      <c r="U1393" s="1" t="s">
        <v>1791</v>
      </c>
      <c r="V1393" s="1"/>
      <c r="W1393" s="1" t="s">
        <v>667</v>
      </c>
      <c r="X1393" s="1" t="e">
        <f t="shared" si="105"/>
        <v>#N/A</v>
      </c>
      <c r="Y1393" s="1" t="e">
        <f t="shared" si="106"/>
        <v>#N/A</v>
      </c>
      <c r="Z1393" s="1" t="e">
        <f t="shared" si="107"/>
        <v>#N/A</v>
      </c>
      <c r="AA1393" s="1" t="e">
        <f t="shared" si="108"/>
        <v>#N/A</v>
      </c>
      <c r="AB1393" s="1" t="e">
        <f t="shared" si="109"/>
        <v>#N/A</v>
      </c>
    </row>
    <row r="1394" spans="1:28" hidden="1" x14ac:dyDescent="0.3">
      <c r="A1394" s="1">
        <v>1678</v>
      </c>
      <c r="B1394" s="1" t="s">
        <v>376</v>
      </c>
      <c r="C1394" s="5">
        <v>43993.719085648147</v>
      </c>
      <c r="D1394" s="1" t="s">
        <v>4810</v>
      </c>
      <c r="E1394" s="1" t="s">
        <v>139</v>
      </c>
      <c r="F1394" s="1" t="s">
        <v>713</v>
      </c>
      <c r="G1394" s="1" t="s">
        <v>653</v>
      </c>
      <c r="H1394" s="1" t="s">
        <v>765</v>
      </c>
      <c r="I1394" s="1" t="s">
        <v>39</v>
      </c>
      <c r="J1394" s="1" t="s">
        <v>682</v>
      </c>
      <c r="K1394" s="1" t="s">
        <v>376</v>
      </c>
      <c r="L1394" s="2">
        <v>3044</v>
      </c>
      <c r="M1394" s="1" t="s">
        <v>4440</v>
      </c>
      <c r="N1394" s="1" t="s">
        <v>887</v>
      </c>
      <c r="O1394" s="1" t="s">
        <v>170</v>
      </c>
      <c r="P1394" s="1" t="s">
        <v>1312</v>
      </c>
      <c r="Q1394" s="1" t="s">
        <v>1486</v>
      </c>
      <c r="R1394" s="1" t="s">
        <v>218</v>
      </c>
      <c r="S1394" s="1" t="s">
        <v>4811</v>
      </c>
      <c r="T1394" s="1" t="s">
        <v>2132</v>
      </c>
      <c r="U1394" s="1" t="s">
        <v>1791</v>
      </c>
      <c r="V1394" s="1"/>
      <c r="W1394" s="1" t="s">
        <v>667</v>
      </c>
      <c r="X1394" s="1" t="e">
        <f t="shared" si="105"/>
        <v>#N/A</v>
      </c>
      <c r="Y1394" s="1" t="e">
        <f t="shared" si="106"/>
        <v>#N/A</v>
      </c>
      <c r="Z1394" s="1" t="e">
        <f t="shared" si="107"/>
        <v>#N/A</v>
      </c>
      <c r="AA1394" s="1" t="e">
        <f t="shared" si="108"/>
        <v>#N/A</v>
      </c>
      <c r="AB1394" s="1" t="e">
        <f t="shared" si="109"/>
        <v>#N/A</v>
      </c>
    </row>
    <row r="1395" spans="1:28" hidden="1" x14ac:dyDescent="0.3">
      <c r="A1395" s="1">
        <v>1679</v>
      </c>
      <c r="B1395" s="1" t="s">
        <v>1277</v>
      </c>
      <c r="C1395" s="5">
        <v>43993.755648148152</v>
      </c>
      <c r="D1395" s="1" t="s">
        <v>4812</v>
      </c>
      <c r="E1395" s="1" t="s">
        <v>139</v>
      </c>
      <c r="F1395" s="1" t="s">
        <v>713</v>
      </c>
      <c r="G1395" s="1" t="s">
        <v>653</v>
      </c>
      <c r="H1395" s="1" t="s">
        <v>765</v>
      </c>
      <c r="I1395" s="1" t="s">
        <v>39</v>
      </c>
      <c r="J1395" s="1" t="s">
        <v>210</v>
      </c>
      <c r="K1395" s="1" t="s">
        <v>214</v>
      </c>
      <c r="L1395" s="2">
        <v>39</v>
      </c>
      <c r="M1395" s="1" t="s">
        <v>1279</v>
      </c>
      <c r="N1395" s="1" t="s">
        <v>887</v>
      </c>
      <c r="O1395" s="1" t="s">
        <v>170</v>
      </c>
      <c r="P1395" s="1" t="s">
        <v>1312</v>
      </c>
      <c r="Q1395" s="1" t="s">
        <v>1486</v>
      </c>
      <c r="R1395" s="1" t="s">
        <v>1828</v>
      </c>
      <c r="S1395" s="1" t="s">
        <v>4771</v>
      </c>
      <c r="T1395" s="1" t="s">
        <v>2132</v>
      </c>
      <c r="U1395" s="1" t="s">
        <v>1791</v>
      </c>
      <c r="V1395" s="1"/>
      <c r="W1395" s="1" t="s">
        <v>667</v>
      </c>
      <c r="X1395" s="1" t="e">
        <f t="shared" si="105"/>
        <v>#N/A</v>
      </c>
      <c r="Y1395" s="1" t="e">
        <f t="shared" si="106"/>
        <v>#N/A</v>
      </c>
      <c r="Z1395" s="1" t="e">
        <f t="shared" si="107"/>
        <v>#N/A</v>
      </c>
      <c r="AA1395" s="1" t="e">
        <f t="shared" si="108"/>
        <v>#N/A</v>
      </c>
      <c r="AB1395" s="1" t="e">
        <f t="shared" si="109"/>
        <v>#N/A</v>
      </c>
    </row>
    <row r="1396" spans="1:28" hidden="1" x14ac:dyDescent="0.3">
      <c r="A1396" s="1">
        <v>1680</v>
      </c>
      <c r="B1396" s="1" t="s">
        <v>1277</v>
      </c>
      <c r="C1396" s="5">
        <v>43993.759884259256</v>
      </c>
      <c r="D1396" s="1" t="s">
        <v>4813</v>
      </c>
      <c r="E1396" s="1" t="s">
        <v>139</v>
      </c>
      <c r="F1396" s="1" t="s">
        <v>713</v>
      </c>
      <c r="G1396" s="1" t="s">
        <v>653</v>
      </c>
      <c r="H1396" s="1" t="s">
        <v>765</v>
      </c>
      <c r="I1396" s="1" t="s">
        <v>39</v>
      </c>
      <c r="J1396" s="1" t="s">
        <v>210</v>
      </c>
      <c r="K1396" s="1" t="s">
        <v>214</v>
      </c>
      <c r="L1396" s="2">
        <v>39</v>
      </c>
      <c r="M1396" s="1" t="s">
        <v>1279</v>
      </c>
      <c r="N1396" s="1" t="s">
        <v>887</v>
      </c>
      <c r="O1396" s="1" t="s">
        <v>170</v>
      </c>
      <c r="P1396" s="1" t="s">
        <v>1312</v>
      </c>
      <c r="Q1396" s="1" t="s">
        <v>1486</v>
      </c>
      <c r="R1396" s="1" t="s">
        <v>1828</v>
      </c>
      <c r="S1396" s="1" t="s">
        <v>4771</v>
      </c>
      <c r="T1396" s="1" t="s">
        <v>2132</v>
      </c>
      <c r="U1396" s="1" t="s">
        <v>1791</v>
      </c>
      <c r="V1396" s="1"/>
      <c r="W1396" s="1" t="s">
        <v>667</v>
      </c>
      <c r="X1396" s="1" t="e">
        <f t="shared" si="105"/>
        <v>#N/A</v>
      </c>
      <c r="Y1396" s="1" t="e">
        <f t="shared" si="106"/>
        <v>#N/A</v>
      </c>
      <c r="Z1396" s="1" t="e">
        <f t="shared" si="107"/>
        <v>#N/A</v>
      </c>
      <c r="AA1396" s="1" t="e">
        <f t="shared" si="108"/>
        <v>#N/A</v>
      </c>
      <c r="AB1396" s="1" t="e">
        <f t="shared" si="109"/>
        <v>#N/A</v>
      </c>
    </row>
    <row r="1397" spans="1:28" hidden="1" x14ac:dyDescent="0.3">
      <c r="A1397" s="1">
        <v>1681</v>
      </c>
      <c r="B1397" s="1" t="s">
        <v>1277</v>
      </c>
      <c r="C1397" s="5">
        <v>43993.766215277778</v>
      </c>
      <c r="D1397" s="1" t="s">
        <v>4814</v>
      </c>
      <c r="E1397" s="1" t="s">
        <v>139</v>
      </c>
      <c r="F1397" s="1" t="s">
        <v>713</v>
      </c>
      <c r="G1397" s="1" t="s">
        <v>653</v>
      </c>
      <c r="H1397" s="1" t="s">
        <v>765</v>
      </c>
      <c r="I1397" s="1" t="s">
        <v>39</v>
      </c>
      <c r="J1397" s="1" t="s">
        <v>210</v>
      </c>
      <c r="K1397" s="1" t="s">
        <v>214</v>
      </c>
      <c r="L1397" s="2">
        <v>39</v>
      </c>
      <c r="M1397" s="1" t="s">
        <v>1279</v>
      </c>
      <c r="N1397" s="1" t="s">
        <v>887</v>
      </c>
      <c r="O1397" s="1" t="s">
        <v>170</v>
      </c>
      <c r="P1397" s="1" t="s">
        <v>1312</v>
      </c>
      <c r="Q1397" s="1" t="s">
        <v>1486</v>
      </c>
      <c r="R1397" s="1" t="s">
        <v>1828</v>
      </c>
      <c r="S1397" s="1" t="s">
        <v>4771</v>
      </c>
      <c r="T1397" s="1" t="s">
        <v>2132</v>
      </c>
      <c r="U1397" s="1" t="s">
        <v>1791</v>
      </c>
      <c r="V1397" s="1"/>
      <c r="W1397" s="1" t="s">
        <v>667</v>
      </c>
      <c r="X1397" s="1" t="e">
        <f t="shared" si="105"/>
        <v>#N/A</v>
      </c>
      <c r="Y1397" s="1" t="e">
        <f t="shared" si="106"/>
        <v>#N/A</v>
      </c>
      <c r="Z1397" s="1" t="e">
        <f t="shared" si="107"/>
        <v>#N/A</v>
      </c>
      <c r="AA1397" s="1" t="e">
        <f t="shared" si="108"/>
        <v>#N/A</v>
      </c>
      <c r="AB1397" s="1" t="e">
        <f t="shared" si="109"/>
        <v>#N/A</v>
      </c>
    </row>
    <row r="1398" spans="1:28" hidden="1" x14ac:dyDescent="0.3">
      <c r="A1398" s="1">
        <v>1682</v>
      </c>
      <c r="B1398" s="1" t="s">
        <v>1238</v>
      </c>
      <c r="C1398" s="5">
        <v>43993.79760416667</v>
      </c>
      <c r="D1398" s="1" t="s">
        <v>4815</v>
      </c>
      <c r="E1398" s="1" t="s">
        <v>139</v>
      </c>
      <c r="F1398" s="1" t="s">
        <v>713</v>
      </c>
      <c r="G1398" s="1" t="s">
        <v>653</v>
      </c>
      <c r="H1398" s="1" t="s">
        <v>765</v>
      </c>
      <c r="I1398" s="1" t="s">
        <v>123</v>
      </c>
      <c r="J1398" s="1" t="s">
        <v>998</v>
      </c>
      <c r="K1398" s="1" t="s">
        <v>281</v>
      </c>
      <c r="L1398" s="2">
        <v>642</v>
      </c>
      <c r="M1398" s="1" t="s">
        <v>905</v>
      </c>
      <c r="N1398" s="1" t="s">
        <v>887</v>
      </c>
      <c r="O1398" s="1" t="s">
        <v>170</v>
      </c>
      <c r="P1398" s="1" t="s">
        <v>1080</v>
      </c>
      <c r="Q1398" s="1" t="s">
        <v>1486</v>
      </c>
      <c r="R1398" s="1" t="s">
        <v>218</v>
      </c>
      <c r="S1398" s="1" t="s">
        <v>4816</v>
      </c>
      <c r="T1398" s="1" t="s">
        <v>2132</v>
      </c>
      <c r="U1398" s="1" t="s">
        <v>1791</v>
      </c>
      <c r="V1398" s="1"/>
      <c r="W1398" s="1" t="s">
        <v>667</v>
      </c>
      <c r="X1398" s="1" t="e">
        <f t="shared" si="105"/>
        <v>#N/A</v>
      </c>
      <c r="Y1398" s="1" t="e">
        <f t="shared" si="106"/>
        <v>#N/A</v>
      </c>
      <c r="Z1398" s="1" t="e">
        <f t="shared" si="107"/>
        <v>#N/A</v>
      </c>
      <c r="AA1398" s="1" t="e">
        <f t="shared" si="108"/>
        <v>#N/A</v>
      </c>
      <c r="AB1398" s="1" t="e">
        <f t="shared" si="109"/>
        <v>#N/A</v>
      </c>
    </row>
    <row r="1399" spans="1:28" hidden="1" x14ac:dyDescent="0.3">
      <c r="A1399" s="1">
        <v>1683</v>
      </c>
      <c r="B1399" s="1" t="s">
        <v>340</v>
      </c>
      <c r="C1399" s="5">
        <v>43993.808506944442</v>
      </c>
      <c r="D1399" s="1" t="s">
        <v>4817</v>
      </c>
      <c r="E1399" s="1" t="s">
        <v>139</v>
      </c>
      <c r="F1399" s="1" t="s">
        <v>713</v>
      </c>
      <c r="G1399" s="1" t="s">
        <v>653</v>
      </c>
      <c r="H1399" s="1" t="s">
        <v>765</v>
      </c>
      <c r="I1399" s="1" t="s">
        <v>477</v>
      </c>
      <c r="J1399" s="1" t="s">
        <v>210</v>
      </c>
      <c r="K1399" s="1" t="s">
        <v>340</v>
      </c>
      <c r="L1399" s="2">
        <v>704</v>
      </c>
      <c r="M1399" s="1" t="s">
        <v>747</v>
      </c>
      <c r="N1399" s="1" t="s">
        <v>887</v>
      </c>
      <c r="O1399" s="1" t="s">
        <v>170</v>
      </c>
      <c r="P1399" s="1" t="s">
        <v>1312</v>
      </c>
      <c r="Q1399" s="1" t="s">
        <v>1486</v>
      </c>
      <c r="R1399" s="1" t="s">
        <v>218</v>
      </c>
      <c r="S1399" s="1" t="s">
        <v>759</v>
      </c>
      <c r="T1399" s="1" t="s">
        <v>2132</v>
      </c>
      <c r="U1399" s="1" t="s">
        <v>1791</v>
      </c>
      <c r="V1399" s="1"/>
      <c r="W1399" s="1" t="s">
        <v>667</v>
      </c>
      <c r="X1399" s="1" t="e">
        <f t="shared" si="105"/>
        <v>#N/A</v>
      </c>
      <c r="Y1399" s="1" t="e">
        <f t="shared" si="106"/>
        <v>#N/A</v>
      </c>
      <c r="Z1399" s="1" t="e">
        <f t="shared" si="107"/>
        <v>#N/A</v>
      </c>
      <c r="AA1399" s="1" t="e">
        <f t="shared" si="108"/>
        <v>#N/A</v>
      </c>
      <c r="AB1399" s="1" t="e">
        <f t="shared" si="109"/>
        <v>#N/A</v>
      </c>
    </row>
    <row r="1400" spans="1:28" hidden="1" x14ac:dyDescent="0.3">
      <c r="A1400" s="1">
        <v>1684</v>
      </c>
      <c r="B1400" s="1" t="s">
        <v>340</v>
      </c>
      <c r="C1400" s="5">
        <v>43993.813171296293</v>
      </c>
      <c r="D1400" s="1" t="s">
        <v>4818</v>
      </c>
      <c r="E1400" s="1" t="s">
        <v>139</v>
      </c>
      <c r="F1400" s="1" t="s">
        <v>713</v>
      </c>
      <c r="G1400" s="1" t="s">
        <v>653</v>
      </c>
      <c r="H1400" s="1" t="s">
        <v>765</v>
      </c>
      <c r="I1400" s="1" t="s">
        <v>477</v>
      </c>
      <c r="J1400" s="1" t="s">
        <v>210</v>
      </c>
      <c r="K1400" s="1" t="s">
        <v>340</v>
      </c>
      <c r="L1400" s="2">
        <v>704</v>
      </c>
      <c r="M1400" s="1" t="s">
        <v>747</v>
      </c>
      <c r="N1400" s="1" t="s">
        <v>887</v>
      </c>
      <c r="O1400" s="1" t="s">
        <v>170</v>
      </c>
      <c r="P1400" s="1" t="s">
        <v>1312</v>
      </c>
      <c r="Q1400" s="1" t="s">
        <v>1486</v>
      </c>
      <c r="R1400" s="1" t="s">
        <v>218</v>
      </c>
      <c r="S1400" s="1" t="s">
        <v>759</v>
      </c>
      <c r="T1400" s="1" t="s">
        <v>2132</v>
      </c>
      <c r="U1400" s="1" t="s">
        <v>1791</v>
      </c>
      <c r="V1400" s="1"/>
      <c r="W1400" s="1" t="s">
        <v>667</v>
      </c>
      <c r="X1400" s="1" t="e">
        <f t="shared" si="105"/>
        <v>#N/A</v>
      </c>
      <c r="Y1400" s="1" t="e">
        <f t="shared" si="106"/>
        <v>#N/A</v>
      </c>
      <c r="Z1400" s="1" t="e">
        <f t="shared" si="107"/>
        <v>#N/A</v>
      </c>
      <c r="AA1400" s="1" t="e">
        <f t="shared" si="108"/>
        <v>#N/A</v>
      </c>
      <c r="AB1400" s="1" t="e">
        <f t="shared" si="109"/>
        <v>#N/A</v>
      </c>
    </row>
    <row r="1401" spans="1:28" hidden="1" x14ac:dyDescent="0.3">
      <c r="A1401" s="1">
        <v>1685</v>
      </c>
      <c r="B1401" s="1" t="s">
        <v>902</v>
      </c>
      <c r="C1401" s="5">
        <v>43993.829548611109</v>
      </c>
      <c r="D1401" s="1" t="s">
        <v>4819</v>
      </c>
      <c r="E1401" s="1" t="s">
        <v>139</v>
      </c>
      <c r="F1401" s="1" t="s">
        <v>713</v>
      </c>
      <c r="G1401" s="1" t="s">
        <v>653</v>
      </c>
      <c r="H1401" s="1" t="s">
        <v>765</v>
      </c>
      <c r="I1401" s="1" t="s">
        <v>85</v>
      </c>
      <c r="J1401" s="1" t="s">
        <v>109</v>
      </c>
      <c r="K1401" s="1" t="s">
        <v>103</v>
      </c>
      <c r="L1401" s="2">
        <v>644</v>
      </c>
      <c r="M1401" s="1" t="s">
        <v>1175</v>
      </c>
      <c r="N1401" s="1" t="s">
        <v>887</v>
      </c>
      <c r="O1401" s="1" t="s">
        <v>170</v>
      </c>
      <c r="P1401" s="1" t="s">
        <v>1312</v>
      </c>
      <c r="Q1401" s="1" t="s">
        <v>1486</v>
      </c>
      <c r="R1401" s="1" t="s">
        <v>218</v>
      </c>
      <c r="S1401" s="1" t="s">
        <v>759</v>
      </c>
      <c r="T1401" s="1" t="s">
        <v>2132</v>
      </c>
      <c r="U1401" s="1" t="s">
        <v>1791</v>
      </c>
      <c r="V1401" s="1"/>
      <c r="W1401" s="1" t="s">
        <v>667</v>
      </c>
      <c r="X1401" s="1" t="e">
        <f t="shared" si="105"/>
        <v>#N/A</v>
      </c>
      <c r="Y1401" s="1" t="e">
        <f t="shared" si="106"/>
        <v>#N/A</v>
      </c>
      <c r="Z1401" s="1" t="e">
        <f t="shared" si="107"/>
        <v>#N/A</v>
      </c>
      <c r="AA1401" s="1" t="e">
        <f t="shared" si="108"/>
        <v>#N/A</v>
      </c>
      <c r="AB1401" s="1" t="e">
        <f t="shared" si="109"/>
        <v>#N/A</v>
      </c>
    </row>
    <row r="1402" spans="1:28" hidden="1" x14ac:dyDescent="0.3">
      <c r="A1402" s="1">
        <v>1686</v>
      </c>
      <c r="B1402" s="1" t="s">
        <v>1107</v>
      </c>
      <c r="C1402" s="5">
        <v>43993.847430555557</v>
      </c>
      <c r="D1402" s="1" t="s">
        <v>6240</v>
      </c>
      <c r="E1402" s="1" t="s">
        <v>139</v>
      </c>
      <c r="F1402" s="1" t="s">
        <v>713</v>
      </c>
      <c r="G1402" s="1" t="s">
        <v>653</v>
      </c>
      <c r="H1402" s="1" t="s">
        <v>765</v>
      </c>
      <c r="I1402" s="1" t="s">
        <v>123</v>
      </c>
      <c r="J1402" s="1" t="s">
        <v>283</v>
      </c>
      <c r="K1402" s="1" t="s">
        <v>281</v>
      </c>
      <c r="L1402" s="2">
        <v>802</v>
      </c>
      <c r="M1402" s="1" t="s">
        <v>655</v>
      </c>
      <c r="N1402" s="1" t="s">
        <v>887</v>
      </c>
      <c r="O1402" s="1" t="s">
        <v>284</v>
      </c>
      <c r="P1402" s="1" t="s">
        <v>1080</v>
      </c>
      <c r="Q1402" s="1" t="s">
        <v>1486</v>
      </c>
      <c r="R1402" s="1" t="s">
        <v>218</v>
      </c>
      <c r="S1402" s="1" t="s">
        <v>759</v>
      </c>
      <c r="T1402" s="1" t="s">
        <v>2132</v>
      </c>
      <c r="U1402" s="1" t="s">
        <v>1791</v>
      </c>
      <c r="V1402" s="1"/>
      <c r="W1402" s="1" t="s">
        <v>667</v>
      </c>
      <c r="X1402" s="1" t="e">
        <f t="shared" si="105"/>
        <v>#N/A</v>
      </c>
      <c r="Y1402" s="1" t="e">
        <f t="shared" si="106"/>
        <v>#N/A</v>
      </c>
      <c r="Z1402" s="1" t="e">
        <f t="shared" si="107"/>
        <v>#N/A</v>
      </c>
      <c r="AA1402" s="1" t="e">
        <f t="shared" si="108"/>
        <v>#N/A</v>
      </c>
      <c r="AB1402" s="1" t="e">
        <f t="shared" si="109"/>
        <v>#N/A</v>
      </c>
    </row>
    <row r="1403" spans="1:28" hidden="1" x14ac:dyDescent="0.3">
      <c r="A1403" s="1">
        <v>1687</v>
      </c>
      <c r="B1403" s="1" t="s">
        <v>1107</v>
      </c>
      <c r="C1403" s="5">
        <v>43993.852858796294</v>
      </c>
      <c r="D1403" s="1" t="s">
        <v>4820</v>
      </c>
      <c r="E1403" s="1" t="s">
        <v>139</v>
      </c>
      <c r="F1403" s="1" t="s">
        <v>713</v>
      </c>
      <c r="G1403" s="1" t="s">
        <v>653</v>
      </c>
      <c r="H1403" s="1" t="s">
        <v>765</v>
      </c>
      <c r="I1403" s="1" t="s">
        <v>123</v>
      </c>
      <c r="J1403" s="1" t="s">
        <v>283</v>
      </c>
      <c r="K1403" s="1" t="s">
        <v>281</v>
      </c>
      <c r="L1403" s="2">
        <v>802</v>
      </c>
      <c r="M1403" s="1" t="s">
        <v>655</v>
      </c>
      <c r="N1403" s="1" t="s">
        <v>887</v>
      </c>
      <c r="O1403" s="1" t="s">
        <v>284</v>
      </c>
      <c r="P1403" s="1" t="s">
        <v>1080</v>
      </c>
      <c r="Q1403" s="1" t="s">
        <v>1486</v>
      </c>
      <c r="R1403" s="1" t="s">
        <v>218</v>
      </c>
      <c r="S1403" s="1" t="s">
        <v>759</v>
      </c>
      <c r="T1403" s="1" t="s">
        <v>1770</v>
      </c>
      <c r="U1403" s="1" t="s">
        <v>851</v>
      </c>
      <c r="V1403" s="1"/>
      <c r="W1403" s="1" t="s">
        <v>667</v>
      </c>
      <c r="X1403" s="1" t="e">
        <f t="shared" si="105"/>
        <v>#N/A</v>
      </c>
      <c r="Y1403" s="1" t="e">
        <f t="shared" si="106"/>
        <v>#N/A</v>
      </c>
      <c r="Z1403" s="1" t="e">
        <f t="shared" si="107"/>
        <v>#N/A</v>
      </c>
      <c r="AA1403" s="1" t="e">
        <f t="shared" si="108"/>
        <v>#N/A</v>
      </c>
      <c r="AB1403" s="1" t="e">
        <f t="shared" si="109"/>
        <v>#N/A</v>
      </c>
    </row>
    <row r="1404" spans="1:28" hidden="1" x14ac:dyDescent="0.3">
      <c r="A1404" s="1">
        <v>1688</v>
      </c>
      <c r="B1404" s="1" t="s">
        <v>668</v>
      </c>
      <c r="C1404" s="5">
        <v>43993.871793981481</v>
      </c>
      <c r="D1404" s="1" t="s">
        <v>4821</v>
      </c>
      <c r="E1404" s="1" t="s">
        <v>139</v>
      </c>
      <c r="F1404" s="1" t="s">
        <v>713</v>
      </c>
      <c r="G1404" s="1" t="s">
        <v>653</v>
      </c>
      <c r="H1404" s="1" t="s">
        <v>765</v>
      </c>
      <c r="I1404" s="1" t="s">
        <v>55</v>
      </c>
      <c r="J1404" s="1" t="s">
        <v>695</v>
      </c>
      <c r="K1404" s="1" t="s">
        <v>67</v>
      </c>
      <c r="L1404" s="2">
        <v>639</v>
      </c>
      <c r="M1404" s="1" t="s">
        <v>696</v>
      </c>
      <c r="N1404" s="1" t="s">
        <v>887</v>
      </c>
      <c r="O1404" s="1" t="s">
        <v>170</v>
      </c>
      <c r="P1404" s="1" t="s">
        <v>1080</v>
      </c>
      <c r="Q1404" s="1" t="s">
        <v>177</v>
      </c>
      <c r="R1404" s="1" t="s">
        <v>1828</v>
      </c>
      <c r="S1404" s="1" t="s">
        <v>6241</v>
      </c>
      <c r="T1404" s="1" t="s">
        <v>2132</v>
      </c>
      <c r="U1404" s="1" t="s">
        <v>1791</v>
      </c>
      <c r="V1404" s="1"/>
      <c r="W1404" s="1" t="s">
        <v>667</v>
      </c>
      <c r="X1404" s="1" t="e">
        <f t="shared" si="105"/>
        <v>#N/A</v>
      </c>
      <c r="Y1404" s="1" t="e">
        <f t="shared" si="106"/>
        <v>#N/A</v>
      </c>
      <c r="Z1404" s="1" t="e">
        <f t="shared" si="107"/>
        <v>#N/A</v>
      </c>
      <c r="AA1404" s="1" t="e">
        <f t="shared" si="108"/>
        <v>#N/A</v>
      </c>
      <c r="AB1404" s="1" t="e">
        <f t="shared" si="109"/>
        <v>#N/A</v>
      </c>
    </row>
    <row r="1405" spans="1:28" hidden="1" x14ac:dyDescent="0.3">
      <c r="A1405" s="1">
        <v>1689</v>
      </c>
      <c r="B1405" s="1" t="s">
        <v>1084</v>
      </c>
      <c r="C1405" s="5">
        <v>43993.874189814815</v>
      </c>
      <c r="D1405" s="1" t="s">
        <v>4823</v>
      </c>
      <c r="E1405" s="1" t="s">
        <v>139</v>
      </c>
      <c r="F1405" s="1" t="s">
        <v>713</v>
      </c>
      <c r="G1405" s="1" t="s">
        <v>653</v>
      </c>
      <c r="H1405" s="1" t="s">
        <v>765</v>
      </c>
      <c r="I1405" s="1" t="s">
        <v>55</v>
      </c>
      <c r="J1405" s="1" t="s">
        <v>725</v>
      </c>
      <c r="K1405" s="1" t="s">
        <v>67</v>
      </c>
      <c r="L1405" s="2">
        <v>439.1</v>
      </c>
      <c r="M1405" s="1" t="s">
        <v>726</v>
      </c>
      <c r="N1405" s="1" t="s">
        <v>6617</v>
      </c>
      <c r="O1405" s="1" t="s">
        <v>170</v>
      </c>
      <c r="P1405" s="1" t="s">
        <v>1312</v>
      </c>
      <c r="Q1405" s="1" t="s">
        <v>177</v>
      </c>
      <c r="R1405" s="1" t="s">
        <v>1828</v>
      </c>
      <c r="S1405" s="1" t="s">
        <v>4824</v>
      </c>
      <c r="T1405" s="1" t="s">
        <v>2132</v>
      </c>
      <c r="U1405" s="1" t="s">
        <v>1791</v>
      </c>
      <c r="V1405" s="1"/>
      <c r="W1405" s="1" t="s">
        <v>667</v>
      </c>
      <c r="X1405" s="1" t="e">
        <f t="shared" si="105"/>
        <v>#N/A</v>
      </c>
      <c r="Y1405" s="1" t="e">
        <f t="shared" si="106"/>
        <v>#N/A</v>
      </c>
      <c r="Z1405" s="1" t="e">
        <f t="shared" si="107"/>
        <v>#N/A</v>
      </c>
      <c r="AA1405" s="1" t="e">
        <f t="shared" si="108"/>
        <v>#N/A</v>
      </c>
      <c r="AB1405" s="1" t="e">
        <f t="shared" si="109"/>
        <v>#N/A</v>
      </c>
    </row>
    <row r="1406" spans="1:28" hidden="1" x14ac:dyDescent="0.3">
      <c r="A1406" s="1">
        <v>1690</v>
      </c>
      <c r="B1406" s="1" t="s">
        <v>668</v>
      </c>
      <c r="C1406" s="5">
        <v>43993.877430555556</v>
      </c>
      <c r="D1406" s="1" t="s">
        <v>4825</v>
      </c>
      <c r="E1406" s="1" t="s">
        <v>139</v>
      </c>
      <c r="F1406" s="1" t="s">
        <v>713</v>
      </c>
      <c r="G1406" s="1" t="s">
        <v>653</v>
      </c>
      <c r="H1406" s="1" t="s">
        <v>765</v>
      </c>
      <c r="I1406" s="1" t="s">
        <v>55</v>
      </c>
      <c r="J1406" s="1" t="s">
        <v>695</v>
      </c>
      <c r="K1406" s="1" t="s">
        <v>67</v>
      </c>
      <c r="L1406" s="2">
        <v>663</v>
      </c>
      <c r="M1406" s="1" t="s">
        <v>763</v>
      </c>
      <c r="N1406" s="1" t="s">
        <v>887</v>
      </c>
      <c r="O1406" s="1" t="s">
        <v>170</v>
      </c>
      <c r="P1406" s="1" t="s">
        <v>1080</v>
      </c>
      <c r="Q1406" s="1" t="s">
        <v>177</v>
      </c>
      <c r="R1406" s="1" t="s">
        <v>1828</v>
      </c>
      <c r="S1406" s="1" t="s">
        <v>6241</v>
      </c>
      <c r="T1406" s="1" t="s">
        <v>2132</v>
      </c>
      <c r="U1406" s="1" t="s">
        <v>1791</v>
      </c>
      <c r="V1406" s="1"/>
      <c r="W1406" s="1" t="s">
        <v>667</v>
      </c>
      <c r="X1406" s="1" t="e">
        <f t="shared" si="105"/>
        <v>#N/A</v>
      </c>
      <c r="Y1406" s="1" t="e">
        <f t="shared" si="106"/>
        <v>#N/A</v>
      </c>
      <c r="Z1406" s="1" t="e">
        <f t="shared" si="107"/>
        <v>#N/A</v>
      </c>
      <c r="AA1406" s="1" t="e">
        <f t="shared" si="108"/>
        <v>#N/A</v>
      </c>
      <c r="AB1406" s="1" t="e">
        <f t="shared" si="109"/>
        <v>#N/A</v>
      </c>
    </row>
    <row r="1407" spans="1:28" hidden="1" x14ac:dyDescent="0.3">
      <c r="A1407" s="1">
        <v>1691</v>
      </c>
      <c r="B1407" s="1" t="s">
        <v>1084</v>
      </c>
      <c r="C1407" s="5">
        <v>43993.904074074075</v>
      </c>
      <c r="D1407" s="1" t="s">
        <v>4826</v>
      </c>
      <c r="E1407" s="1" t="s">
        <v>139</v>
      </c>
      <c r="F1407" s="1" t="s">
        <v>713</v>
      </c>
      <c r="G1407" s="1" t="s">
        <v>653</v>
      </c>
      <c r="H1407" s="1" t="s">
        <v>765</v>
      </c>
      <c r="I1407" s="1" t="s">
        <v>55</v>
      </c>
      <c r="J1407" s="1" t="s">
        <v>725</v>
      </c>
      <c r="K1407" s="1" t="s">
        <v>67</v>
      </c>
      <c r="L1407" s="2">
        <v>433</v>
      </c>
      <c r="M1407" s="1" t="s">
        <v>4094</v>
      </c>
      <c r="N1407" s="1" t="s">
        <v>887</v>
      </c>
      <c r="O1407" s="1" t="s">
        <v>170</v>
      </c>
      <c r="P1407" s="1" t="s">
        <v>1312</v>
      </c>
      <c r="Q1407" s="1" t="s">
        <v>177</v>
      </c>
      <c r="R1407" s="1" t="s">
        <v>1828</v>
      </c>
      <c r="S1407" s="1" t="s">
        <v>4827</v>
      </c>
      <c r="T1407" s="1" t="s">
        <v>2132</v>
      </c>
      <c r="U1407" s="1" t="s">
        <v>1791</v>
      </c>
      <c r="V1407" s="1"/>
      <c r="W1407" s="1" t="s">
        <v>667</v>
      </c>
      <c r="X1407" s="1" t="e">
        <f t="shared" si="105"/>
        <v>#N/A</v>
      </c>
      <c r="Y1407" s="1" t="e">
        <f t="shared" si="106"/>
        <v>#N/A</v>
      </c>
      <c r="Z1407" s="1" t="e">
        <f t="shared" si="107"/>
        <v>#N/A</v>
      </c>
      <c r="AA1407" s="1" t="e">
        <f t="shared" si="108"/>
        <v>#N/A</v>
      </c>
      <c r="AB1407" s="1" t="e">
        <f t="shared" si="109"/>
        <v>#N/A</v>
      </c>
    </row>
    <row r="1408" spans="1:28" hidden="1" x14ac:dyDescent="0.3">
      <c r="A1408" s="1">
        <v>1692</v>
      </c>
      <c r="B1408" s="1" t="s">
        <v>67</v>
      </c>
      <c r="C1408" s="5">
        <v>43993.907627314817</v>
      </c>
      <c r="D1408" s="1" t="s">
        <v>4828</v>
      </c>
      <c r="E1408" s="1" t="s">
        <v>139</v>
      </c>
      <c r="F1408" s="1" t="s">
        <v>713</v>
      </c>
      <c r="G1408" s="1" t="s">
        <v>653</v>
      </c>
      <c r="H1408" s="1" t="s">
        <v>765</v>
      </c>
      <c r="I1408" s="1" t="s">
        <v>55</v>
      </c>
      <c r="J1408" s="1" t="s">
        <v>695</v>
      </c>
      <c r="K1408" s="1" t="s">
        <v>67</v>
      </c>
      <c r="L1408" s="2">
        <v>679</v>
      </c>
      <c r="M1408" s="1" t="s">
        <v>876</v>
      </c>
      <c r="N1408" s="1" t="s">
        <v>887</v>
      </c>
      <c r="O1408" s="1" t="s">
        <v>170</v>
      </c>
      <c r="P1408" s="1" t="s">
        <v>1080</v>
      </c>
      <c r="Q1408" s="1" t="s">
        <v>177</v>
      </c>
      <c r="R1408" s="1" t="s">
        <v>1828</v>
      </c>
      <c r="S1408" s="1" t="s">
        <v>709</v>
      </c>
      <c r="T1408" s="1" t="s">
        <v>2132</v>
      </c>
      <c r="U1408" s="1" t="s">
        <v>1791</v>
      </c>
      <c r="V1408" s="1"/>
      <c r="W1408" s="1" t="s">
        <v>667</v>
      </c>
      <c r="X1408" s="1" t="e">
        <f t="shared" si="105"/>
        <v>#N/A</v>
      </c>
      <c r="Y1408" s="1" t="e">
        <f t="shared" si="106"/>
        <v>#N/A</v>
      </c>
      <c r="Z1408" s="1" t="e">
        <f t="shared" si="107"/>
        <v>#N/A</v>
      </c>
      <c r="AA1408" s="1" t="e">
        <f t="shared" si="108"/>
        <v>#N/A</v>
      </c>
      <c r="AB1408" s="1" t="e">
        <f t="shared" si="109"/>
        <v>#N/A</v>
      </c>
    </row>
    <row r="1409" spans="1:28" hidden="1" x14ac:dyDescent="0.3">
      <c r="A1409" s="1">
        <v>1693</v>
      </c>
      <c r="B1409" s="1" t="s">
        <v>67</v>
      </c>
      <c r="C1409" s="5">
        <v>43993.927025462966</v>
      </c>
      <c r="D1409" s="1" t="s">
        <v>6242</v>
      </c>
      <c r="E1409" s="1" t="s">
        <v>139</v>
      </c>
      <c r="F1409" s="1" t="s">
        <v>713</v>
      </c>
      <c r="G1409" s="1" t="s">
        <v>653</v>
      </c>
      <c r="H1409" s="1" t="s">
        <v>765</v>
      </c>
      <c r="I1409" s="1" t="s">
        <v>55</v>
      </c>
      <c r="J1409" s="1" t="s">
        <v>695</v>
      </c>
      <c r="K1409" s="1" t="s">
        <v>67</v>
      </c>
      <c r="L1409" s="2">
        <v>2235</v>
      </c>
      <c r="M1409" s="1" t="s">
        <v>670</v>
      </c>
      <c r="N1409" s="1" t="s">
        <v>887</v>
      </c>
      <c r="O1409" s="1" t="s">
        <v>170</v>
      </c>
      <c r="P1409" s="1" t="s">
        <v>1080</v>
      </c>
      <c r="Q1409" s="1" t="s">
        <v>177</v>
      </c>
      <c r="R1409" s="1" t="s">
        <v>1828</v>
      </c>
      <c r="S1409" s="1" t="s">
        <v>709</v>
      </c>
      <c r="T1409" s="1" t="s">
        <v>2132</v>
      </c>
      <c r="U1409" s="1" t="s">
        <v>1791</v>
      </c>
      <c r="V1409" s="1"/>
      <c r="W1409" s="1" t="s">
        <v>667</v>
      </c>
      <c r="X1409" s="1" t="e">
        <f t="shared" si="105"/>
        <v>#N/A</v>
      </c>
      <c r="Y1409" s="1" t="e">
        <f t="shared" si="106"/>
        <v>#N/A</v>
      </c>
      <c r="Z1409" s="1" t="e">
        <f t="shared" si="107"/>
        <v>#N/A</v>
      </c>
      <c r="AA1409" s="1" t="e">
        <f t="shared" si="108"/>
        <v>#N/A</v>
      </c>
      <c r="AB1409" s="1" t="e">
        <f t="shared" si="109"/>
        <v>#N/A</v>
      </c>
    </row>
    <row r="1410" spans="1:28" hidden="1" x14ac:dyDescent="0.3">
      <c r="A1410" s="1">
        <v>1694</v>
      </c>
      <c r="B1410" s="1" t="s">
        <v>1326</v>
      </c>
      <c r="C1410" s="5">
        <v>43994.016724537039</v>
      </c>
      <c r="D1410" s="1" t="s">
        <v>4829</v>
      </c>
      <c r="E1410" s="1" t="s">
        <v>139</v>
      </c>
      <c r="F1410" s="1" t="s">
        <v>713</v>
      </c>
      <c r="G1410" s="1" t="s">
        <v>653</v>
      </c>
      <c r="H1410" s="1" t="s">
        <v>765</v>
      </c>
      <c r="I1410" s="1" t="s">
        <v>123</v>
      </c>
      <c r="J1410" s="1" t="s">
        <v>998</v>
      </c>
      <c r="K1410" s="1" t="s">
        <v>281</v>
      </c>
      <c r="L1410" s="2">
        <v>2083</v>
      </c>
      <c r="M1410" s="1" t="s">
        <v>901</v>
      </c>
      <c r="N1410" s="1" t="s">
        <v>887</v>
      </c>
      <c r="O1410" s="1" t="s">
        <v>170</v>
      </c>
      <c r="P1410" s="1" t="s">
        <v>1312</v>
      </c>
      <c r="Q1410" s="1" t="s">
        <v>1486</v>
      </c>
      <c r="R1410" s="1" t="s">
        <v>218</v>
      </c>
      <c r="S1410" s="1" t="s">
        <v>4830</v>
      </c>
      <c r="T1410" s="1" t="s">
        <v>2132</v>
      </c>
      <c r="U1410" s="1" t="s">
        <v>1791</v>
      </c>
      <c r="V1410" s="1"/>
      <c r="W1410" s="1" t="s">
        <v>667</v>
      </c>
      <c r="X1410" s="1" t="e">
        <f t="shared" ref="X1410:X1473" si="110">VLOOKUP(A1410,h_estimacion,1,FALSE)</f>
        <v>#N/A</v>
      </c>
      <c r="Y1410" s="1" t="e">
        <f t="shared" ref="Y1410:Y1473" si="111">VLOOKUP(A1410,h_estimacion,18,FALSE)</f>
        <v>#N/A</v>
      </c>
      <c r="Z1410" s="1" t="e">
        <f t="shared" ref="Z1410:Z1473" si="112">VLOOKUP(A1410,h_project,1,FALSE)</f>
        <v>#N/A</v>
      </c>
      <c r="AA1410" s="1" t="e">
        <f t="shared" ref="AA1410:AA1473" si="113">VLOOKUP(A1410,h_project,4,FALSE)</f>
        <v>#N/A</v>
      </c>
      <c r="AB1410" s="1" t="e">
        <f t="shared" ref="AB1410:AB1473" si="114">VLOOKUP(A1410,ds,1,FALSE)</f>
        <v>#N/A</v>
      </c>
    </row>
    <row r="1411" spans="1:28" hidden="1" x14ac:dyDescent="0.3">
      <c r="A1411" s="1">
        <v>1696</v>
      </c>
      <c r="B1411" s="1" t="s">
        <v>340</v>
      </c>
      <c r="C1411" s="5">
        <v>43994.402141203704</v>
      </c>
      <c r="D1411" s="1" t="s">
        <v>4833</v>
      </c>
      <c r="E1411" s="1" t="s">
        <v>90</v>
      </c>
      <c r="F1411" s="1" t="s">
        <v>700</v>
      </c>
      <c r="G1411" s="1" t="s">
        <v>653</v>
      </c>
      <c r="H1411" s="1" t="s">
        <v>765</v>
      </c>
      <c r="I1411" s="1" t="s">
        <v>477</v>
      </c>
      <c r="J1411" s="1" t="s">
        <v>210</v>
      </c>
      <c r="K1411" s="1" t="s">
        <v>340</v>
      </c>
      <c r="L1411" s="2">
        <v>704</v>
      </c>
      <c r="M1411" s="1" t="s">
        <v>747</v>
      </c>
      <c r="N1411" s="1" t="s">
        <v>887</v>
      </c>
      <c r="O1411" s="1" t="s">
        <v>170</v>
      </c>
      <c r="P1411" s="1" t="s">
        <v>1312</v>
      </c>
      <c r="Q1411" s="1" t="s">
        <v>1486</v>
      </c>
      <c r="R1411" s="1" t="s">
        <v>218</v>
      </c>
      <c r="S1411" s="1" t="s">
        <v>759</v>
      </c>
      <c r="T1411" s="1" t="s">
        <v>2132</v>
      </c>
      <c r="U1411" s="1" t="s">
        <v>1791</v>
      </c>
      <c r="V1411" s="1"/>
      <c r="W1411" s="1" t="s">
        <v>667</v>
      </c>
      <c r="X1411" s="1" t="e">
        <f t="shared" si="110"/>
        <v>#N/A</v>
      </c>
      <c r="Y1411" s="1" t="e">
        <f t="shared" si="111"/>
        <v>#N/A</v>
      </c>
      <c r="Z1411" s="1" t="e">
        <f t="shared" si="112"/>
        <v>#N/A</v>
      </c>
      <c r="AA1411" s="1" t="e">
        <f t="shared" si="113"/>
        <v>#N/A</v>
      </c>
      <c r="AB1411" s="1" t="e">
        <f t="shared" si="114"/>
        <v>#N/A</v>
      </c>
    </row>
    <row r="1412" spans="1:28" hidden="1" x14ac:dyDescent="0.3">
      <c r="A1412" s="1">
        <v>1697</v>
      </c>
      <c r="B1412" s="1" t="s">
        <v>376</v>
      </c>
      <c r="C1412" s="5">
        <v>43994.404282407406</v>
      </c>
      <c r="D1412" s="1" t="s">
        <v>4834</v>
      </c>
      <c r="E1412" s="1" t="s">
        <v>139</v>
      </c>
      <c r="F1412" s="1" t="s">
        <v>713</v>
      </c>
      <c r="G1412" s="1" t="s">
        <v>653</v>
      </c>
      <c r="H1412" s="1" t="s">
        <v>765</v>
      </c>
      <c r="I1412" s="1" t="s">
        <v>39</v>
      </c>
      <c r="J1412" s="1" t="s">
        <v>682</v>
      </c>
      <c r="K1412" s="1" t="s">
        <v>376</v>
      </c>
      <c r="L1412" s="2">
        <v>199</v>
      </c>
      <c r="M1412" s="1" t="s">
        <v>4046</v>
      </c>
      <c r="N1412" s="1" t="s">
        <v>887</v>
      </c>
      <c r="O1412" s="1" t="s">
        <v>170</v>
      </c>
      <c r="P1412" s="1" t="s">
        <v>1312</v>
      </c>
      <c r="Q1412" s="1" t="s">
        <v>1486</v>
      </c>
      <c r="R1412" s="1" t="s">
        <v>218</v>
      </c>
      <c r="S1412" s="1" t="s">
        <v>4835</v>
      </c>
      <c r="T1412" s="1" t="s">
        <v>2132</v>
      </c>
      <c r="U1412" s="1" t="s">
        <v>1791</v>
      </c>
      <c r="V1412" s="1"/>
      <c r="W1412" s="1" t="s">
        <v>667</v>
      </c>
      <c r="X1412" s="1" t="e">
        <f t="shared" si="110"/>
        <v>#N/A</v>
      </c>
      <c r="Y1412" s="1" t="e">
        <f t="shared" si="111"/>
        <v>#N/A</v>
      </c>
      <c r="Z1412" s="1" t="e">
        <f t="shared" si="112"/>
        <v>#N/A</v>
      </c>
      <c r="AA1412" s="1" t="e">
        <f t="shared" si="113"/>
        <v>#N/A</v>
      </c>
      <c r="AB1412" s="1" t="e">
        <f t="shared" si="114"/>
        <v>#N/A</v>
      </c>
    </row>
    <row r="1413" spans="1:28" hidden="1" x14ac:dyDescent="0.3">
      <c r="A1413" s="1">
        <v>1698</v>
      </c>
      <c r="B1413" s="1" t="s">
        <v>281</v>
      </c>
      <c r="C1413" s="5">
        <v>43994.439583333333</v>
      </c>
      <c r="D1413" s="1" t="s">
        <v>4836</v>
      </c>
      <c r="E1413" s="1" t="s">
        <v>48</v>
      </c>
      <c r="F1413" s="1" t="s">
        <v>713</v>
      </c>
      <c r="G1413" s="1" t="s">
        <v>653</v>
      </c>
      <c r="H1413" s="1" t="s">
        <v>765</v>
      </c>
      <c r="I1413" s="1" t="s">
        <v>123</v>
      </c>
      <c r="J1413" s="1" t="s">
        <v>998</v>
      </c>
      <c r="K1413" s="1" t="s">
        <v>281</v>
      </c>
      <c r="L1413" s="2">
        <v>797</v>
      </c>
      <c r="M1413" s="1" t="s">
        <v>4198</v>
      </c>
      <c r="N1413" s="1" t="s">
        <v>887</v>
      </c>
      <c r="O1413" s="1" t="s">
        <v>170</v>
      </c>
      <c r="P1413" s="1" t="s">
        <v>1080</v>
      </c>
      <c r="Q1413" s="1" t="s">
        <v>1486</v>
      </c>
      <c r="R1413" s="1" t="s">
        <v>218</v>
      </c>
      <c r="S1413" s="1" t="s">
        <v>2004</v>
      </c>
      <c r="T1413" s="1" t="s">
        <v>2132</v>
      </c>
      <c r="U1413" s="1" t="s">
        <v>1791</v>
      </c>
      <c r="V1413" s="1"/>
      <c r="W1413" s="1" t="s">
        <v>667</v>
      </c>
      <c r="X1413" s="1" t="e">
        <f t="shared" si="110"/>
        <v>#N/A</v>
      </c>
      <c r="Y1413" s="1" t="e">
        <f t="shared" si="111"/>
        <v>#N/A</v>
      </c>
      <c r="Z1413" s="1" t="e">
        <f t="shared" si="112"/>
        <v>#N/A</v>
      </c>
      <c r="AA1413" s="1" t="e">
        <f t="shared" si="113"/>
        <v>#N/A</v>
      </c>
      <c r="AB1413" s="1" t="e">
        <f t="shared" si="114"/>
        <v>#N/A</v>
      </c>
    </row>
    <row r="1414" spans="1:28" hidden="1" x14ac:dyDescent="0.3">
      <c r="A1414" s="1">
        <v>1699</v>
      </c>
      <c r="B1414" s="1" t="s">
        <v>54</v>
      </c>
      <c r="C1414" s="5">
        <v>43994.547418981485</v>
      </c>
      <c r="D1414" s="1" t="s">
        <v>4837</v>
      </c>
      <c r="E1414" s="1" t="s">
        <v>139</v>
      </c>
      <c r="F1414" s="1" t="s">
        <v>713</v>
      </c>
      <c r="G1414" s="1" t="s">
        <v>653</v>
      </c>
      <c r="H1414" s="1" t="s">
        <v>765</v>
      </c>
      <c r="I1414" s="1" t="s">
        <v>55</v>
      </c>
      <c r="J1414" s="1" t="s">
        <v>62</v>
      </c>
      <c r="K1414" s="1" t="s">
        <v>54</v>
      </c>
      <c r="L1414" s="2">
        <v>299.10000000000002</v>
      </c>
      <c r="M1414" s="1" t="s">
        <v>757</v>
      </c>
      <c r="N1414" s="1" t="s">
        <v>6618</v>
      </c>
      <c r="O1414" s="1" t="s">
        <v>170</v>
      </c>
      <c r="P1414" s="1" t="s">
        <v>1080</v>
      </c>
      <c r="Q1414" s="1" t="s">
        <v>177</v>
      </c>
      <c r="R1414" s="1" t="s">
        <v>1828</v>
      </c>
      <c r="S1414" s="1" t="s">
        <v>759</v>
      </c>
      <c r="T1414" s="1" t="s">
        <v>2132</v>
      </c>
      <c r="U1414" s="1" t="s">
        <v>1791</v>
      </c>
      <c r="V1414" s="1"/>
      <c r="W1414" s="1" t="s">
        <v>667</v>
      </c>
      <c r="X1414" s="1" t="e">
        <f t="shared" si="110"/>
        <v>#N/A</v>
      </c>
      <c r="Y1414" s="1" t="e">
        <f t="shared" si="111"/>
        <v>#N/A</v>
      </c>
      <c r="Z1414" s="1" t="e">
        <f t="shared" si="112"/>
        <v>#N/A</v>
      </c>
      <c r="AA1414" s="1" t="e">
        <f t="shared" si="113"/>
        <v>#N/A</v>
      </c>
      <c r="AB1414" s="1" t="e">
        <f t="shared" si="114"/>
        <v>#N/A</v>
      </c>
    </row>
    <row r="1415" spans="1:28" hidden="1" x14ac:dyDescent="0.3">
      <c r="A1415" s="1">
        <v>1700</v>
      </c>
      <c r="B1415" s="1" t="s">
        <v>2141</v>
      </c>
      <c r="C1415" s="5">
        <v>43994.550625000003</v>
      </c>
      <c r="D1415" s="1" t="s">
        <v>4838</v>
      </c>
      <c r="E1415" s="1" t="s">
        <v>139</v>
      </c>
      <c r="F1415" s="1" t="s">
        <v>713</v>
      </c>
      <c r="G1415" s="1" t="s">
        <v>653</v>
      </c>
      <c r="H1415" s="1" t="s">
        <v>765</v>
      </c>
      <c r="I1415" s="1" t="s">
        <v>55</v>
      </c>
      <c r="J1415" s="1" t="s">
        <v>62</v>
      </c>
      <c r="K1415" s="1" t="s">
        <v>54</v>
      </c>
      <c r="L1415" s="2">
        <v>299</v>
      </c>
      <c r="M1415" s="1" t="s">
        <v>757</v>
      </c>
      <c r="N1415" s="1" t="s">
        <v>887</v>
      </c>
      <c r="O1415" s="1" t="s">
        <v>170</v>
      </c>
      <c r="P1415" s="1" t="s">
        <v>1080</v>
      </c>
      <c r="Q1415" s="1" t="s">
        <v>177</v>
      </c>
      <c r="R1415" s="1" t="s">
        <v>1828</v>
      </c>
      <c r="S1415" s="1" t="s">
        <v>759</v>
      </c>
      <c r="T1415" s="1" t="s">
        <v>2132</v>
      </c>
      <c r="U1415" s="1" t="s">
        <v>1791</v>
      </c>
      <c r="V1415" s="1"/>
      <c r="W1415" s="1" t="s">
        <v>667</v>
      </c>
      <c r="X1415" s="1" t="e">
        <f t="shared" si="110"/>
        <v>#N/A</v>
      </c>
      <c r="Y1415" s="1" t="e">
        <f t="shared" si="111"/>
        <v>#N/A</v>
      </c>
      <c r="Z1415" s="1" t="e">
        <f t="shared" si="112"/>
        <v>#N/A</v>
      </c>
      <c r="AA1415" s="1" t="e">
        <f t="shared" si="113"/>
        <v>#N/A</v>
      </c>
      <c r="AB1415" s="1" t="e">
        <f t="shared" si="114"/>
        <v>#N/A</v>
      </c>
    </row>
    <row r="1416" spans="1:28" hidden="1" x14ac:dyDescent="0.3">
      <c r="A1416" s="1">
        <v>1701</v>
      </c>
      <c r="B1416" s="1" t="s">
        <v>927</v>
      </c>
      <c r="C1416" s="5">
        <v>43994.554502314815</v>
      </c>
      <c r="D1416" s="1" t="s">
        <v>4839</v>
      </c>
      <c r="E1416" s="1" t="s">
        <v>139</v>
      </c>
      <c r="F1416" s="1" t="s">
        <v>713</v>
      </c>
      <c r="G1416" s="1" t="s">
        <v>653</v>
      </c>
      <c r="H1416" s="1" t="s">
        <v>765</v>
      </c>
      <c r="I1416" s="1" t="s">
        <v>55</v>
      </c>
      <c r="J1416" s="1" t="s">
        <v>62</v>
      </c>
      <c r="K1416" s="1" t="s">
        <v>54</v>
      </c>
      <c r="L1416" s="2">
        <v>299</v>
      </c>
      <c r="M1416" s="1" t="s">
        <v>757</v>
      </c>
      <c r="N1416" s="1" t="s">
        <v>887</v>
      </c>
      <c r="O1416" s="1" t="s">
        <v>170</v>
      </c>
      <c r="P1416" s="1" t="s">
        <v>1080</v>
      </c>
      <c r="Q1416" s="1" t="s">
        <v>177</v>
      </c>
      <c r="R1416" s="1" t="s">
        <v>1828</v>
      </c>
      <c r="S1416" s="1" t="s">
        <v>1483</v>
      </c>
      <c r="T1416" s="1" t="s">
        <v>2132</v>
      </c>
      <c r="U1416" s="1" t="s">
        <v>1791</v>
      </c>
      <c r="V1416" s="1"/>
      <c r="W1416" s="1" t="s">
        <v>667</v>
      </c>
      <c r="X1416" s="1" t="e">
        <f t="shared" si="110"/>
        <v>#N/A</v>
      </c>
      <c r="Y1416" s="1" t="e">
        <f t="shared" si="111"/>
        <v>#N/A</v>
      </c>
      <c r="Z1416" s="1" t="e">
        <f t="shared" si="112"/>
        <v>#N/A</v>
      </c>
      <c r="AA1416" s="1" t="e">
        <f t="shared" si="113"/>
        <v>#N/A</v>
      </c>
      <c r="AB1416" s="1" t="e">
        <f t="shared" si="114"/>
        <v>#N/A</v>
      </c>
    </row>
    <row r="1417" spans="1:28" hidden="1" x14ac:dyDescent="0.3">
      <c r="A1417" s="1">
        <v>1702</v>
      </c>
      <c r="B1417" s="1" t="s">
        <v>2141</v>
      </c>
      <c r="C1417" s="5">
        <v>43994.557546296295</v>
      </c>
      <c r="D1417" s="1" t="s">
        <v>4840</v>
      </c>
      <c r="E1417" s="1" t="s">
        <v>139</v>
      </c>
      <c r="F1417" s="1" t="s">
        <v>713</v>
      </c>
      <c r="G1417" s="1" t="s">
        <v>653</v>
      </c>
      <c r="H1417" s="1" t="s">
        <v>765</v>
      </c>
      <c r="I1417" s="1" t="s">
        <v>55</v>
      </c>
      <c r="J1417" s="1" t="s">
        <v>62</v>
      </c>
      <c r="K1417" s="1" t="s">
        <v>54</v>
      </c>
      <c r="L1417" s="2">
        <v>299</v>
      </c>
      <c r="M1417" s="1" t="s">
        <v>757</v>
      </c>
      <c r="N1417" s="1" t="s">
        <v>887</v>
      </c>
      <c r="O1417" s="1" t="s">
        <v>170</v>
      </c>
      <c r="P1417" s="1" t="s">
        <v>1080</v>
      </c>
      <c r="Q1417" s="1" t="s">
        <v>1486</v>
      </c>
      <c r="R1417" s="1" t="s">
        <v>1828</v>
      </c>
      <c r="S1417" s="1" t="s">
        <v>759</v>
      </c>
      <c r="T1417" s="1" t="s">
        <v>2132</v>
      </c>
      <c r="U1417" s="1" t="s">
        <v>1791</v>
      </c>
      <c r="V1417" s="1"/>
      <c r="W1417" s="1" t="s">
        <v>667</v>
      </c>
      <c r="X1417" s="1" t="e">
        <f t="shared" si="110"/>
        <v>#N/A</v>
      </c>
      <c r="Y1417" s="1" t="e">
        <f t="shared" si="111"/>
        <v>#N/A</v>
      </c>
      <c r="Z1417" s="1" t="e">
        <f t="shared" si="112"/>
        <v>#N/A</v>
      </c>
      <c r="AA1417" s="1" t="e">
        <f t="shared" si="113"/>
        <v>#N/A</v>
      </c>
      <c r="AB1417" s="1" t="e">
        <f t="shared" si="114"/>
        <v>#N/A</v>
      </c>
    </row>
    <row r="1418" spans="1:28" hidden="1" x14ac:dyDescent="0.3">
      <c r="A1418" s="1">
        <v>1703</v>
      </c>
      <c r="B1418" s="1" t="s">
        <v>922</v>
      </c>
      <c r="C1418" s="5">
        <v>43994.558171296296</v>
      </c>
      <c r="D1418" s="1" t="s">
        <v>4841</v>
      </c>
      <c r="E1418" s="1" t="s">
        <v>61</v>
      </c>
      <c r="F1418" s="1" t="s">
        <v>713</v>
      </c>
      <c r="G1418" s="1" t="s">
        <v>653</v>
      </c>
      <c r="H1418" s="1" t="s">
        <v>765</v>
      </c>
      <c r="I1418" s="1" t="s">
        <v>55</v>
      </c>
      <c r="J1418" s="1" t="s">
        <v>62</v>
      </c>
      <c r="K1418" s="1" t="s">
        <v>54</v>
      </c>
      <c r="L1418" s="2">
        <v>299</v>
      </c>
      <c r="M1418" s="1" t="s">
        <v>757</v>
      </c>
      <c r="N1418" s="1" t="s">
        <v>887</v>
      </c>
      <c r="O1418" s="1" t="s">
        <v>170</v>
      </c>
      <c r="P1418" s="1" t="s">
        <v>1080</v>
      </c>
      <c r="Q1418" s="1" t="s">
        <v>177</v>
      </c>
      <c r="R1418" s="1" t="s">
        <v>1828</v>
      </c>
      <c r="S1418" s="1" t="s">
        <v>4552</v>
      </c>
      <c r="T1418" s="1" t="s">
        <v>2132</v>
      </c>
      <c r="U1418" s="1" t="s">
        <v>1791</v>
      </c>
      <c r="V1418" s="1"/>
      <c r="W1418" s="1" t="s">
        <v>667</v>
      </c>
      <c r="X1418" s="1" t="e">
        <f t="shared" si="110"/>
        <v>#N/A</v>
      </c>
      <c r="Y1418" s="1" t="e">
        <f t="shared" si="111"/>
        <v>#N/A</v>
      </c>
      <c r="Z1418" s="1" t="e">
        <f t="shared" si="112"/>
        <v>#N/A</v>
      </c>
      <c r="AA1418" s="1" t="e">
        <f t="shared" si="113"/>
        <v>#N/A</v>
      </c>
      <c r="AB1418" s="1" t="e">
        <f t="shared" si="114"/>
        <v>#N/A</v>
      </c>
    </row>
    <row r="1419" spans="1:28" hidden="1" x14ac:dyDescent="0.3">
      <c r="A1419" s="1">
        <v>1704</v>
      </c>
      <c r="B1419" s="1" t="s">
        <v>376</v>
      </c>
      <c r="C1419" s="5">
        <v>43994.558865740742</v>
      </c>
      <c r="D1419" s="1" t="s">
        <v>4842</v>
      </c>
      <c r="E1419" s="1" t="s">
        <v>139</v>
      </c>
      <c r="F1419" s="1" t="s">
        <v>713</v>
      </c>
      <c r="G1419" s="1" t="s">
        <v>653</v>
      </c>
      <c r="H1419" s="1" t="s">
        <v>765</v>
      </c>
      <c r="I1419" s="1" t="s">
        <v>39</v>
      </c>
      <c r="J1419" s="1" t="s">
        <v>394</v>
      </c>
      <c r="K1419" s="1" t="s">
        <v>376</v>
      </c>
      <c r="L1419" s="2">
        <v>180</v>
      </c>
      <c r="M1419" s="1" t="s">
        <v>4034</v>
      </c>
      <c r="N1419" s="1" t="s">
        <v>6616</v>
      </c>
      <c r="O1419" s="1" t="s">
        <v>170</v>
      </c>
      <c r="P1419" s="1" t="s">
        <v>1312</v>
      </c>
      <c r="Q1419" s="1" t="s">
        <v>1486</v>
      </c>
      <c r="R1419" s="1" t="s">
        <v>218</v>
      </c>
      <c r="S1419" s="1" t="s">
        <v>4756</v>
      </c>
      <c r="T1419" s="1" t="s">
        <v>2132</v>
      </c>
      <c r="U1419" s="1" t="s">
        <v>1791</v>
      </c>
      <c r="V1419" s="1"/>
      <c r="W1419" s="1" t="s">
        <v>667</v>
      </c>
      <c r="X1419" s="1" t="e">
        <f t="shared" si="110"/>
        <v>#N/A</v>
      </c>
      <c r="Y1419" s="1" t="e">
        <f t="shared" si="111"/>
        <v>#N/A</v>
      </c>
      <c r="Z1419" s="1" t="e">
        <f t="shared" si="112"/>
        <v>#N/A</v>
      </c>
      <c r="AA1419" s="1" t="e">
        <f t="shared" si="113"/>
        <v>#N/A</v>
      </c>
      <c r="AB1419" s="1" t="e">
        <f t="shared" si="114"/>
        <v>#N/A</v>
      </c>
    </row>
    <row r="1420" spans="1:28" hidden="1" x14ac:dyDescent="0.3">
      <c r="A1420" s="1">
        <v>1705</v>
      </c>
      <c r="B1420" s="1" t="s">
        <v>2141</v>
      </c>
      <c r="C1420" s="5">
        <v>43994.561620370368</v>
      </c>
      <c r="D1420" s="1" t="s">
        <v>4843</v>
      </c>
      <c r="E1420" s="1" t="s">
        <v>139</v>
      </c>
      <c r="F1420" s="1" t="s">
        <v>713</v>
      </c>
      <c r="G1420" s="1" t="s">
        <v>653</v>
      </c>
      <c r="H1420" s="1" t="s">
        <v>765</v>
      </c>
      <c r="I1420" s="1" t="s">
        <v>55</v>
      </c>
      <c r="J1420" s="1" t="s">
        <v>62</v>
      </c>
      <c r="K1420" s="1" t="s">
        <v>54</v>
      </c>
      <c r="L1420" s="2">
        <v>299</v>
      </c>
      <c r="M1420" s="1" t="s">
        <v>757</v>
      </c>
      <c r="N1420" s="1" t="s">
        <v>887</v>
      </c>
      <c r="O1420" s="1" t="s">
        <v>170</v>
      </c>
      <c r="P1420" s="1" t="s">
        <v>1080</v>
      </c>
      <c r="Q1420" s="1" t="s">
        <v>1486</v>
      </c>
      <c r="R1420" s="1" t="s">
        <v>1828</v>
      </c>
      <c r="S1420" s="1" t="s">
        <v>759</v>
      </c>
      <c r="T1420" s="1" t="s">
        <v>2132</v>
      </c>
      <c r="U1420" s="1" t="s">
        <v>1791</v>
      </c>
      <c r="V1420" s="1"/>
      <c r="W1420" s="1" t="s">
        <v>667</v>
      </c>
      <c r="X1420" s="1" t="e">
        <f t="shared" si="110"/>
        <v>#N/A</v>
      </c>
      <c r="Y1420" s="1" t="e">
        <f t="shared" si="111"/>
        <v>#N/A</v>
      </c>
      <c r="Z1420" s="1" t="e">
        <f t="shared" si="112"/>
        <v>#N/A</v>
      </c>
      <c r="AA1420" s="1" t="e">
        <f t="shared" si="113"/>
        <v>#N/A</v>
      </c>
      <c r="AB1420" s="1" t="e">
        <f t="shared" si="114"/>
        <v>#N/A</v>
      </c>
    </row>
    <row r="1421" spans="1:28" hidden="1" x14ac:dyDescent="0.3">
      <c r="A1421" s="1">
        <v>1706</v>
      </c>
      <c r="B1421" s="1" t="s">
        <v>927</v>
      </c>
      <c r="C1421" s="5">
        <v>43994.562152777777</v>
      </c>
      <c r="D1421" s="1" t="s">
        <v>4844</v>
      </c>
      <c r="E1421" s="1" t="s">
        <v>139</v>
      </c>
      <c r="F1421" s="1" t="s">
        <v>713</v>
      </c>
      <c r="G1421" s="1" t="s">
        <v>653</v>
      </c>
      <c r="H1421" s="1" t="s">
        <v>765</v>
      </c>
      <c r="I1421" s="1" t="s">
        <v>55</v>
      </c>
      <c r="J1421" s="1" t="s">
        <v>62</v>
      </c>
      <c r="K1421" s="1" t="s">
        <v>54</v>
      </c>
      <c r="L1421" s="2">
        <v>299</v>
      </c>
      <c r="M1421" s="1" t="s">
        <v>757</v>
      </c>
      <c r="N1421" s="1" t="s">
        <v>887</v>
      </c>
      <c r="O1421" s="1" t="s">
        <v>170</v>
      </c>
      <c r="P1421" s="1" t="s">
        <v>1080</v>
      </c>
      <c r="Q1421" s="1" t="s">
        <v>177</v>
      </c>
      <c r="R1421" s="1" t="s">
        <v>1828</v>
      </c>
      <c r="S1421" s="1" t="s">
        <v>1483</v>
      </c>
      <c r="T1421" s="1" t="s">
        <v>2132</v>
      </c>
      <c r="U1421" s="1" t="s">
        <v>1791</v>
      </c>
      <c r="V1421" s="1"/>
      <c r="W1421" s="1" t="s">
        <v>667</v>
      </c>
      <c r="X1421" s="1" t="e">
        <f t="shared" si="110"/>
        <v>#N/A</v>
      </c>
      <c r="Y1421" s="1" t="e">
        <f t="shared" si="111"/>
        <v>#N/A</v>
      </c>
      <c r="Z1421" s="1" t="e">
        <f t="shared" si="112"/>
        <v>#N/A</v>
      </c>
      <c r="AA1421" s="1" t="e">
        <f t="shared" si="113"/>
        <v>#N/A</v>
      </c>
      <c r="AB1421" s="1" t="e">
        <f t="shared" si="114"/>
        <v>#N/A</v>
      </c>
    </row>
    <row r="1422" spans="1:28" hidden="1" x14ac:dyDescent="0.3">
      <c r="A1422" s="1">
        <v>1707</v>
      </c>
      <c r="B1422" s="1" t="s">
        <v>922</v>
      </c>
      <c r="C1422" s="5">
        <v>43994.562824074077</v>
      </c>
      <c r="D1422" s="1" t="s">
        <v>4845</v>
      </c>
      <c r="E1422" s="1" t="s">
        <v>139</v>
      </c>
      <c r="F1422" s="1" t="s">
        <v>713</v>
      </c>
      <c r="G1422" s="1" t="s">
        <v>653</v>
      </c>
      <c r="H1422" s="1" t="s">
        <v>765</v>
      </c>
      <c r="I1422" s="1" t="s">
        <v>55</v>
      </c>
      <c r="J1422" s="1" t="s">
        <v>62</v>
      </c>
      <c r="K1422" s="1" t="s">
        <v>54</v>
      </c>
      <c r="L1422" s="2">
        <v>299</v>
      </c>
      <c r="M1422" s="1" t="s">
        <v>757</v>
      </c>
      <c r="N1422" s="1" t="s">
        <v>887</v>
      </c>
      <c r="O1422" s="1" t="s">
        <v>170</v>
      </c>
      <c r="P1422" s="1" t="s">
        <v>1080</v>
      </c>
      <c r="Q1422" s="1" t="s">
        <v>177</v>
      </c>
      <c r="R1422" s="1" t="s">
        <v>1828</v>
      </c>
      <c r="S1422" s="1" t="s">
        <v>4552</v>
      </c>
      <c r="T1422" s="1" t="s">
        <v>2132</v>
      </c>
      <c r="U1422" s="1" t="s">
        <v>1791</v>
      </c>
      <c r="V1422" s="1"/>
      <c r="W1422" s="1" t="s">
        <v>667</v>
      </c>
      <c r="X1422" s="1" t="e">
        <f t="shared" si="110"/>
        <v>#N/A</v>
      </c>
      <c r="Y1422" s="1" t="e">
        <f t="shared" si="111"/>
        <v>#N/A</v>
      </c>
      <c r="Z1422" s="1" t="e">
        <f t="shared" si="112"/>
        <v>#N/A</v>
      </c>
      <c r="AA1422" s="1" t="e">
        <f t="shared" si="113"/>
        <v>#N/A</v>
      </c>
      <c r="AB1422" s="1" t="e">
        <f t="shared" si="114"/>
        <v>#N/A</v>
      </c>
    </row>
    <row r="1423" spans="1:28" hidden="1" x14ac:dyDescent="0.3">
      <c r="A1423" s="1">
        <v>1708</v>
      </c>
      <c r="B1423" s="1" t="s">
        <v>922</v>
      </c>
      <c r="C1423" s="5">
        <v>43994.565208333333</v>
      </c>
      <c r="D1423" s="1" t="s">
        <v>4846</v>
      </c>
      <c r="E1423" s="1" t="s">
        <v>139</v>
      </c>
      <c r="F1423" s="1" t="s">
        <v>713</v>
      </c>
      <c r="G1423" s="1" t="s">
        <v>653</v>
      </c>
      <c r="H1423" s="1" t="s">
        <v>765</v>
      </c>
      <c r="I1423" s="1" t="s">
        <v>55</v>
      </c>
      <c r="J1423" s="1" t="s">
        <v>62</v>
      </c>
      <c r="K1423" s="1" t="s">
        <v>54</v>
      </c>
      <c r="L1423" s="2">
        <v>299</v>
      </c>
      <c r="M1423" s="1" t="s">
        <v>757</v>
      </c>
      <c r="N1423" s="1" t="s">
        <v>887</v>
      </c>
      <c r="O1423" s="1" t="s">
        <v>170</v>
      </c>
      <c r="P1423" s="1" t="s">
        <v>1080</v>
      </c>
      <c r="Q1423" s="1" t="s">
        <v>177</v>
      </c>
      <c r="R1423" s="1" t="s">
        <v>1828</v>
      </c>
      <c r="S1423" s="1" t="s">
        <v>4552</v>
      </c>
      <c r="T1423" s="1" t="s">
        <v>2132</v>
      </c>
      <c r="U1423" s="1" t="s">
        <v>1791</v>
      </c>
      <c r="V1423" s="1"/>
      <c r="W1423" s="1" t="s">
        <v>667</v>
      </c>
      <c r="X1423" s="1" t="e">
        <f t="shared" si="110"/>
        <v>#N/A</v>
      </c>
      <c r="Y1423" s="1" t="e">
        <f t="shared" si="111"/>
        <v>#N/A</v>
      </c>
      <c r="Z1423" s="1" t="e">
        <f t="shared" si="112"/>
        <v>#N/A</v>
      </c>
      <c r="AA1423" s="1" t="e">
        <f t="shared" si="113"/>
        <v>#N/A</v>
      </c>
      <c r="AB1423" s="1" t="e">
        <f t="shared" si="114"/>
        <v>#N/A</v>
      </c>
    </row>
    <row r="1424" spans="1:28" hidden="1" x14ac:dyDescent="0.3">
      <c r="A1424" s="1">
        <v>1709</v>
      </c>
      <c r="B1424" s="1" t="s">
        <v>927</v>
      </c>
      <c r="C1424" s="5">
        <v>43994.567152777781</v>
      </c>
      <c r="D1424" s="1" t="s">
        <v>4847</v>
      </c>
      <c r="E1424" s="1" t="s">
        <v>139</v>
      </c>
      <c r="F1424" s="1" t="s">
        <v>713</v>
      </c>
      <c r="G1424" s="1" t="s">
        <v>653</v>
      </c>
      <c r="H1424" s="1" t="s">
        <v>765</v>
      </c>
      <c r="I1424" s="1" t="s">
        <v>55</v>
      </c>
      <c r="J1424" s="1" t="s">
        <v>62</v>
      </c>
      <c r="K1424" s="1" t="s">
        <v>54</v>
      </c>
      <c r="L1424" s="2">
        <v>299</v>
      </c>
      <c r="M1424" s="1" t="s">
        <v>757</v>
      </c>
      <c r="N1424" s="1" t="s">
        <v>887</v>
      </c>
      <c r="O1424" s="1" t="s">
        <v>170</v>
      </c>
      <c r="P1424" s="1" t="s">
        <v>1080</v>
      </c>
      <c r="Q1424" s="1" t="s">
        <v>177</v>
      </c>
      <c r="R1424" s="1" t="s">
        <v>1828</v>
      </c>
      <c r="S1424" s="1" t="s">
        <v>1483</v>
      </c>
      <c r="T1424" s="1" t="s">
        <v>2132</v>
      </c>
      <c r="U1424" s="1" t="s">
        <v>1791</v>
      </c>
      <c r="V1424" s="1"/>
      <c r="W1424" s="1" t="s">
        <v>667</v>
      </c>
      <c r="X1424" s="1" t="e">
        <f t="shared" si="110"/>
        <v>#N/A</v>
      </c>
      <c r="Y1424" s="1" t="e">
        <f t="shared" si="111"/>
        <v>#N/A</v>
      </c>
      <c r="Z1424" s="1" t="e">
        <f t="shared" si="112"/>
        <v>#N/A</v>
      </c>
      <c r="AA1424" s="1" t="e">
        <f t="shared" si="113"/>
        <v>#N/A</v>
      </c>
      <c r="AB1424" s="1" t="e">
        <f t="shared" si="114"/>
        <v>#N/A</v>
      </c>
    </row>
    <row r="1425" spans="1:28" hidden="1" x14ac:dyDescent="0.3">
      <c r="A1425" s="1">
        <v>1710</v>
      </c>
      <c r="B1425" s="1" t="s">
        <v>922</v>
      </c>
      <c r="C1425" s="5">
        <v>43994.567557870374</v>
      </c>
      <c r="D1425" s="1" t="s">
        <v>4848</v>
      </c>
      <c r="E1425" s="1" t="s">
        <v>139</v>
      </c>
      <c r="F1425" s="1" t="s">
        <v>713</v>
      </c>
      <c r="G1425" s="1" t="s">
        <v>653</v>
      </c>
      <c r="H1425" s="1" t="s">
        <v>765</v>
      </c>
      <c r="I1425" s="1" t="s">
        <v>55</v>
      </c>
      <c r="J1425" s="1" t="s">
        <v>62</v>
      </c>
      <c r="K1425" s="1" t="s">
        <v>54</v>
      </c>
      <c r="L1425" s="2">
        <v>299</v>
      </c>
      <c r="M1425" s="1" t="s">
        <v>757</v>
      </c>
      <c r="N1425" s="1" t="s">
        <v>887</v>
      </c>
      <c r="O1425" s="1" t="s">
        <v>170</v>
      </c>
      <c r="P1425" s="1" t="s">
        <v>1080</v>
      </c>
      <c r="Q1425" s="1" t="s">
        <v>177</v>
      </c>
      <c r="R1425" s="1" t="s">
        <v>1828</v>
      </c>
      <c r="S1425" s="1" t="s">
        <v>4552</v>
      </c>
      <c r="T1425" s="1" t="s">
        <v>2132</v>
      </c>
      <c r="U1425" s="1" t="s">
        <v>1791</v>
      </c>
      <c r="V1425" s="1"/>
      <c r="W1425" s="1" t="s">
        <v>667</v>
      </c>
      <c r="X1425" s="1" t="e">
        <f t="shared" si="110"/>
        <v>#N/A</v>
      </c>
      <c r="Y1425" s="1" t="e">
        <f t="shared" si="111"/>
        <v>#N/A</v>
      </c>
      <c r="Z1425" s="1" t="e">
        <f t="shared" si="112"/>
        <v>#N/A</v>
      </c>
      <c r="AA1425" s="1" t="e">
        <f t="shared" si="113"/>
        <v>#N/A</v>
      </c>
      <c r="AB1425" s="1" t="e">
        <f t="shared" si="114"/>
        <v>#N/A</v>
      </c>
    </row>
    <row r="1426" spans="1:28" hidden="1" x14ac:dyDescent="0.3">
      <c r="A1426" s="1">
        <v>1711</v>
      </c>
      <c r="B1426" s="1" t="s">
        <v>376</v>
      </c>
      <c r="C1426" s="5">
        <v>43994.569722222222</v>
      </c>
      <c r="D1426" s="1" t="s">
        <v>4849</v>
      </c>
      <c r="E1426" s="1" t="s">
        <v>139</v>
      </c>
      <c r="F1426" s="1" t="s">
        <v>713</v>
      </c>
      <c r="G1426" s="1" t="s">
        <v>653</v>
      </c>
      <c r="H1426" s="1" t="s">
        <v>765</v>
      </c>
      <c r="I1426" s="1" t="s">
        <v>39</v>
      </c>
      <c r="J1426" s="1" t="s">
        <v>394</v>
      </c>
      <c r="K1426" s="1" t="s">
        <v>376</v>
      </c>
      <c r="L1426" s="2">
        <v>195</v>
      </c>
      <c r="M1426" s="1" t="s">
        <v>4043</v>
      </c>
      <c r="N1426" s="1" t="s">
        <v>6616</v>
      </c>
      <c r="O1426" s="1" t="s">
        <v>170</v>
      </c>
      <c r="P1426" s="1" t="s">
        <v>1312</v>
      </c>
      <c r="Q1426" s="1" t="s">
        <v>1486</v>
      </c>
      <c r="R1426" s="1" t="s">
        <v>218</v>
      </c>
      <c r="S1426" s="1" t="s">
        <v>4756</v>
      </c>
      <c r="T1426" s="1" t="s">
        <v>2132</v>
      </c>
      <c r="U1426" s="1" t="s">
        <v>1791</v>
      </c>
      <c r="V1426" s="1"/>
      <c r="W1426" s="1" t="s">
        <v>667</v>
      </c>
      <c r="X1426" s="1" t="e">
        <f t="shared" si="110"/>
        <v>#N/A</v>
      </c>
      <c r="Y1426" s="1" t="e">
        <f t="shared" si="111"/>
        <v>#N/A</v>
      </c>
      <c r="Z1426" s="1" t="e">
        <f t="shared" si="112"/>
        <v>#N/A</v>
      </c>
      <c r="AA1426" s="1" t="e">
        <f t="shared" si="113"/>
        <v>#N/A</v>
      </c>
      <c r="AB1426" s="1" t="e">
        <f t="shared" si="114"/>
        <v>#N/A</v>
      </c>
    </row>
    <row r="1427" spans="1:28" hidden="1" x14ac:dyDescent="0.3">
      <c r="A1427" s="1">
        <v>1712</v>
      </c>
      <c r="B1427" s="1" t="s">
        <v>927</v>
      </c>
      <c r="C1427" s="5">
        <v>43994.571585648147</v>
      </c>
      <c r="D1427" s="1" t="s">
        <v>4850</v>
      </c>
      <c r="E1427" s="1" t="s">
        <v>139</v>
      </c>
      <c r="F1427" s="1" t="s">
        <v>713</v>
      </c>
      <c r="G1427" s="1" t="s">
        <v>653</v>
      </c>
      <c r="H1427" s="1" t="s">
        <v>765</v>
      </c>
      <c r="I1427" s="1" t="s">
        <v>55</v>
      </c>
      <c r="J1427" s="1" t="s">
        <v>62</v>
      </c>
      <c r="K1427" s="1" t="s">
        <v>54</v>
      </c>
      <c r="L1427" s="2">
        <v>299</v>
      </c>
      <c r="M1427" s="1" t="s">
        <v>757</v>
      </c>
      <c r="N1427" s="1" t="s">
        <v>887</v>
      </c>
      <c r="O1427" s="1" t="s">
        <v>170</v>
      </c>
      <c r="P1427" s="1" t="s">
        <v>1080</v>
      </c>
      <c r="Q1427" s="1" t="s">
        <v>177</v>
      </c>
      <c r="R1427" s="1" t="s">
        <v>218</v>
      </c>
      <c r="S1427" s="1" t="s">
        <v>4851</v>
      </c>
      <c r="T1427" s="1" t="s">
        <v>2132</v>
      </c>
      <c r="U1427" s="1" t="s">
        <v>1791</v>
      </c>
      <c r="V1427" s="1"/>
      <c r="W1427" s="1" t="s">
        <v>667</v>
      </c>
      <c r="X1427" s="1" t="e">
        <f t="shared" si="110"/>
        <v>#N/A</v>
      </c>
      <c r="Y1427" s="1" t="e">
        <f t="shared" si="111"/>
        <v>#N/A</v>
      </c>
      <c r="Z1427" s="1" t="e">
        <f t="shared" si="112"/>
        <v>#N/A</v>
      </c>
      <c r="AA1427" s="1" t="e">
        <f t="shared" si="113"/>
        <v>#N/A</v>
      </c>
      <c r="AB1427" s="1" t="e">
        <f t="shared" si="114"/>
        <v>#N/A</v>
      </c>
    </row>
    <row r="1428" spans="1:28" hidden="1" x14ac:dyDescent="0.3">
      <c r="A1428" s="1">
        <v>1713</v>
      </c>
      <c r="B1428" s="1" t="s">
        <v>376</v>
      </c>
      <c r="C1428" s="5">
        <v>43994.57403935185</v>
      </c>
      <c r="D1428" s="1" t="s">
        <v>4852</v>
      </c>
      <c r="E1428" s="1" t="s">
        <v>139</v>
      </c>
      <c r="F1428" s="1" t="s">
        <v>713</v>
      </c>
      <c r="G1428" s="1" t="s">
        <v>653</v>
      </c>
      <c r="H1428" s="1" t="s">
        <v>765</v>
      </c>
      <c r="I1428" s="1" t="s">
        <v>39</v>
      </c>
      <c r="J1428" s="1" t="s">
        <v>394</v>
      </c>
      <c r="K1428" s="1" t="s">
        <v>376</v>
      </c>
      <c r="L1428" s="2">
        <v>346</v>
      </c>
      <c r="M1428" s="1" t="s">
        <v>4075</v>
      </c>
      <c r="N1428" s="1" t="s">
        <v>6616</v>
      </c>
      <c r="O1428" s="1" t="s">
        <v>170</v>
      </c>
      <c r="P1428" s="1" t="s">
        <v>1312</v>
      </c>
      <c r="Q1428" s="1" t="s">
        <v>1486</v>
      </c>
      <c r="R1428" s="1" t="s">
        <v>218</v>
      </c>
      <c r="S1428" s="1" t="s">
        <v>4756</v>
      </c>
      <c r="T1428" s="1" t="s">
        <v>2132</v>
      </c>
      <c r="U1428" s="1" t="s">
        <v>1791</v>
      </c>
      <c r="V1428" s="1"/>
      <c r="W1428" s="1" t="s">
        <v>667</v>
      </c>
      <c r="X1428" s="1" t="e">
        <f t="shared" si="110"/>
        <v>#N/A</v>
      </c>
      <c r="Y1428" s="1" t="e">
        <f t="shared" si="111"/>
        <v>#N/A</v>
      </c>
      <c r="Z1428" s="1" t="e">
        <f t="shared" si="112"/>
        <v>#N/A</v>
      </c>
      <c r="AA1428" s="1" t="e">
        <f t="shared" si="113"/>
        <v>#N/A</v>
      </c>
      <c r="AB1428" s="1" t="e">
        <f t="shared" si="114"/>
        <v>#N/A</v>
      </c>
    </row>
    <row r="1429" spans="1:28" hidden="1" x14ac:dyDescent="0.3">
      <c r="A1429" s="1">
        <v>1714</v>
      </c>
      <c r="B1429" s="1" t="s">
        <v>376</v>
      </c>
      <c r="C1429" s="5">
        <v>43994.579768518517</v>
      </c>
      <c r="D1429" s="1" t="s">
        <v>6243</v>
      </c>
      <c r="E1429" s="1" t="s">
        <v>139</v>
      </c>
      <c r="F1429" s="1" t="s">
        <v>713</v>
      </c>
      <c r="G1429" s="1" t="s">
        <v>653</v>
      </c>
      <c r="H1429" s="1" t="s">
        <v>765</v>
      </c>
      <c r="I1429" s="1" t="s">
        <v>39</v>
      </c>
      <c r="J1429" s="1" t="s">
        <v>394</v>
      </c>
      <c r="K1429" s="1" t="s">
        <v>376</v>
      </c>
      <c r="L1429" s="2">
        <v>898</v>
      </c>
      <c r="M1429" s="1" t="s">
        <v>4259</v>
      </c>
      <c r="N1429" s="1" t="s">
        <v>6616</v>
      </c>
      <c r="O1429" s="1" t="s">
        <v>170</v>
      </c>
      <c r="P1429" s="1" t="s">
        <v>1312</v>
      </c>
      <c r="Q1429" s="1" t="s">
        <v>1486</v>
      </c>
      <c r="R1429" s="1" t="s">
        <v>218</v>
      </c>
      <c r="S1429" s="1" t="s">
        <v>4756</v>
      </c>
      <c r="T1429" s="1" t="s">
        <v>2132</v>
      </c>
      <c r="U1429" s="1" t="s">
        <v>1791</v>
      </c>
      <c r="V1429" s="1"/>
      <c r="W1429" s="1" t="s">
        <v>667</v>
      </c>
      <c r="X1429" s="1" t="e">
        <f t="shared" si="110"/>
        <v>#N/A</v>
      </c>
      <c r="Y1429" s="1" t="e">
        <f t="shared" si="111"/>
        <v>#N/A</v>
      </c>
      <c r="Z1429" s="1" t="e">
        <f t="shared" si="112"/>
        <v>#N/A</v>
      </c>
      <c r="AA1429" s="1" t="e">
        <f t="shared" si="113"/>
        <v>#N/A</v>
      </c>
      <c r="AB1429" s="1" t="e">
        <f t="shared" si="114"/>
        <v>#N/A</v>
      </c>
    </row>
    <row r="1430" spans="1:28" hidden="1" x14ac:dyDescent="0.3">
      <c r="A1430" s="1">
        <v>1715</v>
      </c>
      <c r="B1430" s="1" t="s">
        <v>40</v>
      </c>
      <c r="C1430" s="5">
        <v>43994.587766203702</v>
      </c>
      <c r="D1430" s="1" t="s">
        <v>6244</v>
      </c>
      <c r="E1430" s="1" t="s">
        <v>139</v>
      </c>
      <c r="F1430" s="1" t="s">
        <v>713</v>
      </c>
      <c r="G1430" s="1" t="s">
        <v>653</v>
      </c>
      <c r="H1430" s="1" t="s">
        <v>765</v>
      </c>
      <c r="I1430" s="1" t="s">
        <v>427</v>
      </c>
      <c r="J1430" s="1" t="s">
        <v>394</v>
      </c>
      <c r="K1430" s="1" t="s">
        <v>40</v>
      </c>
      <c r="L1430" s="2">
        <v>172</v>
      </c>
      <c r="M1430" s="1" t="s">
        <v>1886</v>
      </c>
      <c r="N1430" s="1" t="s">
        <v>6616</v>
      </c>
      <c r="O1430" s="1" t="s">
        <v>170</v>
      </c>
      <c r="P1430" s="1" t="s">
        <v>1312</v>
      </c>
      <c r="Q1430" s="1" t="s">
        <v>177</v>
      </c>
      <c r="R1430" s="1" t="s">
        <v>218</v>
      </c>
      <c r="S1430" s="1" t="s">
        <v>4763</v>
      </c>
      <c r="T1430" s="1" t="s">
        <v>2132</v>
      </c>
      <c r="U1430" s="1" t="s">
        <v>1791</v>
      </c>
      <c r="V1430" s="1"/>
      <c r="W1430" s="1" t="s">
        <v>667</v>
      </c>
      <c r="X1430" s="1" t="e">
        <f t="shared" si="110"/>
        <v>#N/A</v>
      </c>
      <c r="Y1430" s="1" t="e">
        <f t="shared" si="111"/>
        <v>#N/A</v>
      </c>
      <c r="Z1430" s="1" t="e">
        <f t="shared" si="112"/>
        <v>#N/A</v>
      </c>
      <c r="AA1430" s="1" t="e">
        <f t="shared" si="113"/>
        <v>#N/A</v>
      </c>
      <c r="AB1430" s="1" t="e">
        <f t="shared" si="114"/>
        <v>#N/A</v>
      </c>
    </row>
    <row r="1431" spans="1:28" hidden="1" x14ac:dyDescent="0.3">
      <c r="A1431" s="1">
        <v>1716</v>
      </c>
      <c r="B1431" s="1" t="s">
        <v>1497</v>
      </c>
      <c r="C1431" s="5">
        <v>43994.608368055553</v>
      </c>
      <c r="D1431" s="1" t="s">
        <v>6245</v>
      </c>
      <c r="E1431" s="1" t="s">
        <v>139</v>
      </c>
      <c r="F1431" s="1" t="s">
        <v>713</v>
      </c>
      <c r="G1431" s="1" t="s">
        <v>653</v>
      </c>
      <c r="H1431" s="1" t="s">
        <v>765</v>
      </c>
      <c r="I1431" s="1" t="s">
        <v>55</v>
      </c>
      <c r="J1431" s="1" t="s">
        <v>140</v>
      </c>
      <c r="K1431" s="1" t="s">
        <v>650</v>
      </c>
      <c r="L1431" s="2">
        <v>686</v>
      </c>
      <c r="M1431" s="1" t="s">
        <v>1170</v>
      </c>
      <c r="N1431" s="1" t="s">
        <v>887</v>
      </c>
      <c r="O1431" s="1" t="s">
        <v>170</v>
      </c>
      <c r="P1431" s="1" t="s">
        <v>1080</v>
      </c>
      <c r="Q1431" s="1" t="s">
        <v>177</v>
      </c>
      <c r="R1431" s="1" t="s">
        <v>1828</v>
      </c>
      <c r="S1431" s="1" t="s">
        <v>4822</v>
      </c>
      <c r="T1431" s="1" t="s">
        <v>2132</v>
      </c>
      <c r="U1431" s="1" t="s">
        <v>1791</v>
      </c>
      <c r="V1431" s="1"/>
      <c r="W1431" s="1" t="s">
        <v>667</v>
      </c>
      <c r="X1431" s="1" t="e">
        <f t="shared" si="110"/>
        <v>#N/A</v>
      </c>
      <c r="Y1431" s="1" t="e">
        <f t="shared" si="111"/>
        <v>#N/A</v>
      </c>
      <c r="Z1431" s="1" t="e">
        <f t="shared" si="112"/>
        <v>#N/A</v>
      </c>
      <c r="AA1431" s="1" t="e">
        <f t="shared" si="113"/>
        <v>#N/A</v>
      </c>
      <c r="AB1431" s="1" t="e">
        <f t="shared" si="114"/>
        <v>#N/A</v>
      </c>
    </row>
    <row r="1432" spans="1:28" hidden="1" x14ac:dyDescent="0.3">
      <c r="A1432" s="1">
        <v>1717</v>
      </c>
      <c r="B1432" s="1" t="s">
        <v>73</v>
      </c>
      <c r="C1432" s="5">
        <v>43994.609131944446</v>
      </c>
      <c r="D1432" s="1" t="s">
        <v>6246</v>
      </c>
      <c r="E1432" s="1" t="s">
        <v>139</v>
      </c>
      <c r="F1432" s="1" t="s">
        <v>713</v>
      </c>
      <c r="G1432" s="1" t="s">
        <v>653</v>
      </c>
      <c r="H1432" s="1" t="s">
        <v>765</v>
      </c>
      <c r="I1432" s="1" t="s">
        <v>39</v>
      </c>
      <c r="J1432" s="1" t="s">
        <v>394</v>
      </c>
      <c r="K1432" s="1" t="s">
        <v>73</v>
      </c>
      <c r="L1432" s="2">
        <v>206</v>
      </c>
      <c r="M1432" s="1" t="s">
        <v>1399</v>
      </c>
      <c r="N1432" s="1" t="s">
        <v>6616</v>
      </c>
      <c r="O1432" s="1" t="s">
        <v>170</v>
      </c>
      <c r="P1432" s="1" t="s">
        <v>1312</v>
      </c>
      <c r="Q1432" s="1" t="s">
        <v>1486</v>
      </c>
      <c r="R1432" s="1" t="s">
        <v>218</v>
      </c>
      <c r="S1432" s="1" t="s">
        <v>4768</v>
      </c>
      <c r="T1432" s="1" t="s">
        <v>2132</v>
      </c>
      <c r="U1432" s="1" t="s">
        <v>1791</v>
      </c>
      <c r="V1432" s="1"/>
      <c r="W1432" s="1" t="s">
        <v>667</v>
      </c>
      <c r="X1432" s="1" t="e">
        <f t="shared" si="110"/>
        <v>#N/A</v>
      </c>
      <c r="Y1432" s="1" t="e">
        <f t="shared" si="111"/>
        <v>#N/A</v>
      </c>
      <c r="Z1432" s="1" t="e">
        <f t="shared" si="112"/>
        <v>#N/A</v>
      </c>
      <c r="AA1432" s="1" t="e">
        <f t="shared" si="113"/>
        <v>#N/A</v>
      </c>
      <c r="AB1432" s="1" t="e">
        <f t="shared" si="114"/>
        <v>#N/A</v>
      </c>
    </row>
    <row r="1433" spans="1:28" hidden="1" x14ac:dyDescent="0.3">
      <c r="A1433" s="1">
        <v>1718</v>
      </c>
      <c r="B1433" s="1" t="s">
        <v>73</v>
      </c>
      <c r="C1433" s="5">
        <v>43994.612673611111</v>
      </c>
      <c r="D1433" s="1" t="s">
        <v>6247</v>
      </c>
      <c r="E1433" s="1" t="s">
        <v>139</v>
      </c>
      <c r="F1433" s="1" t="s">
        <v>713</v>
      </c>
      <c r="G1433" s="1" t="s">
        <v>653</v>
      </c>
      <c r="H1433" s="1" t="s">
        <v>765</v>
      </c>
      <c r="I1433" s="1" t="s">
        <v>39</v>
      </c>
      <c r="J1433" s="1" t="s">
        <v>394</v>
      </c>
      <c r="K1433" s="1" t="s">
        <v>73</v>
      </c>
      <c r="L1433" s="2">
        <v>899</v>
      </c>
      <c r="M1433" s="1" t="s">
        <v>4260</v>
      </c>
      <c r="N1433" s="1" t="s">
        <v>6616</v>
      </c>
      <c r="O1433" s="1" t="s">
        <v>170</v>
      </c>
      <c r="P1433" s="1" t="s">
        <v>1312</v>
      </c>
      <c r="Q1433" s="1" t="s">
        <v>1486</v>
      </c>
      <c r="R1433" s="1" t="s">
        <v>218</v>
      </c>
      <c r="S1433" s="1" t="s">
        <v>4768</v>
      </c>
      <c r="T1433" s="1" t="s">
        <v>2132</v>
      </c>
      <c r="U1433" s="1" t="s">
        <v>1791</v>
      </c>
      <c r="V1433" s="1"/>
      <c r="W1433" s="1" t="s">
        <v>667</v>
      </c>
      <c r="X1433" s="1" t="e">
        <f t="shared" si="110"/>
        <v>#N/A</v>
      </c>
      <c r="Y1433" s="1" t="e">
        <f t="shared" si="111"/>
        <v>#N/A</v>
      </c>
      <c r="Z1433" s="1" t="e">
        <f t="shared" si="112"/>
        <v>#N/A</v>
      </c>
      <c r="AA1433" s="1" t="e">
        <f t="shared" si="113"/>
        <v>#N/A</v>
      </c>
      <c r="AB1433" s="1" t="e">
        <f t="shared" si="114"/>
        <v>#N/A</v>
      </c>
    </row>
    <row r="1434" spans="1:28" hidden="1" x14ac:dyDescent="0.3">
      <c r="A1434" s="1">
        <v>1719</v>
      </c>
      <c r="B1434" s="1" t="s">
        <v>1513</v>
      </c>
      <c r="C1434" s="5">
        <v>43994.62263888889</v>
      </c>
      <c r="D1434" s="1" t="s">
        <v>6219</v>
      </c>
      <c r="E1434" s="1" t="s">
        <v>139</v>
      </c>
      <c r="F1434" s="1" t="s">
        <v>713</v>
      </c>
      <c r="G1434" s="1" t="s">
        <v>653</v>
      </c>
      <c r="H1434" s="1" t="s">
        <v>765</v>
      </c>
      <c r="I1434" s="1" t="s">
        <v>148</v>
      </c>
      <c r="J1434" s="1" t="s">
        <v>50</v>
      </c>
      <c r="K1434" s="1" t="s">
        <v>999</v>
      </c>
      <c r="L1434" s="2">
        <v>58</v>
      </c>
      <c r="M1434" s="1" t="s">
        <v>3996</v>
      </c>
      <c r="N1434" s="1" t="s">
        <v>887</v>
      </c>
      <c r="O1434" s="1" t="s">
        <v>170</v>
      </c>
      <c r="P1434" s="1" t="s">
        <v>1312</v>
      </c>
      <c r="Q1434" s="1" t="s">
        <v>177</v>
      </c>
      <c r="R1434" s="1" t="s">
        <v>1828</v>
      </c>
      <c r="S1434" s="1" t="s">
        <v>6248</v>
      </c>
      <c r="T1434" s="1" t="s">
        <v>2132</v>
      </c>
      <c r="U1434" s="1" t="s">
        <v>1791</v>
      </c>
      <c r="V1434" s="1"/>
      <c r="W1434" s="1" t="s">
        <v>667</v>
      </c>
      <c r="X1434" s="1" t="e">
        <f t="shared" si="110"/>
        <v>#N/A</v>
      </c>
      <c r="Y1434" s="1" t="e">
        <f t="shared" si="111"/>
        <v>#N/A</v>
      </c>
      <c r="Z1434" s="1">
        <f t="shared" si="112"/>
        <v>1719</v>
      </c>
      <c r="AA1434" s="1" t="str">
        <f t="shared" si="113"/>
        <v>Cancelado</v>
      </c>
      <c r="AB1434" s="1" t="e">
        <f t="shared" si="114"/>
        <v>#N/A</v>
      </c>
    </row>
    <row r="1435" spans="1:28" hidden="1" x14ac:dyDescent="0.3">
      <c r="A1435" s="1">
        <v>1720</v>
      </c>
      <c r="B1435" s="1" t="s">
        <v>826</v>
      </c>
      <c r="C1435" s="5">
        <v>43994.894988425927</v>
      </c>
      <c r="D1435" s="1" t="s">
        <v>6249</v>
      </c>
      <c r="E1435" s="1" t="s">
        <v>139</v>
      </c>
      <c r="F1435" s="1" t="s">
        <v>713</v>
      </c>
      <c r="G1435" s="1" t="s">
        <v>653</v>
      </c>
      <c r="H1435" s="1" t="s">
        <v>765</v>
      </c>
      <c r="I1435" s="1" t="s">
        <v>85</v>
      </c>
      <c r="J1435" s="1" t="s">
        <v>98</v>
      </c>
      <c r="K1435" s="1" t="s">
        <v>84</v>
      </c>
      <c r="L1435" s="2">
        <v>936</v>
      </c>
      <c r="M1435" s="1" t="s">
        <v>1147</v>
      </c>
      <c r="N1435" s="1" t="s">
        <v>887</v>
      </c>
      <c r="O1435" s="1" t="s">
        <v>814</v>
      </c>
      <c r="P1435" s="1" t="s">
        <v>1312</v>
      </c>
      <c r="Q1435" s="1" t="s">
        <v>89</v>
      </c>
      <c r="R1435" s="1" t="s">
        <v>218</v>
      </c>
      <c r="S1435" s="1" t="s">
        <v>759</v>
      </c>
      <c r="T1435" s="1" t="s">
        <v>2132</v>
      </c>
      <c r="U1435" s="1" t="s">
        <v>1791</v>
      </c>
      <c r="V1435" s="1"/>
      <c r="W1435" s="1" t="s">
        <v>667</v>
      </c>
      <c r="X1435" s="1" t="e">
        <f t="shared" si="110"/>
        <v>#N/A</v>
      </c>
      <c r="Y1435" s="1" t="e">
        <f t="shared" si="111"/>
        <v>#N/A</v>
      </c>
      <c r="Z1435" s="1" t="e">
        <f t="shared" si="112"/>
        <v>#N/A</v>
      </c>
      <c r="AA1435" s="1" t="e">
        <f t="shared" si="113"/>
        <v>#N/A</v>
      </c>
      <c r="AB1435" s="1" t="e">
        <f t="shared" si="114"/>
        <v>#N/A</v>
      </c>
    </row>
    <row r="1436" spans="1:28" hidden="1" x14ac:dyDescent="0.3">
      <c r="A1436" s="1">
        <v>1721</v>
      </c>
      <c r="B1436" s="1" t="s">
        <v>826</v>
      </c>
      <c r="C1436" s="5">
        <v>43994.904803240737</v>
      </c>
      <c r="D1436" s="1" t="s">
        <v>6250</v>
      </c>
      <c r="E1436" s="1" t="s">
        <v>139</v>
      </c>
      <c r="F1436" s="1" t="s">
        <v>713</v>
      </c>
      <c r="G1436" s="1" t="s">
        <v>653</v>
      </c>
      <c r="H1436" s="1" t="s">
        <v>765</v>
      </c>
      <c r="I1436" s="1" t="s">
        <v>85</v>
      </c>
      <c r="J1436" s="1" t="s">
        <v>98</v>
      </c>
      <c r="K1436" s="1" t="s">
        <v>84</v>
      </c>
      <c r="L1436" s="2">
        <v>382</v>
      </c>
      <c r="M1436" s="1" t="s">
        <v>1050</v>
      </c>
      <c r="N1436" s="1" t="s">
        <v>887</v>
      </c>
      <c r="O1436" s="1" t="s">
        <v>814</v>
      </c>
      <c r="P1436" s="1" t="s">
        <v>1312</v>
      </c>
      <c r="Q1436" s="1" t="s">
        <v>270</v>
      </c>
      <c r="R1436" s="1" t="s">
        <v>218</v>
      </c>
      <c r="S1436" s="1" t="s">
        <v>759</v>
      </c>
      <c r="T1436" s="1" t="s">
        <v>2132</v>
      </c>
      <c r="U1436" s="1" t="s">
        <v>1791</v>
      </c>
      <c r="V1436" s="1"/>
      <c r="W1436" s="1" t="s">
        <v>667</v>
      </c>
      <c r="X1436" s="1" t="e">
        <f t="shared" si="110"/>
        <v>#N/A</v>
      </c>
      <c r="Y1436" s="1" t="e">
        <f t="shared" si="111"/>
        <v>#N/A</v>
      </c>
      <c r="Z1436" s="1" t="e">
        <f t="shared" si="112"/>
        <v>#N/A</v>
      </c>
      <c r="AA1436" s="1" t="e">
        <f t="shared" si="113"/>
        <v>#N/A</v>
      </c>
      <c r="AB1436" s="1" t="e">
        <f t="shared" si="114"/>
        <v>#N/A</v>
      </c>
    </row>
    <row r="1437" spans="1:28" hidden="1" x14ac:dyDescent="0.3">
      <c r="A1437" s="1">
        <v>1722</v>
      </c>
      <c r="B1437" s="1" t="s">
        <v>1107</v>
      </c>
      <c r="C1437" s="5">
        <v>43994.916712962964</v>
      </c>
      <c r="D1437" s="1" t="s">
        <v>6251</v>
      </c>
      <c r="E1437" s="1" t="s">
        <v>139</v>
      </c>
      <c r="F1437" s="1" t="s">
        <v>713</v>
      </c>
      <c r="G1437" s="1" t="s">
        <v>653</v>
      </c>
      <c r="H1437" s="1" t="s">
        <v>765</v>
      </c>
      <c r="I1437" s="1" t="s">
        <v>123</v>
      </c>
      <c r="J1437" s="1" t="s">
        <v>50</v>
      </c>
      <c r="K1437" s="1" t="s">
        <v>281</v>
      </c>
      <c r="L1437" s="2">
        <v>805</v>
      </c>
      <c r="M1437" s="1" t="s">
        <v>930</v>
      </c>
      <c r="N1437" s="1" t="s">
        <v>887</v>
      </c>
      <c r="O1437" s="1" t="s">
        <v>170</v>
      </c>
      <c r="P1437" s="1" t="s">
        <v>1080</v>
      </c>
      <c r="Q1437" s="1" t="s">
        <v>1486</v>
      </c>
      <c r="R1437" s="1" t="s">
        <v>218</v>
      </c>
      <c r="S1437" s="1" t="s">
        <v>759</v>
      </c>
      <c r="T1437" s="1" t="s">
        <v>2132</v>
      </c>
      <c r="U1437" s="1" t="s">
        <v>1791</v>
      </c>
      <c r="V1437" s="1"/>
      <c r="W1437" s="1" t="s">
        <v>667</v>
      </c>
      <c r="X1437" s="1" t="e">
        <f t="shared" si="110"/>
        <v>#N/A</v>
      </c>
      <c r="Y1437" s="1" t="e">
        <f t="shared" si="111"/>
        <v>#N/A</v>
      </c>
      <c r="Z1437" s="1" t="e">
        <f t="shared" si="112"/>
        <v>#N/A</v>
      </c>
      <c r="AA1437" s="1" t="e">
        <f t="shared" si="113"/>
        <v>#N/A</v>
      </c>
      <c r="AB1437" s="1" t="e">
        <f t="shared" si="114"/>
        <v>#N/A</v>
      </c>
    </row>
    <row r="1438" spans="1:28" hidden="1" x14ac:dyDescent="0.3">
      <c r="A1438" s="1">
        <v>1723</v>
      </c>
      <c r="B1438" s="1" t="s">
        <v>891</v>
      </c>
      <c r="C1438" s="5">
        <v>43995.949571759258</v>
      </c>
      <c r="D1438" s="1" t="s">
        <v>6252</v>
      </c>
      <c r="E1438" s="1" t="s">
        <v>139</v>
      </c>
      <c r="F1438" s="1" t="s">
        <v>713</v>
      </c>
      <c r="G1438" s="1" t="s">
        <v>653</v>
      </c>
      <c r="H1438" s="1" t="s">
        <v>765</v>
      </c>
      <c r="I1438" s="1" t="s">
        <v>85</v>
      </c>
      <c r="J1438" s="1" t="s">
        <v>217</v>
      </c>
      <c r="K1438" s="1" t="s">
        <v>596</v>
      </c>
      <c r="L1438" s="2">
        <v>969</v>
      </c>
      <c r="M1438" s="1" t="s">
        <v>1529</v>
      </c>
      <c r="N1438" s="1" t="s">
        <v>887</v>
      </c>
      <c r="O1438" s="1" t="s">
        <v>170</v>
      </c>
      <c r="P1438" s="1" t="s">
        <v>1312</v>
      </c>
      <c r="Q1438" s="1" t="s">
        <v>177</v>
      </c>
      <c r="R1438" s="1" t="s">
        <v>218</v>
      </c>
      <c r="S1438" s="1" t="s">
        <v>759</v>
      </c>
      <c r="T1438" s="1" t="s">
        <v>2132</v>
      </c>
      <c r="U1438" s="1" t="s">
        <v>1791</v>
      </c>
      <c r="V1438" s="1"/>
      <c r="W1438" s="1" t="s">
        <v>667</v>
      </c>
      <c r="X1438" s="1" t="e">
        <f t="shared" si="110"/>
        <v>#N/A</v>
      </c>
      <c r="Y1438" s="1" t="e">
        <f t="shared" si="111"/>
        <v>#N/A</v>
      </c>
      <c r="Z1438" s="1" t="e">
        <f t="shared" si="112"/>
        <v>#N/A</v>
      </c>
      <c r="AA1438" s="1" t="e">
        <f t="shared" si="113"/>
        <v>#N/A</v>
      </c>
      <c r="AB1438" s="1" t="e">
        <f t="shared" si="114"/>
        <v>#N/A</v>
      </c>
    </row>
    <row r="1439" spans="1:28" hidden="1" x14ac:dyDescent="0.3">
      <c r="A1439" s="1">
        <v>1724</v>
      </c>
      <c r="B1439" s="1" t="s">
        <v>790</v>
      </c>
      <c r="C1439" s="5">
        <v>43996.00204861111</v>
      </c>
      <c r="D1439" s="1" t="s">
        <v>6253</v>
      </c>
      <c r="E1439" s="1" t="s">
        <v>139</v>
      </c>
      <c r="F1439" s="1" t="s">
        <v>713</v>
      </c>
      <c r="G1439" s="1" t="s">
        <v>653</v>
      </c>
      <c r="H1439" s="1" t="s">
        <v>765</v>
      </c>
      <c r="I1439" s="1" t="s">
        <v>85</v>
      </c>
      <c r="J1439" s="1" t="s">
        <v>98</v>
      </c>
      <c r="K1439" s="1" t="s">
        <v>596</v>
      </c>
      <c r="L1439" s="2">
        <v>645</v>
      </c>
      <c r="M1439" s="1" t="s">
        <v>797</v>
      </c>
      <c r="N1439" s="1" t="s">
        <v>887</v>
      </c>
      <c r="O1439" s="1" t="s">
        <v>170</v>
      </c>
      <c r="P1439" s="1" t="s">
        <v>1312</v>
      </c>
      <c r="Q1439" s="1" t="s">
        <v>177</v>
      </c>
      <c r="R1439" s="1" t="s">
        <v>218</v>
      </c>
      <c r="S1439" s="1" t="s">
        <v>759</v>
      </c>
      <c r="T1439" s="1" t="s">
        <v>2132</v>
      </c>
      <c r="U1439" s="1" t="s">
        <v>1791</v>
      </c>
      <c r="V1439" s="1"/>
      <c r="W1439" s="1" t="s">
        <v>667</v>
      </c>
      <c r="X1439" s="1" t="e">
        <f t="shared" si="110"/>
        <v>#N/A</v>
      </c>
      <c r="Y1439" s="1" t="e">
        <f t="shared" si="111"/>
        <v>#N/A</v>
      </c>
      <c r="Z1439" s="1" t="e">
        <f t="shared" si="112"/>
        <v>#N/A</v>
      </c>
      <c r="AA1439" s="1" t="e">
        <f t="shared" si="113"/>
        <v>#N/A</v>
      </c>
      <c r="AB1439" s="1" t="e">
        <f t="shared" si="114"/>
        <v>#N/A</v>
      </c>
    </row>
    <row r="1440" spans="1:28" hidden="1" x14ac:dyDescent="0.3">
      <c r="A1440" s="1">
        <v>1725</v>
      </c>
      <c r="B1440" s="1" t="s">
        <v>790</v>
      </c>
      <c r="C1440" s="5">
        <v>43996.009039351855</v>
      </c>
      <c r="D1440" s="1" t="s">
        <v>6254</v>
      </c>
      <c r="E1440" s="1" t="s">
        <v>139</v>
      </c>
      <c r="F1440" s="1" t="s">
        <v>713</v>
      </c>
      <c r="G1440" s="1" t="s">
        <v>653</v>
      </c>
      <c r="H1440" s="1" t="s">
        <v>765</v>
      </c>
      <c r="I1440" s="1" t="s">
        <v>85</v>
      </c>
      <c r="J1440" s="1" t="s">
        <v>98</v>
      </c>
      <c r="K1440" s="1" t="s">
        <v>596</v>
      </c>
      <c r="L1440" s="2">
        <v>761</v>
      </c>
      <c r="M1440" s="1" t="s">
        <v>4172</v>
      </c>
      <c r="N1440" s="1" t="s">
        <v>887</v>
      </c>
      <c r="O1440" s="1" t="s">
        <v>170</v>
      </c>
      <c r="P1440" s="1" t="s">
        <v>1312</v>
      </c>
      <c r="Q1440" s="1" t="s">
        <v>177</v>
      </c>
      <c r="R1440" s="1" t="s">
        <v>218</v>
      </c>
      <c r="S1440" s="1" t="s">
        <v>759</v>
      </c>
      <c r="T1440" s="1" t="s">
        <v>2132</v>
      </c>
      <c r="U1440" s="1" t="s">
        <v>1791</v>
      </c>
      <c r="V1440" s="1"/>
      <c r="W1440" s="1" t="s">
        <v>667</v>
      </c>
      <c r="X1440" s="1" t="e">
        <f t="shared" si="110"/>
        <v>#N/A</v>
      </c>
      <c r="Y1440" s="1" t="e">
        <f t="shared" si="111"/>
        <v>#N/A</v>
      </c>
      <c r="Z1440" s="1" t="e">
        <f t="shared" si="112"/>
        <v>#N/A</v>
      </c>
      <c r="AA1440" s="1" t="e">
        <f t="shared" si="113"/>
        <v>#N/A</v>
      </c>
      <c r="AB1440" s="1" t="e">
        <f t="shared" si="114"/>
        <v>#N/A</v>
      </c>
    </row>
    <row r="1441" spans="1:28" hidden="1" x14ac:dyDescent="0.3">
      <c r="A1441" s="1">
        <v>1726</v>
      </c>
      <c r="B1441" s="1" t="s">
        <v>790</v>
      </c>
      <c r="C1441" s="5">
        <v>43996.01353009259</v>
      </c>
      <c r="D1441" s="1" t="s">
        <v>6255</v>
      </c>
      <c r="E1441" s="1" t="s">
        <v>139</v>
      </c>
      <c r="F1441" s="1" t="s">
        <v>713</v>
      </c>
      <c r="G1441" s="1" t="s">
        <v>653</v>
      </c>
      <c r="H1441" s="1" t="s">
        <v>765</v>
      </c>
      <c r="I1441" s="1" t="s">
        <v>85</v>
      </c>
      <c r="J1441" s="1" t="s">
        <v>98</v>
      </c>
      <c r="K1441" s="1" t="s">
        <v>596</v>
      </c>
      <c r="L1441" s="2">
        <v>960</v>
      </c>
      <c r="M1441" s="1" t="s">
        <v>1715</v>
      </c>
      <c r="N1441" s="1" t="s">
        <v>80</v>
      </c>
      <c r="O1441" s="1" t="s">
        <v>170</v>
      </c>
      <c r="P1441" s="1" t="s">
        <v>1312</v>
      </c>
      <c r="Q1441" s="1" t="s">
        <v>177</v>
      </c>
      <c r="R1441" s="1" t="s">
        <v>218</v>
      </c>
      <c r="S1441" s="1" t="s">
        <v>759</v>
      </c>
      <c r="T1441" s="1" t="s">
        <v>2132</v>
      </c>
      <c r="U1441" s="1" t="s">
        <v>1791</v>
      </c>
      <c r="V1441" s="1"/>
      <c r="W1441" s="1" t="s">
        <v>667</v>
      </c>
      <c r="X1441" s="1" t="e">
        <f t="shared" si="110"/>
        <v>#N/A</v>
      </c>
      <c r="Y1441" s="1" t="e">
        <f t="shared" si="111"/>
        <v>#N/A</v>
      </c>
      <c r="Z1441" s="1" t="e">
        <f t="shared" si="112"/>
        <v>#N/A</v>
      </c>
      <c r="AA1441" s="1" t="e">
        <f t="shared" si="113"/>
        <v>#N/A</v>
      </c>
      <c r="AB1441" s="1" t="e">
        <f t="shared" si="114"/>
        <v>#N/A</v>
      </c>
    </row>
    <row r="1442" spans="1:28" hidden="1" x14ac:dyDescent="0.3">
      <c r="A1442" s="1">
        <v>1727</v>
      </c>
      <c r="B1442" s="1" t="s">
        <v>790</v>
      </c>
      <c r="C1442" s="5">
        <v>43996.02134259259</v>
      </c>
      <c r="D1442" s="1" t="s">
        <v>6256</v>
      </c>
      <c r="E1442" s="1" t="s">
        <v>139</v>
      </c>
      <c r="F1442" s="1" t="s">
        <v>713</v>
      </c>
      <c r="G1442" s="1" t="s">
        <v>653</v>
      </c>
      <c r="H1442" s="1" t="s">
        <v>765</v>
      </c>
      <c r="I1442" s="1" t="s">
        <v>85</v>
      </c>
      <c r="J1442" s="1" t="s">
        <v>91</v>
      </c>
      <c r="K1442" s="1" t="s">
        <v>596</v>
      </c>
      <c r="L1442" s="2">
        <v>417</v>
      </c>
      <c r="M1442" s="1" t="s">
        <v>1671</v>
      </c>
      <c r="N1442" s="1" t="s">
        <v>887</v>
      </c>
      <c r="O1442" s="1" t="s">
        <v>170</v>
      </c>
      <c r="P1442" s="1" t="s">
        <v>1312</v>
      </c>
      <c r="Q1442" s="1" t="s">
        <v>177</v>
      </c>
      <c r="R1442" s="1" t="s">
        <v>218</v>
      </c>
      <c r="S1442" s="1" t="s">
        <v>759</v>
      </c>
      <c r="T1442" s="1" t="s">
        <v>2132</v>
      </c>
      <c r="U1442" s="1" t="s">
        <v>1791</v>
      </c>
      <c r="V1442" s="1"/>
      <c r="W1442" s="1" t="s">
        <v>667</v>
      </c>
      <c r="X1442" s="1" t="e">
        <f t="shared" si="110"/>
        <v>#N/A</v>
      </c>
      <c r="Y1442" s="1" t="e">
        <f t="shared" si="111"/>
        <v>#N/A</v>
      </c>
      <c r="Z1442" s="1" t="e">
        <f t="shared" si="112"/>
        <v>#N/A</v>
      </c>
      <c r="AA1442" s="1" t="e">
        <f t="shared" si="113"/>
        <v>#N/A</v>
      </c>
      <c r="AB1442" s="1" t="e">
        <f t="shared" si="114"/>
        <v>#N/A</v>
      </c>
    </row>
    <row r="1443" spans="1:28" hidden="1" x14ac:dyDescent="0.3">
      <c r="A1443" s="1">
        <v>1728</v>
      </c>
      <c r="B1443" s="1" t="s">
        <v>668</v>
      </c>
      <c r="C1443" s="5">
        <v>43996.544374999998</v>
      </c>
      <c r="D1443" s="1" t="s">
        <v>6257</v>
      </c>
      <c r="E1443" s="1" t="s">
        <v>139</v>
      </c>
      <c r="F1443" s="1" t="s">
        <v>713</v>
      </c>
      <c r="G1443" s="1" t="s">
        <v>653</v>
      </c>
      <c r="H1443" s="1" t="s">
        <v>765</v>
      </c>
      <c r="I1443" s="1" t="s">
        <v>55</v>
      </c>
      <c r="J1443" s="1" t="s">
        <v>695</v>
      </c>
      <c r="K1443" s="1" t="s">
        <v>67</v>
      </c>
      <c r="L1443" s="2">
        <v>252</v>
      </c>
      <c r="M1443" s="1" t="s">
        <v>4069</v>
      </c>
      <c r="N1443" s="1" t="s">
        <v>887</v>
      </c>
      <c r="O1443" s="1" t="s">
        <v>170</v>
      </c>
      <c r="P1443" s="1" t="s">
        <v>1080</v>
      </c>
      <c r="Q1443" s="1" t="s">
        <v>177</v>
      </c>
      <c r="R1443" s="1" t="s">
        <v>218</v>
      </c>
      <c r="S1443" s="1" t="s">
        <v>6241</v>
      </c>
      <c r="T1443" s="1" t="s">
        <v>2132</v>
      </c>
      <c r="U1443" s="1" t="s">
        <v>1791</v>
      </c>
      <c r="V1443" s="1"/>
      <c r="W1443" s="1" t="s">
        <v>667</v>
      </c>
      <c r="X1443" s="1" t="e">
        <f t="shared" si="110"/>
        <v>#N/A</v>
      </c>
      <c r="Y1443" s="1" t="e">
        <f t="shared" si="111"/>
        <v>#N/A</v>
      </c>
      <c r="Z1443" s="1" t="e">
        <f t="shared" si="112"/>
        <v>#N/A</v>
      </c>
      <c r="AA1443" s="1" t="e">
        <f t="shared" si="113"/>
        <v>#N/A</v>
      </c>
      <c r="AB1443" s="1" t="e">
        <f t="shared" si="114"/>
        <v>#N/A</v>
      </c>
    </row>
    <row r="1444" spans="1:28" hidden="1" x14ac:dyDescent="0.3">
      <c r="A1444" s="1">
        <v>1729</v>
      </c>
      <c r="B1444" s="1" t="s">
        <v>668</v>
      </c>
      <c r="C1444" s="5">
        <v>43996.550138888888</v>
      </c>
      <c r="D1444" s="1" t="s">
        <v>6258</v>
      </c>
      <c r="E1444" s="1" t="s">
        <v>139</v>
      </c>
      <c r="F1444" s="1" t="s">
        <v>713</v>
      </c>
      <c r="G1444" s="1" t="s">
        <v>653</v>
      </c>
      <c r="H1444" s="1" t="s">
        <v>765</v>
      </c>
      <c r="I1444" s="1" t="s">
        <v>55</v>
      </c>
      <c r="J1444" s="1" t="s">
        <v>695</v>
      </c>
      <c r="K1444" s="1" t="s">
        <v>67</v>
      </c>
      <c r="L1444" s="2">
        <v>626</v>
      </c>
      <c r="M1444" s="1" t="s">
        <v>4127</v>
      </c>
      <c r="N1444" s="1" t="s">
        <v>887</v>
      </c>
      <c r="O1444" s="1" t="s">
        <v>170</v>
      </c>
      <c r="P1444" s="1" t="s">
        <v>1080</v>
      </c>
      <c r="Q1444" s="1" t="s">
        <v>177</v>
      </c>
      <c r="R1444" s="1" t="s">
        <v>218</v>
      </c>
      <c r="S1444" s="1" t="s">
        <v>6241</v>
      </c>
      <c r="T1444" s="1" t="s">
        <v>2132</v>
      </c>
      <c r="U1444" s="1" t="s">
        <v>1791</v>
      </c>
      <c r="V1444" s="1"/>
      <c r="W1444" s="1" t="s">
        <v>667</v>
      </c>
      <c r="X1444" s="1" t="e">
        <f t="shared" si="110"/>
        <v>#N/A</v>
      </c>
      <c r="Y1444" s="1" t="e">
        <f t="shared" si="111"/>
        <v>#N/A</v>
      </c>
      <c r="Z1444" s="1" t="e">
        <f t="shared" si="112"/>
        <v>#N/A</v>
      </c>
      <c r="AA1444" s="1" t="e">
        <f t="shared" si="113"/>
        <v>#N/A</v>
      </c>
      <c r="AB1444" s="1" t="e">
        <f t="shared" si="114"/>
        <v>#N/A</v>
      </c>
    </row>
    <row r="1445" spans="1:28" hidden="1" x14ac:dyDescent="0.3">
      <c r="A1445" s="1">
        <v>1730</v>
      </c>
      <c r="B1445" s="1" t="s">
        <v>668</v>
      </c>
      <c r="C1445" s="5">
        <v>43996.55709490741</v>
      </c>
      <c r="D1445" s="1" t="s">
        <v>6259</v>
      </c>
      <c r="E1445" s="1" t="s">
        <v>139</v>
      </c>
      <c r="F1445" s="1" t="s">
        <v>713</v>
      </c>
      <c r="G1445" s="1" t="s">
        <v>653</v>
      </c>
      <c r="H1445" s="1" t="s">
        <v>765</v>
      </c>
      <c r="I1445" s="1" t="s">
        <v>55</v>
      </c>
      <c r="J1445" s="1" t="s">
        <v>695</v>
      </c>
      <c r="K1445" s="1" t="s">
        <v>67</v>
      </c>
      <c r="L1445" s="2">
        <v>230</v>
      </c>
      <c r="M1445" s="1" t="s">
        <v>4060</v>
      </c>
      <c r="N1445" s="1" t="s">
        <v>887</v>
      </c>
      <c r="O1445" s="1" t="s">
        <v>170</v>
      </c>
      <c r="P1445" s="1" t="s">
        <v>1080</v>
      </c>
      <c r="Q1445" s="1" t="s">
        <v>177</v>
      </c>
      <c r="R1445" s="1" t="s">
        <v>218</v>
      </c>
      <c r="S1445" s="1" t="s">
        <v>6241</v>
      </c>
      <c r="T1445" s="1" t="s">
        <v>2132</v>
      </c>
      <c r="U1445" s="1" t="s">
        <v>1791</v>
      </c>
      <c r="V1445" s="1"/>
      <c r="W1445" s="1" t="s">
        <v>667</v>
      </c>
      <c r="X1445" s="1" t="e">
        <f t="shared" si="110"/>
        <v>#N/A</v>
      </c>
      <c r="Y1445" s="1" t="e">
        <f t="shared" si="111"/>
        <v>#N/A</v>
      </c>
      <c r="Z1445" s="1" t="e">
        <f t="shared" si="112"/>
        <v>#N/A</v>
      </c>
      <c r="AA1445" s="1" t="e">
        <f t="shared" si="113"/>
        <v>#N/A</v>
      </c>
      <c r="AB1445" s="1" t="e">
        <f t="shared" si="114"/>
        <v>#N/A</v>
      </c>
    </row>
    <row r="1446" spans="1:28" hidden="1" x14ac:dyDescent="0.3">
      <c r="A1446" s="1">
        <v>1731</v>
      </c>
      <c r="B1446" s="1" t="s">
        <v>668</v>
      </c>
      <c r="C1446" s="5">
        <v>43996.561226851853</v>
      </c>
      <c r="D1446" s="1" t="s">
        <v>6260</v>
      </c>
      <c r="E1446" s="1" t="s">
        <v>139</v>
      </c>
      <c r="F1446" s="1" t="s">
        <v>713</v>
      </c>
      <c r="G1446" s="1" t="s">
        <v>653</v>
      </c>
      <c r="H1446" s="1" t="s">
        <v>765</v>
      </c>
      <c r="I1446" s="1" t="s">
        <v>55</v>
      </c>
      <c r="J1446" s="1" t="s">
        <v>695</v>
      </c>
      <c r="K1446" s="1" t="s">
        <v>67</v>
      </c>
      <c r="L1446" s="2">
        <v>422</v>
      </c>
      <c r="M1446" s="1" t="s">
        <v>4090</v>
      </c>
      <c r="N1446" s="1" t="s">
        <v>887</v>
      </c>
      <c r="O1446" s="1" t="s">
        <v>170</v>
      </c>
      <c r="P1446" s="1" t="s">
        <v>1080</v>
      </c>
      <c r="Q1446" s="1" t="s">
        <v>177</v>
      </c>
      <c r="R1446" s="1" t="s">
        <v>218</v>
      </c>
      <c r="S1446" s="1" t="s">
        <v>6241</v>
      </c>
      <c r="T1446" s="1" t="s">
        <v>2132</v>
      </c>
      <c r="U1446" s="1" t="s">
        <v>1791</v>
      </c>
      <c r="V1446" s="1"/>
      <c r="W1446" s="1" t="s">
        <v>667</v>
      </c>
      <c r="X1446" s="1" t="e">
        <f t="shared" si="110"/>
        <v>#N/A</v>
      </c>
      <c r="Y1446" s="1" t="e">
        <f t="shared" si="111"/>
        <v>#N/A</v>
      </c>
      <c r="Z1446" s="1" t="e">
        <f t="shared" si="112"/>
        <v>#N/A</v>
      </c>
      <c r="AA1446" s="1" t="e">
        <f t="shared" si="113"/>
        <v>#N/A</v>
      </c>
      <c r="AB1446" s="1" t="e">
        <f t="shared" si="114"/>
        <v>#N/A</v>
      </c>
    </row>
    <row r="1447" spans="1:28" hidden="1" x14ac:dyDescent="0.3">
      <c r="A1447" s="1">
        <v>1732</v>
      </c>
      <c r="B1447" s="1" t="s">
        <v>668</v>
      </c>
      <c r="C1447" s="5">
        <v>43996.565960648149</v>
      </c>
      <c r="D1447" s="1" t="s">
        <v>6261</v>
      </c>
      <c r="E1447" s="1" t="s">
        <v>139</v>
      </c>
      <c r="F1447" s="1" t="s">
        <v>713</v>
      </c>
      <c r="G1447" s="1" t="s">
        <v>653</v>
      </c>
      <c r="H1447" s="1" t="s">
        <v>765</v>
      </c>
      <c r="I1447" s="1" t="s">
        <v>55</v>
      </c>
      <c r="J1447" s="1" t="s">
        <v>695</v>
      </c>
      <c r="K1447" s="1" t="s">
        <v>67</v>
      </c>
      <c r="L1447" s="2">
        <v>490</v>
      </c>
      <c r="M1447" s="1" t="s">
        <v>4105</v>
      </c>
      <c r="N1447" s="1" t="s">
        <v>887</v>
      </c>
      <c r="O1447" s="1" t="s">
        <v>170</v>
      </c>
      <c r="P1447" s="1" t="s">
        <v>1080</v>
      </c>
      <c r="Q1447" s="1" t="s">
        <v>177</v>
      </c>
      <c r="R1447" s="1" t="s">
        <v>218</v>
      </c>
      <c r="S1447" s="1" t="s">
        <v>6241</v>
      </c>
      <c r="T1447" s="1" t="s">
        <v>2132</v>
      </c>
      <c r="U1447" s="1" t="s">
        <v>1791</v>
      </c>
      <c r="V1447" s="1"/>
      <c r="W1447" s="1" t="s">
        <v>667</v>
      </c>
      <c r="X1447" s="1" t="e">
        <f t="shared" si="110"/>
        <v>#N/A</v>
      </c>
      <c r="Y1447" s="1" t="e">
        <f t="shared" si="111"/>
        <v>#N/A</v>
      </c>
      <c r="Z1447" s="1" t="e">
        <f t="shared" si="112"/>
        <v>#N/A</v>
      </c>
      <c r="AA1447" s="1" t="e">
        <f t="shared" si="113"/>
        <v>#N/A</v>
      </c>
      <c r="AB1447" s="1" t="e">
        <f t="shared" si="114"/>
        <v>#N/A</v>
      </c>
    </row>
    <row r="1448" spans="1:28" hidden="1" x14ac:dyDescent="0.3">
      <c r="A1448" s="1">
        <v>1733</v>
      </c>
      <c r="B1448" s="1" t="s">
        <v>668</v>
      </c>
      <c r="C1448" s="5">
        <v>43996.570254629631</v>
      </c>
      <c r="D1448" s="1" t="s">
        <v>6262</v>
      </c>
      <c r="E1448" s="1" t="s">
        <v>139</v>
      </c>
      <c r="F1448" s="1" t="s">
        <v>713</v>
      </c>
      <c r="G1448" s="1" t="s">
        <v>653</v>
      </c>
      <c r="H1448" s="1" t="s">
        <v>765</v>
      </c>
      <c r="I1448" s="1" t="s">
        <v>55</v>
      </c>
      <c r="J1448" s="1" t="s">
        <v>695</v>
      </c>
      <c r="K1448" s="1" t="s">
        <v>67</v>
      </c>
      <c r="L1448" s="2">
        <v>490</v>
      </c>
      <c r="M1448" s="1" t="s">
        <v>4105</v>
      </c>
      <c r="N1448" s="1" t="s">
        <v>887</v>
      </c>
      <c r="O1448" s="1" t="s">
        <v>170</v>
      </c>
      <c r="P1448" s="1" t="s">
        <v>1080</v>
      </c>
      <c r="Q1448" s="1" t="s">
        <v>177</v>
      </c>
      <c r="R1448" s="1" t="s">
        <v>218</v>
      </c>
      <c r="S1448" s="1" t="s">
        <v>6241</v>
      </c>
      <c r="T1448" s="1" t="s">
        <v>2132</v>
      </c>
      <c r="U1448" s="1" t="s">
        <v>1791</v>
      </c>
      <c r="V1448" s="1"/>
      <c r="W1448" s="1" t="s">
        <v>667</v>
      </c>
      <c r="X1448" s="1" t="e">
        <f t="shared" si="110"/>
        <v>#N/A</v>
      </c>
      <c r="Y1448" s="1" t="e">
        <f t="shared" si="111"/>
        <v>#N/A</v>
      </c>
      <c r="Z1448" s="1" t="e">
        <f t="shared" si="112"/>
        <v>#N/A</v>
      </c>
      <c r="AA1448" s="1" t="e">
        <f t="shared" si="113"/>
        <v>#N/A</v>
      </c>
      <c r="AB1448" s="1" t="e">
        <f t="shared" si="114"/>
        <v>#N/A</v>
      </c>
    </row>
    <row r="1449" spans="1:28" hidden="1" x14ac:dyDescent="0.3">
      <c r="A1449" s="1">
        <v>1734</v>
      </c>
      <c r="B1449" s="1" t="s">
        <v>846</v>
      </c>
      <c r="C1449" s="5">
        <v>43996.595196759263</v>
      </c>
      <c r="D1449" s="1" t="s">
        <v>6263</v>
      </c>
      <c r="E1449" s="1" t="s">
        <v>139</v>
      </c>
      <c r="F1449" s="1" t="s">
        <v>713</v>
      </c>
      <c r="G1449" s="1" t="s">
        <v>653</v>
      </c>
      <c r="H1449" s="1" t="s">
        <v>765</v>
      </c>
      <c r="I1449" s="1" t="s">
        <v>55</v>
      </c>
      <c r="J1449" s="1" t="s">
        <v>695</v>
      </c>
      <c r="K1449" s="1" t="s">
        <v>67</v>
      </c>
      <c r="L1449" s="2">
        <v>420</v>
      </c>
      <c r="M1449" s="1" t="s">
        <v>4088</v>
      </c>
      <c r="N1449" s="1" t="s">
        <v>887</v>
      </c>
      <c r="O1449" s="1" t="s">
        <v>170</v>
      </c>
      <c r="P1449" s="1" t="s">
        <v>1080</v>
      </c>
      <c r="Q1449" s="1" t="s">
        <v>177</v>
      </c>
      <c r="R1449" s="1" t="s">
        <v>218</v>
      </c>
      <c r="S1449" s="1" t="s">
        <v>6264</v>
      </c>
      <c r="T1449" s="1" t="s">
        <v>2132</v>
      </c>
      <c r="U1449" s="1" t="s">
        <v>1791</v>
      </c>
      <c r="V1449" s="1"/>
      <c r="W1449" s="1" t="s">
        <v>667</v>
      </c>
      <c r="X1449" s="1" t="e">
        <f t="shared" si="110"/>
        <v>#N/A</v>
      </c>
      <c r="Y1449" s="1" t="e">
        <f t="shared" si="111"/>
        <v>#N/A</v>
      </c>
      <c r="Z1449" s="1" t="e">
        <f t="shared" si="112"/>
        <v>#N/A</v>
      </c>
      <c r="AA1449" s="1" t="e">
        <f t="shared" si="113"/>
        <v>#N/A</v>
      </c>
      <c r="AB1449" s="1" t="e">
        <f t="shared" si="114"/>
        <v>#N/A</v>
      </c>
    </row>
    <row r="1450" spans="1:28" hidden="1" x14ac:dyDescent="0.3">
      <c r="A1450" s="1">
        <v>1735</v>
      </c>
      <c r="B1450" s="1" t="s">
        <v>846</v>
      </c>
      <c r="C1450" s="5">
        <v>43996.608981481484</v>
      </c>
      <c r="D1450" s="1" t="s">
        <v>6265</v>
      </c>
      <c r="E1450" s="1" t="s">
        <v>139</v>
      </c>
      <c r="F1450" s="1" t="s">
        <v>713</v>
      </c>
      <c r="G1450" s="1" t="s">
        <v>653</v>
      </c>
      <c r="H1450" s="1" t="s">
        <v>765</v>
      </c>
      <c r="I1450" s="1" t="s">
        <v>55</v>
      </c>
      <c r="J1450" s="1" t="s">
        <v>695</v>
      </c>
      <c r="K1450" s="1" t="s">
        <v>67</v>
      </c>
      <c r="L1450" s="2">
        <v>248</v>
      </c>
      <c r="M1450" s="1" t="s">
        <v>4068</v>
      </c>
      <c r="N1450" s="1" t="s">
        <v>887</v>
      </c>
      <c r="O1450" s="1" t="s">
        <v>170</v>
      </c>
      <c r="P1450" s="1" t="s">
        <v>1080</v>
      </c>
      <c r="Q1450" s="1" t="s">
        <v>177</v>
      </c>
      <c r="R1450" s="1" t="s">
        <v>218</v>
      </c>
      <c r="S1450" s="1" t="s">
        <v>170</v>
      </c>
      <c r="T1450" s="1" t="s">
        <v>2132</v>
      </c>
      <c r="U1450" s="1" t="s">
        <v>1791</v>
      </c>
      <c r="V1450" s="1"/>
      <c r="W1450" s="1" t="s">
        <v>667</v>
      </c>
      <c r="X1450" s="1" t="e">
        <f t="shared" si="110"/>
        <v>#N/A</v>
      </c>
      <c r="Y1450" s="1" t="e">
        <f t="shared" si="111"/>
        <v>#N/A</v>
      </c>
      <c r="Z1450" s="1" t="e">
        <f t="shared" si="112"/>
        <v>#N/A</v>
      </c>
      <c r="AA1450" s="1" t="e">
        <f t="shared" si="113"/>
        <v>#N/A</v>
      </c>
      <c r="AB1450" s="1" t="e">
        <f t="shared" si="114"/>
        <v>#N/A</v>
      </c>
    </row>
    <row r="1451" spans="1:28" hidden="1" x14ac:dyDescent="0.3">
      <c r="A1451" s="1">
        <v>1736</v>
      </c>
      <c r="B1451" s="1" t="s">
        <v>6266</v>
      </c>
      <c r="C1451" s="5">
        <v>43996.611851851849</v>
      </c>
      <c r="D1451" s="1" t="s">
        <v>6267</v>
      </c>
      <c r="E1451" s="1" t="s">
        <v>139</v>
      </c>
      <c r="F1451" s="1" t="s">
        <v>713</v>
      </c>
      <c r="G1451" s="1" t="s">
        <v>653</v>
      </c>
      <c r="H1451" s="1" t="s">
        <v>765</v>
      </c>
      <c r="I1451" s="1" t="s">
        <v>55</v>
      </c>
      <c r="J1451" s="1" t="s">
        <v>695</v>
      </c>
      <c r="K1451" s="1" t="s">
        <v>67</v>
      </c>
      <c r="L1451" s="2">
        <v>247</v>
      </c>
      <c r="M1451" s="1" t="s">
        <v>4067</v>
      </c>
      <c r="N1451" s="1" t="s">
        <v>887</v>
      </c>
      <c r="O1451" s="1" t="s">
        <v>170</v>
      </c>
      <c r="P1451" s="1" t="s">
        <v>1080</v>
      </c>
      <c r="Q1451" s="1" t="s">
        <v>177</v>
      </c>
      <c r="R1451" s="1" t="s">
        <v>218</v>
      </c>
      <c r="S1451" s="1" t="s">
        <v>6268</v>
      </c>
      <c r="T1451" s="1" t="s">
        <v>2132</v>
      </c>
      <c r="U1451" s="1" t="s">
        <v>1791</v>
      </c>
      <c r="V1451" s="1"/>
      <c r="W1451" s="1" t="s">
        <v>667</v>
      </c>
      <c r="X1451" s="1" t="e">
        <f t="shared" si="110"/>
        <v>#N/A</v>
      </c>
      <c r="Y1451" s="1" t="e">
        <f t="shared" si="111"/>
        <v>#N/A</v>
      </c>
      <c r="Z1451" s="1" t="e">
        <f t="shared" si="112"/>
        <v>#N/A</v>
      </c>
      <c r="AA1451" s="1" t="e">
        <f t="shared" si="113"/>
        <v>#N/A</v>
      </c>
      <c r="AB1451" s="1" t="e">
        <f t="shared" si="114"/>
        <v>#N/A</v>
      </c>
    </row>
    <row r="1452" spans="1:28" hidden="1" x14ac:dyDescent="0.3">
      <c r="A1452" s="1">
        <v>1737</v>
      </c>
      <c r="B1452" s="1" t="s">
        <v>826</v>
      </c>
      <c r="C1452" s="5">
        <v>43996.615289351852</v>
      </c>
      <c r="D1452" s="1" t="s">
        <v>6269</v>
      </c>
      <c r="E1452" s="1" t="s">
        <v>139</v>
      </c>
      <c r="F1452" s="1" t="s">
        <v>713</v>
      </c>
      <c r="G1452" s="1" t="s">
        <v>653</v>
      </c>
      <c r="H1452" s="1" t="s">
        <v>765</v>
      </c>
      <c r="I1452" s="1" t="s">
        <v>85</v>
      </c>
      <c r="J1452" s="1" t="s">
        <v>98</v>
      </c>
      <c r="K1452" s="1" t="s">
        <v>84</v>
      </c>
      <c r="L1452" s="2">
        <v>332</v>
      </c>
      <c r="M1452" s="1" t="s">
        <v>789</v>
      </c>
      <c r="N1452" s="1" t="s">
        <v>887</v>
      </c>
      <c r="O1452" s="1" t="s">
        <v>814</v>
      </c>
      <c r="P1452" s="1" t="s">
        <v>1312</v>
      </c>
      <c r="Q1452" s="1" t="s">
        <v>270</v>
      </c>
      <c r="R1452" s="1" t="s">
        <v>218</v>
      </c>
      <c r="S1452" s="1" t="s">
        <v>759</v>
      </c>
      <c r="T1452" s="1" t="s">
        <v>2132</v>
      </c>
      <c r="U1452" s="1" t="s">
        <v>1791</v>
      </c>
      <c r="V1452" s="1"/>
      <c r="W1452" s="1" t="s">
        <v>667</v>
      </c>
      <c r="X1452" s="1" t="e">
        <f t="shared" si="110"/>
        <v>#N/A</v>
      </c>
      <c r="Y1452" s="1" t="e">
        <f t="shared" si="111"/>
        <v>#N/A</v>
      </c>
      <c r="Z1452" s="1" t="e">
        <f t="shared" si="112"/>
        <v>#N/A</v>
      </c>
      <c r="AA1452" s="1" t="e">
        <f t="shared" si="113"/>
        <v>#N/A</v>
      </c>
      <c r="AB1452" s="1" t="e">
        <f t="shared" si="114"/>
        <v>#N/A</v>
      </c>
    </row>
    <row r="1453" spans="1:28" hidden="1" x14ac:dyDescent="0.3">
      <c r="A1453" s="1">
        <v>1738</v>
      </c>
      <c r="B1453" s="1" t="s">
        <v>67</v>
      </c>
      <c r="C1453" s="5">
        <v>43996.616886574076</v>
      </c>
      <c r="D1453" s="1" t="s">
        <v>6270</v>
      </c>
      <c r="E1453" s="1" t="s">
        <v>139</v>
      </c>
      <c r="F1453" s="1" t="s">
        <v>713</v>
      </c>
      <c r="G1453" s="1" t="s">
        <v>653</v>
      </c>
      <c r="H1453" s="1" t="s">
        <v>765</v>
      </c>
      <c r="I1453" s="1" t="s">
        <v>55</v>
      </c>
      <c r="J1453" s="1" t="s">
        <v>695</v>
      </c>
      <c r="K1453" s="1" t="s">
        <v>67</v>
      </c>
      <c r="L1453" s="2">
        <v>260</v>
      </c>
      <c r="M1453" s="1" t="s">
        <v>4071</v>
      </c>
      <c r="N1453" s="1" t="s">
        <v>887</v>
      </c>
      <c r="O1453" s="1" t="s">
        <v>170</v>
      </c>
      <c r="P1453" s="1" t="s">
        <v>1080</v>
      </c>
      <c r="Q1453" s="1" t="s">
        <v>177</v>
      </c>
      <c r="R1453" s="1" t="s">
        <v>218</v>
      </c>
      <c r="S1453" s="1" t="s">
        <v>709</v>
      </c>
      <c r="T1453" s="1" t="s">
        <v>2132</v>
      </c>
      <c r="U1453" s="1" t="s">
        <v>1791</v>
      </c>
      <c r="V1453" s="1"/>
      <c r="W1453" s="1" t="s">
        <v>667</v>
      </c>
      <c r="X1453" s="1" t="e">
        <f t="shared" si="110"/>
        <v>#N/A</v>
      </c>
      <c r="Y1453" s="1" t="e">
        <f t="shared" si="111"/>
        <v>#N/A</v>
      </c>
      <c r="Z1453" s="1" t="e">
        <f t="shared" si="112"/>
        <v>#N/A</v>
      </c>
      <c r="AA1453" s="1" t="e">
        <f t="shared" si="113"/>
        <v>#N/A</v>
      </c>
      <c r="AB1453" s="1" t="e">
        <f t="shared" si="114"/>
        <v>#N/A</v>
      </c>
    </row>
    <row r="1454" spans="1:28" hidden="1" x14ac:dyDescent="0.3">
      <c r="A1454" s="1">
        <v>1739</v>
      </c>
      <c r="B1454" s="1" t="s">
        <v>846</v>
      </c>
      <c r="C1454" s="5">
        <v>43996.619270833333</v>
      </c>
      <c r="D1454" s="1" t="s">
        <v>6271</v>
      </c>
      <c r="E1454" s="1" t="s">
        <v>139</v>
      </c>
      <c r="F1454" s="1" t="s">
        <v>713</v>
      </c>
      <c r="G1454" s="1" t="s">
        <v>653</v>
      </c>
      <c r="H1454" s="1" t="s">
        <v>765</v>
      </c>
      <c r="I1454" s="1" t="s">
        <v>55</v>
      </c>
      <c r="J1454" s="1" t="s">
        <v>695</v>
      </c>
      <c r="K1454" s="1" t="s">
        <v>67</v>
      </c>
      <c r="L1454" s="2">
        <v>422</v>
      </c>
      <c r="M1454" s="1" t="s">
        <v>4090</v>
      </c>
      <c r="N1454" s="1" t="s">
        <v>887</v>
      </c>
      <c r="O1454" s="1" t="s">
        <v>170</v>
      </c>
      <c r="P1454" s="1" t="s">
        <v>1080</v>
      </c>
      <c r="Q1454" s="1" t="s">
        <v>177</v>
      </c>
      <c r="R1454" s="1" t="s">
        <v>218</v>
      </c>
      <c r="S1454" s="1" t="s">
        <v>170</v>
      </c>
      <c r="T1454" s="1" t="s">
        <v>2132</v>
      </c>
      <c r="U1454" s="1" t="s">
        <v>1791</v>
      </c>
      <c r="V1454" s="1"/>
      <c r="W1454" s="1" t="s">
        <v>667</v>
      </c>
      <c r="X1454" s="1" t="e">
        <f t="shared" si="110"/>
        <v>#N/A</v>
      </c>
      <c r="Y1454" s="1" t="e">
        <f t="shared" si="111"/>
        <v>#N/A</v>
      </c>
      <c r="Z1454" s="1" t="e">
        <f t="shared" si="112"/>
        <v>#N/A</v>
      </c>
      <c r="AA1454" s="1" t="e">
        <f t="shared" si="113"/>
        <v>#N/A</v>
      </c>
      <c r="AB1454" s="1" t="e">
        <f t="shared" si="114"/>
        <v>#N/A</v>
      </c>
    </row>
    <row r="1455" spans="1:28" hidden="1" x14ac:dyDescent="0.3">
      <c r="A1455" s="1">
        <v>1740</v>
      </c>
      <c r="B1455" s="1" t="s">
        <v>67</v>
      </c>
      <c r="C1455" s="5">
        <v>43996.624641203707</v>
      </c>
      <c r="D1455" s="1" t="s">
        <v>6272</v>
      </c>
      <c r="E1455" s="1" t="s">
        <v>139</v>
      </c>
      <c r="F1455" s="1" t="s">
        <v>713</v>
      </c>
      <c r="G1455" s="1" t="s">
        <v>653</v>
      </c>
      <c r="H1455" s="1" t="s">
        <v>765</v>
      </c>
      <c r="I1455" s="1" t="s">
        <v>55</v>
      </c>
      <c r="J1455" s="1" t="s">
        <v>695</v>
      </c>
      <c r="K1455" s="1" t="s">
        <v>67</v>
      </c>
      <c r="L1455" s="2">
        <v>587</v>
      </c>
      <c r="M1455" s="1" t="s">
        <v>4119</v>
      </c>
      <c r="N1455" s="1" t="s">
        <v>887</v>
      </c>
      <c r="O1455" s="1" t="s">
        <v>170</v>
      </c>
      <c r="P1455" s="1" t="s">
        <v>1080</v>
      </c>
      <c r="Q1455" s="1" t="s">
        <v>177</v>
      </c>
      <c r="R1455" s="1" t="s">
        <v>218</v>
      </c>
      <c r="S1455" s="1" t="s">
        <v>709</v>
      </c>
      <c r="T1455" s="1" t="s">
        <v>2132</v>
      </c>
      <c r="U1455" s="1" t="s">
        <v>1791</v>
      </c>
      <c r="V1455" s="1"/>
      <c r="W1455" s="1" t="s">
        <v>667</v>
      </c>
      <c r="X1455" s="1" t="e">
        <f t="shared" si="110"/>
        <v>#N/A</v>
      </c>
      <c r="Y1455" s="1" t="e">
        <f t="shared" si="111"/>
        <v>#N/A</v>
      </c>
      <c r="Z1455" s="1" t="e">
        <f t="shared" si="112"/>
        <v>#N/A</v>
      </c>
      <c r="AA1455" s="1" t="e">
        <f t="shared" si="113"/>
        <v>#N/A</v>
      </c>
      <c r="AB1455" s="1" t="e">
        <f t="shared" si="114"/>
        <v>#N/A</v>
      </c>
    </row>
    <row r="1456" spans="1:28" hidden="1" x14ac:dyDescent="0.3">
      <c r="A1456" s="1">
        <v>1741</v>
      </c>
      <c r="B1456" s="1" t="s">
        <v>826</v>
      </c>
      <c r="C1456" s="5">
        <v>43996.625717592593</v>
      </c>
      <c r="D1456" s="1" t="s">
        <v>6273</v>
      </c>
      <c r="E1456" s="1" t="s">
        <v>139</v>
      </c>
      <c r="F1456" s="1" t="s">
        <v>713</v>
      </c>
      <c r="G1456" s="1" t="s">
        <v>653</v>
      </c>
      <c r="H1456" s="1" t="s">
        <v>765</v>
      </c>
      <c r="I1456" s="1" t="s">
        <v>85</v>
      </c>
      <c r="J1456" s="1" t="s">
        <v>98</v>
      </c>
      <c r="K1456" s="1" t="s">
        <v>84</v>
      </c>
      <c r="L1456" s="2">
        <v>421</v>
      </c>
      <c r="M1456" s="1" t="s">
        <v>4089</v>
      </c>
      <c r="N1456" s="1" t="s">
        <v>887</v>
      </c>
      <c r="O1456" s="1" t="s">
        <v>814</v>
      </c>
      <c r="P1456" s="1" t="s">
        <v>1312</v>
      </c>
      <c r="Q1456" s="1" t="s">
        <v>270</v>
      </c>
      <c r="R1456" s="1" t="s">
        <v>218</v>
      </c>
      <c r="S1456" s="1" t="s">
        <v>1483</v>
      </c>
      <c r="T1456" s="1" t="s">
        <v>2132</v>
      </c>
      <c r="U1456" s="1" t="s">
        <v>1791</v>
      </c>
      <c r="V1456" s="1"/>
      <c r="W1456" s="1" t="s">
        <v>667</v>
      </c>
      <c r="X1456" s="1" t="e">
        <f t="shared" si="110"/>
        <v>#N/A</v>
      </c>
      <c r="Y1456" s="1" t="e">
        <f t="shared" si="111"/>
        <v>#N/A</v>
      </c>
      <c r="Z1456" s="1" t="e">
        <f t="shared" si="112"/>
        <v>#N/A</v>
      </c>
      <c r="AA1456" s="1" t="e">
        <f t="shared" si="113"/>
        <v>#N/A</v>
      </c>
      <c r="AB1456" s="1" t="e">
        <f t="shared" si="114"/>
        <v>#N/A</v>
      </c>
    </row>
    <row r="1457" spans="1:28" hidden="1" x14ac:dyDescent="0.3">
      <c r="A1457" s="1">
        <v>1742</v>
      </c>
      <c r="B1457" s="1" t="s">
        <v>846</v>
      </c>
      <c r="C1457" s="5">
        <v>43996.627291666664</v>
      </c>
      <c r="D1457" s="1" t="s">
        <v>6274</v>
      </c>
      <c r="E1457" s="1" t="s">
        <v>139</v>
      </c>
      <c r="F1457" s="1" t="s">
        <v>713</v>
      </c>
      <c r="G1457" s="1" t="s">
        <v>653</v>
      </c>
      <c r="H1457" s="1" t="s">
        <v>765</v>
      </c>
      <c r="I1457" s="1" t="s">
        <v>55</v>
      </c>
      <c r="J1457" s="1" t="s">
        <v>695</v>
      </c>
      <c r="K1457" s="1" t="s">
        <v>67</v>
      </c>
      <c r="L1457" s="2">
        <v>490</v>
      </c>
      <c r="M1457" s="1" t="s">
        <v>4105</v>
      </c>
      <c r="N1457" s="1" t="s">
        <v>887</v>
      </c>
      <c r="O1457" s="1" t="s">
        <v>170</v>
      </c>
      <c r="P1457" s="1" t="s">
        <v>1080</v>
      </c>
      <c r="Q1457" s="1" t="s">
        <v>177</v>
      </c>
      <c r="R1457" s="1" t="s">
        <v>218</v>
      </c>
      <c r="S1457" s="1" t="s">
        <v>1141</v>
      </c>
      <c r="T1457" s="1" t="s">
        <v>2132</v>
      </c>
      <c r="U1457" s="1" t="s">
        <v>1791</v>
      </c>
      <c r="V1457" s="1"/>
      <c r="W1457" s="1" t="s">
        <v>667</v>
      </c>
      <c r="X1457" s="1" t="e">
        <f t="shared" si="110"/>
        <v>#N/A</v>
      </c>
      <c r="Y1457" s="1" t="e">
        <f t="shared" si="111"/>
        <v>#N/A</v>
      </c>
      <c r="Z1457" s="1" t="e">
        <f t="shared" si="112"/>
        <v>#N/A</v>
      </c>
      <c r="AA1457" s="1" t="e">
        <f t="shared" si="113"/>
        <v>#N/A</v>
      </c>
      <c r="AB1457" s="1" t="e">
        <f t="shared" si="114"/>
        <v>#N/A</v>
      </c>
    </row>
    <row r="1458" spans="1:28" hidden="1" x14ac:dyDescent="0.3">
      <c r="A1458" s="1">
        <v>1743</v>
      </c>
      <c r="B1458" s="1" t="s">
        <v>826</v>
      </c>
      <c r="C1458" s="5">
        <v>43996.63076388889</v>
      </c>
      <c r="D1458" s="1" t="s">
        <v>6275</v>
      </c>
      <c r="E1458" s="1" t="s">
        <v>139</v>
      </c>
      <c r="F1458" s="1" t="s">
        <v>713</v>
      </c>
      <c r="G1458" s="1" t="s">
        <v>653</v>
      </c>
      <c r="H1458" s="1" t="s">
        <v>765</v>
      </c>
      <c r="I1458" s="1" t="s">
        <v>85</v>
      </c>
      <c r="J1458" s="1" t="s">
        <v>91</v>
      </c>
      <c r="K1458" s="1" t="s">
        <v>84</v>
      </c>
      <c r="L1458" s="2">
        <v>763</v>
      </c>
      <c r="M1458" s="1" t="s">
        <v>4174</v>
      </c>
      <c r="N1458" s="1" t="s">
        <v>887</v>
      </c>
      <c r="O1458" s="1" t="s">
        <v>814</v>
      </c>
      <c r="P1458" s="1" t="s">
        <v>1312</v>
      </c>
      <c r="Q1458" s="1" t="s">
        <v>270</v>
      </c>
      <c r="R1458" s="1" t="s">
        <v>218</v>
      </c>
      <c r="S1458" s="1" t="s">
        <v>2044</v>
      </c>
      <c r="T1458" s="1" t="s">
        <v>2132</v>
      </c>
      <c r="U1458" s="1" t="s">
        <v>1791</v>
      </c>
      <c r="V1458" s="1"/>
      <c r="W1458" s="1" t="s">
        <v>667</v>
      </c>
      <c r="X1458" s="1" t="e">
        <f t="shared" si="110"/>
        <v>#N/A</v>
      </c>
      <c r="Y1458" s="1" t="e">
        <f t="shared" si="111"/>
        <v>#N/A</v>
      </c>
      <c r="Z1458" s="1" t="e">
        <f t="shared" si="112"/>
        <v>#N/A</v>
      </c>
      <c r="AA1458" s="1" t="e">
        <f t="shared" si="113"/>
        <v>#N/A</v>
      </c>
      <c r="AB1458" s="1" t="e">
        <f t="shared" si="114"/>
        <v>#N/A</v>
      </c>
    </row>
    <row r="1459" spans="1:28" hidden="1" x14ac:dyDescent="0.3">
      <c r="A1459" s="1">
        <v>1744</v>
      </c>
      <c r="B1459" s="1" t="s">
        <v>846</v>
      </c>
      <c r="C1459" s="5">
        <v>43996.632881944446</v>
      </c>
      <c r="D1459" s="1" t="s">
        <v>6276</v>
      </c>
      <c r="E1459" s="1" t="s">
        <v>139</v>
      </c>
      <c r="F1459" s="1" t="s">
        <v>713</v>
      </c>
      <c r="G1459" s="1" t="s">
        <v>653</v>
      </c>
      <c r="H1459" s="1" t="s">
        <v>765</v>
      </c>
      <c r="I1459" s="1" t="s">
        <v>55</v>
      </c>
      <c r="J1459" s="1" t="s">
        <v>695</v>
      </c>
      <c r="K1459" s="1" t="s">
        <v>67</v>
      </c>
      <c r="L1459" s="2">
        <v>490</v>
      </c>
      <c r="M1459" s="1" t="s">
        <v>4105</v>
      </c>
      <c r="N1459" s="1" t="s">
        <v>887</v>
      </c>
      <c r="O1459" s="1" t="s">
        <v>170</v>
      </c>
      <c r="P1459" s="1" t="s">
        <v>1080</v>
      </c>
      <c r="Q1459" s="1" t="s">
        <v>177</v>
      </c>
      <c r="R1459" s="1" t="s">
        <v>218</v>
      </c>
      <c r="S1459" s="1" t="s">
        <v>1141</v>
      </c>
      <c r="T1459" s="1" t="s">
        <v>2132</v>
      </c>
      <c r="U1459" s="1" t="s">
        <v>1791</v>
      </c>
      <c r="V1459" s="1"/>
      <c r="W1459" s="1" t="s">
        <v>667</v>
      </c>
      <c r="X1459" s="1" t="e">
        <f t="shared" si="110"/>
        <v>#N/A</v>
      </c>
      <c r="Y1459" s="1" t="e">
        <f t="shared" si="111"/>
        <v>#N/A</v>
      </c>
      <c r="Z1459" s="1" t="e">
        <f t="shared" si="112"/>
        <v>#N/A</v>
      </c>
      <c r="AA1459" s="1" t="e">
        <f t="shared" si="113"/>
        <v>#N/A</v>
      </c>
      <c r="AB1459" s="1" t="e">
        <f t="shared" si="114"/>
        <v>#N/A</v>
      </c>
    </row>
    <row r="1460" spans="1:28" hidden="1" x14ac:dyDescent="0.3">
      <c r="A1460" s="1">
        <v>1745</v>
      </c>
      <c r="B1460" s="1" t="s">
        <v>67</v>
      </c>
      <c r="C1460" s="5">
        <v>43996.634525462963</v>
      </c>
      <c r="D1460" s="1" t="s">
        <v>6277</v>
      </c>
      <c r="E1460" s="1" t="s">
        <v>139</v>
      </c>
      <c r="F1460" s="1" t="s">
        <v>713</v>
      </c>
      <c r="G1460" s="1" t="s">
        <v>653</v>
      </c>
      <c r="H1460" s="1" t="s">
        <v>765</v>
      </c>
      <c r="I1460" s="1" t="s">
        <v>55</v>
      </c>
      <c r="J1460" s="1" t="s">
        <v>695</v>
      </c>
      <c r="K1460" s="1" t="s">
        <v>67</v>
      </c>
      <c r="L1460" s="2">
        <v>250</v>
      </c>
      <c r="M1460" s="1" t="s">
        <v>2204</v>
      </c>
      <c r="N1460" s="1" t="s">
        <v>887</v>
      </c>
      <c r="O1460" s="1" t="s">
        <v>170</v>
      </c>
      <c r="P1460" s="1" t="s">
        <v>1080</v>
      </c>
      <c r="Q1460" s="1" t="s">
        <v>177</v>
      </c>
      <c r="R1460" s="1" t="s">
        <v>218</v>
      </c>
      <c r="S1460" s="1" t="s">
        <v>6278</v>
      </c>
      <c r="T1460" s="1" t="s">
        <v>2132</v>
      </c>
      <c r="U1460" s="1" t="s">
        <v>1791</v>
      </c>
      <c r="V1460" s="1"/>
      <c r="W1460" s="1" t="s">
        <v>667</v>
      </c>
      <c r="X1460" s="1" t="e">
        <f t="shared" si="110"/>
        <v>#N/A</v>
      </c>
      <c r="Y1460" s="1" t="e">
        <f t="shared" si="111"/>
        <v>#N/A</v>
      </c>
      <c r="Z1460" s="1" t="e">
        <f t="shared" si="112"/>
        <v>#N/A</v>
      </c>
      <c r="AA1460" s="1" t="e">
        <f t="shared" si="113"/>
        <v>#N/A</v>
      </c>
      <c r="AB1460" s="1" t="e">
        <f t="shared" si="114"/>
        <v>#N/A</v>
      </c>
    </row>
    <row r="1461" spans="1:28" hidden="1" x14ac:dyDescent="0.3">
      <c r="A1461" s="1">
        <v>1746</v>
      </c>
      <c r="B1461" s="1" t="s">
        <v>6266</v>
      </c>
      <c r="C1461" s="5">
        <v>43996.637476851851</v>
      </c>
      <c r="D1461" s="1" t="s">
        <v>6279</v>
      </c>
      <c r="E1461" s="1" t="s">
        <v>139</v>
      </c>
      <c r="F1461" s="1" t="s">
        <v>713</v>
      </c>
      <c r="G1461" s="1" t="s">
        <v>653</v>
      </c>
      <c r="H1461" s="1" t="s">
        <v>765</v>
      </c>
      <c r="I1461" s="1" t="s">
        <v>55</v>
      </c>
      <c r="J1461" s="1" t="s">
        <v>695</v>
      </c>
      <c r="K1461" s="1" t="s">
        <v>67</v>
      </c>
      <c r="L1461" s="2">
        <v>422</v>
      </c>
      <c r="M1461" s="1" t="s">
        <v>4090</v>
      </c>
      <c r="N1461" s="1" t="s">
        <v>887</v>
      </c>
      <c r="O1461" s="1" t="s">
        <v>170</v>
      </c>
      <c r="P1461" s="1" t="s">
        <v>1080</v>
      </c>
      <c r="Q1461" s="1" t="s">
        <v>177</v>
      </c>
      <c r="R1461" s="1" t="s">
        <v>218</v>
      </c>
      <c r="S1461" s="1" t="s">
        <v>6241</v>
      </c>
      <c r="T1461" s="1" t="s">
        <v>2132</v>
      </c>
      <c r="U1461" s="1" t="s">
        <v>1791</v>
      </c>
      <c r="V1461" s="1"/>
      <c r="W1461" s="1" t="s">
        <v>667</v>
      </c>
      <c r="X1461" s="1" t="e">
        <f t="shared" si="110"/>
        <v>#N/A</v>
      </c>
      <c r="Y1461" s="1" t="e">
        <f t="shared" si="111"/>
        <v>#N/A</v>
      </c>
      <c r="Z1461" s="1" t="e">
        <f t="shared" si="112"/>
        <v>#N/A</v>
      </c>
      <c r="AA1461" s="1" t="e">
        <f t="shared" si="113"/>
        <v>#N/A</v>
      </c>
      <c r="AB1461" s="1" t="e">
        <f t="shared" si="114"/>
        <v>#N/A</v>
      </c>
    </row>
    <row r="1462" spans="1:28" hidden="1" x14ac:dyDescent="0.3">
      <c r="A1462" s="1">
        <v>1747</v>
      </c>
      <c r="B1462" s="1" t="s">
        <v>846</v>
      </c>
      <c r="C1462" s="5">
        <v>43996.642071759263</v>
      </c>
      <c r="D1462" s="1" t="s">
        <v>6280</v>
      </c>
      <c r="E1462" s="1" t="s">
        <v>139</v>
      </c>
      <c r="F1462" s="1" t="s">
        <v>713</v>
      </c>
      <c r="G1462" s="1" t="s">
        <v>653</v>
      </c>
      <c r="H1462" s="1" t="s">
        <v>765</v>
      </c>
      <c r="I1462" s="1" t="s">
        <v>55</v>
      </c>
      <c r="J1462" s="1" t="s">
        <v>695</v>
      </c>
      <c r="K1462" s="1" t="s">
        <v>67</v>
      </c>
      <c r="L1462" s="2">
        <v>243</v>
      </c>
      <c r="M1462" s="1" t="s">
        <v>4065</v>
      </c>
      <c r="N1462" s="1" t="s">
        <v>887</v>
      </c>
      <c r="O1462" s="1" t="s">
        <v>170</v>
      </c>
      <c r="P1462" s="1" t="s">
        <v>1080</v>
      </c>
      <c r="Q1462" s="1" t="s">
        <v>177</v>
      </c>
      <c r="R1462" s="1" t="s">
        <v>218</v>
      </c>
      <c r="S1462" s="1" t="s">
        <v>218</v>
      </c>
      <c r="T1462" s="1" t="s">
        <v>2132</v>
      </c>
      <c r="U1462" s="1" t="s">
        <v>1791</v>
      </c>
      <c r="V1462" s="1"/>
      <c r="W1462" s="1" t="s">
        <v>667</v>
      </c>
      <c r="X1462" s="1" t="e">
        <f t="shared" si="110"/>
        <v>#N/A</v>
      </c>
      <c r="Y1462" s="1" t="e">
        <f t="shared" si="111"/>
        <v>#N/A</v>
      </c>
      <c r="Z1462" s="1" t="e">
        <f t="shared" si="112"/>
        <v>#N/A</v>
      </c>
      <c r="AA1462" s="1" t="e">
        <f t="shared" si="113"/>
        <v>#N/A</v>
      </c>
      <c r="AB1462" s="1" t="e">
        <f t="shared" si="114"/>
        <v>#N/A</v>
      </c>
    </row>
    <row r="1463" spans="1:28" hidden="1" x14ac:dyDescent="0.3">
      <c r="A1463" s="1">
        <v>1748</v>
      </c>
      <c r="B1463" s="1" t="s">
        <v>67</v>
      </c>
      <c r="C1463" s="5">
        <v>43996.643310185187</v>
      </c>
      <c r="D1463" s="1" t="s">
        <v>6281</v>
      </c>
      <c r="E1463" s="1" t="s">
        <v>139</v>
      </c>
      <c r="F1463" s="1" t="s">
        <v>713</v>
      </c>
      <c r="G1463" s="1" t="s">
        <v>653</v>
      </c>
      <c r="H1463" s="1" t="s">
        <v>765</v>
      </c>
      <c r="I1463" s="1" t="s">
        <v>55</v>
      </c>
      <c r="J1463" s="1" t="s">
        <v>695</v>
      </c>
      <c r="K1463" s="1" t="s">
        <v>67</v>
      </c>
      <c r="L1463" s="2">
        <v>242</v>
      </c>
      <c r="M1463" s="1" t="s">
        <v>4064</v>
      </c>
      <c r="N1463" s="1" t="s">
        <v>887</v>
      </c>
      <c r="O1463" s="1" t="s">
        <v>170</v>
      </c>
      <c r="P1463" s="1" t="s">
        <v>1080</v>
      </c>
      <c r="Q1463" s="1" t="s">
        <v>177</v>
      </c>
      <c r="R1463" s="1" t="s">
        <v>218</v>
      </c>
      <c r="S1463" s="1" t="s">
        <v>6282</v>
      </c>
      <c r="T1463" s="1" t="s">
        <v>2132</v>
      </c>
      <c r="U1463" s="1" t="s">
        <v>1791</v>
      </c>
      <c r="V1463" s="1"/>
      <c r="W1463" s="1" t="s">
        <v>667</v>
      </c>
      <c r="X1463" s="1" t="e">
        <f t="shared" si="110"/>
        <v>#N/A</v>
      </c>
      <c r="Y1463" s="1" t="e">
        <f t="shared" si="111"/>
        <v>#N/A</v>
      </c>
      <c r="Z1463" s="1" t="e">
        <f t="shared" si="112"/>
        <v>#N/A</v>
      </c>
      <c r="AA1463" s="1" t="e">
        <f t="shared" si="113"/>
        <v>#N/A</v>
      </c>
      <c r="AB1463" s="1" t="e">
        <f t="shared" si="114"/>
        <v>#N/A</v>
      </c>
    </row>
    <row r="1464" spans="1:28" hidden="1" x14ac:dyDescent="0.3">
      <c r="A1464" s="1">
        <v>1749</v>
      </c>
      <c r="B1464" s="1" t="s">
        <v>6266</v>
      </c>
      <c r="C1464" s="5">
        <v>43996.643425925926</v>
      </c>
      <c r="D1464" s="1" t="s">
        <v>6283</v>
      </c>
      <c r="E1464" s="1" t="s">
        <v>139</v>
      </c>
      <c r="F1464" s="1" t="s">
        <v>713</v>
      </c>
      <c r="G1464" s="1" t="s">
        <v>653</v>
      </c>
      <c r="H1464" s="1" t="s">
        <v>765</v>
      </c>
      <c r="I1464" s="1" t="s">
        <v>55</v>
      </c>
      <c r="J1464" s="1" t="s">
        <v>695</v>
      </c>
      <c r="K1464" s="1" t="s">
        <v>67</v>
      </c>
      <c r="L1464" s="2">
        <v>490</v>
      </c>
      <c r="M1464" s="1" t="s">
        <v>4105</v>
      </c>
      <c r="N1464" s="1" t="s">
        <v>887</v>
      </c>
      <c r="O1464" s="1" t="s">
        <v>170</v>
      </c>
      <c r="P1464" s="1" t="s">
        <v>1080</v>
      </c>
      <c r="Q1464" s="1" t="s">
        <v>177</v>
      </c>
      <c r="R1464" s="1" t="s">
        <v>218</v>
      </c>
      <c r="S1464" s="1" t="s">
        <v>6284</v>
      </c>
      <c r="T1464" s="1" t="s">
        <v>2132</v>
      </c>
      <c r="U1464" s="1" t="s">
        <v>1791</v>
      </c>
      <c r="V1464" s="1"/>
      <c r="W1464" s="1" t="s">
        <v>667</v>
      </c>
      <c r="X1464" s="1" t="e">
        <f t="shared" si="110"/>
        <v>#N/A</v>
      </c>
      <c r="Y1464" s="1" t="e">
        <f t="shared" si="111"/>
        <v>#N/A</v>
      </c>
      <c r="Z1464" s="1" t="e">
        <f t="shared" si="112"/>
        <v>#N/A</v>
      </c>
      <c r="AA1464" s="1" t="e">
        <f t="shared" si="113"/>
        <v>#N/A</v>
      </c>
      <c r="AB1464" s="1" t="e">
        <f t="shared" si="114"/>
        <v>#N/A</v>
      </c>
    </row>
    <row r="1465" spans="1:28" hidden="1" x14ac:dyDescent="0.3">
      <c r="A1465" s="1">
        <v>1750</v>
      </c>
      <c r="B1465" s="1" t="s">
        <v>6266</v>
      </c>
      <c r="C1465" s="5">
        <v>43996.65289351852</v>
      </c>
      <c r="D1465" s="1" t="s">
        <v>6285</v>
      </c>
      <c r="E1465" s="1" t="s">
        <v>139</v>
      </c>
      <c r="F1465" s="1" t="s">
        <v>713</v>
      </c>
      <c r="G1465" s="1" t="s">
        <v>653</v>
      </c>
      <c r="H1465" s="1" t="s">
        <v>765</v>
      </c>
      <c r="I1465" s="1" t="s">
        <v>55</v>
      </c>
      <c r="J1465" s="1" t="s">
        <v>695</v>
      </c>
      <c r="K1465" s="1" t="s">
        <v>67</v>
      </c>
      <c r="L1465" s="2">
        <v>490</v>
      </c>
      <c r="M1465" s="1" t="s">
        <v>4105</v>
      </c>
      <c r="N1465" s="1" t="s">
        <v>887</v>
      </c>
      <c r="O1465" s="1" t="s">
        <v>170</v>
      </c>
      <c r="P1465" s="1" t="s">
        <v>1080</v>
      </c>
      <c r="Q1465" s="1" t="s">
        <v>177</v>
      </c>
      <c r="R1465" s="1" t="s">
        <v>218</v>
      </c>
      <c r="S1465" s="1" t="s">
        <v>6241</v>
      </c>
      <c r="T1465" s="1" t="s">
        <v>2132</v>
      </c>
      <c r="U1465" s="1" t="s">
        <v>1791</v>
      </c>
      <c r="V1465" s="1"/>
      <c r="W1465" s="1" t="s">
        <v>667</v>
      </c>
      <c r="X1465" s="1" t="e">
        <f t="shared" si="110"/>
        <v>#N/A</v>
      </c>
      <c r="Y1465" s="1" t="e">
        <f t="shared" si="111"/>
        <v>#N/A</v>
      </c>
      <c r="Z1465" s="1" t="e">
        <f t="shared" si="112"/>
        <v>#N/A</v>
      </c>
      <c r="AA1465" s="1" t="e">
        <f t="shared" si="113"/>
        <v>#N/A</v>
      </c>
      <c r="AB1465" s="1" t="e">
        <f t="shared" si="114"/>
        <v>#N/A</v>
      </c>
    </row>
    <row r="1466" spans="1:28" hidden="1" x14ac:dyDescent="0.3">
      <c r="A1466" s="1">
        <v>1751</v>
      </c>
      <c r="B1466" s="1" t="s">
        <v>54</v>
      </c>
      <c r="C1466" s="5">
        <v>43996.654826388891</v>
      </c>
      <c r="D1466" s="1" t="s">
        <v>6286</v>
      </c>
      <c r="E1466" s="1" t="s">
        <v>139</v>
      </c>
      <c r="F1466" s="1" t="s">
        <v>713</v>
      </c>
      <c r="G1466" s="1" t="s">
        <v>653</v>
      </c>
      <c r="H1466" s="1" t="s">
        <v>765</v>
      </c>
      <c r="I1466" s="1" t="s">
        <v>55</v>
      </c>
      <c r="J1466" s="1" t="s">
        <v>62</v>
      </c>
      <c r="K1466" s="1" t="s">
        <v>54</v>
      </c>
      <c r="L1466" s="2">
        <v>299</v>
      </c>
      <c r="M1466" s="1" t="s">
        <v>757</v>
      </c>
      <c r="N1466" s="1" t="s">
        <v>887</v>
      </c>
      <c r="O1466" s="1" t="s">
        <v>170</v>
      </c>
      <c r="P1466" s="1" t="s">
        <v>1080</v>
      </c>
      <c r="Q1466" s="1" t="s">
        <v>177</v>
      </c>
      <c r="R1466" s="1" t="s">
        <v>218</v>
      </c>
      <c r="S1466" s="1" t="s">
        <v>759</v>
      </c>
      <c r="T1466" s="1" t="s">
        <v>2132</v>
      </c>
      <c r="U1466" s="1" t="s">
        <v>1791</v>
      </c>
      <c r="V1466" s="1"/>
      <c r="W1466" s="1" t="s">
        <v>667</v>
      </c>
      <c r="X1466" s="1" t="e">
        <f t="shared" si="110"/>
        <v>#N/A</v>
      </c>
      <c r="Y1466" s="1" t="e">
        <f t="shared" si="111"/>
        <v>#N/A</v>
      </c>
      <c r="Z1466" s="1" t="e">
        <f t="shared" si="112"/>
        <v>#N/A</v>
      </c>
      <c r="AA1466" s="1" t="e">
        <f t="shared" si="113"/>
        <v>#N/A</v>
      </c>
      <c r="AB1466" s="1" t="e">
        <f t="shared" si="114"/>
        <v>#N/A</v>
      </c>
    </row>
    <row r="1467" spans="1:28" hidden="1" x14ac:dyDescent="0.3">
      <c r="A1467" s="1">
        <v>1752</v>
      </c>
      <c r="B1467" s="1" t="s">
        <v>67</v>
      </c>
      <c r="C1467" s="5">
        <v>43996.658206018517</v>
      </c>
      <c r="D1467" s="1" t="s">
        <v>6287</v>
      </c>
      <c r="E1467" s="1" t="s">
        <v>139</v>
      </c>
      <c r="F1467" s="1" t="s">
        <v>713</v>
      </c>
      <c r="G1467" s="1" t="s">
        <v>653</v>
      </c>
      <c r="H1467" s="1" t="s">
        <v>765</v>
      </c>
      <c r="I1467" s="1" t="s">
        <v>55</v>
      </c>
      <c r="J1467" s="1" t="s">
        <v>695</v>
      </c>
      <c r="K1467" s="1" t="s">
        <v>67</v>
      </c>
      <c r="L1467" s="2">
        <v>235</v>
      </c>
      <c r="M1467" s="1" t="s">
        <v>4063</v>
      </c>
      <c r="N1467" s="1" t="s">
        <v>887</v>
      </c>
      <c r="O1467" s="1" t="s">
        <v>170</v>
      </c>
      <c r="P1467" s="1" t="s">
        <v>1080</v>
      </c>
      <c r="Q1467" s="1" t="s">
        <v>177</v>
      </c>
      <c r="R1467" s="1" t="s">
        <v>218</v>
      </c>
      <c r="S1467" s="1" t="s">
        <v>709</v>
      </c>
      <c r="T1467" s="1" t="s">
        <v>2132</v>
      </c>
      <c r="U1467" s="1" t="s">
        <v>1791</v>
      </c>
      <c r="V1467" s="1"/>
      <c r="W1467" s="1" t="s">
        <v>667</v>
      </c>
      <c r="X1467" s="1" t="e">
        <f t="shared" si="110"/>
        <v>#N/A</v>
      </c>
      <c r="Y1467" s="1" t="e">
        <f t="shared" si="111"/>
        <v>#N/A</v>
      </c>
      <c r="Z1467" s="1" t="e">
        <f t="shared" si="112"/>
        <v>#N/A</v>
      </c>
      <c r="AA1467" s="1" t="e">
        <f t="shared" si="113"/>
        <v>#N/A</v>
      </c>
      <c r="AB1467" s="1" t="e">
        <f t="shared" si="114"/>
        <v>#N/A</v>
      </c>
    </row>
    <row r="1468" spans="1:28" hidden="1" x14ac:dyDescent="0.3">
      <c r="A1468" s="1">
        <v>1753</v>
      </c>
      <c r="B1468" s="1" t="s">
        <v>927</v>
      </c>
      <c r="C1468" s="5">
        <v>43996.658912037034</v>
      </c>
      <c r="D1468" s="1" t="s">
        <v>6288</v>
      </c>
      <c r="E1468" s="1" t="s">
        <v>61</v>
      </c>
      <c r="F1468" s="1" t="s">
        <v>713</v>
      </c>
      <c r="G1468" s="1" t="s">
        <v>653</v>
      </c>
      <c r="H1468" s="1" t="s">
        <v>765</v>
      </c>
      <c r="I1468" s="1" t="s">
        <v>55</v>
      </c>
      <c r="J1468" s="1" t="s">
        <v>62</v>
      </c>
      <c r="K1468" s="1" t="s">
        <v>54</v>
      </c>
      <c r="L1468" s="2">
        <v>299</v>
      </c>
      <c r="M1468" s="1" t="s">
        <v>757</v>
      </c>
      <c r="N1468" s="1" t="s">
        <v>887</v>
      </c>
      <c r="O1468" s="1" t="s">
        <v>170</v>
      </c>
      <c r="P1468" s="1" t="s">
        <v>1080</v>
      </c>
      <c r="Q1468" s="1" t="s">
        <v>177</v>
      </c>
      <c r="R1468" s="1" t="s">
        <v>218</v>
      </c>
      <c r="S1468" s="1" t="s">
        <v>4584</v>
      </c>
      <c r="T1468" s="1" t="s">
        <v>2132</v>
      </c>
      <c r="U1468" s="1" t="s">
        <v>1791</v>
      </c>
      <c r="V1468" s="1"/>
      <c r="W1468" s="1" t="s">
        <v>667</v>
      </c>
      <c r="X1468" s="1" t="e">
        <f t="shared" si="110"/>
        <v>#N/A</v>
      </c>
      <c r="Y1468" s="1" t="e">
        <f t="shared" si="111"/>
        <v>#N/A</v>
      </c>
      <c r="Z1468" s="1" t="e">
        <f t="shared" si="112"/>
        <v>#N/A</v>
      </c>
      <c r="AA1468" s="1" t="e">
        <f t="shared" si="113"/>
        <v>#N/A</v>
      </c>
      <c r="AB1468" s="1" t="e">
        <f t="shared" si="114"/>
        <v>#N/A</v>
      </c>
    </row>
    <row r="1469" spans="1:28" hidden="1" x14ac:dyDescent="0.3">
      <c r="A1469" s="1">
        <v>1754</v>
      </c>
      <c r="B1469" s="1" t="s">
        <v>6266</v>
      </c>
      <c r="C1469" s="5">
        <v>43996.663969907408</v>
      </c>
      <c r="D1469" s="1" t="s">
        <v>6289</v>
      </c>
      <c r="E1469" s="1" t="s">
        <v>139</v>
      </c>
      <c r="F1469" s="1" t="s">
        <v>713</v>
      </c>
      <c r="G1469" s="1" t="s">
        <v>653</v>
      </c>
      <c r="H1469" s="1" t="s">
        <v>765</v>
      </c>
      <c r="I1469" s="1" t="s">
        <v>55</v>
      </c>
      <c r="J1469" s="1" t="s">
        <v>695</v>
      </c>
      <c r="K1469" s="1" t="s">
        <v>67</v>
      </c>
      <c r="L1469" s="2">
        <v>490</v>
      </c>
      <c r="M1469" s="1" t="s">
        <v>4105</v>
      </c>
      <c r="N1469" s="1" t="s">
        <v>887</v>
      </c>
      <c r="O1469" s="1" t="s">
        <v>170</v>
      </c>
      <c r="P1469" s="1" t="s">
        <v>1080</v>
      </c>
      <c r="Q1469" s="1" t="s">
        <v>177</v>
      </c>
      <c r="R1469" s="1" t="s">
        <v>218</v>
      </c>
      <c r="S1469" s="1" t="s">
        <v>6268</v>
      </c>
      <c r="T1469" s="1" t="s">
        <v>2132</v>
      </c>
      <c r="U1469" s="1" t="s">
        <v>1791</v>
      </c>
      <c r="V1469" s="1"/>
      <c r="W1469" s="1" t="s">
        <v>667</v>
      </c>
      <c r="X1469" s="1" t="e">
        <f t="shared" si="110"/>
        <v>#N/A</v>
      </c>
      <c r="Y1469" s="1" t="e">
        <f t="shared" si="111"/>
        <v>#N/A</v>
      </c>
      <c r="Z1469" s="1" t="e">
        <f t="shared" si="112"/>
        <v>#N/A</v>
      </c>
      <c r="AA1469" s="1" t="e">
        <f t="shared" si="113"/>
        <v>#N/A</v>
      </c>
      <c r="AB1469" s="1" t="e">
        <f t="shared" si="114"/>
        <v>#N/A</v>
      </c>
    </row>
    <row r="1470" spans="1:28" hidden="1" x14ac:dyDescent="0.3">
      <c r="A1470" s="1">
        <v>1755</v>
      </c>
      <c r="B1470" s="1" t="s">
        <v>54</v>
      </c>
      <c r="C1470" s="5">
        <v>43996.665173611109</v>
      </c>
      <c r="D1470" s="1" t="s">
        <v>6290</v>
      </c>
      <c r="E1470" s="1" t="s">
        <v>139</v>
      </c>
      <c r="F1470" s="1" t="s">
        <v>713</v>
      </c>
      <c r="G1470" s="1" t="s">
        <v>653</v>
      </c>
      <c r="H1470" s="1" t="s">
        <v>765</v>
      </c>
      <c r="I1470" s="1" t="s">
        <v>55</v>
      </c>
      <c r="J1470" s="1" t="s">
        <v>62</v>
      </c>
      <c r="K1470" s="1" t="s">
        <v>54</v>
      </c>
      <c r="L1470" s="2">
        <v>299</v>
      </c>
      <c r="M1470" s="1" t="s">
        <v>757</v>
      </c>
      <c r="N1470" s="1" t="s">
        <v>887</v>
      </c>
      <c r="O1470" s="1" t="s">
        <v>170</v>
      </c>
      <c r="P1470" s="1" t="s">
        <v>1080</v>
      </c>
      <c r="Q1470" s="1" t="s">
        <v>177</v>
      </c>
      <c r="R1470" s="1" t="s">
        <v>218</v>
      </c>
      <c r="S1470" s="1" t="s">
        <v>759</v>
      </c>
      <c r="T1470" s="1" t="s">
        <v>2132</v>
      </c>
      <c r="U1470" s="1" t="s">
        <v>1791</v>
      </c>
      <c r="V1470" s="1"/>
      <c r="W1470" s="1" t="s">
        <v>667</v>
      </c>
      <c r="X1470" s="1" t="e">
        <f t="shared" si="110"/>
        <v>#N/A</v>
      </c>
      <c r="Y1470" s="1" t="e">
        <f t="shared" si="111"/>
        <v>#N/A</v>
      </c>
      <c r="Z1470" s="1" t="e">
        <f t="shared" si="112"/>
        <v>#N/A</v>
      </c>
      <c r="AA1470" s="1" t="e">
        <f t="shared" si="113"/>
        <v>#N/A</v>
      </c>
      <c r="AB1470" s="1" t="e">
        <f t="shared" si="114"/>
        <v>#N/A</v>
      </c>
    </row>
    <row r="1471" spans="1:28" hidden="1" x14ac:dyDescent="0.3">
      <c r="A1471" s="1">
        <v>1756</v>
      </c>
      <c r="B1471" s="1" t="s">
        <v>927</v>
      </c>
      <c r="C1471" s="5">
        <v>43996.669502314813</v>
      </c>
      <c r="D1471" s="1" t="s">
        <v>6291</v>
      </c>
      <c r="E1471" s="1" t="s">
        <v>139</v>
      </c>
      <c r="F1471" s="1" t="s">
        <v>713</v>
      </c>
      <c r="G1471" s="1" t="s">
        <v>653</v>
      </c>
      <c r="H1471" s="1" t="s">
        <v>765</v>
      </c>
      <c r="I1471" s="1" t="s">
        <v>55</v>
      </c>
      <c r="J1471" s="1" t="s">
        <v>62</v>
      </c>
      <c r="K1471" s="1" t="s">
        <v>54</v>
      </c>
      <c r="L1471" s="2">
        <v>299</v>
      </c>
      <c r="M1471" s="1" t="s">
        <v>757</v>
      </c>
      <c r="N1471" s="1" t="s">
        <v>887</v>
      </c>
      <c r="O1471" s="1" t="s">
        <v>170</v>
      </c>
      <c r="P1471" s="1" t="s">
        <v>1080</v>
      </c>
      <c r="Q1471" s="1" t="s">
        <v>1486</v>
      </c>
      <c r="R1471" s="1" t="s">
        <v>218</v>
      </c>
      <c r="S1471" s="1" t="s">
        <v>6292</v>
      </c>
      <c r="T1471" s="1" t="s">
        <v>2132</v>
      </c>
      <c r="U1471" s="1" t="s">
        <v>1791</v>
      </c>
      <c r="V1471" s="1"/>
      <c r="W1471" s="1" t="s">
        <v>667</v>
      </c>
      <c r="X1471" s="1" t="e">
        <f t="shared" si="110"/>
        <v>#N/A</v>
      </c>
      <c r="Y1471" s="1" t="e">
        <f t="shared" si="111"/>
        <v>#N/A</v>
      </c>
      <c r="Z1471" s="1" t="e">
        <f t="shared" si="112"/>
        <v>#N/A</v>
      </c>
      <c r="AA1471" s="1" t="e">
        <f t="shared" si="113"/>
        <v>#N/A</v>
      </c>
      <c r="AB1471" s="1" t="e">
        <f t="shared" si="114"/>
        <v>#N/A</v>
      </c>
    </row>
    <row r="1472" spans="1:28" hidden="1" x14ac:dyDescent="0.3">
      <c r="A1472" s="1">
        <v>1757</v>
      </c>
      <c r="B1472" s="1" t="s">
        <v>6266</v>
      </c>
      <c r="C1472" s="5">
        <v>43996.672256944446</v>
      </c>
      <c r="D1472" s="1" t="s">
        <v>6293</v>
      </c>
      <c r="E1472" s="1" t="s">
        <v>139</v>
      </c>
      <c r="F1472" s="1" t="s">
        <v>713</v>
      </c>
      <c r="G1472" s="1" t="s">
        <v>653</v>
      </c>
      <c r="H1472" s="1" t="s">
        <v>765</v>
      </c>
      <c r="I1472" s="1" t="s">
        <v>55</v>
      </c>
      <c r="J1472" s="1" t="s">
        <v>695</v>
      </c>
      <c r="K1472" s="1" t="s">
        <v>67</v>
      </c>
      <c r="L1472" s="2">
        <v>422</v>
      </c>
      <c r="M1472" s="1" t="s">
        <v>4090</v>
      </c>
      <c r="N1472" s="1" t="s">
        <v>887</v>
      </c>
      <c r="O1472" s="1" t="s">
        <v>170</v>
      </c>
      <c r="P1472" s="1" t="s">
        <v>1080</v>
      </c>
      <c r="Q1472" s="1" t="s">
        <v>177</v>
      </c>
      <c r="R1472" s="1" t="s">
        <v>218</v>
      </c>
      <c r="S1472" s="1" t="s">
        <v>6268</v>
      </c>
      <c r="T1472" s="1" t="s">
        <v>2132</v>
      </c>
      <c r="U1472" s="1" t="s">
        <v>1791</v>
      </c>
      <c r="V1472" s="1"/>
      <c r="W1472" s="1" t="s">
        <v>667</v>
      </c>
      <c r="X1472" s="1" t="e">
        <f t="shared" si="110"/>
        <v>#N/A</v>
      </c>
      <c r="Y1472" s="1" t="e">
        <f t="shared" si="111"/>
        <v>#N/A</v>
      </c>
      <c r="Z1472" s="1" t="e">
        <f t="shared" si="112"/>
        <v>#N/A</v>
      </c>
      <c r="AA1472" s="1" t="e">
        <f t="shared" si="113"/>
        <v>#N/A</v>
      </c>
      <c r="AB1472" s="1" t="e">
        <f t="shared" si="114"/>
        <v>#N/A</v>
      </c>
    </row>
    <row r="1473" spans="1:28" hidden="1" x14ac:dyDescent="0.3">
      <c r="A1473" s="1">
        <v>1758</v>
      </c>
      <c r="B1473" s="1" t="s">
        <v>67</v>
      </c>
      <c r="C1473" s="5">
        <v>43996.677523148152</v>
      </c>
      <c r="D1473" s="1" t="s">
        <v>6294</v>
      </c>
      <c r="E1473" s="1" t="s">
        <v>139</v>
      </c>
      <c r="F1473" s="1" t="s">
        <v>713</v>
      </c>
      <c r="G1473" s="1" t="s">
        <v>653</v>
      </c>
      <c r="H1473" s="1" t="s">
        <v>765</v>
      </c>
      <c r="I1473" s="1" t="s">
        <v>55</v>
      </c>
      <c r="J1473" s="1" t="s">
        <v>695</v>
      </c>
      <c r="K1473" s="1" t="s">
        <v>67</v>
      </c>
      <c r="L1473" s="2">
        <v>954.1</v>
      </c>
      <c r="M1473" s="1" t="s">
        <v>4284</v>
      </c>
      <c r="N1473" s="1" t="s">
        <v>887</v>
      </c>
      <c r="O1473" s="1" t="s">
        <v>170</v>
      </c>
      <c r="P1473" s="1" t="s">
        <v>1080</v>
      </c>
      <c r="Q1473" s="1" t="s">
        <v>177</v>
      </c>
      <c r="R1473" s="1" t="s">
        <v>218</v>
      </c>
      <c r="S1473" s="1" t="s">
        <v>709</v>
      </c>
      <c r="T1473" s="1" t="s">
        <v>2132</v>
      </c>
      <c r="U1473" s="1" t="s">
        <v>1791</v>
      </c>
      <c r="V1473" s="1"/>
      <c r="W1473" s="1" t="s">
        <v>667</v>
      </c>
      <c r="X1473" s="1" t="e">
        <f t="shared" si="110"/>
        <v>#N/A</v>
      </c>
      <c r="Y1473" s="1" t="e">
        <f t="shared" si="111"/>
        <v>#N/A</v>
      </c>
      <c r="Z1473" s="1" t="e">
        <f t="shared" si="112"/>
        <v>#N/A</v>
      </c>
      <c r="AA1473" s="1" t="e">
        <f t="shared" si="113"/>
        <v>#N/A</v>
      </c>
      <c r="AB1473" s="1" t="e">
        <f t="shared" si="114"/>
        <v>#N/A</v>
      </c>
    </row>
    <row r="1474" spans="1:28" hidden="1" x14ac:dyDescent="0.3">
      <c r="A1474" s="1">
        <v>1759</v>
      </c>
      <c r="B1474" s="1" t="s">
        <v>927</v>
      </c>
      <c r="C1474" s="5">
        <v>43996.678298611114</v>
      </c>
      <c r="D1474" s="1" t="s">
        <v>6295</v>
      </c>
      <c r="E1474" s="1" t="s">
        <v>139</v>
      </c>
      <c r="F1474" s="1" t="s">
        <v>713</v>
      </c>
      <c r="G1474" s="1" t="s">
        <v>653</v>
      </c>
      <c r="H1474" s="1" t="s">
        <v>765</v>
      </c>
      <c r="I1474" s="1" t="s">
        <v>55</v>
      </c>
      <c r="J1474" s="1" t="s">
        <v>62</v>
      </c>
      <c r="K1474" s="1" t="s">
        <v>54</v>
      </c>
      <c r="L1474" s="2">
        <v>299</v>
      </c>
      <c r="M1474" s="1" t="s">
        <v>757</v>
      </c>
      <c r="N1474" s="1" t="s">
        <v>887</v>
      </c>
      <c r="O1474" s="1" t="s">
        <v>170</v>
      </c>
      <c r="P1474" s="1" t="s">
        <v>1080</v>
      </c>
      <c r="Q1474" s="1" t="s">
        <v>1486</v>
      </c>
      <c r="R1474" s="1" t="s">
        <v>218</v>
      </c>
      <c r="S1474" s="1" t="s">
        <v>6296</v>
      </c>
      <c r="T1474" s="1" t="s">
        <v>2132</v>
      </c>
      <c r="U1474" s="1" t="s">
        <v>1791</v>
      </c>
      <c r="V1474" s="1"/>
      <c r="W1474" s="1" t="s">
        <v>667</v>
      </c>
      <c r="X1474" s="1" t="e">
        <f t="shared" ref="X1474:X1537" si="115">VLOOKUP(A1474,h_estimacion,1,FALSE)</f>
        <v>#N/A</v>
      </c>
      <c r="Y1474" s="1" t="e">
        <f t="shared" ref="Y1474:Y1537" si="116">VLOOKUP(A1474,h_estimacion,18,FALSE)</f>
        <v>#N/A</v>
      </c>
      <c r="Z1474" s="1" t="e">
        <f t="shared" ref="Z1474:Z1537" si="117">VLOOKUP(A1474,h_project,1,FALSE)</f>
        <v>#N/A</v>
      </c>
      <c r="AA1474" s="1" t="e">
        <f t="shared" ref="AA1474:AA1537" si="118">VLOOKUP(A1474,h_project,4,FALSE)</f>
        <v>#N/A</v>
      </c>
      <c r="AB1474" s="1" t="e">
        <f t="shared" ref="AB1474:AB1537" si="119">VLOOKUP(A1474,ds,1,FALSE)</f>
        <v>#N/A</v>
      </c>
    </row>
    <row r="1475" spans="1:28" hidden="1" x14ac:dyDescent="0.3">
      <c r="A1475" s="1">
        <v>1760</v>
      </c>
      <c r="B1475" s="1" t="s">
        <v>207</v>
      </c>
      <c r="C1475" s="5">
        <v>43997.462314814817</v>
      </c>
      <c r="D1475" s="1" t="s">
        <v>6297</v>
      </c>
      <c r="E1475" s="1" t="s">
        <v>139</v>
      </c>
      <c r="F1475" s="1" t="s">
        <v>713</v>
      </c>
      <c r="G1475" s="1" t="s">
        <v>653</v>
      </c>
      <c r="H1475" s="1" t="s">
        <v>765</v>
      </c>
      <c r="I1475" s="1" t="s">
        <v>123</v>
      </c>
      <c r="J1475" s="1" t="s">
        <v>50</v>
      </c>
      <c r="K1475" s="1" t="s">
        <v>207</v>
      </c>
      <c r="L1475" s="2">
        <v>869</v>
      </c>
      <c r="M1475" s="1" t="s">
        <v>4241</v>
      </c>
      <c r="N1475" s="1" t="s">
        <v>183</v>
      </c>
      <c r="O1475" s="1" t="s">
        <v>170</v>
      </c>
      <c r="P1475" s="1" t="s">
        <v>1312</v>
      </c>
      <c r="Q1475" s="1" t="s">
        <v>1486</v>
      </c>
      <c r="R1475" s="1" t="s">
        <v>218</v>
      </c>
      <c r="S1475" s="1" t="s">
        <v>6298</v>
      </c>
      <c r="T1475" s="1" t="s">
        <v>1770</v>
      </c>
      <c r="U1475" s="1" t="s">
        <v>815</v>
      </c>
      <c r="V1475" s="1"/>
      <c r="W1475" s="1" t="s">
        <v>1010</v>
      </c>
      <c r="X1475" s="1" t="e">
        <f t="shared" si="115"/>
        <v>#N/A</v>
      </c>
      <c r="Y1475" s="1" t="e">
        <f t="shared" si="116"/>
        <v>#N/A</v>
      </c>
      <c r="Z1475" s="1" t="e">
        <f t="shared" si="117"/>
        <v>#N/A</v>
      </c>
      <c r="AA1475" s="1" t="e">
        <f t="shared" si="118"/>
        <v>#N/A</v>
      </c>
      <c r="AB1475" s="1" t="e">
        <f t="shared" si="119"/>
        <v>#N/A</v>
      </c>
    </row>
    <row r="1476" spans="1:28" hidden="1" x14ac:dyDescent="0.3">
      <c r="A1476" s="1">
        <v>1761</v>
      </c>
      <c r="B1476" s="1" t="s">
        <v>855</v>
      </c>
      <c r="C1476" s="5">
        <v>43997.669166666667</v>
      </c>
      <c r="D1476" s="1" t="s">
        <v>6299</v>
      </c>
      <c r="E1476" s="1" t="s">
        <v>90</v>
      </c>
      <c r="F1476" s="1" t="s">
        <v>700</v>
      </c>
      <c r="G1476" s="1" t="s">
        <v>653</v>
      </c>
      <c r="H1476" s="1" t="s">
        <v>765</v>
      </c>
      <c r="I1476" s="1" t="s">
        <v>85</v>
      </c>
      <c r="J1476" s="1" t="s">
        <v>109</v>
      </c>
      <c r="K1476" s="1" t="s">
        <v>103</v>
      </c>
      <c r="L1476" s="2">
        <v>666</v>
      </c>
      <c r="M1476" s="1" t="s">
        <v>733</v>
      </c>
      <c r="N1476" s="1" t="s">
        <v>887</v>
      </c>
      <c r="O1476" s="1" t="s">
        <v>170</v>
      </c>
      <c r="P1476" s="1" t="s">
        <v>1080</v>
      </c>
      <c r="Q1476" s="1" t="s">
        <v>1486</v>
      </c>
      <c r="R1476" s="1" t="s">
        <v>218</v>
      </c>
      <c r="S1476" s="1" t="s">
        <v>1141</v>
      </c>
      <c r="T1476" s="1" t="s">
        <v>2132</v>
      </c>
      <c r="U1476" s="1" t="s">
        <v>1791</v>
      </c>
      <c r="V1476" s="1"/>
      <c r="W1476" s="1" t="s">
        <v>667</v>
      </c>
      <c r="X1476" s="1" t="e">
        <f t="shared" si="115"/>
        <v>#N/A</v>
      </c>
      <c r="Y1476" s="1" t="e">
        <f t="shared" si="116"/>
        <v>#N/A</v>
      </c>
      <c r="Z1476" s="1" t="e">
        <f t="shared" si="117"/>
        <v>#N/A</v>
      </c>
      <c r="AA1476" s="1" t="e">
        <f t="shared" si="118"/>
        <v>#N/A</v>
      </c>
      <c r="AB1476" s="1" t="e">
        <f t="shared" si="119"/>
        <v>#N/A</v>
      </c>
    </row>
    <row r="1477" spans="1:28" hidden="1" x14ac:dyDescent="0.3">
      <c r="A1477" s="1">
        <v>1763</v>
      </c>
      <c r="B1477" s="1" t="s">
        <v>1277</v>
      </c>
      <c r="C1477" s="5">
        <v>43997.712164351855</v>
      </c>
      <c r="D1477" s="1" t="s">
        <v>6300</v>
      </c>
      <c r="E1477" s="1" t="s">
        <v>139</v>
      </c>
      <c r="F1477" s="1" t="s">
        <v>713</v>
      </c>
      <c r="G1477" s="1" t="s">
        <v>653</v>
      </c>
      <c r="H1477" s="1" t="s">
        <v>765</v>
      </c>
      <c r="I1477" s="1" t="s">
        <v>39</v>
      </c>
      <c r="J1477" s="1" t="s">
        <v>210</v>
      </c>
      <c r="K1477" s="1" t="s">
        <v>214</v>
      </c>
      <c r="L1477" s="2">
        <v>17</v>
      </c>
      <c r="M1477" s="1" t="s">
        <v>1782</v>
      </c>
      <c r="N1477" s="1" t="s">
        <v>887</v>
      </c>
      <c r="O1477" s="1" t="s">
        <v>170</v>
      </c>
      <c r="P1477" s="1" t="s">
        <v>1312</v>
      </c>
      <c r="Q1477" s="1" t="s">
        <v>1486</v>
      </c>
      <c r="R1477" s="1" t="s">
        <v>218</v>
      </c>
      <c r="S1477" s="1" t="s">
        <v>4771</v>
      </c>
      <c r="T1477" s="1" t="s">
        <v>2132</v>
      </c>
      <c r="U1477" s="1" t="s">
        <v>1791</v>
      </c>
      <c r="V1477" s="1"/>
      <c r="W1477" s="1" t="s">
        <v>667</v>
      </c>
      <c r="X1477" s="1" t="e">
        <f t="shared" si="115"/>
        <v>#N/A</v>
      </c>
      <c r="Y1477" s="1" t="e">
        <f t="shared" si="116"/>
        <v>#N/A</v>
      </c>
      <c r="Z1477" s="1" t="e">
        <f t="shared" si="117"/>
        <v>#N/A</v>
      </c>
      <c r="AA1477" s="1" t="e">
        <f t="shared" si="118"/>
        <v>#N/A</v>
      </c>
      <c r="AB1477" s="1" t="e">
        <f t="shared" si="119"/>
        <v>#N/A</v>
      </c>
    </row>
    <row r="1478" spans="1:28" hidden="1" x14ac:dyDescent="0.3">
      <c r="A1478" s="1">
        <v>1764</v>
      </c>
      <c r="B1478" s="1" t="s">
        <v>945</v>
      </c>
      <c r="C1478" s="5">
        <v>43997.71733796296</v>
      </c>
      <c r="D1478" s="1" t="s">
        <v>6301</v>
      </c>
      <c r="E1478" s="1" t="s">
        <v>139</v>
      </c>
      <c r="F1478" s="1" t="s">
        <v>713</v>
      </c>
      <c r="G1478" s="1" t="s">
        <v>653</v>
      </c>
      <c r="H1478" s="1" t="s">
        <v>765</v>
      </c>
      <c r="I1478" s="1" t="s">
        <v>39</v>
      </c>
      <c r="J1478" s="1" t="s">
        <v>210</v>
      </c>
      <c r="K1478" s="1" t="s">
        <v>214</v>
      </c>
      <c r="L1478" s="2">
        <v>408</v>
      </c>
      <c r="M1478" s="1" t="s">
        <v>717</v>
      </c>
      <c r="N1478" s="1" t="s">
        <v>887</v>
      </c>
      <c r="O1478" s="1" t="s">
        <v>170</v>
      </c>
      <c r="P1478" s="1" t="s">
        <v>1312</v>
      </c>
      <c r="Q1478" s="1" t="s">
        <v>1486</v>
      </c>
      <c r="R1478" s="1" t="s">
        <v>218</v>
      </c>
      <c r="S1478" s="1" t="s">
        <v>6302</v>
      </c>
      <c r="T1478" s="1" t="s">
        <v>2132</v>
      </c>
      <c r="U1478" s="1" t="s">
        <v>1791</v>
      </c>
      <c r="V1478" s="1"/>
      <c r="W1478" s="1" t="s">
        <v>667</v>
      </c>
      <c r="X1478" s="1" t="e">
        <f t="shared" si="115"/>
        <v>#N/A</v>
      </c>
      <c r="Y1478" s="1" t="e">
        <f t="shared" si="116"/>
        <v>#N/A</v>
      </c>
      <c r="Z1478" s="1" t="e">
        <f t="shared" si="117"/>
        <v>#N/A</v>
      </c>
      <c r="AA1478" s="1" t="e">
        <f t="shared" si="118"/>
        <v>#N/A</v>
      </c>
      <c r="AB1478" s="1" t="e">
        <f t="shared" si="119"/>
        <v>#N/A</v>
      </c>
    </row>
    <row r="1479" spans="1:28" hidden="1" x14ac:dyDescent="0.3">
      <c r="A1479" s="1">
        <v>1765</v>
      </c>
      <c r="B1479" s="1" t="s">
        <v>1326</v>
      </c>
      <c r="C1479" s="5">
        <v>43997.861030092594</v>
      </c>
      <c r="D1479" s="1" t="s">
        <v>6303</v>
      </c>
      <c r="E1479" s="1" t="s">
        <v>139</v>
      </c>
      <c r="F1479" s="1" t="s">
        <v>713</v>
      </c>
      <c r="G1479" s="1" t="s">
        <v>653</v>
      </c>
      <c r="H1479" s="1" t="s">
        <v>765</v>
      </c>
      <c r="I1479" s="1" t="s">
        <v>123</v>
      </c>
      <c r="J1479" s="1" t="s">
        <v>998</v>
      </c>
      <c r="K1479" s="1" t="s">
        <v>281</v>
      </c>
      <c r="L1479" s="2">
        <v>2079</v>
      </c>
      <c r="M1479" s="1" t="s">
        <v>1003</v>
      </c>
      <c r="N1479" s="1" t="s">
        <v>887</v>
      </c>
      <c r="O1479" s="1" t="s">
        <v>170</v>
      </c>
      <c r="P1479" s="1" t="s">
        <v>1312</v>
      </c>
      <c r="Q1479" s="1" t="s">
        <v>1486</v>
      </c>
      <c r="R1479" s="1" t="s">
        <v>218</v>
      </c>
      <c r="S1479" s="1" t="s">
        <v>759</v>
      </c>
      <c r="T1479" s="1" t="s">
        <v>2132</v>
      </c>
      <c r="U1479" s="1" t="s">
        <v>1791</v>
      </c>
      <c r="V1479" s="1"/>
      <c r="W1479" s="1" t="s">
        <v>667</v>
      </c>
      <c r="X1479" s="1" t="e">
        <f t="shared" si="115"/>
        <v>#N/A</v>
      </c>
      <c r="Y1479" s="1" t="e">
        <f t="shared" si="116"/>
        <v>#N/A</v>
      </c>
      <c r="Z1479" s="1" t="e">
        <f t="shared" si="117"/>
        <v>#N/A</v>
      </c>
      <c r="AA1479" s="1" t="e">
        <f t="shared" si="118"/>
        <v>#N/A</v>
      </c>
      <c r="AB1479" s="1" t="e">
        <f t="shared" si="119"/>
        <v>#N/A</v>
      </c>
    </row>
    <row r="1480" spans="1:28" hidden="1" x14ac:dyDescent="0.3">
      <c r="A1480" s="1">
        <v>1767</v>
      </c>
      <c r="B1480" s="1" t="s">
        <v>40</v>
      </c>
      <c r="C1480" s="5">
        <v>43998.405925925923</v>
      </c>
      <c r="D1480" s="1" t="s">
        <v>6305</v>
      </c>
      <c r="E1480" s="1" t="s">
        <v>139</v>
      </c>
      <c r="F1480" s="1" t="s">
        <v>713</v>
      </c>
      <c r="G1480" s="1" t="s">
        <v>653</v>
      </c>
      <c r="H1480" s="1" t="s">
        <v>765</v>
      </c>
      <c r="I1480" s="1" t="s">
        <v>427</v>
      </c>
      <c r="J1480" s="1" t="s">
        <v>682</v>
      </c>
      <c r="K1480" s="1" t="s">
        <v>40</v>
      </c>
      <c r="L1480" s="2">
        <v>593</v>
      </c>
      <c r="M1480" s="1" t="s">
        <v>1883</v>
      </c>
      <c r="N1480" s="1" t="s">
        <v>887</v>
      </c>
      <c r="O1480" s="1" t="s">
        <v>170</v>
      </c>
      <c r="P1480" s="1" t="s">
        <v>1312</v>
      </c>
      <c r="Q1480" s="1" t="s">
        <v>177</v>
      </c>
      <c r="R1480" s="1" t="s">
        <v>218</v>
      </c>
      <c r="S1480" s="1" t="s">
        <v>4763</v>
      </c>
      <c r="T1480" s="1" t="s">
        <v>2132</v>
      </c>
      <c r="U1480" s="1" t="s">
        <v>1791</v>
      </c>
      <c r="V1480" s="1"/>
      <c r="W1480" s="1" t="s">
        <v>667</v>
      </c>
      <c r="X1480" s="1" t="e">
        <f t="shared" si="115"/>
        <v>#N/A</v>
      </c>
      <c r="Y1480" s="1" t="e">
        <f t="shared" si="116"/>
        <v>#N/A</v>
      </c>
      <c r="Z1480" s="1" t="e">
        <f t="shared" si="117"/>
        <v>#N/A</v>
      </c>
      <c r="AA1480" s="1" t="e">
        <f t="shared" si="118"/>
        <v>#N/A</v>
      </c>
      <c r="AB1480" s="1" t="e">
        <f t="shared" si="119"/>
        <v>#N/A</v>
      </c>
    </row>
    <row r="1481" spans="1:28" hidden="1" x14ac:dyDescent="0.3">
      <c r="A1481" s="1">
        <v>1768</v>
      </c>
      <c r="B1481" s="1" t="s">
        <v>707</v>
      </c>
      <c r="C1481" s="5">
        <v>43998.449467592596</v>
      </c>
      <c r="D1481" s="1" t="s">
        <v>6306</v>
      </c>
      <c r="E1481" s="1" t="s">
        <v>139</v>
      </c>
      <c r="F1481" s="1" t="s">
        <v>713</v>
      </c>
      <c r="G1481" s="1" t="s">
        <v>653</v>
      </c>
      <c r="H1481" s="1" t="s">
        <v>765</v>
      </c>
      <c r="I1481" s="1" t="s">
        <v>85</v>
      </c>
      <c r="J1481" s="1" t="s">
        <v>160</v>
      </c>
      <c r="K1481" s="1" t="s">
        <v>707</v>
      </c>
      <c r="L1481" s="2">
        <v>641</v>
      </c>
      <c r="M1481" s="1" t="s">
        <v>708</v>
      </c>
      <c r="N1481" s="1" t="s">
        <v>887</v>
      </c>
      <c r="O1481" s="1" t="s">
        <v>170</v>
      </c>
      <c r="P1481" s="1" t="s">
        <v>1312</v>
      </c>
      <c r="Q1481" s="1" t="s">
        <v>1486</v>
      </c>
      <c r="R1481" s="1" t="s">
        <v>218</v>
      </c>
      <c r="S1481" s="1" t="s">
        <v>759</v>
      </c>
      <c r="T1481" s="1" t="s">
        <v>2132</v>
      </c>
      <c r="U1481" s="1" t="s">
        <v>1791</v>
      </c>
      <c r="V1481" s="1"/>
      <c r="W1481" s="1" t="s">
        <v>667</v>
      </c>
      <c r="X1481" s="1" t="e">
        <f t="shared" si="115"/>
        <v>#N/A</v>
      </c>
      <c r="Y1481" s="1" t="e">
        <f t="shared" si="116"/>
        <v>#N/A</v>
      </c>
      <c r="Z1481" s="1" t="e">
        <f t="shared" si="117"/>
        <v>#N/A</v>
      </c>
      <c r="AA1481" s="1" t="e">
        <f t="shared" si="118"/>
        <v>#N/A</v>
      </c>
      <c r="AB1481" s="1" t="e">
        <f t="shared" si="119"/>
        <v>#N/A</v>
      </c>
    </row>
    <row r="1482" spans="1:28" hidden="1" x14ac:dyDescent="0.3">
      <c r="A1482" s="1">
        <v>1769</v>
      </c>
      <c r="B1482" s="1" t="s">
        <v>40</v>
      </c>
      <c r="C1482" s="5">
        <v>43998.761770833335</v>
      </c>
      <c r="D1482" s="1" t="s">
        <v>6307</v>
      </c>
      <c r="E1482" s="1" t="s">
        <v>139</v>
      </c>
      <c r="F1482" s="1" t="s">
        <v>713</v>
      </c>
      <c r="G1482" s="1" t="s">
        <v>653</v>
      </c>
      <c r="H1482" s="1" t="s">
        <v>765</v>
      </c>
      <c r="I1482" s="1" t="s">
        <v>39</v>
      </c>
      <c r="J1482" s="1" t="s">
        <v>394</v>
      </c>
      <c r="K1482" s="1" t="s">
        <v>376</v>
      </c>
      <c r="L1482" s="2">
        <v>595</v>
      </c>
      <c r="M1482" s="1" t="s">
        <v>4120</v>
      </c>
      <c r="N1482" s="1" t="s">
        <v>887</v>
      </c>
      <c r="O1482" s="1" t="s">
        <v>170</v>
      </c>
      <c r="P1482" s="1" t="s">
        <v>1312</v>
      </c>
      <c r="Q1482" s="1" t="s">
        <v>1486</v>
      </c>
      <c r="R1482" s="1" t="s">
        <v>218</v>
      </c>
      <c r="S1482" s="1" t="s">
        <v>6308</v>
      </c>
      <c r="T1482" s="1" t="s">
        <v>2132</v>
      </c>
      <c r="U1482" s="1" t="s">
        <v>1791</v>
      </c>
      <c r="V1482" s="1"/>
      <c r="W1482" s="1" t="s">
        <v>667</v>
      </c>
      <c r="X1482" s="1" t="e">
        <f t="shared" si="115"/>
        <v>#N/A</v>
      </c>
      <c r="Y1482" s="1" t="e">
        <f t="shared" si="116"/>
        <v>#N/A</v>
      </c>
      <c r="Z1482" s="1" t="e">
        <f t="shared" si="117"/>
        <v>#N/A</v>
      </c>
      <c r="AA1482" s="1" t="e">
        <f t="shared" si="118"/>
        <v>#N/A</v>
      </c>
      <c r="AB1482" s="1" t="e">
        <f t="shared" si="119"/>
        <v>#N/A</v>
      </c>
    </row>
    <row r="1483" spans="1:28" hidden="1" x14ac:dyDescent="0.3">
      <c r="A1483" s="1">
        <v>1771</v>
      </c>
      <c r="B1483" s="1" t="s">
        <v>122</v>
      </c>
      <c r="C1483" s="5">
        <v>43999.790833333333</v>
      </c>
      <c r="D1483" s="1" t="s">
        <v>6310</v>
      </c>
      <c r="E1483" s="1" t="s">
        <v>139</v>
      </c>
      <c r="F1483" s="1" t="s">
        <v>713</v>
      </c>
      <c r="G1483" s="1" t="s">
        <v>653</v>
      </c>
      <c r="H1483" s="1" t="s">
        <v>765</v>
      </c>
      <c r="I1483" s="1" t="s">
        <v>123</v>
      </c>
      <c r="J1483" s="1" t="s">
        <v>210</v>
      </c>
      <c r="K1483" s="1" t="s">
        <v>122</v>
      </c>
      <c r="L1483" s="2">
        <v>807</v>
      </c>
      <c r="M1483" s="1" t="s">
        <v>1310</v>
      </c>
      <c r="N1483" s="1" t="s">
        <v>887</v>
      </c>
      <c r="O1483" s="1" t="s">
        <v>170</v>
      </c>
      <c r="P1483" s="1" t="s">
        <v>1080</v>
      </c>
      <c r="Q1483" s="1" t="s">
        <v>1486</v>
      </c>
      <c r="R1483" s="1" t="s">
        <v>218</v>
      </c>
      <c r="S1483" s="1" t="s">
        <v>6311</v>
      </c>
      <c r="T1483" s="1" t="s">
        <v>2132</v>
      </c>
      <c r="U1483" s="1" t="s">
        <v>1791</v>
      </c>
      <c r="V1483" s="1"/>
      <c r="W1483" s="1" t="s">
        <v>667</v>
      </c>
      <c r="X1483" s="1" t="e">
        <f t="shared" si="115"/>
        <v>#N/A</v>
      </c>
      <c r="Y1483" s="1" t="e">
        <f t="shared" si="116"/>
        <v>#N/A</v>
      </c>
      <c r="Z1483" s="1" t="e">
        <f t="shared" si="117"/>
        <v>#N/A</v>
      </c>
      <c r="AA1483" s="1" t="e">
        <f t="shared" si="118"/>
        <v>#N/A</v>
      </c>
      <c r="AB1483" s="1" t="e">
        <f t="shared" si="119"/>
        <v>#N/A</v>
      </c>
    </row>
    <row r="1484" spans="1:28" hidden="1" x14ac:dyDescent="0.3">
      <c r="A1484" s="1">
        <v>1772</v>
      </c>
      <c r="B1484" s="1" t="s">
        <v>376</v>
      </c>
      <c r="C1484" s="5">
        <v>44000.426990740743</v>
      </c>
      <c r="D1484" s="1" t="s">
        <v>6312</v>
      </c>
      <c r="E1484" s="1" t="s">
        <v>139</v>
      </c>
      <c r="F1484" s="1" t="s">
        <v>713</v>
      </c>
      <c r="G1484" s="1" t="s">
        <v>653</v>
      </c>
      <c r="H1484" s="1" t="s">
        <v>765</v>
      </c>
      <c r="I1484" s="1" t="s">
        <v>39</v>
      </c>
      <c r="J1484" s="1" t="s">
        <v>682</v>
      </c>
      <c r="K1484" s="1" t="s">
        <v>376</v>
      </c>
      <c r="L1484" s="2">
        <v>194</v>
      </c>
      <c r="M1484" s="1" t="s">
        <v>1129</v>
      </c>
      <c r="N1484" s="1" t="s">
        <v>887</v>
      </c>
      <c r="O1484" s="1" t="s">
        <v>170</v>
      </c>
      <c r="P1484" s="1" t="s">
        <v>1312</v>
      </c>
      <c r="Q1484" s="1" t="s">
        <v>1486</v>
      </c>
      <c r="R1484" s="1" t="s">
        <v>218</v>
      </c>
      <c r="S1484" s="1" t="s">
        <v>6313</v>
      </c>
      <c r="T1484" s="1" t="s">
        <v>2132</v>
      </c>
      <c r="U1484" s="1" t="s">
        <v>1791</v>
      </c>
      <c r="V1484" s="1"/>
      <c r="W1484" s="1" t="s">
        <v>667</v>
      </c>
      <c r="X1484" s="1" t="e">
        <f t="shared" si="115"/>
        <v>#N/A</v>
      </c>
      <c r="Y1484" s="1" t="e">
        <f t="shared" si="116"/>
        <v>#N/A</v>
      </c>
      <c r="Z1484" s="1" t="e">
        <f t="shared" si="117"/>
        <v>#N/A</v>
      </c>
      <c r="AA1484" s="1" t="e">
        <f t="shared" si="118"/>
        <v>#N/A</v>
      </c>
      <c r="AB1484" s="1" t="e">
        <f t="shared" si="119"/>
        <v>#N/A</v>
      </c>
    </row>
    <row r="1485" spans="1:28" hidden="1" x14ac:dyDescent="0.3">
      <c r="A1485" s="1">
        <v>1773</v>
      </c>
      <c r="B1485" s="1" t="s">
        <v>340</v>
      </c>
      <c r="C1485" s="5">
        <v>44000.481064814812</v>
      </c>
      <c r="D1485" s="1" t="s">
        <v>6314</v>
      </c>
      <c r="E1485" s="1" t="s">
        <v>90</v>
      </c>
      <c r="F1485" s="1" t="s">
        <v>700</v>
      </c>
      <c r="G1485" s="1" t="s">
        <v>653</v>
      </c>
      <c r="H1485" s="1" t="s">
        <v>765</v>
      </c>
      <c r="I1485" s="1" t="s">
        <v>477</v>
      </c>
      <c r="J1485" s="1" t="s">
        <v>210</v>
      </c>
      <c r="K1485" s="1" t="s">
        <v>340</v>
      </c>
      <c r="L1485" s="2">
        <v>704</v>
      </c>
      <c r="M1485" s="1" t="s">
        <v>747</v>
      </c>
      <c r="N1485" s="1" t="s">
        <v>887</v>
      </c>
      <c r="O1485" s="1" t="s">
        <v>170</v>
      </c>
      <c r="P1485" s="1" t="s">
        <v>1312</v>
      </c>
      <c r="Q1485" s="1" t="s">
        <v>1486</v>
      </c>
      <c r="R1485" s="1" t="s">
        <v>218</v>
      </c>
      <c r="S1485" s="1" t="s">
        <v>759</v>
      </c>
      <c r="T1485" s="1" t="s">
        <v>2132</v>
      </c>
      <c r="U1485" s="1" t="s">
        <v>1791</v>
      </c>
      <c r="V1485" s="1"/>
      <c r="W1485" s="1" t="s">
        <v>667</v>
      </c>
      <c r="X1485" s="1" t="e">
        <f t="shared" si="115"/>
        <v>#N/A</v>
      </c>
      <c r="Y1485" s="1" t="e">
        <f t="shared" si="116"/>
        <v>#N/A</v>
      </c>
      <c r="Z1485" s="1" t="e">
        <f t="shared" si="117"/>
        <v>#N/A</v>
      </c>
      <c r="AA1485" s="1" t="e">
        <f t="shared" si="118"/>
        <v>#N/A</v>
      </c>
      <c r="AB1485" s="1" t="e">
        <f t="shared" si="119"/>
        <v>#N/A</v>
      </c>
    </row>
    <row r="1486" spans="1:28" hidden="1" x14ac:dyDescent="0.3">
      <c r="A1486" s="1">
        <v>1774</v>
      </c>
      <c r="B1486" s="1" t="s">
        <v>340</v>
      </c>
      <c r="C1486" s="5">
        <v>44000.487974537034</v>
      </c>
      <c r="D1486" s="1" t="s">
        <v>6315</v>
      </c>
      <c r="E1486" s="1" t="s">
        <v>90</v>
      </c>
      <c r="F1486" s="1" t="s">
        <v>700</v>
      </c>
      <c r="G1486" s="1" t="s">
        <v>653</v>
      </c>
      <c r="H1486" s="1" t="s">
        <v>765</v>
      </c>
      <c r="I1486" s="1" t="s">
        <v>477</v>
      </c>
      <c r="J1486" s="1" t="s">
        <v>210</v>
      </c>
      <c r="K1486" s="1" t="s">
        <v>340</v>
      </c>
      <c r="L1486" s="2">
        <v>704</v>
      </c>
      <c r="M1486" s="1" t="s">
        <v>747</v>
      </c>
      <c r="N1486" s="1" t="s">
        <v>887</v>
      </c>
      <c r="O1486" s="1" t="s">
        <v>170</v>
      </c>
      <c r="P1486" s="1" t="s">
        <v>1312</v>
      </c>
      <c r="Q1486" s="1" t="s">
        <v>1486</v>
      </c>
      <c r="R1486" s="1" t="s">
        <v>218</v>
      </c>
      <c r="S1486" s="1" t="s">
        <v>6316</v>
      </c>
      <c r="T1486" s="1" t="s">
        <v>2132</v>
      </c>
      <c r="U1486" s="1" t="s">
        <v>1791</v>
      </c>
      <c r="V1486" s="1"/>
      <c r="W1486" s="1" t="s">
        <v>667</v>
      </c>
      <c r="X1486" s="1" t="e">
        <f t="shared" si="115"/>
        <v>#N/A</v>
      </c>
      <c r="Y1486" s="1" t="e">
        <f t="shared" si="116"/>
        <v>#N/A</v>
      </c>
      <c r="Z1486" s="1" t="e">
        <f t="shared" si="117"/>
        <v>#N/A</v>
      </c>
      <c r="AA1486" s="1" t="e">
        <f t="shared" si="118"/>
        <v>#N/A</v>
      </c>
      <c r="AB1486" s="1" t="e">
        <f t="shared" si="119"/>
        <v>#N/A</v>
      </c>
    </row>
    <row r="1487" spans="1:28" hidden="1" x14ac:dyDescent="0.3">
      <c r="A1487" s="1">
        <v>1775</v>
      </c>
      <c r="B1487" s="1" t="s">
        <v>340</v>
      </c>
      <c r="C1487" s="5">
        <v>44000.493877314817</v>
      </c>
      <c r="D1487" s="1" t="s">
        <v>6317</v>
      </c>
      <c r="E1487" s="1" t="s">
        <v>90</v>
      </c>
      <c r="F1487" s="1" t="s">
        <v>700</v>
      </c>
      <c r="G1487" s="1" t="s">
        <v>653</v>
      </c>
      <c r="H1487" s="1" t="s">
        <v>765</v>
      </c>
      <c r="I1487" s="1" t="s">
        <v>477</v>
      </c>
      <c r="J1487" s="1" t="s">
        <v>210</v>
      </c>
      <c r="K1487" s="1" t="s">
        <v>340</v>
      </c>
      <c r="L1487" s="2">
        <v>704</v>
      </c>
      <c r="M1487" s="1" t="s">
        <v>747</v>
      </c>
      <c r="N1487" s="1" t="s">
        <v>887</v>
      </c>
      <c r="O1487" s="1" t="s">
        <v>170</v>
      </c>
      <c r="P1487" s="1" t="s">
        <v>1312</v>
      </c>
      <c r="Q1487" s="1" t="s">
        <v>1486</v>
      </c>
      <c r="R1487" s="1" t="s">
        <v>218</v>
      </c>
      <c r="S1487" s="1" t="s">
        <v>759</v>
      </c>
      <c r="T1487" s="1" t="s">
        <v>2132</v>
      </c>
      <c r="U1487" s="1" t="s">
        <v>1791</v>
      </c>
      <c r="V1487" s="1"/>
      <c r="W1487" s="1" t="s">
        <v>667</v>
      </c>
      <c r="X1487" s="1" t="e">
        <f t="shared" si="115"/>
        <v>#N/A</v>
      </c>
      <c r="Y1487" s="1" t="e">
        <f t="shared" si="116"/>
        <v>#N/A</v>
      </c>
      <c r="Z1487" s="1" t="e">
        <f t="shared" si="117"/>
        <v>#N/A</v>
      </c>
      <c r="AA1487" s="1" t="e">
        <f t="shared" si="118"/>
        <v>#N/A</v>
      </c>
      <c r="AB1487" s="1" t="e">
        <f t="shared" si="119"/>
        <v>#N/A</v>
      </c>
    </row>
    <row r="1488" spans="1:28" hidden="1" x14ac:dyDescent="0.3">
      <c r="A1488" s="1">
        <v>1778</v>
      </c>
      <c r="B1488" s="1" t="s">
        <v>902</v>
      </c>
      <c r="C1488" s="5">
        <v>44001.6715625</v>
      </c>
      <c r="D1488" s="1" t="s">
        <v>6319</v>
      </c>
      <c r="E1488" s="1" t="s">
        <v>90</v>
      </c>
      <c r="F1488" s="1" t="s">
        <v>700</v>
      </c>
      <c r="G1488" s="1" t="s">
        <v>653</v>
      </c>
      <c r="H1488" s="1" t="s">
        <v>765</v>
      </c>
      <c r="I1488" s="1" t="s">
        <v>85</v>
      </c>
      <c r="J1488" s="1" t="s">
        <v>109</v>
      </c>
      <c r="K1488" s="1" t="s">
        <v>103</v>
      </c>
      <c r="L1488" s="2">
        <v>644</v>
      </c>
      <c r="M1488" s="1" t="s">
        <v>1175</v>
      </c>
      <c r="N1488" s="1" t="s">
        <v>887</v>
      </c>
      <c r="O1488" s="1" t="s">
        <v>170</v>
      </c>
      <c r="P1488" s="1" t="s">
        <v>758</v>
      </c>
      <c r="Q1488" s="1" t="s">
        <v>97</v>
      </c>
      <c r="R1488" s="1" t="s">
        <v>218</v>
      </c>
      <c r="S1488" s="1" t="s">
        <v>759</v>
      </c>
      <c r="T1488" s="1" t="s">
        <v>2132</v>
      </c>
      <c r="U1488" s="1" t="s">
        <v>1791</v>
      </c>
      <c r="V1488" s="1"/>
      <c r="W1488" s="1" t="s">
        <v>667</v>
      </c>
      <c r="X1488" s="1" t="e">
        <f t="shared" si="115"/>
        <v>#N/A</v>
      </c>
      <c r="Y1488" s="1" t="e">
        <f t="shared" si="116"/>
        <v>#N/A</v>
      </c>
      <c r="Z1488" s="1" t="e">
        <f t="shared" si="117"/>
        <v>#N/A</v>
      </c>
      <c r="AA1488" s="1" t="e">
        <f t="shared" si="118"/>
        <v>#N/A</v>
      </c>
      <c r="AB1488" s="1" t="e">
        <f t="shared" si="119"/>
        <v>#N/A</v>
      </c>
    </row>
    <row r="1489" spans="1:28" hidden="1" x14ac:dyDescent="0.3">
      <c r="A1489" s="1">
        <v>1779</v>
      </c>
      <c r="B1489" s="1" t="s">
        <v>826</v>
      </c>
      <c r="C1489" s="5">
        <v>44001.685694444444</v>
      </c>
      <c r="D1489" s="1" t="s">
        <v>6320</v>
      </c>
      <c r="E1489" s="1" t="s">
        <v>139</v>
      </c>
      <c r="F1489" s="1" t="s">
        <v>713</v>
      </c>
      <c r="G1489" s="1" t="s">
        <v>653</v>
      </c>
      <c r="H1489" s="1" t="s">
        <v>765</v>
      </c>
      <c r="I1489" s="1" t="s">
        <v>85</v>
      </c>
      <c r="J1489" s="1" t="s">
        <v>98</v>
      </c>
      <c r="K1489" s="1" t="s">
        <v>84</v>
      </c>
      <c r="L1489" s="2">
        <v>12</v>
      </c>
      <c r="M1489" s="1" t="s">
        <v>1092</v>
      </c>
      <c r="N1489" s="1" t="s">
        <v>887</v>
      </c>
      <c r="O1489" s="1" t="s">
        <v>814</v>
      </c>
      <c r="P1489" s="1" t="s">
        <v>1312</v>
      </c>
      <c r="Q1489" s="1" t="s">
        <v>270</v>
      </c>
      <c r="R1489" s="1" t="s">
        <v>218</v>
      </c>
      <c r="S1489" s="1" t="s">
        <v>759</v>
      </c>
      <c r="T1489" s="1" t="s">
        <v>2132</v>
      </c>
      <c r="U1489" s="1" t="s">
        <v>1791</v>
      </c>
      <c r="V1489" s="1"/>
      <c r="W1489" s="1" t="s">
        <v>667</v>
      </c>
      <c r="X1489" s="1" t="e">
        <f t="shared" si="115"/>
        <v>#N/A</v>
      </c>
      <c r="Y1489" s="1" t="e">
        <f t="shared" si="116"/>
        <v>#N/A</v>
      </c>
      <c r="Z1489" s="1" t="e">
        <f t="shared" si="117"/>
        <v>#N/A</v>
      </c>
      <c r="AA1489" s="1" t="e">
        <f t="shared" si="118"/>
        <v>#N/A</v>
      </c>
      <c r="AB1489" s="1" t="e">
        <f t="shared" si="119"/>
        <v>#N/A</v>
      </c>
    </row>
    <row r="1490" spans="1:28" hidden="1" x14ac:dyDescent="0.3">
      <c r="A1490" s="1">
        <v>1780</v>
      </c>
      <c r="B1490" s="1" t="s">
        <v>122</v>
      </c>
      <c r="C1490" s="5">
        <v>44001.827719907407</v>
      </c>
      <c r="D1490" s="1" t="s">
        <v>6321</v>
      </c>
      <c r="E1490" s="1" t="s">
        <v>139</v>
      </c>
      <c r="F1490" s="1" t="s">
        <v>713</v>
      </c>
      <c r="G1490" s="1" t="s">
        <v>653</v>
      </c>
      <c r="H1490" s="1" t="s">
        <v>765</v>
      </c>
      <c r="I1490" s="1" t="s">
        <v>123</v>
      </c>
      <c r="J1490" s="1" t="s">
        <v>128</v>
      </c>
      <c r="K1490" s="1" t="s">
        <v>122</v>
      </c>
      <c r="L1490" s="2">
        <v>700</v>
      </c>
      <c r="M1490" s="1" t="s">
        <v>680</v>
      </c>
      <c r="N1490" s="1" t="s">
        <v>887</v>
      </c>
      <c r="O1490" s="1" t="s">
        <v>170</v>
      </c>
      <c r="P1490" s="1" t="s">
        <v>1080</v>
      </c>
      <c r="Q1490" s="1" t="s">
        <v>1486</v>
      </c>
      <c r="R1490" s="1" t="s">
        <v>218</v>
      </c>
      <c r="S1490" s="1" t="s">
        <v>6322</v>
      </c>
      <c r="T1490" s="1" t="s">
        <v>2132</v>
      </c>
      <c r="U1490" s="1" t="s">
        <v>1791</v>
      </c>
      <c r="V1490" s="1"/>
      <c r="W1490" s="1" t="s">
        <v>667</v>
      </c>
      <c r="X1490" s="1" t="e">
        <f t="shared" si="115"/>
        <v>#N/A</v>
      </c>
      <c r="Y1490" s="1" t="e">
        <f t="shared" si="116"/>
        <v>#N/A</v>
      </c>
      <c r="Z1490" s="1" t="e">
        <f t="shared" si="117"/>
        <v>#N/A</v>
      </c>
      <c r="AA1490" s="1" t="e">
        <f t="shared" si="118"/>
        <v>#N/A</v>
      </c>
      <c r="AB1490" s="1" t="e">
        <f t="shared" si="119"/>
        <v>#N/A</v>
      </c>
    </row>
    <row r="1491" spans="1:28" hidden="1" x14ac:dyDescent="0.3">
      <c r="A1491" s="1">
        <v>1781</v>
      </c>
      <c r="B1491" s="1" t="s">
        <v>54</v>
      </c>
      <c r="C1491" s="5">
        <v>44004.571851851855</v>
      </c>
      <c r="D1491" s="1" t="s">
        <v>6323</v>
      </c>
      <c r="E1491" s="1" t="s">
        <v>61</v>
      </c>
      <c r="F1491" s="1" t="s">
        <v>719</v>
      </c>
      <c r="G1491" s="1" t="s">
        <v>653</v>
      </c>
      <c r="H1491" s="1" t="s">
        <v>765</v>
      </c>
      <c r="I1491" s="1" t="s">
        <v>55</v>
      </c>
      <c r="J1491" s="1" t="s">
        <v>62</v>
      </c>
      <c r="K1491" s="1" t="s">
        <v>54</v>
      </c>
      <c r="L1491" s="2">
        <v>297</v>
      </c>
      <c r="M1491" s="1" t="s">
        <v>1023</v>
      </c>
      <c r="N1491" s="1" t="s">
        <v>6618</v>
      </c>
      <c r="O1491" s="1" t="s">
        <v>170</v>
      </c>
      <c r="P1491" s="1" t="s">
        <v>2195</v>
      </c>
      <c r="Q1491" s="1" t="s">
        <v>177</v>
      </c>
      <c r="R1491" s="1" t="s">
        <v>218</v>
      </c>
      <c r="S1491" s="1" t="s">
        <v>759</v>
      </c>
      <c r="T1491" s="1" t="s">
        <v>2132</v>
      </c>
      <c r="U1491" s="1" t="s">
        <v>1791</v>
      </c>
      <c r="V1491" s="1"/>
      <c r="W1491" s="1" t="s">
        <v>667</v>
      </c>
      <c r="X1491" s="1" t="e">
        <f t="shared" si="115"/>
        <v>#N/A</v>
      </c>
      <c r="Y1491" s="1" t="e">
        <f t="shared" si="116"/>
        <v>#N/A</v>
      </c>
      <c r="Z1491" s="1" t="e">
        <f t="shared" si="117"/>
        <v>#N/A</v>
      </c>
      <c r="AA1491" s="1" t="e">
        <f t="shared" si="118"/>
        <v>#N/A</v>
      </c>
      <c r="AB1491" s="1" t="e">
        <f t="shared" si="119"/>
        <v>#N/A</v>
      </c>
    </row>
    <row r="1492" spans="1:28" hidden="1" x14ac:dyDescent="0.3">
      <c r="A1492" s="1">
        <v>1782</v>
      </c>
      <c r="B1492" s="1" t="s">
        <v>1945</v>
      </c>
      <c r="C1492" s="5">
        <v>44005.631504629629</v>
      </c>
      <c r="D1492" s="1" t="s">
        <v>6324</v>
      </c>
      <c r="E1492" s="1" t="s">
        <v>216</v>
      </c>
      <c r="F1492" s="1" t="s">
        <v>691</v>
      </c>
      <c r="G1492" s="1" t="s">
        <v>653</v>
      </c>
      <c r="H1492" s="1" t="s">
        <v>765</v>
      </c>
      <c r="I1492" s="1" t="s">
        <v>39</v>
      </c>
      <c r="J1492" s="1" t="s">
        <v>217</v>
      </c>
      <c r="K1492" s="1" t="s">
        <v>214</v>
      </c>
      <c r="L1492" s="2">
        <v>914</v>
      </c>
      <c r="M1492" s="1" t="s">
        <v>711</v>
      </c>
      <c r="N1492" s="1" t="s">
        <v>887</v>
      </c>
      <c r="O1492" s="1" t="s">
        <v>170</v>
      </c>
      <c r="P1492" s="1" t="s">
        <v>1080</v>
      </c>
      <c r="Q1492" s="1" t="s">
        <v>1967</v>
      </c>
      <c r="R1492" s="1" t="s">
        <v>218</v>
      </c>
      <c r="S1492" s="1" t="s">
        <v>1141</v>
      </c>
      <c r="T1492" s="1" t="s">
        <v>2132</v>
      </c>
      <c r="U1492" s="1" t="s">
        <v>1791</v>
      </c>
      <c r="V1492" s="1"/>
      <c r="W1492" s="1" t="s">
        <v>667</v>
      </c>
      <c r="X1492" s="1" t="e">
        <f t="shared" si="115"/>
        <v>#N/A</v>
      </c>
      <c r="Y1492" s="1" t="e">
        <f t="shared" si="116"/>
        <v>#N/A</v>
      </c>
      <c r="Z1492" s="1" t="e">
        <f t="shared" si="117"/>
        <v>#N/A</v>
      </c>
      <c r="AA1492" s="1" t="e">
        <f t="shared" si="118"/>
        <v>#N/A</v>
      </c>
      <c r="AB1492" s="1" t="e">
        <f t="shared" si="119"/>
        <v>#N/A</v>
      </c>
    </row>
    <row r="1493" spans="1:28" hidden="1" x14ac:dyDescent="0.3">
      <c r="A1493" s="1">
        <v>1784</v>
      </c>
      <c r="B1493" s="1" t="s">
        <v>922</v>
      </c>
      <c r="C1493" s="5">
        <v>44006.703460648147</v>
      </c>
      <c r="D1493" s="1" t="s">
        <v>6326</v>
      </c>
      <c r="E1493" s="1" t="s">
        <v>61</v>
      </c>
      <c r="F1493" s="1" t="s">
        <v>719</v>
      </c>
      <c r="G1493" s="1" t="s">
        <v>653</v>
      </c>
      <c r="H1493" s="1" t="s">
        <v>765</v>
      </c>
      <c r="I1493" s="1" t="s">
        <v>55</v>
      </c>
      <c r="J1493" s="1" t="s">
        <v>62</v>
      </c>
      <c r="K1493" s="1" t="s">
        <v>54</v>
      </c>
      <c r="L1493" s="2">
        <v>297.10000000000002</v>
      </c>
      <c r="M1493" s="1" t="s">
        <v>1023</v>
      </c>
      <c r="N1493" s="1" t="s">
        <v>6618</v>
      </c>
      <c r="O1493" s="1" t="s">
        <v>170</v>
      </c>
      <c r="P1493" s="1" t="s">
        <v>4532</v>
      </c>
      <c r="Q1493" s="1" t="s">
        <v>177</v>
      </c>
      <c r="R1493" s="1" t="s">
        <v>218</v>
      </c>
      <c r="S1493" s="1" t="s">
        <v>759</v>
      </c>
      <c r="T1493" s="1" t="s">
        <v>2132</v>
      </c>
      <c r="U1493" s="1" t="s">
        <v>1791</v>
      </c>
      <c r="V1493" s="1"/>
      <c r="W1493" s="1" t="s">
        <v>667</v>
      </c>
      <c r="X1493" s="1" t="e">
        <f t="shared" si="115"/>
        <v>#N/A</v>
      </c>
      <c r="Y1493" s="1" t="e">
        <f t="shared" si="116"/>
        <v>#N/A</v>
      </c>
      <c r="Z1493" s="1" t="e">
        <f t="shared" si="117"/>
        <v>#N/A</v>
      </c>
      <c r="AA1493" s="1" t="e">
        <f t="shared" si="118"/>
        <v>#N/A</v>
      </c>
      <c r="AB1493" s="1" t="e">
        <f t="shared" si="119"/>
        <v>#N/A</v>
      </c>
    </row>
    <row r="1494" spans="1:28" hidden="1" x14ac:dyDescent="0.3">
      <c r="A1494" s="1">
        <v>1785</v>
      </c>
      <c r="B1494" s="1" t="s">
        <v>906</v>
      </c>
      <c r="C1494" s="5">
        <v>44006.717511574076</v>
      </c>
      <c r="D1494" s="1" t="s">
        <v>6327</v>
      </c>
      <c r="E1494" s="1" t="s">
        <v>90</v>
      </c>
      <c r="F1494" s="1" t="s">
        <v>700</v>
      </c>
      <c r="G1494" s="1" t="s">
        <v>653</v>
      </c>
      <c r="H1494" s="1" t="s">
        <v>765</v>
      </c>
      <c r="I1494" s="1" t="s">
        <v>477</v>
      </c>
      <c r="J1494" s="1" t="s">
        <v>210</v>
      </c>
      <c r="K1494" s="1" t="s">
        <v>340</v>
      </c>
      <c r="L1494" s="2">
        <v>704</v>
      </c>
      <c r="M1494" s="1" t="s">
        <v>747</v>
      </c>
      <c r="N1494" s="1" t="s">
        <v>887</v>
      </c>
      <c r="O1494" s="1" t="s">
        <v>170</v>
      </c>
      <c r="P1494" s="1" t="s">
        <v>758</v>
      </c>
      <c r="Q1494" s="1" t="s">
        <v>1486</v>
      </c>
      <c r="R1494" s="1" t="s">
        <v>218</v>
      </c>
      <c r="S1494" s="1" t="s">
        <v>1004</v>
      </c>
      <c r="T1494" s="1" t="s">
        <v>2132</v>
      </c>
      <c r="U1494" s="1" t="s">
        <v>1791</v>
      </c>
      <c r="V1494" s="1"/>
      <c r="W1494" s="1" t="s">
        <v>667</v>
      </c>
      <c r="X1494" s="1" t="e">
        <f t="shared" si="115"/>
        <v>#N/A</v>
      </c>
      <c r="Y1494" s="1" t="e">
        <f t="shared" si="116"/>
        <v>#N/A</v>
      </c>
      <c r="Z1494" s="1" t="e">
        <f t="shared" si="117"/>
        <v>#N/A</v>
      </c>
      <c r="AA1494" s="1" t="e">
        <f t="shared" si="118"/>
        <v>#N/A</v>
      </c>
      <c r="AB1494" s="1" t="e">
        <f t="shared" si="119"/>
        <v>#N/A</v>
      </c>
    </row>
    <row r="1495" spans="1:28" hidden="1" x14ac:dyDescent="0.3">
      <c r="A1495" s="1">
        <v>1786</v>
      </c>
      <c r="B1495" s="1" t="s">
        <v>842</v>
      </c>
      <c r="C1495" s="5">
        <v>44006.761574074073</v>
      </c>
      <c r="D1495" s="1" t="s">
        <v>6328</v>
      </c>
      <c r="E1495" s="1" t="s">
        <v>48</v>
      </c>
      <c r="F1495" s="1" t="s">
        <v>652</v>
      </c>
      <c r="G1495" s="1" t="s">
        <v>653</v>
      </c>
      <c r="H1495" s="1" t="s">
        <v>765</v>
      </c>
      <c r="I1495" s="1" t="s">
        <v>123</v>
      </c>
      <c r="J1495" s="1" t="s">
        <v>128</v>
      </c>
      <c r="K1495" s="1" t="s">
        <v>122</v>
      </c>
      <c r="L1495" s="2">
        <v>700</v>
      </c>
      <c r="M1495" s="1" t="s">
        <v>680</v>
      </c>
      <c r="N1495" s="1" t="s">
        <v>887</v>
      </c>
      <c r="O1495" s="1" t="s">
        <v>170</v>
      </c>
      <c r="P1495" s="1" t="s">
        <v>1080</v>
      </c>
      <c r="Q1495" s="1" t="s">
        <v>177</v>
      </c>
      <c r="R1495" s="1" t="s">
        <v>218</v>
      </c>
      <c r="S1495" s="1" t="s">
        <v>6329</v>
      </c>
      <c r="T1495" s="1" t="s">
        <v>2132</v>
      </c>
      <c r="U1495" s="1" t="s">
        <v>1791</v>
      </c>
      <c r="V1495" s="1"/>
      <c r="W1495" s="1" t="s">
        <v>667</v>
      </c>
      <c r="X1495" s="1" t="e">
        <f t="shared" si="115"/>
        <v>#N/A</v>
      </c>
      <c r="Y1495" s="1" t="e">
        <f t="shared" si="116"/>
        <v>#N/A</v>
      </c>
      <c r="Z1495" s="1" t="e">
        <f t="shared" si="117"/>
        <v>#N/A</v>
      </c>
      <c r="AA1495" s="1" t="e">
        <f t="shared" si="118"/>
        <v>#N/A</v>
      </c>
      <c r="AB1495" s="1" t="e">
        <f t="shared" si="119"/>
        <v>#N/A</v>
      </c>
    </row>
    <row r="1496" spans="1:28" hidden="1" x14ac:dyDescent="0.3">
      <c r="A1496" s="1">
        <v>1788</v>
      </c>
      <c r="B1496" s="1" t="s">
        <v>340</v>
      </c>
      <c r="C1496" s="5">
        <v>44006.837604166663</v>
      </c>
      <c r="D1496" s="1" t="s">
        <v>6331</v>
      </c>
      <c r="E1496" s="1" t="s">
        <v>90</v>
      </c>
      <c r="F1496" s="1" t="s">
        <v>700</v>
      </c>
      <c r="G1496" s="1" t="s">
        <v>653</v>
      </c>
      <c r="H1496" s="1" t="s">
        <v>765</v>
      </c>
      <c r="I1496" s="1" t="s">
        <v>477</v>
      </c>
      <c r="J1496" s="1" t="s">
        <v>210</v>
      </c>
      <c r="K1496" s="1" t="s">
        <v>340</v>
      </c>
      <c r="L1496" s="2">
        <v>704</v>
      </c>
      <c r="M1496" s="1" t="s">
        <v>747</v>
      </c>
      <c r="N1496" s="1" t="s">
        <v>887</v>
      </c>
      <c r="O1496" s="1" t="s">
        <v>170</v>
      </c>
      <c r="P1496" s="1" t="s">
        <v>1312</v>
      </c>
      <c r="Q1496" s="1" t="s">
        <v>1486</v>
      </c>
      <c r="R1496" s="1" t="s">
        <v>218</v>
      </c>
      <c r="S1496" s="1" t="s">
        <v>759</v>
      </c>
      <c r="T1496" s="1" t="s">
        <v>2132</v>
      </c>
      <c r="U1496" s="1" t="s">
        <v>1791</v>
      </c>
      <c r="V1496" s="1"/>
      <c r="W1496" s="1" t="s">
        <v>667</v>
      </c>
      <c r="X1496" s="1" t="e">
        <f t="shared" si="115"/>
        <v>#N/A</v>
      </c>
      <c r="Y1496" s="1" t="e">
        <f t="shared" si="116"/>
        <v>#N/A</v>
      </c>
      <c r="Z1496" s="1" t="e">
        <f t="shared" si="117"/>
        <v>#N/A</v>
      </c>
      <c r="AA1496" s="1" t="e">
        <f t="shared" si="118"/>
        <v>#N/A</v>
      </c>
      <c r="AB1496" s="1" t="e">
        <f t="shared" si="119"/>
        <v>#N/A</v>
      </c>
    </row>
    <row r="1497" spans="1:28" hidden="1" x14ac:dyDescent="0.3">
      <c r="A1497" s="1">
        <v>1789</v>
      </c>
      <c r="B1497" s="1" t="s">
        <v>340</v>
      </c>
      <c r="C1497" s="5">
        <v>44006.844456018516</v>
      </c>
      <c r="D1497" s="1" t="s">
        <v>6332</v>
      </c>
      <c r="E1497" s="1" t="s">
        <v>90</v>
      </c>
      <c r="F1497" s="1" t="s">
        <v>700</v>
      </c>
      <c r="G1497" s="1" t="s">
        <v>653</v>
      </c>
      <c r="H1497" s="1" t="s">
        <v>765</v>
      </c>
      <c r="I1497" s="1" t="s">
        <v>477</v>
      </c>
      <c r="J1497" s="1" t="s">
        <v>210</v>
      </c>
      <c r="K1497" s="1" t="s">
        <v>340</v>
      </c>
      <c r="L1497" s="2">
        <v>704</v>
      </c>
      <c r="M1497" s="1" t="s">
        <v>747</v>
      </c>
      <c r="N1497" s="1" t="s">
        <v>887</v>
      </c>
      <c r="O1497" s="1" t="s">
        <v>170</v>
      </c>
      <c r="P1497" s="1" t="s">
        <v>1312</v>
      </c>
      <c r="Q1497" s="1" t="s">
        <v>1486</v>
      </c>
      <c r="R1497" s="1" t="s">
        <v>218</v>
      </c>
      <c r="S1497" s="1" t="s">
        <v>759</v>
      </c>
      <c r="T1497" s="1" t="s">
        <v>2132</v>
      </c>
      <c r="U1497" s="1" t="s">
        <v>1791</v>
      </c>
      <c r="V1497" s="1"/>
      <c r="W1497" s="1" t="s">
        <v>667</v>
      </c>
      <c r="X1497" s="1" t="e">
        <f t="shared" si="115"/>
        <v>#N/A</v>
      </c>
      <c r="Y1497" s="1" t="e">
        <f t="shared" si="116"/>
        <v>#N/A</v>
      </c>
      <c r="Z1497" s="1" t="e">
        <f t="shared" si="117"/>
        <v>#N/A</v>
      </c>
      <c r="AA1497" s="1" t="e">
        <f t="shared" si="118"/>
        <v>#N/A</v>
      </c>
      <c r="AB1497" s="1" t="e">
        <f t="shared" si="119"/>
        <v>#N/A</v>
      </c>
    </row>
    <row r="1498" spans="1:28" hidden="1" x14ac:dyDescent="0.3">
      <c r="A1498" s="1">
        <v>1790</v>
      </c>
      <c r="B1498" s="1" t="s">
        <v>340</v>
      </c>
      <c r="C1498" s="5">
        <v>44008.391736111109</v>
      </c>
      <c r="D1498" s="1" t="s">
        <v>6333</v>
      </c>
      <c r="E1498" s="1" t="s">
        <v>90</v>
      </c>
      <c r="F1498" s="1" t="s">
        <v>700</v>
      </c>
      <c r="G1498" s="1" t="s">
        <v>653</v>
      </c>
      <c r="H1498" s="1" t="s">
        <v>765</v>
      </c>
      <c r="I1498" s="1" t="s">
        <v>477</v>
      </c>
      <c r="J1498" s="1" t="s">
        <v>210</v>
      </c>
      <c r="K1498" s="1" t="s">
        <v>340</v>
      </c>
      <c r="L1498" s="2">
        <v>704</v>
      </c>
      <c r="M1498" s="1" t="s">
        <v>747</v>
      </c>
      <c r="N1498" s="1" t="s">
        <v>887</v>
      </c>
      <c r="O1498" s="1" t="s">
        <v>170</v>
      </c>
      <c r="P1498" s="1" t="s">
        <v>1312</v>
      </c>
      <c r="Q1498" s="1" t="s">
        <v>1486</v>
      </c>
      <c r="R1498" s="1" t="s">
        <v>218</v>
      </c>
      <c r="S1498" s="1" t="s">
        <v>759</v>
      </c>
      <c r="T1498" s="1" t="s">
        <v>2132</v>
      </c>
      <c r="U1498" s="1" t="s">
        <v>1791</v>
      </c>
      <c r="V1498" s="1"/>
      <c r="W1498" s="1" t="s">
        <v>667</v>
      </c>
      <c r="X1498" s="1" t="e">
        <f t="shared" si="115"/>
        <v>#N/A</v>
      </c>
      <c r="Y1498" s="1" t="e">
        <f t="shared" si="116"/>
        <v>#N/A</v>
      </c>
      <c r="Z1498" s="1" t="e">
        <f t="shared" si="117"/>
        <v>#N/A</v>
      </c>
      <c r="AA1498" s="1" t="e">
        <f t="shared" si="118"/>
        <v>#N/A</v>
      </c>
      <c r="AB1498" s="1" t="e">
        <f t="shared" si="119"/>
        <v>#N/A</v>
      </c>
    </row>
    <row r="1499" spans="1:28" hidden="1" x14ac:dyDescent="0.3">
      <c r="A1499" s="1">
        <v>1791</v>
      </c>
      <c r="B1499" s="1" t="s">
        <v>340</v>
      </c>
      <c r="C1499" s="5">
        <v>44008.996759259258</v>
      </c>
      <c r="D1499" s="1" t="s">
        <v>6334</v>
      </c>
      <c r="E1499" s="1" t="s">
        <v>90</v>
      </c>
      <c r="F1499" s="1" t="s">
        <v>700</v>
      </c>
      <c r="G1499" s="1" t="s">
        <v>653</v>
      </c>
      <c r="H1499" s="1" t="s">
        <v>765</v>
      </c>
      <c r="I1499" s="1" t="s">
        <v>477</v>
      </c>
      <c r="J1499" s="1" t="s">
        <v>210</v>
      </c>
      <c r="K1499" s="1" t="s">
        <v>340</v>
      </c>
      <c r="L1499" s="2">
        <v>704</v>
      </c>
      <c r="M1499" s="1" t="s">
        <v>747</v>
      </c>
      <c r="N1499" s="1" t="s">
        <v>887</v>
      </c>
      <c r="O1499" s="1" t="s">
        <v>170</v>
      </c>
      <c r="P1499" s="1" t="s">
        <v>1312</v>
      </c>
      <c r="Q1499" s="1" t="s">
        <v>1486</v>
      </c>
      <c r="R1499" s="1" t="s">
        <v>218</v>
      </c>
      <c r="S1499" s="1" t="s">
        <v>759</v>
      </c>
      <c r="T1499" s="1" t="s">
        <v>2132</v>
      </c>
      <c r="U1499" s="1" t="s">
        <v>1791</v>
      </c>
      <c r="V1499" s="1"/>
      <c r="W1499" s="1" t="s">
        <v>667</v>
      </c>
      <c r="X1499" s="1" t="e">
        <f t="shared" si="115"/>
        <v>#N/A</v>
      </c>
      <c r="Y1499" s="1" t="e">
        <f t="shared" si="116"/>
        <v>#N/A</v>
      </c>
      <c r="Z1499" s="1" t="e">
        <f t="shared" si="117"/>
        <v>#N/A</v>
      </c>
      <c r="AA1499" s="1" t="e">
        <f t="shared" si="118"/>
        <v>#N/A</v>
      </c>
      <c r="AB1499" s="1" t="e">
        <f t="shared" si="119"/>
        <v>#N/A</v>
      </c>
    </row>
    <row r="1500" spans="1:28" hidden="1" x14ac:dyDescent="0.3">
      <c r="A1500" s="1">
        <v>1792</v>
      </c>
      <c r="B1500" s="1" t="s">
        <v>922</v>
      </c>
      <c r="C1500" s="5">
        <v>44011.435104166667</v>
      </c>
      <c r="D1500" s="1" t="s">
        <v>6335</v>
      </c>
      <c r="E1500" s="1" t="s">
        <v>61</v>
      </c>
      <c r="F1500" s="1" t="s">
        <v>719</v>
      </c>
      <c r="G1500" s="1" t="s">
        <v>653</v>
      </c>
      <c r="H1500" s="1" t="s">
        <v>765</v>
      </c>
      <c r="I1500" s="1" t="s">
        <v>55</v>
      </c>
      <c r="J1500" s="1" t="s">
        <v>62</v>
      </c>
      <c r="K1500" s="1" t="s">
        <v>54</v>
      </c>
      <c r="L1500" s="2">
        <v>297.10000000000002</v>
      </c>
      <c r="M1500" s="1" t="s">
        <v>1023</v>
      </c>
      <c r="N1500" s="1" t="s">
        <v>6618</v>
      </c>
      <c r="O1500" s="1" t="s">
        <v>170</v>
      </c>
      <c r="P1500" s="1" t="s">
        <v>6336</v>
      </c>
      <c r="Q1500" s="1" t="s">
        <v>177</v>
      </c>
      <c r="R1500" s="1" t="s">
        <v>218</v>
      </c>
      <c r="S1500" s="1" t="s">
        <v>1115</v>
      </c>
      <c r="T1500" s="1" t="s">
        <v>2132</v>
      </c>
      <c r="U1500" s="1" t="s">
        <v>1791</v>
      </c>
      <c r="V1500" s="1"/>
      <c r="W1500" s="1" t="s">
        <v>667</v>
      </c>
      <c r="X1500" s="1" t="e">
        <f t="shared" si="115"/>
        <v>#N/A</v>
      </c>
      <c r="Y1500" s="1" t="e">
        <f t="shared" si="116"/>
        <v>#N/A</v>
      </c>
      <c r="Z1500" s="1" t="e">
        <f t="shared" si="117"/>
        <v>#N/A</v>
      </c>
      <c r="AA1500" s="1" t="e">
        <f t="shared" si="118"/>
        <v>#N/A</v>
      </c>
      <c r="AB1500" s="1" t="e">
        <f t="shared" si="119"/>
        <v>#N/A</v>
      </c>
    </row>
    <row r="1501" spans="1:28" hidden="1" x14ac:dyDescent="0.3">
      <c r="A1501" s="1">
        <v>1796</v>
      </c>
      <c r="B1501" s="1" t="s">
        <v>340</v>
      </c>
      <c r="C1501" s="5">
        <v>44012.400833333333</v>
      </c>
      <c r="D1501" s="1" t="s">
        <v>6624</v>
      </c>
      <c r="E1501" s="1" t="s">
        <v>90</v>
      </c>
      <c r="F1501" s="1" t="s">
        <v>700</v>
      </c>
      <c r="G1501" s="1" t="s">
        <v>653</v>
      </c>
      <c r="H1501" s="1" t="s">
        <v>765</v>
      </c>
      <c r="I1501" s="1" t="s">
        <v>477</v>
      </c>
      <c r="J1501" s="1" t="s">
        <v>210</v>
      </c>
      <c r="K1501" s="1" t="s">
        <v>340</v>
      </c>
      <c r="L1501" s="2">
        <v>704</v>
      </c>
      <c r="M1501" s="1" t="s">
        <v>747</v>
      </c>
      <c r="N1501" s="1" t="s">
        <v>887</v>
      </c>
      <c r="O1501" s="1" t="s">
        <v>170</v>
      </c>
      <c r="P1501" s="1" t="s">
        <v>1312</v>
      </c>
      <c r="Q1501" s="1" t="s">
        <v>1486</v>
      </c>
      <c r="R1501" s="1" t="s">
        <v>218</v>
      </c>
      <c r="S1501" s="1" t="s">
        <v>759</v>
      </c>
      <c r="T1501" s="1" t="s">
        <v>2132</v>
      </c>
      <c r="U1501" s="1" t="s">
        <v>1791</v>
      </c>
      <c r="V1501" s="1"/>
      <c r="W1501" s="1" t="s">
        <v>667</v>
      </c>
      <c r="X1501" s="1" t="e">
        <f t="shared" si="115"/>
        <v>#N/A</v>
      </c>
      <c r="Y1501" s="1" t="e">
        <f t="shared" si="116"/>
        <v>#N/A</v>
      </c>
      <c r="Z1501" s="1" t="e">
        <f t="shared" si="117"/>
        <v>#N/A</v>
      </c>
      <c r="AA1501" s="1" t="e">
        <f t="shared" si="118"/>
        <v>#N/A</v>
      </c>
      <c r="AB1501" s="1" t="e">
        <f t="shared" si="119"/>
        <v>#N/A</v>
      </c>
    </row>
    <row r="1502" spans="1:28" hidden="1" x14ac:dyDescent="0.3">
      <c r="A1502" s="1">
        <v>1797</v>
      </c>
      <c r="B1502" s="1" t="s">
        <v>340</v>
      </c>
      <c r="C1502" s="5">
        <v>44012.405902777777</v>
      </c>
      <c r="D1502" s="1" t="s">
        <v>6625</v>
      </c>
      <c r="E1502" s="1" t="s">
        <v>90</v>
      </c>
      <c r="F1502" s="1" t="s">
        <v>700</v>
      </c>
      <c r="G1502" s="1" t="s">
        <v>653</v>
      </c>
      <c r="H1502" s="1" t="s">
        <v>765</v>
      </c>
      <c r="I1502" s="1" t="s">
        <v>477</v>
      </c>
      <c r="J1502" s="1" t="s">
        <v>210</v>
      </c>
      <c r="K1502" s="1" t="s">
        <v>340</v>
      </c>
      <c r="L1502" s="2">
        <v>704</v>
      </c>
      <c r="M1502" s="1" t="s">
        <v>747</v>
      </c>
      <c r="N1502" s="1" t="s">
        <v>887</v>
      </c>
      <c r="O1502" s="1" t="s">
        <v>170</v>
      </c>
      <c r="P1502" s="1" t="s">
        <v>1312</v>
      </c>
      <c r="Q1502" s="1" t="s">
        <v>1486</v>
      </c>
      <c r="R1502" s="1" t="s">
        <v>218</v>
      </c>
      <c r="S1502" s="1" t="s">
        <v>759</v>
      </c>
      <c r="T1502" s="1" t="s">
        <v>2132</v>
      </c>
      <c r="U1502" s="1" t="s">
        <v>1791</v>
      </c>
      <c r="V1502" s="1"/>
      <c r="W1502" s="1" t="s">
        <v>667</v>
      </c>
      <c r="X1502" s="1" t="e">
        <f t="shared" si="115"/>
        <v>#N/A</v>
      </c>
      <c r="Y1502" s="1" t="e">
        <f t="shared" si="116"/>
        <v>#N/A</v>
      </c>
      <c r="Z1502" s="1" t="e">
        <f t="shared" si="117"/>
        <v>#N/A</v>
      </c>
      <c r="AA1502" s="1" t="e">
        <f t="shared" si="118"/>
        <v>#N/A</v>
      </c>
      <c r="AB1502" s="1" t="e">
        <f t="shared" si="119"/>
        <v>#N/A</v>
      </c>
    </row>
    <row r="1503" spans="1:28" hidden="1" x14ac:dyDescent="0.3">
      <c r="A1503" s="1">
        <v>1798</v>
      </c>
      <c r="B1503" s="1" t="s">
        <v>39</v>
      </c>
      <c r="C1503" s="5">
        <v>44012.466249999998</v>
      </c>
      <c r="D1503" s="1" t="s">
        <v>6626</v>
      </c>
      <c r="E1503" s="1" t="s">
        <v>139</v>
      </c>
      <c r="F1503" s="1" t="s">
        <v>713</v>
      </c>
      <c r="G1503" s="1" t="s">
        <v>653</v>
      </c>
      <c r="H1503" s="1" t="s">
        <v>765</v>
      </c>
      <c r="I1503" s="1" t="s">
        <v>39</v>
      </c>
      <c r="J1503" s="1" t="s">
        <v>682</v>
      </c>
      <c r="K1503" s="1" t="s">
        <v>376</v>
      </c>
      <c r="L1503" s="2">
        <v>686</v>
      </c>
      <c r="M1503" s="1" t="s">
        <v>1170</v>
      </c>
      <c r="N1503" s="1" t="s">
        <v>887</v>
      </c>
      <c r="O1503" s="1" t="s">
        <v>170</v>
      </c>
      <c r="P1503" s="1" t="s">
        <v>1312</v>
      </c>
      <c r="Q1503" s="1" t="s">
        <v>1486</v>
      </c>
      <c r="R1503" s="1" t="s">
        <v>218</v>
      </c>
      <c r="S1503" s="1" t="s">
        <v>6627</v>
      </c>
      <c r="T1503" s="1" t="s">
        <v>2132</v>
      </c>
      <c r="U1503" s="1" t="s">
        <v>1791</v>
      </c>
      <c r="V1503" s="1"/>
      <c r="W1503" s="1" t="s">
        <v>667</v>
      </c>
      <c r="X1503" s="1" t="e">
        <f t="shared" si="115"/>
        <v>#N/A</v>
      </c>
      <c r="Y1503" s="1" t="e">
        <f t="shared" si="116"/>
        <v>#N/A</v>
      </c>
      <c r="Z1503" s="1" t="e">
        <f t="shared" si="117"/>
        <v>#N/A</v>
      </c>
      <c r="AA1503" s="1" t="e">
        <f t="shared" si="118"/>
        <v>#N/A</v>
      </c>
      <c r="AB1503" s="1" t="e">
        <f t="shared" si="119"/>
        <v>#N/A</v>
      </c>
    </row>
    <row r="1504" spans="1:28" hidden="1" x14ac:dyDescent="0.3">
      <c r="A1504" s="1">
        <v>1799</v>
      </c>
      <c r="B1504" s="1" t="s">
        <v>186</v>
      </c>
      <c r="C1504" s="5">
        <v>44012.49628472222</v>
      </c>
      <c r="D1504" s="1" t="s">
        <v>6628</v>
      </c>
      <c r="E1504" s="1" t="s">
        <v>78</v>
      </c>
      <c r="F1504" s="1" t="s">
        <v>662</v>
      </c>
      <c r="G1504" s="1" t="s">
        <v>722</v>
      </c>
      <c r="H1504" s="1" t="s">
        <v>765</v>
      </c>
      <c r="I1504" s="1" t="s">
        <v>884</v>
      </c>
      <c r="J1504" s="1" t="s">
        <v>682</v>
      </c>
      <c r="K1504" s="1" t="s">
        <v>186</v>
      </c>
      <c r="L1504" s="2">
        <v>646</v>
      </c>
      <c r="M1504" s="1" t="s">
        <v>1353</v>
      </c>
      <c r="N1504" s="1" t="s">
        <v>887</v>
      </c>
      <c r="O1504" s="1" t="s">
        <v>257</v>
      </c>
      <c r="P1504" s="1" t="s">
        <v>818</v>
      </c>
      <c r="Q1504" s="1" t="s">
        <v>270</v>
      </c>
      <c r="R1504" s="1" t="s">
        <v>218</v>
      </c>
      <c r="S1504" s="1" t="s">
        <v>1001</v>
      </c>
      <c r="T1504" s="1" t="s">
        <v>6239</v>
      </c>
      <c r="U1504" s="1" t="s">
        <v>851</v>
      </c>
      <c r="V1504" s="1"/>
      <c r="W1504" s="1" t="s">
        <v>852</v>
      </c>
      <c r="X1504" s="1" t="e">
        <f t="shared" si="115"/>
        <v>#N/A</v>
      </c>
      <c r="Y1504" s="1" t="e">
        <f t="shared" si="116"/>
        <v>#N/A</v>
      </c>
      <c r="Z1504" s="1" t="e">
        <f t="shared" si="117"/>
        <v>#N/A</v>
      </c>
      <c r="AA1504" s="1" t="e">
        <f t="shared" si="118"/>
        <v>#N/A</v>
      </c>
      <c r="AB1504" s="1" t="e">
        <f t="shared" si="119"/>
        <v>#N/A</v>
      </c>
    </row>
    <row r="1505" spans="1:28" hidden="1" x14ac:dyDescent="0.3">
      <c r="A1505" s="1">
        <v>1800</v>
      </c>
      <c r="B1505" s="1" t="s">
        <v>340</v>
      </c>
      <c r="C1505" s="5">
        <v>44012.588506944441</v>
      </c>
      <c r="D1505" s="1" t="s">
        <v>6629</v>
      </c>
      <c r="E1505" s="1" t="s">
        <v>90</v>
      </c>
      <c r="F1505" s="1" t="s">
        <v>700</v>
      </c>
      <c r="G1505" s="1" t="s">
        <v>653</v>
      </c>
      <c r="H1505" s="1" t="s">
        <v>765</v>
      </c>
      <c r="I1505" s="1" t="s">
        <v>477</v>
      </c>
      <c r="J1505" s="1" t="s">
        <v>210</v>
      </c>
      <c r="K1505" s="1" t="s">
        <v>340</v>
      </c>
      <c r="L1505" s="2">
        <v>704</v>
      </c>
      <c r="M1505" s="1" t="s">
        <v>747</v>
      </c>
      <c r="N1505" s="1" t="s">
        <v>887</v>
      </c>
      <c r="O1505" s="1" t="s">
        <v>170</v>
      </c>
      <c r="P1505" s="1" t="s">
        <v>1312</v>
      </c>
      <c r="Q1505" s="1" t="s">
        <v>1486</v>
      </c>
      <c r="R1505" s="1" t="s">
        <v>218</v>
      </c>
      <c r="S1505" s="1" t="s">
        <v>759</v>
      </c>
      <c r="T1505" s="1" t="s">
        <v>2132</v>
      </c>
      <c r="U1505" s="1" t="s">
        <v>1791</v>
      </c>
      <c r="V1505" s="1"/>
      <c r="W1505" s="1" t="s">
        <v>667</v>
      </c>
      <c r="X1505" s="1" t="e">
        <f t="shared" si="115"/>
        <v>#N/A</v>
      </c>
      <c r="Y1505" s="1" t="e">
        <f t="shared" si="116"/>
        <v>#N/A</v>
      </c>
      <c r="Z1505" s="1" t="e">
        <f t="shared" si="117"/>
        <v>#N/A</v>
      </c>
      <c r="AA1505" s="1" t="e">
        <f t="shared" si="118"/>
        <v>#N/A</v>
      </c>
      <c r="AB1505" s="1" t="e">
        <f t="shared" si="119"/>
        <v>#N/A</v>
      </c>
    </row>
    <row r="1506" spans="1:28" hidden="1" x14ac:dyDescent="0.3">
      <c r="A1506" s="1">
        <v>1801</v>
      </c>
      <c r="B1506" s="1" t="s">
        <v>54</v>
      </c>
      <c r="C1506" s="5">
        <v>44012.672164351854</v>
      </c>
      <c r="D1506" s="1" t="s">
        <v>6630</v>
      </c>
      <c r="E1506" s="1" t="s">
        <v>61</v>
      </c>
      <c r="F1506" s="1" t="s">
        <v>719</v>
      </c>
      <c r="G1506" s="1" t="s">
        <v>653</v>
      </c>
      <c r="H1506" s="1" t="s">
        <v>765</v>
      </c>
      <c r="I1506" s="1" t="s">
        <v>55</v>
      </c>
      <c r="J1506" s="1" t="s">
        <v>62</v>
      </c>
      <c r="K1506" s="1" t="s">
        <v>54</v>
      </c>
      <c r="L1506" s="2">
        <v>297</v>
      </c>
      <c r="M1506" s="1" t="s">
        <v>1023</v>
      </c>
      <c r="N1506" s="1" t="s">
        <v>6618</v>
      </c>
      <c r="O1506" s="1" t="s">
        <v>170</v>
      </c>
      <c r="P1506" s="1" t="s">
        <v>1464</v>
      </c>
      <c r="Q1506" s="1" t="s">
        <v>177</v>
      </c>
      <c r="R1506" s="1" t="s">
        <v>218</v>
      </c>
      <c r="S1506" s="1" t="s">
        <v>759</v>
      </c>
      <c r="T1506" s="1" t="s">
        <v>2132</v>
      </c>
      <c r="U1506" s="1" t="s">
        <v>815</v>
      </c>
      <c r="V1506" s="1"/>
      <c r="W1506" s="1" t="s">
        <v>1010</v>
      </c>
      <c r="X1506" s="1" t="e">
        <f t="shared" si="115"/>
        <v>#N/A</v>
      </c>
      <c r="Y1506" s="1" t="e">
        <f t="shared" si="116"/>
        <v>#N/A</v>
      </c>
      <c r="Z1506" s="1" t="e">
        <f t="shared" si="117"/>
        <v>#N/A</v>
      </c>
      <c r="AA1506" s="1" t="e">
        <f t="shared" si="118"/>
        <v>#N/A</v>
      </c>
      <c r="AB1506" s="1" t="e">
        <f t="shared" si="119"/>
        <v>#N/A</v>
      </c>
    </row>
    <row r="1507" spans="1:28" hidden="1" x14ac:dyDescent="0.3">
      <c r="A1507" s="1">
        <v>1803</v>
      </c>
      <c r="B1507" s="1" t="s">
        <v>54</v>
      </c>
      <c r="C1507" s="5">
        <v>44012.749826388892</v>
      </c>
      <c r="D1507" s="1" t="s">
        <v>6632</v>
      </c>
      <c r="E1507" s="1" t="s">
        <v>61</v>
      </c>
      <c r="F1507" s="1" t="s">
        <v>719</v>
      </c>
      <c r="G1507" s="1" t="s">
        <v>653</v>
      </c>
      <c r="H1507" s="1" t="s">
        <v>765</v>
      </c>
      <c r="I1507" s="1" t="s">
        <v>55</v>
      </c>
      <c r="J1507" s="1" t="s">
        <v>62</v>
      </c>
      <c r="K1507" s="1" t="s">
        <v>54</v>
      </c>
      <c r="L1507" s="2">
        <v>299.10000000000002</v>
      </c>
      <c r="M1507" s="1" t="s">
        <v>757</v>
      </c>
      <c r="N1507" s="1" t="s">
        <v>6618</v>
      </c>
      <c r="O1507" s="1" t="s">
        <v>170</v>
      </c>
      <c r="P1507" s="1" t="s">
        <v>1464</v>
      </c>
      <c r="Q1507" s="1" t="s">
        <v>177</v>
      </c>
      <c r="R1507" s="1" t="s">
        <v>218</v>
      </c>
      <c r="S1507" s="1" t="s">
        <v>759</v>
      </c>
      <c r="T1507" s="1" t="s">
        <v>2132</v>
      </c>
      <c r="U1507" s="1" t="s">
        <v>1791</v>
      </c>
      <c r="V1507" s="1"/>
      <c r="W1507" s="1" t="s">
        <v>667</v>
      </c>
      <c r="X1507" s="1" t="e">
        <f t="shared" si="115"/>
        <v>#N/A</v>
      </c>
      <c r="Y1507" s="1" t="e">
        <f t="shared" si="116"/>
        <v>#N/A</v>
      </c>
      <c r="Z1507" s="1" t="e">
        <f t="shared" si="117"/>
        <v>#N/A</v>
      </c>
      <c r="AA1507" s="1" t="e">
        <f t="shared" si="118"/>
        <v>#N/A</v>
      </c>
      <c r="AB1507" s="1" t="e">
        <f t="shared" si="119"/>
        <v>#N/A</v>
      </c>
    </row>
    <row r="1508" spans="1:28" hidden="1" x14ac:dyDescent="0.3">
      <c r="A1508" s="1">
        <v>1804</v>
      </c>
      <c r="B1508" s="1" t="s">
        <v>1277</v>
      </c>
      <c r="C1508" s="5">
        <v>44013.581354166665</v>
      </c>
      <c r="D1508" s="1" t="s">
        <v>6633</v>
      </c>
      <c r="E1508" s="1" t="s">
        <v>159</v>
      </c>
      <c r="F1508" s="1" t="s">
        <v>2061</v>
      </c>
      <c r="G1508" s="1" t="s">
        <v>653</v>
      </c>
      <c r="H1508" s="1" t="s">
        <v>765</v>
      </c>
      <c r="I1508" s="1" t="s">
        <v>39</v>
      </c>
      <c r="J1508" s="1" t="s">
        <v>210</v>
      </c>
      <c r="K1508" s="1" t="s">
        <v>214</v>
      </c>
      <c r="L1508" s="2">
        <v>809</v>
      </c>
      <c r="M1508" s="1" t="s">
        <v>1087</v>
      </c>
      <c r="N1508" s="1" t="s">
        <v>887</v>
      </c>
      <c r="O1508" s="1" t="s">
        <v>170</v>
      </c>
      <c r="P1508" s="1" t="s">
        <v>818</v>
      </c>
      <c r="Q1508" s="1" t="s">
        <v>210</v>
      </c>
      <c r="R1508" s="1" t="s">
        <v>218</v>
      </c>
      <c r="S1508" s="1" t="s">
        <v>1004</v>
      </c>
      <c r="T1508" s="1" t="s">
        <v>2132</v>
      </c>
      <c r="U1508" s="1" t="s">
        <v>1791</v>
      </c>
      <c r="V1508" s="1"/>
      <c r="W1508" s="1" t="s">
        <v>667</v>
      </c>
      <c r="X1508" s="1" t="e">
        <f t="shared" si="115"/>
        <v>#N/A</v>
      </c>
      <c r="Y1508" s="1" t="e">
        <f t="shared" si="116"/>
        <v>#N/A</v>
      </c>
      <c r="Z1508" s="1" t="e">
        <f t="shared" si="117"/>
        <v>#N/A</v>
      </c>
      <c r="AA1508" s="1" t="e">
        <f t="shared" si="118"/>
        <v>#N/A</v>
      </c>
      <c r="AB1508" s="1" t="e">
        <f t="shared" si="119"/>
        <v>#N/A</v>
      </c>
    </row>
    <row r="1509" spans="1:28" hidden="1" x14ac:dyDescent="0.3">
      <c r="A1509" s="1">
        <v>1805</v>
      </c>
      <c r="B1509" s="1" t="s">
        <v>340</v>
      </c>
      <c r="C1509" s="5">
        <v>44013.810856481483</v>
      </c>
      <c r="D1509" s="1" t="s">
        <v>6634</v>
      </c>
      <c r="E1509" s="1" t="s">
        <v>90</v>
      </c>
      <c r="F1509" s="1" t="s">
        <v>700</v>
      </c>
      <c r="G1509" s="1" t="s">
        <v>653</v>
      </c>
      <c r="H1509" s="1" t="s">
        <v>765</v>
      </c>
      <c r="I1509" s="1" t="s">
        <v>477</v>
      </c>
      <c r="J1509" s="1" t="s">
        <v>210</v>
      </c>
      <c r="K1509" s="1" t="s">
        <v>340</v>
      </c>
      <c r="L1509" s="2">
        <v>704</v>
      </c>
      <c r="M1509" s="1" t="s">
        <v>747</v>
      </c>
      <c r="N1509" s="1" t="s">
        <v>887</v>
      </c>
      <c r="O1509" s="1" t="s">
        <v>170</v>
      </c>
      <c r="P1509" s="1" t="s">
        <v>1312</v>
      </c>
      <c r="Q1509" s="1" t="s">
        <v>1486</v>
      </c>
      <c r="R1509" s="1" t="s">
        <v>218</v>
      </c>
      <c r="S1509" s="1" t="s">
        <v>759</v>
      </c>
      <c r="T1509" s="1" t="s">
        <v>2132</v>
      </c>
      <c r="U1509" s="1" t="s">
        <v>1791</v>
      </c>
      <c r="V1509" s="1"/>
      <c r="W1509" s="1" t="s">
        <v>667</v>
      </c>
      <c r="X1509" s="1" t="e">
        <f t="shared" si="115"/>
        <v>#N/A</v>
      </c>
      <c r="Y1509" s="1" t="e">
        <f t="shared" si="116"/>
        <v>#N/A</v>
      </c>
      <c r="Z1509" s="1" t="e">
        <f t="shared" si="117"/>
        <v>#N/A</v>
      </c>
      <c r="AA1509" s="1" t="e">
        <f t="shared" si="118"/>
        <v>#N/A</v>
      </c>
      <c r="AB1509" s="1" t="e">
        <f t="shared" si="119"/>
        <v>#N/A</v>
      </c>
    </row>
    <row r="1510" spans="1:28" hidden="1" x14ac:dyDescent="0.3">
      <c r="A1510" s="1">
        <v>1806</v>
      </c>
      <c r="B1510" s="1" t="s">
        <v>927</v>
      </c>
      <c r="C1510" s="5">
        <v>44013.903564814813</v>
      </c>
      <c r="D1510" s="1" t="s">
        <v>6635</v>
      </c>
      <c r="E1510" s="1" t="s">
        <v>61</v>
      </c>
      <c r="F1510" s="1" t="s">
        <v>719</v>
      </c>
      <c r="G1510" s="1" t="s">
        <v>653</v>
      </c>
      <c r="H1510" s="1" t="s">
        <v>765</v>
      </c>
      <c r="I1510" s="1" t="s">
        <v>55</v>
      </c>
      <c r="J1510" s="1" t="s">
        <v>62</v>
      </c>
      <c r="K1510" s="1" t="s">
        <v>54</v>
      </c>
      <c r="L1510" s="2">
        <v>297.10000000000002</v>
      </c>
      <c r="M1510" s="1" t="s">
        <v>1023</v>
      </c>
      <c r="N1510" s="1" t="s">
        <v>6618</v>
      </c>
      <c r="O1510" s="1" t="s">
        <v>170</v>
      </c>
      <c r="P1510" s="1" t="s">
        <v>1464</v>
      </c>
      <c r="Q1510" s="1" t="s">
        <v>1486</v>
      </c>
      <c r="R1510" s="1" t="s">
        <v>218</v>
      </c>
      <c r="S1510" s="1" t="s">
        <v>4584</v>
      </c>
      <c r="T1510" s="1" t="s">
        <v>2132</v>
      </c>
      <c r="U1510" s="1" t="s">
        <v>1791</v>
      </c>
      <c r="V1510" s="1"/>
      <c r="W1510" s="1" t="s">
        <v>667</v>
      </c>
      <c r="X1510" s="1" t="e">
        <f t="shared" si="115"/>
        <v>#N/A</v>
      </c>
      <c r="Y1510" s="1" t="e">
        <f t="shared" si="116"/>
        <v>#N/A</v>
      </c>
      <c r="Z1510" s="1" t="e">
        <f t="shared" si="117"/>
        <v>#N/A</v>
      </c>
      <c r="AA1510" s="1" t="e">
        <f t="shared" si="118"/>
        <v>#N/A</v>
      </c>
      <c r="AB1510" s="1" t="e">
        <f t="shared" si="119"/>
        <v>#N/A</v>
      </c>
    </row>
    <row r="1511" spans="1:28" hidden="1" x14ac:dyDescent="0.3">
      <c r="A1511" s="1">
        <v>1807</v>
      </c>
      <c r="B1511" s="1" t="s">
        <v>1019</v>
      </c>
      <c r="C1511" s="5">
        <v>44015.663622685184</v>
      </c>
      <c r="D1511" s="1" t="s">
        <v>6636</v>
      </c>
      <c r="E1511" s="1" t="s">
        <v>48</v>
      </c>
      <c r="F1511" s="1" t="s">
        <v>652</v>
      </c>
      <c r="G1511" s="1" t="s">
        <v>653</v>
      </c>
      <c r="H1511" s="1" t="s">
        <v>765</v>
      </c>
      <c r="I1511" s="1" t="s">
        <v>123</v>
      </c>
      <c r="J1511" s="1" t="s">
        <v>50</v>
      </c>
      <c r="K1511" s="1" t="s">
        <v>281</v>
      </c>
      <c r="L1511" s="2">
        <v>685.1</v>
      </c>
      <c r="M1511" s="1" t="s">
        <v>1186</v>
      </c>
      <c r="N1511" s="1" t="s">
        <v>887</v>
      </c>
      <c r="O1511" s="1" t="s">
        <v>2043</v>
      </c>
      <c r="P1511" s="1" t="s">
        <v>758</v>
      </c>
      <c r="Q1511" s="1" t="s">
        <v>1486</v>
      </c>
      <c r="R1511" s="1" t="s">
        <v>218</v>
      </c>
      <c r="S1511" s="1" t="s">
        <v>1115</v>
      </c>
      <c r="T1511" s="1" t="s">
        <v>2132</v>
      </c>
      <c r="U1511" s="1" t="s">
        <v>1791</v>
      </c>
      <c r="V1511" s="1"/>
      <c r="W1511" s="1" t="s">
        <v>667</v>
      </c>
      <c r="X1511" s="1" t="e">
        <f t="shared" si="115"/>
        <v>#N/A</v>
      </c>
      <c r="Y1511" s="1" t="e">
        <f t="shared" si="116"/>
        <v>#N/A</v>
      </c>
      <c r="Z1511" s="1" t="e">
        <f t="shared" si="117"/>
        <v>#N/A</v>
      </c>
      <c r="AA1511" s="1" t="e">
        <f t="shared" si="118"/>
        <v>#N/A</v>
      </c>
      <c r="AB1511" s="1" t="e">
        <f t="shared" si="119"/>
        <v>#N/A</v>
      </c>
    </row>
    <row r="1512" spans="1:28" hidden="1" x14ac:dyDescent="0.3">
      <c r="A1512" s="1">
        <v>1809</v>
      </c>
      <c r="B1512" s="1" t="s">
        <v>1222</v>
      </c>
      <c r="C1512" s="5">
        <v>44018.451863425929</v>
      </c>
      <c r="D1512" s="1" t="s">
        <v>6637</v>
      </c>
      <c r="E1512" s="1" t="s">
        <v>48</v>
      </c>
      <c r="F1512" s="1" t="s">
        <v>652</v>
      </c>
      <c r="G1512" s="1" t="s">
        <v>653</v>
      </c>
      <c r="H1512" s="1" t="s">
        <v>765</v>
      </c>
      <c r="I1512" s="1" t="s">
        <v>55</v>
      </c>
      <c r="J1512" s="1" t="s">
        <v>277</v>
      </c>
      <c r="K1512" s="1" t="s">
        <v>650</v>
      </c>
      <c r="L1512" s="2">
        <v>614</v>
      </c>
      <c r="M1512" s="1" t="s">
        <v>808</v>
      </c>
      <c r="N1512" s="1" t="s">
        <v>887</v>
      </c>
      <c r="O1512" s="1" t="s">
        <v>170</v>
      </c>
      <c r="P1512" s="1" t="s">
        <v>2163</v>
      </c>
      <c r="Q1512" s="1" t="s">
        <v>1486</v>
      </c>
      <c r="R1512" s="1" t="s">
        <v>218</v>
      </c>
      <c r="S1512" s="1" t="s">
        <v>853</v>
      </c>
      <c r="T1512" s="1" t="s">
        <v>2132</v>
      </c>
      <c r="U1512" s="1" t="s">
        <v>1791</v>
      </c>
      <c r="V1512" s="1"/>
      <c r="W1512" s="1" t="s">
        <v>667</v>
      </c>
      <c r="X1512" s="1" t="e">
        <f t="shared" si="115"/>
        <v>#N/A</v>
      </c>
      <c r="Y1512" s="1" t="e">
        <f t="shared" si="116"/>
        <v>#N/A</v>
      </c>
      <c r="Z1512" s="1" t="e">
        <f t="shared" si="117"/>
        <v>#N/A</v>
      </c>
      <c r="AA1512" s="1" t="e">
        <f t="shared" si="118"/>
        <v>#N/A</v>
      </c>
      <c r="AB1512" s="1" t="e">
        <f t="shared" si="119"/>
        <v>#N/A</v>
      </c>
    </row>
    <row r="1513" spans="1:28" hidden="1" x14ac:dyDescent="0.3">
      <c r="A1513" s="1">
        <v>1810</v>
      </c>
      <c r="B1513" s="1" t="s">
        <v>340</v>
      </c>
      <c r="C1513" s="5">
        <v>44018.665011574078</v>
      </c>
      <c r="D1513" s="1" t="s">
        <v>6638</v>
      </c>
      <c r="E1513" s="1" t="s">
        <v>90</v>
      </c>
      <c r="F1513" s="1" t="s">
        <v>700</v>
      </c>
      <c r="G1513" s="1" t="s">
        <v>653</v>
      </c>
      <c r="H1513" s="1" t="s">
        <v>765</v>
      </c>
      <c r="I1513" s="1" t="s">
        <v>477</v>
      </c>
      <c r="J1513" s="1" t="s">
        <v>210</v>
      </c>
      <c r="K1513" s="1" t="s">
        <v>340</v>
      </c>
      <c r="L1513" s="2">
        <v>704</v>
      </c>
      <c r="M1513" s="1" t="s">
        <v>747</v>
      </c>
      <c r="N1513" s="1" t="s">
        <v>887</v>
      </c>
      <c r="O1513" s="1" t="s">
        <v>170</v>
      </c>
      <c r="P1513" s="1" t="s">
        <v>758</v>
      </c>
      <c r="Q1513" s="1" t="s">
        <v>1486</v>
      </c>
      <c r="R1513" s="1" t="s">
        <v>218</v>
      </c>
      <c r="S1513" s="1" t="s">
        <v>759</v>
      </c>
      <c r="T1513" s="1" t="s">
        <v>2132</v>
      </c>
      <c r="U1513" s="1" t="s">
        <v>1791</v>
      </c>
      <c r="V1513" s="1"/>
      <c r="W1513" s="1" t="s">
        <v>667</v>
      </c>
      <c r="X1513" s="1" t="e">
        <f t="shared" si="115"/>
        <v>#N/A</v>
      </c>
      <c r="Y1513" s="1" t="e">
        <f t="shared" si="116"/>
        <v>#N/A</v>
      </c>
      <c r="Z1513" s="1" t="e">
        <f t="shared" si="117"/>
        <v>#N/A</v>
      </c>
      <c r="AA1513" s="1" t="e">
        <f t="shared" si="118"/>
        <v>#N/A</v>
      </c>
      <c r="AB1513" s="1" t="e">
        <f t="shared" si="119"/>
        <v>#N/A</v>
      </c>
    </row>
    <row r="1514" spans="1:28" hidden="1" x14ac:dyDescent="0.3">
      <c r="A1514" s="1">
        <v>1814</v>
      </c>
      <c r="B1514" s="1" t="s">
        <v>906</v>
      </c>
      <c r="C1514" s="5">
        <v>44020.528784722221</v>
      </c>
      <c r="D1514" s="1" t="s">
        <v>6643</v>
      </c>
      <c r="E1514" s="1" t="s">
        <v>951</v>
      </c>
      <c r="F1514" s="1" t="s">
        <v>952</v>
      </c>
      <c r="G1514" s="1" t="s">
        <v>653</v>
      </c>
      <c r="H1514" s="1" t="s">
        <v>765</v>
      </c>
      <c r="I1514" s="1" t="s">
        <v>477</v>
      </c>
      <c r="J1514" s="1" t="s">
        <v>746</v>
      </c>
      <c r="K1514" s="1" t="s">
        <v>340</v>
      </c>
      <c r="L1514" s="2">
        <v>687</v>
      </c>
      <c r="M1514" s="1" t="s">
        <v>908</v>
      </c>
      <c r="N1514" s="1" t="s">
        <v>887</v>
      </c>
      <c r="O1514" s="1" t="s">
        <v>170</v>
      </c>
      <c r="P1514" s="1" t="s">
        <v>758</v>
      </c>
      <c r="Q1514" s="1" t="s">
        <v>1486</v>
      </c>
      <c r="R1514" s="1" t="s">
        <v>218</v>
      </c>
      <c r="S1514" s="1" t="s">
        <v>1004</v>
      </c>
      <c r="T1514" s="1" t="s">
        <v>2132</v>
      </c>
      <c r="U1514" s="1" t="s">
        <v>1791</v>
      </c>
      <c r="V1514" s="1"/>
      <c r="W1514" s="1" t="s">
        <v>667</v>
      </c>
      <c r="X1514" s="1" t="e">
        <f t="shared" si="115"/>
        <v>#N/A</v>
      </c>
      <c r="Y1514" s="1" t="e">
        <f t="shared" si="116"/>
        <v>#N/A</v>
      </c>
      <c r="Z1514" s="1" t="e">
        <f t="shared" si="117"/>
        <v>#N/A</v>
      </c>
      <c r="AA1514" s="1" t="e">
        <f t="shared" si="118"/>
        <v>#N/A</v>
      </c>
      <c r="AB1514" s="1" t="e">
        <f t="shared" si="119"/>
        <v>#N/A</v>
      </c>
    </row>
    <row r="1515" spans="1:28" hidden="1" x14ac:dyDescent="0.3">
      <c r="A1515" s="1">
        <v>1815</v>
      </c>
      <c r="B1515" s="1" t="s">
        <v>214</v>
      </c>
      <c r="C1515" s="5">
        <v>44021.407233796293</v>
      </c>
      <c r="D1515" s="1" t="s">
        <v>6644</v>
      </c>
      <c r="E1515" s="1" t="s">
        <v>216</v>
      </c>
      <c r="F1515" s="1" t="s">
        <v>691</v>
      </c>
      <c r="G1515" s="1" t="s">
        <v>653</v>
      </c>
      <c r="H1515" s="1" t="s">
        <v>765</v>
      </c>
      <c r="I1515" s="1" t="s">
        <v>39</v>
      </c>
      <c r="J1515" s="1" t="s">
        <v>217</v>
      </c>
      <c r="K1515" s="1" t="s">
        <v>214</v>
      </c>
      <c r="L1515" s="2">
        <v>914</v>
      </c>
      <c r="M1515" s="1" t="s">
        <v>711</v>
      </c>
      <c r="N1515" s="1" t="s">
        <v>887</v>
      </c>
      <c r="O1515" s="1" t="s">
        <v>170</v>
      </c>
      <c r="P1515" s="1" t="s">
        <v>1312</v>
      </c>
      <c r="Q1515" s="1" t="s">
        <v>1967</v>
      </c>
      <c r="R1515" s="1" t="s">
        <v>218</v>
      </c>
      <c r="S1515" s="1" t="s">
        <v>6645</v>
      </c>
      <c r="T1515" s="1" t="s">
        <v>2132</v>
      </c>
      <c r="U1515" s="1" t="s">
        <v>1791</v>
      </c>
      <c r="V1515" s="1"/>
      <c r="W1515" s="1" t="s">
        <v>667</v>
      </c>
      <c r="X1515" s="1" t="e">
        <f t="shared" si="115"/>
        <v>#N/A</v>
      </c>
      <c r="Y1515" s="1" t="e">
        <f t="shared" si="116"/>
        <v>#N/A</v>
      </c>
      <c r="Z1515" s="1" t="e">
        <f t="shared" si="117"/>
        <v>#N/A</v>
      </c>
      <c r="AA1515" s="1" t="e">
        <f t="shared" si="118"/>
        <v>#N/A</v>
      </c>
      <c r="AB1515" s="1" t="e">
        <f t="shared" si="119"/>
        <v>#N/A</v>
      </c>
    </row>
    <row r="1516" spans="1:28" hidden="1" x14ac:dyDescent="0.3">
      <c r="A1516" s="1">
        <v>1816</v>
      </c>
      <c r="B1516" s="1" t="s">
        <v>1497</v>
      </c>
      <c r="C1516" s="5">
        <v>44025.670115740744</v>
      </c>
      <c r="D1516" s="1" t="s">
        <v>6646</v>
      </c>
      <c r="E1516" s="1" t="s">
        <v>139</v>
      </c>
      <c r="F1516" s="1" t="s">
        <v>713</v>
      </c>
      <c r="G1516" s="1" t="s">
        <v>653</v>
      </c>
      <c r="H1516" s="1" t="s">
        <v>765</v>
      </c>
      <c r="I1516" s="1" t="s">
        <v>55</v>
      </c>
      <c r="J1516" s="1" t="s">
        <v>50</v>
      </c>
      <c r="K1516" s="1" t="s">
        <v>650</v>
      </c>
      <c r="L1516" s="2">
        <v>686</v>
      </c>
      <c r="M1516" s="1" t="s">
        <v>1170</v>
      </c>
      <c r="N1516" s="1" t="s">
        <v>887</v>
      </c>
      <c r="O1516" s="1" t="s">
        <v>170</v>
      </c>
      <c r="P1516" s="1" t="s">
        <v>1312</v>
      </c>
      <c r="Q1516" s="1" t="s">
        <v>177</v>
      </c>
      <c r="R1516" s="1" t="s">
        <v>218</v>
      </c>
      <c r="S1516" s="1" t="s">
        <v>6647</v>
      </c>
      <c r="T1516" s="1" t="s">
        <v>2132</v>
      </c>
      <c r="U1516" s="1" t="s">
        <v>1791</v>
      </c>
      <c r="V1516" s="1"/>
      <c r="W1516" s="1" t="s">
        <v>667</v>
      </c>
      <c r="X1516" s="1" t="e">
        <f t="shared" si="115"/>
        <v>#N/A</v>
      </c>
      <c r="Y1516" s="1" t="e">
        <f t="shared" si="116"/>
        <v>#N/A</v>
      </c>
      <c r="Z1516" s="1" t="e">
        <f t="shared" si="117"/>
        <v>#N/A</v>
      </c>
      <c r="AA1516" s="1" t="e">
        <f t="shared" si="118"/>
        <v>#N/A</v>
      </c>
      <c r="AB1516" s="1" t="e">
        <f t="shared" si="119"/>
        <v>#N/A</v>
      </c>
    </row>
    <row r="1517" spans="1:28" hidden="1" x14ac:dyDescent="0.3">
      <c r="A1517" s="1">
        <v>1818</v>
      </c>
      <c r="B1517" s="1" t="s">
        <v>1468</v>
      </c>
      <c r="C1517" s="5">
        <v>44026.535451388889</v>
      </c>
      <c r="D1517" s="1" t="s">
        <v>6649</v>
      </c>
      <c r="E1517" s="1" t="s">
        <v>216</v>
      </c>
      <c r="F1517" s="1" t="s">
        <v>691</v>
      </c>
      <c r="G1517" s="1" t="s">
        <v>653</v>
      </c>
      <c r="H1517" s="1" t="s">
        <v>765</v>
      </c>
      <c r="I1517" s="1" t="s">
        <v>39</v>
      </c>
      <c r="J1517" s="1" t="s">
        <v>217</v>
      </c>
      <c r="K1517" s="1" t="s">
        <v>214</v>
      </c>
      <c r="L1517" s="2">
        <v>914</v>
      </c>
      <c r="M1517" s="1" t="s">
        <v>711</v>
      </c>
      <c r="N1517" s="1" t="s">
        <v>887</v>
      </c>
      <c r="O1517" s="1" t="s">
        <v>170</v>
      </c>
      <c r="P1517" s="1" t="s">
        <v>1312</v>
      </c>
      <c r="Q1517" s="1" t="s">
        <v>1967</v>
      </c>
      <c r="R1517" s="1" t="s">
        <v>218</v>
      </c>
      <c r="S1517" s="1" t="s">
        <v>6645</v>
      </c>
      <c r="T1517" s="1" t="s">
        <v>2132</v>
      </c>
      <c r="U1517" s="1" t="s">
        <v>1791</v>
      </c>
      <c r="V1517" s="1"/>
      <c r="W1517" s="1" t="s">
        <v>667</v>
      </c>
      <c r="X1517" s="1" t="e">
        <f t="shared" si="115"/>
        <v>#N/A</v>
      </c>
      <c r="Y1517" s="1" t="e">
        <f t="shared" si="116"/>
        <v>#N/A</v>
      </c>
      <c r="Z1517" s="1" t="e">
        <f t="shared" si="117"/>
        <v>#N/A</v>
      </c>
      <c r="AA1517" s="1" t="e">
        <f t="shared" si="118"/>
        <v>#N/A</v>
      </c>
      <c r="AB1517" s="1" t="e">
        <f t="shared" si="119"/>
        <v>#N/A</v>
      </c>
    </row>
    <row r="1518" spans="1:28" hidden="1" x14ac:dyDescent="0.3">
      <c r="A1518" s="1">
        <v>1819</v>
      </c>
      <c r="B1518" s="1" t="s">
        <v>760</v>
      </c>
      <c r="C1518" s="5">
        <v>44026.584652777776</v>
      </c>
      <c r="D1518" s="1" t="s">
        <v>6650</v>
      </c>
      <c r="E1518" s="1" t="s">
        <v>48</v>
      </c>
      <c r="F1518" s="1" t="s">
        <v>652</v>
      </c>
      <c r="G1518" s="1" t="s">
        <v>653</v>
      </c>
      <c r="H1518" s="1" t="s">
        <v>765</v>
      </c>
      <c r="I1518" s="1" t="s">
        <v>123</v>
      </c>
      <c r="J1518" s="1" t="s">
        <v>128</v>
      </c>
      <c r="K1518" s="1" t="s">
        <v>122</v>
      </c>
      <c r="L1518" s="2">
        <v>700</v>
      </c>
      <c r="M1518" s="1" t="s">
        <v>680</v>
      </c>
      <c r="N1518" s="1" t="s">
        <v>887</v>
      </c>
      <c r="O1518" s="1" t="s">
        <v>170</v>
      </c>
      <c r="P1518" s="1" t="s">
        <v>758</v>
      </c>
      <c r="Q1518" s="1" t="s">
        <v>1486</v>
      </c>
      <c r="R1518" s="1" t="s">
        <v>218</v>
      </c>
      <c r="S1518" s="1" t="s">
        <v>4552</v>
      </c>
      <c r="T1518" s="1" t="s">
        <v>2132</v>
      </c>
      <c r="U1518" s="1" t="s">
        <v>1791</v>
      </c>
      <c r="V1518" s="1"/>
      <c r="W1518" s="1" t="s">
        <v>667</v>
      </c>
      <c r="X1518" s="1" t="e">
        <f t="shared" si="115"/>
        <v>#N/A</v>
      </c>
      <c r="Y1518" s="1" t="e">
        <f t="shared" si="116"/>
        <v>#N/A</v>
      </c>
      <c r="Z1518" s="1" t="e">
        <f t="shared" si="117"/>
        <v>#N/A</v>
      </c>
      <c r="AA1518" s="1" t="e">
        <f t="shared" si="118"/>
        <v>#N/A</v>
      </c>
      <c r="AB1518" s="1" t="e">
        <f t="shared" si="119"/>
        <v>#N/A</v>
      </c>
    </row>
    <row r="1519" spans="1:28" hidden="1" x14ac:dyDescent="0.3">
      <c r="A1519" s="1">
        <v>1820</v>
      </c>
      <c r="B1519" s="1" t="s">
        <v>340</v>
      </c>
      <c r="C1519" s="5">
        <v>44026.597395833334</v>
      </c>
      <c r="D1519" s="1" t="s">
        <v>6651</v>
      </c>
      <c r="E1519" s="1" t="s">
        <v>90</v>
      </c>
      <c r="F1519" s="1" t="s">
        <v>700</v>
      </c>
      <c r="G1519" s="1" t="s">
        <v>653</v>
      </c>
      <c r="H1519" s="1" t="s">
        <v>765</v>
      </c>
      <c r="I1519" s="1" t="s">
        <v>477</v>
      </c>
      <c r="J1519" s="1" t="s">
        <v>746</v>
      </c>
      <c r="K1519" s="1" t="s">
        <v>340</v>
      </c>
      <c r="L1519" s="2">
        <v>393</v>
      </c>
      <c r="M1519" s="1" t="s">
        <v>2098</v>
      </c>
      <c r="N1519" s="1" t="s">
        <v>887</v>
      </c>
      <c r="O1519" s="1" t="s">
        <v>170</v>
      </c>
      <c r="P1519" s="1" t="s">
        <v>1312</v>
      </c>
      <c r="Q1519" s="1" t="s">
        <v>1486</v>
      </c>
      <c r="R1519" s="1" t="s">
        <v>218</v>
      </c>
      <c r="S1519" s="1" t="s">
        <v>759</v>
      </c>
      <c r="T1519" s="1" t="s">
        <v>2132</v>
      </c>
      <c r="U1519" s="1" t="s">
        <v>1791</v>
      </c>
      <c r="V1519" s="1"/>
      <c r="W1519" s="1" t="s">
        <v>667</v>
      </c>
      <c r="X1519" s="1" t="e">
        <f t="shared" si="115"/>
        <v>#N/A</v>
      </c>
      <c r="Y1519" s="1" t="e">
        <f t="shared" si="116"/>
        <v>#N/A</v>
      </c>
      <c r="Z1519" s="1" t="e">
        <f t="shared" si="117"/>
        <v>#N/A</v>
      </c>
      <c r="AA1519" s="1" t="e">
        <f t="shared" si="118"/>
        <v>#N/A</v>
      </c>
      <c r="AB1519" s="1" t="e">
        <f t="shared" si="119"/>
        <v>#N/A</v>
      </c>
    </row>
    <row r="1520" spans="1:28" hidden="1" x14ac:dyDescent="0.3">
      <c r="A1520" s="1">
        <v>1823</v>
      </c>
      <c r="B1520" s="1" t="s">
        <v>1277</v>
      </c>
      <c r="C1520" s="5">
        <v>44026.820960648147</v>
      </c>
      <c r="D1520" s="1" t="s">
        <v>6652</v>
      </c>
      <c r="E1520" s="1" t="s">
        <v>159</v>
      </c>
      <c r="F1520" s="1" t="s">
        <v>2061</v>
      </c>
      <c r="G1520" s="1" t="s">
        <v>653</v>
      </c>
      <c r="H1520" s="1" t="s">
        <v>765</v>
      </c>
      <c r="I1520" s="1" t="s">
        <v>39</v>
      </c>
      <c r="J1520" s="1" t="s">
        <v>210</v>
      </c>
      <c r="K1520" s="1" t="s">
        <v>214</v>
      </c>
      <c r="L1520" s="2">
        <v>2</v>
      </c>
      <c r="M1520" s="1" t="s">
        <v>838</v>
      </c>
      <c r="N1520" s="1" t="s">
        <v>887</v>
      </c>
      <c r="O1520" s="1" t="s">
        <v>170</v>
      </c>
      <c r="P1520" s="1" t="s">
        <v>2163</v>
      </c>
      <c r="Q1520" s="1" t="s">
        <v>210</v>
      </c>
      <c r="R1520" s="1" t="s">
        <v>218</v>
      </c>
      <c r="S1520" s="1" t="s">
        <v>1004</v>
      </c>
      <c r="T1520" s="1" t="s">
        <v>2132</v>
      </c>
      <c r="U1520" s="1" t="s">
        <v>1791</v>
      </c>
      <c r="V1520" s="1"/>
      <c r="W1520" s="1" t="s">
        <v>667</v>
      </c>
      <c r="X1520" s="1" t="e">
        <f t="shared" si="115"/>
        <v>#N/A</v>
      </c>
      <c r="Y1520" s="1" t="e">
        <f t="shared" si="116"/>
        <v>#N/A</v>
      </c>
      <c r="Z1520" s="1" t="e">
        <f t="shared" si="117"/>
        <v>#N/A</v>
      </c>
      <c r="AA1520" s="1" t="e">
        <f t="shared" si="118"/>
        <v>#N/A</v>
      </c>
      <c r="AB1520" s="1" t="e">
        <f t="shared" si="119"/>
        <v>#N/A</v>
      </c>
    </row>
    <row r="1521" spans="1:28" hidden="1" x14ac:dyDescent="0.3">
      <c r="A1521" s="1">
        <v>1825</v>
      </c>
      <c r="B1521" s="1" t="s">
        <v>340</v>
      </c>
      <c r="C1521" s="5">
        <v>44026.897974537038</v>
      </c>
      <c r="D1521" s="1" t="s">
        <v>6654</v>
      </c>
      <c r="E1521" s="1" t="s">
        <v>90</v>
      </c>
      <c r="F1521" s="1" t="s">
        <v>700</v>
      </c>
      <c r="G1521" s="1" t="s">
        <v>653</v>
      </c>
      <c r="H1521" s="1" t="s">
        <v>765</v>
      </c>
      <c r="I1521" s="1" t="s">
        <v>477</v>
      </c>
      <c r="J1521" s="1" t="s">
        <v>746</v>
      </c>
      <c r="K1521" s="1" t="s">
        <v>340</v>
      </c>
      <c r="L1521" s="2">
        <v>687</v>
      </c>
      <c r="M1521" s="1" t="s">
        <v>908</v>
      </c>
      <c r="N1521" s="1" t="s">
        <v>887</v>
      </c>
      <c r="O1521" s="1" t="s">
        <v>170</v>
      </c>
      <c r="P1521" s="1" t="s">
        <v>1080</v>
      </c>
      <c r="Q1521" s="1" t="s">
        <v>270</v>
      </c>
      <c r="R1521" s="1" t="s">
        <v>218</v>
      </c>
      <c r="S1521" s="1" t="s">
        <v>759</v>
      </c>
      <c r="T1521" s="1" t="s">
        <v>2132</v>
      </c>
      <c r="U1521" s="1" t="s">
        <v>1791</v>
      </c>
      <c r="V1521" s="1"/>
      <c r="W1521" s="1" t="s">
        <v>667</v>
      </c>
      <c r="X1521" s="1" t="e">
        <f t="shared" si="115"/>
        <v>#N/A</v>
      </c>
      <c r="Y1521" s="1" t="e">
        <f t="shared" si="116"/>
        <v>#N/A</v>
      </c>
      <c r="Z1521" s="1" t="e">
        <f t="shared" si="117"/>
        <v>#N/A</v>
      </c>
      <c r="AA1521" s="1" t="e">
        <f t="shared" si="118"/>
        <v>#N/A</v>
      </c>
      <c r="AB1521" s="1" t="e">
        <f t="shared" si="119"/>
        <v>#N/A</v>
      </c>
    </row>
    <row r="1522" spans="1:28" hidden="1" x14ac:dyDescent="0.3">
      <c r="A1522" s="1">
        <v>1826</v>
      </c>
      <c r="B1522" s="1" t="s">
        <v>1468</v>
      </c>
      <c r="C1522" s="5">
        <v>44027.558356481481</v>
      </c>
      <c r="D1522" s="1" t="s">
        <v>6655</v>
      </c>
      <c r="E1522" s="1" t="s">
        <v>216</v>
      </c>
      <c r="F1522" s="1" t="s">
        <v>691</v>
      </c>
      <c r="G1522" s="1" t="s">
        <v>653</v>
      </c>
      <c r="H1522" s="1" t="s">
        <v>765</v>
      </c>
      <c r="I1522" s="1" t="s">
        <v>39</v>
      </c>
      <c r="J1522" s="1" t="s">
        <v>217</v>
      </c>
      <c r="K1522" s="1" t="s">
        <v>214</v>
      </c>
      <c r="L1522" s="2">
        <v>914</v>
      </c>
      <c r="M1522" s="1" t="s">
        <v>711</v>
      </c>
      <c r="N1522" s="1" t="s">
        <v>887</v>
      </c>
      <c r="O1522" s="1" t="s">
        <v>170</v>
      </c>
      <c r="P1522" s="1" t="s">
        <v>1312</v>
      </c>
      <c r="Q1522" s="1" t="s">
        <v>1967</v>
      </c>
      <c r="R1522" s="1" t="s">
        <v>218</v>
      </c>
      <c r="S1522" s="1" t="s">
        <v>672</v>
      </c>
      <c r="T1522" s="1" t="s">
        <v>2132</v>
      </c>
      <c r="U1522" s="1" t="s">
        <v>1791</v>
      </c>
      <c r="V1522" s="1"/>
      <c r="W1522" s="1" t="s">
        <v>667</v>
      </c>
      <c r="X1522" s="1" t="e">
        <f t="shared" si="115"/>
        <v>#N/A</v>
      </c>
      <c r="Y1522" s="1" t="e">
        <f t="shared" si="116"/>
        <v>#N/A</v>
      </c>
      <c r="Z1522" s="1" t="e">
        <f t="shared" si="117"/>
        <v>#N/A</v>
      </c>
      <c r="AA1522" s="1" t="e">
        <f t="shared" si="118"/>
        <v>#N/A</v>
      </c>
      <c r="AB1522" s="1" t="e">
        <f t="shared" si="119"/>
        <v>#N/A</v>
      </c>
    </row>
    <row r="1523" spans="1:28" hidden="1" x14ac:dyDescent="0.3">
      <c r="A1523" s="1">
        <v>1827</v>
      </c>
      <c r="B1523" s="1" t="s">
        <v>906</v>
      </c>
      <c r="C1523" s="5">
        <v>44027.601620370369</v>
      </c>
      <c r="D1523" s="1" t="s">
        <v>6656</v>
      </c>
      <c r="E1523" s="1" t="s">
        <v>90</v>
      </c>
      <c r="F1523" s="1" t="s">
        <v>700</v>
      </c>
      <c r="G1523" s="1" t="s">
        <v>653</v>
      </c>
      <c r="H1523" s="1" t="s">
        <v>765</v>
      </c>
      <c r="I1523" s="1" t="s">
        <v>477</v>
      </c>
      <c r="J1523" s="1" t="s">
        <v>746</v>
      </c>
      <c r="K1523" s="1" t="s">
        <v>340</v>
      </c>
      <c r="L1523" s="2">
        <v>769</v>
      </c>
      <c r="M1523" s="1" t="s">
        <v>1268</v>
      </c>
      <c r="N1523" s="1" t="s">
        <v>887</v>
      </c>
      <c r="O1523" s="1" t="s">
        <v>170</v>
      </c>
      <c r="P1523" s="1" t="s">
        <v>758</v>
      </c>
      <c r="Q1523" s="1" t="s">
        <v>1486</v>
      </c>
      <c r="R1523" s="1" t="s">
        <v>218</v>
      </c>
      <c r="S1523" s="1" t="s">
        <v>218</v>
      </c>
      <c r="T1523" s="1" t="s">
        <v>2132</v>
      </c>
      <c r="U1523" s="1" t="s">
        <v>1791</v>
      </c>
      <c r="V1523" s="1"/>
      <c r="W1523" s="1" t="s">
        <v>667</v>
      </c>
      <c r="X1523" s="1" t="e">
        <f t="shared" si="115"/>
        <v>#N/A</v>
      </c>
      <c r="Y1523" s="1" t="e">
        <f t="shared" si="116"/>
        <v>#N/A</v>
      </c>
      <c r="Z1523" s="1" t="e">
        <f t="shared" si="117"/>
        <v>#N/A</v>
      </c>
      <c r="AA1523" s="1" t="e">
        <f t="shared" si="118"/>
        <v>#N/A</v>
      </c>
      <c r="AB1523" s="1" t="e">
        <f t="shared" si="119"/>
        <v>#N/A</v>
      </c>
    </row>
    <row r="1524" spans="1:28" hidden="1" x14ac:dyDescent="0.3">
      <c r="A1524" s="1">
        <v>1829</v>
      </c>
      <c r="B1524" s="1" t="s">
        <v>686</v>
      </c>
      <c r="C1524" s="5">
        <v>44028.511782407404</v>
      </c>
      <c r="D1524" s="1" t="s">
        <v>6657</v>
      </c>
      <c r="E1524" s="1" t="s">
        <v>48</v>
      </c>
      <c r="F1524" s="1" t="s">
        <v>652</v>
      </c>
      <c r="G1524" s="1" t="s">
        <v>653</v>
      </c>
      <c r="H1524" s="1" t="s">
        <v>765</v>
      </c>
      <c r="I1524" s="1" t="s">
        <v>427</v>
      </c>
      <c r="J1524" s="1" t="s">
        <v>128</v>
      </c>
      <c r="K1524" s="1" t="s">
        <v>40</v>
      </c>
      <c r="L1524" s="2">
        <v>185</v>
      </c>
      <c r="M1524" s="1" t="s">
        <v>1070</v>
      </c>
      <c r="N1524" s="1" t="s">
        <v>887</v>
      </c>
      <c r="O1524" s="1" t="s">
        <v>170</v>
      </c>
      <c r="P1524" s="1" t="s">
        <v>818</v>
      </c>
      <c r="Q1524" s="1" t="s">
        <v>1486</v>
      </c>
      <c r="R1524" s="1" t="s">
        <v>218</v>
      </c>
      <c r="S1524" s="1" t="s">
        <v>759</v>
      </c>
      <c r="T1524" s="1" t="s">
        <v>1770</v>
      </c>
      <c r="U1524" s="1" t="s">
        <v>851</v>
      </c>
      <c r="V1524" s="1"/>
      <c r="W1524" s="1" t="s">
        <v>852</v>
      </c>
      <c r="X1524" s="1" t="e">
        <f t="shared" si="115"/>
        <v>#N/A</v>
      </c>
      <c r="Y1524" s="1" t="e">
        <f t="shared" si="116"/>
        <v>#N/A</v>
      </c>
      <c r="Z1524" s="1" t="e">
        <f t="shared" si="117"/>
        <v>#N/A</v>
      </c>
      <c r="AA1524" s="1" t="e">
        <f t="shared" si="118"/>
        <v>#N/A</v>
      </c>
      <c r="AB1524" s="1" t="e">
        <f t="shared" si="119"/>
        <v>#N/A</v>
      </c>
    </row>
    <row r="1525" spans="1:28" hidden="1" x14ac:dyDescent="0.3">
      <c r="A1525" s="1">
        <v>1830</v>
      </c>
      <c r="B1525" s="1" t="s">
        <v>186</v>
      </c>
      <c r="C1525" s="5">
        <v>44028.638611111113</v>
      </c>
      <c r="D1525" s="1" t="s">
        <v>6658</v>
      </c>
      <c r="E1525" s="1" t="s">
        <v>78</v>
      </c>
      <c r="F1525" s="1" t="s">
        <v>662</v>
      </c>
      <c r="G1525" s="1" t="s">
        <v>653</v>
      </c>
      <c r="H1525" s="1" t="s">
        <v>765</v>
      </c>
      <c r="I1525" s="1" t="s">
        <v>884</v>
      </c>
      <c r="J1525" s="1" t="s">
        <v>79</v>
      </c>
      <c r="K1525" s="1" t="s">
        <v>186</v>
      </c>
      <c r="L1525" s="2">
        <v>930</v>
      </c>
      <c r="M1525" s="1" t="s">
        <v>769</v>
      </c>
      <c r="N1525" s="1" t="s">
        <v>887</v>
      </c>
      <c r="O1525" s="1" t="s">
        <v>170</v>
      </c>
      <c r="P1525" s="1" t="s">
        <v>758</v>
      </c>
      <c r="Q1525" s="1" t="s">
        <v>1486</v>
      </c>
      <c r="R1525" s="1" t="s">
        <v>218</v>
      </c>
      <c r="S1525" s="1" t="s">
        <v>759</v>
      </c>
      <c r="T1525" s="1" t="s">
        <v>1770</v>
      </c>
      <c r="U1525" s="1" t="s">
        <v>851</v>
      </c>
      <c r="V1525" s="1"/>
      <c r="W1525" s="1" t="s">
        <v>852</v>
      </c>
      <c r="X1525" s="1" t="e">
        <f t="shared" si="115"/>
        <v>#N/A</v>
      </c>
      <c r="Y1525" s="1" t="e">
        <f t="shared" si="116"/>
        <v>#N/A</v>
      </c>
      <c r="Z1525" s="1" t="e">
        <f t="shared" si="117"/>
        <v>#N/A</v>
      </c>
      <c r="AA1525" s="1" t="e">
        <f t="shared" si="118"/>
        <v>#N/A</v>
      </c>
      <c r="AB1525" s="1" t="e">
        <f t="shared" si="119"/>
        <v>#N/A</v>
      </c>
    </row>
    <row r="1526" spans="1:28" hidden="1" x14ac:dyDescent="0.3">
      <c r="A1526" s="1">
        <v>1831</v>
      </c>
      <c r="B1526" s="1" t="s">
        <v>54</v>
      </c>
      <c r="C1526" s="5">
        <v>44028.664074074077</v>
      </c>
      <c r="D1526" s="1" t="s">
        <v>6659</v>
      </c>
      <c r="E1526" s="1" t="s">
        <v>61</v>
      </c>
      <c r="F1526" s="1" t="s">
        <v>719</v>
      </c>
      <c r="G1526" s="1" t="s">
        <v>653</v>
      </c>
      <c r="H1526" s="1" t="s">
        <v>765</v>
      </c>
      <c r="I1526" s="1" t="s">
        <v>55</v>
      </c>
      <c r="J1526" s="1" t="s">
        <v>62</v>
      </c>
      <c r="K1526" s="1" t="s">
        <v>54</v>
      </c>
      <c r="L1526" s="2">
        <v>297</v>
      </c>
      <c r="M1526" s="1" t="s">
        <v>1023</v>
      </c>
      <c r="N1526" s="1" t="s">
        <v>6618</v>
      </c>
      <c r="O1526" s="1" t="s">
        <v>170</v>
      </c>
      <c r="P1526" s="1" t="s">
        <v>1464</v>
      </c>
      <c r="Q1526" s="1" t="s">
        <v>177</v>
      </c>
      <c r="R1526" s="1" t="s">
        <v>218</v>
      </c>
      <c r="S1526" s="1" t="s">
        <v>759</v>
      </c>
      <c r="T1526" s="1" t="s">
        <v>2132</v>
      </c>
      <c r="U1526" s="1" t="s">
        <v>1791</v>
      </c>
      <c r="V1526" s="1"/>
      <c r="W1526" s="1" t="s">
        <v>667</v>
      </c>
      <c r="X1526" s="1" t="e">
        <f t="shared" si="115"/>
        <v>#N/A</v>
      </c>
      <c r="Y1526" s="1" t="e">
        <f t="shared" si="116"/>
        <v>#N/A</v>
      </c>
      <c r="Z1526" s="1" t="e">
        <f t="shared" si="117"/>
        <v>#N/A</v>
      </c>
      <c r="AA1526" s="1" t="e">
        <f t="shared" si="118"/>
        <v>#N/A</v>
      </c>
      <c r="AB1526" s="1" t="e">
        <f t="shared" si="119"/>
        <v>#N/A</v>
      </c>
    </row>
    <row r="1527" spans="1:28" hidden="1" x14ac:dyDescent="0.3">
      <c r="A1527" s="1">
        <v>1832</v>
      </c>
      <c r="B1527" s="1" t="s">
        <v>340</v>
      </c>
      <c r="C1527" s="5">
        <v>44028.685486111113</v>
      </c>
      <c r="D1527" s="1" t="s">
        <v>6660</v>
      </c>
      <c r="E1527" s="1" t="s">
        <v>90</v>
      </c>
      <c r="F1527" s="1" t="s">
        <v>700</v>
      </c>
      <c r="G1527" s="1" t="s">
        <v>653</v>
      </c>
      <c r="H1527" s="1" t="s">
        <v>765</v>
      </c>
      <c r="I1527" s="1" t="s">
        <v>477</v>
      </c>
      <c r="J1527" s="1" t="s">
        <v>210</v>
      </c>
      <c r="K1527" s="1" t="s">
        <v>340</v>
      </c>
      <c r="L1527" s="2">
        <v>704</v>
      </c>
      <c r="M1527" s="1" t="s">
        <v>747</v>
      </c>
      <c r="N1527" s="1" t="s">
        <v>887</v>
      </c>
      <c r="O1527" s="1" t="s">
        <v>170</v>
      </c>
      <c r="P1527" s="1" t="s">
        <v>1312</v>
      </c>
      <c r="Q1527" s="1" t="s">
        <v>1486</v>
      </c>
      <c r="R1527" s="1" t="s">
        <v>218</v>
      </c>
      <c r="S1527" s="1" t="s">
        <v>759</v>
      </c>
      <c r="T1527" s="1" t="s">
        <v>2132</v>
      </c>
      <c r="U1527" s="1" t="s">
        <v>1791</v>
      </c>
      <c r="V1527" s="1"/>
      <c r="W1527" s="1" t="s">
        <v>667</v>
      </c>
      <c r="X1527" s="1" t="e">
        <f t="shared" si="115"/>
        <v>#N/A</v>
      </c>
      <c r="Y1527" s="1" t="e">
        <f t="shared" si="116"/>
        <v>#N/A</v>
      </c>
      <c r="Z1527" s="1" t="e">
        <f t="shared" si="117"/>
        <v>#N/A</v>
      </c>
      <c r="AA1527" s="1" t="e">
        <f t="shared" si="118"/>
        <v>#N/A</v>
      </c>
      <c r="AB1527" s="1" t="e">
        <f t="shared" si="119"/>
        <v>#N/A</v>
      </c>
    </row>
    <row r="1528" spans="1:28" hidden="1" x14ac:dyDescent="0.3">
      <c r="A1528" s="1">
        <v>1833</v>
      </c>
      <c r="B1528" s="1" t="s">
        <v>855</v>
      </c>
      <c r="C1528" s="5">
        <v>44028.734594907408</v>
      </c>
      <c r="D1528" s="1" t="s">
        <v>6661</v>
      </c>
      <c r="E1528" s="1" t="s">
        <v>90</v>
      </c>
      <c r="F1528" s="1" t="s">
        <v>700</v>
      </c>
      <c r="G1528" s="1" t="s">
        <v>653</v>
      </c>
      <c r="H1528" s="1" t="s">
        <v>765</v>
      </c>
      <c r="I1528" s="1" t="s">
        <v>85</v>
      </c>
      <c r="J1528" s="1" t="s">
        <v>109</v>
      </c>
      <c r="K1528" s="1" t="s">
        <v>103</v>
      </c>
      <c r="L1528" s="2">
        <v>666</v>
      </c>
      <c r="M1528" s="1" t="s">
        <v>733</v>
      </c>
      <c r="N1528" s="1" t="s">
        <v>887</v>
      </c>
      <c r="O1528" s="1" t="s">
        <v>170</v>
      </c>
      <c r="P1528" s="1" t="s">
        <v>1080</v>
      </c>
      <c r="Q1528" s="1" t="s">
        <v>1486</v>
      </c>
      <c r="R1528" s="1" t="s">
        <v>218</v>
      </c>
      <c r="S1528" s="1" t="s">
        <v>1141</v>
      </c>
      <c r="T1528" s="1" t="s">
        <v>2132</v>
      </c>
      <c r="U1528" s="1" t="s">
        <v>1791</v>
      </c>
      <c r="V1528" s="1"/>
      <c r="W1528" s="1" t="s">
        <v>667</v>
      </c>
      <c r="X1528" s="1" t="e">
        <f t="shared" si="115"/>
        <v>#N/A</v>
      </c>
      <c r="Y1528" s="1" t="e">
        <f t="shared" si="116"/>
        <v>#N/A</v>
      </c>
      <c r="Z1528" s="1" t="e">
        <f t="shared" si="117"/>
        <v>#N/A</v>
      </c>
      <c r="AA1528" s="1" t="e">
        <f t="shared" si="118"/>
        <v>#N/A</v>
      </c>
      <c r="AB1528" s="1" t="e">
        <f t="shared" si="119"/>
        <v>#N/A</v>
      </c>
    </row>
    <row r="1529" spans="1:28" hidden="1" x14ac:dyDescent="0.3">
      <c r="A1529" s="1">
        <v>1834</v>
      </c>
      <c r="B1529" s="1" t="s">
        <v>760</v>
      </c>
      <c r="C1529" s="5">
        <v>44029.522094907406</v>
      </c>
      <c r="D1529" s="1" t="s">
        <v>6662</v>
      </c>
      <c r="E1529" s="1" t="s">
        <v>48</v>
      </c>
      <c r="F1529" s="1" t="s">
        <v>652</v>
      </c>
      <c r="G1529" s="1" t="s">
        <v>653</v>
      </c>
      <c r="H1529" s="1" t="s">
        <v>765</v>
      </c>
      <c r="I1529" s="1" t="s">
        <v>123</v>
      </c>
      <c r="J1529" s="1" t="s">
        <v>128</v>
      </c>
      <c r="K1529" s="1" t="s">
        <v>122</v>
      </c>
      <c r="L1529" s="2">
        <v>700</v>
      </c>
      <c r="M1529" s="1" t="s">
        <v>680</v>
      </c>
      <c r="N1529" s="1" t="s">
        <v>887</v>
      </c>
      <c r="O1529" s="1" t="s">
        <v>170</v>
      </c>
      <c r="P1529" s="1" t="s">
        <v>758</v>
      </c>
      <c r="Q1529" s="1" t="s">
        <v>1486</v>
      </c>
      <c r="R1529" s="1" t="s">
        <v>218</v>
      </c>
      <c r="S1529" s="1" t="s">
        <v>1141</v>
      </c>
      <c r="T1529" s="1" t="s">
        <v>2132</v>
      </c>
      <c r="U1529" s="1" t="s">
        <v>1791</v>
      </c>
      <c r="V1529" s="1"/>
      <c r="W1529" s="1" t="s">
        <v>667</v>
      </c>
      <c r="X1529" s="1" t="e">
        <f t="shared" si="115"/>
        <v>#N/A</v>
      </c>
      <c r="Y1529" s="1" t="e">
        <f t="shared" si="116"/>
        <v>#N/A</v>
      </c>
      <c r="Z1529" s="1" t="e">
        <f t="shared" si="117"/>
        <v>#N/A</v>
      </c>
      <c r="AA1529" s="1" t="e">
        <f t="shared" si="118"/>
        <v>#N/A</v>
      </c>
      <c r="AB1529" s="1" t="e">
        <f t="shared" si="119"/>
        <v>#N/A</v>
      </c>
    </row>
    <row r="1530" spans="1:28" hidden="1" x14ac:dyDescent="0.3">
      <c r="A1530" s="1">
        <v>1835</v>
      </c>
      <c r="B1530" s="1" t="s">
        <v>340</v>
      </c>
      <c r="C1530" s="5">
        <v>44029.853935185187</v>
      </c>
      <c r="D1530" s="1" t="s">
        <v>6663</v>
      </c>
      <c r="E1530" s="1" t="s">
        <v>90</v>
      </c>
      <c r="F1530" s="1" t="s">
        <v>700</v>
      </c>
      <c r="G1530" s="1" t="s">
        <v>653</v>
      </c>
      <c r="H1530" s="1" t="s">
        <v>765</v>
      </c>
      <c r="I1530" s="1" t="s">
        <v>477</v>
      </c>
      <c r="J1530" s="1" t="s">
        <v>210</v>
      </c>
      <c r="K1530" s="1" t="s">
        <v>340</v>
      </c>
      <c r="L1530" s="2">
        <v>704</v>
      </c>
      <c r="M1530" s="1" t="s">
        <v>747</v>
      </c>
      <c r="N1530" s="1" t="s">
        <v>887</v>
      </c>
      <c r="O1530" s="1" t="s">
        <v>170</v>
      </c>
      <c r="P1530" s="1" t="s">
        <v>1312</v>
      </c>
      <c r="Q1530" s="1" t="s">
        <v>270</v>
      </c>
      <c r="R1530" s="1" t="s">
        <v>218</v>
      </c>
      <c r="S1530" s="1" t="s">
        <v>759</v>
      </c>
      <c r="T1530" s="1" t="s">
        <v>2132</v>
      </c>
      <c r="U1530" s="1" t="s">
        <v>1791</v>
      </c>
      <c r="V1530" s="1"/>
      <c r="W1530" s="1" t="s">
        <v>667</v>
      </c>
      <c r="X1530" s="1" t="e">
        <f t="shared" si="115"/>
        <v>#N/A</v>
      </c>
      <c r="Y1530" s="1" t="e">
        <f t="shared" si="116"/>
        <v>#N/A</v>
      </c>
      <c r="Z1530" s="1" t="e">
        <f t="shared" si="117"/>
        <v>#N/A</v>
      </c>
      <c r="AA1530" s="1" t="e">
        <f t="shared" si="118"/>
        <v>#N/A</v>
      </c>
      <c r="AB1530" s="1" t="e">
        <f t="shared" si="119"/>
        <v>#N/A</v>
      </c>
    </row>
    <row r="1531" spans="1:28" hidden="1" x14ac:dyDescent="0.3">
      <c r="A1531" s="1">
        <v>1836</v>
      </c>
      <c r="B1531" s="1" t="s">
        <v>1222</v>
      </c>
      <c r="C1531" s="5">
        <v>44032.481817129628</v>
      </c>
      <c r="D1531" s="1" t="s">
        <v>6664</v>
      </c>
      <c r="E1531" s="1" t="s">
        <v>139</v>
      </c>
      <c r="F1531" s="1" t="s">
        <v>713</v>
      </c>
      <c r="G1531" s="1" t="s">
        <v>653</v>
      </c>
      <c r="H1531" s="1" t="s">
        <v>765</v>
      </c>
      <c r="I1531" s="1" t="s">
        <v>55</v>
      </c>
      <c r="J1531" s="1" t="s">
        <v>277</v>
      </c>
      <c r="K1531" s="1" t="s">
        <v>650</v>
      </c>
      <c r="L1531" s="2">
        <v>611.20000000000005</v>
      </c>
      <c r="M1531" s="1" t="s">
        <v>1702</v>
      </c>
      <c r="N1531" s="1" t="s">
        <v>705</v>
      </c>
      <c r="O1531" s="1" t="s">
        <v>170</v>
      </c>
      <c r="P1531" s="1" t="s">
        <v>1312</v>
      </c>
      <c r="Q1531" s="1" t="s">
        <v>177</v>
      </c>
      <c r="R1531" s="1" t="s">
        <v>218</v>
      </c>
      <c r="S1531" s="1" t="s">
        <v>853</v>
      </c>
      <c r="T1531" s="1" t="s">
        <v>2132</v>
      </c>
      <c r="U1531" s="1" t="s">
        <v>815</v>
      </c>
      <c r="V1531" s="1"/>
      <c r="W1531" s="1" t="s">
        <v>1010</v>
      </c>
      <c r="X1531" s="1" t="e">
        <f t="shared" si="115"/>
        <v>#N/A</v>
      </c>
      <c r="Y1531" s="1" t="e">
        <f t="shared" si="116"/>
        <v>#N/A</v>
      </c>
      <c r="Z1531" s="1" t="e">
        <f t="shared" si="117"/>
        <v>#N/A</v>
      </c>
      <c r="AA1531" s="1" t="e">
        <f t="shared" si="118"/>
        <v>#N/A</v>
      </c>
      <c r="AB1531" s="1" t="e">
        <f t="shared" si="119"/>
        <v>#N/A</v>
      </c>
    </row>
    <row r="1532" spans="1:28" hidden="1" x14ac:dyDescent="0.3">
      <c r="A1532" s="1">
        <v>1837</v>
      </c>
      <c r="B1532" s="1" t="s">
        <v>1497</v>
      </c>
      <c r="C1532" s="5">
        <v>44032.798680555556</v>
      </c>
      <c r="D1532" s="1" t="s">
        <v>6665</v>
      </c>
      <c r="E1532" s="1" t="s">
        <v>48</v>
      </c>
      <c r="F1532" s="1" t="s">
        <v>652</v>
      </c>
      <c r="G1532" s="1" t="s">
        <v>653</v>
      </c>
      <c r="H1532" s="1" t="s">
        <v>765</v>
      </c>
      <c r="I1532" s="1" t="s">
        <v>55</v>
      </c>
      <c r="J1532" s="1" t="s">
        <v>50</v>
      </c>
      <c r="K1532" s="1" t="s">
        <v>650</v>
      </c>
      <c r="L1532" s="2">
        <v>722</v>
      </c>
      <c r="M1532" s="1" t="s">
        <v>1301</v>
      </c>
      <c r="N1532" s="1" t="s">
        <v>887</v>
      </c>
      <c r="O1532" s="1" t="s">
        <v>170</v>
      </c>
      <c r="P1532" s="1" t="s">
        <v>1312</v>
      </c>
      <c r="Q1532" s="1" t="s">
        <v>1486</v>
      </c>
      <c r="R1532" s="1" t="s">
        <v>218</v>
      </c>
      <c r="S1532" s="1" t="s">
        <v>759</v>
      </c>
      <c r="T1532" s="1" t="s">
        <v>2132</v>
      </c>
      <c r="U1532" s="1" t="s">
        <v>1791</v>
      </c>
      <c r="V1532" s="1"/>
      <c r="W1532" s="1" t="s">
        <v>667</v>
      </c>
      <c r="X1532" s="1" t="e">
        <f t="shared" si="115"/>
        <v>#N/A</v>
      </c>
      <c r="Y1532" s="1" t="e">
        <f t="shared" si="116"/>
        <v>#N/A</v>
      </c>
      <c r="Z1532" s="1" t="e">
        <f t="shared" si="117"/>
        <v>#N/A</v>
      </c>
      <c r="AA1532" s="1" t="e">
        <f t="shared" si="118"/>
        <v>#N/A</v>
      </c>
      <c r="AB1532" s="1" t="e">
        <f t="shared" si="119"/>
        <v>#N/A</v>
      </c>
    </row>
    <row r="1533" spans="1:28" hidden="1" x14ac:dyDescent="0.3">
      <c r="A1533" s="1">
        <v>1838</v>
      </c>
      <c r="B1533" s="1" t="s">
        <v>855</v>
      </c>
      <c r="C1533" s="5">
        <v>44035.712361111109</v>
      </c>
      <c r="D1533" s="1" t="s">
        <v>6666</v>
      </c>
      <c r="E1533" s="1" t="s">
        <v>90</v>
      </c>
      <c r="F1533" s="1" t="s">
        <v>700</v>
      </c>
      <c r="G1533" s="1" t="s">
        <v>653</v>
      </c>
      <c r="H1533" s="1" t="s">
        <v>765</v>
      </c>
      <c r="I1533" s="1" t="s">
        <v>85</v>
      </c>
      <c r="J1533" s="1" t="s">
        <v>109</v>
      </c>
      <c r="K1533" s="1" t="s">
        <v>103</v>
      </c>
      <c r="L1533" s="2">
        <v>666</v>
      </c>
      <c r="M1533" s="1" t="s">
        <v>733</v>
      </c>
      <c r="N1533" s="1" t="s">
        <v>887</v>
      </c>
      <c r="O1533" s="1" t="s">
        <v>170</v>
      </c>
      <c r="P1533" s="1" t="s">
        <v>1080</v>
      </c>
      <c r="Q1533" s="1" t="s">
        <v>1486</v>
      </c>
      <c r="R1533" s="1" t="s">
        <v>218</v>
      </c>
      <c r="S1533" s="1" t="s">
        <v>1141</v>
      </c>
      <c r="T1533" s="1" t="s">
        <v>2132</v>
      </c>
      <c r="U1533" s="1" t="s">
        <v>1791</v>
      </c>
      <c r="V1533" s="1"/>
      <c r="W1533" s="1" t="s">
        <v>667</v>
      </c>
      <c r="X1533" s="1" t="e">
        <f t="shared" si="115"/>
        <v>#N/A</v>
      </c>
      <c r="Y1533" s="1" t="e">
        <f t="shared" si="116"/>
        <v>#N/A</v>
      </c>
      <c r="Z1533" s="1" t="e">
        <f t="shared" si="117"/>
        <v>#N/A</v>
      </c>
      <c r="AA1533" s="1" t="e">
        <f t="shared" si="118"/>
        <v>#N/A</v>
      </c>
      <c r="AB1533" s="1" t="e">
        <f t="shared" si="119"/>
        <v>#N/A</v>
      </c>
    </row>
    <row r="1534" spans="1:28" hidden="1" x14ac:dyDescent="0.3">
      <c r="A1534" s="1">
        <v>1839</v>
      </c>
      <c r="B1534" s="1" t="s">
        <v>340</v>
      </c>
      <c r="C1534" s="5">
        <v>44039.782280092593</v>
      </c>
      <c r="D1534" s="1" t="s">
        <v>6788</v>
      </c>
      <c r="E1534" s="1" t="s">
        <v>90</v>
      </c>
      <c r="F1534" s="1" t="s">
        <v>700</v>
      </c>
      <c r="G1534" s="1" t="s">
        <v>653</v>
      </c>
      <c r="H1534" s="1" t="s">
        <v>765</v>
      </c>
      <c r="I1534" s="1" t="s">
        <v>477</v>
      </c>
      <c r="J1534" s="1" t="s">
        <v>210</v>
      </c>
      <c r="K1534" s="1" t="s">
        <v>340</v>
      </c>
      <c r="L1534" s="2">
        <v>704</v>
      </c>
      <c r="M1534" s="1" t="s">
        <v>747</v>
      </c>
      <c r="N1534" s="1" t="s">
        <v>887</v>
      </c>
      <c r="O1534" s="1" t="s">
        <v>170</v>
      </c>
      <c r="P1534" s="1" t="s">
        <v>1312</v>
      </c>
      <c r="Q1534" s="1" t="s">
        <v>1486</v>
      </c>
      <c r="R1534" s="1" t="s">
        <v>218</v>
      </c>
      <c r="S1534" s="1" t="s">
        <v>759</v>
      </c>
      <c r="T1534" s="1" t="s">
        <v>2132</v>
      </c>
      <c r="U1534" s="1" t="s">
        <v>1791</v>
      </c>
      <c r="V1534" s="1"/>
      <c r="W1534" s="1" t="s">
        <v>667</v>
      </c>
      <c r="X1534" s="1" t="e">
        <f t="shared" si="115"/>
        <v>#N/A</v>
      </c>
      <c r="Y1534" s="1" t="e">
        <f t="shared" si="116"/>
        <v>#N/A</v>
      </c>
      <c r="Z1534" s="1" t="e">
        <f t="shared" si="117"/>
        <v>#N/A</v>
      </c>
      <c r="AA1534" s="1" t="e">
        <f t="shared" si="118"/>
        <v>#N/A</v>
      </c>
      <c r="AB1534" s="1" t="e">
        <f t="shared" si="119"/>
        <v>#N/A</v>
      </c>
    </row>
    <row r="1535" spans="1:28" hidden="1" x14ac:dyDescent="0.3">
      <c r="A1535" s="1">
        <v>1840</v>
      </c>
      <c r="B1535" s="1" t="s">
        <v>340</v>
      </c>
      <c r="C1535" s="5">
        <v>44043.742858796293</v>
      </c>
      <c r="D1535" s="1" t="s">
        <v>6789</v>
      </c>
      <c r="E1535" s="1" t="s">
        <v>90</v>
      </c>
      <c r="F1535" s="1" t="s">
        <v>700</v>
      </c>
      <c r="G1535" s="1" t="s">
        <v>653</v>
      </c>
      <c r="H1535" s="1" t="s">
        <v>765</v>
      </c>
      <c r="I1535" s="1" t="s">
        <v>477</v>
      </c>
      <c r="J1535" s="1" t="s">
        <v>210</v>
      </c>
      <c r="K1535" s="1" t="s">
        <v>340</v>
      </c>
      <c r="L1535" s="2">
        <v>704</v>
      </c>
      <c r="M1535" s="1" t="s">
        <v>747</v>
      </c>
      <c r="N1535" s="1" t="s">
        <v>887</v>
      </c>
      <c r="O1535" s="1" t="s">
        <v>170</v>
      </c>
      <c r="P1535" s="1" t="s">
        <v>1312</v>
      </c>
      <c r="Q1535" s="1" t="s">
        <v>1486</v>
      </c>
      <c r="R1535" s="1" t="s">
        <v>218</v>
      </c>
      <c r="S1535" s="1" t="s">
        <v>759</v>
      </c>
      <c r="T1535" s="1" t="s">
        <v>2132</v>
      </c>
      <c r="U1535" s="1" t="s">
        <v>1791</v>
      </c>
      <c r="V1535" s="1"/>
      <c r="W1535" s="1" t="s">
        <v>667</v>
      </c>
      <c r="X1535" s="1" t="e">
        <f t="shared" si="115"/>
        <v>#N/A</v>
      </c>
      <c r="Y1535" s="1" t="e">
        <f t="shared" si="116"/>
        <v>#N/A</v>
      </c>
      <c r="Z1535" s="1" t="e">
        <f t="shared" si="117"/>
        <v>#N/A</v>
      </c>
      <c r="AA1535" s="1" t="e">
        <f t="shared" si="118"/>
        <v>#N/A</v>
      </c>
      <c r="AB1535" s="1" t="e">
        <f t="shared" si="119"/>
        <v>#N/A</v>
      </c>
    </row>
    <row r="1536" spans="1:28" hidden="1" x14ac:dyDescent="0.3">
      <c r="A1536" s="1">
        <v>1841</v>
      </c>
      <c r="B1536" s="1" t="s">
        <v>340</v>
      </c>
      <c r="C1536" s="5">
        <v>44043.747534722221</v>
      </c>
      <c r="D1536" s="1" t="s">
        <v>6790</v>
      </c>
      <c r="E1536" s="1" t="s">
        <v>90</v>
      </c>
      <c r="F1536" s="1" t="s">
        <v>700</v>
      </c>
      <c r="G1536" s="1" t="s">
        <v>653</v>
      </c>
      <c r="H1536" s="1" t="s">
        <v>765</v>
      </c>
      <c r="I1536" s="1" t="s">
        <v>477</v>
      </c>
      <c r="J1536" s="1" t="s">
        <v>210</v>
      </c>
      <c r="K1536" s="1" t="s">
        <v>340</v>
      </c>
      <c r="L1536" s="2">
        <v>704</v>
      </c>
      <c r="M1536" s="1" t="s">
        <v>747</v>
      </c>
      <c r="N1536" s="1" t="s">
        <v>887</v>
      </c>
      <c r="O1536" s="1" t="s">
        <v>170</v>
      </c>
      <c r="P1536" s="1" t="s">
        <v>1312</v>
      </c>
      <c r="Q1536" s="1" t="s">
        <v>1486</v>
      </c>
      <c r="R1536" s="1" t="s">
        <v>218</v>
      </c>
      <c r="S1536" s="1" t="s">
        <v>759</v>
      </c>
      <c r="T1536" s="1" t="s">
        <v>2132</v>
      </c>
      <c r="U1536" s="1" t="s">
        <v>1791</v>
      </c>
      <c r="V1536" s="1"/>
      <c r="W1536" s="1" t="s">
        <v>667</v>
      </c>
      <c r="X1536" s="1" t="e">
        <f t="shared" si="115"/>
        <v>#N/A</v>
      </c>
      <c r="Y1536" s="1" t="e">
        <f t="shared" si="116"/>
        <v>#N/A</v>
      </c>
      <c r="Z1536" s="1" t="e">
        <f t="shared" si="117"/>
        <v>#N/A</v>
      </c>
      <c r="AA1536" s="1" t="e">
        <f t="shared" si="118"/>
        <v>#N/A</v>
      </c>
      <c r="AB1536" s="1" t="e">
        <f t="shared" si="119"/>
        <v>#N/A</v>
      </c>
    </row>
    <row r="1537" spans="1:28" hidden="1" x14ac:dyDescent="0.3">
      <c r="A1537" s="1">
        <v>1842</v>
      </c>
      <c r="B1537" s="1" t="s">
        <v>340</v>
      </c>
      <c r="C1537" s="5">
        <v>44043.754270833335</v>
      </c>
      <c r="D1537" s="1" t="s">
        <v>6791</v>
      </c>
      <c r="E1537" s="1" t="s">
        <v>90</v>
      </c>
      <c r="F1537" s="1" t="s">
        <v>700</v>
      </c>
      <c r="G1537" s="1" t="s">
        <v>653</v>
      </c>
      <c r="H1537" s="1" t="s">
        <v>765</v>
      </c>
      <c r="I1537" s="1" t="s">
        <v>477</v>
      </c>
      <c r="J1537" s="1" t="s">
        <v>210</v>
      </c>
      <c r="K1537" s="1" t="s">
        <v>340</v>
      </c>
      <c r="L1537" s="2">
        <v>704</v>
      </c>
      <c r="M1537" s="1" t="s">
        <v>747</v>
      </c>
      <c r="N1537" s="1" t="s">
        <v>887</v>
      </c>
      <c r="O1537" s="1" t="s">
        <v>170</v>
      </c>
      <c r="P1537" s="1" t="s">
        <v>1312</v>
      </c>
      <c r="Q1537" s="1" t="s">
        <v>1486</v>
      </c>
      <c r="R1537" s="1" t="s">
        <v>218</v>
      </c>
      <c r="S1537" s="1" t="s">
        <v>759</v>
      </c>
      <c r="T1537" s="1" t="s">
        <v>2132</v>
      </c>
      <c r="U1537" s="1" t="s">
        <v>1791</v>
      </c>
      <c r="V1537" s="1"/>
      <c r="W1537" s="1" t="s">
        <v>667</v>
      </c>
      <c r="X1537" s="1" t="e">
        <f t="shared" si="115"/>
        <v>#N/A</v>
      </c>
      <c r="Y1537" s="1" t="e">
        <f t="shared" si="116"/>
        <v>#N/A</v>
      </c>
      <c r="Z1537" s="1" t="e">
        <f t="shared" si="117"/>
        <v>#N/A</v>
      </c>
      <c r="AA1537" s="1" t="e">
        <f t="shared" si="118"/>
        <v>#N/A</v>
      </c>
      <c r="AB1537" s="1" t="e">
        <f t="shared" si="119"/>
        <v>#N/A</v>
      </c>
    </row>
    <row r="1538" spans="1:28" hidden="1" x14ac:dyDescent="0.3">
      <c r="A1538" s="1">
        <v>1843</v>
      </c>
      <c r="B1538" s="1" t="s">
        <v>340</v>
      </c>
      <c r="C1538" s="5">
        <v>44046.764467592591</v>
      </c>
      <c r="D1538" s="1" t="s">
        <v>6792</v>
      </c>
      <c r="E1538" s="1" t="s">
        <v>90</v>
      </c>
      <c r="F1538" s="1" t="s">
        <v>700</v>
      </c>
      <c r="G1538" s="1" t="s">
        <v>653</v>
      </c>
      <c r="H1538" s="1" t="s">
        <v>765</v>
      </c>
      <c r="I1538" s="1" t="s">
        <v>477</v>
      </c>
      <c r="J1538" s="1" t="s">
        <v>210</v>
      </c>
      <c r="K1538" s="1" t="s">
        <v>340</v>
      </c>
      <c r="L1538" s="2">
        <v>704</v>
      </c>
      <c r="M1538" s="1" t="s">
        <v>747</v>
      </c>
      <c r="N1538" s="1" t="s">
        <v>887</v>
      </c>
      <c r="O1538" s="1" t="s">
        <v>170</v>
      </c>
      <c r="P1538" s="1" t="s">
        <v>1312</v>
      </c>
      <c r="Q1538" s="1" t="s">
        <v>1486</v>
      </c>
      <c r="R1538" s="1" t="s">
        <v>218</v>
      </c>
      <c r="S1538" s="1" t="s">
        <v>759</v>
      </c>
      <c r="T1538" s="1" t="s">
        <v>2132</v>
      </c>
      <c r="U1538" s="1" t="s">
        <v>1791</v>
      </c>
      <c r="V1538" s="1"/>
      <c r="W1538" s="1" t="s">
        <v>667</v>
      </c>
      <c r="X1538" s="1" t="e">
        <f t="shared" ref="X1538:X1601" si="120">VLOOKUP(A1538,h_estimacion,1,FALSE)</f>
        <v>#N/A</v>
      </c>
      <c r="Y1538" s="1" t="e">
        <f t="shared" ref="Y1538:Y1601" si="121">VLOOKUP(A1538,h_estimacion,18,FALSE)</f>
        <v>#N/A</v>
      </c>
      <c r="Z1538" s="1" t="e">
        <f t="shared" ref="Z1538:Z1601" si="122">VLOOKUP(A1538,h_project,1,FALSE)</f>
        <v>#N/A</v>
      </c>
      <c r="AA1538" s="1" t="e">
        <f t="shared" ref="AA1538:AA1601" si="123">VLOOKUP(A1538,h_project,4,FALSE)</f>
        <v>#N/A</v>
      </c>
      <c r="AB1538" s="1" t="e">
        <f t="shared" ref="AB1538:AB1601" si="124">VLOOKUP(A1538,ds,1,FALSE)</f>
        <v>#N/A</v>
      </c>
    </row>
    <row r="1539" spans="1:28" hidden="1" x14ac:dyDescent="0.3">
      <c r="A1539" s="1">
        <v>1844</v>
      </c>
      <c r="B1539" s="1" t="s">
        <v>340</v>
      </c>
      <c r="C1539" s="5">
        <v>44046.770312499997</v>
      </c>
      <c r="D1539" s="1" t="s">
        <v>6793</v>
      </c>
      <c r="E1539" s="1" t="s">
        <v>90</v>
      </c>
      <c r="F1539" s="1" t="s">
        <v>700</v>
      </c>
      <c r="G1539" s="1" t="s">
        <v>653</v>
      </c>
      <c r="H1539" s="1" t="s">
        <v>765</v>
      </c>
      <c r="I1539" s="1" t="s">
        <v>477</v>
      </c>
      <c r="J1539" s="1" t="s">
        <v>210</v>
      </c>
      <c r="K1539" s="1" t="s">
        <v>340</v>
      </c>
      <c r="L1539" s="2">
        <v>704</v>
      </c>
      <c r="M1539" s="1" t="s">
        <v>747</v>
      </c>
      <c r="N1539" s="1" t="s">
        <v>887</v>
      </c>
      <c r="O1539" s="1" t="s">
        <v>170</v>
      </c>
      <c r="P1539" s="1" t="s">
        <v>1312</v>
      </c>
      <c r="Q1539" s="1" t="s">
        <v>1486</v>
      </c>
      <c r="R1539" s="1" t="s">
        <v>218</v>
      </c>
      <c r="S1539" s="1" t="s">
        <v>759</v>
      </c>
      <c r="T1539" s="1" t="s">
        <v>2132</v>
      </c>
      <c r="U1539" s="1" t="s">
        <v>1791</v>
      </c>
      <c r="V1539" s="1"/>
      <c r="W1539" s="1" t="s">
        <v>667</v>
      </c>
      <c r="X1539" s="1" t="e">
        <f t="shared" si="120"/>
        <v>#N/A</v>
      </c>
      <c r="Y1539" s="1" t="e">
        <f t="shared" si="121"/>
        <v>#N/A</v>
      </c>
      <c r="Z1539" s="1" t="e">
        <f t="shared" si="122"/>
        <v>#N/A</v>
      </c>
      <c r="AA1539" s="1" t="e">
        <f t="shared" si="123"/>
        <v>#N/A</v>
      </c>
      <c r="AB1539" s="1" t="e">
        <f t="shared" si="124"/>
        <v>#N/A</v>
      </c>
    </row>
    <row r="1540" spans="1:28" hidden="1" x14ac:dyDescent="0.3">
      <c r="A1540" s="1">
        <v>1845</v>
      </c>
      <c r="B1540" s="1" t="s">
        <v>73</v>
      </c>
      <c r="C1540" s="5">
        <v>44047.696018518516</v>
      </c>
      <c r="D1540" s="1" t="s">
        <v>6794</v>
      </c>
      <c r="E1540" s="1" t="s">
        <v>78</v>
      </c>
      <c r="F1540" s="1" t="s">
        <v>662</v>
      </c>
      <c r="G1540" s="1" t="s">
        <v>653</v>
      </c>
      <c r="H1540" s="1" t="s">
        <v>765</v>
      </c>
      <c r="I1540" s="1" t="s">
        <v>39</v>
      </c>
      <c r="J1540" s="1" t="s">
        <v>79</v>
      </c>
      <c r="K1540" s="1" t="s">
        <v>73</v>
      </c>
      <c r="L1540" s="2">
        <v>919</v>
      </c>
      <c r="M1540" s="1" t="s">
        <v>664</v>
      </c>
      <c r="N1540" s="1" t="s">
        <v>887</v>
      </c>
      <c r="O1540" s="1" t="s">
        <v>170</v>
      </c>
      <c r="P1540" s="1" t="s">
        <v>1312</v>
      </c>
      <c r="Q1540" s="1" t="s">
        <v>1486</v>
      </c>
      <c r="R1540" s="1" t="s">
        <v>218</v>
      </c>
      <c r="S1540" s="1" t="s">
        <v>1004</v>
      </c>
      <c r="T1540" s="1" t="s">
        <v>1770</v>
      </c>
      <c r="U1540" s="1" t="s">
        <v>851</v>
      </c>
      <c r="V1540" s="1"/>
      <c r="W1540" s="1" t="s">
        <v>852</v>
      </c>
      <c r="X1540" s="1" t="e">
        <f t="shared" si="120"/>
        <v>#N/A</v>
      </c>
      <c r="Y1540" s="1" t="e">
        <f t="shared" si="121"/>
        <v>#N/A</v>
      </c>
      <c r="Z1540" s="1" t="e">
        <f t="shared" si="122"/>
        <v>#N/A</v>
      </c>
      <c r="AA1540" s="1" t="e">
        <f t="shared" si="123"/>
        <v>#N/A</v>
      </c>
      <c r="AB1540" s="1" t="e">
        <f t="shared" si="124"/>
        <v>#N/A</v>
      </c>
    </row>
    <row r="1541" spans="1:28" hidden="1" x14ac:dyDescent="0.3">
      <c r="A1541" s="1">
        <v>1846</v>
      </c>
      <c r="B1541" s="1" t="s">
        <v>340</v>
      </c>
      <c r="C1541" s="5">
        <v>44047.703287037039</v>
      </c>
      <c r="D1541" s="1" t="s">
        <v>6795</v>
      </c>
      <c r="E1541" s="1" t="s">
        <v>90</v>
      </c>
      <c r="F1541" s="1" t="s">
        <v>700</v>
      </c>
      <c r="G1541" s="1" t="s">
        <v>653</v>
      </c>
      <c r="H1541" s="1" t="s">
        <v>765</v>
      </c>
      <c r="I1541" s="1" t="s">
        <v>477</v>
      </c>
      <c r="J1541" s="1" t="s">
        <v>210</v>
      </c>
      <c r="K1541" s="1" t="s">
        <v>340</v>
      </c>
      <c r="L1541" s="2">
        <v>704</v>
      </c>
      <c r="M1541" s="1" t="s">
        <v>747</v>
      </c>
      <c r="N1541" s="1" t="s">
        <v>887</v>
      </c>
      <c r="O1541" s="1" t="s">
        <v>170</v>
      </c>
      <c r="P1541" s="1" t="s">
        <v>1312</v>
      </c>
      <c r="Q1541" s="1" t="s">
        <v>1486</v>
      </c>
      <c r="R1541" s="1" t="s">
        <v>218</v>
      </c>
      <c r="S1541" s="1" t="s">
        <v>759</v>
      </c>
      <c r="T1541" s="1" t="s">
        <v>2132</v>
      </c>
      <c r="U1541" s="1" t="s">
        <v>1791</v>
      </c>
      <c r="V1541" s="1"/>
      <c r="W1541" s="1" t="s">
        <v>667</v>
      </c>
      <c r="X1541" s="1" t="e">
        <f t="shared" si="120"/>
        <v>#N/A</v>
      </c>
      <c r="Y1541" s="1" t="e">
        <f t="shared" si="121"/>
        <v>#N/A</v>
      </c>
      <c r="Z1541" s="1" t="e">
        <f t="shared" si="122"/>
        <v>#N/A</v>
      </c>
      <c r="AA1541" s="1" t="e">
        <f t="shared" si="123"/>
        <v>#N/A</v>
      </c>
      <c r="AB1541" s="1" t="e">
        <f t="shared" si="124"/>
        <v>#N/A</v>
      </c>
    </row>
    <row r="1542" spans="1:28" hidden="1" x14ac:dyDescent="0.3">
      <c r="A1542" s="1">
        <v>1848</v>
      </c>
      <c r="B1542" s="1" t="s">
        <v>340</v>
      </c>
      <c r="C1542" s="5">
        <v>44048.8518287037</v>
      </c>
      <c r="D1542" s="1" t="s">
        <v>6798</v>
      </c>
      <c r="E1542" s="1" t="s">
        <v>90</v>
      </c>
      <c r="F1542" s="1" t="s">
        <v>700</v>
      </c>
      <c r="G1542" s="1" t="s">
        <v>653</v>
      </c>
      <c r="H1542" s="1" t="s">
        <v>765</v>
      </c>
      <c r="I1542" s="1" t="s">
        <v>477</v>
      </c>
      <c r="J1542" s="1" t="s">
        <v>210</v>
      </c>
      <c r="K1542" s="1" t="s">
        <v>340</v>
      </c>
      <c r="L1542" s="2">
        <v>704</v>
      </c>
      <c r="M1542" s="1" t="s">
        <v>747</v>
      </c>
      <c r="N1542" s="1" t="s">
        <v>887</v>
      </c>
      <c r="O1542" s="1" t="s">
        <v>170</v>
      </c>
      <c r="P1542" s="1" t="s">
        <v>1312</v>
      </c>
      <c r="Q1542" s="1" t="s">
        <v>1486</v>
      </c>
      <c r="R1542" s="1" t="s">
        <v>218</v>
      </c>
      <c r="S1542" s="1" t="s">
        <v>759</v>
      </c>
      <c r="T1542" s="1" t="s">
        <v>2132</v>
      </c>
      <c r="U1542" s="1" t="s">
        <v>1791</v>
      </c>
      <c r="V1542" s="1"/>
      <c r="W1542" s="1" t="s">
        <v>667</v>
      </c>
      <c r="X1542" s="1" t="e">
        <f t="shared" si="120"/>
        <v>#N/A</v>
      </c>
      <c r="Y1542" s="1" t="e">
        <f t="shared" si="121"/>
        <v>#N/A</v>
      </c>
      <c r="Z1542" s="1" t="e">
        <f t="shared" si="122"/>
        <v>#N/A</v>
      </c>
      <c r="AA1542" s="1" t="e">
        <f t="shared" si="123"/>
        <v>#N/A</v>
      </c>
      <c r="AB1542" s="1" t="e">
        <f t="shared" si="124"/>
        <v>#N/A</v>
      </c>
    </row>
    <row r="1543" spans="1:28" hidden="1" x14ac:dyDescent="0.3">
      <c r="A1543" s="1">
        <v>1849</v>
      </c>
      <c r="B1543" s="1" t="s">
        <v>760</v>
      </c>
      <c r="C1543" s="5">
        <v>44049.528032407405</v>
      </c>
      <c r="D1543" s="1" t="s">
        <v>6799</v>
      </c>
      <c r="E1543" s="1" t="s">
        <v>48</v>
      </c>
      <c r="F1543" s="1" t="s">
        <v>652</v>
      </c>
      <c r="G1543" s="1" t="s">
        <v>653</v>
      </c>
      <c r="H1543" s="1" t="s">
        <v>765</v>
      </c>
      <c r="I1543" s="1" t="s">
        <v>123</v>
      </c>
      <c r="J1543" s="1" t="s">
        <v>128</v>
      </c>
      <c r="K1543" s="1" t="s">
        <v>122</v>
      </c>
      <c r="L1543" s="2">
        <v>700</v>
      </c>
      <c r="M1543" s="1" t="s">
        <v>680</v>
      </c>
      <c r="N1543" s="1" t="s">
        <v>887</v>
      </c>
      <c r="O1543" s="1" t="s">
        <v>170</v>
      </c>
      <c r="P1543" s="1" t="s">
        <v>758</v>
      </c>
      <c r="Q1543" s="1" t="s">
        <v>58</v>
      </c>
      <c r="R1543" s="1" t="s">
        <v>218</v>
      </c>
      <c r="S1543" s="1" t="s">
        <v>1141</v>
      </c>
      <c r="T1543" s="1" t="s">
        <v>2132</v>
      </c>
      <c r="U1543" s="1" t="s">
        <v>815</v>
      </c>
      <c r="V1543" s="1"/>
      <c r="W1543" s="1" t="s">
        <v>1010</v>
      </c>
      <c r="X1543" s="1" t="e">
        <f t="shared" si="120"/>
        <v>#N/A</v>
      </c>
      <c r="Y1543" s="1" t="e">
        <f t="shared" si="121"/>
        <v>#N/A</v>
      </c>
      <c r="Z1543" s="1" t="e">
        <f t="shared" si="122"/>
        <v>#N/A</v>
      </c>
      <c r="AA1543" s="1" t="e">
        <f t="shared" si="123"/>
        <v>#N/A</v>
      </c>
      <c r="AB1543" s="1" t="e">
        <f t="shared" si="124"/>
        <v>#N/A</v>
      </c>
    </row>
    <row r="1544" spans="1:28" hidden="1" x14ac:dyDescent="0.3">
      <c r="A1544" s="1">
        <v>1850</v>
      </c>
      <c r="B1544" s="1" t="s">
        <v>1222</v>
      </c>
      <c r="C1544" s="5">
        <v>44049.798981481479</v>
      </c>
      <c r="D1544" s="1" t="s">
        <v>6800</v>
      </c>
      <c r="E1544" s="1" t="s">
        <v>48</v>
      </c>
      <c r="F1544" s="1" t="s">
        <v>652</v>
      </c>
      <c r="G1544" s="1" t="s">
        <v>653</v>
      </c>
      <c r="H1544" s="1" t="s">
        <v>765</v>
      </c>
      <c r="I1544" s="1" t="s">
        <v>55</v>
      </c>
      <c r="J1544" s="1" t="s">
        <v>277</v>
      </c>
      <c r="K1544" s="1" t="s">
        <v>650</v>
      </c>
      <c r="L1544" s="2">
        <v>614</v>
      </c>
      <c r="M1544" s="1" t="s">
        <v>808</v>
      </c>
      <c r="N1544" s="1" t="s">
        <v>887</v>
      </c>
      <c r="O1544" s="1" t="s">
        <v>170</v>
      </c>
      <c r="P1544" s="1" t="s">
        <v>2163</v>
      </c>
      <c r="Q1544" s="1" t="s">
        <v>1486</v>
      </c>
      <c r="R1544" s="1" t="s">
        <v>218</v>
      </c>
      <c r="S1544" s="1" t="s">
        <v>853</v>
      </c>
      <c r="T1544" s="1" t="s">
        <v>2132</v>
      </c>
      <c r="U1544" s="1" t="s">
        <v>1791</v>
      </c>
      <c r="V1544" s="1"/>
      <c r="W1544" s="1" t="s">
        <v>667</v>
      </c>
      <c r="X1544" s="1" t="e">
        <f t="shared" si="120"/>
        <v>#N/A</v>
      </c>
      <c r="Y1544" s="1" t="e">
        <f t="shared" si="121"/>
        <v>#N/A</v>
      </c>
      <c r="Z1544" s="1" t="e">
        <f t="shared" si="122"/>
        <v>#N/A</v>
      </c>
      <c r="AA1544" s="1" t="e">
        <f t="shared" si="123"/>
        <v>#N/A</v>
      </c>
      <c r="AB1544" s="1" t="e">
        <f t="shared" si="124"/>
        <v>#N/A</v>
      </c>
    </row>
    <row r="1545" spans="1:28" hidden="1" x14ac:dyDescent="0.3">
      <c r="A1545" s="1">
        <v>1851</v>
      </c>
      <c r="B1545" s="1" t="s">
        <v>2141</v>
      </c>
      <c r="C1545" s="5">
        <v>44050.339317129627</v>
      </c>
      <c r="D1545" s="1" t="s">
        <v>6801</v>
      </c>
      <c r="E1545" s="1" t="s">
        <v>61</v>
      </c>
      <c r="F1545" s="1" t="s">
        <v>719</v>
      </c>
      <c r="G1545" s="1" t="s">
        <v>653</v>
      </c>
      <c r="H1545" s="1" t="s">
        <v>765</v>
      </c>
      <c r="I1545" s="1" t="s">
        <v>55</v>
      </c>
      <c r="J1545" s="1" t="s">
        <v>62</v>
      </c>
      <c r="K1545" s="1" t="s">
        <v>54</v>
      </c>
      <c r="L1545" s="2">
        <v>297</v>
      </c>
      <c r="M1545" s="1" t="s">
        <v>1023</v>
      </c>
      <c r="N1545" s="1" t="s">
        <v>6618</v>
      </c>
      <c r="O1545" s="1" t="s">
        <v>170</v>
      </c>
      <c r="P1545" s="1" t="s">
        <v>1694</v>
      </c>
      <c r="Q1545" s="1" t="s">
        <v>177</v>
      </c>
      <c r="R1545" s="1" t="s">
        <v>218</v>
      </c>
      <c r="S1545" s="1" t="s">
        <v>759</v>
      </c>
      <c r="T1545" s="1" t="s">
        <v>2132</v>
      </c>
      <c r="U1545" s="1" t="s">
        <v>815</v>
      </c>
      <c r="V1545" s="1"/>
      <c r="W1545" s="1" t="s">
        <v>1010</v>
      </c>
      <c r="X1545" s="1" t="e">
        <f t="shared" si="120"/>
        <v>#N/A</v>
      </c>
      <c r="Y1545" s="1" t="e">
        <f t="shared" si="121"/>
        <v>#N/A</v>
      </c>
      <c r="Z1545" s="1" t="e">
        <f t="shared" si="122"/>
        <v>#N/A</v>
      </c>
      <c r="AA1545" s="1" t="e">
        <f t="shared" si="123"/>
        <v>#N/A</v>
      </c>
      <c r="AB1545" s="1" t="e">
        <f t="shared" si="124"/>
        <v>#N/A</v>
      </c>
    </row>
    <row r="1546" spans="1:28" hidden="1" x14ac:dyDescent="0.3">
      <c r="A1546" s="1">
        <v>1854</v>
      </c>
      <c r="B1546" s="1" t="s">
        <v>922</v>
      </c>
      <c r="C1546" s="5">
        <v>44050.711377314816</v>
      </c>
      <c r="D1546" s="1" t="s">
        <v>6805</v>
      </c>
      <c r="E1546" s="1" t="s">
        <v>61</v>
      </c>
      <c r="F1546" s="1" t="s">
        <v>719</v>
      </c>
      <c r="G1546" s="1" t="s">
        <v>653</v>
      </c>
      <c r="H1546" s="1" t="s">
        <v>765</v>
      </c>
      <c r="I1546" s="1" t="s">
        <v>55</v>
      </c>
      <c r="J1546" s="1" t="s">
        <v>62</v>
      </c>
      <c r="K1546" s="1" t="s">
        <v>54</v>
      </c>
      <c r="L1546" s="2">
        <v>297</v>
      </c>
      <c r="M1546" s="1" t="s">
        <v>1023</v>
      </c>
      <c r="N1546" s="1" t="s">
        <v>6618</v>
      </c>
      <c r="O1546" s="1" t="s">
        <v>170</v>
      </c>
      <c r="P1546" s="1" t="s">
        <v>1080</v>
      </c>
      <c r="Q1546" s="1" t="s">
        <v>177</v>
      </c>
      <c r="R1546" s="1" t="s">
        <v>218</v>
      </c>
      <c r="S1546" s="1" t="s">
        <v>4552</v>
      </c>
      <c r="T1546" s="1" t="s">
        <v>2132</v>
      </c>
      <c r="U1546" s="1" t="s">
        <v>815</v>
      </c>
      <c r="V1546" s="1"/>
      <c r="W1546" s="1" t="s">
        <v>1010</v>
      </c>
      <c r="X1546" s="1" t="e">
        <f t="shared" si="120"/>
        <v>#N/A</v>
      </c>
      <c r="Y1546" s="1" t="e">
        <f t="shared" si="121"/>
        <v>#N/A</v>
      </c>
      <c r="Z1546" s="1" t="e">
        <f t="shared" si="122"/>
        <v>#N/A</v>
      </c>
      <c r="AA1546" s="1" t="e">
        <f t="shared" si="123"/>
        <v>#N/A</v>
      </c>
      <c r="AB1546" s="1" t="e">
        <f t="shared" si="124"/>
        <v>#N/A</v>
      </c>
    </row>
    <row r="1547" spans="1:28" hidden="1" x14ac:dyDescent="0.3">
      <c r="A1547" s="1">
        <v>1855</v>
      </c>
      <c r="B1547" s="1" t="s">
        <v>922</v>
      </c>
      <c r="C1547" s="5">
        <v>44050.714201388888</v>
      </c>
      <c r="D1547" s="1" t="s">
        <v>6806</v>
      </c>
      <c r="E1547" s="1" t="s">
        <v>61</v>
      </c>
      <c r="F1547" s="1" t="s">
        <v>719</v>
      </c>
      <c r="G1547" s="1" t="s">
        <v>653</v>
      </c>
      <c r="H1547" s="1" t="s">
        <v>765</v>
      </c>
      <c r="I1547" s="1" t="s">
        <v>55</v>
      </c>
      <c r="J1547" s="1" t="s">
        <v>62</v>
      </c>
      <c r="K1547" s="1" t="s">
        <v>54</v>
      </c>
      <c r="L1547" s="2">
        <v>297</v>
      </c>
      <c r="M1547" s="1" t="s">
        <v>1023</v>
      </c>
      <c r="N1547" s="1" t="s">
        <v>6618</v>
      </c>
      <c r="O1547" s="1" t="s">
        <v>170</v>
      </c>
      <c r="P1547" s="1" t="s">
        <v>1312</v>
      </c>
      <c r="Q1547" s="1" t="s">
        <v>177</v>
      </c>
      <c r="R1547" s="1" t="s">
        <v>218</v>
      </c>
      <c r="S1547" s="1" t="s">
        <v>1115</v>
      </c>
      <c r="T1547" s="1" t="s">
        <v>2132</v>
      </c>
      <c r="U1547" s="1" t="s">
        <v>815</v>
      </c>
      <c r="V1547" s="1"/>
      <c r="W1547" s="1" t="s">
        <v>1010</v>
      </c>
      <c r="X1547" s="1" t="e">
        <f t="shared" si="120"/>
        <v>#N/A</v>
      </c>
      <c r="Y1547" s="1" t="e">
        <f t="shared" si="121"/>
        <v>#N/A</v>
      </c>
      <c r="Z1547" s="1" t="e">
        <f t="shared" si="122"/>
        <v>#N/A</v>
      </c>
      <c r="AA1547" s="1" t="e">
        <f t="shared" si="123"/>
        <v>#N/A</v>
      </c>
      <c r="AB1547" s="1" t="e">
        <f t="shared" si="124"/>
        <v>#N/A</v>
      </c>
    </row>
    <row r="1548" spans="1:28" hidden="1" x14ac:dyDescent="0.3">
      <c r="A1548" s="1">
        <v>1856</v>
      </c>
      <c r="B1548" s="1" t="s">
        <v>922</v>
      </c>
      <c r="C1548" s="5">
        <v>44050.716608796298</v>
      </c>
      <c r="D1548" s="1" t="s">
        <v>6807</v>
      </c>
      <c r="E1548" s="1" t="s">
        <v>61</v>
      </c>
      <c r="F1548" s="1" t="s">
        <v>719</v>
      </c>
      <c r="G1548" s="1" t="s">
        <v>653</v>
      </c>
      <c r="H1548" s="1" t="s">
        <v>765</v>
      </c>
      <c r="I1548" s="1" t="s">
        <v>55</v>
      </c>
      <c r="J1548" s="1" t="s">
        <v>62</v>
      </c>
      <c r="K1548" s="1" t="s">
        <v>54</v>
      </c>
      <c r="L1548" s="2">
        <v>297</v>
      </c>
      <c r="M1548" s="1" t="s">
        <v>1023</v>
      </c>
      <c r="N1548" s="1" t="s">
        <v>6618</v>
      </c>
      <c r="O1548" s="1" t="s">
        <v>170</v>
      </c>
      <c r="P1548" s="1" t="s">
        <v>1312</v>
      </c>
      <c r="Q1548" s="1" t="s">
        <v>177</v>
      </c>
      <c r="R1548" s="1" t="s">
        <v>218</v>
      </c>
      <c r="S1548" s="1" t="s">
        <v>1115</v>
      </c>
      <c r="T1548" s="1" t="s">
        <v>2132</v>
      </c>
      <c r="U1548" s="1" t="s">
        <v>815</v>
      </c>
      <c r="V1548" s="1"/>
      <c r="W1548" s="1" t="s">
        <v>1010</v>
      </c>
      <c r="X1548" s="1" t="e">
        <f t="shared" si="120"/>
        <v>#N/A</v>
      </c>
      <c r="Y1548" s="1" t="e">
        <f t="shared" si="121"/>
        <v>#N/A</v>
      </c>
      <c r="Z1548" s="1" t="e">
        <f t="shared" si="122"/>
        <v>#N/A</v>
      </c>
      <c r="AA1548" s="1" t="e">
        <f t="shared" si="123"/>
        <v>#N/A</v>
      </c>
      <c r="AB1548" s="1" t="e">
        <f t="shared" si="124"/>
        <v>#N/A</v>
      </c>
    </row>
    <row r="1549" spans="1:28" hidden="1" x14ac:dyDescent="0.3">
      <c r="A1549" s="1">
        <v>1857</v>
      </c>
      <c r="B1549" s="1" t="s">
        <v>927</v>
      </c>
      <c r="C1549" s="5">
        <v>44051.844953703701</v>
      </c>
      <c r="D1549" s="1" t="s">
        <v>6808</v>
      </c>
      <c r="E1549" s="1" t="s">
        <v>61</v>
      </c>
      <c r="F1549" s="1" t="s">
        <v>719</v>
      </c>
      <c r="G1549" s="1" t="s">
        <v>653</v>
      </c>
      <c r="H1549" s="1" t="s">
        <v>765</v>
      </c>
      <c r="I1549" s="1" t="s">
        <v>55</v>
      </c>
      <c r="J1549" s="1" t="s">
        <v>62</v>
      </c>
      <c r="K1549" s="1" t="s">
        <v>54</v>
      </c>
      <c r="L1549" s="2">
        <v>299.10000000000002</v>
      </c>
      <c r="M1549" s="1" t="s">
        <v>757</v>
      </c>
      <c r="N1549" s="1" t="s">
        <v>6618</v>
      </c>
      <c r="O1549" s="1" t="s">
        <v>170</v>
      </c>
      <c r="P1549" s="1" t="s">
        <v>1464</v>
      </c>
      <c r="Q1549" s="1" t="s">
        <v>1486</v>
      </c>
      <c r="R1549" s="1" t="s">
        <v>218</v>
      </c>
      <c r="S1549" s="1" t="s">
        <v>2012</v>
      </c>
      <c r="T1549" s="1" t="s">
        <v>2132</v>
      </c>
      <c r="U1549" s="1" t="s">
        <v>815</v>
      </c>
      <c r="V1549" s="1"/>
      <c r="W1549" s="1" t="s">
        <v>1010</v>
      </c>
      <c r="X1549" s="1" t="e">
        <f t="shared" si="120"/>
        <v>#N/A</v>
      </c>
      <c r="Y1549" s="1" t="e">
        <f t="shared" si="121"/>
        <v>#N/A</v>
      </c>
      <c r="Z1549" s="1" t="e">
        <f t="shared" si="122"/>
        <v>#N/A</v>
      </c>
      <c r="AA1549" s="1" t="e">
        <f t="shared" si="123"/>
        <v>#N/A</v>
      </c>
      <c r="AB1549" s="1" t="e">
        <f t="shared" si="124"/>
        <v>#N/A</v>
      </c>
    </row>
    <row r="1550" spans="1:28" hidden="1" x14ac:dyDescent="0.3">
      <c r="A1550" s="1">
        <v>1859</v>
      </c>
      <c r="B1550" s="1" t="s">
        <v>340</v>
      </c>
      <c r="C1550" s="5">
        <v>44056.40284722222</v>
      </c>
      <c r="D1550" s="1" t="s">
        <v>7049</v>
      </c>
      <c r="E1550" s="1" t="s">
        <v>90</v>
      </c>
      <c r="F1550" s="1" t="s">
        <v>700</v>
      </c>
      <c r="G1550" s="1" t="s">
        <v>653</v>
      </c>
      <c r="H1550" s="1" t="s">
        <v>765</v>
      </c>
      <c r="I1550" s="1" t="s">
        <v>477</v>
      </c>
      <c r="J1550" s="1" t="s">
        <v>746</v>
      </c>
      <c r="K1550" s="1" t="s">
        <v>340</v>
      </c>
      <c r="L1550" s="2">
        <v>704</v>
      </c>
      <c r="M1550" s="1" t="s">
        <v>747</v>
      </c>
      <c r="N1550" s="1" t="s">
        <v>887</v>
      </c>
      <c r="O1550" s="1" t="s">
        <v>170</v>
      </c>
      <c r="P1550" s="1" t="s">
        <v>1312</v>
      </c>
      <c r="Q1550" s="1" t="s">
        <v>1486</v>
      </c>
      <c r="R1550" s="1" t="s">
        <v>218</v>
      </c>
      <c r="S1550" s="1" t="s">
        <v>759</v>
      </c>
      <c r="T1550" s="1" t="s">
        <v>2132</v>
      </c>
      <c r="U1550" s="1" t="s">
        <v>1791</v>
      </c>
      <c r="V1550" s="1"/>
      <c r="W1550" s="1" t="s">
        <v>667</v>
      </c>
      <c r="X1550" s="1" t="e">
        <f t="shared" si="120"/>
        <v>#N/A</v>
      </c>
      <c r="Y1550" s="1" t="e">
        <f t="shared" si="121"/>
        <v>#N/A</v>
      </c>
      <c r="Z1550" s="1" t="e">
        <f t="shared" si="122"/>
        <v>#N/A</v>
      </c>
      <c r="AA1550" s="1" t="e">
        <f t="shared" si="123"/>
        <v>#N/A</v>
      </c>
      <c r="AB1550" s="1" t="e">
        <f t="shared" si="124"/>
        <v>#N/A</v>
      </c>
    </row>
    <row r="1551" spans="1:28" hidden="1" x14ac:dyDescent="0.3">
      <c r="A1551" s="1">
        <v>1860</v>
      </c>
      <c r="B1551" s="1" t="s">
        <v>340</v>
      </c>
      <c r="C1551" s="5">
        <v>44056.45653935185</v>
      </c>
      <c r="D1551" s="1" t="s">
        <v>7050</v>
      </c>
      <c r="E1551" s="1" t="s">
        <v>90</v>
      </c>
      <c r="F1551" s="1" t="s">
        <v>700</v>
      </c>
      <c r="G1551" s="1" t="s">
        <v>653</v>
      </c>
      <c r="H1551" s="1" t="s">
        <v>765</v>
      </c>
      <c r="I1551" s="1" t="s">
        <v>477</v>
      </c>
      <c r="J1551" s="1" t="s">
        <v>746</v>
      </c>
      <c r="K1551" s="1" t="s">
        <v>340</v>
      </c>
      <c r="L1551" s="2">
        <v>704</v>
      </c>
      <c r="M1551" s="1" t="s">
        <v>747</v>
      </c>
      <c r="N1551" s="1" t="s">
        <v>887</v>
      </c>
      <c r="O1551" s="1" t="s">
        <v>170</v>
      </c>
      <c r="P1551" s="1" t="s">
        <v>1312</v>
      </c>
      <c r="Q1551" s="1" t="s">
        <v>1486</v>
      </c>
      <c r="R1551" s="1" t="s">
        <v>218</v>
      </c>
      <c r="S1551" s="1" t="s">
        <v>759</v>
      </c>
      <c r="T1551" s="1" t="s">
        <v>2132</v>
      </c>
      <c r="U1551" s="1" t="s">
        <v>1791</v>
      </c>
      <c r="V1551" s="1"/>
      <c r="W1551" s="1" t="s">
        <v>667</v>
      </c>
      <c r="X1551" s="1" t="e">
        <f t="shared" si="120"/>
        <v>#N/A</v>
      </c>
      <c r="Y1551" s="1" t="e">
        <f t="shared" si="121"/>
        <v>#N/A</v>
      </c>
      <c r="Z1551" s="1" t="e">
        <f t="shared" si="122"/>
        <v>#N/A</v>
      </c>
      <c r="AA1551" s="1" t="e">
        <f t="shared" si="123"/>
        <v>#N/A</v>
      </c>
      <c r="AB1551" s="1" t="e">
        <f t="shared" si="124"/>
        <v>#N/A</v>
      </c>
    </row>
    <row r="1552" spans="1:28" hidden="1" x14ac:dyDescent="0.3">
      <c r="A1552" s="1">
        <v>1861</v>
      </c>
      <c r="B1552" s="1" t="s">
        <v>340</v>
      </c>
      <c r="C1552" s="5">
        <v>44056.591539351852</v>
      </c>
      <c r="D1552" s="1" t="s">
        <v>7051</v>
      </c>
      <c r="E1552" s="1" t="s">
        <v>90</v>
      </c>
      <c r="F1552" s="1" t="s">
        <v>700</v>
      </c>
      <c r="G1552" s="1" t="s">
        <v>653</v>
      </c>
      <c r="H1552" s="1" t="s">
        <v>765</v>
      </c>
      <c r="I1552" s="1" t="s">
        <v>477</v>
      </c>
      <c r="J1552" s="1" t="s">
        <v>746</v>
      </c>
      <c r="K1552" s="1" t="s">
        <v>340</v>
      </c>
      <c r="L1552" s="2">
        <v>704</v>
      </c>
      <c r="M1552" s="1" t="s">
        <v>747</v>
      </c>
      <c r="N1552" s="1" t="s">
        <v>887</v>
      </c>
      <c r="O1552" s="1" t="s">
        <v>170</v>
      </c>
      <c r="P1552" s="1" t="s">
        <v>1312</v>
      </c>
      <c r="Q1552" s="1" t="s">
        <v>1486</v>
      </c>
      <c r="R1552" s="1" t="s">
        <v>218</v>
      </c>
      <c r="S1552" s="1" t="s">
        <v>759</v>
      </c>
      <c r="T1552" s="1" t="s">
        <v>2132</v>
      </c>
      <c r="U1552" s="1" t="s">
        <v>1791</v>
      </c>
      <c r="V1552" s="1"/>
      <c r="W1552" s="1" t="s">
        <v>667</v>
      </c>
      <c r="X1552" s="1" t="e">
        <f t="shared" si="120"/>
        <v>#N/A</v>
      </c>
      <c r="Y1552" s="1" t="e">
        <f t="shared" si="121"/>
        <v>#N/A</v>
      </c>
      <c r="Z1552" s="1" t="e">
        <f t="shared" si="122"/>
        <v>#N/A</v>
      </c>
      <c r="AA1552" s="1" t="e">
        <f t="shared" si="123"/>
        <v>#N/A</v>
      </c>
      <c r="AB1552" s="1" t="e">
        <f t="shared" si="124"/>
        <v>#N/A</v>
      </c>
    </row>
    <row r="1553" spans="1:28" hidden="1" x14ac:dyDescent="0.3">
      <c r="A1553" s="1">
        <v>1862</v>
      </c>
      <c r="B1553" s="1" t="s">
        <v>1468</v>
      </c>
      <c r="C1553" s="5">
        <v>44057.462997685187</v>
      </c>
      <c r="D1553" s="1" t="s">
        <v>7052</v>
      </c>
      <c r="E1553" s="1" t="s">
        <v>216</v>
      </c>
      <c r="F1553" s="1" t="s">
        <v>691</v>
      </c>
      <c r="G1553" s="1" t="s">
        <v>653</v>
      </c>
      <c r="H1553" s="1" t="s">
        <v>765</v>
      </c>
      <c r="I1553" s="1" t="s">
        <v>39</v>
      </c>
      <c r="J1553" s="1" t="s">
        <v>217</v>
      </c>
      <c r="K1553" s="1" t="s">
        <v>214</v>
      </c>
      <c r="L1553" s="2">
        <v>914</v>
      </c>
      <c r="M1553" s="1" t="s">
        <v>711</v>
      </c>
      <c r="N1553" s="1" t="s">
        <v>887</v>
      </c>
      <c r="O1553" s="1" t="s">
        <v>170</v>
      </c>
      <c r="P1553" s="1" t="s">
        <v>1312</v>
      </c>
      <c r="Q1553" s="1" t="s">
        <v>1967</v>
      </c>
      <c r="R1553" s="1" t="s">
        <v>218</v>
      </c>
      <c r="S1553" s="1" t="s">
        <v>672</v>
      </c>
      <c r="T1553" s="1" t="s">
        <v>2132</v>
      </c>
      <c r="U1553" s="1" t="s">
        <v>1791</v>
      </c>
      <c r="V1553" s="1"/>
      <c r="W1553" s="1" t="s">
        <v>667</v>
      </c>
      <c r="X1553" s="1" t="e">
        <f t="shared" si="120"/>
        <v>#N/A</v>
      </c>
      <c r="Y1553" s="1" t="e">
        <f t="shared" si="121"/>
        <v>#N/A</v>
      </c>
      <c r="Z1553" s="1" t="e">
        <f t="shared" si="122"/>
        <v>#N/A</v>
      </c>
      <c r="AA1553" s="1" t="e">
        <f t="shared" si="123"/>
        <v>#N/A</v>
      </c>
      <c r="AB1553" s="1" t="e">
        <f t="shared" si="124"/>
        <v>#N/A</v>
      </c>
    </row>
    <row r="1554" spans="1:28" hidden="1" x14ac:dyDescent="0.3">
      <c r="A1554" s="1">
        <v>1863</v>
      </c>
      <c r="B1554" s="1" t="s">
        <v>684</v>
      </c>
      <c r="C1554" s="5">
        <v>44057.774629629632</v>
      </c>
      <c r="D1554" s="1" t="s">
        <v>7053</v>
      </c>
      <c r="E1554" s="1" t="s">
        <v>90</v>
      </c>
      <c r="F1554" s="1" t="s">
        <v>700</v>
      </c>
      <c r="G1554" s="1" t="s">
        <v>653</v>
      </c>
      <c r="H1554" s="1" t="s">
        <v>765</v>
      </c>
      <c r="I1554" s="1" t="s">
        <v>477</v>
      </c>
      <c r="J1554" s="1" t="s">
        <v>210</v>
      </c>
      <c r="K1554" s="1" t="s">
        <v>6733</v>
      </c>
      <c r="L1554" s="2">
        <v>807</v>
      </c>
      <c r="M1554" s="1" t="s">
        <v>1310</v>
      </c>
      <c r="N1554" s="1" t="s">
        <v>887</v>
      </c>
      <c r="O1554" s="1" t="s">
        <v>2043</v>
      </c>
      <c r="P1554" s="1" t="s">
        <v>1312</v>
      </c>
      <c r="Q1554" s="1" t="s">
        <v>1486</v>
      </c>
      <c r="R1554" s="1" t="s">
        <v>218</v>
      </c>
      <c r="S1554" s="1" t="s">
        <v>759</v>
      </c>
      <c r="T1554" s="1" t="s">
        <v>2132</v>
      </c>
      <c r="U1554" s="1" t="s">
        <v>1791</v>
      </c>
      <c r="V1554" s="1"/>
      <c r="W1554" s="1" t="s">
        <v>667</v>
      </c>
      <c r="X1554" s="1" t="e">
        <f t="shared" si="120"/>
        <v>#N/A</v>
      </c>
      <c r="Y1554" s="1" t="e">
        <f t="shared" si="121"/>
        <v>#N/A</v>
      </c>
      <c r="Z1554" s="1" t="e">
        <f t="shared" si="122"/>
        <v>#N/A</v>
      </c>
      <c r="AA1554" s="1" t="e">
        <f t="shared" si="123"/>
        <v>#N/A</v>
      </c>
      <c r="AB1554" s="1" t="e">
        <f t="shared" si="124"/>
        <v>#N/A</v>
      </c>
    </row>
    <row r="1555" spans="1:28" hidden="1" x14ac:dyDescent="0.3">
      <c r="A1555" s="1">
        <v>1864</v>
      </c>
      <c r="B1555" s="1" t="s">
        <v>906</v>
      </c>
      <c r="C1555" s="5">
        <v>44060.764305555553</v>
      </c>
      <c r="D1555" s="1" t="s">
        <v>7758</v>
      </c>
      <c r="E1555" s="1" t="s">
        <v>90</v>
      </c>
      <c r="F1555" s="1" t="s">
        <v>700</v>
      </c>
      <c r="G1555" s="1" t="s">
        <v>653</v>
      </c>
      <c r="H1555" s="1" t="s">
        <v>765</v>
      </c>
      <c r="I1555" s="1" t="s">
        <v>477</v>
      </c>
      <c r="J1555" s="1" t="s">
        <v>746</v>
      </c>
      <c r="K1555" s="1" t="s">
        <v>340</v>
      </c>
      <c r="L1555" s="2">
        <v>687</v>
      </c>
      <c r="M1555" s="1" t="s">
        <v>908</v>
      </c>
      <c r="N1555" s="1" t="s">
        <v>887</v>
      </c>
      <c r="O1555" s="1" t="s">
        <v>170</v>
      </c>
      <c r="P1555" s="1" t="s">
        <v>758</v>
      </c>
      <c r="Q1555" s="1" t="s">
        <v>1486</v>
      </c>
      <c r="R1555" s="1" t="s">
        <v>218</v>
      </c>
      <c r="S1555" s="1" t="s">
        <v>1141</v>
      </c>
      <c r="T1555" s="1" t="s">
        <v>2132</v>
      </c>
      <c r="U1555" s="1" t="s">
        <v>1791</v>
      </c>
      <c r="V1555" s="1"/>
      <c r="W1555" s="1" t="s">
        <v>667</v>
      </c>
      <c r="X1555" s="1" t="e">
        <f t="shared" si="120"/>
        <v>#N/A</v>
      </c>
      <c r="Y1555" s="1" t="e">
        <f t="shared" si="121"/>
        <v>#N/A</v>
      </c>
      <c r="Z1555" s="1" t="e">
        <f t="shared" si="122"/>
        <v>#N/A</v>
      </c>
      <c r="AA1555" s="1" t="e">
        <f t="shared" si="123"/>
        <v>#N/A</v>
      </c>
      <c r="AB1555" s="1" t="e">
        <f t="shared" si="124"/>
        <v>#N/A</v>
      </c>
    </row>
    <row r="1556" spans="1:28" hidden="1" x14ac:dyDescent="0.3">
      <c r="A1556" s="1">
        <v>1865</v>
      </c>
      <c r="B1556" s="1" t="s">
        <v>340</v>
      </c>
      <c r="C1556" s="5">
        <v>44061.505543981482</v>
      </c>
      <c r="D1556" s="1" t="s">
        <v>7759</v>
      </c>
      <c r="E1556" s="1" t="s">
        <v>90</v>
      </c>
      <c r="F1556" s="1" t="s">
        <v>700</v>
      </c>
      <c r="G1556" s="1" t="s">
        <v>653</v>
      </c>
      <c r="H1556" s="1" t="s">
        <v>765</v>
      </c>
      <c r="I1556" s="1" t="s">
        <v>477</v>
      </c>
      <c r="J1556" s="1" t="s">
        <v>746</v>
      </c>
      <c r="K1556" s="1" t="s">
        <v>340</v>
      </c>
      <c r="L1556" s="2">
        <v>704</v>
      </c>
      <c r="M1556" s="1" t="s">
        <v>747</v>
      </c>
      <c r="N1556" s="1" t="s">
        <v>887</v>
      </c>
      <c r="O1556" s="1" t="s">
        <v>170</v>
      </c>
      <c r="P1556" s="1" t="s">
        <v>1312</v>
      </c>
      <c r="Q1556" s="1" t="s">
        <v>1486</v>
      </c>
      <c r="R1556" s="1" t="s">
        <v>218</v>
      </c>
      <c r="S1556" s="1" t="s">
        <v>759</v>
      </c>
      <c r="T1556" s="1" t="s">
        <v>2132</v>
      </c>
      <c r="U1556" s="1" t="s">
        <v>1791</v>
      </c>
      <c r="V1556" s="1"/>
      <c r="W1556" s="1" t="s">
        <v>667</v>
      </c>
      <c r="X1556" s="1" t="e">
        <f t="shared" si="120"/>
        <v>#N/A</v>
      </c>
      <c r="Y1556" s="1" t="e">
        <f t="shared" si="121"/>
        <v>#N/A</v>
      </c>
      <c r="Z1556" s="1" t="e">
        <f t="shared" si="122"/>
        <v>#N/A</v>
      </c>
      <c r="AA1556" s="1" t="e">
        <f t="shared" si="123"/>
        <v>#N/A</v>
      </c>
      <c r="AB1556" s="1" t="e">
        <f t="shared" si="124"/>
        <v>#N/A</v>
      </c>
    </row>
    <row r="1557" spans="1:28" hidden="1" x14ac:dyDescent="0.3">
      <c r="A1557" s="1">
        <v>1866</v>
      </c>
      <c r="B1557" s="1" t="s">
        <v>1497</v>
      </c>
      <c r="C1557" s="5">
        <v>44061.812060185184</v>
      </c>
      <c r="D1557" s="1" t="s">
        <v>7760</v>
      </c>
      <c r="E1557" s="1" t="s">
        <v>48</v>
      </c>
      <c r="F1557" s="1" t="s">
        <v>652</v>
      </c>
      <c r="G1557" s="1" t="s">
        <v>653</v>
      </c>
      <c r="H1557" s="1" t="s">
        <v>765</v>
      </c>
      <c r="I1557" s="1" t="s">
        <v>55</v>
      </c>
      <c r="J1557" s="1" t="s">
        <v>50</v>
      </c>
      <c r="K1557" s="1" t="s">
        <v>650</v>
      </c>
      <c r="L1557" s="2">
        <v>733</v>
      </c>
      <c r="M1557" s="1" t="s">
        <v>1202</v>
      </c>
      <c r="N1557" s="1" t="s">
        <v>887</v>
      </c>
      <c r="O1557" s="1" t="s">
        <v>170</v>
      </c>
      <c r="P1557" s="1" t="s">
        <v>758</v>
      </c>
      <c r="Q1557" s="1" t="s">
        <v>1486</v>
      </c>
      <c r="R1557" s="1" t="s">
        <v>218</v>
      </c>
      <c r="S1557" s="1" t="s">
        <v>759</v>
      </c>
      <c r="T1557" s="1" t="s">
        <v>2132</v>
      </c>
      <c r="U1557" s="1" t="s">
        <v>1791</v>
      </c>
      <c r="V1557" s="1"/>
      <c r="W1557" s="1" t="s">
        <v>667</v>
      </c>
      <c r="X1557" s="1" t="e">
        <f t="shared" si="120"/>
        <v>#N/A</v>
      </c>
      <c r="Y1557" s="1" t="e">
        <f t="shared" si="121"/>
        <v>#N/A</v>
      </c>
      <c r="Z1557" s="1" t="e">
        <f t="shared" si="122"/>
        <v>#N/A</v>
      </c>
      <c r="AA1557" s="1" t="e">
        <f t="shared" si="123"/>
        <v>#N/A</v>
      </c>
      <c r="AB1557" s="1" t="e">
        <f t="shared" si="124"/>
        <v>#N/A</v>
      </c>
    </row>
    <row r="1558" spans="1:28" hidden="1" x14ac:dyDescent="0.3">
      <c r="A1558" s="1">
        <v>1867</v>
      </c>
      <c r="B1558" s="1" t="s">
        <v>902</v>
      </c>
      <c r="C1558" s="5">
        <v>44061.830289351848</v>
      </c>
      <c r="D1558" s="1" t="s">
        <v>7761</v>
      </c>
      <c r="E1558" s="1" t="s">
        <v>90</v>
      </c>
      <c r="F1558" s="1" t="s">
        <v>700</v>
      </c>
      <c r="G1558" s="1" t="s">
        <v>653</v>
      </c>
      <c r="H1558" s="1" t="s">
        <v>765</v>
      </c>
      <c r="I1558" s="1" t="s">
        <v>85</v>
      </c>
      <c r="J1558" s="1" t="s">
        <v>109</v>
      </c>
      <c r="K1558" s="1" t="s">
        <v>103</v>
      </c>
      <c r="L1558" s="2">
        <v>666</v>
      </c>
      <c r="M1558" s="1" t="s">
        <v>733</v>
      </c>
      <c r="N1558" s="1" t="s">
        <v>887</v>
      </c>
      <c r="O1558" s="1" t="s">
        <v>170</v>
      </c>
      <c r="P1558" s="1" t="s">
        <v>1312</v>
      </c>
      <c r="Q1558" s="1" t="s">
        <v>97</v>
      </c>
      <c r="R1558" s="1" t="s">
        <v>218</v>
      </c>
      <c r="S1558" s="1" t="s">
        <v>1141</v>
      </c>
      <c r="T1558" s="1" t="s">
        <v>2132</v>
      </c>
      <c r="U1558" s="1" t="s">
        <v>1791</v>
      </c>
      <c r="V1558" s="1"/>
      <c r="W1558" s="1" t="s">
        <v>667</v>
      </c>
      <c r="X1558" s="1" t="e">
        <f t="shared" si="120"/>
        <v>#N/A</v>
      </c>
      <c r="Y1558" s="1" t="e">
        <f t="shared" si="121"/>
        <v>#N/A</v>
      </c>
      <c r="Z1558" s="1" t="e">
        <f t="shared" si="122"/>
        <v>#N/A</v>
      </c>
      <c r="AA1558" s="1" t="e">
        <f t="shared" si="123"/>
        <v>#N/A</v>
      </c>
      <c r="AB1558" s="1" t="e">
        <f t="shared" si="124"/>
        <v>#N/A</v>
      </c>
    </row>
    <row r="1559" spans="1:28" hidden="1" x14ac:dyDescent="0.3">
      <c r="A1559" s="1">
        <v>1868</v>
      </c>
      <c r="B1559" s="1" t="s">
        <v>922</v>
      </c>
      <c r="C1559" s="5">
        <v>44062.493356481478</v>
      </c>
      <c r="D1559" s="1" t="s">
        <v>7762</v>
      </c>
      <c r="E1559" s="1" t="s">
        <v>61</v>
      </c>
      <c r="F1559" s="1" t="s">
        <v>719</v>
      </c>
      <c r="G1559" s="1" t="s">
        <v>653</v>
      </c>
      <c r="H1559" s="1" t="s">
        <v>765</v>
      </c>
      <c r="I1559" s="1" t="s">
        <v>55</v>
      </c>
      <c r="J1559" s="1" t="s">
        <v>62</v>
      </c>
      <c r="K1559" s="1" t="s">
        <v>54</v>
      </c>
      <c r="L1559" s="2">
        <v>297.10000000000002</v>
      </c>
      <c r="M1559" s="1" t="s">
        <v>1023</v>
      </c>
      <c r="N1559" s="1" t="s">
        <v>6618</v>
      </c>
      <c r="O1559" s="1" t="s">
        <v>170</v>
      </c>
      <c r="P1559" s="1" t="s">
        <v>1915</v>
      </c>
      <c r="Q1559" s="1" t="s">
        <v>177</v>
      </c>
      <c r="R1559" s="1" t="s">
        <v>218</v>
      </c>
      <c r="S1559" s="1" t="s">
        <v>759</v>
      </c>
      <c r="T1559" s="1" t="s">
        <v>2132</v>
      </c>
      <c r="U1559" s="1" t="s">
        <v>1791</v>
      </c>
      <c r="V1559" s="1"/>
      <c r="W1559" s="1" t="s">
        <v>667</v>
      </c>
      <c r="X1559" s="1" t="e">
        <f t="shared" si="120"/>
        <v>#N/A</v>
      </c>
      <c r="Y1559" s="1" t="e">
        <f t="shared" si="121"/>
        <v>#N/A</v>
      </c>
      <c r="Z1559" s="1" t="e">
        <f t="shared" si="122"/>
        <v>#N/A</v>
      </c>
      <c r="AA1559" s="1" t="e">
        <f t="shared" si="123"/>
        <v>#N/A</v>
      </c>
      <c r="AB1559" s="1" t="e">
        <f t="shared" si="124"/>
        <v>#N/A</v>
      </c>
    </row>
    <row r="1560" spans="1:28" hidden="1" x14ac:dyDescent="0.3">
      <c r="A1560" s="1">
        <v>1869</v>
      </c>
      <c r="B1560" s="1" t="s">
        <v>340</v>
      </c>
      <c r="C1560" s="5">
        <v>44062.535358796296</v>
      </c>
      <c r="D1560" s="1" t="s">
        <v>7763</v>
      </c>
      <c r="E1560" s="1" t="s">
        <v>90</v>
      </c>
      <c r="F1560" s="1" t="s">
        <v>700</v>
      </c>
      <c r="G1560" s="1" t="s">
        <v>653</v>
      </c>
      <c r="H1560" s="1" t="s">
        <v>765</v>
      </c>
      <c r="I1560" s="1" t="s">
        <v>477</v>
      </c>
      <c r="J1560" s="1" t="s">
        <v>746</v>
      </c>
      <c r="K1560" s="1" t="s">
        <v>340</v>
      </c>
      <c r="L1560" s="2">
        <v>704</v>
      </c>
      <c r="M1560" s="1" t="s">
        <v>747</v>
      </c>
      <c r="N1560" s="1" t="s">
        <v>887</v>
      </c>
      <c r="O1560" s="1" t="s">
        <v>170</v>
      </c>
      <c r="P1560" s="1" t="s">
        <v>1312</v>
      </c>
      <c r="Q1560" s="1" t="s">
        <v>1486</v>
      </c>
      <c r="R1560" s="1" t="s">
        <v>218</v>
      </c>
      <c r="S1560" s="1" t="s">
        <v>7764</v>
      </c>
      <c r="T1560" s="1" t="s">
        <v>2132</v>
      </c>
      <c r="U1560" s="1" t="s">
        <v>1791</v>
      </c>
      <c r="V1560" s="1"/>
      <c r="W1560" s="1" t="s">
        <v>667</v>
      </c>
      <c r="X1560" s="1" t="e">
        <f t="shared" si="120"/>
        <v>#N/A</v>
      </c>
      <c r="Y1560" s="1" t="e">
        <f t="shared" si="121"/>
        <v>#N/A</v>
      </c>
      <c r="Z1560" s="1" t="e">
        <f t="shared" si="122"/>
        <v>#N/A</v>
      </c>
      <c r="AA1560" s="1" t="e">
        <f t="shared" si="123"/>
        <v>#N/A</v>
      </c>
      <c r="AB1560" s="1" t="e">
        <f t="shared" si="124"/>
        <v>#N/A</v>
      </c>
    </row>
    <row r="1561" spans="1:28" hidden="1" x14ac:dyDescent="0.3">
      <c r="A1561" s="1">
        <v>1870</v>
      </c>
      <c r="B1561" s="1" t="s">
        <v>340</v>
      </c>
      <c r="C1561" s="5">
        <v>44062.552187499998</v>
      </c>
      <c r="D1561" s="1" t="s">
        <v>7765</v>
      </c>
      <c r="E1561" s="1" t="s">
        <v>90</v>
      </c>
      <c r="F1561" s="1" t="s">
        <v>700</v>
      </c>
      <c r="G1561" s="1" t="s">
        <v>653</v>
      </c>
      <c r="H1561" s="1" t="s">
        <v>765</v>
      </c>
      <c r="I1561" s="1" t="s">
        <v>477</v>
      </c>
      <c r="J1561" s="1" t="s">
        <v>746</v>
      </c>
      <c r="K1561" s="1" t="s">
        <v>340</v>
      </c>
      <c r="L1561" s="2">
        <v>704</v>
      </c>
      <c r="M1561" s="1" t="s">
        <v>747</v>
      </c>
      <c r="N1561" s="1" t="s">
        <v>887</v>
      </c>
      <c r="O1561" s="1" t="s">
        <v>170</v>
      </c>
      <c r="P1561" s="1" t="s">
        <v>1312</v>
      </c>
      <c r="Q1561" s="1" t="s">
        <v>1486</v>
      </c>
      <c r="R1561" s="1" t="s">
        <v>218</v>
      </c>
      <c r="S1561" s="1" t="s">
        <v>759</v>
      </c>
      <c r="T1561" s="1" t="s">
        <v>2132</v>
      </c>
      <c r="U1561" s="1" t="s">
        <v>1791</v>
      </c>
      <c r="V1561" s="1"/>
      <c r="W1561" s="1" t="s">
        <v>667</v>
      </c>
      <c r="X1561" s="1" t="e">
        <f t="shared" si="120"/>
        <v>#N/A</v>
      </c>
      <c r="Y1561" s="1" t="e">
        <f t="shared" si="121"/>
        <v>#N/A</v>
      </c>
      <c r="Z1561" s="1" t="e">
        <f t="shared" si="122"/>
        <v>#N/A</v>
      </c>
      <c r="AA1561" s="1" t="e">
        <f t="shared" si="123"/>
        <v>#N/A</v>
      </c>
      <c r="AB1561" s="1" t="e">
        <f t="shared" si="124"/>
        <v>#N/A</v>
      </c>
    </row>
    <row r="1562" spans="1:28" hidden="1" x14ac:dyDescent="0.3">
      <c r="A1562" s="1">
        <v>1871</v>
      </c>
      <c r="B1562" s="1" t="s">
        <v>340</v>
      </c>
      <c r="C1562" s="5">
        <v>44062.566527777781</v>
      </c>
      <c r="D1562" s="1" t="s">
        <v>7766</v>
      </c>
      <c r="E1562" s="1" t="s">
        <v>90</v>
      </c>
      <c r="F1562" s="1" t="s">
        <v>700</v>
      </c>
      <c r="G1562" s="1" t="s">
        <v>653</v>
      </c>
      <c r="H1562" s="1" t="s">
        <v>765</v>
      </c>
      <c r="I1562" s="1" t="s">
        <v>477</v>
      </c>
      <c r="J1562" s="1" t="s">
        <v>746</v>
      </c>
      <c r="K1562" s="1" t="s">
        <v>340</v>
      </c>
      <c r="L1562" s="2">
        <v>704</v>
      </c>
      <c r="M1562" s="1" t="s">
        <v>747</v>
      </c>
      <c r="N1562" s="1" t="s">
        <v>887</v>
      </c>
      <c r="O1562" s="1" t="s">
        <v>170</v>
      </c>
      <c r="P1562" s="1" t="s">
        <v>1312</v>
      </c>
      <c r="Q1562" s="1" t="s">
        <v>1486</v>
      </c>
      <c r="R1562" s="1" t="s">
        <v>218</v>
      </c>
      <c r="S1562" s="1" t="s">
        <v>759</v>
      </c>
      <c r="T1562" s="1" t="s">
        <v>2132</v>
      </c>
      <c r="U1562" s="1" t="s">
        <v>1791</v>
      </c>
      <c r="V1562" s="1"/>
      <c r="W1562" s="1" t="s">
        <v>667</v>
      </c>
      <c r="X1562" s="1" t="e">
        <f t="shared" si="120"/>
        <v>#N/A</v>
      </c>
      <c r="Y1562" s="1" t="e">
        <f t="shared" si="121"/>
        <v>#N/A</v>
      </c>
      <c r="Z1562" s="1" t="e">
        <f t="shared" si="122"/>
        <v>#N/A</v>
      </c>
      <c r="AA1562" s="1" t="e">
        <f t="shared" si="123"/>
        <v>#N/A</v>
      </c>
      <c r="AB1562" s="1" t="e">
        <f t="shared" si="124"/>
        <v>#N/A</v>
      </c>
    </row>
    <row r="1563" spans="1:28" hidden="1" x14ac:dyDescent="0.3">
      <c r="A1563" s="1">
        <v>1873</v>
      </c>
      <c r="B1563" s="1" t="s">
        <v>340</v>
      </c>
      <c r="C1563" s="5">
        <v>44063.492835648147</v>
      </c>
      <c r="D1563" s="1" t="s">
        <v>7768</v>
      </c>
      <c r="E1563" s="1" t="s">
        <v>90</v>
      </c>
      <c r="F1563" s="1" t="s">
        <v>700</v>
      </c>
      <c r="G1563" s="1" t="s">
        <v>653</v>
      </c>
      <c r="H1563" s="1" t="s">
        <v>765</v>
      </c>
      <c r="I1563" s="1" t="s">
        <v>477</v>
      </c>
      <c r="J1563" s="1" t="s">
        <v>746</v>
      </c>
      <c r="K1563" s="1" t="s">
        <v>340</v>
      </c>
      <c r="L1563" s="2">
        <v>704</v>
      </c>
      <c r="M1563" s="1" t="s">
        <v>747</v>
      </c>
      <c r="N1563" s="1" t="s">
        <v>887</v>
      </c>
      <c r="O1563" s="1" t="s">
        <v>170</v>
      </c>
      <c r="P1563" s="1" t="s">
        <v>758</v>
      </c>
      <c r="Q1563" s="1" t="s">
        <v>1486</v>
      </c>
      <c r="R1563" s="1" t="s">
        <v>218</v>
      </c>
      <c r="S1563" s="1" t="s">
        <v>759</v>
      </c>
      <c r="T1563" s="1" t="s">
        <v>2132</v>
      </c>
      <c r="U1563" s="1" t="s">
        <v>1791</v>
      </c>
      <c r="V1563" s="1"/>
      <c r="W1563" s="1" t="s">
        <v>667</v>
      </c>
      <c r="X1563" s="1" t="e">
        <f t="shared" si="120"/>
        <v>#N/A</v>
      </c>
      <c r="Y1563" s="1" t="e">
        <f t="shared" si="121"/>
        <v>#N/A</v>
      </c>
      <c r="Z1563" s="1" t="e">
        <f t="shared" si="122"/>
        <v>#N/A</v>
      </c>
      <c r="AA1563" s="1" t="e">
        <f t="shared" si="123"/>
        <v>#N/A</v>
      </c>
      <c r="AB1563" s="1" t="e">
        <f t="shared" si="124"/>
        <v>#N/A</v>
      </c>
    </row>
    <row r="1564" spans="1:28" hidden="1" x14ac:dyDescent="0.3">
      <c r="A1564" s="1">
        <v>1874</v>
      </c>
      <c r="B1564" s="1" t="s">
        <v>835</v>
      </c>
      <c r="C1564" s="5">
        <v>44063.570416666669</v>
      </c>
      <c r="D1564" s="1" t="s">
        <v>7769</v>
      </c>
      <c r="E1564" s="1" t="s">
        <v>139</v>
      </c>
      <c r="F1564" s="1" t="s">
        <v>713</v>
      </c>
      <c r="G1564" s="1" t="s">
        <v>653</v>
      </c>
      <c r="H1564" s="1" t="s">
        <v>765</v>
      </c>
      <c r="I1564" s="1" t="s">
        <v>123</v>
      </c>
      <c r="J1564" s="1" t="s">
        <v>50</v>
      </c>
      <c r="K1564" s="1" t="s">
        <v>207</v>
      </c>
      <c r="L1564" s="2">
        <v>869</v>
      </c>
      <c r="M1564" s="1" t="s">
        <v>4241</v>
      </c>
      <c r="N1564" s="1" t="s">
        <v>183</v>
      </c>
      <c r="O1564" s="1" t="s">
        <v>170</v>
      </c>
      <c r="P1564" s="1" t="s">
        <v>1312</v>
      </c>
      <c r="Q1564" s="1" t="s">
        <v>1486</v>
      </c>
      <c r="R1564" s="1" t="s">
        <v>218</v>
      </c>
      <c r="S1564" s="1" t="s">
        <v>7770</v>
      </c>
      <c r="T1564" s="1" t="s">
        <v>2132</v>
      </c>
      <c r="U1564" s="1" t="s">
        <v>1791</v>
      </c>
      <c r="V1564" s="1"/>
      <c r="W1564" s="1" t="s">
        <v>667</v>
      </c>
      <c r="X1564" s="1" t="e">
        <f t="shared" si="120"/>
        <v>#N/A</v>
      </c>
      <c r="Y1564" s="1" t="e">
        <f t="shared" si="121"/>
        <v>#N/A</v>
      </c>
      <c r="Z1564" s="1" t="e">
        <f t="shared" si="122"/>
        <v>#N/A</v>
      </c>
      <c r="AA1564" s="1" t="e">
        <f t="shared" si="123"/>
        <v>#N/A</v>
      </c>
      <c r="AB1564" s="1" t="e">
        <f t="shared" si="124"/>
        <v>#N/A</v>
      </c>
    </row>
    <row r="1565" spans="1:28" hidden="1" x14ac:dyDescent="0.3">
      <c r="A1565" s="1">
        <v>1875</v>
      </c>
      <c r="B1565" s="1" t="s">
        <v>340</v>
      </c>
      <c r="C1565" s="5">
        <v>44063.744016203702</v>
      </c>
      <c r="D1565" s="1" t="s">
        <v>7771</v>
      </c>
      <c r="E1565" s="1" t="s">
        <v>90</v>
      </c>
      <c r="F1565" s="1" t="s">
        <v>700</v>
      </c>
      <c r="G1565" s="1" t="s">
        <v>653</v>
      </c>
      <c r="H1565" s="1" t="s">
        <v>765</v>
      </c>
      <c r="I1565" s="1" t="s">
        <v>477</v>
      </c>
      <c r="J1565" s="1" t="s">
        <v>746</v>
      </c>
      <c r="K1565" s="1" t="s">
        <v>340</v>
      </c>
      <c r="L1565" s="2">
        <v>704</v>
      </c>
      <c r="M1565" s="1" t="s">
        <v>747</v>
      </c>
      <c r="N1565" s="1" t="s">
        <v>887</v>
      </c>
      <c r="O1565" s="1" t="s">
        <v>170</v>
      </c>
      <c r="P1565" s="1" t="s">
        <v>1312</v>
      </c>
      <c r="Q1565" s="1" t="s">
        <v>1486</v>
      </c>
      <c r="R1565" s="1" t="s">
        <v>218</v>
      </c>
      <c r="S1565" s="1" t="s">
        <v>759</v>
      </c>
      <c r="T1565" s="1" t="s">
        <v>2132</v>
      </c>
      <c r="U1565" s="1" t="s">
        <v>1791</v>
      </c>
      <c r="V1565" s="1"/>
      <c r="W1565" s="1" t="s">
        <v>667</v>
      </c>
      <c r="X1565" s="1" t="e">
        <f t="shared" si="120"/>
        <v>#N/A</v>
      </c>
      <c r="Y1565" s="1" t="e">
        <f t="shared" si="121"/>
        <v>#N/A</v>
      </c>
      <c r="Z1565" s="1" t="e">
        <f t="shared" si="122"/>
        <v>#N/A</v>
      </c>
      <c r="AA1565" s="1" t="e">
        <f t="shared" si="123"/>
        <v>#N/A</v>
      </c>
      <c r="AB1565" s="1" t="e">
        <f t="shared" si="124"/>
        <v>#N/A</v>
      </c>
    </row>
    <row r="1566" spans="1:28" hidden="1" x14ac:dyDescent="0.3">
      <c r="A1566" s="1">
        <v>1876</v>
      </c>
      <c r="B1566" s="1" t="s">
        <v>340</v>
      </c>
      <c r="C1566" s="5">
        <v>44064.518229166664</v>
      </c>
      <c r="D1566" s="1" t="s">
        <v>7772</v>
      </c>
      <c r="E1566" s="1" t="s">
        <v>90</v>
      </c>
      <c r="F1566" s="1" t="s">
        <v>700</v>
      </c>
      <c r="G1566" s="1" t="s">
        <v>653</v>
      </c>
      <c r="H1566" s="1" t="s">
        <v>765</v>
      </c>
      <c r="I1566" s="1" t="s">
        <v>477</v>
      </c>
      <c r="J1566" s="1" t="s">
        <v>746</v>
      </c>
      <c r="K1566" s="1" t="s">
        <v>340</v>
      </c>
      <c r="L1566" s="2">
        <v>704</v>
      </c>
      <c r="M1566" s="1" t="s">
        <v>747</v>
      </c>
      <c r="N1566" s="1" t="s">
        <v>887</v>
      </c>
      <c r="O1566" s="1" t="s">
        <v>170</v>
      </c>
      <c r="P1566" s="1" t="s">
        <v>1312</v>
      </c>
      <c r="Q1566" s="1" t="s">
        <v>1486</v>
      </c>
      <c r="R1566" s="1" t="s">
        <v>218</v>
      </c>
      <c r="S1566" s="1" t="s">
        <v>759</v>
      </c>
      <c r="T1566" s="1" t="s">
        <v>2132</v>
      </c>
      <c r="U1566" s="1" t="s">
        <v>1791</v>
      </c>
      <c r="V1566" s="1"/>
      <c r="W1566" s="1" t="s">
        <v>667</v>
      </c>
      <c r="X1566" s="1" t="e">
        <f t="shared" si="120"/>
        <v>#N/A</v>
      </c>
      <c r="Y1566" s="1" t="e">
        <f t="shared" si="121"/>
        <v>#N/A</v>
      </c>
      <c r="Z1566" s="1" t="e">
        <f t="shared" si="122"/>
        <v>#N/A</v>
      </c>
      <c r="AA1566" s="1" t="e">
        <f t="shared" si="123"/>
        <v>#N/A</v>
      </c>
      <c r="AB1566" s="1" t="e">
        <f t="shared" si="124"/>
        <v>#N/A</v>
      </c>
    </row>
    <row r="1567" spans="1:28" hidden="1" x14ac:dyDescent="0.3">
      <c r="A1567" s="1">
        <v>1878</v>
      </c>
      <c r="B1567" s="1" t="s">
        <v>340</v>
      </c>
      <c r="C1567" s="5">
        <v>44067.40898148148</v>
      </c>
      <c r="D1567" s="1" t="s">
        <v>7774</v>
      </c>
      <c r="E1567" s="1" t="s">
        <v>90</v>
      </c>
      <c r="F1567" s="1" t="s">
        <v>700</v>
      </c>
      <c r="G1567" s="1" t="s">
        <v>653</v>
      </c>
      <c r="H1567" s="1" t="s">
        <v>765</v>
      </c>
      <c r="I1567" s="1" t="s">
        <v>477</v>
      </c>
      <c r="J1567" s="1" t="s">
        <v>746</v>
      </c>
      <c r="K1567" s="1" t="s">
        <v>340</v>
      </c>
      <c r="L1567" s="2">
        <v>704</v>
      </c>
      <c r="M1567" s="1" t="s">
        <v>747</v>
      </c>
      <c r="N1567" s="1" t="s">
        <v>887</v>
      </c>
      <c r="O1567" s="1" t="s">
        <v>170</v>
      </c>
      <c r="P1567" s="1" t="s">
        <v>1312</v>
      </c>
      <c r="Q1567" s="1" t="s">
        <v>1486</v>
      </c>
      <c r="R1567" s="1" t="s">
        <v>218</v>
      </c>
      <c r="S1567" s="1" t="s">
        <v>759</v>
      </c>
      <c r="T1567" s="1" t="s">
        <v>2132</v>
      </c>
      <c r="U1567" s="1" t="s">
        <v>1791</v>
      </c>
      <c r="V1567" s="1"/>
      <c r="W1567" s="1" t="s">
        <v>667</v>
      </c>
      <c r="X1567" s="1" t="e">
        <f t="shared" si="120"/>
        <v>#N/A</v>
      </c>
      <c r="Y1567" s="1" t="e">
        <f t="shared" si="121"/>
        <v>#N/A</v>
      </c>
      <c r="Z1567" s="1" t="e">
        <f t="shared" si="122"/>
        <v>#N/A</v>
      </c>
      <c r="AA1567" s="1" t="e">
        <f t="shared" si="123"/>
        <v>#N/A</v>
      </c>
      <c r="AB1567" s="1" t="e">
        <f t="shared" si="124"/>
        <v>#N/A</v>
      </c>
    </row>
    <row r="1568" spans="1:28" hidden="1" x14ac:dyDescent="0.3">
      <c r="A1568" s="1">
        <v>1879</v>
      </c>
      <c r="B1568" s="1" t="s">
        <v>340</v>
      </c>
      <c r="C1568" s="5">
        <v>44067.650567129633</v>
      </c>
      <c r="D1568" s="1" t="s">
        <v>7810</v>
      </c>
      <c r="E1568" s="1" t="s">
        <v>90</v>
      </c>
      <c r="F1568" s="1" t="s">
        <v>700</v>
      </c>
      <c r="G1568" s="1" t="s">
        <v>653</v>
      </c>
      <c r="H1568" s="1" t="s">
        <v>765</v>
      </c>
      <c r="I1568" s="1" t="s">
        <v>477</v>
      </c>
      <c r="J1568" s="1" t="s">
        <v>746</v>
      </c>
      <c r="K1568" s="1" t="s">
        <v>340</v>
      </c>
      <c r="L1568" s="2">
        <v>704</v>
      </c>
      <c r="M1568" s="1" t="s">
        <v>747</v>
      </c>
      <c r="N1568" s="1" t="s">
        <v>887</v>
      </c>
      <c r="O1568" s="1" t="s">
        <v>170</v>
      </c>
      <c r="P1568" s="1" t="s">
        <v>1312</v>
      </c>
      <c r="Q1568" s="1" t="s">
        <v>1486</v>
      </c>
      <c r="R1568" s="1" t="s">
        <v>218</v>
      </c>
      <c r="S1568" s="1" t="s">
        <v>759</v>
      </c>
      <c r="T1568" s="1" t="s">
        <v>1189</v>
      </c>
      <c r="U1568" s="1" t="s">
        <v>1791</v>
      </c>
      <c r="V1568" s="1"/>
      <c r="W1568" s="1" t="s">
        <v>667</v>
      </c>
      <c r="X1568" s="1" t="e">
        <f t="shared" si="120"/>
        <v>#N/A</v>
      </c>
      <c r="Y1568" s="1" t="e">
        <f t="shared" si="121"/>
        <v>#N/A</v>
      </c>
      <c r="Z1568" s="1" t="e">
        <f t="shared" si="122"/>
        <v>#N/A</v>
      </c>
      <c r="AA1568" s="1" t="e">
        <f t="shared" si="123"/>
        <v>#N/A</v>
      </c>
      <c r="AB1568" s="1" t="e">
        <f t="shared" si="124"/>
        <v>#N/A</v>
      </c>
    </row>
    <row r="1569" spans="1:28" hidden="1" x14ac:dyDescent="0.3">
      <c r="A1569" s="1">
        <v>1881</v>
      </c>
      <c r="B1569" s="1" t="s">
        <v>340</v>
      </c>
      <c r="C1569" s="5">
        <v>44069.630833333336</v>
      </c>
      <c r="D1569" s="1" t="s">
        <v>7811</v>
      </c>
      <c r="E1569" s="1" t="s">
        <v>90</v>
      </c>
      <c r="F1569" s="1" t="s">
        <v>700</v>
      </c>
      <c r="G1569" s="1" t="s">
        <v>653</v>
      </c>
      <c r="H1569" s="1" t="s">
        <v>765</v>
      </c>
      <c r="I1569" s="1" t="s">
        <v>477</v>
      </c>
      <c r="J1569" s="1" t="s">
        <v>746</v>
      </c>
      <c r="K1569" s="1" t="s">
        <v>340</v>
      </c>
      <c r="L1569" s="2">
        <v>704</v>
      </c>
      <c r="M1569" s="1" t="s">
        <v>747</v>
      </c>
      <c r="N1569" s="1" t="s">
        <v>887</v>
      </c>
      <c r="O1569" s="1" t="s">
        <v>170</v>
      </c>
      <c r="P1569" s="1" t="s">
        <v>1312</v>
      </c>
      <c r="Q1569" s="1" t="s">
        <v>1486</v>
      </c>
      <c r="R1569" s="1" t="s">
        <v>218</v>
      </c>
      <c r="S1569" s="1" t="s">
        <v>759</v>
      </c>
      <c r="T1569" s="1" t="s">
        <v>2132</v>
      </c>
      <c r="U1569" s="1" t="s">
        <v>1791</v>
      </c>
      <c r="V1569" s="1"/>
      <c r="W1569" s="1" t="s">
        <v>667</v>
      </c>
      <c r="X1569" s="1" t="e">
        <f t="shared" si="120"/>
        <v>#N/A</v>
      </c>
      <c r="Y1569" s="1" t="e">
        <f t="shared" si="121"/>
        <v>#N/A</v>
      </c>
      <c r="Z1569" s="1" t="e">
        <f t="shared" si="122"/>
        <v>#N/A</v>
      </c>
      <c r="AA1569" s="1" t="e">
        <f t="shared" si="123"/>
        <v>#N/A</v>
      </c>
      <c r="AB1569" s="1" t="e">
        <f t="shared" si="124"/>
        <v>#N/A</v>
      </c>
    </row>
    <row r="1570" spans="1:28" hidden="1" x14ac:dyDescent="0.3">
      <c r="A1570" s="1">
        <v>1885</v>
      </c>
      <c r="B1570" s="1" t="s">
        <v>927</v>
      </c>
      <c r="C1570" s="5">
        <v>44075.975381944445</v>
      </c>
      <c r="D1570" s="1" t="s">
        <v>7912</v>
      </c>
      <c r="E1570" s="1" t="s">
        <v>61</v>
      </c>
      <c r="F1570" s="1" t="s">
        <v>719</v>
      </c>
      <c r="G1570" s="1" t="s">
        <v>653</v>
      </c>
      <c r="H1570" s="1" t="s">
        <v>765</v>
      </c>
      <c r="I1570" s="1" t="s">
        <v>55</v>
      </c>
      <c r="J1570" s="1" t="s">
        <v>695</v>
      </c>
      <c r="K1570" s="1" t="s">
        <v>54</v>
      </c>
      <c r="L1570" s="2">
        <v>297.2</v>
      </c>
      <c r="M1570" s="1" t="s">
        <v>1023</v>
      </c>
      <c r="N1570" s="1" t="s">
        <v>6618</v>
      </c>
      <c r="O1570" s="1" t="s">
        <v>170</v>
      </c>
      <c r="P1570" s="1" t="s">
        <v>1464</v>
      </c>
      <c r="Q1570" s="1" t="s">
        <v>1486</v>
      </c>
      <c r="R1570" s="1" t="s">
        <v>218</v>
      </c>
      <c r="S1570" s="1" t="s">
        <v>2012</v>
      </c>
      <c r="T1570" s="1" t="s">
        <v>2132</v>
      </c>
      <c r="U1570" s="1" t="s">
        <v>815</v>
      </c>
      <c r="V1570" s="1"/>
      <c r="W1570" s="1" t="s">
        <v>1010</v>
      </c>
      <c r="X1570" s="1" t="e">
        <f t="shared" si="120"/>
        <v>#N/A</v>
      </c>
      <c r="Y1570" s="1" t="e">
        <f t="shared" si="121"/>
        <v>#N/A</v>
      </c>
      <c r="Z1570" s="1" t="e">
        <f t="shared" si="122"/>
        <v>#N/A</v>
      </c>
      <c r="AA1570" s="1" t="e">
        <f t="shared" si="123"/>
        <v>#N/A</v>
      </c>
      <c r="AB1570" s="1" t="e">
        <f t="shared" si="124"/>
        <v>#N/A</v>
      </c>
    </row>
    <row r="1571" spans="1:28" hidden="1" x14ac:dyDescent="0.3">
      <c r="A1571" s="1">
        <v>1886</v>
      </c>
      <c r="B1571" s="1" t="s">
        <v>340</v>
      </c>
      <c r="C1571" s="5">
        <v>44076.768425925926</v>
      </c>
      <c r="D1571" s="1" t="s">
        <v>7913</v>
      </c>
      <c r="E1571" s="1" t="s">
        <v>90</v>
      </c>
      <c r="F1571" s="1" t="s">
        <v>700</v>
      </c>
      <c r="G1571" s="1" t="s">
        <v>653</v>
      </c>
      <c r="H1571" s="1" t="s">
        <v>765</v>
      </c>
      <c r="I1571" s="1" t="s">
        <v>477</v>
      </c>
      <c r="J1571" s="1" t="s">
        <v>746</v>
      </c>
      <c r="K1571" s="1" t="s">
        <v>340</v>
      </c>
      <c r="L1571" s="2">
        <v>704</v>
      </c>
      <c r="M1571" s="1" t="s">
        <v>747</v>
      </c>
      <c r="N1571" s="1" t="s">
        <v>887</v>
      </c>
      <c r="O1571" s="1" t="s">
        <v>170</v>
      </c>
      <c r="P1571" s="1" t="s">
        <v>1312</v>
      </c>
      <c r="Q1571" s="1" t="s">
        <v>1486</v>
      </c>
      <c r="R1571" s="1" t="s">
        <v>218</v>
      </c>
      <c r="S1571" s="1" t="s">
        <v>759</v>
      </c>
      <c r="T1571" s="1" t="s">
        <v>2132</v>
      </c>
      <c r="U1571" s="1" t="s">
        <v>1791</v>
      </c>
      <c r="V1571" s="1"/>
      <c r="W1571" s="1" t="s">
        <v>667</v>
      </c>
      <c r="X1571" s="1" t="e">
        <f t="shared" si="120"/>
        <v>#N/A</v>
      </c>
      <c r="Y1571" s="1" t="e">
        <f t="shared" si="121"/>
        <v>#N/A</v>
      </c>
      <c r="Z1571" s="1" t="e">
        <f t="shared" si="122"/>
        <v>#N/A</v>
      </c>
      <c r="AA1571" s="1" t="e">
        <f t="shared" si="123"/>
        <v>#N/A</v>
      </c>
      <c r="AB1571" s="1" t="e">
        <f t="shared" si="124"/>
        <v>#N/A</v>
      </c>
    </row>
    <row r="1572" spans="1:28" hidden="1" x14ac:dyDescent="0.3">
      <c r="A1572" s="1">
        <v>1887</v>
      </c>
      <c r="B1572" s="1" t="s">
        <v>340</v>
      </c>
      <c r="C1572" s="5">
        <v>44076.780057870368</v>
      </c>
      <c r="D1572" s="1" t="s">
        <v>7914</v>
      </c>
      <c r="E1572" s="1" t="s">
        <v>90</v>
      </c>
      <c r="F1572" s="1" t="s">
        <v>700</v>
      </c>
      <c r="G1572" s="1" t="s">
        <v>653</v>
      </c>
      <c r="H1572" s="1" t="s">
        <v>765</v>
      </c>
      <c r="I1572" s="1" t="s">
        <v>477</v>
      </c>
      <c r="J1572" s="1" t="s">
        <v>746</v>
      </c>
      <c r="K1572" s="1" t="s">
        <v>340</v>
      </c>
      <c r="L1572" s="2">
        <v>704</v>
      </c>
      <c r="M1572" s="1" t="s">
        <v>747</v>
      </c>
      <c r="N1572" s="1" t="s">
        <v>887</v>
      </c>
      <c r="O1572" s="1" t="s">
        <v>170</v>
      </c>
      <c r="P1572" s="1" t="s">
        <v>1312</v>
      </c>
      <c r="Q1572" s="1" t="s">
        <v>1486</v>
      </c>
      <c r="R1572" s="1" t="s">
        <v>218</v>
      </c>
      <c r="S1572" s="1" t="s">
        <v>759</v>
      </c>
      <c r="T1572" s="1" t="s">
        <v>2132</v>
      </c>
      <c r="U1572" s="1" t="s">
        <v>1791</v>
      </c>
      <c r="V1572" s="1"/>
      <c r="W1572" s="1" t="s">
        <v>667</v>
      </c>
      <c r="X1572" s="1" t="e">
        <f t="shared" si="120"/>
        <v>#N/A</v>
      </c>
      <c r="Y1572" s="1" t="e">
        <f t="shared" si="121"/>
        <v>#N/A</v>
      </c>
      <c r="Z1572" s="1" t="e">
        <f t="shared" si="122"/>
        <v>#N/A</v>
      </c>
      <c r="AA1572" s="1" t="e">
        <f t="shared" si="123"/>
        <v>#N/A</v>
      </c>
      <c r="AB1572" s="1" t="e">
        <f t="shared" si="124"/>
        <v>#N/A</v>
      </c>
    </row>
    <row r="1573" spans="1:28" hidden="1" x14ac:dyDescent="0.3">
      <c r="A1573" s="1">
        <v>1888</v>
      </c>
      <c r="B1573" s="1" t="s">
        <v>340</v>
      </c>
      <c r="C1573" s="5">
        <v>44076.796180555553</v>
      </c>
      <c r="D1573" s="1" t="s">
        <v>7915</v>
      </c>
      <c r="E1573" s="1" t="s">
        <v>90</v>
      </c>
      <c r="F1573" s="1" t="s">
        <v>700</v>
      </c>
      <c r="G1573" s="1" t="s">
        <v>653</v>
      </c>
      <c r="H1573" s="1" t="s">
        <v>765</v>
      </c>
      <c r="I1573" s="1" t="s">
        <v>477</v>
      </c>
      <c r="J1573" s="1" t="s">
        <v>746</v>
      </c>
      <c r="K1573" s="1" t="s">
        <v>340</v>
      </c>
      <c r="L1573" s="2">
        <v>704</v>
      </c>
      <c r="M1573" s="1" t="s">
        <v>747</v>
      </c>
      <c r="N1573" s="1" t="s">
        <v>887</v>
      </c>
      <c r="O1573" s="1" t="s">
        <v>170</v>
      </c>
      <c r="P1573" s="1" t="s">
        <v>1312</v>
      </c>
      <c r="Q1573" s="1" t="s">
        <v>1486</v>
      </c>
      <c r="R1573" s="1" t="s">
        <v>218</v>
      </c>
      <c r="S1573" s="1" t="s">
        <v>759</v>
      </c>
      <c r="T1573" s="1" t="s">
        <v>2132</v>
      </c>
      <c r="U1573" s="1" t="s">
        <v>1791</v>
      </c>
      <c r="V1573" s="1"/>
      <c r="W1573" s="1" t="s">
        <v>667</v>
      </c>
      <c r="X1573" s="1" t="e">
        <f t="shared" si="120"/>
        <v>#N/A</v>
      </c>
      <c r="Y1573" s="1" t="e">
        <f t="shared" si="121"/>
        <v>#N/A</v>
      </c>
      <c r="Z1573" s="1" t="e">
        <f t="shared" si="122"/>
        <v>#N/A</v>
      </c>
      <c r="AA1573" s="1" t="e">
        <f t="shared" si="123"/>
        <v>#N/A</v>
      </c>
      <c r="AB1573" s="1" t="e">
        <f t="shared" si="124"/>
        <v>#N/A</v>
      </c>
    </row>
    <row r="1574" spans="1:28" hidden="1" x14ac:dyDescent="0.3">
      <c r="A1574" s="1">
        <v>1889</v>
      </c>
      <c r="B1574" s="1" t="s">
        <v>340</v>
      </c>
      <c r="C1574" s="5">
        <v>44076.803414351853</v>
      </c>
      <c r="D1574" s="1" t="s">
        <v>7916</v>
      </c>
      <c r="E1574" s="1" t="s">
        <v>90</v>
      </c>
      <c r="F1574" s="1" t="s">
        <v>700</v>
      </c>
      <c r="G1574" s="1" t="s">
        <v>653</v>
      </c>
      <c r="H1574" s="1" t="s">
        <v>765</v>
      </c>
      <c r="I1574" s="1" t="s">
        <v>477</v>
      </c>
      <c r="J1574" s="1" t="s">
        <v>746</v>
      </c>
      <c r="K1574" s="1" t="s">
        <v>340</v>
      </c>
      <c r="L1574" s="2">
        <v>704</v>
      </c>
      <c r="M1574" s="1" t="s">
        <v>747</v>
      </c>
      <c r="N1574" s="1" t="s">
        <v>887</v>
      </c>
      <c r="O1574" s="1" t="s">
        <v>170</v>
      </c>
      <c r="P1574" s="1" t="s">
        <v>1312</v>
      </c>
      <c r="Q1574" s="1" t="s">
        <v>1486</v>
      </c>
      <c r="R1574" s="1" t="s">
        <v>218</v>
      </c>
      <c r="S1574" s="1" t="s">
        <v>759</v>
      </c>
      <c r="T1574" s="1" t="s">
        <v>2132</v>
      </c>
      <c r="U1574" s="1" t="s">
        <v>1791</v>
      </c>
      <c r="V1574" s="1"/>
      <c r="W1574" s="1" t="s">
        <v>667</v>
      </c>
      <c r="X1574" s="1" t="e">
        <f t="shared" si="120"/>
        <v>#N/A</v>
      </c>
      <c r="Y1574" s="1" t="e">
        <f t="shared" si="121"/>
        <v>#N/A</v>
      </c>
      <c r="Z1574" s="1" t="e">
        <f t="shared" si="122"/>
        <v>#N/A</v>
      </c>
      <c r="AA1574" s="1" t="e">
        <f t="shared" si="123"/>
        <v>#N/A</v>
      </c>
      <c r="AB1574" s="1" t="e">
        <f t="shared" si="124"/>
        <v>#N/A</v>
      </c>
    </row>
    <row r="1575" spans="1:28" hidden="1" x14ac:dyDescent="0.3">
      <c r="A1575" s="1">
        <v>1891</v>
      </c>
      <c r="B1575" s="1" t="s">
        <v>1497</v>
      </c>
      <c r="C1575" s="5">
        <v>44077.698657407411</v>
      </c>
      <c r="D1575" s="1" t="s">
        <v>7918</v>
      </c>
      <c r="E1575" s="1" t="s">
        <v>48</v>
      </c>
      <c r="F1575" s="1" t="s">
        <v>652</v>
      </c>
      <c r="G1575" s="1" t="s">
        <v>653</v>
      </c>
      <c r="H1575" s="1" t="s">
        <v>765</v>
      </c>
      <c r="I1575" s="1" t="s">
        <v>55</v>
      </c>
      <c r="J1575" s="1" t="s">
        <v>277</v>
      </c>
      <c r="K1575" s="1" t="s">
        <v>650</v>
      </c>
      <c r="L1575" s="2">
        <v>611</v>
      </c>
      <c r="M1575" s="1" t="s">
        <v>1702</v>
      </c>
      <c r="N1575" s="1" t="s">
        <v>80</v>
      </c>
      <c r="O1575" s="1" t="s">
        <v>170</v>
      </c>
      <c r="P1575" s="1" t="s">
        <v>1080</v>
      </c>
      <c r="Q1575" s="1" t="s">
        <v>1486</v>
      </c>
      <c r="R1575" s="1" t="s">
        <v>218</v>
      </c>
      <c r="S1575" s="1" t="s">
        <v>759</v>
      </c>
      <c r="T1575" s="1" t="s">
        <v>2132</v>
      </c>
      <c r="U1575" s="1" t="s">
        <v>1791</v>
      </c>
      <c r="V1575" s="1"/>
      <c r="W1575" s="1" t="s">
        <v>667</v>
      </c>
      <c r="X1575" s="1" t="e">
        <f t="shared" si="120"/>
        <v>#N/A</v>
      </c>
      <c r="Y1575" s="1" t="e">
        <f t="shared" si="121"/>
        <v>#N/A</v>
      </c>
      <c r="Z1575" s="1" t="e">
        <f t="shared" si="122"/>
        <v>#N/A</v>
      </c>
      <c r="AA1575" s="1" t="e">
        <f t="shared" si="123"/>
        <v>#N/A</v>
      </c>
      <c r="AB1575" s="1" t="e">
        <f t="shared" si="124"/>
        <v>#N/A</v>
      </c>
    </row>
    <row r="1576" spans="1:28" hidden="1" x14ac:dyDescent="0.3">
      <c r="A1576" s="1">
        <v>1892</v>
      </c>
      <c r="B1576" s="1" t="s">
        <v>340</v>
      </c>
      <c r="C1576" s="5">
        <v>44078.690509259257</v>
      </c>
      <c r="D1576" s="1" t="s">
        <v>7919</v>
      </c>
      <c r="E1576" s="1" t="s">
        <v>90</v>
      </c>
      <c r="F1576" s="1" t="s">
        <v>700</v>
      </c>
      <c r="G1576" s="1" t="s">
        <v>653</v>
      </c>
      <c r="H1576" s="1" t="s">
        <v>765</v>
      </c>
      <c r="I1576" s="1" t="s">
        <v>477</v>
      </c>
      <c r="J1576" s="1" t="s">
        <v>746</v>
      </c>
      <c r="K1576" s="1" t="s">
        <v>340</v>
      </c>
      <c r="L1576" s="2">
        <v>704</v>
      </c>
      <c r="M1576" s="1" t="s">
        <v>747</v>
      </c>
      <c r="N1576" s="1" t="s">
        <v>887</v>
      </c>
      <c r="O1576" s="1" t="s">
        <v>170</v>
      </c>
      <c r="P1576" s="1" t="s">
        <v>1312</v>
      </c>
      <c r="Q1576" s="1" t="s">
        <v>1486</v>
      </c>
      <c r="R1576" s="1" t="s">
        <v>218</v>
      </c>
      <c r="S1576" s="1" t="s">
        <v>759</v>
      </c>
      <c r="T1576" s="1" t="s">
        <v>2132</v>
      </c>
      <c r="U1576" s="1" t="s">
        <v>1791</v>
      </c>
      <c r="V1576" s="1"/>
      <c r="W1576" s="1" t="s">
        <v>667</v>
      </c>
      <c r="X1576" s="1" t="e">
        <f t="shared" si="120"/>
        <v>#N/A</v>
      </c>
      <c r="Y1576" s="1" t="e">
        <f t="shared" si="121"/>
        <v>#N/A</v>
      </c>
      <c r="Z1576" s="1" t="e">
        <f t="shared" si="122"/>
        <v>#N/A</v>
      </c>
      <c r="AA1576" s="1" t="e">
        <f t="shared" si="123"/>
        <v>#N/A</v>
      </c>
      <c r="AB1576" s="1" t="e">
        <f t="shared" si="124"/>
        <v>#N/A</v>
      </c>
    </row>
    <row r="1577" spans="1:28" hidden="1" x14ac:dyDescent="0.3">
      <c r="A1577" s="1">
        <v>1893</v>
      </c>
      <c r="B1577" s="1" t="s">
        <v>1245</v>
      </c>
      <c r="C1577" s="5">
        <v>44078.734872685185</v>
      </c>
      <c r="D1577" s="1" t="s">
        <v>8012</v>
      </c>
      <c r="E1577" s="1" t="s">
        <v>78</v>
      </c>
      <c r="F1577" s="1" t="s">
        <v>662</v>
      </c>
      <c r="G1577" s="1" t="s">
        <v>653</v>
      </c>
      <c r="H1577" s="1" t="s">
        <v>765</v>
      </c>
      <c r="I1577" s="1" t="s">
        <v>39</v>
      </c>
      <c r="J1577" s="1" t="s">
        <v>79</v>
      </c>
      <c r="K1577" s="1" t="s">
        <v>376</v>
      </c>
      <c r="L1577" s="2">
        <v>978</v>
      </c>
      <c r="M1577" s="1" t="s">
        <v>781</v>
      </c>
      <c r="N1577" s="1" t="s">
        <v>887</v>
      </c>
      <c r="O1577" s="1" t="s">
        <v>170</v>
      </c>
      <c r="P1577" s="1" t="s">
        <v>818</v>
      </c>
      <c r="Q1577" s="1" t="s">
        <v>89</v>
      </c>
      <c r="R1577" s="1" t="s">
        <v>218</v>
      </c>
      <c r="S1577" s="1" t="s">
        <v>6804</v>
      </c>
      <c r="T1577" s="1" t="s">
        <v>2132</v>
      </c>
      <c r="U1577" s="1" t="s">
        <v>815</v>
      </c>
      <c r="V1577" s="1"/>
      <c r="W1577" s="1" t="s">
        <v>1010</v>
      </c>
      <c r="X1577" s="1" t="e">
        <f t="shared" si="120"/>
        <v>#N/A</v>
      </c>
      <c r="Y1577" s="1" t="e">
        <f t="shared" si="121"/>
        <v>#N/A</v>
      </c>
      <c r="Z1577" s="1" t="e">
        <f t="shared" si="122"/>
        <v>#N/A</v>
      </c>
      <c r="AA1577" s="1" t="e">
        <f t="shared" si="123"/>
        <v>#N/A</v>
      </c>
      <c r="AB1577" s="1" t="e">
        <f t="shared" si="124"/>
        <v>#N/A</v>
      </c>
    </row>
    <row r="1578" spans="1:28" hidden="1" x14ac:dyDescent="0.3">
      <c r="A1578" s="1">
        <v>1895</v>
      </c>
      <c r="B1578" s="1" t="s">
        <v>927</v>
      </c>
      <c r="C1578" s="5">
        <v>44079.799884259257</v>
      </c>
      <c r="D1578" s="1" t="s">
        <v>7922</v>
      </c>
      <c r="E1578" s="1" t="s">
        <v>61</v>
      </c>
      <c r="F1578" s="1" t="s">
        <v>719</v>
      </c>
      <c r="G1578" s="1" t="s">
        <v>653</v>
      </c>
      <c r="H1578" s="1" t="s">
        <v>765</v>
      </c>
      <c r="I1578" s="1" t="s">
        <v>55</v>
      </c>
      <c r="J1578" s="1" t="s">
        <v>62</v>
      </c>
      <c r="K1578" s="1" t="s">
        <v>54</v>
      </c>
      <c r="L1578" s="2">
        <v>297.2</v>
      </c>
      <c r="M1578" s="1" t="s">
        <v>1023</v>
      </c>
      <c r="N1578" s="1" t="s">
        <v>6618</v>
      </c>
      <c r="O1578" s="1" t="s">
        <v>4678</v>
      </c>
      <c r="P1578" s="1" t="s">
        <v>1464</v>
      </c>
      <c r="Q1578" s="1" t="s">
        <v>1486</v>
      </c>
      <c r="R1578" s="1" t="s">
        <v>218</v>
      </c>
      <c r="S1578" s="1" t="s">
        <v>2044</v>
      </c>
      <c r="T1578" s="1" t="s">
        <v>2132</v>
      </c>
      <c r="U1578" s="1" t="s">
        <v>815</v>
      </c>
      <c r="V1578" s="1"/>
      <c r="W1578" s="1" t="s">
        <v>1010</v>
      </c>
      <c r="X1578" s="1" t="e">
        <f t="shared" si="120"/>
        <v>#N/A</v>
      </c>
      <c r="Y1578" s="1" t="e">
        <f t="shared" si="121"/>
        <v>#N/A</v>
      </c>
      <c r="Z1578" s="1" t="e">
        <f t="shared" si="122"/>
        <v>#N/A</v>
      </c>
      <c r="AA1578" s="1" t="e">
        <f t="shared" si="123"/>
        <v>#N/A</v>
      </c>
      <c r="AB1578" s="1" t="e">
        <f t="shared" si="124"/>
        <v>#N/A</v>
      </c>
    </row>
    <row r="1579" spans="1:28" hidden="1" x14ac:dyDescent="0.3">
      <c r="A1579" s="1">
        <v>1896</v>
      </c>
      <c r="B1579" s="1" t="s">
        <v>1468</v>
      </c>
      <c r="C1579" s="5">
        <v>44081.585972222223</v>
      </c>
      <c r="D1579" s="1" t="s">
        <v>8013</v>
      </c>
      <c r="E1579" s="1" t="s">
        <v>216</v>
      </c>
      <c r="F1579" s="1" t="s">
        <v>691</v>
      </c>
      <c r="G1579" s="1" t="s">
        <v>653</v>
      </c>
      <c r="H1579" s="1" t="s">
        <v>765</v>
      </c>
      <c r="I1579" s="1" t="s">
        <v>39</v>
      </c>
      <c r="J1579" s="1" t="s">
        <v>217</v>
      </c>
      <c r="K1579" s="1" t="s">
        <v>214</v>
      </c>
      <c r="L1579" s="2">
        <v>914</v>
      </c>
      <c r="M1579" s="1" t="s">
        <v>711</v>
      </c>
      <c r="N1579" s="1" t="s">
        <v>887</v>
      </c>
      <c r="O1579" s="1" t="s">
        <v>170</v>
      </c>
      <c r="P1579" s="1" t="s">
        <v>1312</v>
      </c>
      <c r="Q1579" s="1" t="s">
        <v>1967</v>
      </c>
      <c r="R1579" s="1" t="s">
        <v>218</v>
      </c>
      <c r="S1579" s="1" t="s">
        <v>672</v>
      </c>
      <c r="T1579" s="1" t="s">
        <v>2132</v>
      </c>
      <c r="U1579" s="1" t="s">
        <v>1791</v>
      </c>
      <c r="V1579" s="1"/>
      <c r="W1579" s="1" t="s">
        <v>667</v>
      </c>
      <c r="X1579" s="1" t="e">
        <f t="shared" si="120"/>
        <v>#N/A</v>
      </c>
      <c r="Y1579" s="1" t="e">
        <f t="shared" si="121"/>
        <v>#N/A</v>
      </c>
      <c r="Z1579" s="1" t="e">
        <f t="shared" si="122"/>
        <v>#N/A</v>
      </c>
      <c r="AA1579" s="1" t="e">
        <f t="shared" si="123"/>
        <v>#N/A</v>
      </c>
      <c r="AB1579" s="1" t="e">
        <f t="shared" si="124"/>
        <v>#N/A</v>
      </c>
    </row>
    <row r="1580" spans="1:28" hidden="1" x14ac:dyDescent="0.3">
      <c r="A1580" s="1">
        <v>1897</v>
      </c>
      <c r="B1580" s="1" t="s">
        <v>855</v>
      </c>
      <c r="C1580" s="5">
        <v>44082.443298611113</v>
      </c>
      <c r="D1580" s="1" t="s">
        <v>8014</v>
      </c>
      <c r="E1580" s="1" t="s">
        <v>90</v>
      </c>
      <c r="F1580" s="1" t="s">
        <v>700</v>
      </c>
      <c r="G1580" s="1" t="s">
        <v>653</v>
      </c>
      <c r="H1580" s="1" t="s">
        <v>765</v>
      </c>
      <c r="I1580" s="1" t="s">
        <v>85</v>
      </c>
      <c r="J1580" s="1" t="s">
        <v>109</v>
      </c>
      <c r="K1580" s="1" t="s">
        <v>103</v>
      </c>
      <c r="L1580" s="2">
        <v>666</v>
      </c>
      <c r="M1580" s="1" t="s">
        <v>733</v>
      </c>
      <c r="N1580" s="1" t="s">
        <v>887</v>
      </c>
      <c r="O1580" s="1" t="s">
        <v>170</v>
      </c>
      <c r="P1580" s="1" t="s">
        <v>1080</v>
      </c>
      <c r="Q1580" s="1" t="s">
        <v>1486</v>
      </c>
      <c r="R1580" s="1" t="s">
        <v>218</v>
      </c>
      <c r="S1580" s="1" t="s">
        <v>8015</v>
      </c>
      <c r="T1580" s="1" t="s">
        <v>2132</v>
      </c>
      <c r="U1580" s="1" t="s">
        <v>1791</v>
      </c>
      <c r="V1580" s="1"/>
      <c r="W1580" s="1" t="s">
        <v>667</v>
      </c>
      <c r="X1580" s="1" t="e">
        <f t="shared" si="120"/>
        <v>#N/A</v>
      </c>
      <c r="Y1580" s="1" t="e">
        <f t="shared" si="121"/>
        <v>#N/A</v>
      </c>
      <c r="Z1580" s="1" t="e">
        <f t="shared" si="122"/>
        <v>#N/A</v>
      </c>
      <c r="AA1580" s="1" t="e">
        <f t="shared" si="123"/>
        <v>#N/A</v>
      </c>
      <c r="AB1580" s="1" t="e">
        <f t="shared" si="124"/>
        <v>#N/A</v>
      </c>
    </row>
    <row r="1581" spans="1:28" hidden="1" x14ac:dyDescent="0.3">
      <c r="A1581" s="1">
        <v>1898</v>
      </c>
      <c r="B1581" s="1" t="s">
        <v>906</v>
      </c>
      <c r="C1581" s="5">
        <v>44082.457418981481</v>
      </c>
      <c r="D1581" s="1" t="s">
        <v>8016</v>
      </c>
      <c r="E1581" s="1" t="s">
        <v>90</v>
      </c>
      <c r="F1581" s="1" t="s">
        <v>700</v>
      </c>
      <c r="G1581" s="1" t="s">
        <v>653</v>
      </c>
      <c r="H1581" s="1" t="s">
        <v>765</v>
      </c>
      <c r="I1581" s="1" t="s">
        <v>477</v>
      </c>
      <c r="J1581" s="1" t="s">
        <v>746</v>
      </c>
      <c r="K1581" s="1" t="s">
        <v>340</v>
      </c>
      <c r="L1581" s="2">
        <v>704</v>
      </c>
      <c r="M1581" s="1" t="s">
        <v>747</v>
      </c>
      <c r="N1581" s="1" t="s">
        <v>887</v>
      </c>
      <c r="O1581" s="1" t="s">
        <v>170</v>
      </c>
      <c r="P1581" s="1" t="s">
        <v>1312</v>
      </c>
      <c r="Q1581" s="1" t="s">
        <v>1486</v>
      </c>
      <c r="R1581" s="1" t="s">
        <v>218</v>
      </c>
      <c r="S1581" s="1" t="s">
        <v>1141</v>
      </c>
      <c r="T1581" s="1" t="s">
        <v>2132</v>
      </c>
      <c r="U1581" s="1" t="s">
        <v>1791</v>
      </c>
      <c r="V1581" s="1"/>
      <c r="W1581" s="1" t="s">
        <v>667</v>
      </c>
      <c r="X1581" s="1" t="e">
        <f t="shared" si="120"/>
        <v>#N/A</v>
      </c>
      <c r="Y1581" s="1" t="e">
        <f t="shared" si="121"/>
        <v>#N/A</v>
      </c>
      <c r="Z1581" s="1" t="e">
        <f t="shared" si="122"/>
        <v>#N/A</v>
      </c>
      <c r="AA1581" s="1" t="e">
        <f t="shared" si="123"/>
        <v>#N/A</v>
      </c>
      <c r="AB1581" s="1" t="e">
        <f t="shared" si="124"/>
        <v>#N/A</v>
      </c>
    </row>
    <row r="1582" spans="1:28" hidden="1" x14ac:dyDescent="0.3">
      <c r="A1582" s="1">
        <v>1901</v>
      </c>
      <c r="B1582" s="1" t="s">
        <v>906</v>
      </c>
      <c r="C1582" s="5">
        <v>44082.574224537035</v>
      </c>
      <c r="D1582" s="1" t="s">
        <v>8019</v>
      </c>
      <c r="E1582" s="1" t="s">
        <v>90</v>
      </c>
      <c r="F1582" s="1" t="s">
        <v>700</v>
      </c>
      <c r="G1582" s="1" t="s">
        <v>653</v>
      </c>
      <c r="H1582" s="1" t="s">
        <v>765</v>
      </c>
      <c r="I1582" s="1" t="s">
        <v>477</v>
      </c>
      <c r="J1582" s="1" t="s">
        <v>746</v>
      </c>
      <c r="K1582" s="1" t="s">
        <v>340</v>
      </c>
      <c r="L1582" s="2">
        <v>704</v>
      </c>
      <c r="M1582" s="1" t="s">
        <v>747</v>
      </c>
      <c r="N1582" s="1" t="s">
        <v>887</v>
      </c>
      <c r="O1582" s="1" t="s">
        <v>170</v>
      </c>
      <c r="P1582" s="1" t="s">
        <v>1312</v>
      </c>
      <c r="Q1582" s="1" t="s">
        <v>1486</v>
      </c>
      <c r="R1582" s="1" t="s">
        <v>218</v>
      </c>
      <c r="S1582" s="1" t="s">
        <v>1141</v>
      </c>
      <c r="T1582" s="1" t="s">
        <v>2132</v>
      </c>
      <c r="U1582" s="1" t="s">
        <v>1791</v>
      </c>
      <c r="V1582" s="1"/>
      <c r="W1582" s="1" t="s">
        <v>667</v>
      </c>
      <c r="X1582" s="1" t="e">
        <f t="shared" si="120"/>
        <v>#N/A</v>
      </c>
      <c r="Y1582" s="1" t="e">
        <f t="shared" si="121"/>
        <v>#N/A</v>
      </c>
      <c r="Z1582" s="1" t="e">
        <f t="shared" si="122"/>
        <v>#N/A</v>
      </c>
      <c r="AA1582" s="1" t="e">
        <f t="shared" si="123"/>
        <v>#N/A</v>
      </c>
      <c r="AB1582" s="1" t="e">
        <f t="shared" si="124"/>
        <v>#N/A</v>
      </c>
    </row>
    <row r="1583" spans="1:28" hidden="1" x14ac:dyDescent="0.3">
      <c r="A1583" s="1">
        <v>1902</v>
      </c>
      <c r="B1583" s="1" t="s">
        <v>1222</v>
      </c>
      <c r="C1583" s="5">
        <v>44082.800057870372</v>
      </c>
      <c r="D1583" s="1" t="s">
        <v>8020</v>
      </c>
      <c r="E1583" s="1" t="s">
        <v>48</v>
      </c>
      <c r="F1583" s="1" t="s">
        <v>652</v>
      </c>
      <c r="G1583" s="1" t="s">
        <v>653</v>
      </c>
      <c r="H1583" s="1" t="s">
        <v>765</v>
      </c>
      <c r="I1583" s="1" t="s">
        <v>55</v>
      </c>
      <c r="J1583" s="1" t="s">
        <v>277</v>
      </c>
      <c r="K1583" s="1" t="s">
        <v>650</v>
      </c>
      <c r="L1583" s="2">
        <v>611.20000000000005</v>
      </c>
      <c r="M1583" s="1" t="s">
        <v>1702</v>
      </c>
      <c r="N1583" s="1" t="s">
        <v>705</v>
      </c>
      <c r="O1583" s="1" t="s">
        <v>170</v>
      </c>
      <c r="P1583" s="1" t="s">
        <v>2146</v>
      </c>
      <c r="Q1583" s="1" t="s">
        <v>1486</v>
      </c>
      <c r="R1583" s="1" t="s">
        <v>218</v>
      </c>
      <c r="S1583" s="1" t="s">
        <v>853</v>
      </c>
      <c r="T1583" s="1" t="s">
        <v>2132</v>
      </c>
      <c r="U1583" s="1" t="s">
        <v>815</v>
      </c>
      <c r="V1583" s="1"/>
      <c r="W1583" s="1" t="s">
        <v>1010</v>
      </c>
      <c r="X1583" s="1" t="e">
        <f t="shared" si="120"/>
        <v>#N/A</v>
      </c>
      <c r="Y1583" s="1" t="e">
        <f t="shared" si="121"/>
        <v>#N/A</v>
      </c>
      <c r="Z1583" s="1" t="e">
        <f t="shared" si="122"/>
        <v>#N/A</v>
      </c>
      <c r="AA1583" s="1" t="e">
        <f t="shared" si="123"/>
        <v>#N/A</v>
      </c>
      <c r="AB1583" s="1" t="e">
        <f t="shared" si="124"/>
        <v>#N/A</v>
      </c>
    </row>
    <row r="1584" spans="1:28" hidden="1" x14ac:dyDescent="0.3">
      <c r="A1584" s="1">
        <v>1903</v>
      </c>
      <c r="B1584" s="1" t="s">
        <v>1222</v>
      </c>
      <c r="C1584" s="5">
        <v>44083.655115740738</v>
      </c>
      <c r="D1584" s="1" t="s">
        <v>8021</v>
      </c>
      <c r="E1584" s="1" t="s">
        <v>48</v>
      </c>
      <c r="F1584" s="1" t="s">
        <v>652</v>
      </c>
      <c r="G1584" s="1" t="s">
        <v>653</v>
      </c>
      <c r="H1584" s="1" t="s">
        <v>765</v>
      </c>
      <c r="I1584" s="1" t="s">
        <v>55</v>
      </c>
      <c r="J1584" s="1" t="s">
        <v>277</v>
      </c>
      <c r="K1584" s="1" t="s">
        <v>650</v>
      </c>
      <c r="L1584" s="2">
        <v>614</v>
      </c>
      <c r="M1584" s="1" t="s">
        <v>808</v>
      </c>
      <c r="N1584" s="1" t="s">
        <v>887</v>
      </c>
      <c r="O1584" s="1" t="s">
        <v>170</v>
      </c>
      <c r="P1584" s="1" t="s">
        <v>2163</v>
      </c>
      <c r="Q1584" s="1" t="s">
        <v>1486</v>
      </c>
      <c r="R1584" s="1" t="s">
        <v>218</v>
      </c>
      <c r="S1584" s="1" t="s">
        <v>853</v>
      </c>
      <c r="T1584" s="1" t="s">
        <v>2132</v>
      </c>
      <c r="U1584" s="1" t="s">
        <v>1791</v>
      </c>
      <c r="V1584" s="1"/>
      <c r="W1584" s="1" t="s">
        <v>667</v>
      </c>
      <c r="X1584" s="1" t="e">
        <f t="shared" si="120"/>
        <v>#N/A</v>
      </c>
      <c r="Y1584" s="1" t="e">
        <f t="shared" si="121"/>
        <v>#N/A</v>
      </c>
      <c r="Z1584" s="1" t="e">
        <f t="shared" si="122"/>
        <v>#N/A</v>
      </c>
      <c r="AA1584" s="1" t="e">
        <f t="shared" si="123"/>
        <v>#N/A</v>
      </c>
      <c r="AB1584" s="1" t="e">
        <f t="shared" si="124"/>
        <v>#N/A</v>
      </c>
    </row>
    <row r="1585" spans="1:28" hidden="1" x14ac:dyDescent="0.3">
      <c r="A1585" s="1">
        <v>1904</v>
      </c>
      <c r="B1585" s="1" t="s">
        <v>54</v>
      </c>
      <c r="C1585" s="5">
        <v>44083.839131944442</v>
      </c>
      <c r="D1585" s="1" t="s">
        <v>8022</v>
      </c>
      <c r="E1585" s="1" t="s">
        <v>61</v>
      </c>
      <c r="F1585" s="1" t="s">
        <v>719</v>
      </c>
      <c r="G1585" s="1" t="s">
        <v>653</v>
      </c>
      <c r="H1585" s="1" t="s">
        <v>765</v>
      </c>
      <c r="I1585" s="1" t="s">
        <v>55</v>
      </c>
      <c r="J1585" s="1" t="s">
        <v>62</v>
      </c>
      <c r="K1585" s="1" t="s">
        <v>54</v>
      </c>
      <c r="L1585" s="2">
        <v>297</v>
      </c>
      <c r="M1585" s="1" t="s">
        <v>1023</v>
      </c>
      <c r="N1585" s="1" t="s">
        <v>6618</v>
      </c>
      <c r="O1585" s="1" t="s">
        <v>170</v>
      </c>
      <c r="P1585" s="1" t="s">
        <v>2195</v>
      </c>
      <c r="Q1585" s="1" t="s">
        <v>177</v>
      </c>
      <c r="R1585" s="1" t="s">
        <v>218</v>
      </c>
      <c r="S1585" s="1" t="s">
        <v>759</v>
      </c>
      <c r="T1585" s="1" t="s">
        <v>2132</v>
      </c>
      <c r="U1585" s="1" t="s">
        <v>815</v>
      </c>
      <c r="V1585" s="1"/>
      <c r="W1585" s="1" t="s">
        <v>1010</v>
      </c>
      <c r="X1585" s="1" t="e">
        <f t="shared" si="120"/>
        <v>#N/A</v>
      </c>
      <c r="Y1585" s="1" t="e">
        <f t="shared" si="121"/>
        <v>#N/A</v>
      </c>
      <c r="Z1585" s="1" t="e">
        <f t="shared" si="122"/>
        <v>#N/A</v>
      </c>
      <c r="AA1585" s="1" t="e">
        <f t="shared" si="123"/>
        <v>#N/A</v>
      </c>
      <c r="AB1585" s="1" t="e">
        <f t="shared" si="124"/>
        <v>#N/A</v>
      </c>
    </row>
    <row r="1586" spans="1:28" hidden="1" x14ac:dyDescent="0.3">
      <c r="A1586" s="1">
        <v>1905</v>
      </c>
      <c r="B1586" s="1" t="s">
        <v>1277</v>
      </c>
      <c r="C1586" s="5">
        <v>44084.438136574077</v>
      </c>
      <c r="D1586" s="1" t="s">
        <v>8023</v>
      </c>
      <c r="E1586" s="1" t="s">
        <v>159</v>
      </c>
      <c r="F1586" s="1" t="s">
        <v>2061</v>
      </c>
      <c r="G1586" s="1" t="s">
        <v>653</v>
      </c>
      <c r="H1586" s="1" t="s">
        <v>765</v>
      </c>
      <c r="I1586" s="1" t="s">
        <v>39</v>
      </c>
      <c r="J1586" s="1" t="s">
        <v>210</v>
      </c>
      <c r="K1586" s="1" t="s">
        <v>214</v>
      </c>
      <c r="L1586" s="2">
        <v>809</v>
      </c>
      <c r="M1586" s="1" t="s">
        <v>1087</v>
      </c>
      <c r="N1586" s="1" t="s">
        <v>887</v>
      </c>
      <c r="O1586" s="1" t="s">
        <v>170</v>
      </c>
      <c r="P1586" s="1" t="s">
        <v>818</v>
      </c>
      <c r="Q1586" s="1" t="s">
        <v>210</v>
      </c>
      <c r="R1586" s="1" t="s">
        <v>218</v>
      </c>
      <c r="S1586" s="1" t="s">
        <v>1004</v>
      </c>
      <c r="T1586" s="1" t="s">
        <v>2132</v>
      </c>
      <c r="U1586" s="1" t="s">
        <v>1791</v>
      </c>
      <c r="V1586" s="1"/>
      <c r="W1586" s="1" t="s">
        <v>667</v>
      </c>
      <c r="X1586" s="1" t="e">
        <f t="shared" si="120"/>
        <v>#N/A</v>
      </c>
      <c r="Y1586" s="1" t="e">
        <f t="shared" si="121"/>
        <v>#N/A</v>
      </c>
      <c r="Z1586" s="1" t="e">
        <f t="shared" si="122"/>
        <v>#N/A</v>
      </c>
      <c r="AA1586" s="1" t="e">
        <f t="shared" si="123"/>
        <v>#N/A</v>
      </c>
      <c r="AB1586" s="1" t="e">
        <f t="shared" si="124"/>
        <v>#N/A</v>
      </c>
    </row>
    <row r="1587" spans="1:28" hidden="1" x14ac:dyDescent="0.3">
      <c r="A1587" s="1">
        <v>1908</v>
      </c>
      <c r="B1587" s="1" t="s">
        <v>54</v>
      </c>
      <c r="C1587" s="5">
        <v>44084.591400462959</v>
      </c>
      <c r="D1587" s="1" t="s">
        <v>8028</v>
      </c>
      <c r="E1587" s="1" t="s">
        <v>61</v>
      </c>
      <c r="F1587" s="1" t="s">
        <v>719</v>
      </c>
      <c r="G1587" s="1" t="s">
        <v>653</v>
      </c>
      <c r="H1587" s="1" t="s">
        <v>765</v>
      </c>
      <c r="I1587" s="1" t="s">
        <v>55</v>
      </c>
      <c r="J1587" s="1" t="s">
        <v>62</v>
      </c>
      <c r="K1587" s="1" t="s">
        <v>54</v>
      </c>
      <c r="L1587" s="2">
        <v>297</v>
      </c>
      <c r="M1587" s="1" t="s">
        <v>1023</v>
      </c>
      <c r="N1587" s="1" t="s">
        <v>6618</v>
      </c>
      <c r="O1587" s="1" t="s">
        <v>170</v>
      </c>
      <c r="P1587" s="1" t="s">
        <v>1694</v>
      </c>
      <c r="Q1587" s="1" t="s">
        <v>177</v>
      </c>
      <c r="R1587" s="1" t="s">
        <v>218</v>
      </c>
      <c r="S1587" s="1" t="s">
        <v>759</v>
      </c>
      <c r="T1587" s="1" t="s">
        <v>2132</v>
      </c>
      <c r="U1587" s="1" t="s">
        <v>815</v>
      </c>
      <c r="V1587" s="1"/>
      <c r="W1587" s="1" t="s">
        <v>1010</v>
      </c>
      <c r="X1587" s="1" t="e">
        <f t="shared" si="120"/>
        <v>#N/A</v>
      </c>
      <c r="Y1587" s="1" t="e">
        <f t="shared" si="121"/>
        <v>#N/A</v>
      </c>
      <c r="Z1587" s="1" t="e">
        <f t="shared" si="122"/>
        <v>#N/A</v>
      </c>
      <c r="AA1587" s="1" t="e">
        <f t="shared" si="123"/>
        <v>#N/A</v>
      </c>
      <c r="AB1587" s="1" t="e">
        <f t="shared" si="124"/>
        <v>#N/A</v>
      </c>
    </row>
    <row r="1588" spans="1:28" hidden="1" x14ac:dyDescent="0.3">
      <c r="A1588" s="1">
        <v>1913</v>
      </c>
      <c r="B1588" s="1" t="s">
        <v>340</v>
      </c>
      <c r="C1588" s="5">
        <v>44085.569178240738</v>
      </c>
      <c r="D1588" s="1" t="s">
        <v>8033</v>
      </c>
      <c r="E1588" s="1" t="s">
        <v>90</v>
      </c>
      <c r="F1588" s="1" t="s">
        <v>2061</v>
      </c>
      <c r="G1588" s="1" t="s">
        <v>653</v>
      </c>
      <c r="H1588" s="1" t="s">
        <v>765</v>
      </c>
      <c r="I1588" s="1" t="s">
        <v>477</v>
      </c>
      <c r="J1588" s="1" t="s">
        <v>746</v>
      </c>
      <c r="K1588" s="1" t="s">
        <v>340</v>
      </c>
      <c r="L1588" s="2">
        <v>704</v>
      </c>
      <c r="M1588" s="1" t="s">
        <v>747</v>
      </c>
      <c r="N1588" s="1" t="s">
        <v>887</v>
      </c>
      <c r="O1588" s="1" t="s">
        <v>170</v>
      </c>
      <c r="P1588" s="1" t="s">
        <v>1312</v>
      </c>
      <c r="Q1588" s="1" t="s">
        <v>1486</v>
      </c>
      <c r="R1588" s="1" t="s">
        <v>218</v>
      </c>
      <c r="S1588" s="1" t="s">
        <v>759</v>
      </c>
      <c r="T1588" s="1" t="s">
        <v>2132</v>
      </c>
      <c r="U1588" s="1" t="s">
        <v>1791</v>
      </c>
      <c r="V1588" s="1"/>
      <c r="W1588" s="1" t="s">
        <v>667</v>
      </c>
      <c r="X1588" s="1" t="e">
        <f t="shared" si="120"/>
        <v>#N/A</v>
      </c>
      <c r="Y1588" s="1" t="e">
        <f t="shared" si="121"/>
        <v>#N/A</v>
      </c>
      <c r="Z1588" s="1" t="e">
        <f t="shared" si="122"/>
        <v>#N/A</v>
      </c>
      <c r="AA1588" s="1" t="e">
        <f t="shared" si="123"/>
        <v>#N/A</v>
      </c>
      <c r="AB1588" s="1" t="e">
        <f t="shared" si="124"/>
        <v>#N/A</v>
      </c>
    </row>
    <row r="1589" spans="1:28" hidden="1" x14ac:dyDescent="0.3">
      <c r="A1589" s="1">
        <v>1920</v>
      </c>
      <c r="B1589" s="1" t="s">
        <v>730</v>
      </c>
      <c r="C1589" s="5">
        <v>44089.408761574072</v>
      </c>
      <c r="D1589" s="1" t="s">
        <v>8179</v>
      </c>
      <c r="E1589" s="1" t="s">
        <v>48</v>
      </c>
      <c r="F1589" s="1" t="s">
        <v>652</v>
      </c>
      <c r="G1589" s="1" t="s">
        <v>653</v>
      </c>
      <c r="H1589" s="1" t="s">
        <v>765</v>
      </c>
      <c r="I1589" s="1" t="s">
        <v>123</v>
      </c>
      <c r="J1589" s="1" t="s">
        <v>128</v>
      </c>
      <c r="K1589" s="1" t="s">
        <v>122</v>
      </c>
      <c r="L1589" s="2">
        <v>700</v>
      </c>
      <c r="M1589" s="1" t="s">
        <v>680</v>
      </c>
      <c r="N1589" s="1" t="s">
        <v>887</v>
      </c>
      <c r="O1589" s="1" t="s">
        <v>170</v>
      </c>
      <c r="P1589" s="1" t="s">
        <v>2168</v>
      </c>
      <c r="Q1589" s="1" t="s">
        <v>1486</v>
      </c>
      <c r="R1589" s="1" t="s">
        <v>218</v>
      </c>
      <c r="S1589" s="1" t="s">
        <v>853</v>
      </c>
      <c r="T1589" s="1" t="s">
        <v>2132</v>
      </c>
      <c r="U1589" s="1" t="s">
        <v>1791</v>
      </c>
      <c r="V1589" s="1"/>
      <c r="W1589" s="1" t="s">
        <v>2232</v>
      </c>
      <c r="X1589" s="1" t="e">
        <f t="shared" si="120"/>
        <v>#N/A</v>
      </c>
      <c r="Y1589" s="1" t="e">
        <f t="shared" si="121"/>
        <v>#N/A</v>
      </c>
      <c r="Z1589" s="1" t="e">
        <f t="shared" si="122"/>
        <v>#N/A</v>
      </c>
      <c r="AA1589" s="1" t="e">
        <f t="shared" si="123"/>
        <v>#N/A</v>
      </c>
      <c r="AB1589" s="1" t="e">
        <f t="shared" si="124"/>
        <v>#N/A</v>
      </c>
    </row>
    <row r="1590" spans="1:28" hidden="1" x14ac:dyDescent="0.3">
      <c r="A1590" s="1">
        <v>1921</v>
      </c>
      <c r="B1590" s="1" t="s">
        <v>340</v>
      </c>
      <c r="C1590" s="5">
        <v>44092.717418981483</v>
      </c>
      <c r="D1590" s="1" t="s">
        <v>8180</v>
      </c>
      <c r="E1590" s="1" t="s">
        <v>90</v>
      </c>
      <c r="F1590" s="1" t="s">
        <v>700</v>
      </c>
      <c r="G1590" s="1" t="s">
        <v>653</v>
      </c>
      <c r="H1590" s="1" t="s">
        <v>765</v>
      </c>
      <c r="I1590" s="1" t="s">
        <v>477</v>
      </c>
      <c r="J1590" s="1" t="s">
        <v>746</v>
      </c>
      <c r="K1590" s="1" t="s">
        <v>340</v>
      </c>
      <c r="L1590" s="2">
        <v>704</v>
      </c>
      <c r="M1590" s="1" t="s">
        <v>747</v>
      </c>
      <c r="N1590" s="1" t="s">
        <v>887</v>
      </c>
      <c r="O1590" s="1" t="s">
        <v>170</v>
      </c>
      <c r="P1590" s="1" t="s">
        <v>1312</v>
      </c>
      <c r="Q1590" s="1" t="s">
        <v>1486</v>
      </c>
      <c r="R1590" s="1" t="s">
        <v>218</v>
      </c>
      <c r="S1590" s="1" t="s">
        <v>759</v>
      </c>
      <c r="T1590" s="1" t="s">
        <v>2132</v>
      </c>
      <c r="U1590" s="1" t="s">
        <v>1791</v>
      </c>
      <c r="V1590" s="1"/>
      <c r="W1590" s="1" t="s">
        <v>667</v>
      </c>
      <c r="X1590" s="1" t="e">
        <f t="shared" si="120"/>
        <v>#N/A</v>
      </c>
      <c r="Y1590" s="1" t="e">
        <f t="shared" si="121"/>
        <v>#N/A</v>
      </c>
      <c r="Z1590" s="1" t="e">
        <f t="shared" si="122"/>
        <v>#N/A</v>
      </c>
      <c r="AA1590" s="1" t="e">
        <f t="shared" si="123"/>
        <v>#N/A</v>
      </c>
      <c r="AB1590" s="1" t="e">
        <f t="shared" si="124"/>
        <v>#N/A</v>
      </c>
    </row>
    <row r="1591" spans="1:28" hidden="1" x14ac:dyDescent="0.3">
      <c r="A1591" s="1">
        <v>1115</v>
      </c>
      <c r="B1591" s="1" t="s">
        <v>426</v>
      </c>
      <c r="C1591" s="5">
        <v>43728.499803240738</v>
      </c>
      <c r="D1591" s="1" t="s">
        <v>1794</v>
      </c>
      <c r="E1591" s="1" t="s">
        <v>139</v>
      </c>
      <c r="F1591" s="1" t="s">
        <v>713</v>
      </c>
      <c r="G1591" s="1" t="s">
        <v>653</v>
      </c>
      <c r="H1591" s="1" t="s">
        <v>182</v>
      </c>
      <c r="I1591" s="1" t="s">
        <v>41</v>
      </c>
      <c r="J1591" s="1" t="s">
        <v>140</v>
      </c>
      <c r="K1591" s="1" t="s">
        <v>426</v>
      </c>
      <c r="L1591" s="2">
        <v>2075.1</v>
      </c>
      <c r="M1591" s="1" t="s">
        <v>683</v>
      </c>
      <c r="N1591" s="1" t="s">
        <v>6613</v>
      </c>
      <c r="O1591" s="1"/>
      <c r="P1591" s="1"/>
      <c r="Q1591" s="1"/>
      <c r="R1591" s="1"/>
      <c r="S1591" s="1"/>
      <c r="T1591" s="1"/>
      <c r="U1591" s="1" t="s">
        <v>666</v>
      </c>
      <c r="V1591" s="1" t="s">
        <v>667</v>
      </c>
      <c r="W1591" s="1"/>
      <c r="X1591" s="1" t="e">
        <f t="shared" si="120"/>
        <v>#N/A</v>
      </c>
      <c r="Y1591" s="1" t="e">
        <f t="shared" si="121"/>
        <v>#N/A</v>
      </c>
      <c r="Z1591" s="1">
        <f t="shared" si="122"/>
        <v>1115</v>
      </c>
      <c r="AA1591" s="1" t="str">
        <f t="shared" si="123"/>
        <v>Cerrado</v>
      </c>
      <c r="AB1591" s="1" t="e">
        <f t="shared" si="124"/>
        <v>#N/A</v>
      </c>
    </row>
    <row r="1592" spans="1:28" hidden="1" x14ac:dyDescent="0.3">
      <c r="A1592" s="1">
        <v>1128</v>
      </c>
      <c r="B1592" s="1" t="s">
        <v>1513</v>
      </c>
      <c r="C1592" s="5">
        <v>43733.788101851853</v>
      </c>
      <c r="D1592" s="1" t="s">
        <v>1810</v>
      </c>
      <c r="E1592" s="1" t="s">
        <v>139</v>
      </c>
      <c r="F1592" s="1" t="s">
        <v>713</v>
      </c>
      <c r="G1592" s="1" t="s">
        <v>653</v>
      </c>
      <c r="H1592" s="1" t="s">
        <v>182</v>
      </c>
      <c r="I1592" s="1" t="s">
        <v>148</v>
      </c>
      <c r="J1592" s="1" t="s">
        <v>140</v>
      </c>
      <c r="K1592" s="1" t="s">
        <v>999</v>
      </c>
      <c r="L1592" s="2">
        <v>2075.1</v>
      </c>
      <c r="M1592" s="1" t="s">
        <v>683</v>
      </c>
      <c r="N1592" s="1" t="s">
        <v>6613</v>
      </c>
      <c r="O1592" s="1"/>
      <c r="P1592" s="1"/>
      <c r="Q1592" s="1"/>
      <c r="R1592" s="1"/>
      <c r="S1592" s="1"/>
      <c r="T1592" s="1"/>
      <c r="U1592" s="1" t="s">
        <v>666</v>
      </c>
      <c r="V1592" s="1" t="s">
        <v>667</v>
      </c>
      <c r="W1592" s="1"/>
      <c r="X1592" s="1" t="e">
        <f t="shared" si="120"/>
        <v>#N/A</v>
      </c>
      <c r="Y1592" s="1" t="e">
        <f t="shared" si="121"/>
        <v>#N/A</v>
      </c>
      <c r="Z1592" s="1" t="e">
        <f t="shared" si="122"/>
        <v>#N/A</v>
      </c>
      <c r="AA1592" s="1" t="e">
        <f t="shared" si="123"/>
        <v>#N/A</v>
      </c>
      <c r="AB1592" s="1" t="e">
        <f t="shared" si="124"/>
        <v>#N/A</v>
      </c>
    </row>
    <row r="1593" spans="1:28" hidden="1" x14ac:dyDescent="0.3">
      <c r="A1593" s="1">
        <v>1130</v>
      </c>
      <c r="B1593" s="1" t="s">
        <v>1513</v>
      </c>
      <c r="C1593" s="5">
        <v>43734.459143518521</v>
      </c>
      <c r="D1593" s="1" t="s">
        <v>1813</v>
      </c>
      <c r="E1593" s="1" t="s">
        <v>139</v>
      </c>
      <c r="F1593" s="1" t="s">
        <v>713</v>
      </c>
      <c r="G1593" s="1" t="s">
        <v>653</v>
      </c>
      <c r="H1593" s="1" t="s">
        <v>182</v>
      </c>
      <c r="I1593" s="1" t="s">
        <v>148</v>
      </c>
      <c r="J1593" s="1" t="s">
        <v>140</v>
      </c>
      <c r="K1593" s="1" t="s">
        <v>999</v>
      </c>
      <c r="L1593" s="2">
        <v>3023</v>
      </c>
      <c r="M1593" s="1" t="s">
        <v>1814</v>
      </c>
      <c r="N1593" s="1" t="s">
        <v>6613</v>
      </c>
      <c r="O1593" s="1"/>
      <c r="P1593" s="1"/>
      <c r="Q1593" s="1"/>
      <c r="R1593" s="1" t="s">
        <v>218</v>
      </c>
      <c r="S1593" s="1" t="s">
        <v>1046</v>
      </c>
      <c r="T1593" s="1"/>
      <c r="U1593" s="1" t="s">
        <v>657</v>
      </c>
      <c r="V1593" s="1" t="s">
        <v>658</v>
      </c>
      <c r="W1593" s="1"/>
      <c r="X1593" s="1" t="e">
        <f t="shared" si="120"/>
        <v>#N/A</v>
      </c>
      <c r="Y1593" s="1" t="e">
        <f t="shared" si="121"/>
        <v>#N/A</v>
      </c>
      <c r="Z1593" s="1" t="e">
        <f t="shared" si="122"/>
        <v>#N/A</v>
      </c>
      <c r="AA1593" s="1" t="e">
        <f t="shared" si="123"/>
        <v>#N/A</v>
      </c>
      <c r="AB1593" s="1" t="e">
        <f t="shared" si="124"/>
        <v>#N/A</v>
      </c>
    </row>
    <row r="1594" spans="1:28" hidden="1" x14ac:dyDescent="0.3">
      <c r="A1594" s="1">
        <v>1199</v>
      </c>
      <c r="B1594" s="1" t="s">
        <v>1879</v>
      </c>
      <c r="C1594" s="5">
        <v>43774.74596064815</v>
      </c>
      <c r="D1594" s="1" t="s">
        <v>1880</v>
      </c>
      <c r="E1594" s="1" t="s">
        <v>48</v>
      </c>
      <c r="F1594" s="1" t="s">
        <v>652</v>
      </c>
      <c r="G1594" s="1" t="s">
        <v>653</v>
      </c>
      <c r="H1594" s="1" t="s">
        <v>182</v>
      </c>
      <c r="I1594" s="1" t="s">
        <v>39</v>
      </c>
      <c r="J1594" s="1" t="s">
        <v>50</v>
      </c>
      <c r="K1594" s="1" t="s">
        <v>40</v>
      </c>
      <c r="L1594" s="2">
        <v>2075.1</v>
      </c>
      <c r="M1594" s="1" t="s">
        <v>683</v>
      </c>
      <c r="N1594" s="1" t="s">
        <v>6613</v>
      </c>
      <c r="O1594" s="1"/>
      <c r="P1594" s="1"/>
      <c r="Q1594" s="1"/>
      <c r="R1594" s="1" t="s">
        <v>218</v>
      </c>
      <c r="S1594" s="1" t="s">
        <v>1881</v>
      </c>
      <c r="T1594" s="1"/>
      <c r="U1594" s="1" t="s">
        <v>666</v>
      </c>
      <c r="V1594" s="1" t="s">
        <v>667</v>
      </c>
      <c r="W1594" s="1"/>
      <c r="X1594" s="1" t="e">
        <f t="shared" si="120"/>
        <v>#N/A</v>
      </c>
      <c r="Y1594" s="1" t="e">
        <f t="shared" si="121"/>
        <v>#N/A</v>
      </c>
      <c r="Z1594" s="1">
        <f t="shared" si="122"/>
        <v>1199</v>
      </c>
      <c r="AA1594" s="1" t="str">
        <f t="shared" si="123"/>
        <v>Cancelado</v>
      </c>
      <c r="AB1594" s="1" t="e">
        <f t="shared" si="124"/>
        <v>#N/A</v>
      </c>
    </row>
    <row r="1595" spans="1:28" hidden="1" x14ac:dyDescent="0.3">
      <c r="A1595" s="1">
        <v>1387</v>
      </c>
      <c r="B1595" s="1" t="s">
        <v>1110</v>
      </c>
      <c r="C1595" s="5">
        <v>43875.51902777778</v>
      </c>
      <c r="D1595" s="1" t="s">
        <v>2106</v>
      </c>
      <c r="E1595" s="1" t="s">
        <v>90</v>
      </c>
      <c r="F1595" s="1" t="s">
        <v>700</v>
      </c>
      <c r="G1595" s="1" t="s">
        <v>653</v>
      </c>
      <c r="H1595" s="1" t="s">
        <v>182</v>
      </c>
      <c r="I1595" s="1" t="s">
        <v>477</v>
      </c>
      <c r="J1595" s="1" t="s">
        <v>211</v>
      </c>
      <c r="K1595" s="1" t="s">
        <v>340</v>
      </c>
      <c r="L1595" s="2">
        <v>0</v>
      </c>
      <c r="M1595" s="1" t="s">
        <v>218</v>
      </c>
      <c r="N1595" s="1" t="s">
        <v>218</v>
      </c>
      <c r="O1595" s="1" t="s">
        <v>1952</v>
      </c>
      <c r="P1595" s="1"/>
      <c r="Q1595" s="1"/>
      <c r="R1595" s="1" t="s">
        <v>218</v>
      </c>
      <c r="S1595" s="1" t="s">
        <v>759</v>
      </c>
      <c r="T1595" s="1"/>
      <c r="U1595" s="1" t="s">
        <v>666</v>
      </c>
      <c r="V1595" s="1" t="s">
        <v>667</v>
      </c>
      <c r="W1595" s="1"/>
      <c r="X1595" s="1" t="e">
        <f t="shared" si="120"/>
        <v>#N/A</v>
      </c>
      <c r="Y1595" s="1" t="e">
        <f t="shared" si="121"/>
        <v>#N/A</v>
      </c>
      <c r="Z1595" s="1" t="e">
        <f t="shared" si="122"/>
        <v>#N/A</v>
      </c>
      <c r="AA1595" s="1" t="e">
        <f t="shared" si="123"/>
        <v>#N/A</v>
      </c>
      <c r="AB1595" s="1" t="e">
        <f t="shared" si="124"/>
        <v>#N/A</v>
      </c>
    </row>
    <row r="1596" spans="1:28" hidden="1" x14ac:dyDescent="0.3">
      <c r="A1596" s="1">
        <v>594</v>
      </c>
      <c r="B1596" s="1" t="s">
        <v>148</v>
      </c>
      <c r="C1596" s="5">
        <v>43524.587962962964</v>
      </c>
      <c r="D1596" s="1" t="s">
        <v>509</v>
      </c>
      <c r="E1596" s="1" t="s">
        <v>139</v>
      </c>
      <c r="F1596" s="1" t="s">
        <v>713</v>
      </c>
      <c r="G1596" s="1" t="s">
        <v>653</v>
      </c>
      <c r="H1596" s="1" t="s">
        <v>714</v>
      </c>
      <c r="I1596" s="1" t="s">
        <v>999</v>
      </c>
      <c r="J1596" s="1" t="s">
        <v>140</v>
      </c>
      <c r="K1596" s="1" t="s">
        <v>148</v>
      </c>
      <c r="L1596" s="2">
        <v>842</v>
      </c>
      <c r="M1596" s="1" t="s">
        <v>1303</v>
      </c>
      <c r="N1596" s="1" t="s">
        <v>6618</v>
      </c>
      <c r="O1596" s="1"/>
      <c r="P1596" s="1"/>
      <c r="Q1596" s="1"/>
      <c r="R1596" s="1"/>
      <c r="S1596" s="1"/>
      <c r="T1596" s="1"/>
      <c r="U1596" s="1" t="s">
        <v>666</v>
      </c>
      <c r="V1596" s="1" t="s">
        <v>667</v>
      </c>
      <c r="W1596" s="1"/>
      <c r="X1596" s="1">
        <f t="shared" si="120"/>
        <v>594</v>
      </c>
      <c r="Y1596" s="1" t="str">
        <f t="shared" si="121"/>
        <v>Estimación Aprobada</v>
      </c>
      <c r="Z1596" s="1">
        <f t="shared" si="122"/>
        <v>594</v>
      </c>
      <c r="AA1596" s="1" t="str">
        <f t="shared" si="123"/>
        <v>Cerrado</v>
      </c>
      <c r="AB1596" s="1" t="e">
        <f t="shared" si="124"/>
        <v>#N/A</v>
      </c>
    </row>
    <row r="1597" spans="1:28" hidden="1" x14ac:dyDescent="0.3">
      <c r="A1597" s="1">
        <v>747</v>
      </c>
      <c r="B1597" s="1" t="s">
        <v>40</v>
      </c>
      <c r="C1597" s="5">
        <v>43580.690937500003</v>
      </c>
      <c r="D1597" s="1" t="s">
        <v>1438</v>
      </c>
      <c r="E1597" s="1" t="s">
        <v>139</v>
      </c>
      <c r="F1597" s="1" t="s">
        <v>713</v>
      </c>
      <c r="G1597" s="1" t="s">
        <v>653</v>
      </c>
      <c r="H1597" s="1" t="s">
        <v>1439</v>
      </c>
      <c r="I1597" s="1" t="s">
        <v>427</v>
      </c>
      <c r="J1597" s="1" t="s">
        <v>682</v>
      </c>
      <c r="K1597" s="1" t="s">
        <v>40</v>
      </c>
      <c r="L1597" s="2">
        <v>947</v>
      </c>
      <c r="M1597" s="1" t="s">
        <v>878</v>
      </c>
      <c r="N1597" s="1" t="s">
        <v>887</v>
      </c>
      <c r="O1597" s="1"/>
      <c r="P1597" s="1"/>
      <c r="Q1597" s="1"/>
      <c r="R1597" s="1" t="s">
        <v>218</v>
      </c>
      <c r="S1597" s="1" t="s">
        <v>1440</v>
      </c>
      <c r="T1597" s="1"/>
      <c r="U1597" s="1" t="s">
        <v>666</v>
      </c>
      <c r="V1597" s="1" t="s">
        <v>667</v>
      </c>
      <c r="W1597" s="1"/>
      <c r="X1597" s="1">
        <f t="shared" si="120"/>
        <v>747</v>
      </c>
      <c r="Y1597" s="1" t="str">
        <f t="shared" si="121"/>
        <v>Estimación Cancelada Desarrollo</v>
      </c>
      <c r="Z1597" s="1" t="e">
        <f t="shared" si="122"/>
        <v>#N/A</v>
      </c>
      <c r="AA1597" s="1" t="e">
        <f t="shared" si="123"/>
        <v>#N/A</v>
      </c>
      <c r="AB1597" s="1" t="e">
        <f t="shared" si="124"/>
        <v>#N/A</v>
      </c>
    </row>
    <row r="1598" spans="1:28" hidden="1" x14ac:dyDescent="0.3">
      <c r="A1598" s="1">
        <v>776</v>
      </c>
      <c r="B1598" s="1" t="s">
        <v>1423</v>
      </c>
      <c r="C1598" s="5">
        <v>43592.569409722222</v>
      </c>
      <c r="D1598" s="1" t="s">
        <v>1476</v>
      </c>
      <c r="E1598" s="1" t="s">
        <v>139</v>
      </c>
      <c r="F1598" s="1" t="s">
        <v>713</v>
      </c>
      <c r="G1598" s="1" t="s">
        <v>653</v>
      </c>
      <c r="H1598" s="1" t="s">
        <v>1439</v>
      </c>
      <c r="I1598" s="1" t="s">
        <v>999</v>
      </c>
      <c r="J1598" s="1" t="s">
        <v>746</v>
      </c>
      <c r="K1598" s="1" t="s">
        <v>148</v>
      </c>
      <c r="L1598" s="2">
        <v>807</v>
      </c>
      <c r="M1598" s="1" t="s">
        <v>1310</v>
      </c>
      <c r="N1598" s="1" t="s">
        <v>887</v>
      </c>
      <c r="O1598" s="1"/>
      <c r="P1598" s="1"/>
      <c r="Q1598" s="1"/>
      <c r="R1598" s="1"/>
      <c r="S1598" s="1"/>
      <c r="T1598" s="1"/>
      <c r="U1598" s="1" t="s">
        <v>666</v>
      </c>
      <c r="V1598" s="1" t="s">
        <v>667</v>
      </c>
      <c r="W1598" s="1"/>
      <c r="X1598" s="1">
        <f t="shared" si="120"/>
        <v>776</v>
      </c>
      <c r="Y1598" s="1" t="str">
        <f t="shared" si="121"/>
        <v>Estimación Aprobada</v>
      </c>
      <c r="Z1598" s="1">
        <f t="shared" si="122"/>
        <v>776</v>
      </c>
      <c r="AA1598" s="1" t="str">
        <f t="shared" si="123"/>
        <v>Cancelado</v>
      </c>
      <c r="AB1598" s="1" t="e">
        <f t="shared" si="124"/>
        <v>#N/A</v>
      </c>
    </row>
    <row r="1599" spans="1:28" hidden="1" x14ac:dyDescent="0.3">
      <c r="A1599" s="1">
        <v>780</v>
      </c>
      <c r="B1599" s="1" t="s">
        <v>884</v>
      </c>
      <c r="C1599" s="5">
        <v>43593.434490740743</v>
      </c>
      <c r="D1599" s="1" t="s">
        <v>565</v>
      </c>
      <c r="E1599" s="1" t="s">
        <v>139</v>
      </c>
      <c r="F1599" s="1" t="s">
        <v>713</v>
      </c>
      <c r="G1599" s="1" t="s">
        <v>653</v>
      </c>
      <c r="H1599" s="1" t="s">
        <v>1439</v>
      </c>
      <c r="I1599" s="1" t="s">
        <v>999</v>
      </c>
      <c r="J1599" s="1" t="s">
        <v>50</v>
      </c>
      <c r="K1599" s="1" t="s">
        <v>148</v>
      </c>
      <c r="L1599" s="2">
        <v>721</v>
      </c>
      <c r="M1599" s="1" t="s">
        <v>1480</v>
      </c>
      <c r="N1599" s="1" t="s">
        <v>887</v>
      </c>
      <c r="O1599" s="1"/>
      <c r="P1599" s="1"/>
      <c r="Q1599" s="1"/>
      <c r="R1599" s="1" t="s">
        <v>218</v>
      </c>
      <c r="S1599" s="1" t="s">
        <v>672</v>
      </c>
      <c r="T1599" s="1"/>
      <c r="U1599" s="1" t="s">
        <v>666</v>
      </c>
      <c r="V1599" s="1" t="s">
        <v>667</v>
      </c>
      <c r="W1599" s="1"/>
      <c r="X1599" s="1">
        <f t="shared" si="120"/>
        <v>780</v>
      </c>
      <c r="Y1599" s="1" t="str">
        <f t="shared" si="121"/>
        <v>Estimación Aprobada</v>
      </c>
      <c r="Z1599" s="1">
        <f t="shared" si="122"/>
        <v>780</v>
      </c>
      <c r="AA1599" s="1" t="str">
        <f t="shared" si="123"/>
        <v>Cerrado</v>
      </c>
      <c r="AB1599" s="1" t="e">
        <f t="shared" si="124"/>
        <v>#N/A</v>
      </c>
    </row>
    <row r="1600" spans="1:28" hidden="1" x14ac:dyDescent="0.3">
      <c r="A1600" s="1">
        <v>822</v>
      </c>
      <c r="B1600" s="1" t="s">
        <v>884</v>
      </c>
      <c r="C1600" s="5">
        <v>43613.409120370372</v>
      </c>
      <c r="D1600" s="1" t="s">
        <v>1528</v>
      </c>
      <c r="E1600" s="1" t="s">
        <v>139</v>
      </c>
      <c r="F1600" s="1" t="s">
        <v>713</v>
      </c>
      <c r="G1600" s="1" t="s">
        <v>653</v>
      </c>
      <c r="H1600" s="1" t="s">
        <v>1439</v>
      </c>
      <c r="I1600" s="1" t="s">
        <v>148</v>
      </c>
      <c r="J1600" s="1" t="s">
        <v>50</v>
      </c>
      <c r="K1600" s="1" t="s">
        <v>999</v>
      </c>
      <c r="L1600" s="2">
        <v>969</v>
      </c>
      <c r="M1600" s="1" t="s">
        <v>1529</v>
      </c>
      <c r="N1600" s="1" t="s">
        <v>887</v>
      </c>
      <c r="O1600" s="1"/>
      <c r="P1600" s="1"/>
      <c r="Q1600" s="1"/>
      <c r="R1600" s="1" t="s">
        <v>218</v>
      </c>
      <c r="S1600" s="1" t="s">
        <v>672</v>
      </c>
      <c r="T1600" s="1"/>
      <c r="U1600" s="1" t="s">
        <v>666</v>
      </c>
      <c r="V1600" s="1" t="s">
        <v>667</v>
      </c>
      <c r="W1600" s="1"/>
      <c r="X1600" s="1">
        <f t="shared" si="120"/>
        <v>822</v>
      </c>
      <c r="Y1600" s="1" t="str">
        <f t="shared" si="121"/>
        <v>Estimación Aprobada</v>
      </c>
      <c r="Z1600" s="1">
        <f t="shared" si="122"/>
        <v>822</v>
      </c>
      <c r="AA1600" s="1" t="str">
        <f t="shared" si="123"/>
        <v>Cerrado</v>
      </c>
      <c r="AB1600" s="1" t="e">
        <f t="shared" si="124"/>
        <v>#N/A</v>
      </c>
    </row>
    <row r="1601" spans="1:28" hidden="1" x14ac:dyDescent="0.3">
      <c r="A1601" s="1">
        <v>830</v>
      </c>
      <c r="B1601" s="1" t="s">
        <v>884</v>
      </c>
      <c r="C1601" s="5">
        <v>43614.530543981484</v>
      </c>
      <c r="D1601" s="1" t="s">
        <v>1536</v>
      </c>
      <c r="E1601" s="1" t="s">
        <v>139</v>
      </c>
      <c r="F1601" s="1" t="s">
        <v>713</v>
      </c>
      <c r="G1601" s="1" t="s">
        <v>653</v>
      </c>
      <c r="H1601" s="1" t="s">
        <v>1439</v>
      </c>
      <c r="I1601" s="1" t="s">
        <v>148</v>
      </c>
      <c r="J1601" s="1" t="s">
        <v>140</v>
      </c>
      <c r="K1601" s="1" t="s">
        <v>999</v>
      </c>
      <c r="L1601" s="2">
        <v>3009</v>
      </c>
      <c r="M1601" s="1" t="s">
        <v>1537</v>
      </c>
      <c r="N1601" s="1" t="s">
        <v>887</v>
      </c>
      <c r="O1601" s="1"/>
      <c r="P1601" s="1"/>
      <c r="Q1601" s="1"/>
      <c r="R1601" s="1" t="s">
        <v>218</v>
      </c>
      <c r="S1601" s="1" t="s">
        <v>672</v>
      </c>
      <c r="T1601" s="1"/>
      <c r="U1601" s="1" t="s">
        <v>666</v>
      </c>
      <c r="V1601" s="1" t="s">
        <v>667</v>
      </c>
      <c r="W1601" s="1"/>
      <c r="X1601" s="1">
        <f t="shared" si="120"/>
        <v>830</v>
      </c>
      <c r="Y1601" s="1" t="str">
        <f t="shared" si="121"/>
        <v>Estimación Aprobada</v>
      </c>
      <c r="Z1601" s="1">
        <f t="shared" si="122"/>
        <v>830</v>
      </c>
      <c r="AA1601" s="1" t="str">
        <f t="shared" si="123"/>
        <v>Cerrado</v>
      </c>
      <c r="AB1601" s="1" t="e">
        <f t="shared" si="124"/>
        <v>#N/A</v>
      </c>
    </row>
    <row r="1602" spans="1:28" hidden="1" x14ac:dyDescent="0.3">
      <c r="A1602" s="1">
        <v>877</v>
      </c>
      <c r="B1602" s="1" t="s">
        <v>1513</v>
      </c>
      <c r="C1602" s="5">
        <v>43633.738078703704</v>
      </c>
      <c r="D1602" s="1" t="s">
        <v>1580</v>
      </c>
      <c r="E1602" s="1" t="s">
        <v>139</v>
      </c>
      <c r="F1602" s="1" t="s">
        <v>713</v>
      </c>
      <c r="G1602" s="1" t="s">
        <v>653</v>
      </c>
      <c r="H1602" s="1" t="s">
        <v>1439</v>
      </c>
      <c r="I1602" s="1" t="s">
        <v>148</v>
      </c>
      <c r="J1602" s="1" t="s">
        <v>140</v>
      </c>
      <c r="K1602" s="1" t="s">
        <v>999</v>
      </c>
      <c r="L1602" s="2">
        <v>3011</v>
      </c>
      <c r="M1602" s="1" t="s">
        <v>1581</v>
      </c>
      <c r="N1602" s="1" t="s">
        <v>887</v>
      </c>
      <c r="O1602" s="1"/>
      <c r="P1602" s="1"/>
      <c r="Q1602" s="1"/>
      <c r="R1602" s="1" t="s">
        <v>218</v>
      </c>
      <c r="S1602" s="1" t="s">
        <v>672</v>
      </c>
      <c r="T1602" s="1"/>
      <c r="U1602" s="1" t="s">
        <v>666</v>
      </c>
      <c r="V1602" s="1" t="s">
        <v>667</v>
      </c>
      <c r="W1602" s="1"/>
      <c r="X1602" s="1">
        <f t="shared" ref="X1602:X1616" si="125">VLOOKUP(A1602,h_estimacion,1,FALSE)</f>
        <v>877</v>
      </c>
      <c r="Y1602" s="1" t="str">
        <f t="shared" ref="Y1602:Y1616" si="126">VLOOKUP(A1602,h_estimacion,18,FALSE)</f>
        <v>Estimación Cancelada Desarrollo</v>
      </c>
      <c r="Z1602" s="1" t="e">
        <f t="shared" ref="Z1602:Z1616" si="127">VLOOKUP(A1602,h_project,1,FALSE)</f>
        <v>#N/A</v>
      </c>
      <c r="AA1602" s="1" t="e">
        <f t="shared" ref="AA1602:AA1616" si="128">VLOOKUP(A1602,h_project,4,FALSE)</f>
        <v>#N/A</v>
      </c>
      <c r="AB1602" s="1" t="e">
        <f t="shared" ref="AB1602:AB1616" si="129">VLOOKUP(A1602,ds,1,FALSE)</f>
        <v>#N/A</v>
      </c>
    </row>
    <row r="1603" spans="1:28" hidden="1" x14ac:dyDescent="0.3">
      <c r="A1603" s="1">
        <v>977</v>
      </c>
      <c r="B1603" s="1" t="s">
        <v>1513</v>
      </c>
      <c r="C1603" s="5">
        <v>43669.719594907408</v>
      </c>
      <c r="D1603" s="1" t="s">
        <v>623</v>
      </c>
      <c r="E1603" s="1" t="s">
        <v>139</v>
      </c>
      <c r="F1603" s="1" t="s">
        <v>713</v>
      </c>
      <c r="G1603" s="1" t="s">
        <v>653</v>
      </c>
      <c r="H1603" s="1" t="s">
        <v>1439</v>
      </c>
      <c r="I1603" s="1" t="s">
        <v>148</v>
      </c>
      <c r="J1603" s="1" t="s">
        <v>128</v>
      </c>
      <c r="K1603" s="1" t="s">
        <v>999</v>
      </c>
      <c r="L1603" s="2">
        <v>700</v>
      </c>
      <c r="M1603" s="1" t="s">
        <v>680</v>
      </c>
      <c r="N1603" s="1" t="s">
        <v>887</v>
      </c>
      <c r="O1603" s="1"/>
      <c r="P1603" s="1"/>
      <c r="Q1603" s="1"/>
      <c r="R1603" s="1" t="s">
        <v>218</v>
      </c>
      <c r="S1603" s="1" t="s">
        <v>672</v>
      </c>
      <c r="T1603" s="1"/>
      <c r="U1603" s="1" t="s">
        <v>666</v>
      </c>
      <c r="V1603" s="1" t="s">
        <v>667</v>
      </c>
      <c r="W1603" s="1"/>
      <c r="X1603" s="1">
        <f t="shared" si="125"/>
        <v>977</v>
      </c>
      <c r="Y1603" s="1" t="str">
        <f t="shared" si="126"/>
        <v>Estimación Aprobada</v>
      </c>
      <c r="Z1603" s="1">
        <f t="shared" si="127"/>
        <v>977</v>
      </c>
      <c r="AA1603" s="1" t="str">
        <f t="shared" si="128"/>
        <v>Cerrado</v>
      </c>
      <c r="AB1603" s="1" t="e">
        <f t="shared" si="129"/>
        <v>#N/A</v>
      </c>
    </row>
    <row r="1604" spans="1:28" hidden="1" x14ac:dyDescent="0.3">
      <c r="A1604" s="1">
        <v>1032</v>
      </c>
      <c r="B1604" s="1" t="s">
        <v>1513</v>
      </c>
      <c r="C1604" s="5">
        <v>43693.725659722222</v>
      </c>
      <c r="D1604" s="1" t="s">
        <v>1714</v>
      </c>
      <c r="E1604" s="1" t="s">
        <v>139</v>
      </c>
      <c r="F1604" s="1" t="s">
        <v>713</v>
      </c>
      <c r="G1604" s="1" t="s">
        <v>653</v>
      </c>
      <c r="H1604" s="1" t="s">
        <v>1439</v>
      </c>
      <c r="I1604" s="1" t="s">
        <v>148</v>
      </c>
      <c r="J1604" s="1" t="s">
        <v>140</v>
      </c>
      <c r="K1604" s="1" t="s">
        <v>999</v>
      </c>
      <c r="L1604" s="2">
        <v>960.1</v>
      </c>
      <c r="M1604" s="1" t="s">
        <v>1715</v>
      </c>
      <c r="N1604" s="1" t="s">
        <v>887</v>
      </c>
      <c r="O1604" s="1"/>
      <c r="P1604" s="1"/>
      <c r="Q1604" s="1"/>
      <c r="R1604" s="1"/>
      <c r="S1604" s="1"/>
      <c r="T1604" s="1"/>
      <c r="U1604" s="1" t="s">
        <v>666</v>
      </c>
      <c r="V1604" s="1" t="s">
        <v>667</v>
      </c>
      <c r="W1604" s="1"/>
      <c r="X1604" s="1">
        <f t="shared" si="125"/>
        <v>1032</v>
      </c>
      <c r="Y1604" s="1" t="str">
        <f t="shared" si="126"/>
        <v>Estimación Aprobada</v>
      </c>
      <c r="Z1604" s="1">
        <f t="shared" si="127"/>
        <v>1032</v>
      </c>
      <c r="AA1604" s="1" t="str">
        <f t="shared" si="128"/>
        <v>Cerrado</v>
      </c>
      <c r="AB1604" s="1" t="e">
        <f t="shared" si="129"/>
        <v>#N/A</v>
      </c>
    </row>
    <row r="1605" spans="1:28" hidden="1" x14ac:dyDescent="0.3">
      <c r="A1605" s="1">
        <v>1068</v>
      </c>
      <c r="B1605" s="1" t="s">
        <v>1513</v>
      </c>
      <c r="C1605" s="5">
        <v>43712.726701388892</v>
      </c>
      <c r="D1605" s="1" t="s">
        <v>1750</v>
      </c>
      <c r="E1605" s="1" t="s">
        <v>139</v>
      </c>
      <c r="F1605" s="1" t="s">
        <v>713</v>
      </c>
      <c r="G1605" s="1" t="s">
        <v>653</v>
      </c>
      <c r="H1605" s="1" t="s">
        <v>1439</v>
      </c>
      <c r="I1605" s="1" t="s">
        <v>148</v>
      </c>
      <c r="J1605" s="1" t="s">
        <v>140</v>
      </c>
      <c r="K1605" s="1" t="s">
        <v>999</v>
      </c>
      <c r="L1605" s="2">
        <v>3018</v>
      </c>
      <c r="M1605" s="1" t="s">
        <v>1751</v>
      </c>
      <c r="N1605" s="1" t="s">
        <v>6613</v>
      </c>
      <c r="O1605" s="1"/>
      <c r="P1605" s="1"/>
      <c r="Q1605" s="1"/>
      <c r="R1605" s="1" t="s">
        <v>218</v>
      </c>
      <c r="S1605" s="1" t="s">
        <v>1046</v>
      </c>
      <c r="T1605" s="1"/>
      <c r="U1605" s="1" t="s">
        <v>657</v>
      </c>
      <c r="V1605" s="1" t="s">
        <v>658</v>
      </c>
      <c r="W1605" s="1"/>
      <c r="X1605" s="1" t="e">
        <f t="shared" si="125"/>
        <v>#N/A</v>
      </c>
      <c r="Y1605" s="1" t="e">
        <f t="shared" si="126"/>
        <v>#N/A</v>
      </c>
      <c r="Z1605" s="1" t="e">
        <f t="shared" si="127"/>
        <v>#N/A</v>
      </c>
      <c r="AA1605" s="1" t="e">
        <f t="shared" si="128"/>
        <v>#N/A</v>
      </c>
      <c r="AB1605" s="1" t="e">
        <f t="shared" si="129"/>
        <v>#N/A</v>
      </c>
    </row>
    <row r="1606" spans="1:28" hidden="1" x14ac:dyDescent="0.3">
      <c r="A1606" s="1">
        <v>1082</v>
      </c>
      <c r="B1606" s="1" t="s">
        <v>1513</v>
      </c>
      <c r="C1606" s="5">
        <v>43719.443564814814</v>
      </c>
      <c r="D1606" s="1" t="s">
        <v>1764</v>
      </c>
      <c r="E1606" s="1" t="s">
        <v>139</v>
      </c>
      <c r="F1606" s="1" t="s">
        <v>713</v>
      </c>
      <c r="G1606" s="1" t="s">
        <v>653</v>
      </c>
      <c r="H1606" s="1" t="s">
        <v>1439</v>
      </c>
      <c r="I1606" s="1" t="s">
        <v>148</v>
      </c>
      <c r="J1606" s="1" t="s">
        <v>140</v>
      </c>
      <c r="K1606" s="1" t="s">
        <v>999</v>
      </c>
      <c r="L1606" s="2">
        <v>3027</v>
      </c>
      <c r="M1606" s="1" t="s">
        <v>1765</v>
      </c>
      <c r="N1606" s="1" t="s">
        <v>6613</v>
      </c>
      <c r="O1606" s="1"/>
      <c r="P1606" s="1"/>
      <c r="Q1606" s="1"/>
      <c r="R1606" s="1" t="s">
        <v>218</v>
      </c>
      <c r="S1606" s="1" t="s">
        <v>1046</v>
      </c>
      <c r="T1606" s="1"/>
      <c r="U1606" s="1" t="s">
        <v>657</v>
      </c>
      <c r="V1606" s="1" t="s">
        <v>658</v>
      </c>
      <c r="W1606" s="1"/>
      <c r="X1606" s="1" t="e">
        <f t="shared" si="125"/>
        <v>#N/A</v>
      </c>
      <c r="Y1606" s="1" t="e">
        <f t="shared" si="126"/>
        <v>#N/A</v>
      </c>
      <c r="Z1606" s="1" t="e">
        <f t="shared" si="127"/>
        <v>#N/A</v>
      </c>
      <c r="AA1606" s="1" t="e">
        <f t="shared" si="128"/>
        <v>#N/A</v>
      </c>
      <c r="AB1606" s="1" t="e">
        <f t="shared" si="129"/>
        <v>#N/A</v>
      </c>
    </row>
    <row r="1607" spans="1:28" hidden="1" x14ac:dyDescent="0.3">
      <c r="A1607" s="1">
        <v>1096</v>
      </c>
      <c r="B1607" s="1" t="s">
        <v>1513</v>
      </c>
      <c r="C1607" s="5">
        <v>43719.760567129626</v>
      </c>
      <c r="D1607" s="1" t="s">
        <v>1780</v>
      </c>
      <c r="E1607" s="1" t="s">
        <v>139</v>
      </c>
      <c r="F1607" s="1" t="s">
        <v>713</v>
      </c>
      <c r="G1607" s="1" t="s">
        <v>722</v>
      </c>
      <c r="H1607" s="1" t="s">
        <v>1439</v>
      </c>
      <c r="I1607" s="1" t="s">
        <v>148</v>
      </c>
      <c r="J1607" s="1" t="s">
        <v>140</v>
      </c>
      <c r="K1607" s="1" t="s">
        <v>999</v>
      </c>
      <c r="L1607" s="2">
        <v>700</v>
      </c>
      <c r="M1607" s="1" t="s">
        <v>680</v>
      </c>
      <c r="N1607" s="1" t="s">
        <v>887</v>
      </c>
      <c r="O1607" s="1"/>
      <c r="P1607" s="1"/>
      <c r="Q1607" s="1"/>
      <c r="R1607" s="1"/>
      <c r="S1607" s="1"/>
      <c r="T1607" s="1"/>
      <c r="U1607" s="1" t="s">
        <v>657</v>
      </c>
      <c r="V1607" s="1" t="s">
        <v>658</v>
      </c>
      <c r="W1607" s="1"/>
      <c r="X1607" s="1" t="e">
        <f t="shared" si="125"/>
        <v>#N/A</v>
      </c>
      <c r="Y1607" s="1" t="e">
        <f t="shared" si="126"/>
        <v>#N/A</v>
      </c>
      <c r="Z1607" s="1" t="e">
        <f t="shared" si="127"/>
        <v>#N/A</v>
      </c>
      <c r="AA1607" s="1" t="e">
        <f t="shared" si="128"/>
        <v>#N/A</v>
      </c>
      <c r="AB1607" s="1" t="e">
        <f t="shared" si="129"/>
        <v>#N/A</v>
      </c>
    </row>
    <row r="1608" spans="1:28" hidden="1" x14ac:dyDescent="0.3">
      <c r="A1608" s="1">
        <v>1109</v>
      </c>
      <c r="B1608" s="1" t="s">
        <v>426</v>
      </c>
      <c r="C1608" s="5">
        <v>43726.562164351853</v>
      </c>
      <c r="D1608" s="1" t="s">
        <v>180</v>
      </c>
      <c r="E1608" s="1" t="s">
        <v>139</v>
      </c>
      <c r="F1608" s="1" t="s">
        <v>713</v>
      </c>
      <c r="G1608" s="1" t="s">
        <v>653</v>
      </c>
      <c r="H1608" s="1" t="s">
        <v>1439</v>
      </c>
      <c r="I1608" s="1" t="s">
        <v>148</v>
      </c>
      <c r="J1608" s="1" t="s">
        <v>140</v>
      </c>
      <c r="K1608" s="1" t="s">
        <v>999</v>
      </c>
      <c r="L1608" s="2">
        <v>2075.1</v>
      </c>
      <c r="M1608" s="1" t="s">
        <v>683</v>
      </c>
      <c r="N1608" s="1" t="s">
        <v>6613</v>
      </c>
      <c r="O1608" s="1"/>
      <c r="P1608" s="1"/>
      <c r="Q1608" s="1"/>
      <c r="R1608" s="1"/>
      <c r="S1608" s="1"/>
      <c r="T1608" s="1"/>
      <c r="U1608" s="1" t="s">
        <v>666</v>
      </c>
      <c r="V1608" s="1" t="s">
        <v>667</v>
      </c>
      <c r="W1608" s="1"/>
      <c r="X1608" s="1" t="e">
        <f t="shared" si="125"/>
        <v>#N/A</v>
      </c>
      <c r="Y1608" s="1" t="e">
        <f t="shared" si="126"/>
        <v>#N/A</v>
      </c>
      <c r="Z1608" s="1">
        <f t="shared" si="127"/>
        <v>1109</v>
      </c>
      <c r="AA1608" s="1" t="str">
        <f t="shared" si="128"/>
        <v>Cerrado</v>
      </c>
      <c r="AB1608" s="1" t="e">
        <f t="shared" si="129"/>
        <v>#N/A</v>
      </c>
    </row>
    <row r="1609" spans="1:28" hidden="1" x14ac:dyDescent="0.3">
      <c r="A1609" s="1">
        <v>1121</v>
      </c>
      <c r="B1609" s="1" t="s">
        <v>1513</v>
      </c>
      <c r="C1609" s="5">
        <v>43731.725046296298</v>
      </c>
      <c r="D1609" s="1" t="s">
        <v>1801</v>
      </c>
      <c r="E1609" s="1" t="s">
        <v>139</v>
      </c>
      <c r="F1609" s="1" t="s">
        <v>713</v>
      </c>
      <c r="G1609" s="1" t="s">
        <v>653</v>
      </c>
      <c r="H1609" s="1" t="s">
        <v>1439</v>
      </c>
      <c r="I1609" s="1" t="s">
        <v>148</v>
      </c>
      <c r="J1609" s="1" t="s">
        <v>140</v>
      </c>
      <c r="K1609" s="1" t="s">
        <v>999</v>
      </c>
      <c r="L1609" s="2">
        <v>627</v>
      </c>
      <c r="M1609" s="1" t="s">
        <v>988</v>
      </c>
      <c r="N1609" s="1" t="s">
        <v>887</v>
      </c>
      <c r="O1609" s="1"/>
      <c r="P1609" s="1"/>
      <c r="Q1609" s="1"/>
      <c r="R1609" s="1"/>
      <c r="S1609" s="1"/>
      <c r="T1609" s="1"/>
      <c r="U1609" s="1" t="s">
        <v>666</v>
      </c>
      <c r="V1609" s="1" t="s">
        <v>667</v>
      </c>
      <c r="W1609" s="1"/>
      <c r="X1609" s="1">
        <f t="shared" si="125"/>
        <v>1121</v>
      </c>
      <c r="Y1609" s="1" t="str">
        <f t="shared" si="126"/>
        <v>Estimación Aprobada</v>
      </c>
      <c r="Z1609" s="1">
        <f t="shared" si="127"/>
        <v>1121</v>
      </c>
      <c r="AA1609" s="1" t="str">
        <f t="shared" si="128"/>
        <v>Cerrado</v>
      </c>
      <c r="AB1609" s="1" t="e">
        <f t="shared" si="129"/>
        <v>#N/A</v>
      </c>
    </row>
    <row r="1610" spans="1:28" hidden="1" x14ac:dyDescent="0.3">
      <c r="A1610" s="1">
        <v>1126</v>
      </c>
      <c r="B1610" s="1" t="s">
        <v>1513</v>
      </c>
      <c r="C1610" s="5">
        <v>43733.718287037038</v>
      </c>
      <c r="D1610" s="1" t="s">
        <v>1806</v>
      </c>
      <c r="E1610" s="1" t="s">
        <v>139</v>
      </c>
      <c r="F1610" s="1" t="s">
        <v>713</v>
      </c>
      <c r="G1610" s="1" t="s">
        <v>653</v>
      </c>
      <c r="H1610" s="1" t="s">
        <v>1439</v>
      </c>
      <c r="I1610" s="1" t="s">
        <v>148</v>
      </c>
      <c r="J1610" s="1" t="s">
        <v>140</v>
      </c>
      <c r="K1610" s="1" t="s">
        <v>999</v>
      </c>
      <c r="L1610" s="2">
        <v>3024</v>
      </c>
      <c r="M1610" s="1" t="s">
        <v>1807</v>
      </c>
      <c r="N1610" s="1" t="s">
        <v>6613</v>
      </c>
      <c r="O1610" s="1"/>
      <c r="P1610" s="1"/>
      <c r="Q1610" s="1"/>
      <c r="R1610" s="1" t="s">
        <v>218</v>
      </c>
      <c r="S1610" s="1" t="s">
        <v>1046</v>
      </c>
      <c r="T1610" s="1"/>
      <c r="U1610" s="1" t="s">
        <v>657</v>
      </c>
      <c r="V1610" s="1" t="s">
        <v>658</v>
      </c>
      <c r="W1610" s="1"/>
      <c r="X1610" s="1" t="e">
        <f t="shared" si="125"/>
        <v>#N/A</v>
      </c>
      <c r="Y1610" s="1" t="e">
        <f t="shared" si="126"/>
        <v>#N/A</v>
      </c>
      <c r="Z1610" s="1" t="e">
        <f t="shared" si="127"/>
        <v>#N/A</v>
      </c>
      <c r="AA1610" s="1" t="e">
        <f t="shared" si="128"/>
        <v>#N/A</v>
      </c>
      <c r="AB1610" s="1" t="e">
        <f t="shared" si="129"/>
        <v>#N/A</v>
      </c>
    </row>
    <row r="1611" spans="1:28" hidden="1" x14ac:dyDescent="0.3">
      <c r="A1611" s="1">
        <v>1127</v>
      </c>
      <c r="B1611" s="1" t="s">
        <v>1513</v>
      </c>
      <c r="C1611" s="5">
        <v>43733.769085648149</v>
      </c>
      <c r="D1611" s="1" t="s">
        <v>1808</v>
      </c>
      <c r="E1611" s="1" t="s">
        <v>139</v>
      </c>
      <c r="F1611" s="1" t="s">
        <v>713</v>
      </c>
      <c r="G1611" s="1" t="s">
        <v>653</v>
      </c>
      <c r="H1611" s="1" t="s">
        <v>1439</v>
      </c>
      <c r="I1611" s="1" t="s">
        <v>148</v>
      </c>
      <c r="J1611" s="1" t="s">
        <v>140</v>
      </c>
      <c r="K1611" s="1" t="s">
        <v>999</v>
      </c>
      <c r="L1611" s="2">
        <v>3019</v>
      </c>
      <c r="M1611" s="1" t="s">
        <v>1809</v>
      </c>
      <c r="N1611" s="1" t="s">
        <v>6613</v>
      </c>
      <c r="O1611" s="1"/>
      <c r="P1611" s="1"/>
      <c r="Q1611" s="1"/>
      <c r="R1611" s="1" t="s">
        <v>218</v>
      </c>
      <c r="S1611" s="1" t="s">
        <v>1046</v>
      </c>
      <c r="T1611" s="1"/>
      <c r="U1611" s="1" t="s">
        <v>657</v>
      </c>
      <c r="V1611" s="1" t="s">
        <v>658</v>
      </c>
      <c r="W1611" s="1"/>
      <c r="X1611" s="1" t="e">
        <f t="shared" si="125"/>
        <v>#N/A</v>
      </c>
      <c r="Y1611" s="1" t="e">
        <f t="shared" si="126"/>
        <v>#N/A</v>
      </c>
      <c r="Z1611" s="1" t="e">
        <f t="shared" si="127"/>
        <v>#N/A</v>
      </c>
      <c r="AA1611" s="1" t="e">
        <f t="shared" si="128"/>
        <v>#N/A</v>
      </c>
      <c r="AB1611" s="1" t="e">
        <f t="shared" si="129"/>
        <v>#N/A</v>
      </c>
    </row>
    <row r="1612" spans="1:28" hidden="1" x14ac:dyDescent="0.3">
      <c r="A1612" s="1">
        <v>1129</v>
      </c>
      <c r="B1612" s="1" t="s">
        <v>1513</v>
      </c>
      <c r="C1612" s="5">
        <v>43734.435648148145</v>
      </c>
      <c r="D1612" s="1" t="s">
        <v>1811</v>
      </c>
      <c r="E1612" s="1" t="s">
        <v>139</v>
      </c>
      <c r="F1612" s="1" t="s">
        <v>713</v>
      </c>
      <c r="G1612" s="1" t="s">
        <v>653</v>
      </c>
      <c r="H1612" s="1" t="s">
        <v>1439</v>
      </c>
      <c r="I1612" s="1" t="s">
        <v>148</v>
      </c>
      <c r="J1612" s="1" t="s">
        <v>140</v>
      </c>
      <c r="K1612" s="1" t="s">
        <v>999</v>
      </c>
      <c r="L1612" s="2">
        <v>3022</v>
      </c>
      <c r="M1612" s="1" t="s">
        <v>1812</v>
      </c>
      <c r="N1612" s="1" t="s">
        <v>6613</v>
      </c>
      <c r="O1612" s="1"/>
      <c r="P1612" s="1"/>
      <c r="Q1612" s="1"/>
      <c r="R1612" s="1" t="s">
        <v>218</v>
      </c>
      <c r="S1612" s="1" t="s">
        <v>1046</v>
      </c>
      <c r="T1612" s="1"/>
      <c r="U1612" s="1" t="s">
        <v>657</v>
      </c>
      <c r="V1612" s="1" t="s">
        <v>658</v>
      </c>
      <c r="W1612" s="1"/>
      <c r="X1612" s="1" t="e">
        <f t="shared" si="125"/>
        <v>#N/A</v>
      </c>
      <c r="Y1612" s="1" t="e">
        <f t="shared" si="126"/>
        <v>#N/A</v>
      </c>
      <c r="Z1612" s="1" t="e">
        <f t="shared" si="127"/>
        <v>#N/A</v>
      </c>
      <c r="AA1612" s="1" t="e">
        <f t="shared" si="128"/>
        <v>#N/A</v>
      </c>
      <c r="AB1612" s="1" t="e">
        <f t="shared" si="129"/>
        <v>#N/A</v>
      </c>
    </row>
    <row r="1613" spans="1:28" hidden="1" x14ac:dyDescent="0.3">
      <c r="A1613" s="1">
        <v>1137</v>
      </c>
      <c r="B1613" s="1" t="s">
        <v>1513</v>
      </c>
      <c r="C1613" s="5">
        <v>43738.741736111115</v>
      </c>
      <c r="D1613" s="1" t="s">
        <v>1822</v>
      </c>
      <c r="E1613" s="1" t="s">
        <v>139</v>
      </c>
      <c r="F1613" s="1" t="s">
        <v>713</v>
      </c>
      <c r="G1613" s="1" t="s">
        <v>653</v>
      </c>
      <c r="H1613" s="1" t="s">
        <v>1439</v>
      </c>
      <c r="I1613" s="1" t="s">
        <v>148</v>
      </c>
      <c r="J1613" s="1" t="s">
        <v>140</v>
      </c>
      <c r="K1613" s="1" t="s">
        <v>999</v>
      </c>
      <c r="L1613" s="2">
        <v>505</v>
      </c>
      <c r="M1613" s="1" t="s">
        <v>1192</v>
      </c>
      <c r="N1613" s="1" t="s">
        <v>887</v>
      </c>
      <c r="O1613" s="1"/>
      <c r="P1613" s="1"/>
      <c r="Q1613" s="1"/>
      <c r="R1613" s="1"/>
      <c r="S1613" s="1"/>
      <c r="T1613" s="1"/>
      <c r="U1613" s="1" t="s">
        <v>666</v>
      </c>
      <c r="V1613" s="1" t="s">
        <v>667</v>
      </c>
      <c r="W1613" s="1"/>
      <c r="X1613" s="1">
        <f t="shared" si="125"/>
        <v>1137</v>
      </c>
      <c r="Y1613" s="1" t="str">
        <f t="shared" si="126"/>
        <v>Estimación Aprobada</v>
      </c>
      <c r="Z1613" s="1">
        <f t="shared" si="127"/>
        <v>1137</v>
      </c>
      <c r="AA1613" s="1" t="str">
        <f t="shared" si="128"/>
        <v>Cerrado</v>
      </c>
      <c r="AB1613" s="1" t="e">
        <f t="shared" si="129"/>
        <v>#N/A</v>
      </c>
    </row>
    <row r="1614" spans="1:28" hidden="1" x14ac:dyDescent="0.3">
      <c r="A1614" s="1">
        <v>1186</v>
      </c>
      <c r="B1614" s="1" t="s">
        <v>1513</v>
      </c>
      <c r="C1614" s="5">
        <v>43767.564629629633</v>
      </c>
      <c r="D1614" s="1" t="s">
        <v>1867</v>
      </c>
      <c r="E1614" s="1" t="s">
        <v>139</v>
      </c>
      <c r="F1614" s="1" t="s">
        <v>713</v>
      </c>
      <c r="G1614" s="1" t="s">
        <v>653</v>
      </c>
      <c r="H1614" s="1" t="s">
        <v>1439</v>
      </c>
      <c r="I1614" s="1" t="s">
        <v>148</v>
      </c>
      <c r="J1614" s="1" t="s">
        <v>140</v>
      </c>
      <c r="K1614" s="1" t="s">
        <v>999</v>
      </c>
      <c r="L1614" s="2">
        <v>993.1</v>
      </c>
      <c r="M1614" s="1" t="s">
        <v>1098</v>
      </c>
      <c r="N1614" s="1" t="s">
        <v>887</v>
      </c>
      <c r="O1614" s="1"/>
      <c r="P1614" s="1"/>
      <c r="Q1614" s="1"/>
      <c r="R1614" s="1"/>
      <c r="S1614" s="1"/>
      <c r="T1614" s="1"/>
      <c r="U1614" s="1" t="s">
        <v>666</v>
      </c>
      <c r="V1614" s="1" t="s">
        <v>667</v>
      </c>
      <c r="W1614" s="1"/>
      <c r="X1614" s="1">
        <f t="shared" si="125"/>
        <v>1186</v>
      </c>
      <c r="Y1614" s="1" t="str">
        <f t="shared" si="126"/>
        <v>Estimación Cancelada Desarrollo</v>
      </c>
      <c r="Z1614" s="1">
        <f t="shared" si="127"/>
        <v>1186</v>
      </c>
      <c r="AA1614" s="1" t="str">
        <f t="shared" si="128"/>
        <v>Cerrado</v>
      </c>
      <c r="AB1614" s="1" t="e">
        <f t="shared" si="129"/>
        <v>#N/A</v>
      </c>
    </row>
    <row r="1615" spans="1:28" hidden="1" x14ac:dyDescent="0.3">
      <c r="A1615" s="1">
        <v>1197</v>
      </c>
      <c r="B1615" s="1" t="s">
        <v>1513</v>
      </c>
      <c r="C1615" s="5">
        <v>43773.578819444447</v>
      </c>
      <c r="D1615" s="1" t="s">
        <v>1876</v>
      </c>
      <c r="E1615" s="1" t="s">
        <v>139</v>
      </c>
      <c r="F1615" s="1" t="s">
        <v>713</v>
      </c>
      <c r="G1615" s="1" t="s">
        <v>653</v>
      </c>
      <c r="H1615" s="1" t="s">
        <v>1439</v>
      </c>
      <c r="I1615" s="1" t="s">
        <v>148</v>
      </c>
      <c r="J1615" s="1" t="s">
        <v>140</v>
      </c>
      <c r="K1615" s="1" t="s">
        <v>999</v>
      </c>
      <c r="L1615" s="2">
        <v>105</v>
      </c>
      <c r="M1615" s="1" t="s">
        <v>972</v>
      </c>
      <c r="N1615" s="1" t="s">
        <v>887</v>
      </c>
      <c r="O1615" s="1"/>
      <c r="P1615" s="1"/>
      <c r="Q1615" s="1"/>
      <c r="R1615" s="1" t="s">
        <v>218</v>
      </c>
      <c r="S1615" s="1" t="s">
        <v>672</v>
      </c>
      <c r="T1615" s="1"/>
      <c r="U1615" s="1" t="s">
        <v>666</v>
      </c>
      <c r="V1615" s="1" t="s">
        <v>667</v>
      </c>
      <c r="W1615" s="1"/>
      <c r="X1615" s="1">
        <f t="shared" si="125"/>
        <v>1197</v>
      </c>
      <c r="Y1615" s="1" t="str">
        <f t="shared" si="126"/>
        <v>Estimación Aprobada</v>
      </c>
      <c r="Z1615" s="1">
        <f t="shared" si="127"/>
        <v>1197</v>
      </c>
      <c r="AA1615" s="1" t="str">
        <f t="shared" si="128"/>
        <v>Cerrado</v>
      </c>
      <c r="AB1615" s="1" t="e">
        <f t="shared" si="129"/>
        <v>#N/A</v>
      </c>
    </row>
    <row r="1616" spans="1:28" hidden="1" x14ac:dyDescent="0.3">
      <c r="A1616" s="1">
        <v>1198</v>
      </c>
      <c r="B1616" s="1" t="s">
        <v>1513</v>
      </c>
      <c r="C1616" s="5">
        <v>43774.534432870372</v>
      </c>
      <c r="D1616" s="1" t="s">
        <v>1877</v>
      </c>
      <c r="E1616" s="1" t="s">
        <v>139</v>
      </c>
      <c r="F1616" s="1" t="s">
        <v>713</v>
      </c>
      <c r="G1616" s="1" t="s">
        <v>653</v>
      </c>
      <c r="H1616" s="1" t="s">
        <v>1439</v>
      </c>
      <c r="I1616" s="1" t="s">
        <v>148</v>
      </c>
      <c r="J1616" s="1" t="s">
        <v>140</v>
      </c>
      <c r="K1616" s="1" t="s">
        <v>999</v>
      </c>
      <c r="L1616" s="2">
        <v>594</v>
      </c>
      <c r="M1616" s="1" t="s">
        <v>1878</v>
      </c>
      <c r="N1616" s="1" t="s">
        <v>887</v>
      </c>
      <c r="O1616" s="1"/>
      <c r="P1616" s="1"/>
      <c r="Q1616" s="1"/>
      <c r="R1616" s="1"/>
      <c r="S1616" s="1"/>
      <c r="T1616" s="1"/>
      <c r="U1616" s="1" t="s">
        <v>666</v>
      </c>
      <c r="V1616" s="1" t="s">
        <v>667</v>
      </c>
      <c r="W1616" s="1"/>
      <c r="X1616" s="1">
        <f t="shared" si="125"/>
        <v>1198</v>
      </c>
      <c r="Y1616" s="1" t="str">
        <f t="shared" si="126"/>
        <v>Estimación Aprobada</v>
      </c>
      <c r="Z1616" s="1">
        <f t="shared" si="127"/>
        <v>1198</v>
      </c>
      <c r="AA1616" s="1" t="str">
        <f t="shared" si="128"/>
        <v>Cerrado</v>
      </c>
      <c r="AB1616" s="1" t="e">
        <f t="shared" si="129"/>
        <v>#N/A</v>
      </c>
    </row>
  </sheetData>
  <autoFilter ref="A1:AB1616" xr:uid="{E647B8B6-073A-4076-A064-0911E927C278}">
    <filterColumn colId="7">
      <filters>
        <filter val="Desarrollo"/>
        <filter val="Información"/>
        <filter val="Mantenimiento"/>
        <filter val="Modelos Analíticos"/>
        <filter val="Modelos de Riesgo"/>
        <filter val="Proyecto"/>
        <filter val="Proyecto Tecnológico"/>
        <filter val="Proyecto TI"/>
        <filter val="Requerimiento Técnico"/>
        <filter val="Servicios de Información"/>
        <filter val="Tecnológico"/>
      </filters>
    </filterColumn>
    <filterColumn colId="22">
      <filters>
        <filter val="Alcance y clasificación verificado"/>
        <filter val="Análisis realizado"/>
        <filter val="Banco de iniciativa"/>
        <filter val="Confirmación participación SI"/>
        <filter val="Formalizar Iniciativa"/>
        <filter val="Iniciativa validada"/>
        <filter val="Realizar análisis"/>
        <filter val="Realizar entendimiento"/>
      </filters>
    </filterColumn>
    <sortState xmlns:xlrd2="http://schemas.microsoft.com/office/spreadsheetml/2017/richdata2" ref="A2:AB171">
      <sortCondition ref="A1:A1616"/>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0167-F601-4A11-9AF3-6864D1982510}">
  <dimension ref="A1:B1420"/>
  <sheetViews>
    <sheetView topLeftCell="A1400" workbookViewId="0">
      <selection activeCell="A2" sqref="A2:B1420"/>
    </sheetView>
  </sheetViews>
  <sheetFormatPr baseColWidth="10" defaultRowHeight="14.4" x14ac:dyDescent="0.3"/>
  <sheetData>
    <row r="1" spans="1:2" x14ac:dyDescent="0.3">
      <c r="A1" t="s">
        <v>630</v>
      </c>
      <c r="B1" t="s">
        <v>4853</v>
      </c>
    </row>
    <row r="2" spans="1:2" x14ac:dyDescent="0.3">
      <c r="A2">
        <v>14</v>
      </c>
      <c r="B2" t="s">
        <v>4857</v>
      </c>
    </row>
    <row r="3" spans="1:2" x14ac:dyDescent="0.3">
      <c r="A3">
        <v>16</v>
      </c>
      <c r="B3" t="s">
        <v>4858</v>
      </c>
    </row>
    <row r="4" spans="1:2" x14ac:dyDescent="0.3">
      <c r="A4">
        <v>22</v>
      </c>
      <c r="B4" t="s">
        <v>4859</v>
      </c>
    </row>
    <row r="5" spans="1:2" x14ac:dyDescent="0.3">
      <c r="A5">
        <v>23</v>
      </c>
      <c r="B5" t="s">
        <v>4860</v>
      </c>
    </row>
    <row r="6" spans="1:2" x14ac:dyDescent="0.3">
      <c r="A6">
        <v>24</v>
      </c>
      <c r="B6" t="s">
        <v>4861</v>
      </c>
    </row>
    <row r="7" spans="1:2" x14ac:dyDescent="0.3">
      <c r="A7">
        <v>25</v>
      </c>
      <c r="B7" t="s">
        <v>4862</v>
      </c>
    </row>
    <row r="8" spans="1:2" x14ac:dyDescent="0.3">
      <c r="A8">
        <v>27</v>
      </c>
      <c r="B8" t="s">
        <v>4863</v>
      </c>
    </row>
    <row r="9" spans="1:2" x14ac:dyDescent="0.3">
      <c r="A9">
        <v>30</v>
      </c>
      <c r="B9" t="s">
        <v>4864</v>
      </c>
    </row>
    <row r="10" spans="1:2" x14ac:dyDescent="0.3">
      <c r="A10">
        <v>31</v>
      </c>
      <c r="B10" t="s">
        <v>4865</v>
      </c>
    </row>
    <row r="11" spans="1:2" x14ac:dyDescent="0.3">
      <c r="A11">
        <v>33</v>
      </c>
      <c r="B11" t="s">
        <v>4866</v>
      </c>
    </row>
    <row r="12" spans="1:2" x14ac:dyDescent="0.3">
      <c r="A12">
        <v>34</v>
      </c>
      <c r="B12" t="s">
        <v>4867</v>
      </c>
    </row>
    <row r="13" spans="1:2" x14ac:dyDescent="0.3">
      <c r="A13">
        <v>37</v>
      </c>
      <c r="B13" t="s">
        <v>4868</v>
      </c>
    </row>
    <row r="14" spans="1:2" x14ac:dyDescent="0.3">
      <c r="A14">
        <v>38</v>
      </c>
      <c r="B14" t="s">
        <v>4869</v>
      </c>
    </row>
    <row r="15" spans="1:2" x14ac:dyDescent="0.3">
      <c r="A15">
        <v>39</v>
      </c>
      <c r="B15" t="s">
        <v>4870</v>
      </c>
    </row>
    <row r="16" spans="1:2" x14ac:dyDescent="0.3">
      <c r="A16">
        <v>41</v>
      </c>
    </row>
    <row r="17" spans="1:2" x14ac:dyDescent="0.3">
      <c r="A17">
        <v>42</v>
      </c>
      <c r="B17" t="s">
        <v>4871</v>
      </c>
    </row>
    <row r="18" spans="1:2" x14ac:dyDescent="0.3">
      <c r="A18">
        <v>48</v>
      </c>
      <c r="B18" t="s">
        <v>4872</v>
      </c>
    </row>
    <row r="19" spans="1:2" x14ac:dyDescent="0.3">
      <c r="A19">
        <v>49</v>
      </c>
      <c r="B19" t="s">
        <v>4873</v>
      </c>
    </row>
    <row r="20" spans="1:2" x14ac:dyDescent="0.3">
      <c r="A20">
        <v>50</v>
      </c>
      <c r="B20" t="s">
        <v>4874</v>
      </c>
    </row>
    <row r="21" spans="1:2" x14ac:dyDescent="0.3">
      <c r="A21">
        <v>51</v>
      </c>
      <c r="B21" t="s">
        <v>4875</v>
      </c>
    </row>
    <row r="22" spans="1:2" x14ac:dyDescent="0.3">
      <c r="A22">
        <v>52</v>
      </c>
      <c r="B22" t="s">
        <v>4876</v>
      </c>
    </row>
    <row r="23" spans="1:2" x14ac:dyDescent="0.3">
      <c r="A23">
        <v>53</v>
      </c>
      <c r="B23" t="s">
        <v>4877</v>
      </c>
    </row>
    <row r="24" spans="1:2" x14ac:dyDescent="0.3">
      <c r="A24">
        <v>55</v>
      </c>
      <c r="B24" t="s">
        <v>4878</v>
      </c>
    </row>
    <row r="25" spans="1:2" x14ac:dyDescent="0.3">
      <c r="A25">
        <v>61</v>
      </c>
      <c r="B25" t="s">
        <v>4879</v>
      </c>
    </row>
    <row r="26" spans="1:2" x14ac:dyDescent="0.3">
      <c r="A26">
        <v>62</v>
      </c>
      <c r="B26" t="s">
        <v>4880</v>
      </c>
    </row>
    <row r="27" spans="1:2" x14ac:dyDescent="0.3">
      <c r="A27">
        <v>65</v>
      </c>
      <c r="B27" t="s">
        <v>4881</v>
      </c>
    </row>
    <row r="28" spans="1:2" x14ac:dyDescent="0.3">
      <c r="A28">
        <v>67</v>
      </c>
      <c r="B28" t="s">
        <v>4882</v>
      </c>
    </row>
    <row r="29" spans="1:2" x14ac:dyDescent="0.3">
      <c r="A29">
        <v>68</v>
      </c>
      <c r="B29" t="s">
        <v>4883</v>
      </c>
    </row>
    <row r="30" spans="1:2" x14ac:dyDescent="0.3">
      <c r="A30">
        <v>79</v>
      </c>
      <c r="B30" t="s">
        <v>4884</v>
      </c>
    </row>
    <row r="31" spans="1:2" x14ac:dyDescent="0.3">
      <c r="A31">
        <v>80</v>
      </c>
      <c r="B31" t="s">
        <v>4885</v>
      </c>
    </row>
    <row r="32" spans="1:2" x14ac:dyDescent="0.3">
      <c r="A32">
        <v>81</v>
      </c>
      <c r="B32" t="s">
        <v>4886</v>
      </c>
    </row>
    <row r="33" spans="1:2" x14ac:dyDescent="0.3">
      <c r="A33">
        <v>82</v>
      </c>
      <c r="B33" t="s">
        <v>4887</v>
      </c>
    </row>
    <row r="34" spans="1:2" x14ac:dyDescent="0.3">
      <c r="A34">
        <v>83</v>
      </c>
      <c r="B34" t="s">
        <v>4888</v>
      </c>
    </row>
    <row r="35" spans="1:2" x14ac:dyDescent="0.3">
      <c r="A35">
        <v>84</v>
      </c>
      <c r="B35" t="s">
        <v>4889</v>
      </c>
    </row>
    <row r="36" spans="1:2" x14ac:dyDescent="0.3">
      <c r="A36">
        <v>86</v>
      </c>
      <c r="B36" t="s">
        <v>4890</v>
      </c>
    </row>
    <row r="37" spans="1:2" x14ac:dyDescent="0.3">
      <c r="A37">
        <v>88</v>
      </c>
      <c r="B37" t="s">
        <v>4891</v>
      </c>
    </row>
    <row r="38" spans="1:2" x14ac:dyDescent="0.3">
      <c r="A38">
        <v>90</v>
      </c>
      <c r="B38" t="s">
        <v>4892</v>
      </c>
    </row>
    <row r="39" spans="1:2" x14ac:dyDescent="0.3">
      <c r="A39">
        <v>91</v>
      </c>
      <c r="B39" t="s">
        <v>4893</v>
      </c>
    </row>
    <row r="40" spans="1:2" x14ac:dyDescent="0.3">
      <c r="A40">
        <v>96</v>
      </c>
      <c r="B40" t="s">
        <v>4894</v>
      </c>
    </row>
    <row r="41" spans="1:2" x14ac:dyDescent="0.3">
      <c r="A41">
        <v>97</v>
      </c>
      <c r="B41" t="s">
        <v>4895</v>
      </c>
    </row>
    <row r="42" spans="1:2" x14ac:dyDescent="0.3">
      <c r="A42">
        <v>99</v>
      </c>
      <c r="B42" t="s">
        <v>4896</v>
      </c>
    </row>
    <row r="43" spans="1:2" x14ac:dyDescent="0.3">
      <c r="A43">
        <v>100</v>
      </c>
      <c r="B43" t="s">
        <v>4897</v>
      </c>
    </row>
    <row r="44" spans="1:2" x14ac:dyDescent="0.3">
      <c r="A44">
        <v>101</v>
      </c>
      <c r="B44" t="s">
        <v>4898</v>
      </c>
    </row>
    <row r="45" spans="1:2" x14ac:dyDescent="0.3">
      <c r="A45">
        <v>102</v>
      </c>
    </row>
    <row r="46" spans="1:2" x14ac:dyDescent="0.3">
      <c r="A46">
        <v>105</v>
      </c>
      <c r="B46" t="s">
        <v>4899</v>
      </c>
    </row>
    <row r="47" spans="1:2" x14ac:dyDescent="0.3">
      <c r="A47">
        <v>107</v>
      </c>
      <c r="B47" t="s">
        <v>4900</v>
      </c>
    </row>
    <row r="48" spans="1:2" x14ac:dyDescent="0.3">
      <c r="A48">
        <v>108</v>
      </c>
      <c r="B48" t="s">
        <v>4901</v>
      </c>
    </row>
    <row r="49" spans="1:2" x14ac:dyDescent="0.3">
      <c r="A49">
        <v>112</v>
      </c>
      <c r="B49" t="s">
        <v>4902</v>
      </c>
    </row>
    <row r="50" spans="1:2" x14ac:dyDescent="0.3">
      <c r="A50">
        <v>113</v>
      </c>
      <c r="B50" t="s">
        <v>764</v>
      </c>
    </row>
    <row r="51" spans="1:2" x14ac:dyDescent="0.3">
      <c r="A51">
        <v>114</v>
      </c>
      <c r="B51" t="s">
        <v>4903</v>
      </c>
    </row>
    <row r="52" spans="1:2" x14ac:dyDescent="0.3">
      <c r="A52">
        <v>121</v>
      </c>
      <c r="B52" t="s">
        <v>4904</v>
      </c>
    </row>
    <row r="53" spans="1:2" x14ac:dyDescent="0.3">
      <c r="A53">
        <v>122</v>
      </c>
      <c r="B53" t="s">
        <v>4905</v>
      </c>
    </row>
    <row r="54" spans="1:2" x14ac:dyDescent="0.3">
      <c r="A54">
        <v>124</v>
      </c>
      <c r="B54" t="s">
        <v>4906</v>
      </c>
    </row>
    <row r="55" spans="1:2" x14ac:dyDescent="0.3">
      <c r="A55">
        <v>125</v>
      </c>
      <c r="B55" t="s">
        <v>4907</v>
      </c>
    </row>
    <row r="56" spans="1:2" x14ac:dyDescent="0.3">
      <c r="A56">
        <v>126</v>
      </c>
      <c r="B56" t="s">
        <v>4908</v>
      </c>
    </row>
    <row r="57" spans="1:2" x14ac:dyDescent="0.3">
      <c r="A57">
        <v>127</v>
      </c>
      <c r="B57" t="s">
        <v>4909</v>
      </c>
    </row>
    <row r="58" spans="1:2" x14ac:dyDescent="0.3">
      <c r="A58">
        <v>132</v>
      </c>
      <c r="B58" t="s">
        <v>4910</v>
      </c>
    </row>
    <row r="59" spans="1:2" x14ac:dyDescent="0.3">
      <c r="A59">
        <v>135</v>
      </c>
      <c r="B59" t="s">
        <v>4911</v>
      </c>
    </row>
    <row r="60" spans="1:2" x14ac:dyDescent="0.3">
      <c r="A60">
        <v>136</v>
      </c>
      <c r="B60" t="s">
        <v>4912</v>
      </c>
    </row>
    <row r="61" spans="1:2" x14ac:dyDescent="0.3">
      <c r="A61">
        <v>137</v>
      </c>
      <c r="B61" t="s">
        <v>4913</v>
      </c>
    </row>
    <row r="62" spans="1:2" x14ac:dyDescent="0.3">
      <c r="A62">
        <v>138</v>
      </c>
      <c r="B62" t="s">
        <v>4914</v>
      </c>
    </row>
    <row r="63" spans="1:2" x14ac:dyDescent="0.3">
      <c r="A63">
        <v>140</v>
      </c>
      <c r="B63" t="s">
        <v>4915</v>
      </c>
    </row>
    <row r="64" spans="1:2" x14ac:dyDescent="0.3">
      <c r="A64">
        <v>141</v>
      </c>
      <c r="B64" t="s">
        <v>4916</v>
      </c>
    </row>
    <row r="65" spans="1:2" x14ac:dyDescent="0.3">
      <c r="A65">
        <v>142</v>
      </c>
      <c r="B65" t="s">
        <v>4917</v>
      </c>
    </row>
    <row r="66" spans="1:2" x14ac:dyDescent="0.3">
      <c r="A66">
        <v>147</v>
      </c>
      <c r="B66" t="s">
        <v>4918</v>
      </c>
    </row>
    <row r="67" spans="1:2" x14ac:dyDescent="0.3">
      <c r="A67">
        <v>148</v>
      </c>
      <c r="B67" t="s">
        <v>4919</v>
      </c>
    </row>
    <row r="68" spans="1:2" x14ac:dyDescent="0.3">
      <c r="A68">
        <v>150</v>
      </c>
      <c r="B68" t="s">
        <v>4920</v>
      </c>
    </row>
    <row r="69" spans="1:2" x14ac:dyDescent="0.3">
      <c r="A69">
        <v>151</v>
      </c>
      <c r="B69" t="s">
        <v>4921</v>
      </c>
    </row>
    <row r="70" spans="1:2" x14ac:dyDescent="0.3">
      <c r="A70">
        <v>152</v>
      </c>
      <c r="B70" t="s">
        <v>4922</v>
      </c>
    </row>
    <row r="71" spans="1:2" x14ac:dyDescent="0.3">
      <c r="A71">
        <v>153</v>
      </c>
      <c r="B71" t="s">
        <v>4923</v>
      </c>
    </row>
    <row r="72" spans="1:2" x14ac:dyDescent="0.3">
      <c r="A72">
        <v>154</v>
      </c>
      <c r="B72" t="s">
        <v>4924</v>
      </c>
    </row>
    <row r="73" spans="1:2" x14ac:dyDescent="0.3">
      <c r="A73">
        <v>155</v>
      </c>
      <c r="B73" t="s">
        <v>4925</v>
      </c>
    </row>
    <row r="74" spans="1:2" x14ac:dyDescent="0.3">
      <c r="A74">
        <v>157</v>
      </c>
      <c r="B74" t="s">
        <v>4926</v>
      </c>
    </row>
    <row r="75" spans="1:2" x14ac:dyDescent="0.3">
      <c r="A75">
        <v>158</v>
      </c>
      <c r="B75" t="s">
        <v>2228</v>
      </c>
    </row>
    <row r="76" spans="1:2" x14ac:dyDescent="0.3">
      <c r="A76">
        <v>161</v>
      </c>
      <c r="B76" t="s">
        <v>4927</v>
      </c>
    </row>
    <row r="77" spans="1:2" x14ac:dyDescent="0.3">
      <c r="A77">
        <v>162</v>
      </c>
      <c r="B77" t="s">
        <v>4928</v>
      </c>
    </row>
    <row r="78" spans="1:2" x14ac:dyDescent="0.3">
      <c r="A78">
        <v>163</v>
      </c>
      <c r="B78" t="s">
        <v>4929</v>
      </c>
    </row>
    <row r="79" spans="1:2" x14ac:dyDescent="0.3">
      <c r="A79">
        <v>164</v>
      </c>
      <c r="B79" t="s">
        <v>4930</v>
      </c>
    </row>
    <row r="80" spans="1:2" x14ac:dyDescent="0.3">
      <c r="A80">
        <v>165</v>
      </c>
      <c r="B80" t="s">
        <v>4931</v>
      </c>
    </row>
    <row r="81" spans="1:2" x14ac:dyDescent="0.3">
      <c r="A81">
        <v>166</v>
      </c>
      <c r="B81" t="s">
        <v>4932</v>
      </c>
    </row>
    <row r="82" spans="1:2" x14ac:dyDescent="0.3">
      <c r="A82">
        <v>167</v>
      </c>
      <c r="B82" t="s">
        <v>4933</v>
      </c>
    </row>
    <row r="83" spans="1:2" x14ac:dyDescent="0.3">
      <c r="A83">
        <v>168</v>
      </c>
      <c r="B83" t="s">
        <v>4934</v>
      </c>
    </row>
    <row r="84" spans="1:2" x14ac:dyDescent="0.3">
      <c r="A84">
        <v>169</v>
      </c>
    </row>
    <row r="85" spans="1:2" x14ac:dyDescent="0.3">
      <c r="A85">
        <v>172</v>
      </c>
      <c r="B85" t="s">
        <v>4935</v>
      </c>
    </row>
    <row r="86" spans="1:2" x14ac:dyDescent="0.3">
      <c r="A86">
        <v>173</v>
      </c>
      <c r="B86" t="s">
        <v>4936</v>
      </c>
    </row>
    <row r="87" spans="1:2" x14ac:dyDescent="0.3">
      <c r="A87">
        <v>175</v>
      </c>
      <c r="B87" t="s">
        <v>4937</v>
      </c>
    </row>
    <row r="88" spans="1:2" x14ac:dyDescent="0.3">
      <c r="A88">
        <v>180</v>
      </c>
      <c r="B88" t="s">
        <v>4938</v>
      </c>
    </row>
    <row r="89" spans="1:2" x14ac:dyDescent="0.3">
      <c r="A89">
        <v>181</v>
      </c>
      <c r="B89" t="s">
        <v>4939</v>
      </c>
    </row>
    <row r="90" spans="1:2" x14ac:dyDescent="0.3">
      <c r="A90">
        <v>183</v>
      </c>
      <c r="B90" t="s">
        <v>4940</v>
      </c>
    </row>
    <row r="91" spans="1:2" x14ac:dyDescent="0.3">
      <c r="A91">
        <v>184</v>
      </c>
      <c r="B91" t="s">
        <v>4941</v>
      </c>
    </row>
    <row r="92" spans="1:2" x14ac:dyDescent="0.3">
      <c r="A92">
        <v>185</v>
      </c>
      <c r="B92" t="s">
        <v>4942</v>
      </c>
    </row>
    <row r="93" spans="1:2" x14ac:dyDescent="0.3">
      <c r="A93">
        <v>186</v>
      </c>
      <c r="B93" t="s">
        <v>4943</v>
      </c>
    </row>
    <row r="94" spans="1:2" x14ac:dyDescent="0.3">
      <c r="A94">
        <v>188</v>
      </c>
      <c r="B94" t="s">
        <v>4944</v>
      </c>
    </row>
    <row r="95" spans="1:2" x14ac:dyDescent="0.3">
      <c r="A95">
        <v>189</v>
      </c>
      <c r="B95" t="s">
        <v>4945</v>
      </c>
    </row>
    <row r="96" spans="1:2" x14ac:dyDescent="0.3">
      <c r="A96">
        <v>190</v>
      </c>
      <c r="B96" t="s">
        <v>4946</v>
      </c>
    </row>
    <row r="97" spans="1:2" x14ac:dyDescent="0.3">
      <c r="A97">
        <v>192</v>
      </c>
      <c r="B97" t="s">
        <v>4947</v>
      </c>
    </row>
    <row r="98" spans="1:2" x14ac:dyDescent="0.3">
      <c r="A98">
        <v>193</v>
      </c>
      <c r="B98" t="s">
        <v>4948</v>
      </c>
    </row>
    <row r="99" spans="1:2" x14ac:dyDescent="0.3">
      <c r="A99">
        <v>194</v>
      </c>
      <c r="B99" t="s">
        <v>4949</v>
      </c>
    </row>
    <row r="100" spans="1:2" x14ac:dyDescent="0.3">
      <c r="A100">
        <v>195</v>
      </c>
      <c r="B100" t="s">
        <v>4950</v>
      </c>
    </row>
    <row r="101" spans="1:2" x14ac:dyDescent="0.3">
      <c r="A101">
        <v>196</v>
      </c>
      <c r="B101" t="s">
        <v>4951</v>
      </c>
    </row>
    <row r="102" spans="1:2" x14ac:dyDescent="0.3">
      <c r="A102">
        <v>197</v>
      </c>
    </row>
    <row r="103" spans="1:2" x14ac:dyDescent="0.3">
      <c r="A103">
        <v>199</v>
      </c>
      <c r="B103" t="s">
        <v>4952</v>
      </c>
    </row>
    <row r="104" spans="1:2" x14ac:dyDescent="0.3">
      <c r="A104">
        <v>201</v>
      </c>
      <c r="B104" t="s">
        <v>4953</v>
      </c>
    </row>
    <row r="105" spans="1:2" x14ac:dyDescent="0.3">
      <c r="A105">
        <v>202</v>
      </c>
      <c r="B105" t="s">
        <v>4954</v>
      </c>
    </row>
    <row r="106" spans="1:2" x14ac:dyDescent="0.3">
      <c r="A106">
        <v>203</v>
      </c>
      <c r="B106" t="s">
        <v>4955</v>
      </c>
    </row>
    <row r="107" spans="1:2" x14ac:dyDescent="0.3">
      <c r="A107">
        <v>204</v>
      </c>
      <c r="B107" t="s">
        <v>4956</v>
      </c>
    </row>
    <row r="108" spans="1:2" x14ac:dyDescent="0.3">
      <c r="A108">
        <v>205</v>
      </c>
      <c r="B108" t="s">
        <v>4957</v>
      </c>
    </row>
    <row r="109" spans="1:2" x14ac:dyDescent="0.3">
      <c r="A109">
        <v>206</v>
      </c>
      <c r="B109" t="s">
        <v>4958</v>
      </c>
    </row>
    <row r="110" spans="1:2" x14ac:dyDescent="0.3">
      <c r="A110">
        <v>207</v>
      </c>
      <c r="B110" t="s">
        <v>4959</v>
      </c>
    </row>
    <row r="111" spans="1:2" x14ac:dyDescent="0.3">
      <c r="A111">
        <v>208</v>
      </c>
      <c r="B111" t="s">
        <v>4960</v>
      </c>
    </row>
    <row r="112" spans="1:2" x14ac:dyDescent="0.3">
      <c r="A112">
        <v>209</v>
      </c>
      <c r="B112" t="s">
        <v>4961</v>
      </c>
    </row>
    <row r="113" spans="1:2" x14ac:dyDescent="0.3">
      <c r="A113">
        <v>210</v>
      </c>
      <c r="B113" t="s">
        <v>4962</v>
      </c>
    </row>
    <row r="114" spans="1:2" x14ac:dyDescent="0.3">
      <c r="A114">
        <v>211</v>
      </c>
      <c r="B114" t="s">
        <v>4963</v>
      </c>
    </row>
    <row r="115" spans="1:2" x14ac:dyDescent="0.3">
      <c r="A115">
        <v>214</v>
      </c>
      <c r="B115" t="s">
        <v>4964</v>
      </c>
    </row>
    <row r="116" spans="1:2" x14ac:dyDescent="0.3">
      <c r="A116">
        <v>215</v>
      </c>
      <c r="B116" t="s">
        <v>4965</v>
      </c>
    </row>
    <row r="117" spans="1:2" x14ac:dyDescent="0.3">
      <c r="A117">
        <v>221</v>
      </c>
      <c r="B117" t="s">
        <v>4966</v>
      </c>
    </row>
    <row r="118" spans="1:2" x14ac:dyDescent="0.3">
      <c r="A118">
        <v>222</v>
      </c>
      <c r="B118" t="s">
        <v>4967</v>
      </c>
    </row>
    <row r="119" spans="1:2" x14ac:dyDescent="0.3">
      <c r="A119">
        <v>224</v>
      </c>
      <c r="B119" t="s">
        <v>4968</v>
      </c>
    </row>
    <row r="120" spans="1:2" x14ac:dyDescent="0.3">
      <c r="A120">
        <v>225</v>
      </c>
      <c r="B120" t="s">
        <v>4969</v>
      </c>
    </row>
    <row r="121" spans="1:2" x14ac:dyDescent="0.3">
      <c r="A121">
        <v>226</v>
      </c>
      <c r="B121" t="s">
        <v>4970</v>
      </c>
    </row>
    <row r="122" spans="1:2" x14ac:dyDescent="0.3">
      <c r="A122">
        <v>227</v>
      </c>
      <c r="B122" t="s">
        <v>4971</v>
      </c>
    </row>
    <row r="123" spans="1:2" x14ac:dyDescent="0.3">
      <c r="A123">
        <v>228</v>
      </c>
      <c r="B123" t="s">
        <v>4972</v>
      </c>
    </row>
    <row r="124" spans="1:2" x14ac:dyDescent="0.3">
      <c r="A124">
        <v>229</v>
      </c>
      <c r="B124" t="s">
        <v>4973</v>
      </c>
    </row>
    <row r="125" spans="1:2" x14ac:dyDescent="0.3">
      <c r="A125">
        <v>232</v>
      </c>
      <c r="B125" t="s">
        <v>4974</v>
      </c>
    </row>
    <row r="126" spans="1:2" x14ac:dyDescent="0.3">
      <c r="A126">
        <v>233</v>
      </c>
      <c r="B126" t="s">
        <v>4975</v>
      </c>
    </row>
    <row r="127" spans="1:2" x14ac:dyDescent="0.3">
      <c r="A127">
        <v>234</v>
      </c>
      <c r="B127" t="s">
        <v>4976</v>
      </c>
    </row>
    <row r="128" spans="1:2" x14ac:dyDescent="0.3">
      <c r="A128">
        <v>235</v>
      </c>
      <c r="B128" t="s">
        <v>4977</v>
      </c>
    </row>
    <row r="129" spans="1:2" x14ac:dyDescent="0.3">
      <c r="A129">
        <v>236</v>
      </c>
      <c r="B129" t="s">
        <v>4978</v>
      </c>
    </row>
    <row r="130" spans="1:2" x14ac:dyDescent="0.3">
      <c r="A130">
        <v>237</v>
      </c>
      <c r="B130" t="s">
        <v>4979</v>
      </c>
    </row>
    <row r="131" spans="1:2" x14ac:dyDescent="0.3">
      <c r="A131">
        <v>238</v>
      </c>
      <c r="B131" t="s">
        <v>4980</v>
      </c>
    </row>
    <row r="132" spans="1:2" x14ac:dyDescent="0.3">
      <c r="A132">
        <v>240</v>
      </c>
      <c r="B132" t="s">
        <v>4981</v>
      </c>
    </row>
    <row r="133" spans="1:2" x14ac:dyDescent="0.3">
      <c r="A133">
        <v>241</v>
      </c>
      <c r="B133" t="s">
        <v>4982</v>
      </c>
    </row>
    <row r="134" spans="1:2" x14ac:dyDescent="0.3">
      <c r="A134">
        <v>242</v>
      </c>
      <c r="B134" t="s">
        <v>4958</v>
      </c>
    </row>
    <row r="135" spans="1:2" x14ac:dyDescent="0.3">
      <c r="A135">
        <v>243</v>
      </c>
      <c r="B135" t="s">
        <v>4983</v>
      </c>
    </row>
    <row r="136" spans="1:2" x14ac:dyDescent="0.3">
      <c r="A136">
        <v>245</v>
      </c>
      <c r="B136" t="s">
        <v>4984</v>
      </c>
    </row>
    <row r="137" spans="1:2" x14ac:dyDescent="0.3">
      <c r="A137">
        <v>246</v>
      </c>
      <c r="B137" t="s">
        <v>4985</v>
      </c>
    </row>
    <row r="138" spans="1:2" x14ac:dyDescent="0.3">
      <c r="A138">
        <v>247</v>
      </c>
      <c r="B138" t="s">
        <v>4986</v>
      </c>
    </row>
    <row r="139" spans="1:2" x14ac:dyDescent="0.3">
      <c r="A139">
        <v>248</v>
      </c>
      <c r="B139" t="s">
        <v>4987</v>
      </c>
    </row>
    <row r="140" spans="1:2" x14ac:dyDescent="0.3">
      <c r="A140">
        <v>249</v>
      </c>
      <c r="B140" t="s">
        <v>4988</v>
      </c>
    </row>
    <row r="141" spans="1:2" x14ac:dyDescent="0.3">
      <c r="A141">
        <v>250</v>
      </c>
      <c r="B141" t="s">
        <v>4989</v>
      </c>
    </row>
    <row r="142" spans="1:2" x14ac:dyDescent="0.3">
      <c r="A142">
        <v>251</v>
      </c>
      <c r="B142" t="s">
        <v>4990</v>
      </c>
    </row>
    <row r="143" spans="1:2" x14ac:dyDescent="0.3">
      <c r="A143">
        <v>252</v>
      </c>
      <c r="B143" t="s">
        <v>4991</v>
      </c>
    </row>
    <row r="144" spans="1:2" x14ac:dyDescent="0.3">
      <c r="A144">
        <v>253</v>
      </c>
      <c r="B144" t="s">
        <v>4992</v>
      </c>
    </row>
    <row r="145" spans="1:2" x14ac:dyDescent="0.3">
      <c r="A145">
        <v>254</v>
      </c>
      <c r="B145" t="s">
        <v>4993</v>
      </c>
    </row>
    <row r="146" spans="1:2" x14ac:dyDescent="0.3">
      <c r="A146">
        <v>255</v>
      </c>
      <c r="B146" t="s">
        <v>4994</v>
      </c>
    </row>
    <row r="147" spans="1:2" x14ac:dyDescent="0.3">
      <c r="A147">
        <v>256</v>
      </c>
      <c r="B147" t="s">
        <v>4995</v>
      </c>
    </row>
    <row r="148" spans="1:2" x14ac:dyDescent="0.3">
      <c r="A148">
        <v>257</v>
      </c>
      <c r="B148" t="s">
        <v>4996</v>
      </c>
    </row>
    <row r="149" spans="1:2" x14ac:dyDescent="0.3">
      <c r="A149">
        <v>258</v>
      </c>
      <c r="B149" t="s">
        <v>4997</v>
      </c>
    </row>
    <row r="150" spans="1:2" x14ac:dyDescent="0.3">
      <c r="A150">
        <v>259</v>
      </c>
      <c r="B150" t="s">
        <v>4998</v>
      </c>
    </row>
    <row r="151" spans="1:2" x14ac:dyDescent="0.3">
      <c r="A151">
        <v>260</v>
      </c>
      <c r="B151" t="s">
        <v>4999</v>
      </c>
    </row>
    <row r="152" spans="1:2" x14ac:dyDescent="0.3">
      <c r="A152">
        <v>262</v>
      </c>
      <c r="B152" t="s">
        <v>5000</v>
      </c>
    </row>
    <row r="153" spans="1:2" x14ac:dyDescent="0.3">
      <c r="A153">
        <v>263</v>
      </c>
      <c r="B153" t="s">
        <v>5001</v>
      </c>
    </row>
    <row r="154" spans="1:2" x14ac:dyDescent="0.3">
      <c r="A154">
        <v>266</v>
      </c>
    </row>
    <row r="155" spans="1:2" x14ac:dyDescent="0.3">
      <c r="A155">
        <v>267</v>
      </c>
      <c r="B155" t="s">
        <v>5002</v>
      </c>
    </row>
    <row r="156" spans="1:2" x14ac:dyDescent="0.3">
      <c r="A156">
        <v>268</v>
      </c>
      <c r="B156" t="s">
        <v>5003</v>
      </c>
    </row>
    <row r="157" spans="1:2" x14ac:dyDescent="0.3">
      <c r="A157">
        <v>269</v>
      </c>
      <c r="B157" t="s">
        <v>5004</v>
      </c>
    </row>
    <row r="158" spans="1:2" x14ac:dyDescent="0.3">
      <c r="A158">
        <v>270</v>
      </c>
      <c r="B158" t="s">
        <v>5005</v>
      </c>
    </row>
    <row r="159" spans="1:2" x14ac:dyDescent="0.3">
      <c r="A159">
        <v>271</v>
      </c>
      <c r="B159" t="s">
        <v>5006</v>
      </c>
    </row>
    <row r="160" spans="1:2" x14ac:dyDescent="0.3">
      <c r="A160">
        <v>272</v>
      </c>
    </row>
    <row r="161" spans="1:2" x14ac:dyDescent="0.3">
      <c r="A161">
        <v>273</v>
      </c>
      <c r="B161" t="s">
        <v>5007</v>
      </c>
    </row>
    <row r="162" spans="1:2" x14ac:dyDescent="0.3">
      <c r="A162">
        <v>274</v>
      </c>
      <c r="B162" t="s">
        <v>5008</v>
      </c>
    </row>
    <row r="163" spans="1:2" x14ac:dyDescent="0.3">
      <c r="A163">
        <v>275</v>
      </c>
      <c r="B163" t="s">
        <v>5009</v>
      </c>
    </row>
    <row r="164" spans="1:2" x14ac:dyDescent="0.3">
      <c r="A164">
        <v>276</v>
      </c>
      <c r="B164" t="s">
        <v>5010</v>
      </c>
    </row>
    <row r="165" spans="1:2" x14ac:dyDescent="0.3">
      <c r="A165">
        <v>281</v>
      </c>
      <c r="B165" t="s">
        <v>5011</v>
      </c>
    </row>
    <row r="166" spans="1:2" x14ac:dyDescent="0.3">
      <c r="A166">
        <v>282</v>
      </c>
      <c r="B166" t="s">
        <v>5012</v>
      </c>
    </row>
    <row r="167" spans="1:2" x14ac:dyDescent="0.3">
      <c r="A167">
        <v>283</v>
      </c>
      <c r="B167" t="s">
        <v>5013</v>
      </c>
    </row>
    <row r="168" spans="1:2" x14ac:dyDescent="0.3">
      <c r="A168">
        <v>284</v>
      </c>
      <c r="B168" t="s">
        <v>5014</v>
      </c>
    </row>
    <row r="169" spans="1:2" x14ac:dyDescent="0.3">
      <c r="A169">
        <v>285</v>
      </c>
      <c r="B169" t="s">
        <v>5015</v>
      </c>
    </row>
    <row r="170" spans="1:2" x14ac:dyDescent="0.3">
      <c r="A170">
        <v>286</v>
      </c>
      <c r="B170" t="s">
        <v>5016</v>
      </c>
    </row>
    <row r="171" spans="1:2" x14ac:dyDescent="0.3">
      <c r="A171">
        <v>287</v>
      </c>
      <c r="B171" t="s">
        <v>964</v>
      </c>
    </row>
    <row r="172" spans="1:2" x14ac:dyDescent="0.3">
      <c r="A172">
        <v>288</v>
      </c>
    </row>
    <row r="173" spans="1:2" x14ac:dyDescent="0.3">
      <c r="A173">
        <v>291</v>
      </c>
    </row>
    <row r="174" spans="1:2" x14ac:dyDescent="0.3">
      <c r="A174">
        <v>293</v>
      </c>
      <c r="B174" t="s">
        <v>5017</v>
      </c>
    </row>
    <row r="175" spans="1:2" x14ac:dyDescent="0.3">
      <c r="A175">
        <v>294</v>
      </c>
      <c r="B175" t="s">
        <v>5018</v>
      </c>
    </row>
    <row r="176" spans="1:2" x14ac:dyDescent="0.3">
      <c r="A176">
        <v>295</v>
      </c>
      <c r="B176" t="s">
        <v>5019</v>
      </c>
    </row>
    <row r="177" spans="1:2" x14ac:dyDescent="0.3">
      <c r="A177">
        <v>296</v>
      </c>
      <c r="B177" t="s">
        <v>5020</v>
      </c>
    </row>
    <row r="178" spans="1:2" x14ac:dyDescent="0.3">
      <c r="A178">
        <v>297</v>
      </c>
      <c r="B178" t="s">
        <v>5021</v>
      </c>
    </row>
    <row r="179" spans="1:2" x14ac:dyDescent="0.3">
      <c r="A179">
        <v>298</v>
      </c>
      <c r="B179" t="s">
        <v>5022</v>
      </c>
    </row>
    <row r="180" spans="1:2" x14ac:dyDescent="0.3">
      <c r="A180">
        <v>299</v>
      </c>
      <c r="B180" t="s">
        <v>5023</v>
      </c>
    </row>
    <row r="181" spans="1:2" x14ac:dyDescent="0.3">
      <c r="A181">
        <v>300</v>
      </c>
      <c r="B181" t="s">
        <v>5024</v>
      </c>
    </row>
    <row r="182" spans="1:2" x14ac:dyDescent="0.3">
      <c r="A182">
        <v>301</v>
      </c>
      <c r="B182" t="s">
        <v>5025</v>
      </c>
    </row>
    <row r="183" spans="1:2" x14ac:dyDescent="0.3">
      <c r="A183">
        <v>302</v>
      </c>
      <c r="B183" t="s">
        <v>5026</v>
      </c>
    </row>
    <row r="184" spans="1:2" x14ac:dyDescent="0.3">
      <c r="A184">
        <v>303</v>
      </c>
      <c r="B184" t="s">
        <v>5027</v>
      </c>
    </row>
    <row r="185" spans="1:2" x14ac:dyDescent="0.3">
      <c r="A185">
        <v>304</v>
      </c>
      <c r="B185" t="s">
        <v>5028</v>
      </c>
    </row>
    <row r="186" spans="1:2" x14ac:dyDescent="0.3">
      <c r="A186">
        <v>305</v>
      </c>
      <c r="B186" t="s">
        <v>5029</v>
      </c>
    </row>
    <row r="187" spans="1:2" x14ac:dyDescent="0.3">
      <c r="A187">
        <v>317</v>
      </c>
      <c r="B187" t="s">
        <v>5030</v>
      </c>
    </row>
    <row r="188" spans="1:2" x14ac:dyDescent="0.3">
      <c r="A188">
        <v>318</v>
      </c>
      <c r="B188" t="s">
        <v>5031</v>
      </c>
    </row>
    <row r="189" spans="1:2" x14ac:dyDescent="0.3">
      <c r="A189">
        <v>319</v>
      </c>
      <c r="B189" t="s">
        <v>5032</v>
      </c>
    </row>
    <row r="190" spans="1:2" x14ac:dyDescent="0.3">
      <c r="A190">
        <v>320</v>
      </c>
      <c r="B190" t="s">
        <v>5033</v>
      </c>
    </row>
    <row r="191" spans="1:2" x14ac:dyDescent="0.3">
      <c r="A191">
        <v>321</v>
      </c>
      <c r="B191" t="s">
        <v>5034</v>
      </c>
    </row>
    <row r="192" spans="1:2" x14ac:dyDescent="0.3">
      <c r="A192">
        <v>322</v>
      </c>
      <c r="B192" t="s">
        <v>5035</v>
      </c>
    </row>
    <row r="193" spans="1:2" x14ac:dyDescent="0.3">
      <c r="A193">
        <v>323</v>
      </c>
      <c r="B193" t="s">
        <v>5036</v>
      </c>
    </row>
    <row r="194" spans="1:2" x14ac:dyDescent="0.3">
      <c r="A194">
        <v>324</v>
      </c>
      <c r="B194" t="s">
        <v>5037</v>
      </c>
    </row>
    <row r="195" spans="1:2" x14ac:dyDescent="0.3">
      <c r="A195">
        <v>325</v>
      </c>
      <c r="B195" t="s">
        <v>5038</v>
      </c>
    </row>
    <row r="196" spans="1:2" x14ac:dyDescent="0.3">
      <c r="A196">
        <v>326</v>
      </c>
      <c r="B196" t="s">
        <v>5039</v>
      </c>
    </row>
    <row r="197" spans="1:2" x14ac:dyDescent="0.3">
      <c r="A197">
        <v>327</v>
      </c>
      <c r="B197" t="s">
        <v>5040</v>
      </c>
    </row>
    <row r="198" spans="1:2" x14ac:dyDescent="0.3">
      <c r="A198">
        <v>328</v>
      </c>
      <c r="B198" t="s">
        <v>5041</v>
      </c>
    </row>
    <row r="199" spans="1:2" x14ac:dyDescent="0.3">
      <c r="A199">
        <v>331</v>
      </c>
      <c r="B199" t="s">
        <v>5042</v>
      </c>
    </row>
    <row r="200" spans="1:2" x14ac:dyDescent="0.3">
      <c r="A200">
        <v>332</v>
      </c>
      <c r="B200" t="s">
        <v>5043</v>
      </c>
    </row>
    <row r="201" spans="1:2" x14ac:dyDescent="0.3">
      <c r="A201">
        <v>333</v>
      </c>
      <c r="B201" t="s">
        <v>5044</v>
      </c>
    </row>
    <row r="202" spans="1:2" x14ac:dyDescent="0.3">
      <c r="A202">
        <v>334</v>
      </c>
      <c r="B202" t="s">
        <v>5045</v>
      </c>
    </row>
    <row r="203" spans="1:2" x14ac:dyDescent="0.3">
      <c r="A203">
        <v>336</v>
      </c>
      <c r="B203" t="s">
        <v>5046</v>
      </c>
    </row>
    <row r="204" spans="1:2" x14ac:dyDescent="0.3">
      <c r="A204">
        <v>337</v>
      </c>
      <c r="B204" t="s">
        <v>5047</v>
      </c>
    </row>
    <row r="205" spans="1:2" x14ac:dyDescent="0.3">
      <c r="A205">
        <v>338</v>
      </c>
      <c r="B205" t="s">
        <v>5048</v>
      </c>
    </row>
    <row r="206" spans="1:2" x14ac:dyDescent="0.3">
      <c r="A206">
        <v>339</v>
      </c>
      <c r="B206" t="s">
        <v>5049</v>
      </c>
    </row>
    <row r="207" spans="1:2" x14ac:dyDescent="0.3">
      <c r="A207">
        <v>340</v>
      </c>
      <c r="B207" t="s">
        <v>5050</v>
      </c>
    </row>
    <row r="208" spans="1:2" x14ac:dyDescent="0.3">
      <c r="A208">
        <v>341</v>
      </c>
      <c r="B208" t="s">
        <v>5051</v>
      </c>
    </row>
    <row r="209" spans="1:2" x14ac:dyDescent="0.3">
      <c r="A209">
        <v>342</v>
      </c>
      <c r="B209" t="s">
        <v>5052</v>
      </c>
    </row>
    <row r="210" spans="1:2" x14ac:dyDescent="0.3">
      <c r="A210">
        <v>343</v>
      </c>
      <c r="B210" t="s">
        <v>5053</v>
      </c>
    </row>
    <row r="211" spans="1:2" x14ac:dyDescent="0.3">
      <c r="A211">
        <v>348</v>
      </c>
      <c r="B211" t="s">
        <v>5054</v>
      </c>
    </row>
    <row r="212" spans="1:2" x14ac:dyDescent="0.3">
      <c r="A212">
        <v>349</v>
      </c>
      <c r="B212" t="s">
        <v>5055</v>
      </c>
    </row>
    <row r="213" spans="1:2" x14ac:dyDescent="0.3">
      <c r="A213">
        <v>350</v>
      </c>
      <c r="B213" t="s">
        <v>5056</v>
      </c>
    </row>
    <row r="214" spans="1:2" x14ac:dyDescent="0.3">
      <c r="A214">
        <v>351</v>
      </c>
      <c r="B214" t="s">
        <v>5057</v>
      </c>
    </row>
    <row r="215" spans="1:2" x14ac:dyDescent="0.3">
      <c r="A215">
        <v>352</v>
      </c>
      <c r="B215" t="s">
        <v>5058</v>
      </c>
    </row>
    <row r="216" spans="1:2" x14ac:dyDescent="0.3">
      <c r="A216">
        <v>353</v>
      </c>
      <c r="B216" t="s">
        <v>5059</v>
      </c>
    </row>
    <row r="217" spans="1:2" x14ac:dyDescent="0.3">
      <c r="A217">
        <v>354</v>
      </c>
      <c r="B217" t="s">
        <v>5060</v>
      </c>
    </row>
    <row r="218" spans="1:2" x14ac:dyDescent="0.3">
      <c r="A218">
        <v>355</v>
      </c>
      <c r="B218" t="s">
        <v>5061</v>
      </c>
    </row>
    <row r="219" spans="1:2" x14ac:dyDescent="0.3">
      <c r="A219">
        <v>356</v>
      </c>
      <c r="B219" t="s">
        <v>5062</v>
      </c>
    </row>
    <row r="220" spans="1:2" x14ac:dyDescent="0.3">
      <c r="A220">
        <v>357</v>
      </c>
      <c r="B220" t="s">
        <v>5063</v>
      </c>
    </row>
    <row r="221" spans="1:2" x14ac:dyDescent="0.3">
      <c r="A221">
        <v>358</v>
      </c>
      <c r="B221" t="s">
        <v>5064</v>
      </c>
    </row>
    <row r="222" spans="1:2" x14ac:dyDescent="0.3">
      <c r="A222">
        <v>359</v>
      </c>
      <c r="B222" t="s">
        <v>5065</v>
      </c>
    </row>
    <row r="223" spans="1:2" x14ac:dyDescent="0.3">
      <c r="A223">
        <v>360</v>
      </c>
      <c r="B223" t="s">
        <v>5066</v>
      </c>
    </row>
    <row r="224" spans="1:2" x14ac:dyDescent="0.3">
      <c r="A224">
        <v>361</v>
      </c>
      <c r="B224" t="s">
        <v>5067</v>
      </c>
    </row>
    <row r="225" spans="1:2" x14ac:dyDescent="0.3">
      <c r="A225">
        <v>362</v>
      </c>
      <c r="B225" t="s">
        <v>5068</v>
      </c>
    </row>
    <row r="226" spans="1:2" x14ac:dyDescent="0.3">
      <c r="A226">
        <v>363</v>
      </c>
      <c r="B226" t="s">
        <v>5069</v>
      </c>
    </row>
    <row r="227" spans="1:2" x14ac:dyDescent="0.3">
      <c r="A227">
        <v>365</v>
      </c>
      <c r="B227" t="s">
        <v>5070</v>
      </c>
    </row>
    <row r="228" spans="1:2" x14ac:dyDescent="0.3">
      <c r="A228">
        <v>366</v>
      </c>
      <c r="B228" t="s">
        <v>5071</v>
      </c>
    </row>
    <row r="229" spans="1:2" x14ac:dyDescent="0.3">
      <c r="A229">
        <v>367</v>
      </c>
      <c r="B229" t="s">
        <v>5072</v>
      </c>
    </row>
    <row r="230" spans="1:2" x14ac:dyDescent="0.3">
      <c r="A230">
        <v>368</v>
      </c>
      <c r="B230" t="s">
        <v>5073</v>
      </c>
    </row>
    <row r="231" spans="1:2" x14ac:dyDescent="0.3">
      <c r="A231">
        <v>369</v>
      </c>
      <c r="B231" t="s">
        <v>5074</v>
      </c>
    </row>
    <row r="232" spans="1:2" x14ac:dyDescent="0.3">
      <c r="A232">
        <v>370</v>
      </c>
      <c r="B232" t="s">
        <v>5075</v>
      </c>
    </row>
    <row r="233" spans="1:2" x14ac:dyDescent="0.3">
      <c r="A233">
        <v>371</v>
      </c>
      <c r="B233" t="s">
        <v>5076</v>
      </c>
    </row>
    <row r="234" spans="1:2" x14ac:dyDescent="0.3">
      <c r="A234">
        <v>372</v>
      </c>
    </row>
    <row r="235" spans="1:2" x14ac:dyDescent="0.3">
      <c r="A235">
        <v>375</v>
      </c>
      <c r="B235" t="s">
        <v>5077</v>
      </c>
    </row>
    <row r="236" spans="1:2" x14ac:dyDescent="0.3">
      <c r="A236">
        <v>376</v>
      </c>
      <c r="B236" t="s">
        <v>5078</v>
      </c>
    </row>
    <row r="237" spans="1:2" x14ac:dyDescent="0.3">
      <c r="A237">
        <v>377</v>
      </c>
      <c r="B237" t="s">
        <v>5079</v>
      </c>
    </row>
    <row r="238" spans="1:2" x14ac:dyDescent="0.3">
      <c r="A238">
        <v>378</v>
      </c>
      <c r="B238" t="s">
        <v>5080</v>
      </c>
    </row>
    <row r="239" spans="1:2" x14ac:dyDescent="0.3">
      <c r="A239">
        <v>380</v>
      </c>
      <c r="B239" t="s">
        <v>5081</v>
      </c>
    </row>
    <row r="240" spans="1:2" x14ac:dyDescent="0.3">
      <c r="A240">
        <v>381</v>
      </c>
      <c r="B240" t="s">
        <v>5082</v>
      </c>
    </row>
    <row r="241" spans="1:2" x14ac:dyDescent="0.3">
      <c r="A241">
        <v>382</v>
      </c>
      <c r="B241" t="s">
        <v>5083</v>
      </c>
    </row>
    <row r="242" spans="1:2" x14ac:dyDescent="0.3">
      <c r="A242">
        <v>383</v>
      </c>
      <c r="B242" t="s">
        <v>5084</v>
      </c>
    </row>
    <row r="243" spans="1:2" x14ac:dyDescent="0.3">
      <c r="A243">
        <v>384</v>
      </c>
      <c r="B243" t="s">
        <v>5085</v>
      </c>
    </row>
    <row r="244" spans="1:2" x14ac:dyDescent="0.3">
      <c r="A244">
        <v>385</v>
      </c>
      <c r="B244" t="s">
        <v>5086</v>
      </c>
    </row>
    <row r="245" spans="1:2" x14ac:dyDescent="0.3">
      <c r="A245">
        <v>386</v>
      </c>
      <c r="B245" t="s">
        <v>5087</v>
      </c>
    </row>
    <row r="246" spans="1:2" x14ac:dyDescent="0.3">
      <c r="A246">
        <v>387</v>
      </c>
      <c r="B246" t="s">
        <v>5088</v>
      </c>
    </row>
    <row r="247" spans="1:2" x14ac:dyDescent="0.3">
      <c r="A247">
        <v>388</v>
      </c>
      <c r="B247" t="s">
        <v>5089</v>
      </c>
    </row>
    <row r="248" spans="1:2" x14ac:dyDescent="0.3">
      <c r="A248">
        <v>389</v>
      </c>
      <c r="B248" t="s">
        <v>5090</v>
      </c>
    </row>
    <row r="249" spans="1:2" x14ac:dyDescent="0.3">
      <c r="A249">
        <v>390</v>
      </c>
      <c r="B249" t="s">
        <v>5091</v>
      </c>
    </row>
    <row r="250" spans="1:2" x14ac:dyDescent="0.3">
      <c r="A250">
        <v>391</v>
      </c>
      <c r="B250" t="s">
        <v>5092</v>
      </c>
    </row>
    <row r="251" spans="1:2" x14ac:dyDescent="0.3">
      <c r="A251">
        <v>392</v>
      </c>
      <c r="B251" t="s">
        <v>5093</v>
      </c>
    </row>
    <row r="252" spans="1:2" x14ac:dyDescent="0.3">
      <c r="A252">
        <v>393</v>
      </c>
      <c r="B252" t="s">
        <v>5094</v>
      </c>
    </row>
    <row r="253" spans="1:2" x14ac:dyDescent="0.3">
      <c r="A253">
        <v>394</v>
      </c>
      <c r="B253" t="s">
        <v>5095</v>
      </c>
    </row>
    <row r="254" spans="1:2" x14ac:dyDescent="0.3">
      <c r="A254">
        <v>395</v>
      </c>
      <c r="B254" t="s">
        <v>5096</v>
      </c>
    </row>
    <row r="255" spans="1:2" x14ac:dyDescent="0.3">
      <c r="A255">
        <v>396</v>
      </c>
      <c r="B255" t="s">
        <v>5097</v>
      </c>
    </row>
    <row r="256" spans="1:2" x14ac:dyDescent="0.3">
      <c r="A256">
        <v>397</v>
      </c>
      <c r="B256" t="s">
        <v>5098</v>
      </c>
    </row>
    <row r="257" spans="1:2" x14ac:dyDescent="0.3">
      <c r="A257">
        <v>398</v>
      </c>
      <c r="B257" t="s">
        <v>5099</v>
      </c>
    </row>
    <row r="258" spans="1:2" x14ac:dyDescent="0.3">
      <c r="A258">
        <v>399</v>
      </c>
      <c r="B258" t="s">
        <v>5100</v>
      </c>
    </row>
    <row r="259" spans="1:2" x14ac:dyDescent="0.3">
      <c r="A259">
        <v>401</v>
      </c>
      <c r="B259" t="s">
        <v>5101</v>
      </c>
    </row>
    <row r="260" spans="1:2" x14ac:dyDescent="0.3">
      <c r="A260">
        <v>402</v>
      </c>
      <c r="B260" t="s">
        <v>5102</v>
      </c>
    </row>
    <row r="261" spans="1:2" x14ac:dyDescent="0.3">
      <c r="A261">
        <v>403</v>
      </c>
      <c r="B261" t="s">
        <v>5103</v>
      </c>
    </row>
    <row r="262" spans="1:2" x14ac:dyDescent="0.3">
      <c r="A262">
        <v>404</v>
      </c>
      <c r="B262" t="s">
        <v>5104</v>
      </c>
    </row>
    <row r="263" spans="1:2" x14ac:dyDescent="0.3">
      <c r="A263">
        <v>405</v>
      </c>
      <c r="B263" t="s">
        <v>5105</v>
      </c>
    </row>
    <row r="264" spans="1:2" x14ac:dyDescent="0.3">
      <c r="A264">
        <v>406</v>
      </c>
      <c r="B264" t="s">
        <v>5106</v>
      </c>
    </row>
    <row r="265" spans="1:2" x14ac:dyDescent="0.3">
      <c r="A265">
        <v>407</v>
      </c>
      <c r="B265" t="s">
        <v>5107</v>
      </c>
    </row>
    <row r="266" spans="1:2" x14ac:dyDescent="0.3">
      <c r="A266">
        <v>408</v>
      </c>
      <c r="B266" t="s">
        <v>5108</v>
      </c>
    </row>
    <row r="267" spans="1:2" x14ac:dyDescent="0.3">
      <c r="A267">
        <v>409</v>
      </c>
      <c r="B267" t="s">
        <v>5109</v>
      </c>
    </row>
    <row r="268" spans="1:2" x14ac:dyDescent="0.3">
      <c r="A268">
        <v>410</v>
      </c>
      <c r="B268" t="s">
        <v>5110</v>
      </c>
    </row>
    <row r="269" spans="1:2" x14ac:dyDescent="0.3">
      <c r="A269">
        <v>411</v>
      </c>
      <c r="B269" t="s">
        <v>5111</v>
      </c>
    </row>
    <row r="270" spans="1:2" x14ac:dyDescent="0.3">
      <c r="A270">
        <v>412</v>
      </c>
      <c r="B270" t="s">
        <v>5112</v>
      </c>
    </row>
    <row r="271" spans="1:2" x14ac:dyDescent="0.3">
      <c r="A271">
        <v>413</v>
      </c>
      <c r="B271" t="s">
        <v>5113</v>
      </c>
    </row>
    <row r="272" spans="1:2" x14ac:dyDescent="0.3">
      <c r="A272">
        <v>414</v>
      </c>
      <c r="B272" t="s">
        <v>5114</v>
      </c>
    </row>
    <row r="273" spans="1:2" x14ac:dyDescent="0.3">
      <c r="A273">
        <v>415</v>
      </c>
      <c r="B273" t="s">
        <v>5115</v>
      </c>
    </row>
    <row r="274" spans="1:2" x14ac:dyDescent="0.3">
      <c r="A274">
        <v>416</v>
      </c>
      <c r="B274" t="s">
        <v>5116</v>
      </c>
    </row>
    <row r="275" spans="1:2" x14ac:dyDescent="0.3">
      <c r="A275">
        <v>417</v>
      </c>
      <c r="B275" t="s">
        <v>5117</v>
      </c>
    </row>
    <row r="276" spans="1:2" x14ac:dyDescent="0.3">
      <c r="A276">
        <v>419</v>
      </c>
      <c r="B276" t="s">
        <v>5118</v>
      </c>
    </row>
    <row r="277" spans="1:2" x14ac:dyDescent="0.3">
      <c r="A277">
        <v>421</v>
      </c>
      <c r="B277" t="s">
        <v>5119</v>
      </c>
    </row>
    <row r="278" spans="1:2" x14ac:dyDescent="0.3">
      <c r="A278">
        <v>423</v>
      </c>
      <c r="B278" t="s">
        <v>5119</v>
      </c>
    </row>
    <row r="279" spans="1:2" x14ac:dyDescent="0.3">
      <c r="A279">
        <v>424</v>
      </c>
      <c r="B279" t="s">
        <v>5120</v>
      </c>
    </row>
    <row r="280" spans="1:2" x14ac:dyDescent="0.3">
      <c r="A280">
        <v>427</v>
      </c>
      <c r="B280" t="s">
        <v>5121</v>
      </c>
    </row>
    <row r="281" spans="1:2" x14ac:dyDescent="0.3">
      <c r="A281">
        <v>428</v>
      </c>
      <c r="B281" t="s">
        <v>5122</v>
      </c>
    </row>
    <row r="282" spans="1:2" x14ac:dyDescent="0.3">
      <c r="A282">
        <v>429</v>
      </c>
      <c r="B282" t="s">
        <v>5123</v>
      </c>
    </row>
    <row r="283" spans="1:2" x14ac:dyDescent="0.3">
      <c r="A283">
        <v>430</v>
      </c>
      <c r="B283" t="s">
        <v>5124</v>
      </c>
    </row>
    <row r="284" spans="1:2" x14ac:dyDescent="0.3">
      <c r="A284">
        <v>431</v>
      </c>
      <c r="B284" t="s">
        <v>5125</v>
      </c>
    </row>
    <row r="285" spans="1:2" x14ac:dyDescent="0.3">
      <c r="A285">
        <v>432</v>
      </c>
      <c r="B285" t="s">
        <v>5126</v>
      </c>
    </row>
    <row r="286" spans="1:2" x14ac:dyDescent="0.3">
      <c r="A286">
        <v>433</v>
      </c>
      <c r="B286" t="s">
        <v>5127</v>
      </c>
    </row>
    <row r="287" spans="1:2" x14ac:dyDescent="0.3">
      <c r="A287">
        <v>434</v>
      </c>
      <c r="B287" t="s">
        <v>5128</v>
      </c>
    </row>
    <row r="288" spans="1:2" x14ac:dyDescent="0.3">
      <c r="A288">
        <v>435</v>
      </c>
      <c r="B288" t="s">
        <v>5129</v>
      </c>
    </row>
    <row r="289" spans="1:2" x14ac:dyDescent="0.3">
      <c r="A289">
        <v>436</v>
      </c>
      <c r="B289" t="s">
        <v>5130</v>
      </c>
    </row>
    <row r="290" spans="1:2" x14ac:dyDescent="0.3">
      <c r="A290">
        <v>437</v>
      </c>
      <c r="B290" t="s">
        <v>5131</v>
      </c>
    </row>
    <row r="291" spans="1:2" x14ac:dyDescent="0.3">
      <c r="A291">
        <v>438</v>
      </c>
      <c r="B291" t="s">
        <v>5130</v>
      </c>
    </row>
    <row r="292" spans="1:2" x14ac:dyDescent="0.3">
      <c r="A292">
        <v>439</v>
      </c>
      <c r="B292" t="s">
        <v>5132</v>
      </c>
    </row>
    <row r="293" spans="1:2" x14ac:dyDescent="0.3">
      <c r="A293">
        <v>440</v>
      </c>
      <c r="B293" t="s">
        <v>5133</v>
      </c>
    </row>
    <row r="294" spans="1:2" x14ac:dyDescent="0.3">
      <c r="A294">
        <v>441</v>
      </c>
      <c r="B294" t="s">
        <v>5134</v>
      </c>
    </row>
    <row r="295" spans="1:2" x14ac:dyDescent="0.3">
      <c r="A295">
        <v>443</v>
      </c>
      <c r="B295" t="s">
        <v>5135</v>
      </c>
    </row>
    <row r="296" spans="1:2" x14ac:dyDescent="0.3">
      <c r="A296">
        <v>444</v>
      </c>
      <c r="B296" t="s">
        <v>5136</v>
      </c>
    </row>
    <row r="297" spans="1:2" x14ac:dyDescent="0.3">
      <c r="A297">
        <v>445</v>
      </c>
      <c r="B297" t="s">
        <v>5137</v>
      </c>
    </row>
    <row r="298" spans="1:2" x14ac:dyDescent="0.3">
      <c r="A298">
        <v>446</v>
      </c>
      <c r="B298" t="s">
        <v>5138</v>
      </c>
    </row>
    <row r="299" spans="1:2" x14ac:dyDescent="0.3">
      <c r="A299">
        <v>447</v>
      </c>
      <c r="B299" t="s">
        <v>5139</v>
      </c>
    </row>
    <row r="300" spans="1:2" x14ac:dyDescent="0.3">
      <c r="A300">
        <v>449</v>
      </c>
      <c r="B300" t="s">
        <v>5140</v>
      </c>
    </row>
    <row r="301" spans="1:2" x14ac:dyDescent="0.3">
      <c r="A301">
        <v>450</v>
      </c>
      <c r="B301" t="s">
        <v>5141</v>
      </c>
    </row>
    <row r="302" spans="1:2" x14ac:dyDescent="0.3">
      <c r="A302">
        <v>451</v>
      </c>
      <c r="B302" t="s">
        <v>5142</v>
      </c>
    </row>
    <row r="303" spans="1:2" x14ac:dyDescent="0.3">
      <c r="A303">
        <v>452</v>
      </c>
      <c r="B303" t="s">
        <v>5143</v>
      </c>
    </row>
    <row r="304" spans="1:2" x14ac:dyDescent="0.3">
      <c r="A304">
        <v>453</v>
      </c>
      <c r="B304" t="s">
        <v>5144</v>
      </c>
    </row>
    <row r="305" spans="1:2" x14ac:dyDescent="0.3">
      <c r="A305">
        <v>454</v>
      </c>
      <c r="B305" t="s">
        <v>5145</v>
      </c>
    </row>
    <row r="306" spans="1:2" x14ac:dyDescent="0.3">
      <c r="A306">
        <v>455</v>
      </c>
      <c r="B306" t="s">
        <v>5146</v>
      </c>
    </row>
    <row r="307" spans="1:2" x14ac:dyDescent="0.3">
      <c r="A307">
        <v>456</v>
      </c>
      <c r="B307" t="s">
        <v>5147</v>
      </c>
    </row>
    <row r="308" spans="1:2" x14ac:dyDescent="0.3">
      <c r="A308">
        <v>457</v>
      </c>
      <c r="B308" t="s">
        <v>5148</v>
      </c>
    </row>
    <row r="309" spans="1:2" x14ac:dyDescent="0.3">
      <c r="A309">
        <v>458</v>
      </c>
      <c r="B309" t="s">
        <v>5149</v>
      </c>
    </row>
    <row r="310" spans="1:2" x14ac:dyDescent="0.3">
      <c r="A310">
        <v>459</v>
      </c>
      <c r="B310" t="s">
        <v>5150</v>
      </c>
    </row>
    <row r="311" spans="1:2" x14ac:dyDescent="0.3">
      <c r="A311">
        <v>460</v>
      </c>
      <c r="B311" t="s">
        <v>5151</v>
      </c>
    </row>
    <row r="312" spans="1:2" x14ac:dyDescent="0.3">
      <c r="A312">
        <v>461</v>
      </c>
      <c r="B312" t="s">
        <v>5152</v>
      </c>
    </row>
    <row r="313" spans="1:2" x14ac:dyDescent="0.3">
      <c r="A313">
        <v>462</v>
      </c>
      <c r="B313" t="s">
        <v>5153</v>
      </c>
    </row>
    <row r="314" spans="1:2" x14ac:dyDescent="0.3">
      <c r="A314">
        <v>463</v>
      </c>
      <c r="B314" t="s">
        <v>5154</v>
      </c>
    </row>
    <row r="315" spans="1:2" x14ac:dyDescent="0.3">
      <c r="A315">
        <v>464</v>
      </c>
      <c r="B315" t="s">
        <v>5155</v>
      </c>
    </row>
    <row r="316" spans="1:2" x14ac:dyDescent="0.3">
      <c r="A316">
        <v>465</v>
      </c>
      <c r="B316" t="s">
        <v>5156</v>
      </c>
    </row>
    <row r="317" spans="1:2" x14ac:dyDescent="0.3">
      <c r="A317">
        <v>466</v>
      </c>
      <c r="B317" t="s">
        <v>5157</v>
      </c>
    </row>
    <row r="318" spans="1:2" x14ac:dyDescent="0.3">
      <c r="A318">
        <v>467</v>
      </c>
      <c r="B318" t="s">
        <v>5158</v>
      </c>
    </row>
    <row r="319" spans="1:2" x14ac:dyDescent="0.3">
      <c r="A319">
        <v>470</v>
      </c>
      <c r="B319" t="s">
        <v>5159</v>
      </c>
    </row>
    <row r="320" spans="1:2" x14ac:dyDescent="0.3">
      <c r="A320">
        <v>471</v>
      </c>
      <c r="B320" t="s">
        <v>5160</v>
      </c>
    </row>
    <row r="321" spans="1:2" x14ac:dyDescent="0.3">
      <c r="A321">
        <v>472</v>
      </c>
      <c r="B321" t="s">
        <v>5161</v>
      </c>
    </row>
    <row r="322" spans="1:2" x14ac:dyDescent="0.3">
      <c r="A322">
        <v>473</v>
      </c>
      <c r="B322" t="s">
        <v>5162</v>
      </c>
    </row>
    <row r="323" spans="1:2" x14ac:dyDescent="0.3">
      <c r="A323">
        <v>474</v>
      </c>
      <c r="B323" t="s">
        <v>5163</v>
      </c>
    </row>
    <row r="324" spans="1:2" x14ac:dyDescent="0.3">
      <c r="A324">
        <v>475</v>
      </c>
    </row>
    <row r="325" spans="1:2" x14ac:dyDescent="0.3">
      <c r="A325">
        <v>477</v>
      </c>
    </row>
    <row r="326" spans="1:2" x14ac:dyDescent="0.3">
      <c r="A326">
        <v>478</v>
      </c>
    </row>
    <row r="327" spans="1:2" x14ac:dyDescent="0.3">
      <c r="A327">
        <v>479</v>
      </c>
      <c r="B327" t="s">
        <v>5164</v>
      </c>
    </row>
    <row r="328" spans="1:2" x14ac:dyDescent="0.3">
      <c r="A328">
        <v>480</v>
      </c>
      <c r="B328" t="s">
        <v>5165</v>
      </c>
    </row>
    <row r="329" spans="1:2" x14ac:dyDescent="0.3">
      <c r="A329">
        <v>481</v>
      </c>
      <c r="B329" t="s">
        <v>5166</v>
      </c>
    </row>
    <row r="330" spans="1:2" x14ac:dyDescent="0.3">
      <c r="A330">
        <v>482</v>
      </c>
      <c r="B330" t="s">
        <v>5167</v>
      </c>
    </row>
    <row r="331" spans="1:2" x14ac:dyDescent="0.3">
      <c r="A331">
        <v>483</v>
      </c>
    </row>
    <row r="332" spans="1:2" x14ac:dyDescent="0.3">
      <c r="A332">
        <v>484</v>
      </c>
      <c r="B332" t="s">
        <v>5168</v>
      </c>
    </row>
    <row r="333" spans="1:2" x14ac:dyDescent="0.3">
      <c r="A333">
        <v>485</v>
      </c>
      <c r="B333" t="s">
        <v>5169</v>
      </c>
    </row>
    <row r="334" spans="1:2" x14ac:dyDescent="0.3">
      <c r="A334">
        <v>486</v>
      </c>
      <c r="B334" t="s">
        <v>5170</v>
      </c>
    </row>
    <row r="335" spans="1:2" x14ac:dyDescent="0.3">
      <c r="A335">
        <v>487</v>
      </c>
      <c r="B335" t="s">
        <v>5171</v>
      </c>
    </row>
    <row r="336" spans="1:2" x14ac:dyDescent="0.3">
      <c r="A336">
        <v>488</v>
      </c>
      <c r="B336" t="s">
        <v>5172</v>
      </c>
    </row>
    <row r="337" spans="1:2" x14ac:dyDescent="0.3">
      <c r="A337">
        <v>489</v>
      </c>
      <c r="B337" t="s">
        <v>5173</v>
      </c>
    </row>
    <row r="338" spans="1:2" x14ac:dyDescent="0.3">
      <c r="A338">
        <v>490</v>
      </c>
      <c r="B338" t="s">
        <v>5174</v>
      </c>
    </row>
    <row r="339" spans="1:2" x14ac:dyDescent="0.3">
      <c r="A339">
        <v>491</v>
      </c>
      <c r="B339" t="s">
        <v>5175</v>
      </c>
    </row>
    <row r="340" spans="1:2" x14ac:dyDescent="0.3">
      <c r="A340">
        <v>492</v>
      </c>
      <c r="B340" t="s">
        <v>5176</v>
      </c>
    </row>
    <row r="341" spans="1:2" x14ac:dyDescent="0.3">
      <c r="A341">
        <v>493</v>
      </c>
      <c r="B341" t="s">
        <v>5177</v>
      </c>
    </row>
    <row r="342" spans="1:2" x14ac:dyDescent="0.3">
      <c r="A342">
        <v>494</v>
      </c>
      <c r="B342" t="s">
        <v>5178</v>
      </c>
    </row>
    <row r="343" spans="1:2" x14ac:dyDescent="0.3">
      <c r="A343">
        <v>495</v>
      </c>
      <c r="B343" t="s">
        <v>5179</v>
      </c>
    </row>
    <row r="344" spans="1:2" x14ac:dyDescent="0.3">
      <c r="A344">
        <v>496</v>
      </c>
      <c r="B344" t="s">
        <v>5180</v>
      </c>
    </row>
    <row r="345" spans="1:2" x14ac:dyDescent="0.3">
      <c r="A345">
        <v>499</v>
      </c>
      <c r="B345" t="s">
        <v>5181</v>
      </c>
    </row>
    <row r="346" spans="1:2" x14ac:dyDescent="0.3">
      <c r="A346">
        <v>500</v>
      </c>
      <c r="B346" t="s">
        <v>5182</v>
      </c>
    </row>
    <row r="347" spans="1:2" x14ac:dyDescent="0.3">
      <c r="A347">
        <v>501</v>
      </c>
      <c r="B347" t="s">
        <v>5183</v>
      </c>
    </row>
    <row r="348" spans="1:2" x14ac:dyDescent="0.3">
      <c r="A348">
        <v>502</v>
      </c>
      <c r="B348" t="s">
        <v>5184</v>
      </c>
    </row>
    <row r="349" spans="1:2" x14ac:dyDescent="0.3">
      <c r="A349">
        <v>503</v>
      </c>
    </row>
    <row r="350" spans="1:2" x14ac:dyDescent="0.3">
      <c r="A350">
        <v>504</v>
      </c>
    </row>
    <row r="351" spans="1:2" x14ac:dyDescent="0.3">
      <c r="A351">
        <v>506</v>
      </c>
      <c r="B351" t="s">
        <v>5185</v>
      </c>
    </row>
    <row r="352" spans="1:2" x14ac:dyDescent="0.3">
      <c r="A352">
        <v>507</v>
      </c>
      <c r="B352" t="s">
        <v>5186</v>
      </c>
    </row>
    <row r="353" spans="1:2" x14ac:dyDescent="0.3">
      <c r="A353">
        <v>508</v>
      </c>
      <c r="B353" t="s">
        <v>5187</v>
      </c>
    </row>
    <row r="354" spans="1:2" x14ac:dyDescent="0.3">
      <c r="A354">
        <v>509</v>
      </c>
      <c r="B354" t="s">
        <v>5188</v>
      </c>
    </row>
    <row r="355" spans="1:2" x14ac:dyDescent="0.3">
      <c r="A355">
        <v>510</v>
      </c>
      <c r="B355" t="s">
        <v>5189</v>
      </c>
    </row>
    <row r="356" spans="1:2" x14ac:dyDescent="0.3">
      <c r="A356">
        <v>511</v>
      </c>
      <c r="B356" t="s">
        <v>5190</v>
      </c>
    </row>
    <row r="357" spans="1:2" x14ac:dyDescent="0.3">
      <c r="A357">
        <v>512</v>
      </c>
      <c r="B357" t="s">
        <v>5191</v>
      </c>
    </row>
    <row r="358" spans="1:2" x14ac:dyDescent="0.3">
      <c r="A358">
        <v>513</v>
      </c>
      <c r="B358" t="s">
        <v>5192</v>
      </c>
    </row>
    <row r="359" spans="1:2" x14ac:dyDescent="0.3">
      <c r="A359">
        <v>514</v>
      </c>
      <c r="B359" t="s">
        <v>5193</v>
      </c>
    </row>
    <row r="360" spans="1:2" x14ac:dyDescent="0.3">
      <c r="A360">
        <v>515</v>
      </c>
      <c r="B360" t="s">
        <v>5194</v>
      </c>
    </row>
    <row r="361" spans="1:2" x14ac:dyDescent="0.3">
      <c r="A361">
        <v>516</v>
      </c>
      <c r="B361" t="s">
        <v>5195</v>
      </c>
    </row>
    <row r="362" spans="1:2" x14ac:dyDescent="0.3">
      <c r="A362">
        <v>517</v>
      </c>
      <c r="B362" t="s">
        <v>5196</v>
      </c>
    </row>
    <row r="363" spans="1:2" x14ac:dyDescent="0.3">
      <c r="A363">
        <v>518</v>
      </c>
      <c r="B363" t="s">
        <v>5197</v>
      </c>
    </row>
    <row r="364" spans="1:2" x14ac:dyDescent="0.3">
      <c r="A364">
        <v>519</v>
      </c>
      <c r="B364" t="s">
        <v>5198</v>
      </c>
    </row>
    <row r="365" spans="1:2" x14ac:dyDescent="0.3">
      <c r="A365">
        <v>520</v>
      </c>
      <c r="B365" t="s">
        <v>5199</v>
      </c>
    </row>
    <row r="366" spans="1:2" x14ac:dyDescent="0.3">
      <c r="A366">
        <v>521</v>
      </c>
      <c r="B366" t="s">
        <v>5200</v>
      </c>
    </row>
    <row r="367" spans="1:2" x14ac:dyDescent="0.3">
      <c r="A367">
        <v>522</v>
      </c>
      <c r="B367" t="s">
        <v>5201</v>
      </c>
    </row>
    <row r="368" spans="1:2" x14ac:dyDescent="0.3">
      <c r="A368">
        <v>523</v>
      </c>
      <c r="B368" t="s">
        <v>5202</v>
      </c>
    </row>
    <row r="369" spans="1:2" x14ac:dyDescent="0.3">
      <c r="A369">
        <v>524</v>
      </c>
      <c r="B369" t="s">
        <v>5203</v>
      </c>
    </row>
    <row r="370" spans="1:2" x14ac:dyDescent="0.3">
      <c r="A370">
        <v>525</v>
      </c>
      <c r="B370" t="s">
        <v>5204</v>
      </c>
    </row>
    <row r="371" spans="1:2" x14ac:dyDescent="0.3">
      <c r="A371">
        <v>526</v>
      </c>
      <c r="B371" t="s">
        <v>5205</v>
      </c>
    </row>
    <row r="372" spans="1:2" x14ac:dyDescent="0.3">
      <c r="A372">
        <v>528</v>
      </c>
      <c r="B372" t="s">
        <v>5206</v>
      </c>
    </row>
    <row r="373" spans="1:2" x14ac:dyDescent="0.3">
      <c r="A373">
        <v>529</v>
      </c>
      <c r="B373" t="s">
        <v>5207</v>
      </c>
    </row>
    <row r="374" spans="1:2" x14ac:dyDescent="0.3">
      <c r="A374">
        <v>530</v>
      </c>
      <c r="B374" t="s">
        <v>5208</v>
      </c>
    </row>
    <row r="375" spans="1:2" x14ac:dyDescent="0.3">
      <c r="A375">
        <v>531</v>
      </c>
      <c r="B375" t="s">
        <v>5209</v>
      </c>
    </row>
    <row r="376" spans="1:2" x14ac:dyDescent="0.3">
      <c r="A376">
        <v>532</v>
      </c>
      <c r="B376" t="s">
        <v>5210</v>
      </c>
    </row>
    <row r="377" spans="1:2" x14ac:dyDescent="0.3">
      <c r="A377">
        <v>533</v>
      </c>
      <c r="B377" t="s">
        <v>5211</v>
      </c>
    </row>
    <row r="378" spans="1:2" x14ac:dyDescent="0.3">
      <c r="A378">
        <v>537</v>
      </c>
      <c r="B378" t="s">
        <v>5212</v>
      </c>
    </row>
    <row r="379" spans="1:2" x14ac:dyDescent="0.3">
      <c r="A379">
        <v>538</v>
      </c>
      <c r="B379" t="s">
        <v>5213</v>
      </c>
    </row>
    <row r="380" spans="1:2" x14ac:dyDescent="0.3">
      <c r="A380">
        <v>539</v>
      </c>
      <c r="B380" t="s">
        <v>5214</v>
      </c>
    </row>
    <row r="381" spans="1:2" x14ac:dyDescent="0.3">
      <c r="A381">
        <v>540</v>
      </c>
      <c r="B381" t="s">
        <v>5215</v>
      </c>
    </row>
    <row r="382" spans="1:2" x14ac:dyDescent="0.3">
      <c r="A382">
        <v>541</v>
      </c>
      <c r="B382" t="s">
        <v>5216</v>
      </c>
    </row>
    <row r="383" spans="1:2" x14ac:dyDescent="0.3">
      <c r="A383">
        <v>542</v>
      </c>
      <c r="B383" t="s">
        <v>5217</v>
      </c>
    </row>
    <row r="384" spans="1:2" x14ac:dyDescent="0.3">
      <c r="A384">
        <v>543</v>
      </c>
      <c r="B384" t="s">
        <v>5218</v>
      </c>
    </row>
    <row r="385" spans="1:2" x14ac:dyDescent="0.3">
      <c r="A385">
        <v>544</v>
      </c>
      <c r="B385" t="s">
        <v>5219</v>
      </c>
    </row>
    <row r="386" spans="1:2" x14ac:dyDescent="0.3">
      <c r="A386">
        <v>545</v>
      </c>
      <c r="B386" t="s">
        <v>5220</v>
      </c>
    </row>
    <row r="387" spans="1:2" x14ac:dyDescent="0.3">
      <c r="A387">
        <v>546</v>
      </c>
      <c r="B387" t="s">
        <v>5221</v>
      </c>
    </row>
    <row r="388" spans="1:2" x14ac:dyDescent="0.3">
      <c r="A388">
        <v>547</v>
      </c>
      <c r="B388" t="s">
        <v>5222</v>
      </c>
    </row>
    <row r="389" spans="1:2" x14ac:dyDescent="0.3">
      <c r="A389">
        <v>550</v>
      </c>
      <c r="B389" t="s">
        <v>5223</v>
      </c>
    </row>
    <row r="390" spans="1:2" x14ac:dyDescent="0.3">
      <c r="A390">
        <v>551</v>
      </c>
      <c r="B390" t="s">
        <v>5224</v>
      </c>
    </row>
    <row r="391" spans="1:2" x14ac:dyDescent="0.3">
      <c r="A391">
        <v>552</v>
      </c>
      <c r="B391" t="s">
        <v>5225</v>
      </c>
    </row>
    <row r="392" spans="1:2" x14ac:dyDescent="0.3">
      <c r="A392">
        <v>553</v>
      </c>
      <c r="B392" t="s">
        <v>5226</v>
      </c>
    </row>
    <row r="393" spans="1:2" x14ac:dyDescent="0.3">
      <c r="A393">
        <v>554</v>
      </c>
      <c r="B393" t="s">
        <v>5227</v>
      </c>
    </row>
    <row r="394" spans="1:2" x14ac:dyDescent="0.3">
      <c r="A394">
        <v>557</v>
      </c>
      <c r="B394" t="s">
        <v>5228</v>
      </c>
    </row>
    <row r="395" spans="1:2" x14ac:dyDescent="0.3">
      <c r="A395">
        <v>558</v>
      </c>
      <c r="B395" t="s">
        <v>5229</v>
      </c>
    </row>
    <row r="396" spans="1:2" x14ac:dyDescent="0.3">
      <c r="A396">
        <v>559</v>
      </c>
      <c r="B396" t="s">
        <v>5230</v>
      </c>
    </row>
    <row r="397" spans="1:2" x14ac:dyDescent="0.3">
      <c r="A397">
        <v>560</v>
      </c>
      <c r="B397" t="s">
        <v>5231</v>
      </c>
    </row>
    <row r="398" spans="1:2" x14ac:dyDescent="0.3">
      <c r="A398">
        <v>561</v>
      </c>
      <c r="B398" t="s">
        <v>5232</v>
      </c>
    </row>
    <row r="399" spans="1:2" x14ac:dyDescent="0.3">
      <c r="A399">
        <v>562</v>
      </c>
      <c r="B399" t="s">
        <v>5233</v>
      </c>
    </row>
    <row r="400" spans="1:2" x14ac:dyDescent="0.3">
      <c r="A400">
        <v>563</v>
      </c>
      <c r="B400" t="s">
        <v>5234</v>
      </c>
    </row>
    <row r="401" spans="1:2" x14ac:dyDescent="0.3">
      <c r="A401">
        <v>564</v>
      </c>
      <c r="B401" t="s">
        <v>5235</v>
      </c>
    </row>
    <row r="402" spans="1:2" x14ac:dyDescent="0.3">
      <c r="A402">
        <v>565</v>
      </c>
      <c r="B402" t="s">
        <v>5236</v>
      </c>
    </row>
    <row r="403" spans="1:2" x14ac:dyDescent="0.3">
      <c r="A403">
        <v>566</v>
      </c>
      <c r="B403" t="s">
        <v>5237</v>
      </c>
    </row>
    <row r="404" spans="1:2" x14ac:dyDescent="0.3">
      <c r="A404">
        <v>567</v>
      </c>
      <c r="B404" t="s">
        <v>5238</v>
      </c>
    </row>
    <row r="405" spans="1:2" x14ac:dyDescent="0.3">
      <c r="A405">
        <v>568</v>
      </c>
      <c r="B405" t="s">
        <v>5239</v>
      </c>
    </row>
    <row r="406" spans="1:2" x14ac:dyDescent="0.3">
      <c r="A406">
        <v>569</v>
      </c>
      <c r="B406" t="s">
        <v>5240</v>
      </c>
    </row>
    <row r="407" spans="1:2" x14ac:dyDescent="0.3">
      <c r="A407">
        <v>570</v>
      </c>
      <c r="B407" t="s">
        <v>5241</v>
      </c>
    </row>
    <row r="408" spans="1:2" x14ac:dyDescent="0.3">
      <c r="A408">
        <v>571</v>
      </c>
      <c r="B408" t="s">
        <v>5242</v>
      </c>
    </row>
    <row r="409" spans="1:2" x14ac:dyDescent="0.3">
      <c r="A409">
        <v>574</v>
      </c>
      <c r="B409" t="s">
        <v>5243</v>
      </c>
    </row>
    <row r="410" spans="1:2" x14ac:dyDescent="0.3">
      <c r="A410">
        <v>575</v>
      </c>
      <c r="B410" t="s">
        <v>5244</v>
      </c>
    </row>
    <row r="411" spans="1:2" x14ac:dyDescent="0.3">
      <c r="A411">
        <v>576</v>
      </c>
      <c r="B411" t="s">
        <v>5245</v>
      </c>
    </row>
    <row r="412" spans="1:2" x14ac:dyDescent="0.3">
      <c r="A412">
        <v>577</v>
      </c>
      <c r="B412" t="s">
        <v>5246</v>
      </c>
    </row>
    <row r="413" spans="1:2" x14ac:dyDescent="0.3">
      <c r="A413">
        <v>579</v>
      </c>
      <c r="B413" t="s">
        <v>5247</v>
      </c>
    </row>
    <row r="414" spans="1:2" x14ac:dyDescent="0.3">
      <c r="A414">
        <v>582</v>
      </c>
      <c r="B414" t="s">
        <v>5248</v>
      </c>
    </row>
    <row r="415" spans="1:2" x14ac:dyDescent="0.3">
      <c r="A415">
        <v>583</v>
      </c>
      <c r="B415" t="s">
        <v>5249</v>
      </c>
    </row>
    <row r="416" spans="1:2" x14ac:dyDescent="0.3">
      <c r="A416">
        <v>584</v>
      </c>
      <c r="B416" t="s">
        <v>5250</v>
      </c>
    </row>
    <row r="417" spans="1:2" x14ac:dyDescent="0.3">
      <c r="A417">
        <v>585</v>
      </c>
      <c r="B417" t="s">
        <v>5251</v>
      </c>
    </row>
    <row r="418" spans="1:2" x14ac:dyDescent="0.3">
      <c r="A418">
        <v>586</v>
      </c>
      <c r="B418" t="s">
        <v>5252</v>
      </c>
    </row>
    <row r="419" spans="1:2" x14ac:dyDescent="0.3">
      <c r="A419">
        <v>587</v>
      </c>
      <c r="B419" t="s">
        <v>5253</v>
      </c>
    </row>
    <row r="420" spans="1:2" x14ac:dyDescent="0.3">
      <c r="A420">
        <v>588</v>
      </c>
      <c r="B420" t="s">
        <v>5254</v>
      </c>
    </row>
    <row r="421" spans="1:2" x14ac:dyDescent="0.3">
      <c r="A421">
        <v>589</v>
      </c>
      <c r="B421" t="s">
        <v>5255</v>
      </c>
    </row>
    <row r="422" spans="1:2" x14ac:dyDescent="0.3">
      <c r="A422">
        <v>590</v>
      </c>
      <c r="B422" t="s">
        <v>5256</v>
      </c>
    </row>
    <row r="423" spans="1:2" x14ac:dyDescent="0.3">
      <c r="A423">
        <v>591</v>
      </c>
      <c r="B423" t="s">
        <v>5257</v>
      </c>
    </row>
    <row r="424" spans="1:2" x14ac:dyDescent="0.3">
      <c r="A424">
        <v>592</v>
      </c>
      <c r="B424" t="s">
        <v>5258</v>
      </c>
    </row>
    <row r="425" spans="1:2" x14ac:dyDescent="0.3">
      <c r="A425">
        <v>593</v>
      </c>
      <c r="B425" t="s">
        <v>5259</v>
      </c>
    </row>
    <row r="426" spans="1:2" x14ac:dyDescent="0.3">
      <c r="A426">
        <v>594</v>
      </c>
      <c r="B426" t="s">
        <v>5260</v>
      </c>
    </row>
    <row r="427" spans="1:2" x14ac:dyDescent="0.3">
      <c r="A427">
        <v>595</v>
      </c>
      <c r="B427" t="s">
        <v>5261</v>
      </c>
    </row>
    <row r="428" spans="1:2" x14ac:dyDescent="0.3">
      <c r="A428">
        <v>597</v>
      </c>
      <c r="B428" t="s">
        <v>5262</v>
      </c>
    </row>
    <row r="429" spans="1:2" x14ac:dyDescent="0.3">
      <c r="A429">
        <v>599</v>
      </c>
      <c r="B429" t="s">
        <v>5263</v>
      </c>
    </row>
    <row r="430" spans="1:2" x14ac:dyDescent="0.3">
      <c r="A430">
        <v>603</v>
      </c>
      <c r="B430" t="s">
        <v>5264</v>
      </c>
    </row>
    <row r="431" spans="1:2" x14ac:dyDescent="0.3">
      <c r="A431">
        <v>604</v>
      </c>
      <c r="B431" t="s">
        <v>5265</v>
      </c>
    </row>
    <row r="432" spans="1:2" x14ac:dyDescent="0.3">
      <c r="A432">
        <v>605</v>
      </c>
      <c r="B432" t="s">
        <v>5266</v>
      </c>
    </row>
    <row r="433" spans="1:2" x14ac:dyDescent="0.3">
      <c r="A433">
        <v>606</v>
      </c>
      <c r="B433" t="s">
        <v>5267</v>
      </c>
    </row>
    <row r="434" spans="1:2" x14ac:dyDescent="0.3">
      <c r="A434">
        <v>607</v>
      </c>
      <c r="B434" t="s">
        <v>5268</v>
      </c>
    </row>
    <row r="435" spans="1:2" x14ac:dyDescent="0.3">
      <c r="A435">
        <v>610</v>
      </c>
      <c r="B435" t="s">
        <v>5269</v>
      </c>
    </row>
    <row r="436" spans="1:2" x14ac:dyDescent="0.3">
      <c r="A436">
        <v>611</v>
      </c>
      <c r="B436" t="s">
        <v>5270</v>
      </c>
    </row>
    <row r="437" spans="1:2" x14ac:dyDescent="0.3">
      <c r="A437">
        <v>612</v>
      </c>
      <c r="B437" t="s">
        <v>5271</v>
      </c>
    </row>
    <row r="438" spans="1:2" x14ac:dyDescent="0.3">
      <c r="A438">
        <v>613</v>
      </c>
      <c r="B438" t="s">
        <v>5272</v>
      </c>
    </row>
    <row r="439" spans="1:2" x14ac:dyDescent="0.3">
      <c r="A439">
        <v>616</v>
      </c>
      <c r="B439" t="s">
        <v>5273</v>
      </c>
    </row>
    <row r="440" spans="1:2" x14ac:dyDescent="0.3">
      <c r="A440">
        <v>621</v>
      </c>
      <c r="B440" t="s">
        <v>5274</v>
      </c>
    </row>
    <row r="441" spans="1:2" x14ac:dyDescent="0.3">
      <c r="A441">
        <v>622</v>
      </c>
      <c r="B441" t="s">
        <v>5275</v>
      </c>
    </row>
    <row r="442" spans="1:2" x14ac:dyDescent="0.3">
      <c r="A442">
        <v>623</v>
      </c>
      <c r="B442" t="s">
        <v>5276</v>
      </c>
    </row>
    <row r="443" spans="1:2" x14ac:dyDescent="0.3">
      <c r="A443">
        <v>624</v>
      </c>
      <c r="B443" t="s">
        <v>5277</v>
      </c>
    </row>
    <row r="444" spans="1:2" x14ac:dyDescent="0.3">
      <c r="A444">
        <v>626</v>
      </c>
      <c r="B444" t="s">
        <v>5278</v>
      </c>
    </row>
    <row r="445" spans="1:2" x14ac:dyDescent="0.3">
      <c r="A445">
        <v>628</v>
      </c>
      <c r="B445" t="s">
        <v>5278</v>
      </c>
    </row>
    <row r="446" spans="1:2" x14ac:dyDescent="0.3">
      <c r="A446">
        <v>629</v>
      </c>
      <c r="B446" t="s">
        <v>5279</v>
      </c>
    </row>
    <row r="447" spans="1:2" x14ac:dyDescent="0.3">
      <c r="A447">
        <v>630</v>
      </c>
      <c r="B447" t="s">
        <v>5280</v>
      </c>
    </row>
    <row r="448" spans="1:2" x14ac:dyDescent="0.3">
      <c r="A448">
        <v>632</v>
      </c>
      <c r="B448" t="s">
        <v>5281</v>
      </c>
    </row>
    <row r="449" spans="1:2" x14ac:dyDescent="0.3">
      <c r="A449">
        <v>633</v>
      </c>
      <c r="B449" t="s">
        <v>5282</v>
      </c>
    </row>
    <row r="450" spans="1:2" x14ac:dyDescent="0.3">
      <c r="A450">
        <v>634</v>
      </c>
      <c r="B450" t="s">
        <v>5283</v>
      </c>
    </row>
    <row r="451" spans="1:2" x14ac:dyDescent="0.3">
      <c r="A451">
        <v>635</v>
      </c>
      <c r="B451" t="s">
        <v>5284</v>
      </c>
    </row>
    <row r="452" spans="1:2" x14ac:dyDescent="0.3">
      <c r="A452">
        <v>638</v>
      </c>
      <c r="B452" t="s">
        <v>5285</v>
      </c>
    </row>
    <row r="453" spans="1:2" x14ac:dyDescent="0.3">
      <c r="A453">
        <v>639</v>
      </c>
      <c r="B453" t="s">
        <v>5286</v>
      </c>
    </row>
    <row r="454" spans="1:2" x14ac:dyDescent="0.3">
      <c r="A454">
        <v>640</v>
      </c>
      <c r="B454" t="s">
        <v>5287</v>
      </c>
    </row>
    <row r="455" spans="1:2" x14ac:dyDescent="0.3">
      <c r="A455">
        <v>642</v>
      </c>
      <c r="B455" t="s">
        <v>5288</v>
      </c>
    </row>
    <row r="456" spans="1:2" x14ac:dyDescent="0.3">
      <c r="A456">
        <v>644</v>
      </c>
      <c r="B456" t="s">
        <v>5289</v>
      </c>
    </row>
    <row r="457" spans="1:2" x14ac:dyDescent="0.3">
      <c r="A457">
        <v>645</v>
      </c>
      <c r="B457" t="s">
        <v>5290</v>
      </c>
    </row>
    <row r="458" spans="1:2" x14ac:dyDescent="0.3">
      <c r="A458">
        <v>646</v>
      </c>
      <c r="B458" t="s">
        <v>5291</v>
      </c>
    </row>
    <row r="459" spans="1:2" x14ac:dyDescent="0.3">
      <c r="A459">
        <v>650</v>
      </c>
      <c r="B459" t="s">
        <v>5292</v>
      </c>
    </row>
    <row r="460" spans="1:2" x14ac:dyDescent="0.3">
      <c r="A460">
        <v>651</v>
      </c>
      <c r="B460" t="s">
        <v>5293</v>
      </c>
    </row>
    <row r="461" spans="1:2" x14ac:dyDescent="0.3">
      <c r="A461">
        <v>652</v>
      </c>
      <c r="B461" t="s">
        <v>5294</v>
      </c>
    </row>
    <row r="462" spans="1:2" x14ac:dyDescent="0.3">
      <c r="A462">
        <v>653</v>
      </c>
      <c r="B462" t="s">
        <v>5295</v>
      </c>
    </row>
    <row r="463" spans="1:2" x14ac:dyDescent="0.3">
      <c r="A463">
        <v>655</v>
      </c>
      <c r="B463" t="s">
        <v>5296</v>
      </c>
    </row>
    <row r="464" spans="1:2" x14ac:dyDescent="0.3">
      <c r="A464">
        <v>656</v>
      </c>
      <c r="B464" t="s">
        <v>5297</v>
      </c>
    </row>
    <row r="465" spans="1:2" x14ac:dyDescent="0.3">
      <c r="A465">
        <v>657</v>
      </c>
      <c r="B465" t="s">
        <v>5298</v>
      </c>
    </row>
    <row r="466" spans="1:2" x14ac:dyDescent="0.3">
      <c r="A466">
        <v>658</v>
      </c>
      <c r="B466" t="s">
        <v>5299</v>
      </c>
    </row>
    <row r="467" spans="1:2" x14ac:dyDescent="0.3">
      <c r="A467">
        <v>660</v>
      </c>
      <c r="B467" t="s">
        <v>5300</v>
      </c>
    </row>
    <row r="468" spans="1:2" x14ac:dyDescent="0.3">
      <c r="A468">
        <v>661</v>
      </c>
      <c r="B468" t="s">
        <v>5301</v>
      </c>
    </row>
    <row r="469" spans="1:2" x14ac:dyDescent="0.3">
      <c r="A469">
        <v>662</v>
      </c>
      <c r="B469" t="s">
        <v>5302</v>
      </c>
    </row>
    <row r="470" spans="1:2" x14ac:dyDescent="0.3">
      <c r="A470">
        <v>663</v>
      </c>
      <c r="B470" t="s">
        <v>5303</v>
      </c>
    </row>
    <row r="471" spans="1:2" x14ac:dyDescent="0.3">
      <c r="A471">
        <v>664</v>
      </c>
      <c r="B471" t="s">
        <v>5304</v>
      </c>
    </row>
    <row r="472" spans="1:2" x14ac:dyDescent="0.3">
      <c r="A472">
        <v>665</v>
      </c>
      <c r="B472" t="s">
        <v>5305</v>
      </c>
    </row>
    <row r="473" spans="1:2" x14ac:dyDescent="0.3">
      <c r="A473">
        <v>666</v>
      </c>
      <c r="B473" t="s">
        <v>5306</v>
      </c>
    </row>
    <row r="474" spans="1:2" x14ac:dyDescent="0.3">
      <c r="A474">
        <v>667</v>
      </c>
      <c r="B474" t="s">
        <v>5307</v>
      </c>
    </row>
    <row r="475" spans="1:2" x14ac:dyDescent="0.3">
      <c r="A475">
        <v>668</v>
      </c>
      <c r="B475" t="s">
        <v>5308</v>
      </c>
    </row>
    <row r="476" spans="1:2" x14ac:dyDescent="0.3">
      <c r="A476">
        <v>669</v>
      </c>
      <c r="B476" t="s">
        <v>5309</v>
      </c>
    </row>
    <row r="477" spans="1:2" x14ac:dyDescent="0.3">
      <c r="A477">
        <v>670</v>
      </c>
      <c r="B477" t="s">
        <v>5310</v>
      </c>
    </row>
    <row r="478" spans="1:2" x14ac:dyDescent="0.3">
      <c r="A478">
        <v>671</v>
      </c>
      <c r="B478" t="s">
        <v>5311</v>
      </c>
    </row>
    <row r="479" spans="1:2" x14ac:dyDescent="0.3">
      <c r="A479">
        <v>672</v>
      </c>
      <c r="B479" t="s">
        <v>5312</v>
      </c>
    </row>
    <row r="480" spans="1:2" x14ac:dyDescent="0.3">
      <c r="A480">
        <v>673</v>
      </c>
      <c r="B480" t="s">
        <v>5313</v>
      </c>
    </row>
    <row r="481" spans="1:2" x14ac:dyDescent="0.3">
      <c r="A481">
        <v>674</v>
      </c>
      <c r="B481" t="s">
        <v>5314</v>
      </c>
    </row>
    <row r="482" spans="1:2" x14ac:dyDescent="0.3">
      <c r="A482">
        <v>675</v>
      </c>
      <c r="B482" t="s">
        <v>5315</v>
      </c>
    </row>
    <row r="483" spans="1:2" x14ac:dyDescent="0.3">
      <c r="A483">
        <v>676</v>
      </c>
      <c r="B483" t="s">
        <v>5316</v>
      </c>
    </row>
    <row r="484" spans="1:2" x14ac:dyDescent="0.3">
      <c r="A484">
        <v>677</v>
      </c>
      <c r="B484" t="s">
        <v>5317</v>
      </c>
    </row>
    <row r="485" spans="1:2" x14ac:dyDescent="0.3">
      <c r="A485">
        <v>678</v>
      </c>
      <c r="B485" t="s">
        <v>5318</v>
      </c>
    </row>
    <row r="486" spans="1:2" x14ac:dyDescent="0.3">
      <c r="A486">
        <v>681</v>
      </c>
      <c r="B486" t="s">
        <v>5319</v>
      </c>
    </row>
    <row r="487" spans="1:2" x14ac:dyDescent="0.3">
      <c r="A487">
        <v>685</v>
      </c>
      <c r="B487" t="s">
        <v>5320</v>
      </c>
    </row>
    <row r="488" spans="1:2" x14ac:dyDescent="0.3">
      <c r="A488">
        <v>686</v>
      </c>
      <c r="B488" t="s">
        <v>5321</v>
      </c>
    </row>
    <row r="489" spans="1:2" x14ac:dyDescent="0.3">
      <c r="A489">
        <v>687</v>
      </c>
      <c r="B489" t="s">
        <v>5322</v>
      </c>
    </row>
    <row r="490" spans="1:2" x14ac:dyDescent="0.3">
      <c r="A490">
        <v>688</v>
      </c>
      <c r="B490" t="s">
        <v>5323</v>
      </c>
    </row>
    <row r="491" spans="1:2" x14ac:dyDescent="0.3">
      <c r="A491">
        <v>689</v>
      </c>
      <c r="B491" t="s">
        <v>5324</v>
      </c>
    </row>
    <row r="492" spans="1:2" x14ac:dyDescent="0.3">
      <c r="A492">
        <v>690</v>
      </c>
      <c r="B492" t="s">
        <v>5325</v>
      </c>
    </row>
    <row r="493" spans="1:2" x14ac:dyDescent="0.3">
      <c r="A493">
        <v>691</v>
      </c>
      <c r="B493" t="s">
        <v>5326</v>
      </c>
    </row>
    <row r="494" spans="1:2" x14ac:dyDescent="0.3">
      <c r="A494">
        <v>693</v>
      </c>
      <c r="B494" t="s">
        <v>5326</v>
      </c>
    </row>
    <row r="495" spans="1:2" x14ac:dyDescent="0.3">
      <c r="A495">
        <v>695</v>
      </c>
      <c r="B495" t="s">
        <v>5327</v>
      </c>
    </row>
    <row r="496" spans="1:2" x14ac:dyDescent="0.3">
      <c r="A496">
        <v>696</v>
      </c>
      <c r="B496" t="s">
        <v>5328</v>
      </c>
    </row>
    <row r="497" spans="1:2" x14ac:dyDescent="0.3">
      <c r="A497">
        <v>697</v>
      </c>
      <c r="B497" t="s">
        <v>5329</v>
      </c>
    </row>
    <row r="498" spans="1:2" x14ac:dyDescent="0.3">
      <c r="A498">
        <v>698</v>
      </c>
      <c r="B498" t="s">
        <v>5330</v>
      </c>
    </row>
    <row r="499" spans="1:2" x14ac:dyDescent="0.3">
      <c r="A499">
        <v>699</v>
      </c>
      <c r="B499" t="s">
        <v>5331</v>
      </c>
    </row>
    <row r="500" spans="1:2" x14ac:dyDescent="0.3">
      <c r="A500">
        <v>700</v>
      </c>
      <c r="B500" t="s">
        <v>5332</v>
      </c>
    </row>
    <row r="501" spans="1:2" x14ac:dyDescent="0.3">
      <c r="A501">
        <v>701</v>
      </c>
      <c r="B501" t="s">
        <v>5333</v>
      </c>
    </row>
    <row r="502" spans="1:2" x14ac:dyDescent="0.3">
      <c r="A502">
        <v>702</v>
      </c>
      <c r="B502" t="s">
        <v>5334</v>
      </c>
    </row>
    <row r="503" spans="1:2" x14ac:dyDescent="0.3">
      <c r="A503">
        <v>703</v>
      </c>
      <c r="B503" t="s">
        <v>5335</v>
      </c>
    </row>
    <row r="504" spans="1:2" x14ac:dyDescent="0.3">
      <c r="A504">
        <v>704</v>
      </c>
      <c r="B504" t="s">
        <v>5336</v>
      </c>
    </row>
    <row r="505" spans="1:2" x14ac:dyDescent="0.3">
      <c r="A505">
        <v>706</v>
      </c>
      <c r="B505" t="s">
        <v>5337</v>
      </c>
    </row>
    <row r="506" spans="1:2" x14ac:dyDescent="0.3">
      <c r="A506">
        <v>707</v>
      </c>
      <c r="B506" t="s">
        <v>5338</v>
      </c>
    </row>
    <row r="507" spans="1:2" x14ac:dyDescent="0.3">
      <c r="A507">
        <v>708</v>
      </c>
      <c r="B507" t="s">
        <v>5339</v>
      </c>
    </row>
    <row r="508" spans="1:2" x14ac:dyDescent="0.3">
      <c r="A508">
        <v>709</v>
      </c>
      <c r="B508" t="s">
        <v>5340</v>
      </c>
    </row>
    <row r="509" spans="1:2" x14ac:dyDescent="0.3">
      <c r="A509">
        <v>710</v>
      </c>
      <c r="B509" t="s">
        <v>5341</v>
      </c>
    </row>
    <row r="510" spans="1:2" x14ac:dyDescent="0.3">
      <c r="A510">
        <v>711</v>
      </c>
      <c r="B510" t="s">
        <v>5342</v>
      </c>
    </row>
    <row r="511" spans="1:2" x14ac:dyDescent="0.3">
      <c r="A511">
        <v>712</v>
      </c>
      <c r="B511" t="s">
        <v>5343</v>
      </c>
    </row>
    <row r="512" spans="1:2" x14ac:dyDescent="0.3">
      <c r="A512">
        <v>714</v>
      </c>
      <c r="B512" t="s">
        <v>5344</v>
      </c>
    </row>
    <row r="513" spans="1:2" x14ac:dyDescent="0.3">
      <c r="A513">
        <v>715</v>
      </c>
      <c r="B513" t="s">
        <v>5345</v>
      </c>
    </row>
    <row r="514" spans="1:2" x14ac:dyDescent="0.3">
      <c r="A514">
        <v>717</v>
      </c>
      <c r="B514" t="s">
        <v>5345</v>
      </c>
    </row>
    <row r="515" spans="1:2" x14ac:dyDescent="0.3">
      <c r="A515">
        <v>719</v>
      </c>
      <c r="B515" t="s">
        <v>5346</v>
      </c>
    </row>
    <row r="516" spans="1:2" x14ac:dyDescent="0.3">
      <c r="A516">
        <v>720</v>
      </c>
      <c r="B516" t="s">
        <v>5347</v>
      </c>
    </row>
    <row r="517" spans="1:2" x14ac:dyDescent="0.3">
      <c r="A517">
        <v>722</v>
      </c>
      <c r="B517" t="s">
        <v>5348</v>
      </c>
    </row>
    <row r="518" spans="1:2" x14ac:dyDescent="0.3">
      <c r="A518">
        <v>724</v>
      </c>
      <c r="B518" t="s">
        <v>5349</v>
      </c>
    </row>
    <row r="519" spans="1:2" x14ac:dyDescent="0.3">
      <c r="A519">
        <v>725</v>
      </c>
      <c r="B519" t="s">
        <v>5350</v>
      </c>
    </row>
    <row r="520" spans="1:2" x14ac:dyDescent="0.3">
      <c r="A520">
        <v>726</v>
      </c>
      <c r="B520" t="s">
        <v>5351</v>
      </c>
    </row>
    <row r="521" spans="1:2" x14ac:dyDescent="0.3">
      <c r="A521">
        <v>727</v>
      </c>
      <c r="B521" t="s">
        <v>5352</v>
      </c>
    </row>
    <row r="522" spans="1:2" x14ac:dyDescent="0.3">
      <c r="A522">
        <v>728</v>
      </c>
      <c r="B522" t="s">
        <v>5353</v>
      </c>
    </row>
    <row r="523" spans="1:2" x14ac:dyDescent="0.3">
      <c r="A523">
        <v>729</v>
      </c>
      <c r="B523" t="s">
        <v>5354</v>
      </c>
    </row>
    <row r="524" spans="1:2" x14ac:dyDescent="0.3">
      <c r="A524">
        <v>730</v>
      </c>
      <c r="B524" t="s">
        <v>5355</v>
      </c>
    </row>
    <row r="525" spans="1:2" x14ac:dyDescent="0.3">
      <c r="A525">
        <v>731</v>
      </c>
      <c r="B525" t="s">
        <v>5356</v>
      </c>
    </row>
    <row r="526" spans="1:2" x14ac:dyDescent="0.3">
      <c r="A526">
        <v>732</v>
      </c>
      <c r="B526" t="s">
        <v>5357</v>
      </c>
    </row>
    <row r="527" spans="1:2" x14ac:dyDescent="0.3">
      <c r="A527">
        <v>733</v>
      </c>
      <c r="B527" t="s">
        <v>5358</v>
      </c>
    </row>
    <row r="528" spans="1:2" x14ac:dyDescent="0.3">
      <c r="A528">
        <v>734</v>
      </c>
      <c r="B528" t="s">
        <v>5359</v>
      </c>
    </row>
    <row r="529" spans="1:2" x14ac:dyDescent="0.3">
      <c r="A529">
        <v>735</v>
      </c>
      <c r="B529" t="s">
        <v>5360</v>
      </c>
    </row>
    <row r="530" spans="1:2" x14ac:dyDescent="0.3">
      <c r="A530">
        <v>736</v>
      </c>
      <c r="B530" t="s">
        <v>5361</v>
      </c>
    </row>
    <row r="531" spans="1:2" x14ac:dyDescent="0.3">
      <c r="A531">
        <v>737</v>
      </c>
      <c r="B531" t="s">
        <v>5362</v>
      </c>
    </row>
    <row r="532" spans="1:2" x14ac:dyDescent="0.3">
      <c r="A532">
        <v>738</v>
      </c>
      <c r="B532" t="s">
        <v>5363</v>
      </c>
    </row>
    <row r="533" spans="1:2" x14ac:dyDescent="0.3">
      <c r="A533">
        <v>739</v>
      </c>
      <c r="B533" t="s">
        <v>5364</v>
      </c>
    </row>
    <row r="534" spans="1:2" x14ac:dyDescent="0.3">
      <c r="A534">
        <v>740</v>
      </c>
      <c r="B534" t="s">
        <v>5365</v>
      </c>
    </row>
    <row r="535" spans="1:2" x14ac:dyDescent="0.3">
      <c r="A535">
        <v>741</v>
      </c>
      <c r="B535" t="s">
        <v>5366</v>
      </c>
    </row>
    <row r="536" spans="1:2" x14ac:dyDescent="0.3">
      <c r="A536">
        <v>742</v>
      </c>
      <c r="B536" t="s">
        <v>5367</v>
      </c>
    </row>
    <row r="537" spans="1:2" x14ac:dyDescent="0.3">
      <c r="A537">
        <v>743</v>
      </c>
      <c r="B537" t="s">
        <v>5368</v>
      </c>
    </row>
    <row r="538" spans="1:2" x14ac:dyDescent="0.3">
      <c r="A538">
        <v>744</v>
      </c>
      <c r="B538" t="s">
        <v>5369</v>
      </c>
    </row>
    <row r="539" spans="1:2" x14ac:dyDescent="0.3">
      <c r="A539">
        <v>745</v>
      </c>
      <c r="B539" t="s">
        <v>5370</v>
      </c>
    </row>
    <row r="540" spans="1:2" x14ac:dyDescent="0.3">
      <c r="A540">
        <v>746</v>
      </c>
      <c r="B540" t="s">
        <v>5371</v>
      </c>
    </row>
    <row r="541" spans="1:2" x14ac:dyDescent="0.3">
      <c r="A541">
        <v>747</v>
      </c>
      <c r="B541" t="s">
        <v>5372</v>
      </c>
    </row>
    <row r="542" spans="1:2" x14ac:dyDescent="0.3">
      <c r="A542">
        <v>748</v>
      </c>
      <c r="B542" t="s">
        <v>5373</v>
      </c>
    </row>
    <row r="543" spans="1:2" x14ac:dyDescent="0.3">
      <c r="A543">
        <v>749</v>
      </c>
      <c r="B543" t="s">
        <v>5374</v>
      </c>
    </row>
    <row r="544" spans="1:2" x14ac:dyDescent="0.3">
      <c r="A544">
        <v>750</v>
      </c>
      <c r="B544" t="s">
        <v>5375</v>
      </c>
    </row>
    <row r="545" spans="1:2" x14ac:dyDescent="0.3">
      <c r="A545">
        <v>751</v>
      </c>
      <c r="B545" t="s">
        <v>5376</v>
      </c>
    </row>
    <row r="546" spans="1:2" x14ac:dyDescent="0.3">
      <c r="A546">
        <v>753</v>
      </c>
      <c r="B546" t="s">
        <v>5377</v>
      </c>
    </row>
    <row r="547" spans="1:2" x14ac:dyDescent="0.3">
      <c r="A547">
        <v>754</v>
      </c>
      <c r="B547" t="s">
        <v>5378</v>
      </c>
    </row>
    <row r="548" spans="1:2" x14ac:dyDescent="0.3">
      <c r="A548">
        <v>755</v>
      </c>
      <c r="B548" t="s">
        <v>5379</v>
      </c>
    </row>
    <row r="549" spans="1:2" x14ac:dyDescent="0.3">
      <c r="A549">
        <v>756</v>
      </c>
      <c r="B549" t="s">
        <v>5380</v>
      </c>
    </row>
    <row r="550" spans="1:2" x14ac:dyDescent="0.3">
      <c r="A550">
        <v>757</v>
      </c>
      <c r="B550" t="s">
        <v>5381</v>
      </c>
    </row>
    <row r="551" spans="1:2" x14ac:dyDescent="0.3">
      <c r="A551">
        <v>758</v>
      </c>
      <c r="B551" t="s">
        <v>5382</v>
      </c>
    </row>
    <row r="552" spans="1:2" x14ac:dyDescent="0.3">
      <c r="A552">
        <v>759</v>
      </c>
      <c r="B552" t="s">
        <v>5383</v>
      </c>
    </row>
    <row r="553" spans="1:2" x14ac:dyDescent="0.3">
      <c r="A553">
        <v>760</v>
      </c>
      <c r="B553" t="s">
        <v>5382</v>
      </c>
    </row>
    <row r="554" spans="1:2" x14ac:dyDescent="0.3">
      <c r="A554">
        <v>761</v>
      </c>
      <c r="B554" t="s">
        <v>5384</v>
      </c>
    </row>
    <row r="555" spans="1:2" x14ac:dyDescent="0.3">
      <c r="A555">
        <v>762</v>
      </c>
      <c r="B555" t="s">
        <v>5385</v>
      </c>
    </row>
    <row r="556" spans="1:2" x14ac:dyDescent="0.3">
      <c r="A556">
        <v>763</v>
      </c>
      <c r="B556" t="s">
        <v>5386</v>
      </c>
    </row>
    <row r="557" spans="1:2" x14ac:dyDescent="0.3">
      <c r="A557">
        <v>764</v>
      </c>
      <c r="B557" t="s">
        <v>5382</v>
      </c>
    </row>
    <row r="558" spans="1:2" x14ac:dyDescent="0.3">
      <c r="A558">
        <v>765</v>
      </c>
      <c r="B558" t="s">
        <v>5387</v>
      </c>
    </row>
    <row r="559" spans="1:2" x14ac:dyDescent="0.3">
      <c r="A559">
        <v>766</v>
      </c>
      <c r="B559" t="s">
        <v>5388</v>
      </c>
    </row>
    <row r="560" spans="1:2" x14ac:dyDescent="0.3">
      <c r="A560">
        <v>767</v>
      </c>
      <c r="B560" t="s">
        <v>5389</v>
      </c>
    </row>
    <row r="561" spans="1:2" x14ac:dyDescent="0.3">
      <c r="A561">
        <v>768</v>
      </c>
      <c r="B561" t="s">
        <v>5390</v>
      </c>
    </row>
    <row r="562" spans="1:2" x14ac:dyDescent="0.3">
      <c r="A562">
        <v>769</v>
      </c>
      <c r="B562" t="s">
        <v>5391</v>
      </c>
    </row>
    <row r="563" spans="1:2" x14ac:dyDescent="0.3">
      <c r="A563">
        <v>770</v>
      </c>
      <c r="B563" t="s">
        <v>5392</v>
      </c>
    </row>
    <row r="564" spans="1:2" x14ac:dyDescent="0.3">
      <c r="A564">
        <v>771</v>
      </c>
      <c r="B564" t="s">
        <v>5393</v>
      </c>
    </row>
    <row r="565" spans="1:2" x14ac:dyDescent="0.3">
      <c r="A565">
        <v>772</v>
      </c>
      <c r="B565" t="s">
        <v>5394</v>
      </c>
    </row>
    <row r="566" spans="1:2" x14ac:dyDescent="0.3">
      <c r="A566">
        <v>773</v>
      </c>
      <c r="B566" t="s">
        <v>5395</v>
      </c>
    </row>
    <row r="567" spans="1:2" x14ac:dyDescent="0.3">
      <c r="A567">
        <v>774</v>
      </c>
      <c r="B567" t="s">
        <v>5396</v>
      </c>
    </row>
    <row r="568" spans="1:2" x14ac:dyDescent="0.3">
      <c r="A568">
        <v>775</v>
      </c>
      <c r="B568" t="s">
        <v>5397</v>
      </c>
    </row>
    <row r="569" spans="1:2" x14ac:dyDescent="0.3">
      <c r="A569">
        <v>776</v>
      </c>
      <c r="B569" t="s">
        <v>5398</v>
      </c>
    </row>
    <row r="570" spans="1:2" x14ac:dyDescent="0.3">
      <c r="A570">
        <v>777</v>
      </c>
      <c r="B570" t="s">
        <v>5399</v>
      </c>
    </row>
    <row r="571" spans="1:2" x14ac:dyDescent="0.3">
      <c r="A571">
        <v>779</v>
      </c>
      <c r="B571" t="s">
        <v>5400</v>
      </c>
    </row>
    <row r="572" spans="1:2" x14ac:dyDescent="0.3">
      <c r="A572">
        <v>780</v>
      </c>
      <c r="B572" t="s">
        <v>5401</v>
      </c>
    </row>
    <row r="573" spans="1:2" x14ac:dyDescent="0.3">
      <c r="A573">
        <v>781</v>
      </c>
      <c r="B573" t="s">
        <v>5382</v>
      </c>
    </row>
    <row r="574" spans="1:2" x14ac:dyDescent="0.3">
      <c r="A574">
        <v>782</v>
      </c>
      <c r="B574" t="s">
        <v>5402</v>
      </c>
    </row>
    <row r="575" spans="1:2" x14ac:dyDescent="0.3">
      <c r="A575">
        <v>783</v>
      </c>
      <c r="B575" t="s">
        <v>5403</v>
      </c>
    </row>
    <row r="576" spans="1:2" x14ac:dyDescent="0.3">
      <c r="A576">
        <v>784</v>
      </c>
      <c r="B576" t="s">
        <v>5404</v>
      </c>
    </row>
    <row r="577" spans="1:2" x14ac:dyDescent="0.3">
      <c r="A577">
        <v>785</v>
      </c>
      <c r="B577" t="s">
        <v>5405</v>
      </c>
    </row>
    <row r="578" spans="1:2" x14ac:dyDescent="0.3">
      <c r="A578">
        <v>786</v>
      </c>
      <c r="B578" t="s">
        <v>5406</v>
      </c>
    </row>
    <row r="579" spans="1:2" x14ac:dyDescent="0.3">
      <c r="A579">
        <v>787</v>
      </c>
      <c r="B579" t="s">
        <v>5407</v>
      </c>
    </row>
    <row r="580" spans="1:2" x14ac:dyDescent="0.3">
      <c r="A580">
        <v>788</v>
      </c>
      <c r="B580" t="s">
        <v>5408</v>
      </c>
    </row>
    <row r="581" spans="1:2" x14ac:dyDescent="0.3">
      <c r="A581">
        <v>789</v>
      </c>
      <c r="B581" t="s">
        <v>5409</v>
      </c>
    </row>
    <row r="582" spans="1:2" x14ac:dyDescent="0.3">
      <c r="A582">
        <v>790</v>
      </c>
      <c r="B582" t="s">
        <v>5410</v>
      </c>
    </row>
    <row r="583" spans="1:2" x14ac:dyDescent="0.3">
      <c r="A583">
        <v>791</v>
      </c>
      <c r="B583" t="s">
        <v>5411</v>
      </c>
    </row>
    <row r="584" spans="1:2" x14ac:dyDescent="0.3">
      <c r="A584">
        <v>792</v>
      </c>
      <c r="B584" t="s">
        <v>5412</v>
      </c>
    </row>
    <row r="585" spans="1:2" x14ac:dyDescent="0.3">
      <c r="A585">
        <v>794</v>
      </c>
      <c r="B585" t="s">
        <v>5413</v>
      </c>
    </row>
    <row r="586" spans="1:2" x14ac:dyDescent="0.3">
      <c r="A586">
        <v>795</v>
      </c>
      <c r="B586" t="s">
        <v>5382</v>
      </c>
    </row>
    <row r="587" spans="1:2" x14ac:dyDescent="0.3">
      <c r="A587">
        <v>796</v>
      </c>
      <c r="B587" t="s">
        <v>5414</v>
      </c>
    </row>
    <row r="588" spans="1:2" x14ac:dyDescent="0.3">
      <c r="A588">
        <v>797</v>
      </c>
      <c r="B588" t="s">
        <v>5415</v>
      </c>
    </row>
    <row r="589" spans="1:2" x14ac:dyDescent="0.3">
      <c r="A589">
        <v>798</v>
      </c>
      <c r="B589" t="s">
        <v>5416</v>
      </c>
    </row>
    <row r="590" spans="1:2" x14ac:dyDescent="0.3">
      <c r="A590">
        <v>800</v>
      </c>
      <c r="B590" t="s">
        <v>5417</v>
      </c>
    </row>
    <row r="591" spans="1:2" x14ac:dyDescent="0.3">
      <c r="A591">
        <v>801</v>
      </c>
      <c r="B591" t="s">
        <v>5418</v>
      </c>
    </row>
    <row r="592" spans="1:2" x14ac:dyDescent="0.3">
      <c r="A592">
        <v>803</v>
      </c>
      <c r="B592" t="s">
        <v>5419</v>
      </c>
    </row>
    <row r="593" spans="1:2" x14ac:dyDescent="0.3">
      <c r="A593">
        <v>804</v>
      </c>
      <c r="B593" t="s">
        <v>5420</v>
      </c>
    </row>
    <row r="594" spans="1:2" x14ac:dyDescent="0.3">
      <c r="A594">
        <v>805</v>
      </c>
      <c r="B594" t="s">
        <v>5421</v>
      </c>
    </row>
    <row r="595" spans="1:2" x14ac:dyDescent="0.3">
      <c r="A595">
        <v>806</v>
      </c>
      <c r="B595" t="s">
        <v>5422</v>
      </c>
    </row>
    <row r="596" spans="1:2" x14ac:dyDescent="0.3">
      <c r="A596">
        <v>807</v>
      </c>
      <c r="B596" t="s">
        <v>5423</v>
      </c>
    </row>
    <row r="597" spans="1:2" x14ac:dyDescent="0.3">
      <c r="A597">
        <v>808</v>
      </c>
      <c r="B597" t="s">
        <v>5424</v>
      </c>
    </row>
    <row r="598" spans="1:2" x14ac:dyDescent="0.3">
      <c r="A598">
        <v>809</v>
      </c>
      <c r="B598" t="s">
        <v>5425</v>
      </c>
    </row>
    <row r="599" spans="1:2" x14ac:dyDescent="0.3">
      <c r="A599">
        <v>810</v>
      </c>
      <c r="B599" t="s">
        <v>5426</v>
      </c>
    </row>
    <row r="600" spans="1:2" x14ac:dyDescent="0.3">
      <c r="A600">
        <v>811</v>
      </c>
      <c r="B600" t="s">
        <v>5427</v>
      </c>
    </row>
    <row r="601" spans="1:2" x14ac:dyDescent="0.3">
      <c r="A601">
        <v>812</v>
      </c>
      <c r="B601" t="s">
        <v>5428</v>
      </c>
    </row>
    <row r="602" spans="1:2" x14ac:dyDescent="0.3">
      <c r="A602">
        <v>813</v>
      </c>
      <c r="B602" t="s">
        <v>5429</v>
      </c>
    </row>
    <row r="603" spans="1:2" x14ac:dyDescent="0.3">
      <c r="A603">
        <v>814</v>
      </c>
      <c r="B603" t="s">
        <v>5430</v>
      </c>
    </row>
    <row r="604" spans="1:2" x14ac:dyDescent="0.3">
      <c r="A604">
        <v>815</v>
      </c>
      <c r="B604" t="s">
        <v>5431</v>
      </c>
    </row>
    <row r="605" spans="1:2" x14ac:dyDescent="0.3">
      <c r="A605">
        <v>816</v>
      </c>
      <c r="B605" t="s">
        <v>5432</v>
      </c>
    </row>
    <row r="606" spans="1:2" x14ac:dyDescent="0.3">
      <c r="A606">
        <v>817</v>
      </c>
      <c r="B606" t="s">
        <v>5382</v>
      </c>
    </row>
    <row r="607" spans="1:2" x14ac:dyDescent="0.3">
      <c r="A607">
        <v>818</v>
      </c>
      <c r="B607" t="s">
        <v>5433</v>
      </c>
    </row>
    <row r="608" spans="1:2" x14ac:dyDescent="0.3">
      <c r="A608">
        <v>819</v>
      </c>
      <c r="B608" t="s">
        <v>5434</v>
      </c>
    </row>
    <row r="609" spans="1:2" x14ac:dyDescent="0.3">
      <c r="A609">
        <v>820</v>
      </c>
      <c r="B609" t="s">
        <v>5435</v>
      </c>
    </row>
    <row r="610" spans="1:2" x14ac:dyDescent="0.3">
      <c r="A610">
        <v>821</v>
      </c>
      <c r="B610" t="s">
        <v>5436</v>
      </c>
    </row>
    <row r="611" spans="1:2" x14ac:dyDescent="0.3">
      <c r="A611">
        <v>822</v>
      </c>
      <c r="B611" t="s">
        <v>5437</v>
      </c>
    </row>
    <row r="612" spans="1:2" x14ac:dyDescent="0.3">
      <c r="A612">
        <v>823</v>
      </c>
      <c r="B612" t="s">
        <v>5438</v>
      </c>
    </row>
    <row r="613" spans="1:2" x14ac:dyDescent="0.3">
      <c r="A613">
        <v>824</v>
      </c>
      <c r="B613" t="s">
        <v>5439</v>
      </c>
    </row>
    <row r="614" spans="1:2" x14ac:dyDescent="0.3">
      <c r="A614">
        <v>825</v>
      </c>
      <c r="B614" t="s">
        <v>5440</v>
      </c>
    </row>
    <row r="615" spans="1:2" x14ac:dyDescent="0.3">
      <c r="A615">
        <v>828</v>
      </c>
      <c r="B615" t="s">
        <v>5382</v>
      </c>
    </row>
    <row r="616" spans="1:2" x14ac:dyDescent="0.3">
      <c r="A616">
        <v>829</v>
      </c>
      <c r="B616" t="s">
        <v>5441</v>
      </c>
    </row>
    <row r="617" spans="1:2" x14ac:dyDescent="0.3">
      <c r="A617">
        <v>830</v>
      </c>
      <c r="B617" t="s">
        <v>5442</v>
      </c>
    </row>
    <row r="618" spans="1:2" x14ac:dyDescent="0.3">
      <c r="A618">
        <v>832</v>
      </c>
      <c r="B618" t="s">
        <v>5443</v>
      </c>
    </row>
    <row r="619" spans="1:2" x14ac:dyDescent="0.3">
      <c r="A619">
        <v>833</v>
      </c>
      <c r="B619" t="s">
        <v>4854</v>
      </c>
    </row>
    <row r="620" spans="1:2" x14ac:dyDescent="0.3">
      <c r="A620">
        <v>834</v>
      </c>
      <c r="B620" t="s">
        <v>5444</v>
      </c>
    </row>
    <row r="621" spans="1:2" x14ac:dyDescent="0.3">
      <c r="A621">
        <v>836</v>
      </c>
      <c r="B621" t="s">
        <v>5445</v>
      </c>
    </row>
    <row r="622" spans="1:2" x14ac:dyDescent="0.3">
      <c r="A622">
        <v>837</v>
      </c>
      <c r="B622" t="s">
        <v>5446</v>
      </c>
    </row>
    <row r="623" spans="1:2" x14ac:dyDescent="0.3">
      <c r="A623">
        <v>838</v>
      </c>
      <c r="B623" t="s">
        <v>5447</v>
      </c>
    </row>
    <row r="624" spans="1:2" x14ac:dyDescent="0.3">
      <c r="A624">
        <v>839</v>
      </c>
      <c r="B624" t="s">
        <v>5382</v>
      </c>
    </row>
    <row r="625" spans="1:2" x14ac:dyDescent="0.3">
      <c r="A625">
        <v>840</v>
      </c>
      <c r="B625" t="s">
        <v>5448</v>
      </c>
    </row>
    <row r="626" spans="1:2" x14ac:dyDescent="0.3">
      <c r="A626">
        <v>841</v>
      </c>
      <c r="B626" t="s">
        <v>5449</v>
      </c>
    </row>
    <row r="627" spans="1:2" x14ac:dyDescent="0.3">
      <c r="A627">
        <v>842</v>
      </c>
      <c r="B627" t="s">
        <v>5450</v>
      </c>
    </row>
    <row r="628" spans="1:2" x14ac:dyDescent="0.3">
      <c r="A628">
        <v>843</v>
      </c>
      <c r="B628" t="s">
        <v>5451</v>
      </c>
    </row>
    <row r="629" spans="1:2" x14ac:dyDescent="0.3">
      <c r="A629">
        <v>844</v>
      </c>
      <c r="B629" t="s">
        <v>5382</v>
      </c>
    </row>
    <row r="630" spans="1:2" x14ac:dyDescent="0.3">
      <c r="A630">
        <v>845</v>
      </c>
      <c r="B630" t="s">
        <v>5452</v>
      </c>
    </row>
    <row r="631" spans="1:2" x14ac:dyDescent="0.3">
      <c r="A631">
        <v>846</v>
      </c>
      <c r="B631" t="s">
        <v>5453</v>
      </c>
    </row>
    <row r="632" spans="1:2" x14ac:dyDescent="0.3">
      <c r="A632">
        <v>847</v>
      </c>
      <c r="B632" t="s">
        <v>5454</v>
      </c>
    </row>
    <row r="633" spans="1:2" x14ac:dyDescent="0.3">
      <c r="A633">
        <v>848</v>
      </c>
      <c r="B633" t="s">
        <v>5455</v>
      </c>
    </row>
    <row r="634" spans="1:2" x14ac:dyDescent="0.3">
      <c r="A634">
        <v>849</v>
      </c>
      <c r="B634" t="s">
        <v>5456</v>
      </c>
    </row>
    <row r="635" spans="1:2" x14ac:dyDescent="0.3">
      <c r="A635">
        <v>850</v>
      </c>
      <c r="B635" t="s">
        <v>5457</v>
      </c>
    </row>
    <row r="636" spans="1:2" x14ac:dyDescent="0.3">
      <c r="A636">
        <v>851</v>
      </c>
      <c r="B636" t="s">
        <v>5458</v>
      </c>
    </row>
    <row r="637" spans="1:2" x14ac:dyDescent="0.3">
      <c r="A637">
        <v>852</v>
      </c>
      <c r="B637" t="s">
        <v>5459</v>
      </c>
    </row>
    <row r="638" spans="1:2" x14ac:dyDescent="0.3">
      <c r="A638">
        <v>853</v>
      </c>
      <c r="B638" t="s">
        <v>5460</v>
      </c>
    </row>
    <row r="639" spans="1:2" x14ac:dyDescent="0.3">
      <c r="A639">
        <v>854</v>
      </c>
      <c r="B639" t="s">
        <v>5461</v>
      </c>
    </row>
    <row r="640" spans="1:2" x14ac:dyDescent="0.3">
      <c r="A640">
        <v>855</v>
      </c>
      <c r="B640" t="s">
        <v>5462</v>
      </c>
    </row>
    <row r="641" spans="1:2" x14ac:dyDescent="0.3">
      <c r="A641">
        <v>856</v>
      </c>
      <c r="B641" t="s">
        <v>5463</v>
      </c>
    </row>
    <row r="642" spans="1:2" x14ac:dyDescent="0.3">
      <c r="A642">
        <v>857</v>
      </c>
      <c r="B642" t="s">
        <v>5464</v>
      </c>
    </row>
    <row r="643" spans="1:2" x14ac:dyDescent="0.3">
      <c r="A643">
        <v>858</v>
      </c>
      <c r="B643" t="s">
        <v>5465</v>
      </c>
    </row>
    <row r="644" spans="1:2" x14ac:dyDescent="0.3">
      <c r="A644">
        <v>859</v>
      </c>
      <c r="B644" t="s">
        <v>5466</v>
      </c>
    </row>
    <row r="645" spans="1:2" x14ac:dyDescent="0.3">
      <c r="A645">
        <v>860</v>
      </c>
      <c r="B645" t="s">
        <v>5467</v>
      </c>
    </row>
    <row r="646" spans="1:2" x14ac:dyDescent="0.3">
      <c r="A646">
        <v>861</v>
      </c>
      <c r="B646" t="s">
        <v>5468</v>
      </c>
    </row>
    <row r="647" spans="1:2" x14ac:dyDescent="0.3">
      <c r="A647">
        <v>862</v>
      </c>
      <c r="B647" t="s">
        <v>5469</v>
      </c>
    </row>
    <row r="648" spans="1:2" x14ac:dyDescent="0.3">
      <c r="A648">
        <v>863</v>
      </c>
      <c r="B648" t="s">
        <v>5470</v>
      </c>
    </row>
    <row r="649" spans="1:2" x14ac:dyDescent="0.3">
      <c r="A649">
        <v>866</v>
      </c>
      <c r="B649" t="s">
        <v>5471</v>
      </c>
    </row>
    <row r="650" spans="1:2" x14ac:dyDescent="0.3">
      <c r="A650">
        <v>867</v>
      </c>
      <c r="B650" t="s">
        <v>5472</v>
      </c>
    </row>
    <row r="651" spans="1:2" x14ac:dyDescent="0.3">
      <c r="A651">
        <v>868</v>
      </c>
      <c r="B651" t="s">
        <v>5473</v>
      </c>
    </row>
    <row r="652" spans="1:2" x14ac:dyDescent="0.3">
      <c r="A652">
        <v>869</v>
      </c>
      <c r="B652" t="s">
        <v>5474</v>
      </c>
    </row>
    <row r="653" spans="1:2" x14ac:dyDescent="0.3">
      <c r="A653">
        <v>870</v>
      </c>
      <c r="B653" t="s">
        <v>5475</v>
      </c>
    </row>
    <row r="654" spans="1:2" x14ac:dyDescent="0.3">
      <c r="A654">
        <v>871</v>
      </c>
      <c r="B654" t="s">
        <v>5476</v>
      </c>
    </row>
    <row r="655" spans="1:2" x14ac:dyDescent="0.3">
      <c r="A655">
        <v>872</v>
      </c>
      <c r="B655" t="s">
        <v>5477</v>
      </c>
    </row>
    <row r="656" spans="1:2" x14ac:dyDescent="0.3">
      <c r="A656">
        <v>873</v>
      </c>
      <c r="B656" t="s">
        <v>5478</v>
      </c>
    </row>
    <row r="657" spans="1:2" x14ac:dyDescent="0.3">
      <c r="A657">
        <v>874</v>
      </c>
      <c r="B657" t="s">
        <v>5479</v>
      </c>
    </row>
    <row r="658" spans="1:2" x14ac:dyDescent="0.3">
      <c r="A658">
        <v>875</v>
      </c>
      <c r="B658" t="s">
        <v>5480</v>
      </c>
    </row>
    <row r="659" spans="1:2" x14ac:dyDescent="0.3">
      <c r="A659">
        <v>876</v>
      </c>
      <c r="B659" t="s">
        <v>5481</v>
      </c>
    </row>
    <row r="660" spans="1:2" x14ac:dyDescent="0.3">
      <c r="A660">
        <v>877</v>
      </c>
      <c r="B660" t="s">
        <v>5482</v>
      </c>
    </row>
    <row r="661" spans="1:2" x14ac:dyDescent="0.3">
      <c r="A661">
        <v>878</v>
      </c>
      <c r="B661" t="s">
        <v>5483</v>
      </c>
    </row>
    <row r="662" spans="1:2" x14ac:dyDescent="0.3">
      <c r="A662">
        <v>879</v>
      </c>
      <c r="B662" t="s">
        <v>5484</v>
      </c>
    </row>
    <row r="663" spans="1:2" x14ac:dyDescent="0.3">
      <c r="A663">
        <v>880</v>
      </c>
      <c r="B663" t="s">
        <v>5485</v>
      </c>
    </row>
    <row r="664" spans="1:2" x14ac:dyDescent="0.3">
      <c r="A664">
        <v>882</v>
      </c>
      <c r="B664" t="s">
        <v>5486</v>
      </c>
    </row>
    <row r="665" spans="1:2" x14ac:dyDescent="0.3">
      <c r="A665">
        <v>884</v>
      </c>
      <c r="B665" t="s">
        <v>5487</v>
      </c>
    </row>
    <row r="666" spans="1:2" x14ac:dyDescent="0.3">
      <c r="A666">
        <v>885</v>
      </c>
    </row>
    <row r="667" spans="1:2" x14ac:dyDescent="0.3">
      <c r="A667">
        <v>886</v>
      </c>
      <c r="B667" t="s">
        <v>5488</v>
      </c>
    </row>
    <row r="668" spans="1:2" x14ac:dyDescent="0.3">
      <c r="A668">
        <v>887</v>
      </c>
      <c r="B668" t="s">
        <v>5489</v>
      </c>
    </row>
    <row r="669" spans="1:2" x14ac:dyDescent="0.3">
      <c r="A669">
        <v>888</v>
      </c>
      <c r="B669" t="s">
        <v>5490</v>
      </c>
    </row>
    <row r="670" spans="1:2" x14ac:dyDescent="0.3">
      <c r="A670">
        <v>889</v>
      </c>
      <c r="B670" t="s">
        <v>5491</v>
      </c>
    </row>
    <row r="671" spans="1:2" x14ac:dyDescent="0.3">
      <c r="A671">
        <v>890</v>
      </c>
      <c r="B671" t="s">
        <v>5492</v>
      </c>
    </row>
    <row r="672" spans="1:2" x14ac:dyDescent="0.3">
      <c r="A672">
        <v>891</v>
      </c>
      <c r="B672" t="s">
        <v>5493</v>
      </c>
    </row>
    <row r="673" spans="1:2" x14ac:dyDescent="0.3">
      <c r="A673">
        <v>892</v>
      </c>
      <c r="B673" t="s">
        <v>5494</v>
      </c>
    </row>
    <row r="674" spans="1:2" x14ac:dyDescent="0.3">
      <c r="A674">
        <v>893</v>
      </c>
      <c r="B674" t="s">
        <v>5495</v>
      </c>
    </row>
    <row r="675" spans="1:2" x14ac:dyDescent="0.3">
      <c r="A675">
        <v>901</v>
      </c>
      <c r="B675" t="s">
        <v>5496</v>
      </c>
    </row>
    <row r="676" spans="1:2" x14ac:dyDescent="0.3">
      <c r="A676">
        <v>902</v>
      </c>
      <c r="B676" t="s">
        <v>5382</v>
      </c>
    </row>
    <row r="677" spans="1:2" x14ac:dyDescent="0.3">
      <c r="A677">
        <v>903</v>
      </c>
      <c r="B677" t="s">
        <v>5497</v>
      </c>
    </row>
    <row r="678" spans="1:2" x14ac:dyDescent="0.3">
      <c r="A678">
        <v>905</v>
      </c>
      <c r="B678" t="s">
        <v>5498</v>
      </c>
    </row>
    <row r="679" spans="1:2" x14ac:dyDescent="0.3">
      <c r="A679">
        <v>908</v>
      </c>
      <c r="B679" t="s">
        <v>5499</v>
      </c>
    </row>
    <row r="680" spans="1:2" x14ac:dyDescent="0.3">
      <c r="A680">
        <v>909</v>
      </c>
      <c r="B680" t="s">
        <v>5500</v>
      </c>
    </row>
    <row r="681" spans="1:2" x14ac:dyDescent="0.3">
      <c r="A681">
        <v>910</v>
      </c>
      <c r="B681" t="s">
        <v>5501</v>
      </c>
    </row>
    <row r="682" spans="1:2" x14ac:dyDescent="0.3">
      <c r="A682">
        <v>911</v>
      </c>
      <c r="B682" t="s">
        <v>5502</v>
      </c>
    </row>
    <row r="683" spans="1:2" x14ac:dyDescent="0.3">
      <c r="A683">
        <v>912</v>
      </c>
      <c r="B683" t="s">
        <v>5503</v>
      </c>
    </row>
    <row r="684" spans="1:2" x14ac:dyDescent="0.3">
      <c r="A684">
        <v>913</v>
      </c>
      <c r="B684" t="s">
        <v>5504</v>
      </c>
    </row>
    <row r="685" spans="1:2" x14ac:dyDescent="0.3">
      <c r="A685">
        <v>914</v>
      </c>
      <c r="B685" t="s">
        <v>5505</v>
      </c>
    </row>
    <row r="686" spans="1:2" x14ac:dyDescent="0.3">
      <c r="A686">
        <v>915</v>
      </c>
      <c r="B686" t="s">
        <v>5506</v>
      </c>
    </row>
    <row r="687" spans="1:2" x14ac:dyDescent="0.3">
      <c r="A687">
        <v>916</v>
      </c>
      <c r="B687" t="s">
        <v>5507</v>
      </c>
    </row>
    <row r="688" spans="1:2" x14ac:dyDescent="0.3">
      <c r="A688">
        <v>917</v>
      </c>
      <c r="B688" t="s">
        <v>5508</v>
      </c>
    </row>
    <row r="689" spans="1:2" x14ac:dyDescent="0.3">
      <c r="A689">
        <v>918</v>
      </c>
      <c r="B689" t="s">
        <v>5509</v>
      </c>
    </row>
    <row r="690" spans="1:2" x14ac:dyDescent="0.3">
      <c r="A690">
        <v>919</v>
      </c>
      <c r="B690" t="s">
        <v>5510</v>
      </c>
    </row>
    <row r="691" spans="1:2" x14ac:dyDescent="0.3">
      <c r="A691">
        <v>920</v>
      </c>
      <c r="B691" t="s">
        <v>5511</v>
      </c>
    </row>
    <row r="692" spans="1:2" x14ac:dyDescent="0.3">
      <c r="A692">
        <v>922</v>
      </c>
      <c r="B692" t="s">
        <v>5512</v>
      </c>
    </row>
    <row r="693" spans="1:2" x14ac:dyDescent="0.3">
      <c r="A693">
        <v>923</v>
      </c>
      <c r="B693" t="s">
        <v>5513</v>
      </c>
    </row>
    <row r="694" spans="1:2" x14ac:dyDescent="0.3">
      <c r="A694">
        <v>924</v>
      </c>
      <c r="B694" t="s">
        <v>5514</v>
      </c>
    </row>
    <row r="695" spans="1:2" x14ac:dyDescent="0.3">
      <c r="A695">
        <v>925</v>
      </c>
      <c r="B695" t="s">
        <v>5515</v>
      </c>
    </row>
    <row r="696" spans="1:2" x14ac:dyDescent="0.3">
      <c r="A696">
        <v>926</v>
      </c>
      <c r="B696" t="s">
        <v>5516</v>
      </c>
    </row>
    <row r="697" spans="1:2" x14ac:dyDescent="0.3">
      <c r="A697">
        <v>927</v>
      </c>
      <c r="B697" t="s">
        <v>5517</v>
      </c>
    </row>
    <row r="698" spans="1:2" x14ac:dyDescent="0.3">
      <c r="A698">
        <v>928</v>
      </c>
      <c r="B698" t="s">
        <v>5518</v>
      </c>
    </row>
    <row r="699" spans="1:2" x14ac:dyDescent="0.3">
      <c r="A699">
        <v>929</v>
      </c>
      <c r="B699" t="s">
        <v>5519</v>
      </c>
    </row>
    <row r="700" spans="1:2" x14ac:dyDescent="0.3">
      <c r="A700">
        <v>930</v>
      </c>
      <c r="B700" t="s">
        <v>5520</v>
      </c>
    </row>
    <row r="701" spans="1:2" x14ac:dyDescent="0.3">
      <c r="A701">
        <v>931</v>
      </c>
      <c r="B701" t="s">
        <v>5521</v>
      </c>
    </row>
    <row r="702" spans="1:2" x14ac:dyDescent="0.3">
      <c r="A702">
        <v>932</v>
      </c>
      <c r="B702" t="s">
        <v>5522</v>
      </c>
    </row>
    <row r="703" spans="1:2" x14ac:dyDescent="0.3">
      <c r="A703">
        <v>933</v>
      </c>
      <c r="B703" t="s">
        <v>5523</v>
      </c>
    </row>
    <row r="704" spans="1:2" x14ac:dyDescent="0.3">
      <c r="A704">
        <v>934</v>
      </c>
      <c r="B704" t="s">
        <v>5524</v>
      </c>
    </row>
    <row r="705" spans="1:2" x14ac:dyDescent="0.3">
      <c r="A705">
        <v>935</v>
      </c>
      <c r="B705" t="s">
        <v>5525</v>
      </c>
    </row>
    <row r="706" spans="1:2" x14ac:dyDescent="0.3">
      <c r="A706">
        <v>936</v>
      </c>
      <c r="B706" t="s">
        <v>5526</v>
      </c>
    </row>
    <row r="707" spans="1:2" x14ac:dyDescent="0.3">
      <c r="A707">
        <v>937</v>
      </c>
      <c r="B707" t="s">
        <v>5527</v>
      </c>
    </row>
    <row r="708" spans="1:2" x14ac:dyDescent="0.3">
      <c r="A708">
        <v>938</v>
      </c>
      <c r="B708" t="s">
        <v>5528</v>
      </c>
    </row>
    <row r="709" spans="1:2" x14ac:dyDescent="0.3">
      <c r="A709">
        <v>939</v>
      </c>
      <c r="B709" t="s">
        <v>5529</v>
      </c>
    </row>
    <row r="710" spans="1:2" x14ac:dyDescent="0.3">
      <c r="A710">
        <v>940</v>
      </c>
      <c r="B710" t="s">
        <v>5530</v>
      </c>
    </row>
    <row r="711" spans="1:2" x14ac:dyDescent="0.3">
      <c r="A711">
        <v>941</v>
      </c>
      <c r="B711" t="s">
        <v>5531</v>
      </c>
    </row>
    <row r="712" spans="1:2" x14ac:dyDescent="0.3">
      <c r="A712">
        <v>942</v>
      </c>
      <c r="B712" t="s">
        <v>5532</v>
      </c>
    </row>
    <row r="713" spans="1:2" x14ac:dyDescent="0.3">
      <c r="A713">
        <v>943</v>
      </c>
      <c r="B713" t="s">
        <v>5533</v>
      </c>
    </row>
    <row r="714" spans="1:2" x14ac:dyDescent="0.3">
      <c r="A714">
        <v>944</v>
      </c>
      <c r="B714" t="s">
        <v>5534</v>
      </c>
    </row>
    <row r="715" spans="1:2" x14ac:dyDescent="0.3">
      <c r="A715">
        <v>945</v>
      </c>
      <c r="B715" t="s">
        <v>5535</v>
      </c>
    </row>
    <row r="716" spans="1:2" x14ac:dyDescent="0.3">
      <c r="A716">
        <v>946</v>
      </c>
      <c r="B716" t="s">
        <v>5536</v>
      </c>
    </row>
    <row r="717" spans="1:2" x14ac:dyDescent="0.3">
      <c r="A717">
        <v>947</v>
      </c>
      <c r="B717" t="s">
        <v>5537</v>
      </c>
    </row>
    <row r="718" spans="1:2" x14ac:dyDescent="0.3">
      <c r="A718">
        <v>948</v>
      </c>
      <c r="B718" t="s">
        <v>5538</v>
      </c>
    </row>
    <row r="719" spans="1:2" x14ac:dyDescent="0.3">
      <c r="A719">
        <v>950</v>
      </c>
      <c r="B719" t="s">
        <v>5539</v>
      </c>
    </row>
    <row r="720" spans="1:2" x14ac:dyDescent="0.3">
      <c r="A720">
        <v>951</v>
      </c>
      <c r="B720" t="s">
        <v>5540</v>
      </c>
    </row>
    <row r="721" spans="1:2" x14ac:dyDescent="0.3">
      <c r="A721">
        <v>954</v>
      </c>
      <c r="B721" t="s">
        <v>5541</v>
      </c>
    </row>
    <row r="722" spans="1:2" x14ac:dyDescent="0.3">
      <c r="A722">
        <v>955</v>
      </c>
      <c r="B722" t="s">
        <v>5542</v>
      </c>
    </row>
    <row r="723" spans="1:2" x14ac:dyDescent="0.3">
      <c r="A723">
        <v>956</v>
      </c>
      <c r="B723" t="s">
        <v>5543</v>
      </c>
    </row>
    <row r="724" spans="1:2" x14ac:dyDescent="0.3">
      <c r="A724">
        <v>957</v>
      </c>
      <c r="B724" t="s">
        <v>5544</v>
      </c>
    </row>
    <row r="725" spans="1:2" x14ac:dyDescent="0.3">
      <c r="A725">
        <v>958</v>
      </c>
      <c r="B725" t="s">
        <v>5545</v>
      </c>
    </row>
    <row r="726" spans="1:2" x14ac:dyDescent="0.3">
      <c r="A726">
        <v>959</v>
      </c>
      <c r="B726" t="s">
        <v>5546</v>
      </c>
    </row>
    <row r="727" spans="1:2" x14ac:dyDescent="0.3">
      <c r="A727">
        <v>960</v>
      </c>
      <c r="B727" t="s">
        <v>5547</v>
      </c>
    </row>
    <row r="728" spans="1:2" x14ac:dyDescent="0.3">
      <c r="A728">
        <v>961</v>
      </c>
      <c r="B728" t="s">
        <v>5548</v>
      </c>
    </row>
    <row r="729" spans="1:2" x14ac:dyDescent="0.3">
      <c r="A729">
        <v>962</v>
      </c>
      <c r="B729" t="s">
        <v>5549</v>
      </c>
    </row>
    <row r="730" spans="1:2" x14ac:dyDescent="0.3">
      <c r="A730">
        <v>963</v>
      </c>
      <c r="B730" t="s">
        <v>5550</v>
      </c>
    </row>
    <row r="731" spans="1:2" x14ac:dyDescent="0.3">
      <c r="A731">
        <v>964</v>
      </c>
      <c r="B731" t="s">
        <v>5551</v>
      </c>
    </row>
    <row r="732" spans="1:2" x14ac:dyDescent="0.3">
      <c r="A732">
        <v>965</v>
      </c>
      <c r="B732" t="s">
        <v>5552</v>
      </c>
    </row>
    <row r="733" spans="1:2" x14ac:dyDescent="0.3">
      <c r="A733">
        <v>966</v>
      </c>
      <c r="B733" t="s">
        <v>5553</v>
      </c>
    </row>
    <row r="734" spans="1:2" x14ac:dyDescent="0.3">
      <c r="A734">
        <v>967</v>
      </c>
      <c r="B734" t="s">
        <v>5554</v>
      </c>
    </row>
    <row r="735" spans="1:2" x14ac:dyDescent="0.3">
      <c r="A735">
        <v>968</v>
      </c>
      <c r="B735" t="s">
        <v>5555</v>
      </c>
    </row>
    <row r="736" spans="1:2" x14ac:dyDescent="0.3">
      <c r="A736">
        <v>969</v>
      </c>
      <c r="B736" t="s">
        <v>5556</v>
      </c>
    </row>
    <row r="737" spans="1:2" x14ac:dyDescent="0.3">
      <c r="A737">
        <v>970</v>
      </c>
      <c r="B737" t="s">
        <v>5557</v>
      </c>
    </row>
    <row r="738" spans="1:2" x14ac:dyDescent="0.3">
      <c r="A738">
        <v>971</v>
      </c>
      <c r="B738" t="s">
        <v>5558</v>
      </c>
    </row>
    <row r="739" spans="1:2" x14ac:dyDescent="0.3">
      <c r="A739">
        <v>972</v>
      </c>
      <c r="B739" t="s">
        <v>5559</v>
      </c>
    </row>
    <row r="740" spans="1:2" x14ac:dyDescent="0.3">
      <c r="A740">
        <v>973</v>
      </c>
      <c r="B740" t="s">
        <v>5560</v>
      </c>
    </row>
    <row r="741" spans="1:2" x14ac:dyDescent="0.3">
      <c r="A741">
        <v>974</v>
      </c>
      <c r="B741" t="s">
        <v>5561</v>
      </c>
    </row>
    <row r="742" spans="1:2" x14ac:dyDescent="0.3">
      <c r="A742">
        <v>975</v>
      </c>
      <c r="B742" t="s">
        <v>5562</v>
      </c>
    </row>
    <row r="743" spans="1:2" x14ac:dyDescent="0.3">
      <c r="A743">
        <v>976</v>
      </c>
      <c r="B743" t="s">
        <v>5563</v>
      </c>
    </row>
    <row r="744" spans="1:2" x14ac:dyDescent="0.3">
      <c r="A744">
        <v>977</v>
      </c>
      <c r="B744" t="s">
        <v>5564</v>
      </c>
    </row>
    <row r="745" spans="1:2" x14ac:dyDescent="0.3">
      <c r="A745">
        <v>978</v>
      </c>
      <c r="B745" t="s">
        <v>5565</v>
      </c>
    </row>
    <row r="746" spans="1:2" x14ac:dyDescent="0.3">
      <c r="A746">
        <v>981</v>
      </c>
      <c r="B746" t="s">
        <v>5566</v>
      </c>
    </row>
    <row r="747" spans="1:2" x14ac:dyDescent="0.3">
      <c r="A747">
        <v>982</v>
      </c>
      <c r="B747" t="s">
        <v>5567</v>
      </c>
    </row>
    <row r="748" spans="1:2" x14ac:dyDescent="0.3">
      <c r="A748">
        <v>983</v>
      </c>
      <c r="B748" t="s">
        <v>5568</v>
      </c>
    </row>
    <row r="749" spans="1:2" x14ac:dyDescent="0.3">
      <c r="A749">
        <v>984</v>
      </c>
      <c r="B749" t="s">
        <v>5569</v>
      </c>
    </row>
    <row r="750" spans="1:2" x14ac:dyDescent="0.3">
      <c r="A750">
        <v>985</v>
      </c>
      <c r="B750" t="s">
        <v>5570</v>
      </c>
    </row>
    <row r="751" spans="1:2" x14ac:dyDescent="0.3">
      <c r="A751">
        <v>986</v>
      </c>
      <c r="B751" t="s">
        <v>5571</v>
      </c>
    </row>
    <row r="752" spans="1:2" x14ac:dyDescent="0.3">
      <c r="A752">
        <v>989</v>
      </c>
      <c r="B752" t="s">
        <v>5572</v>
      </c>
    </row>
    <row r="753" spans="1:2" x14ac:dyDescent="0.3">
      <c r="A753">
        <v>990</v>
      </c>
      <c r="B753" t="s">
        <v>5573</v>
      </c>
    </row>
    <row r="754" spans="1:2" x14ac:dyDescent="0.3">
      <c r="A754">
        <v>991</v>
      </c>
      <c r="B754" t="s">
        <v>5574</v>
      </c>
    </row>
    <row r="755" spans="1:2" x14ac:dyDescent="0.3">
      <c r="A755">
        <v>992</v>
      </c>
      <c r="B755" t="s">
        <v>5575</v>
      </c>
    </row>
    <row r="756" spans="1:2" x14ac:dyDescent="0.3">
      <c r="A756">
        <v>993</v>
      </c>
      <c r="B756" t="s">
        <v>5576</v>
      </c>
    </row>
    <row r="757" spans="1:2" x14ac:dyDescent="0.3">
      <c r="A757">
        <v>994</v>
      </c>
      <c r="B757" t="s">
        <v>5577</v>
      </c>
    </row>
    <row r="758" spans="1:2" x14ac:dyDescent="0.3">
      <c r="A758">
        <v>995</v>
      </c>
      <c r="B758" t="s">
        <v>5578</v>
      </c>
    </row>
    <row r="759" spans="1:2" x14ac:dyDescent="0.3">
      <c r="A759">
        <v>996</v>
      </c>
      <c r="B759" t="s">
        <v>5579</v>
      </c>
    </row>
    <row r="760" spans="1:2" x14ac:dyDescent="0.3">
      <c r="A760">
        <v>997</v>
      </c>
      <c r="B760" t="s">
        <v>5382</v>
      </c>
    </row>
    <row r="761" spans="1:2" x14ac:dyDescent="0.3">
      <c r="A761">
        <v>998</v>
      </c>
      <c r="B761" t="s">
        <v>5580</v>
      </c>
    </row>
    <row r="762" spans="1:2" x14ac:dyDescent="0.3">
      <c r="A762">
        <v>999</v>
      </c>
      <c r="B762" t="s">
        <v>5581</v>
      </c>
    </row>
    <row r="763" spans="1:2" x14ac:dyDescent="0.3">
      <c r="A763">
        <v>1000</v>
      </c>
      <c r="B763" t="s">
        <v>5582</v>
      </c>
    </row>
    <row r="764" spans="1:2" x14ac:dyDescent="0.3">
      <c r="A764">
        <v>1001</v>
      </c>
      <c r="B764" t="s">
        <v>5583</v>
      </c>
    </row>
    <row r="765" spans="1:2" x14ac:dyDescent="0.3">
      <c r="A765">
        <v>1002</v>
      </c>
      <c r="B765" t="s">
        <v>5584</v>
      </c>
    </row>
    <row r="766" spans="1:2" x14ac:dyDescent="0.3">
      <c r="A766">
        <v>1003</v>
      </c>
      <c r="B766" t="s">
        <v>5585</v>
      </c>
    </row>
    <row r="767" spans="1:2" x14ac:dyDescent="0.3">
      <c r="A767">
        <v>1004</v>
      </c>
      <c r="B767" t="s">
        <v>5586</v>
      </c>
    </row>
    <row r="768" spans="1:2" x14ac:dyDescent="0.3">
      <c r="A768">
        <v>1007</v>
      </c>
      <c r="B768" t="s">
        <v>5587</v>
      </c>
    </row>
    <row r="769" spans="1:2" x14ac:dyDescent="0.3">
      <c r="A769">
        <v>1008</v>
      </c>
      <c r="B769" t="s">
        <v>5588</v>
      </c>
    </row>
    <row r="770" spans="1:2" x14ac:dyDescent="0.3">
      <c r="A770">
        <v>1009</v>
      </c>
      <c r="B770" t="s">
        <v>5589</v>
      </c>
    </row>
    <row r="771" spans="1:2" x14ac:dyDescent="0.3">
      <c r="A771">
        <v>1010</v>
      </c>
      <c r="B771" t="s">
        <v>5516</v>
      </c>
    </row>
    <row r="772" spans="1:2" x14ac:dyDescent="0.3">
      <c r="A772">
        <v>1011</v>
      </c>
      <c r="B772" t="s">
        <v>5590</v>
      </c>
    </row>
    <row r="773" spans="1:2" x14ac:dyDescent="0.3">
      <c r="A773">
        <v>1013</v>
      </c>
      <c r="B773" t="s">
        <v>5591</v>
      </c>
    </row>
    <row r="774" spans="1:2" x14ac:dyDescent="0.3">
      <c r="A774">
        <v>1014</v>
      </c>
      <c r="B774" t="s">
        <v>5592</v>
      </c>
    </row>
    <row r="775" spans="1:2" x14ac:dyDescent="0.3">
      <c r="A775">
        <v>1015</v>
      </c>
      <c r="B775" t="s">
        <v>5593</v>
      </c>
    </row>
    <row r="776" spans="1:2" x14ac:dyDescent="0.3">
      <c r="A776">
        <v>1016</v>
      </c>
      <c r="B776" t="s">
        <v>5594</v>
      </c>
    </row>
    <row r="777" spans="1:2" x14ac:dyDescent="0.3">
      <c r="A777">
        <v>1017</v>
      </c>
      <c r="B777" t="s">
        <v>5595</v>
      </c>
    </row>
    <row r="778" spans="1:2" x14ac:dyDescent="0.3">
      <c r="A778">
        <v>1018</v>
      </c>
      <c r="B778" t="s">
        <v>5596</v>
      </c>
    </row>
    <row r="779" spans="1:2" x14ac:dyDescent="0.3">
      <c r="A779">
        <v>1019</v>
      </c>
      <c r="B779" t="s">
        <v>5597</v>
      </c>
    </row>
    <row r="780" spans="1:2" x14ac:dyDescent="0.3">
      <c r="A780">
        <v>1020</v>
      </c>
      <c r="B780" t="s">
        <v>5598</v>
      </c>
    </row>
    <row r="781" spans="1:2" x14ac:dyDescent="0.3">
      <c r="A781">
        <v>1021</v>
      </c>
      <c r="B781" t="s">
        <v>5599</v>
      </c>
    </row>
    <row r="782" spans="1:2" x14ac:dyDescent="0.3">
      <c r="A782">
        <v>1022</v>
      </c>
      <c r="B782" t="s">
        <v>5600</v>
      </c>
    </row>
    <row r="783" spans="1:2" x14ac:dyDescent="0.3">
      <c r="A783">
        <v>1023</v>
      </c>
      <c r="B783" t="s">
        <v>5601</v>
      </c>
    </row>
    <row r="784" spans="1:2" x14ac:dyDescent="0.3">
      <c r="A784">
        <v>1024</v>
      </c>
      <c r="B784" t="s">
        <v>5602</v>
      </c>
    </row>
    <row r="785" spans="1:2" x14ac:dyDescent="0.3">
      <c r="A785">
        <v>1025</v>
      </c>
      <c r="B785" t="s">
        <v>5603</v>
      </c>
    </row>
    <row r="786" spans="1:2" x14ac:dyDescent="0.3">
      <c r="A786">
        <v>1026</v>
      </c>
      <c r="B786" t="s">
        <v>5604</v>
      </c>
    </row>
    <row r="787" spans="1:2" x14ac:dyDescent="0.3">
      <c r="A787">
        <v>1027</v>
      </c>
      <c r="B787" t="s">
        <v>5605</v>
      </c>
    </row>
    <row r="788" spans="1:2" x14ac:dyDescent="0.3">
      <c r="A788">
        <v>1029</v>
      </c>
      <c r="B788" t="s">
        <v>5606</v>
      </c>
    </row>
    <row r="789" spans="1:2" x14ac:dyDescent="0.3">
      <c r="A789">
        <v>1030</v>
      </c>
      <c r="B789" t="s">
        <v>5607</v>
      </c>
    </row>
    <row r="790" spans="1:2" x14ac:dyDescent="0.3">
      <c r="A790">
        <v>1031</v>
      </c>
      <c r="B790" t="s">
        <v>5608</v>
      </c>
    </row>
    <row r="791" spans="1:2" x14ac:dyDescent="0.3">
      <c r="A791">
        <v>1032</v>
      </c>
      <c r="B791" t="s">
        <v>5609</v>
      </c>
    </row>
    <row r="792" spans="1:2" x14ac:dyDescent="0.3">
      <c r="A792">
        <v>1033</v>
      </c>
      <c r="B792" t="s">
        <v>5610</v>
      </c>
    </row>
    <row r="793" spans="1:2" x14ac:dyDescent="0.3">
      <c r="A793">
        <v>1034</v>
      </c>
      <c r="B793" t="s">
        <v>5611</v>
      </c>
    </row>
    <row r="794" spans="1:2" x14ac:dyDescent="0.3">
      <c r="A794">
        <v>1035</v>
      </c>
      <c r="B794" t="s">
        <v>5612</v>
      </c>
    </row>
    <row r="795" spans="1:2" x14ac:dyDescent="0.3">
      <c r="A795">
        <v>1036</v>
      </c>
      <c r="B795" t="s">
        <v>5600</v>
      </c>
    </row>
    <row r="796" spans="1:2" x14ac:dyDescent="0.3">
      <c r="A796">
        <v>1037</v>
      </c>
      <c r="B796" t="s">
        <v>5613</v>
      </c>
    </row>
    <row r="797" spans="1:2" x14ac:dyDescent="0.3">
      <c r="A797">
        <v>1038</v>
      </c>
      <c r="B797" t="s">
        <v>5614</v>
      </c>
    </row>
    <row r="798" spans="1:2" x14ac:dyDescent="0.3">
      <c r="A798">
        <v>1039</v>
      </c>
      <c r="B798" t="s">
        <v>5615</v>
      </c>
    </row>
    <row r="799" spans="1:2" x14ac:dyDescent="0.3">
      <c r="A799">
        <v>1040</v>
      </c>
      <c r="B799" t="s">
        <v>5616</v>
      </c>
    </row>
    <row r="800" spans="1:2" x14ac:dyDescent="0.3">
      <c r="A800">
        <v>1041</v>
      </c>
      <c r="B800" t="s">
        <v>5617</v>
      </c>
    </row>
    <row r="801" spans="1:2" x14ac:dyDescent="0.3">
      <c r="A801">
        <v>1042</v>
      </c>
      <c r="B801" t="s">
        <v>5618</v>
      </c>
    </row>
    <row r="802" spans="1:2" x14ac:dyDescent="0.3">
      <c r="A802">
        <v>1043</v>
      </c>
      <c r="B802" t="s">
        <v>5619</v>
      </c>
    </row>
    <row r="803" spans="1:2" x14ac:dyDescent="0.3">
      <c r="A803">
        <v>1044</v>
      </c>
      <c r="B803" t="s">
        <v>5620</v>
      </c>
    </row>
    <row r="804" spans="1:2" x14ac:dyDescent="0.3">
      <c r="A804">
        <v>1045</v>
      </c>
      <c r="B804" t="s">
        <v>5621</v>
      </c>
    </row>
    <row r="805" spans="1:2" x14ac:dyDescent="0.3">
      <c r="A805">
        <v>1046</v>
      </c>
      <c r="B805" t="s">
        <v>5622</v>
      </c>
    </row>
    <row r="806" spans="1:2" x14ac:dyDescent="0.3">
      <c r="A806">
        <v>1047</v>
      </c>
      <c r="B806" t="s">
        <v>5623</v>
      </c>
    </row>
    <row r="807" spans="1:2" x14ac:dyDescent="0.3">
      <c r="A807">
        <v>1048</v>
      </c>
      <c r="B807" t="s">
        <v>5624</v>
      </c>
    </row>
    <row r="808" spans="1:2" x14ac:dyDescent="0.3">
      <c r="A808">
        <v>1049</v>
      </c>
      <c r="B808" t="s">
        <v>5625</v>
      </c>
    </row>
    <row r="809" spans="1:2" x14ac:dyDescent="0.3">
      <c r="A809">
        <v>1050</v>
      </c>
      <c r="B809" t="s">
        <v>5626</v>
      </c>
    </row>
    <row r="810" spans="1:2" x14ac:dyDescent="0.3">
      <c r="A810">
        <v>1051</v>
      </c>
      <c r="B810" t="s">
        <v>5627</v>
      </c>
    </row>
    <row r="811" spans="1:2" x14ac:dyDescent="0.3">
      <c r="A811">
        <v>1052</v>
      </c>
      <c r="B811" t="s">
        <v>5628</v>
      </c>
    </row>
    <row r="812" spans="1:2" x14ac:dyDescent="0.3">
      <c r="A812">
        <v>1053</v>
      </c>
      <c r="B812" t="s">
        <v>5629</v>
      </c>
    </row>
    <row r="813" spans="1:2" x14ac:dyDescent="0.3">
      <c r="A813">
        <v>1054</v>
      </c>
      <c r="B813" t="s">
        <v>5630</v>
      </c>
    </row>
    <row r="814" spans="1:2" x14ac:dyDescent="0.3">
      <c r="A814">
        <v>1055</v>
      </c>
      <c r="B814" t="s">
        <v>5631</v>
      </c>
    </row>
    <row r="815" spans="1:2" x14ac:dyDescent="0.3">
      <c r="A815">
        <v>1056</v>
      </c>
      <c r="B815" t="s">
        <v>5632</v>
      </c>
    </row>
    <row r="816" spans="1:2" x14ac:dyDescent="0.3">
      <c r="A816">
        <v>1057</v>
      </c>
      <c r="B816" t="s">
        <v>5633</v>
      </c>
    </row>
    <row r="817" spans="1:2" x14ac:dyDescent="0.3">
      <c r="A817">
        <v>1058</v>
      </c>
      <c r="B817" t="s">
        <v>5634</v>
      </c>
    </row>
    <row r="818" spans="1:2" x14ac:dyDescent="0.3">
      <c r="A818">
        <v>1059</v>
      </c>
      <c r="B818" t="s">
        <v>5635</v>
      </c>
    </row>
    <row r="819" spans="1:2" x14ac:dyDescent="0.3">
      <c r="A819">
        <v>1060</v>
      </c>
      <c r="B819" t="s">
        <v>5636</v>
      </c>
    </row>
    <row r="820" spans="1:2" x14ac:dyDescent="0.3">
      <c r="A820">
        <v>1062</v>
      </c>
      <c r="B820" t="s">
        <v>5637</v>
      </c>
    </row>
    <row r="821" spans="1:2" x14ac:dyDescent="0.3">
      <c r="A821">
        <v>1063</v>
      </c>
      <c r="B821" t="s">
        <v>5638</v>
      </c>
    </row>
    <row r="822" spans="1:2" x14ac:dyDescent="0.3">
      <c r="A822">
        <v>1064</v>
      </c>
      <c r="B822" t="s">
        <v>5639</v>
      </c>
    </row>
    <row r="823" spans="1:2" x14ac:dyDescent="0.3">
      <c r="A823">
        <v>1065</v>
      </c>
      <c r="B823" t="s">
        <v>5640</v>
      </c>
    </row>
    <row r="824" spans="1:2" x14ac:dyDescent="0.3">
      <c r="A824">
        <v>1066</v>
      </c>
      <c r="B824" t="s">
        <v>5641</v>
      </c>
    </row>
    <row r="825" spans="1:2" x14ac:dyDescent="0.3">
      <c r="A825">
        <v>1067</v>
      </c>
      <c r="B825" t="s">
        <v>5642</v>
      </c>
    </row>
    <row r="826" spans="1:2" x14ac:dyDescent="0.3">
      <c r="A826">
        <v>1068</v>
      </c>
      <c r="B826" t="s">
        <v>5643</v>
      </c>
    </row>
    <row r="827" spans="1:2" x14ac:dyDescent="0.3">
      <c r="A827">
        <v>1069</v>
      </c>
      <c r="B827" t="s">
        <v>5644</v>
      </c>
    </row>
    <row r="828" spans="1:2" x14ac:dyDescent="0.3">
      <c r="A828">
        <v>1070</v>
      </c>
      <c r="B828" t="s">
        <v>5645</v>
      </c>
    </row>
    <row r="829" spans="1:2" x14ac:dyDescent="0.3">
      <c r="A829">
        <v>1071</v>
      </c>
      <c r="B829" t="s">
        <v>5646</v>
      </c>
    </row>
    <row r="830" spans="1:2" x14ac:dyDescent="0.3">
      <c r="A830">
        <v>1072</v>
      </c>
      <c r="B830" t="s">
        <v>5647</v>
      </c>
    </row>
    <row r="831" spans="1:2" x14ac:dyDescent="0.3">
      <c r="A831">
        <v>1073</v>
      </c>
      <c r="B831" t="s">
        <v>5648</v>
      </c>
    </row>
    <row r="832" spans="1:2" x14ac:dyDescent="0.3">
      <c r="A832">
        <v>1074</v>
      </c>
      <c r="B832" t="s">
        <v>5649</v>
      </c>
    </row>
    <row r="833" spans="1:2" x14ac:dyDescent="0.3">
      <c r="A833">
        <v>1075</v>
      </c>
      <c r="B833" t="s">
        <v>5500</v>
      </c>
    </row>
    <row r="834" spans="1:2" x14ac:dyDescent="0.3">
      <c r="A834">
        <v>1076</v>
      </c>
      <c r="B834" t="s">
        <v>5650</v>
      </c>
    </row>
    <row r="835" spans="1:2" x14ac:dyDescent="0.3">
      <c r="A835">
        <v>1077</v>
      </c>
      <c r="B835" t="s">
        <v>5651</v>
      </c>
    </row>
    <row r="836" spans="1:2" x14ac:dyDescent="0.3">
      <c r="A836">
        <v>1078</v>
      </c>
      <c r="B836" t="s">
        <v>5652</v>
      </c>
    </row>
    <row r="837" spans="1:2" x14ac:dyDescent="0.3">
      <c r="A837">
        <v>1079</v>
      </c>
      <c r="B837" t="s">
        <v>5653</v>
      </c>
    </row>
    <row r="838" spans="1:2" x14ac:dyDescent="0.3">
      <c r="A838">
        <v>1080</v>
      </c>
      <c r="B838" t="s">
        <v>5654</v>
      </c>
    </row>
    <row r="839" spans="1:2" x14ac:dyDescent="0.3">
      <c r="A839">
        <v>1081</v>
      </c>
      <c r="B839" t="s">
        <v>5655</v>
      </c>
    </row>
    <row r="840" spans="1:2" x14ac:dyDescent="0.3">
      <c r="A840">
        <v>1082</v>
      </c>
      <c r="B840" t="s">
        <v>5656</v>
      </c>
    </row>
    <row r="841" spans="1:2" x14ac:dyDescent="0.3">
      <c r="A841">
        <v>1083</v>
      </c>
      <c r="B841" t="s">
        <v>5657</v>
      </c>
    </row>
    <row r="842" spans="1:2" x14ac:dyDescent="0.3">
      <c r="A842">
        <v>1084</v>
      </c>
      <c r="B842" t="s">
        <v>5658</v>
      </c>
    </row>
    <row r="843" spans="1:2" x14ac:dyDescent="0.3">
      <c r="A843">
        <v>1085</v>
      </c>
      <c r="B843" t="s">
        <v>5659</v>
      </c>
    </row>
    <row r="844" spans="1:2" x14ac:dyDescent="0.3">
      <c r="A844">
        <v>1086</v>
      </c>
      <c r="B844" t="s">
        <v>5660</v>
      </c>
    </row>
    <row r="845" spans="1:2" x14ac:dyDescent="0.3">
      <c r="A845">
        <v>1087</v>
      </c>
      <c r="B845" t="s">
        <v>5661</v>
      </c>
    </row>
    <row r="846" spans="1:2" x14ac:dyDescent="0.3">
      <c r="A846">
        <v>1088</v>
      </c>
      <c r="B846" t="s">
        <v>5662</v>
      </c>
    </row>
    <row r="847" spans="1:2" x14ac:dyDescent="0.3">
      <c r="A847">
        <v>1089</v>
      </c>
      <c r="B847" t="s">
        <v>4725</v>
      </c>
    </row>
    <row r="848" spans="1:2" x14ac:dyDescent="0.3">
      <c r="A848">
        <v>1090</v>
      </c>
      <c r="B848" t="s">
        <v>4725</v>
      </c>
    </row>
    <row r="849" spans="1:2" x14ac:dyDescent="0.3">
      <c r="A849">
        <v>1091</v>
      </c>
    </row>
    <row r="850" spans="1:2" x14ac:dyDescent="0.3">
      <c r="A850">
        <v>1092</v>
      </c>
      <c r="B850" t="s">
        <v>4724</v>
      </c>
    </row>
    <row r="851" spans="1:2" x14ac:dyDescent="0.3">
      <c r="A851">
        <v>1093</v>
      </c>
      <c r="B851" t="s">
        <v>4724</v>
      </c>
    </row>
    <row r="852" spans="1:2" x14ac:dyDescent="0.3">
      <c r="A852">
        <v>1094</v>
      </c>
      <c r="B852" t="s">
        <v>5663</v>
      </c>
    </row>
    <row r="853" spans="1:2" x14ac:dyDescent="0.3">
      <c r="A853">
        <v>1095</v>
      </c>
      <c r="B853" t="s">
        <v>4724</v>
      </c>
    </row>
    <row r="854" spans="1:2" x14ac:dyDescent="0.3">
      <c r="A854">
        <v>1096</v>
      </c>
      <c r="B854" t="s">
        <v>5664</v>
      </c>
    </row>
    <row r="855" spans="1:2" x14ac:dyDescent="0.3">
      <c r="A855">
        <v>1097</v>
      </c>
      <c r="B855" t="s">
        <v>5665</v>
      </c>
    </row>
    <row r="856" spans="1:2" x14ac:dyDescent="0.3">
      <c r="A856">
        <v>1099</v>
      </c>
      <c r="B856" t="s">
        <v>5666</v>
      </c>
    </row>
    <row r="857" spans="1:2" x14ac:dyDescent="0.3">
      <c r="A857">
        <v>1100</v>
      </c>
      <c r="B857" t="s">
        <v>5516</v>
      </c>
    </row>
    <row r="858" spans="1:2" x14ac:dyDescent="0.3">
      <c r="A858">
        <v>1103</v>
      </c>
      <c r="B858" t="s">
        <v>5667</v>
      </c>
    </row>
    <row r="859" spans="1:2" x14ac:dyDescent="0.3">
      <c r="A859">
        <v>1104</v>
      </c>
      <c r="B859" t="s">
        <v>5668</v>
      </c>
    </row>
    <row r="860" spans="1:2" x14ac:dyDescent="0.3">
      <c r="A860">
        <v>1105</v>
      </c>
      <c r="B860" t="s">
        <v>5669</v>
      </c>
    </row>
    <row r="861" spans="1:2" x14ac:dyDescent="0.3">
      <c r="A861">
        <v>1109</v>
      </c>
      <c r="B861" t="s">
        <v>5670</v>
      </c>
    </row>
    <row r="862" spans="1:2" x14ac:dyDescent="0.3">
      <c r="A862">
        <v>1110</v>
      </c>
      <c r="B862" t="s">
        <v>5671</v>
      </c>
    </row>
    <row r="863" spans="1:2" x14ac:dyDescent="0.3">
      <c r="A863">
        <v>1111</v>
      </c>
      <c r="B863" t="s">
        <v>5672</v>
      </c>
    </row>
    <row r="864" spans="1:2" x14ac:dyDescent="0.3">
      <c r="A864">
        <v>1112</v>
      </c>
      <c r="B864" t="s">
        <v>5673</v>
      </c>
    </row>
    <row r="865" spans="1:2" x14ac:dyDescent="0.3">
      <c r="A865">
        <v>1113</v>
      </c>
      <c r="B865" t="s">
        <v>5674</v>
      </c>
    </row>
    <row r="866" spans="1:2" x14ac:dyDescent="0.3">
      <c r="A866">
        <v>1114</v>
      </c>
      <c r="B866" t="s">
        <v>5675</v>
      </c>
    </row>
    <row r="867" spans="1:2" x14ac:dyDescent="0.3">
      <c r="A867">
        <v>1115</v>
      </c>
      <c r="B867" t="s">
        <v>5676</v>
      </c>
    </row>
    <row r="868" spans="1:2" x14ac:dyDescent="0.3">
      <c r="A868">
        <v>1116</v>
      </c>
      <c r="B868" t="s">
        <v>5677</v>
      </c>
    </row>
    <row r="869" spans="1:2" x14ac:dyDescent="0.3">
      <c r="A869">
        <v>1117</v>
      </c>
      <c r="B869" t="s">
        <v>5678</v>
      </c>
    </row>
    <row r="870" spans="1:2" x14ac:dyDescent="0.3">
      <c r="A870">
        <v>1118</v>
      </c>
      <c r="B870" t="s">
        <v>5679</v>
      </c>
    </row>
    <row r="871" spans="1:2" x14ac:dyDescent="0.3">
      <c r="A871">
        <v>1119</v>
      </c>
      <c r="B871" t="s">
        <v>5680</v>
      </c>
    </row>
    <row r="872" spans="1:2" x14ac:dyDescent="0.3">
      <c r="A872">
        <v>1120</v>
      </c>
      <c r="B872" t="s">
        <v>5681</v>
      </c>
    </row>
    <row r="873" spans="1:2" x14ac:dyDescent="0.3">
      <c r="A873">
        <v>1121</v>
      </c>
      <c r="B873" t="s">
        <v>5682</v>
      </c>
    </row>
    <row r="874" spans="1:2" x14ac:dyDescent="0.3">
      <c r="A874">
        <v>1122</v>
      </c>
      <c r="B874" t="s">
        <v>5683</v>
      </c>
    </row>
    <row r="875" spans="1:2" x14ac:dyDescent="0.3">
      <c r="A875">
        <v>1123</v>
      </c>
      <c r="B875" t="s">
        <v>5684</v>
      </c>
    </row>
    <row r="876" spans="1:2" x14ac:dyDescent="0.3">
      <c r="A876">
        <v>1124</v>
      </c>
      <c r="B876" t="s">
        <v>5685</v>
      </c>
    </row>
    <row r="877" spans="1:2" x14ac:dyDescent="0.3">
      <c r="A877">
        <v>1125</v>
      </c>
      <c r="B877" t="s">
        <v>5686</v>
      </c>
    </row>
    <row r="878" spans="1:2" x14ac:dyDescent="0.3">
      <c r="A878">
        <v>1126</v>
      </c>
      <c r="B878" t="s">
        <v>5687</v>
      </c>
    </row>
    <row r="879" spans="1:2" x14ac:dyDescent="0.3">
      <c r="A879">
        <v>1127</v>
      </c>
      <c r="B879" t="s">
        <v>5688</v>
      </c>
    </row>
    <row r="880" spans="1:2" x14ac:dyDescent="0.3">
      <c r="A880">
        <v>1128</v>
      </c>
      <c r="B880" t="s">
        <v>5689</v>
      </c>
    </row>
    <row r="881" spans="1:2" x14ac:dyDescent="0.3">
      <c r="A881">
        <v>1129</v>
      </c>
      <c r="B881" t="s">
        <v>5690</v>
      </c>
    </row>
    <row r="882" spans="1:2" x14ac:dyDescent="0.3">
      <c r="A882">
        <v>1130</v>
      </c>
      <c r="B882" t="s">
        <v>5691</v>
      </c>
    </row>
    <row r="883" spans="1:2" x14ac:dyDescent="0.3">
      <c r="A883">
        <v>1131</v>
      </c>
      <c r="B883" t="s">
        <v>5692</v>
      </c>
    </row>
    <row r="884" spans="1:2" x14ac:dyDescent="0.3">
      <c r="A884">
        <v>1132</v>
      </c>
      <c r="B884" t="s">
        <v>5693</v>
      </c>
    </row>
    <row r="885" spans="1:2" x14ac:dyDescent="0.3">
      <c r="A885">
        <v>1133</v>
      </c>
      <c r="B885" t="s">
        <v>5694</v>
      </c>
    </row>
    <row r="886" spans="1:2" x14ac:dyDescent="0.3">
      <c r="A886">
        <v>1134</v>
      </c>
      <c r="B886" t="s">
        <v>5695</v>
      </c>
    </row>
    <row r="887" spans="1:2" x14ac:dyDescent="0.3">
      <c r="A887">
        <v>1135</v>
      </c>
      <c r="B887" t="s">
        <v>5696</v>
      </c>
    </row>
    <row r="888" spans="1:2" x14ac:dyDescent="0.3">
      <c r="A888">
        <v>1136</v>
      </c>
      <c r="B888" t="s">
        <v>5697</v>
      </c>
    </row>
    <row r="889" spans="1:2" x14ac:dyDescent="0.3">
      <c r="A889">
        <v>1137</v>
      </c>
      <c r="B889" t="s">
        <v>5698</v>
      </c>
    </row>
    <row r="890" spans="1:2" x14ac:dyDescent="0.3">
      <c r="A890">
        <v>1138</v>
      </c>
      <c r="B890" t="s">
        <v>5699</v>
      </c>
    </row>
    <row r="891" spans="1:2" x14ac:dyDescent="0.3">
      <c r="A891">
        <v>1139</v>
      </c>
      <c r="B891" t="s">
        <v>5700</v>
      </c>
    </row>
    <row r="892" spans="1:2" x14ac:dyDescent="0.3">
      <c r="A892">
        <v>1140</v>
      </c>
      <c r="B892" t="s">
        <v>5701</v>
      </c>
    </row>
    <row r="893" spans="1:2" x14ac:dyDescent="0.3">
      <c r="A893">
        <v>1141</v>
      </c>
      <c r="B893" t="s">
        <v>5702</v>
      </c>
    </row>
    <row r="894" spans="1:2" x14ac:dyDescent="0.3">
      <c r="A894">
        <v>1142</v>
      </c>
      <c r="B894" t="s">
        <v>5703</v>
      </c>
    </row>
    <row r="895" spans="1:2" x14ac:dyDescent="0.3">
      <c r="A895">
        <v>1143</v>
      </c>
      <c r="B895" t="s">
        <v>5704</v>
      </c>
    </row>
    <row r="896" spans="1:2" x14ac:dyDescent="0.3">
      <c r="A896">
        <v>1144</v>
      </c>
      <c r="B896" t="s">
        <v>5705</v>
      </c>
    </row>
    <row r="897" spans="1:2" x14ac:dyDescent="0.3">
      <c r="A897">
        <v>1145</v>
      </c>
      <c r="B897" t="s">
        <v>5706</v>
      </c>
    </row>
    <row r="898" spans="1:2" x14ac:dyDescent="0.3">
      <c r="A898">
        <v>1146</v>
      </c>
      <c r="B898" t="s">
        <v>5707</v>
      </c>
    </row>
    <row r="899" spans="1:2" x14ac:dyDescent="0.3">
      <c r="A899">
        <v>1147</v>
      </c>
      <c r="B899" t="s">
        <v>5708</v>
      </c>
    </row>
    <row r="900" spans="1:2" x14ac:dyDescent="0.3">
      <c r="A900">
        <v>1148</v>
      </c>
      <c r="B900" t="s">
        <v>5709</v>
      </c>
    </row>
    <row r="901" spans="1:2" x14ac:dyDescent="0.3">
      <c r="A901">
        <v>1149</v>
      </c>
      <c r="B901" t="s">
        <v>5710</v>
      </c>
    </row>
    <row r="902" spans="1:2" x14ac:dyDescent="0.3">
      <c r="A902">
        <v>1150</v>
      </c>
      <c r="B902" t="s">
        <v>5711</v>
      </c>
    </row>
    <row r="903" spans="1:2" x14ac:dyDescent="0.3">
      <c r="A903">
        <v>1151</v>
      </c>
      <c r="B903" t="s">
        <v>5712</v>
      </c>
    </row>
    <row r="904" spans="1:2" x14ac:dyDescent="0.3">
      <c r="A904">
        <v>1152</v>
      </c>
      <c r="B904" t="s">
        <v>5713</v>
      </c>
    </row>
    <row r="905" spans="1:2" x14ac:dyDescent="0.3">
      <c r="A905">
        <v>1153</v>
      </c>
      <c r="B905" t="s">
        <v>5714</v>
      </c>
    </row>
    <row r="906" spans="1:2" x14ac:dyDescent="0.3">
      <c r="A906">
        <v>1154</v>
      </c>
      <c r="B906" t="s">
        <v>5516</v>
      </c>
    </row>
    <row r="907" spans="1:2" x14ac:dyDescent="0.3">
      <c r="A907">
        <v>1155</v>
      </c>
      <c r="B907" t="s">
        <v>5715</v>
      </c>
    </row>
    <row r="908" spans="1:2" x14ac:dyDescent="0.3">
      <c r="A908">
        <v>1156</v>
      </c>
      <c r="B908" t="s">
        <v>5716</v>
      </c>
    </row>
    <row r="909" spans="1:2" x14ac:dyDescent="0.3">
      <c r="A909">
        <v>1157</v>
      </c>
      <c r="B909" t="s">
        <v>5717</v>
      </c>
    </row>
    <row r="910" spans="1:2" x14ac:dyDescent="0.3">
      <c r="A910">
        <v>1158</v>
      </c>
      <c r="B910" t="s">
        <v>5718</v>
      </c>
    </row>
    <row r="911" spans="1:2" x14ac:dyDescent="0.3">
      <c r="A911">
        <v>1159</v>
      </c>
      <c r="B911" t="s">
        <v>5719</v>
      </c>
    </row>
    <row r="912" spans="1:2" x14ac:dyDescent="0.3">
      <c r="A912">
        <v>1160</v>
      </c>
      <c r="B912" t="s">
        <v>5720</v>
      </c>
    </row>
    <row r="913" spans="1:2" x14ac:dyDescent="0.3">
      <c r="A913">
        <v>1161</v>
      </c>
      <c r="B913" t="s">
        <v>5721</v>
      </c>
    </row>
    <row r="914" spans="1:2" x14ac:dyDescent="0.3">
      <c r="A914">
        <v>1162</v>
      </c>
      <c r="B914" t="s">
        <v>5722</v>
      </c>
    </row>
    <row r="915" spans="1:2" x14ac:dyDescent="0.3">
      <c r="A915">
        <v>1163</v>
      </c>
      <c r="B915" t="s">
        <v>5723</v>
      </c>
    </row>
    <row r="916" spans="1:2" x14ac:dyDescent="0.3">
      <c r="A916">
        <v>1164</v>
      </c>
      <c r="B916" t="s">
        <v>5724</v>
      </c>
    </row>
    <row r="917" spans="1:2" x14ac:dyDescent="0.3">
      <c r="A917">
        <v>1165</v>
      </c>
      <c r="B917" t="s">
        <v>5725</v>
      </c>
    </row>
    <row r="918" spans="1:2" x14ac:dyDescent="0.3">
      <c r="A918">
        <v>1168</v>
      </c>
      <c r="B918" t="s">
        <v>5726</v>
      </c>
    </row>
    <row r="919" spans="1:2" x14ac:dyDescent="0.3">
      <c r="A919">
        <v>1169</v>
      </c>
      <c r="B919" t="s">
        <v>5727</v>
      </c>
    </row>
    <row r="920" spans="1:2" x14ac:dyDescent="0.3">
      <c r="A920">
        <v>1171</v>
      </c>
      <c r="B920" t="s">
        <v>5728</v>
      </c>
    </row>
    <row r="921" spans="1:2" x14ac:dyDescent="0.3">
      <c r="A921">
        <v>1172</v>
      </c>
      <c r="B921" t="s">
        <v>5729</v>
      </c>
    </row>
    <row r="922" spans="1:2" x14ac:dyDescent="0.3">
      <c r="A922">
        <v>1175</v>
      </c>
      <c r="B922" t="s">
        <v>5730</v>
      </c>
    </row>
    <row r="923" spans="1:2" x14ac:dyDescent="0.3">
      <c r="A923">
        <v>1177</v>
      </c>
      <c r="B923" t="s">
        <v>5731</v>
      </c>
    </row>
    <row r="924" spans="1:2" x14ac:dyDescent="0.3">
      <c r="A924">
        <v>1178</v>
      </c>
      <c r="B924" t="s">
        <v>5732</v>
      </c>
    </row>
    <row r="925" spans="1:2" x14ac:dyDescent="0.3">
      <c r="A925">
        <v>1179</v>
      </c>
      <c r="B925" t="s">
        <v>5733</v>
      </c>
    </row>
    <row r="926" spans="1:2" x14ac:dyDescent="0.3">
      <c r="A926">
        <v>1180</v>
      </c>
      <c r="B926" t="s">
        <v>5734</v>
      </c>
    </row>
    <row r="927" spans="1:2" x14ac:dyDescent="0.3">
      <c r="A927">
        <v>1181</v>
      </c>
      <c r="B927" t="s">
        <v>5735</v>
      </c>
    </row>
    <row r="928" spans="1:2" x14ac:dyDescent="0.3">
      <c r="A928">
        <v>1182</v>
      </c>
      <c r="B928" t="s">
        <v>5736</v>
      </c>
    </row>
    <row r="929" spans="1:2" x14ac:dyDescent="0.3">
      <c r="A929">
        <v>1183</v>
      </c>
      <c r="B929" t="s">
        <v>5737</v>
      </c>
    </row>
    <row r="930" spans="1:2" x14ac:dyDescent="0.3">
      <c r="A930">
        <v>1184</v>
      </c>
      <c r="B930" t="s">
        <v>5738</v>
      </c>
    </row>
    <row r="931" spans="1:2" x14ac:dyDescent="0.3">
      <c r="A931">
        <v>1185</v>
      </c>
      <c r="B931" t="s">
        <v>5739</v>
      </c>
    </row>
    <row r="932" spans="1:2" x14ac:dyDescent="0.3">
      <c r="A932">
        <v>1186</v>
      </c>
      <c r="B932" t="s">
        <v>5740</v>
      </c>
    </row>
    <row r="933" spans="1:2" x14ac:dyDescent="0.3">
      <c r="A933">
        <v>1187</v>
      </c>
      <c r="B933" t="s">
        <v>5741</v>
      </c>
    </row>
    <row r="934" spans="1:2" x14ac:dyDescent="0.3">
      <c r="A934">
        <v>1188</v>
      </c>
      <c r="B934" t="s">
        <v>5742</v>
      </c>
    </row>
    <row r="935" spans="1:2" x14ac:dyDescent="0.3">
      <c r="A935">
        <v>1189</v>
      </c>
      <c r="B935" t="s">
        <v>5743</v>
      </c>
    </row>
    <row r="936" spans="1:2" x14ac:dyDescent="0.3">
      <c r="A936">
        <v>1190</v>
      </c>
      <c r="B936" t="s">
        <v>5744</v>
      </c>
    </row>
    <row r="937" spans="1:2" x14ac:dyDescent="0.3">
      <c r="A937">
        <v>1191</v>
      </c>
      <c r="B937" t="s">
        <v>5745</v>
      </c>
    </row>
    <row r="938" spans="1:2" x14ac:dyDescent="0.3">
      <c r="A938">
        <v>1192</v>
      </c>
      <c r="B938" t="s">
        <v>5746</v>
      </c>
    </row>
    <row r="939" spans="1:2" x14ac:dyDescent="0.3">
      <c r="A939">
        <v>1193</v>
      </c>
      <c r="B939" t="s">
        <v>5747</v>
      </c>
    </row>
    <row r="940" spans="1:2" x14ac:dyDescent="0.3">
      <c r="A940">
        <v>1195</v>
      </c>
      <c r="B940" t="s">
        <v>5748</v>
      </c>
    </row>
    <row r="941" spans="1:2" x14ac:dyDescent="0.3">
      <c r="A941">
        <v>1196</v>
      </c>
      <c r="B941" t="s">
        <v>5749</v>
      </c>
    </row>
    <row r="942" spans="1:2" x14ac:dyDescent="0.3">
      <c r="A942">
        <v>1197</v>
      </c>
      <c r="B942" t="s">
        <v>5750</v>
      </c>
    </row>
    <row r="943" spans="1:2" x14ac:dyDescent="0.3">
      <c r="A943">
        <v>1198</v>
      </c>
      <c r="B943" t="s">
        <v>5751</v>
      </c>
    </row>
    <row r="944" spans="1:2" x14ac:dyDescent="0.3">
      <c r="A944">
        <v>1199</v>
      </c>
      <c r="B944" t="s">
        <v>5752</v>
      </c>
    </row>
    <row r="945" spans="1:2" x14ac:dyDescent="0.3">
      <c r="A945">
        <v>1200</v>
      </c>
      <c r="B945" t="s">
        <v>5753</v>
      </c>
    </row>
    <row r="946" spans="1:2" x14ac:dyDescent="0.3">
      <c r="A946">
        <v>1201</v>
      </c>
      <c r="B946" t="s">
        <v>5754</v>
      </c>
    </row>
    <row r="947" spans="1:2" x14ac:dyDescent="0.3">
      <c r="A947">
        <v>1202</v>
      </c>
      <c r="B947" t="s">
        <v>5755</v>
      </c>
    </row>
    <row r="948" spans="1:2" x14ac:dyDescent="0.3">
      <c r="A948">
        <v>1203</v>
      </c>
      <c r="B948" t="s">
        <v>5756</v>
      </c>
    </row>
    <row r="949" spans="1:2" x14ac:dyDescent="0.3">
      <c r="A949">
        <v>1204</v>
      </c>
      <c r="B949" t="s">
        <v>5757</v>
      </c>
    </row>
    <row r="950" spans="1:2" x14ac:dyDescent="0.3">
      <c r="A950">
        <v>1205</v>
      </c>
      <c r="B950" t="s">
        <v>5758</v>
      </c>
    </row>
    <row r="951" spans="1:2" x14ac:dyDescent="0.3">
      <c r="A951">
        <v>1206</v>
      </c>
      <c r="B951" t="s">
        <v>5759</v>
      </c>
    </row>
    <row r="952" spans="1:2" x14ac:dyDescent="0.3">
      <c r="A952">
        <v>1207</v>
      </c>
      <c r="B952" t="s">
        <v>5760</v>
      </c>
    </row>
    <row r="953" spans="1:2" x14ac:dyDescent="0.3">
      <c r="A953">
        <v>1208</v>
      </c>
      <c r="B953" t="s">
        <v>5761</v>
      </c>
    </row>
    <row r="954" spans="1:2" x14ac:dyDescent="0.3">
      <c r="A954">
        <v>1209</v>
      </c>
      <c r="B954" t="s">
        <v>5762</v>
      </c>
    </row>
    <row r="955" spans="1:2" x14ac:dyDescent="0.3">
      <c r="A955">
        <v>1210</v>
      </c>
      <c r="B955" t="s">
        <v>5763</v>
      </c>
    </row>
    <row r="956" spans="1:2" x14ac:dyDescent="0.3">
      <c r="A956">
        <v>1211</v>
      </c>
      <c r="B956" t="s">
        <v>5764</v>
      </c>
    </row>
    <row r="957" spans="1:2" x14ac:dyDescent="0.3">
      <c r="A957">
        <v>1212</v>
      </c>
      <c r="B957" t="s">
        <v>5765</v>
      </c>
    </row>
    <row r="958" spans="1:2" x14ac:dyDescent="0.3">
      <c r="A958">
        <v>1213</v>
      </c>
      <c r="B958" t="s">
        <v>5766</v>
      </c>
    </row>
    <row r="959" spans="1:2" x14ac:dyDescent="0.3">
      <c r="A959">
        <v>1214</v>
      </c>
      <c r="B959" t="s">
        <v>5767</v>
      </c>
    </row>
    <row r="960" spans="1:2" x14ac:dyDescent="0.3">
      <c r="A960">
        <v>1215</v>
      </c>
      <c r="B960" t="s">
        <v>5768</v>
      </c>
    </row>
    <row r="961" spans="1:2" x14ac:dyDescent="0.3">
      <c r="A961">
        <v>1216</v>
      </c>
      <c r="B961" t="s">
        <v>5769</v>
      </c>
    </row>
    <row r="962" spans="1:2" x14ac:dyDescent="0.3">
      <c r="A962">
        <v>1217</v>
      </c>
      <c r="B962" t="s">
        <v>5770</v>
      </c>
    </row>
    <row r="963" spans="1:2" x14ac:dyDescent="0.3">
      <c r="A963">
        <v>1218</v>
      </c>
      <c r="B963" t="s">
        <v>5771</v>
      </c>
    </row>
    <row r="964" spans="1:2" x14ac:dyDescent="0.3">
      <c r="A964">
        <v>1219</v>
      </c>
      <c r="B964" t="s">
        <v>5772</v>
      </c>
    </row>
    <row r="965" spans="1:2" x14ac:dyDescent="0.3">
      <c r="A965">
        <v>1220</v>
      </c>
      <c r="B965" t="s">
        <v>5773</v>
      </c>
    </row>
    <row r="966" spans="1:2" x14ac:dyDescent="0.3">
      <c r="A966">
        <v>1221</v>
      </c>
      <c r="B966" t="s">
        <v>5774</v>
      </c>
    </row>
    <row r="967" spans="1:2" x14ac:dyDescent="0.3">
      <c r="A967">
        <v>1222</v>
      </c>
      <c r="B967" t="s">
        <v>5775</v>
      </c>
    </row>
    <row r="968" spans="1:2" x14ac:dyDescent="0.3">
      <c r="A968">
        <v>1223</v>
      </c>
      <c r="B968" t="s">
        <v>5776</v>
      </c>
    </row>
    <row r="969" spans="1:2" x14ac:dyDescent="0.3">
      <c r="A969">
        <v>1224</v>
      </c>
      <c r="B969" t="s">
        <v>5777</v>
      </c>
    </row>
    <row r="970" spans="1:2" x14ac:dyDescent="0.3">
      <c r="A970">
        <v>1225</v>
      </c>
      <c r="B970" t="s">
        <v>5516</v>
      </c>
    </row>
    <row r="971" spans="1:2" x14ac:dyDescent="0.3">
      <c r="A971">
        <v>1226</v>
      </c>
      <c r="B971" t="s">
        <v>5778</v>
      </c>
    </row>
    <row r="972" spans="1:2" x14ac:dyDescent="0.3">
      <c r="A972">
        <v>1227</v>
      </c>
      <c r="B972" t="s">
        <v>5779</v>
      </c>
    </row>
    <row r="973" spans="1:2" x14ac:dyDescent="0.3">
      <c r="A973">
        <v>1228</v>
      </c>
      <c r="B973" t="s">
        <v>5780</v>
      </c>
    </row>
    <row r="974" spans="1:2" x14ac:dyDescent="0.3">
      <c r="A974">
        <v>1229</v>
      </c>
      <c r="B974" t="s">
        <v>5781</v>
      </c>
    </row>
    <row r="975" spans="1:2" x14ac:dyDescent="0.3">
      <c r="A975">
        <v>1230</v>
      </c>
      <c r="B975" t="s">
        <v>5782</v>
      </c>
    </row>
    <row r="976" spans="1:2" x14ac:dyDescent="0.3">
      <c r="A976">
        <v>1231</v>
      </c>
      <c r="B976" t="s">
        <v>5783</v>
      </c>
    </row>
    <row r="977" spans="1:2" x14ac:dyDescent="0.3">
      <c r="A977">
        <v>1232</v>
      </c>
      <c r="B977" t="s">
        <v>5784</v>
      </c>
    </row>
    <row r="978" spans="1:2" x14ac:dyDescent="0.3">
      <c r="A978">
        <v>1233</v>
      </c>
      <c r="B978" t="s">
        <v>5785</v>
      </c>
    </row>
    <row r="979" spans="1:2" x14ac:dyDescent="0.3">
      <c r="A979">
        <v>1234</v>
      </c>
      <c r="B979" t="s">
        <v>5786</v>
      </c>
    </row>
    <row r="980" spans="1:2" x14ac:dyDescent="0.3">
      <c r="A980">
        <v>1235</v>
      </c>
      <c r="B980" t="s">
        <v>5787</v>
      </c>
    </row>
    <row r="981" spans="1:2" x14ac:dyDescent="0.3">
      <c r="A981">
        <v>1236</v>
      </c>
      <c r="B981" t="s">
        <v>5788</v>
      </c>
    </row>
    <row r="982" spans="1:2" x14ac:dyDescent="0.3">
      <c r="A982">
        <v>1237</v>
      </c>
      <c r="B982" t="s">
        <v>5789</v>
      </c>
    </row>
    <row r="983" spans="1:2" x14ac:dyDescent="0.3">
      <c r="A983">
        <v>1238</v>
      </c>
      <c r="B983" t="s">
        <v>5790</v>
      </c>
    </row>
    <row r="984" spans="1:2" x14ac:dyDescent="0.3">
      <c r="A984">
        <v>1239</v>
      </c>
      <c r="B984" t="s">
        <v>5791</v>
      </c>
    </row>
    <row r="985" spans="1:2" x14ac:dyDescent="0.3">
      <c r="A985">
        <v>1240</v>
      </c>
      <c r="B985" t="s">
        <v>5792</v>
      </c>
    </row>
    <row r="986" spans="1:2" x14ac:dyDescent="0.3">
      <c r="A986">
        <v>1241</v>
      </c>
      <c r="B986" t="s">
        <v>5793</v>
      </c>
    </row>
    <row r="987" spans="1:2" x14ac:dyDescent="0.3">
      <c r="A987">
        <v>1242</v>
      </c>
      <c r="B987" t="s">
        <v>5794</v>
      </c>
    </row>
    <row r="988" spans="1:2" x14ac:dyDescent="0.3">
      <c r="A988">
        <v>1243</v>
      </c>
      <c r="B988" t="s">
        <v>5795</v>
      </c>
    </row>
    <row r="989" spans="1:2" x14ac:dyDescent="0.3">
      <c r="A989">
        <v>1244</v>
      </c>
      <c r="B989" t="s">
        <v>5796</v>
      </c>
    </row>
    <row r="990" spans="1:2" x14ac:dyDescent="0.3">
      <c r="A990">
        <v>1245</v>
      </c>
      <c r="B990" t="s">
        <v>5797</v>
      </c>
    </row>
    <row r="991" spans="1:2" x14ac:dyDescent="0.3">
      <c r="A991">
        <v>1246</v>
      </c>
      <c r="B991" t="s">
        <v>5798</v>
      </c>
    </row>
    <row r="992" spans="1:2" x14ac:dyDescent="0.3">
      <c r="A992">
        <v>1247</v>
      </c>
      <c r="B992" t="s">
        <v>5799</v>
      </c>
    </row>
    <row r="993" spans="1:2" x14ac:dyDescent="0.3">
      <c r="A993">
        <v>1249</v>
      </c>
      <c r="B993" t="s">
        <v>5726</v>
      </c>
    </row>
    <row r="994" spans="1:2" x14ac:dyDescent="0.3">
      <c r="A994">
        <v>1250</v>
      </c>
      <c r="B994" t="s">
        <v>5800</v>
      </c>
    </row>
    <row r="995" spans="1:2" x14ac:dyDescent="0.3">
      <c r="A995">
        <v>1251</v>
      </c>
      <c r="B995" t="s">
        <v>5801</v>
      </c>
    </row>
    <row r="996" spans="1:2" x14ac:dyDescent="0.3">
      <c r="A996">
        <v>1252</v>
      </c>
      <c r="B996" t="s">
        <v>5802</v>
      </c>
    </row>
    <row r="997" spans="1:2" x14ac:dyDescent="0.3">
      <c r="A997">
        <v>1253</v>
      </c>
      <c r="B997" t="s">
        <v>5803</v>
      </c>
    </row>
    <row r="998" spans="1:2" x14ac:dyDescent="0.3">
      <c r="A998">
        <v>1254</v>
      </c>
      <c r="B998" t="s">
        <v>5804</v>
      </c>
    </row>
    <row r="999" spans="1:2" x14ac:dyDescent="0.3">
      <c r="A999">
        <v>1255</v>
      </c>
      <c r="B999" t="s">
        <v>5805</v>
      </c>
    </row>
    <row r="1000" spans="1:2" x14ac:dyDescent="0.3">
      <c r="A1000">
        <v>1256</v>
      </c>
      <c r="B1000" t="s">
        <v>5806</v>
      </c>
    </row>
    <row r="1001" spans="1:2" x14ac:dyDescent="0.3">
      <c r="A1001">
        <v>1257</v>
      </c>
      <c r="B1001" t="s">
        <v>5807</v>
      </c>
    </row>
    <row r="1002" spans="1:2" x14ac:dyDescent="0.3">
      <c r="A1002">
        <v>1258</v>
      </c>
      <c r="B1002" t="s">
        <v>5808</v>
      </c>
    </row>
    <row r="1003" spans="1:2" x14ac:dyDescent="0.3">
      <c r="A1003">
        <v>1259</v>
      </c>
      <c r="B1003" t="s">
        <v>5809</v>
      </c>
    </row>
    <row r="1004" spans="1:2" x14ac:dyDescent="0.3">
      <c r="A1004">
        <v>1260</v>
      </c>
      <c r="B1004" t="s">
        <v>5810</v>
      </c>
    </row>
    <row r="1005" spans="1:2" x14ac:dyDescent="0.3">
      <c r="A1005">
        <v>1261</v>
      </c>
      <c r="B1005" t="s">
        <v>5811</v>
      </c>
    </row>
    <row r="1006" spans="1:2" x14ac:dyDescent="0.3">
      <c r="A1006">
        <v>1262</v>
      </c>
      <c r="B1006" t="s">
        <v>5812</v>
      </c>
    </row>
    <row r="1007" spans="1:2" x14ac:dyDescent="0.3">
      <c r="A1007">
        <v>1263</v>
      </c>
      <c r="B1007" t="s">
        <v>5516</v>
      </c>
    </row>
    <row r="1008" spans="1:2" x14ac:dyDescent="0.3">
      <c r="A1008">
        <v>1264</v>
      </c>
      <c r="B1008" t="s">
        <v>5813</v>
      </c>
    </row>
    <row r="1009" spans="1:2" x14ac:dyDescent="0.3">
      <c r="A1009">
        <v>1265</v>
      </c>
      <c r="B1009" t="s">
        <v>5814</v>
      </c>
    </row>
    <row r="1010" spans="1:2" x14ac:dyDescent="0.3">
      <c r="A1010">
        <v>1266</v>
      </c>
      <c r="B1010" t="s">
        <v>5815</v>
      </c>
    </row>
    <row r="1011" spans="1:2" x14ac:dyDescent="0.3">
      <c r="A1011">
        <v>1267</v>
      </c>
      <c r="B1011" t="s">
        <v>5816</v>
      </c>
    </row>
    <row r="1012" spans="1:2" x14ac:dyDescent="0.3">
      <c r="A1012">
        <v>1268</v>
      </c>
      <c r="B1012" t="s">
        <v>5817</v>
      </c>
    </row>
    <row r="1013" spans="1:2" x14ac:dyDescent="0.3">
      <c r="A1013">
        <v>1269</v>
      </c>
      <c r="B1013" t="s">
        <v>5818</v>
      </c>
    </row>
    <row r="1014" spans="1:2" x14ac:dyDescent="0.3">
      <c r="A1014">
        <v>1270</v>
      </c>
      <c r="B1014" t="s">
        <v>5819</v>
      </c>
    </row>
    <row r="1015" spans="1:2" x14ac:dyDescent="0.3">
      <c r="A1015">
        <v>1271</v>
      </c>
      <c r="B1015" t="s">
        <v>5820</v>
      </c>
    </row>
    <row r="1016" spans="1:2" x14ac:dyDescent="0.3">
      <c r="A1016">
        <v>1272</v>
      </c>
      <c r="B1016" t="s">
        <v>5821</v>
      </c>
    </row>
    <row r="1017" spans="1:2" x14ac:dyDescent="0.3">
      <c r="A1017">
        <v>1273</v>
      </c>
      <c r="B1017" t="s">
        <v>5822</v>
      </c>
    </row>
    <row r="1018" spans="1:2" x14ac:dyDescent="0.3">
      <c r="A1018">
        <v>1274</v>
      </c>
      <c r="B1018" t="s">
        <v>5779</v>
      </c>
    </row>
    <row r="1019" spans="1:2" x14ac:dyDescent="0.3">
      <c r="A1019">
        <v>1275</v>
      </c>
      <c r="B1019" t="s">
        <v>5823</v>
      </c>
    </row>
    <row r="1020" spans="1:2" x14ac:dyDescent="0.3">
      <c r="A1020">
        <v>1276</v>
      </c>
      <c r="B1020" t="s">
        <v>5824</v>
      </c>
    </row>
    <row r="1021" spans="1:2" x14ac:dyDescent="0.3">
      <c r="A1021">
        <v>1277</v>
      </c>
      <c r="B1021" t="s">
        <v>5825</v>
      </c>
    </row>
    <row r="1022" spans="1:2" x14ac:dyDescent="0.3">
      <c r="A1022">
        <v>1278</v>
      </c>
      <c r="B1022" t="s">
        <v>5826</v>
      </c>
    </row>
    <row r="1023" spans="1:2" x14ac:dyDescent="0.3">
      <c r="A1023">
        <v>1279</v>
      </c>
      <c r="B1023" t="s">
        <v>5827</v>
      </c>
    </row>
    <row r="1024" spans="1:2" x14ac:dyDescent="0.3">
      <c r="A1024">
        <v>1280</v>
      </c>
      <c r="B1024" t="s">
        <v>5828</v>
      </c>
    </row>
    <row r="1025" spans="1:2" x14ac:dyDescent="0.3">
      <c r="A1025">
        <v>1281</v>
      </c>
      <c r="B1025" t="s">
        <v>5829</v>
      </c>
    </row>
    <row r="1026" spans="1:2" x14ac:dyDescent="0.3">
      <c r="A1026">
        <v>1282</v>
      </c>
      <c r="B1026" t="s">
        <v>5830</v>
      </c>
    </row>
    <row r="1027" spans="1:2" x14ac:dyDescent="0.3">
      <c r="A1027">
        <v>1283</v>
      </c>
      <c r="B1027" t="s">
        <v>5831</v>
      </c>
    </row>
    <row r="1028" spans="1:2" x14ac:dyDescent="0.3">
      <c r="A1028">
        <v>1284</v>
      </c>
      <c r="B1028" t="s">
        <v>5832</v>
      </c>
    </row>
    <row r="1029" spans="1:2" x14ac:dyDescent="0.3">
      <c r="A1029">
        <v>1285</v>
      </c>
      <c r="B1029" t="s">
        <v>5833</v>
      </c>
    </row>
    <row r="1030" spans="1:2" x14ac:dyDescent="0.3">
      <c r="A1030">
        <v>1286</v>
      </c>
      <c r="B1030" t="s">
        <v>5834</v>
      </c>
    </row>
    <row r="1031" spans="1:2" x14ac:dyDescent="0.3">
      <c r="A1031">
        <v>1287</v>
      </c>
      <c r="B1031" t="s">
        <v>5835</v>
      </c>
    </row>
    <row r="1032" spans="1:2" x14ac:dyDescent="0.3">
      <c r="A1032">
        <v>1288</v>
      </c>
      <c r="B1032" t="s">
        <v>5836</v>
      </c>
    </row>
    <row r="1033" spans="1:2" x14ac:dyDescent="0.3">
      <c r="A1033">
        <v>1289</v>
      </c>
      <c r="B1033" t="s">
        <v>5837</v>
      </c>
    </row>
    <row r="1034" spans="1:2" x14ac:dyDescent="0.3">
      <c r="A1034">
        <v>1290</v>
      </c>
      <c r="B1034" t="s">
        <v>5838</v>
      </c>
    </row>
    <row r="1035" spans="1:2" x14ac:dyDescent="0.3">
      <c r="A1035">
        <v>1291</v>
      </c>
      <c r="B1035" t="s">
        <v>5839</v>
      </c>
    </row>
    <row r="1036" spans="1:2" x14ac:dyDescent="0.3">
      <c r="A1036">
        <v>1292</v>
      </c>
      <c r="B1036" t="s">
        <v>5840</v>
      </c>
    </row>
    <row r="1037" spans="1:2" x14ac:dyDescent="0.3">
      <c r="A1037">
        <v>1293</v>
      </c>
      <c r="B1037" t="s">
        <v>5841</v>
      </c>
    </row>
    <row r="1038" spans="1:2" x14ac:dyDescent="0.3">
      <c r="A1038">
        <v>1294</v>
      </c>
      <c r="B1038" t="s">
        <v>5842</v>
      </c>
    </row>
    <row r="1039" spans="1:2" x14ac:dyDescent="0.3">
      <c r="A1039">
        <v>1295</v>
      </c>
      <c r="B1039" t="s">
        <v>5843</v>
      </c>
    </row>
    <row r="1040" spans="1:2" x14ac:dyDescent="0.3">
      <c r="A1040">
        <v>1298</v>
      </c>
      <c r="B1040" t="s">
        <v>5844</v>
      </c>
    </row>
    <row r="1041" spans="1:2" x14ac:dyDescent="0.3">
      <c r="A1041">
        <v>1299</v>
      </c>
      <c r="B1041" t="s">
        <v>5845</v>
      </c>
    </row>
    <row r="1042" spans="1:2" x14ac:dyDescent="0.3">
      <c r="A1042">
        <v>1300</v>
      </c>
      <c r="B1042" t="s">
        <v>5846</v>
      </c>
    </row>
    <row r="1043" spans="1:2" x14ac:dyDescent="0.3">
      <c r="A1043">
        <v>1301</v>
      </c>
      <c r="B1043" t="s">
        <v>5847</v>
      </c>
    </row>
    <row r="1044" spans="1:2" x14ac:dyDescent="0.3">
      <c r="A1044">
        <v>1302</v>
      </c>
      <c r="B1044" t="s">
        <v>5848</v>
      </c>
    </row>
    <row r="1045" spans="1:2" x14ac:dyDescent="0.3">
      <c r="A1045">
        <v>1303</v>
      </c>
      <c r="B1045" t="s">
        <v>5849</v>
      </c>
    </row>
    <row r="1046" spans="1:2" x14ac:dyDescent="0.3">
      <c r="A1046">
        <v>1305</v>
      </c>
      <c r="B1046" t="s">
        <v>5850</v>
      </c>
    </row>
    <row r="1047" spans="1:2" x14ac:dyDescent="0.3">
      <c r="A1047">
        <v>1306</v>
      </c>
      <c r="B1047" t="s">
        <v>5851</v>
      </c>
    </row>
    <row r="1048" spans="1:2" x14ac:dyDescent="0.3">
      <c r="A1048">
        <v>1307</v>
      </c>
      <c r="B1048" t="s">
        <v>5852</v>
      </c>
    </row>
    <row r="1049" spans="1:2" x14ac:dyDescent="0.3">
      <c r="A1049">
        <v>1308</v>
      </c>
      <c r="B1049" t="s">
        <v>5853</v>
      </c>
    </row>
    <row r="1050" spans="1:2" x14ac:dyDescent="0.3">
      <c r="A1050">
        <v>1309</v>
      </c>
      <c r="B1050" t="s">
        <v>5854</v>
      </c>
    </row>
    <row r="1051" spans="1:2" x14ac:dyDescent="0.3">
      <c r="A1051">
        <v>1311</v>
      </c>
      <c r="B1051" t="s">
        <v>5855</v>
      </c>
    </row>
    <row r="1052" spans="1:2" x14ac:dyDescent="0.3">
      <c r="A1052">
        <v>1312</v>
      </c>
      <c r="B1052" t="s">
        <v>5856</v>
      </c>
    </row>
    <row r="1053" spans="1:2" x14ac:dyDescent="0.3">
      <c r="A1053">
        <v>1313</v>
      </c>
      <c r="B1053" t="s">
        <v>5857</v>
      </c>
    </row>
    <row r="1054" spans="1:2" x14ac:dyDescent="0.3">
      <c r="A1054">
        <v>1314</v>
      </c>
      <c r="B1054" t="s">
        <v>5858</v>
      </c>
    </row>
    <row r="1055" spans="1:2" x14ac:dyDescent="0.3">
      <c r="A1055">
        <v>1315</v>
      </c>
      <c r="B1055" t="s">
        <v>5859</v>
      </c>
    </row>
    <row r="1056" spans="1:2" x14ac:dyDescent="0.3">
      <c r="A1056">
        <v>1316</v>
      </c>
      <c r="B1056" t="s">
        <v>5860</v>
      </c>
    </row>
    <row r="1057" spans="1:2" x14ac:dyDescent="0.3">
      <c r="A1057">
        <v>1317</v>
      </c>
      <c r="B1057" t="s">
        <v>5516</v>
      </c>
    </row>
    <row r="1058" spans="1:2" x14ac:dyDescent="0.3">
      <c r="A1058">
        <v>1319</v>
      </c>
      <c r="B1058" t="s">
        <v>5861</v>
      </c>
    </row>
    <row r="1059" spans="1:2" x14ac:dyDescent="0.3">
      <c r="A1059">
        <v>1320</v>
      </c>
      <c r="B1059" t="s">
        <v>5862</v>
      </c>
    </row>
    <row r="1060" spans="1:2" x14ac:dyDescent="0.3">
      <c r="A1060">
        <v>1321</v>
      </c>
      <c r="B1060" t="s">
        <v>5863</v>
      </c>
    </row>
    <row r="1061" spans="1:2" x14ac:dyDescent="0.3">
      <c r="A1061">
        <v>1322</v>
      </c>
      <c r="B1061" t="s">
        <v>5864</v>
      </c>
    </row>
    <row r="1062" spans="1:2" x14ac:dyDescent="0.3">
      <c r="A1062">
        <v>1323</v>
      </c>
      <c r="B1062" t="s">
        <v>5865</v>
      </c>
    </row>
    <row r="1063" spans="1:2" x14ac:dyDescent="0.3">
      <c r="A1063">
        <v>1324</v>
      </c>
      <c r="B1063" t="s">
        <v>5866</v>
      </c>
    </row>
    <row r="1064" spans="1:2" x14ac:dyDescent="0.3">
      <c r="A1064">
        <v>1325</v>
      </c>
      <c r="B1064" t="s">
        <v>5867</v>
      </c>
    </row>
    <row r="1065" spans="1:2" x14ac:dyDescent="0.3">
      <c r="A1065">
        <v>1326</v>
      </c>
      <c r="B1065" t="s">
        <v>5868</v>
      </c>
    </row>
    <row r="1066" spans="1:2" x14ac:dyDescent="0.3">
      <c r="A1066">
        <v>1329</v>
      </c>
      <c r="B1066" t="s">
        <v>5869</v>
      </c>
    </row>
    <row r="1067" spans="1:2" x14ac:dyDescent="0.3">
      <c r="A1067">
        <v>1330</v>
      </c>
      <c r="B1067" t="s">
        <v>5870</v>
      </c>
    </row>
    <row r="1068" spans="1:2" x14ac:dyDescent="0.3">
      <c r="A1068">
        <v>1331</v>
      </c>
      <c r="B1068" t="s">
        <v>5871</v>
      </c>
    </row>
    <row r="1069" spans="1:2" x14ac:dyDescent="0.3">
      <c r="A1069">
        <v>1332</v>
      </c>
      <c r="B1069" t="s">
        <v>5872</v>
      </c>
    </row>
    <row r="1070" spans="1:2" x14ac:dyDescent="0.3">
      <c r="A1070">
        <v>1333</v>
      </c>
      <c r="B1070" t="s">
        <v>5873</v>
      </c>
    </row>
    <row r="1071" spans="1:2" x14ac:dyDescent="0.3">
      <c r="A1071">
        <v>1334</v>
      </c>
      <c r="B1071" t="s">
        <v>5874</v>
      </c>
    </row>
    <row r="1072" spans="1:2" x14ac:dyDescent="0.3">
      <c r="A1072">
        <v>1335</v>
      </c>
      <c r="B1072" t="s">
        <v>5875</v>
      </c>
    </row>
    <row r="1073" spans="1:2" x14ac:dyDescent="0.3">
      <c r="A1073">
        <v>1336</v>
      </c>
      <c r="B1073" t="s">
        <v>5876</v>
      </c>
    </row>
    <row r="1074" spans="1:2" x14ac:dyDescent="0.3">
      <c r="A1074">
        <v>1337</v>
      </c>
      <c r="B1074" t="s">
        <v>5877</v>
      </c>
    </row>
    <row r="1075" spans="1:2" x14ac:dyDescent="0.3">
      <c r="A1075">
        <v>1338</v>
      </c>
      <c r="B1075" t="s">
        <v>5878</v>
      </c>
    </row>
    <row r="1076" spans="1:2" x14ac:dyDescent="0.3">
      <c r="A1076">
        <v>1339</v>
      </c>
      <c r="B1076" t="s">
        <v>5779</v>
      </c>
    </row>
    <row r="1077" spans="1:2" x14ac:dyDescent="0.3">
      <c r="A1077">
        <v>1340</v>
      </c>
      <c r="B1077" t="s">
        <v>5879</v>
      </c>
    </row>
    <row r="1078" spans="1:2" x14ac:dyDescent="0.3">
      <c r="A1078">
        <v>1341</v>
      </c>
      <c r="B1078" t="s">
        <v>5880</v>
      </c>
    </row>
    <row r="1079" spans="1:2" x14ac:dyDescent="0.3">
      <c r="A1079">
        <v>1342</v>
      </c>
      <c r="B1079" t="s">
        <v>5881</v>
      </c>
    </row>
    <row r="1080" spans="1:2" x14ac:dyDescent="0.3">
      <c r="A1080">
        <v>1343</v>
      </c>
      <c r="B1080" t="s">
        <v>5882</v>
      </c>
    </row>
    <row r="1081" spans="1:2" x14ac:dyDescent="0.3">
      <c r="A1081">
        <v>1344</v>
      </c>
      <c r="B1081" t="s">
        <v>5883</v>
      </c>
    </row>
    <row r="1082" spans="1:2" x14ac:dyDescent="0.3">
      <c r="A1082">
        <v>1345</v>
      </c>
      <c r="B1082" t="s">
        <v>5884</v>
      </c>
    </row>
    <row r="1083" spans="1:2" x14ac:dyDescent="0.3">
      <c r="A1083">
        <v>1346</v>
      </c>
      <c r="B1083" t="s">
        <v>5885</v>
      </c>
    </row>
    <row r="1084" spans="1:2" x14ac:dyDescent="0.3">
      <c r="A1084">
        <v>1347</v>
      </c>
      <c r="B1084" t="s">
        <v>5886</v>
      </c>
    </row>
    <row r="1085" spans="1:2" x14ac:dyDescent="0.3">
      <c r="A1085">
        <v>1348</v>
      </c>
      <c r="B1085" t="s">
        <v>5887</v>
      </c>
    </row>
    <row r="1086" spans="1:2" x14ac:dyDescent="0.3">
      <c r="A1086">
        <v>1349</v>
      </c>
      <c r="B1086" t="s">
        <v>5888</v>
      </c>
    </row>
    <row r="1087" spans="1:2" x14ac:dyDescent="0.3">
      <c r="A1087">
        <v>1350</v>
      </c>
      <c r="B1087" t="s">
        <v>5889</v>
      </c>
    </row>
    <row r="1088" spans="1:2" x14ac:dyDescent="0.3">
      <c r="A1088">
        <v>1351</v>
      </c>
      <c r="B1088" t="s">
        <v>5890</v>
      </c>
    </row>
    <row r="1089" spans="1:2" x14ac:dyDescent="0.3">
      <c r="A1089">
        <v>1352</v>
      </c>
      <c r="B1089" t="s">
        <v>5891</v>
      </c>
    </row>
    <row r="1090" spans="1:2" x14ac:dyDescent="0.3">
      <c r="A1090">
        <v>1353</v>
      </c>
      <c r="B1090" t="s">
        <v>5892</v>
      </c>
    </row>
    <row r="1091" spans="1:2" x14ac:dyDescent="0.3">
      <c r="A1091">
        <v>1354</v>
      </c>
      <c r="B1091" t="s">
        <v>5893</v>
      </c>
    </row>
    <row r="1092" spans="1:2" x14ac:dyDescent="0.3">
      <c r="A1092">
        <v>1355</v>
      </c>
      <c r="B1092" t="s">
        <v>5894</v>
      </c>
    </row>
    <row r="1093" spans="1:2" x14ac:dyDescent="0.3">
      <c r="A1093">
        <v>1356</v>
      </c>
      <c r="B1093" t="s">
        <v>5895</v>
      </c>
    </row>
    <row r="1094" spans="1:2" x14ac:dyDescent="0.3">
      <c r="A1094">
        <v>1357</v>
      </c>
      <c r="B1094" t="s">
        <v>5896</v>
      </c>
    </row>
    <row r="1095" spans="1:2" x14ac:dyDescent="0.3">
      <c r="A1095">
        <v>1358</v>
      </c>
      <c r="B1095" t="s">
        <v>5897</v>
      </c>
    </row>
    <row r="1096" spans="1:2" x14ac:dyDescent="0.3">
      <c r="A1096">
        <v>1359</v>
      </c>
      <c r="B1096" t="s">
        <v>5898</v>
      </c>
    </row>
    <row r="1097" spans="1:2" x14ac:dyDescent="0.3">
      <c r="A1097">
        <v>1360</v>
      </c>
      <c r="B1097" t="s">
        <v>5899</v>
      </c>
    </row>
    <row r="1098" spans="1:2" x14ac:dyDescent="0.3">
      <c r="A1098">
        <v>1361</v>
      </c>
      <c r="B1098" t="s">
        <v>5900</v>
      </c>
    </row>
    <row r="1099" spans="1:2" x14ac:dyDescent="0.3">
      <c r="A1099">
        <v>1362</v>
      </c>
      <c r="B1099" t="s">
        <v>5901</v>
      </c>
    </row>
    <row r="1100" spans="1:2" x14ac:dyDescent="0.3">
      <c r="A1100">
        <v>1363</v>
      </c>
      <c r="B1100" t="s">
        <v>5902</v>
      </c>
    </row>
    <row r="1101" spans="1:2" x14ac:dyDescent="0.3">
      <c r="A1101">
        <v>1364</v>
      </c>
      <c r="B1101" t="s">
        <v>5903</v>
      </c>
    </row>
    <row r="1102" spans="1:2" x14ac:dyDescent="0.3">
      <c r="A1102">
        <v>1365</v>
      </c>
      <c r="B1102" t="s">
        <v>5904</v>
      </c>
    </row>
    <row r="1103" spans="1:2" x14ac:dyDescent="0.3">
      <c r="A1103">
        <v>1366</v>
      </c>
      <c r="B1103" t="s">
        <v>5905</v>
      </c>
    </row>
    <row r="1104" spans="1:2" x14ac:dyDescent="0.3">
      <c r="A1104">
        <v>1367</v>
      </c>
      <c r="B1104" t="s">
        <v>5906</v>
      </c>
    </row>
    <row r="1105" spans="1:2" x14ac:dyDescent="0.3">
      <c r="A1105">
        <v>1368</v>
      </c>
      <c r="B1105" t="s">
        <v>5907</v>
      </c>
    </row>
    <row r="1106" spans="1:2" x14ac:dyDescent="0.3">
      <c r="A1106">
        <v>1369</v>
      </c>
      <c r="B1106" t="s">
        <v>5908</v>
      </c>
    </row>
    <row r="1107" spans="1:2" x14ac:dyDescent="0.3">
      <c r="A1107">
        <v>1370</v>
      </c>
      <c r="B1107" t="s">
        <v>5909</v>
      </c>
    </row>
    <row r="1108" spans="1:2" x14ac:dyDescent="0.3">
      <c r="A1108">
        <v>1371</v>
      </c>
      <c r="B1108" t="s">
        <v>5910</v>
      </c>
    </row>
    <row r="1109" spans="1:2" x14ac:dyDescent="0.3">
      <c r="A1109">
        <v>1372</v>
      </c>
      <c r="B1109" t="s">
        <v>5911</v>
      </c>
    </row>
    <row r="1110" spans="1:2" x14ac:dyDescent="0.3">
      <c r="A1110">
        <v>1373</v>
      </c>
      <c r="B1110" t="s">
        <v>5912</v>
      </c>
    </row>
    <row r="1111" spans="1:2" x14ac:dyDescent="0.3">
      <c r="A1111">
        <v>1374</v>
      </c>
      <c r="B1111" t="s">
        <v>5913</v>
      </c>
    </row>
    <row r="1112" spans="1:2" x14ac:dyDescent="0.3">
      <c r="A1112">
        <v>1375</v>
      </c>
      <c r="B1112" t="s">
        <v>5914</v>
      </c>
    </row>
    <row r="1113" spans="1:2" x14ac:dyDescent="0.3">
      <c r="A1113">
        <v>1376</v>
      </c>
      <c r="B1113" t="s">
        <v>5915</v>
      </c>
    </row>
    <row r="1114" spans="1:2" x14ac:dyDescent="0.3">
      <c r="A1114">
        <v>1377</v>
      </c>
      <c r="B1114" t="s">
        <v>5916</v>
      </c>
    </row>
    <row r="1115" spans="1:2" x14ac:dyDescent="0.3">
      <c r="A1115">
        <v>1378</v>
      </c>
      <c r="B1115" t="s">
        <v>5917</v>
      </c>
    </row>
    <row r="1116" spans="1:2" x14ac:dyDescent="0.3">
      <c r="A1116">
        <v>1379</v>
      </c>
      <c r="B1116" t="s">
        <v>5918</v>
      </c>
    </row>
    <row r="1117" spans="1:2" x14ac:dyDescent="0.3">
      <c r="A1117">
        <v>1380</v>
      </c>
      <c r="B1117" t="s">
        <v>5919</v>
      </c>
    </row>
    <row r="1118" spans="1:2" x14ac:dyDescent="0.3">
      <c r="A1118">
        <v>1381</v>
      </c>
      <c r="B1118" t="s">
        <v>5920</v>
      </c>
    </row>
    <row r="1119" spans="1:2" x14ac:dyDescent="0.3">
      <c r="A1119">
        <v>1382</v>
      </c>
      <c r="B1119" t="s">
        <v>5921</v>
      </c>
    </row>
    <row r="1120" spans="1:2" x14ac:dyDescent="0.3">
      <c r="A1120">
        <v>1383</v>
      </c>
      <c r="B1120" t="s">
        <v>5922</v>
      </c>
    </row>
    <row r="1121" spans="1:2" x14ac:dyDescent="0.3">
      <c r="A1121">
        <v>1384</v>
      </c>
      <c r="B1121" t="s">
        <v>5923</v>
      </c>
    </row>
    <row r="1122" spans="1:2" x14ac:dyDescent="0.3">
      <c r="A1122">
        <v>1385</v>
      </c>
      <c r="B1122" t="s">
        <v>5516</v>
      </c>
    </row>
    <row r="1123" spans="1:2" x14ac:dyDescent="0.3">
      <c r="A1123">
        <v>1386</v>
      </c>
      <c r="B1123" t="s">
        <v>5924</v>
      </c>
    </row>
    <row r="1124" spans="1:2" x14ac:dyDescent="0.3">
      <c r="A1124">
        <v>1387</v>
      </c>
      <c r="B1124" t="s">
        <v>5925</v>
      </c>
    </row>
    <row r="1125" spans="1:2" x14ac:dyDescent="0.3">
      <c r="A1125">
        <v>1388</v>
      </c>
      <c r="B1125" t="s">
        <v>5926</v>
      </c>
    </row>
    <row r="1126" spans="1:2" x14ac:dyDescent="0.3">
      <c r="A1126">
        <v>1389</v>
      </c>
      <c r="B1126" t="s">
        <v>5927</v>
      </c>
    </row>
    <row r="1127" spans="1:2" x14ac:dyDescent="0.3">
      <c r="A1127">
        <v>1390</v>
      </c>
      <c r="B1127" t="s">
        <v>5928</v>
      </c>
    </row>
    <row r="1128" spans="1:2" x14ac:dyDescent="0.3">
      <c r="A1128">
        <v>1391</v>
      </c>
      <c r="B1128" t="s">
        <v>4855</v>
      </c>
    </row>
    <row r="1129" spans="1:2" x14ac:dyDescent="0.3">
      <c r="A1129">
        <v>1392</v>
      </c>
      <c r="B1129" t="s">
        <v>5929</v>
      </c>
    </row>
    <row r="1130" spans="1:2" x14ac:dyDescent="0.3">
      <c r="A1130">
        <v>1393</v>
      </c>
      <c r="B1130" t="s">
        <v>5930</v>
      </c>
    </row>
    <row r="1131" spans="1:2" x14ac:dyDescent="0.3">
      <c r="A1131">
        <v>1394</v>
      </c>
      <c r="B1131" t="s">
        <v>5931</v>
      </c>
    </row>
    <row r="1132" spans="1:2" x14ac:dyDescent="0.3">
      <c r="A1132">
        <v>1395</v>
      </c>
      <c r="B1132" t="s">
        <v>5932</v>
      </c>
    </row>
    <row r="1133" spans="1:2" x14ac:dyDescent="0.3">
      <c r="A1133">
        <v>1396</v>
      </c>
      <c r="B1133" t="s">
        <v>5933</v>
      </c>
    </row>
    <row r="1134" spans="1:2" x14ac:dyDescent="0.3">
      <c r="A1134">
        <v>1397</v>
      </c>
      <c r="B1134" t="s">
        <v>5934</v>
      </c>
    </row>
    <row r="1135" spans="1:2" x14ac:dyDescent="0.3">
      <c r="A1135">
        <v>1399</v>
      </c>
      <c r="B1135" t="s">
        <v>5935</v>
      </c>
    </row>
    <row r="1136" spans="1:2" x14ac:dyDescent="0.3">
      <c r="A1136">
        <v>1400</v>
      </c>
      <c r="B1136" t="s">
        <v>5936</v>
      </c>
    </row>
    <row r="1137" spans="1:2" x14ac:dyDescent="0.3">
      <c r="A1137">
        <v>1401</v>
      </c>
      <c r="B1137" t="s">
        <v>5937</v>
      </c>
    </row>
    <row r="1138" spans="1:2" x14ac:dyDescent="0.3">
      <c r="A1138">
        <v>1402</v>
      </c>
      <c r="B1138" t="s">
        <v>5938</v>
      </c>
    </row>
    <row r="1139" spans="1:2" x14ac:dyDescent="0.3">
      <c r="A1139">
        <v>1403</v>
      </c>
      <c r="B1139" t="s">
        <v>5939</v>
      </c>
    </row>
    <row r="1140" spans="1:2" x14ac:dyDescent="0.3">
      <c r="A1140">
        <v>1404</v>
      </c>
      <c r="B1140" t="s">
        <v>5940</v>
      </c>
    </row>
    <row r="1141" spans="1:2" x14ac:dyDescent="0.3">
      <c r="A1141">
        <v>1405</v>
      </c>
      <c r="B1141" t="s">
        <v>5941</v>
      </c>
    </row>
    <row r="1142" spans="1:2" x14ac:dyDescent="0.3">
      <c r="A1142">
        <v>1406</v>
      </c>
      <c r="B1142" t="s">
        <v>5942</v>
      </c>
    </row>
    <row r="1143" spans="1:2" x14ac:dyDescent="0.3">
      <c r="A1143">
        <v>1407</v>
      </c>
      <c r="B1143" t="s">
        <v>5943</v>
      </c>
    </row>
    <row r="1144" spans="1:2" x14ac:dyDescent="0.3">
      <c r="A1144">
        <v>1408</v>
      </c>
      <c r="B1144" t="s">
        <v>5944</v>
      </c>
    </row>
    <row r="1145" spans="1:2" x14ac:dyDescent="0.3">
      <c r="A1145">
        <v>1409</v>
      </c>
      <c r="B1145" t="s">
        <v>5945</v>
      </c>
    </row>
    <row r="1146" spans="1:2" x14ac:dyDescent="0.3">
      <c r="A1146">
        <v>1426</v>
      </c>
      <c r="B1146" t="s">
        <v>5946</v>
      </c>
    </row>
    <row r="1147" spans="1:2" x14ac:dyDescent="0.3">
      <c r="A1147">
        <v>1427</v>
      </c>
      <c r="B1147" t="s">
        <v>5947</v>
      </c>
    </row>
    <row r="1148" spans="1:2" x14ac:dyDescent="0.3">
      <c r="A1148">
        <v>1428</v>
      </c>
      <c r="B1148" t="s">
        <v>5948</v>
      </c>
    </row>
    <row r="1149" spans="1:2" x14ac:dyDescent="0.3">
      <c r="A1149">
        <v>1429</v>
      </c>
      <c r="B1149" t="s">
        <v>5949</v>
      </c>
    </row>
    <row r="1150" spans="1:2" x14ac:dyDescent="0.3">
      <c r="A1150">
        <v>1430</v>
      </c>
      <c r="B1150" t="s">
        <v>5950</v>
      </c>
    </row>
    <row r="1151" spans="1:2" x14ac:dyDescent="0.3">
      <c r="A1151">
        <v>1431</v>
      </c>
      <c r="B1151" t="s">
        <v>5951</v>
      </c>
    </row>
    <row r="1152" spans="1:2" x14ac:dyDescent="0.3">
      <c r="A1152">
        <v>1432</v>
      </c>
      <c r="B1152" t="s">
        <v>5952</v>
      </c>
    </row>
    <row r="1153" spans="1:2" x14ac:dyDescent="0.3">
      <c r="A1153">
        <v>1433</v>
      </c>
      <c r="B1153" t="s">
        <v>5953</v>
      </c>
    </row>
    <row r="1154" spans="1:2" x14ac:dyDescent="0.3">
      <c r="A1154">
        <v>1434</v>
      </c>
      <c r="B1154" t="s">
        <v>5954</v>
      </c>
    </row>
    <row r="1155" spans="1:2" x14ac:dyDescent="0.3">
      <c r="A1155">
        <v>1435</v>
      </c>
      <c r="B1155" t="s">
        <v>5955</v>
      </c>
    </row>
    <row r="1156" spans="1:2" x14ac:dyDescent="0.3">
      <c r="A1156">
        <v>1436</v>
      </c>
      <c r="B1156" t="s">
        <v>5956</v>
      </c>
    </row>
    <row r="1157" spans="1:2" x14ac:dyDescent="0.3">
      <c r="A1157">
        <v>1449</v>
      </c>
      <c r="B1157" t="s">
        <v>5957</v>
      </c>
    </row>
    <row r="1158" spans="1:2" x14ac:dyDescent="0.3">
      <c r="A1158">
        <v>1451</v>
      </c>
      <c r="B1158" t="s">
        <v>5958</v>
      </c>
    </row>
    <row r="1159" spans="1:2" x14ac:dyDescent="0.3">
      <c r="A1159">
        <v>1452</v>
      </c>
      <c r="B1159" t="s">
        <v>5959</v>
      </c>
    </row>
    <row r="1160" spans="1:2" x14ac:dyDescent="0.3">
      <c r="A1160">
        <v>1453</v>
      </c>
      <c r="B1160" t="s">
        <v>5960</v>
      </c>
    </row>
    <row r="1161" spans="1:2" x14ac:dyDescent="0.3">
      <c r="A1161">
        <v>1454</v>
      </c>
      <c r="B1161" t="s">
        <v>5961</v>
      </c>
    </row>
    <row r="1162" spans="1:2" x14ac:dyDescent="0.3">
      <c r="A1162">
        <v>1455</v>
      </c>
      <c r="B1162" t="s">
        <v>5516</v>
      </c>
    </row>
    <row r="1163" spans="1:2" x14ac:dyDescent="0.3">
      <c r="A1163">
        <v>1456</v>
      </c>
      <c r="B1163" t="s">
        <v>5962</v>
      </c>
    </row>
    <row r="1164" spans="1:2" x14ac:dyDescent="0.3">
      <c r="A1164">
        <v>1457</v>
      </c>
      <c r="B1164" t="s">
        <v>5963</v>
      </c>
    </row>
    <row r="1165" spans="1:2" x14ac:dyDescent="0.3">
      <c r="A1165">
        <v>1458</v>
      </c>
      <c r="B1165" t="s">
        <v>5964</v>
      </c>
    </row>
    <row r="1166" spans="1:2" x14ac:dyDescent="0.3">
      <c r="A1166">
        <v>1459</v>
      </c>
      <c r="B1166" t="s">
        <v>5965</v>
      </c>
    </row>
    <row r="1167" spans="1:2" x14ac:dyDescent="0.3">
      <c r="A1167">
        <v>1460</v>
      </c>
      <c r="B1167" t="s">
        <v>5966</v>
      </c>
    </row>
    <row r="1168" spans="1:2" x14ac:dyDescent="0.3">
      <c r="A1168">
        <v>1461</v>
      </c>
      <c r="B1168" t="s">
        <v>5967</v>
      </c>
    </row>
    <row r="1169" spans="1:2" x14ac:dyDescent="0.3">
      <c r="A1169">
        <v>1462</v>
      </c>
      <c r="B1169" t="s">
        <v>5968</v>
      </c>
    </row>
    <row r="1170" spans="1:2" x14ac:dyDescent="0.3">
      <c r="A1170">
        <v>1463</v>
      </c>
      <c r="B1170" t="s">
        <v>5969</v>
      </c>
    </row>
    <row r="1171" spans="1:2" x14ac:dyDescent="0.3">
      <c r="A1171">
        <v>1464</v>
      </c>
      <c r="B1171" t="s">
        <v>5970</v>
      </c>
    </row>
    <row r="1172" spans="1:2" x14ac:dyDescent="0.3">
      <c r="A1172">
        <v>1465</v>
      </c>
      <c r="B1172" t="s">
        <v>5971</v>
      </c>
    </row>
    <row r="1173" spans="1:2" x14ac:dyDescent="0.3">
      <c r="A1173">
        <v>1466</v>
      </c>
      <c r="B1173" t="s">
        <v>5972</v>
      </c>
    </row>
    <row r="1174" spans="1:2" x14ac:dyDescent="0.3">
      <c r="A1174">
        <v>1467</v>
      </c>
      <c r="B1174" t="s">
        <v>5973</v>
      </c>
    </row>
    <row r="1175" spans="1:2" x14ac:dyDescent="0.3">
      <c r="A1175">
        <v>1468</v>
      </c>
      <c r="B1175" t="s">
        <v>5974</v>
      </c>
    </row>
    <row r="1176" spans="1:2" x14ac:dyDescent="0.3">
      <c r="A1176">
        <v>1469</v>
      </c>
      <c r="B1176" t="s">
        <v>5975</v>
      </c>
    </row>
    <row r="1177" spans="1:2" x14ac:dyDescent="0.3">
      <c r="A1177">
        <v>1470</v>
      </c>
      <c r="B1177" t="s">
        <v>5976</v>
      </c>
    </row>
    <row r="1178" spans="1:2" x14ac:dyDescent="0.3">
      <c r="A1178">
        <v>1471</v>
      </c>
      <c r="B1178" t="s">
        <v>5977</v>
      </c>
    </row>
    <row r="1179" spans="1:2" x14ac:dyDescent="0.3">
      <c r="A1179">
        <v>1472</v>
      </c>
      <c r="B1179" t="s">
        <v>5978</v>
      </c>
    </row>
    <row r="1180" spans="1:2" x14ac:dyDescent="0.3">
      <c r="A1180">
        <v>1473</v>
      </c>
      <c r="B1180" t="s">
        <v>5979</v>
      </c>
    </row>
    <row r="1181" spans="1:2" x14ac:dyDescent="0.3">
      <c r="A1181">
        <v>1474</v>
      </c>
      <c r="B1181" t="s">
        <v>5980</v>
      </c>
    </row>
    <row r="1182" spans="1:2" x14ac:dyDescent="0.3">
      <c r="A1182">
        <v>1475</v>
      </c>
      <c r="B1182" t="s">
        <v>4856</v>
      </c>
    </row>
    <row r="1183" spans="1:2" x14ac:dyDescent="0.3">
      <c r="A1183">
        <v>1476</v>
      </c>
      <c r="B1183" t="s">
        <v>5981</v>
      </c>
    </row>
    <row r="1184" spans="1:2" x14ac:dyDescent="0.3">
      <c r="A1184">
        <v>1477</v>
      </c>
      <c r="B1184" t="s">
        <v>5982</v>
      </c>
    </row>
    <row r="1185" spans="1:2" x14ac:dyDescent="0.3">
      <c r="A1185">
        <v>1478</v>
      </c>
      <c r="B1185" t="s">
        <v>5983</v>
      </c>
    </row>
    <row r="1186" spans="1:2" x14ac:dyDescent="0.3">
      <c r="A1186">
        <v>1479</v>
      </c>
      <c r="B1186" t="s">
        <v>5984</v>
      </c>
    </row>
    <row r="1187" spans="1:2" x14ac:dyDescent="0.3">
      <c r="A1187">
        <v>1480</v>
      </c>
      <c r="B1187" t="s">
        <v>5985</v>
      </c>
    </row>
    <row r="1188" spans="1:2" x14ac:dyDescent="0.3">
      <c r="A1188">
        <v>1481</v>
      </c>
      <c r="B1188" t="s">
        <v>5986</v>
      </c>
    </row>
    <row r="1189" spans="1:2" x14ac:dyDescent="0.3">
      <c r="A1189">
        <v>1482</v>
      </c>
      <c r="B1189" t="s">
        <v>5987</v>
      </c>
    </row>
    <row r="1190" spans="1:2" x14ac:dyDescent="0.3">
      <c r="A1190">
        <v>1483</v>
      </c>
      <c r="B1190" t="s">
        <v>5988</v>
      </c>
    </row>
    <row r="1191" spans="1:2" x14ac:dyDescent="0.3">
      <c r="A1191">
        <v>1484</v>
      </c>
      <c r="B1191" t="s">
        <v>5989</v>
      </c>
    </row>
    <row r="1192" spans="1:2" x14ac:dyDescent="0.3">
      <c r="A1192">
        <v>1485</v>
      </c>
      <c r="B1192" t="s">
        <v>5990</v>
      </c>
    </row>
    <row r="1193" spans="1:2" x14ac:dyDescent="0.3">
      <c r="A1193">
        <v>1486</v>
      </c>
      <c r="B1193" t="s">
        <v>5991</v>
      </c>
    </row>
    <row r="1194" spans="1:2" x14ac:dyDescent="0.3">
      <c r="A1194">
        <v>1487</v>
      </c>
      <c r="B1194" t="s">
        <v>5992</v>
      </c>
    </row>
    <row r="1195" spans="1:2" x14ac:dyDescent="0.3">
      <c r="A1195">
        <v>1488</v>
      </c>
      <c r="B1195" t="s">
        <v>5993</v>
      </c>
    </row>
    <row r="1196" spans="1:2" x14ac:dyDescent="0.3">
      <c r="A1196">
        <v>1489</v>
      </c>
      <c r="B1196" t="s">
        <v>5994</v>
      </c>
    </row>
    <row r="1197" spans="1:2" x14ac:dyDescent="0.3">
      <c r="A1197">
        <v>1490</v>
      </c>
      <c r="B1197" t="s">
        <v>5995</v>
      </c>
    </row>
    <row r="1198" spans="1:2" x14ac:dyDescent="0.3">
      <c r="A1198">
        <v>1491</v>
      </c>
      <c r="B1198" t="s">
        <v>5996</v>
      </c>
    </row>
    <row r="1199" spans="1:2" x14ac:dyDescent="0.3">
      <c r="A1199">
        <v>1492</v>
      </c>
      <c r="B1199" t="s">
        <v>5997</v>
      </c>
    </row>
    <row r="1200" spans="1:2" x14ac:dyDescent="0.3">
      <c r="A1200">
        <v>1493</v>
      </c>
      <c r="B1200" t="s">
        <v>5998</v>
      </c>
    </row>
    <row r="1201" spans="1:2" x14ac:dyDescent="0.3">
      <c r="A1201">
        <v>1494</v>
      </c>
      <c r="B1201" t="s">
        <v>5999</v>
      </c>
    </row>
    <row r="1202" spans="1:2" x14ac:dyDescent="0.3">
      <c r="A1202">
        <v>1495</v>
      </c>
      <c r="B1202" t="s">
        <v>6000</v>
      </c>
    </row>
    <row r="1203" spans="1:2" x14ac:dyDescent="0.3">
      <c r="A1203">
        <v>1496</v>
      </c>
      <c r="B1203" t="s">
        <v>6001</v>
      </c>
    </row>
    <row r="1204" spans="1:2" x14ac:dyDescent="0.3">
      <c r="A1204">
        <v>1497</v>
      </c>
      <c r="B1204" t="s">
        <v>6002</v>
      </c>
    </row>
    <row r="1205" spans="1:2" x14ac:dyDescent="0.3">
      <c r="A1205">
        <v>1498</v>
      </c>
      <c r="B1205" t="s">
        <v>6003</v>
      </c>
    </row>
    <row r="1206" spans="1:2" x14ac:dyDescent="0.3">
      <c r="A1206">
        <v>1499</v>
      </c>
      <c r="B1206" t="s">
        <v>6004</v>
      </c>
    </row>
    <row r="1207" spans="1:2" x14ac:dyDescent="0.3">
      <c r="A1207">
        <v>1500</v>
      </c>
      <c r="B1207" t="s">
        <v>6005</v>
      </c>
    </row>
    <row r="1208" spans="1:2" x14ac:dyDescent="0.3">
      <c r="A1208">
        <v>1501</v>
      </c>
      <c r="B1208" t="s">
        <v>6006</v>
      </c>
    </row>
    <row r="1209" spans="1:2" x14ac:dyDescent="0.3">
      <c r="A1209">
        <v>1502</v>
      </c>
      <c r="B1209" t="s">
        <v>6007</v>
      </c>
    </row>
    <row r="1210" spans="1:2" x14ac:dyDescent="0.3">
      <c r="A1210">
        <v>1503</v>
      </c>
      <c r="B1210" t="s">
        <v>6008</v>
      </c>
    </row>
    <row r="1211" spans="1:2" x14ac:dyDescent="0.3">
      <c r="A1211">
        <v>1504</v>
      </c>
      <c r="B1211" t="s">
        <v>6009</v>
      </c>
    </row>
    <row r="1212" spans="1:2" x14ac:dyDescent="0.3">
      <c r="A1212">
        <v>1506</v>
      </c>
      <c r="B1212" t="s">
        <v>6010</v>
      </c>
    </row>
    <row r="1213" spans="1:2" x14ac:dyDescent="0.3">
      <c r="A1213">
        <v>1507</v>
      </c>
      <c r="B1213" t="s">
        <v>6011</v>
      </c>
    </row>
    <row r="1214" spans="1:2" x14ac:dyDescent="0.3">
      <c r="A1214">
        <v>1508</v>
      </c>
      <c r="B1214" t="s">
        <v>6012</v>
      </c>
    </row>
    <row r="1215" spans="1:2" x14ac:dyDescent="0.3">
      <c r="A1215">
        <v>1509</v>
      </c>
      <c r="B1215" t="s">
        <v>5516</v>
      </c>
    </row>
    <row r="1216" spans="1:2" x14ac:dyDescent="0.3">
      <c r="A1216">
        <v>1510</v>
      </c>
      <c r="B1216" t="s">
        <v>6013</v>
      </c>
    </row>
    <row r="1217" spans="1:2" x14ac:dyDescent="0.3">
      <c r="A1217">
        <v>1511</v>
      </c>
      <c r="B1217" t="s">
        <v>6014</v>
      </c>
    </row>
    <row r="1218" spans="1:2" x14ac:dyDescent="0.3">
      <c r="A1218">
        <v>1512</v>
      </c>
      <c r="B1218" t="s">
        <v>6015</v>
      </c>
    </row>
    <row r="1219" spans="1:2" x14ac:dyDescent="0.3">
      <c r="A1219">
        <v>1513</v>
      </c>
      <c r="B1219" t="s">
        <v>6016</v>
      </c>
    </row>
    <row r="1220" spans="1:2" x14ac:dyDescent="0.3">
      <c r="A1220">
        <v>1514</v>
      </c>
      <c r="B1220" t="s">
        <v>6017</v>
      </c>
    </row>
    <row r="1221" spans="1:2" x14ac:dyDescent="0.3">
      <c r="A1221">
        <v>1515</v>
      </c>
      <c r="B1221" t="s">
        <v>6018</v>
      </c>
    </row>
    <row r="1222" spans="1:2" x14ac:dyDescent="0.3">
      <c r="A1222">
        <v>1516</v>
      </c>
      <c r="B1222" t="s">
        <v>6019</v>
      </c>
    </row>
    <row r="1223" spans="1:2" x14ac:dyDescent="0.3">
      <c r="A1223">
        <v>1517</v>
      </c>
      <c r="B1223" t="s">
        <v>6020</v>
      </c>
    </row>
    <row r="1224" spans="1:2" x14ac:dyDescent="0.3">
      <c r="A1224">
        <v>1518</v>
      </c>
      <c r="B1224" t="s">
        <v>6021</v>
      </c>
    </row>
    <row r="1225" spans="1:2" x14ac:dyDescent="0.3">
      <c r="A1225">
        <v>1519</v>
      </c>
      <c r="B1225" t="s">
        <v>6022</v>
      </c>
    </row>
    <row r="1226" spans="1:2" x14ac:dyDescent="0.3">
      <c r="A1226">
        <v>1520</v>
      </c>
      <c r="B1226" t="s">
        <v>6023</v>
      </c>
    </row>
    <row r="1227" spans="1:2" x14ac:dyDescent="0.3">
      <c r="A1227">
        <v>1521</v>
      </c>
      <c r="B1227" t="s">
        <v>6024</v>
      </c>
    </row>
    <row r="1228" spans="1:2" x14ac:dyDescent="0.3">
      <c r="A1228">
        <v>1522</v>
      </c>
      <c r="B1228" t="s">
        <v>6025</v>
      </c>
    </row>
    <row r="1229" spans="1:2" x14ac:dyDescent="0.3">
      <c r="A1229">
        <v>1523</v>
      </c>
      <c r="B1229" t="s">
        <v>6026</v>
      </c>
    </row>
    <row r="1230" spans="1:2" x14ac:dyDescent="0.3">
      <c r="A1230">
        <v>1524</v>
      </c>
      <c r="B1230" t="s">
        <v>6027</v>
      </c>
    </row>
    <row r="1231" spans="1:2" x14ac:dyDescent="0.3">
      <c r="A1231">
        <v>1525</v>
      </c>
      <c r="B1231" t="s">
        <v>6028</v>
      </c>
    </row>
    <row r="1232" spans="1:2" x14ac:dyDescent="0.3">
      <c r="A1232">
        <v>1526</v>
      </c>
      <c r="B1232" t="s">
        <v>6029</v>
      </c>
    </row>
    <row r="1233" spans="1:2" x14ac:dyDescent="0.3">
      <c r="A1233">
        <v>1527</v>
      </c>
      <c r="B1233" t="s">
        <v>6030</v>
      </c>
    </row>
    <row r="1234" spans="1:2" x14ac:dyDescent="0.3">
      <c r="A1234">
        <v>1528</v>
      </c>
      <c r="B1234" t="s">
        <v>6031</v>
      </c>
    </row>
    <row r="1235" spans="1:2" x14ac:dyDescent="0.3">
      <c r="A1235">
        <v>1529</v>
      </c>
      <c r="B1235" t="s">
        <v>6032</v>
      </c>
    </row>
    <row r="1236" spans="1:2" x14ac:dyDescent="0.3">
      <c r="A1236">
        <v>1530</v>
      </c>
      <c r="B1236" t="s">
        <v>6033</v>
      </c>
    </row>
    <row r="1237" spans="1:2" x14ac:dyDescent="0.3">
      <c r="A1237">
        <v>1531</v>
      </c>
      <c r="B1237" t="s">
        <v>6034</v>
      </c>
    </row>
    <row r="1238" spans="1:2" x14ac:dyDescent="0.3">
      <c r="A1238">
        <v>1532</v>
      </c>
      <c r="B1238" t="s">
        <v>6035</v>
      </c>
    </row>
    <row r="1239" spans="1:2" x14ac:dyDescent="0.3">
      <c r="A1239">
        <v>1533</v>
      </c>
      <c r="B1239" t="s">
        <v>6036</v>
      </c>
    </row>
    <row r="1240" spans="1:2" x14ac:dyDescent="0.3">
      <c r="A1240">
        <v>1534</v>
      </c>
      <c r="B1240" t="s">
        <v>6037</v>
      </c>
    </row>
    <row r="1241" spans="1:2" x14ac:dyDescent="0.3">
      <c r="A1241">
        <v>1535</v>
      </c>
      <c r="B1241" t="s">
        <v>6038</v>
      </c>
    </row>
    <row r="1242" spans="1:2" x14ac:dyDescent="0.3">
      <c r="A1242">
        <v>1536</v>
      </c>
      <c r="B1242" t="s">
        <v>6039</v>
      </c>
    </row>
    <row r="1243" spans="1:2" x14ac:dyDescent="0.3">
      <c r="A1243">
        <v>1537</v>
      </c>
      <c r="B1243" t="s">
        <v>6040</v>
      </c>
    </row>
    <row r="1244" spans="1:2" x14ac:dyDescent="0.3">
      <c r="A1244">
        <v>1538</v>
      </c>
      <c r="B1244" t="s">
        <v>6041</v>
      </c>
    </row>
    <row r="1245" spans="1:2" x14ac:dyDescent="0.3">
      <c r="A1245">
        <v>1539</v>
      </c>
      <c r="B1245" t="s">
        <v>6042</v>
      </c>
    </row>
    <row r="1246" spans="1:2" x14ac:dyDescent="0.3">
      <c r="A1246">
        <v>1540</v>
      </c>
      <c r="B1246" t="s">
        <v>6043</v>
      </c>
    </row>
    <row r="1247" spans="1:2" x14ac:dyDescent="0.3">
      <c r="A1247">
        <v>1541</v>
      </c>
      <c r="B1247" t="s">
        <v>6044</v>
      </c>
    </row>
    <row r="1248" spans="1:2" x14ac:dyDescent="0.3">
      <c r="A1248">
        <v>1542</v>
      </c>
      <c r="B1248" t="s">
        <v>6045</v>
      </c>
    </row>
    <row r="1249" spans="1:2" x14ac:dyDescent="0.3">
      <c r="A1249">
        <v>1543</v>
      </c>
      <c r="B1249" t="s">
        <v>6046</v>
      </c>
    </row>
    <row r="1250" spans="1:2" x14ac:dyDescent="0.3">
      <c r="A1250">
        <v>1544</v>
      </c>
      <c r="B1250" t="s">
        <v>6047</v>
      </c>
    </row>
    <row r="1251" spans="1:2" x14ac:dyDescent="0.3">
      <c r="A1251">
        <v>1545</v>
      </c>
      <c r="B1251" t="s">
        <v>6048</v>
      </c>
    </row>
    <row r="1252" spans="1:2" x14ac:dyDescent="0.3">
      <c r="A1252">
        <v>1546</v>
      </c>
      <c r="B1252" t="s">
        <v>6049</v>
      </c>
    </row>
    <row r="1253" spans="1:2" x14ac:dyDescent="0.3">
      <c r="A1253">
        <v>1547</v>
      </c>
      <c r="B1253" t="s">
        <v>6050</v>
      </c>
    </row>
    <row r="1254" spans="1:2" x14ac:dyDescent="0.3">
      <c r="A1254">
        <v>1548</v>
      </c>
      <c r="B1254" t="s">
        <v>6051</v>
      </c>
    </row>
    <row r="1255" spans="1:2" x14ac:dyDescent="0.3">
      <c r="A1255">
        <v>1549</v>
      </c>
      <c r="B1255" t="s">
        <v>6052</v>
      </c>
    </row>
    <row r="1256" spans="1:2" x14ac:dyDescent="0.3">
      <c r="A1256">
        <v>1550</v>
      </c>
      <c r="B1256" t="s">
        <v>6053</v>
      </c>
    </row>
    <row r="1257" spans="1:2" x14ac:dyDescent="0.3">
      <c r="A1257">
        <v>1551</v>
      </c>
      <c r="B1257" t="s">
        <v>6054</v>
      </c>
    </row>
    <row r="1258" spans="1:2" x14ac:dyDescent="0.3">
      <c r="A1258">
        <v>1552</v>
      </c>
      <c r="B1258" t="s">
        <v>6055</v>
      </c>
    </row>
    <row r="1259" spans="1:2" x14ac:dyDescent="0.3">
      <c r="A1259">
        <v>1553</v>
      </c>
      <c r="B1259" t="s">
        <v>6056</v>
      </c>
    </row>
    <row r="1260" spans="1:2" x14ac:dyDescent="0.3">
      <c r="A1260">
        <v>1554</v>
      </c>
      <c r="B1260" t="s">
        <v>6057</v>
      </c>
    </row>
    <row r="1261" spans="1:2" x14ac:dyDescent="0.3">
      <c r="A1261">
        <v>1555</v>
      </c>
      <c r="B1261" t="s">
        <v>6058</v>
      </c>
    </row>
    <row r="1262" spans="1:2" x14ac:dyDescent="0.3">
      <c r="A1262">
        <v>1556</v>
      </c>
      <c r="B1262" t="s">
        <v>6059</v>
      </c>
    </row>
    <row r="1263" spans="1:2" x14ac:dyDescent="0.3">
      <c r="A1263">
        <v>1557</v>
      </c>
      <c r="B1263" t="s">
        <v>6060</v>
      </c>
    </row>
    <row r="1264" spans="1:2" x14ac:dyDescent="0.3">
      <c r="A1264">
        <v>1558</v>
      </c>
      <c r="B1264" t="s">
        <v>6061</v>
      </c>
    </row>
    <row r="1265" spans="1:2" x14ac:dyDescent="0.3">
      <c r="A1265">
        <v>1559</v>
      </c>
      <c r="B1265" t="s">
        <v>6062</v>
      </c>
    </row>
    <row r="1266" spans="1:2" x14ac:dyDescent="0.3">
      <c r="A1266">
        <v>1560</v>
      </c>
      <c r="B1266" t="s">
        <v>6063</v>
      </c>
    </row>
    <row r="1267" spans="1:2" x14ac:dyDescent="0.3">
      <c r="A1267">
        <v>1561</v>
      </c>
      <c r="B1267" t="s">
        <v>6064</v>
      </c>
    </row>
    <row r="1268" spans="1:2" x14ac:dyDescent="0.3">
      <c r="A1268">
        <v>1562</v>
      </c>
      <c r="B1268" t="s">
        <v>6065</v>
      </c>
    </row>
    <row r="1269" spans="1:2" x14ac:dyDescent="0.3">
      <c r="A1269">
        <v>1563</v>
      </c>
      <c r="B1269" t="s">
        <v>5516</v>
      </c>
    </row>
    <row r="1270" spans="1:2" x14ac:dyDescent="0.3">
      <c r="A1270">
        <v>1564</v>
      </c>
      <c r="B1270" t="s">
        <v>6066</v>
      </c>
    </row>
    <row r="1271" spans="1:2" x14ac:dyDescent="0.3">
      <c r="A1271">
        <v>1566</v>
      </c>
      <c r="B1271" t="s">
        <v>6067</v>
      </c>
    </row>
    <row r="1272" spans="1:2" x14ac:dyDescent="0.3">
      <c r="A1272">
        <v>1568</v>
      </c>
      <c r="B1272" t="s">
        <v>6068</v>
      </c>
    </row>
    <row r="1273" spans="1:2" x14ac:dyDescent="0.3">
      <c r="A1273">
        <v>1569</v>
      </c>
      <c r="B1273" t="s">
        <v>6069</v>
      </c>
    </row>
    <row r="1274" spans="1:2" x14ac:dyDescent="0.3">
      <c r="A1274">
        <v>1570</v>
      </c>
      <c r="B1274" t="s">
        <v>6070</v>
      </c>
    </row>
    <row r="1275" spans="1:2" x14ac:dyDescent="0.3">
      <c r="A1275">
        <v>1571</v>
      </c>
      <c r="B1275" t="s">
        <v>6071</v>
      </c>
    </row>
    <row r="1276" spans="1:2" x14ac:dyDescent="0.3">
      <c r="A1276">
        <v>1572</v>
      </c>
      <c r="B1276" t="s">
        <v>6072</v>
      </c>
    </row>
    <row r="1277" spans="1:2" x14ac:dyDescent="0.3">
      <c r="A1277">
        <v>1573</v>
      </c>
      <c r="B1277" t="s">
        <v>6073</v>
      </c>
    </row>
    <row r="1278" spans="1:2" x14ac:dyDescent="0.3">
      <c r="A1278">
        <v>1574</v>
      </c>
      <c r="B1278" t="s">
        <v>6074</v>
      </c>
    </row>
    <row r="1279" spans="1:2" x14ac:dyDescent="0.3">
      <c r="A1279">
        <v>1575</v>
      </c>
      <c r="B1279" t="s">
        <v>6075</v>
      </c>
    </row>
    <row r="1280" spans="1:2" x14ac:dyDescent="0.3">
      <c r="A1280">
        <v>1576</v>
      </c>
      <c r="B1280" t="s">
        <v>6076</v>
      </c>
    </row>
    <row r="1281" spans="1:2" x14ac:dyDescent="0.3">
      <c r="A1281">
        <v>1577</v>
      </c>
      <c r="B1281" t="s">
        <v>6077</v>
      </c>
    </row>
    <row r="1282" spans="1:2" x14ac:dyDescent="0.3">
      <c r="A1282">
        <v>1578</v>
      </c>
      <c r="B1282" t="s">
        <v>6078</v>
      </c>
    </row>
    <row r="1283" spans="1:2" x14ac:dyDescent="0.3">
      <c r="A1283">
        <v>1579</v>
      </c>
      <c r="B1283" t="s">
        <v>6079</v>
      </c>
    </row>
    <row r="1284" spans="1:2" x14ac:dyDescent="0.3">
      <c r="A1284">
        <v>1580</v>
      </c>
      <c r="B1284" t="s">
        <v>6080</v>
      </c>
    </row>
    <row r="1285" spans="1:2" x14ac:dyDescent="0.3">
      <c r="A1285">
        <v>1581</v>
      </c>
      <c r="B1285" t="s">
        <v>6081</v>
      </c>
    </row>
    <row r="1286" spans="1:2" x14ac:dyDescent="0.3">
      <c r="A1286">
        <v>1582</v>
      </c>
      <c r="B1286" t="s">
        <v>6082</v>
      </c>
    </row>
    <row r="1287" spans="1:2" x14ac:dyDescent="0.3">
      <c r="A1287">
        <v>1583</v>
      </c>
      <c r="B1287" t="s">
        <v>6083</v>
      </c>
    </row>
    <row r="1288" spans="1:2" x14ac:dyDescent="0.3">
      <c r="A1288">
        <v>1584</v>
      </c>
      <c r="B1288" t="s">
        <v>6084</v>
      </c>
    </row>
    <row r="1289" spans="1:2" x14ac:dyDescent="0.3">
      <c r="A1289">
        <v>1585</v>
      </c>
      <c r="B1289" t="s">
        <v>6085</v>
      </c>
    </row>
    <row r="1290" spans="1:2" x14ac:dyDescent="0.3">
      <c r="A1290">
        <v>1586</v>
      </c>
      <c r="B1290" t="s">
        <v>6086</v>
      </c>
    </row>
    <row r="1291" spans="1:2" x14ac:dyDescent="0.3">
      <c r="A1291">
        <v>1587</v>
      </c>
      <c r="B1291" t="s">
        <v>6087</v>
      </c>
    </row>
    <row r="1292" spans="1:2" x14ac:dyDescent="0.3">
      <c r="A1292">
        <v>1588</v>
      </c>
      <c r="B1292" t="s">
        <v>6088</v>
      </c>
    </row>
    <row r="1293" spans="1:2" x14ac:dyDescent="0.3">
      <c r="A1293">
        <v>1589</v>
      </c>
      <c r="B1293" t="s">
        <v>6089</v>
      </c>
    </row>
    <row r="1294" spans="1:2" x14ac:dyDescent="0.3">
      <c r="A1294">
        <v>1590</v>
      </c>
      <c r="B1294" t="s">
        <v>6090</v>
      </c>
    </row>
    <row r="1295" spans="1:2" x14ac:dyDescent="0.3">
      <c r="A1295">
        <v>1591</v>
      </c>
      <c r="B1295" t="s">
        <v>6091</v>
      </c>
    </row>
    <row r="1296" spans="1:2" x14ac:dyDescent="0.3">
      <c r="A1296">
        <v>1592</v>
      </c>
      <c r="B1296" t="s">
        <v>6092</v>
      </c>
    </row>
    <row r="1297" spans="1:2" x14ac:dyDescent="0.3">
      <c r="A1297">
        <v>1593</v>
      </c>
      <c r="B1297" t="s">
        <v>6093</v>
      </c>
    </row>
    <row r="1298" spans="1:2" x14ac:dyDescent="0.3">
      <c r="A1298">
        <v>1594</v>
      </c>
      <c r="B1298" t="s">
        <v>6094</v>
      </c>
    </row>
    <row r="1299" spans="1:2" x14ac:dyDescent="0.3">
      <c r="A1299">
        <v>1595</v>
      </c>
      <c r="B1299" t="s">
        <v>6095</v>
      </c>
    </row>
    <row r="1300" spans="1:2" x14ac:dyDescent="0.3">
      <c r="A1300">
        <v>1596</v>
      </c>
      <c r="B1300" t="s">
        <v>6096</v>
      </c>
    </row>
    <row r="1301" spans="1:2" x14ac:dyDescent="0.3">
      <c r="A1301">
        <v>1597</v>
      </c>
      <c r="B1301" t="s">
        <v>6097</v>
      </c>
    </row>
    <row r="1302" spans="1:2" x14ac:dyDescent="0.3">
      <c r="A1302">
        <v>1598</v>
      </c>
      <c r="B1302" t="s">
        <v>6098</v>
      </c>
    </row>
    <row r="1303" spans="1:2" x14ac:dyDescent="0.3">
      <c r="A1303">
        <v>1599</v>
      </c>
      <c r="B1303" t="s">
        <v>6099</v>
      </c>
    </row>
    <row r="1304" spans="1:2" x14ac:dyDescent="0.3">
      <c r="A1304">
        <v>1600</v>
      </c>
      <c r="B1304" t="s">
        <v>6100</v>
      </c>
    </row>
    <row r="1305" spans="1:2" x14ac:dyDescent="0.3">
      <c r="A1305">
        <v>1601</v>
      </c>
      <c r="B1305" t="s">
        <v>6101</v>
      </c>
    </row>
    <row r="1306" spans="1:2" x14ac:dyDescent="0.3">
      <c r="A1306">
        <v>1602</v>
      </c>
      <c r="B1306" t="s">
        <v>6102</v>
      </c>
    </row>
    <row r="1307" spans="1:2" x14ac:dyDescent="0.3">
      <c r="A1307">
        <v>1603</v>
      </c>
      <c r="B1307" t="s">
        <v>6103</v>
      </c>
    </row>
    <row r="1308" spans="1:2" x14ac:dyDescent="0.3">
      <c r="A1308">
        <v>1604</v>
      </c>
      <c r="B1308" t="s">
        <v>6104</v>
      </c>
    </row>
    <row r="1309" spans="1:2" x14ac:dyDescent="0.3">
      <c r="A1309">
        <v>1605</v>
      </c>
      <c r="B1309" t="s">
        <v>6105</v>
      </c>
    </row>
    <row r="1310" spans="1:2" x14ac:dyDescent="0.3">
      <c r="A1310">
        <v>1606</v>
      </c>
      <c r="B1310" t="s">
        <v>6106</v>
      </c>
    </row>
    <row r="1311" spans="1:2" x14ac:dyDescent="0.3">
      <c r="A1311">
        <v>1607</v>
      </c>
      <c r="B1311" t="s">
        <v>6107</v>
      </c>
    </row>
    <row r="1312" spans="1:2" x14ac:dyDescent="0.3">
      <c r="A1312">
        <v>1608</v>
      </c>
      <c r="B1312" t="s">
        <v>6108</v>
      </c>
    </row>
    <row r="1313" spans="1:2" x14ac:dyDescent="0.3">
      <c r="A1313">
        <v>1609</v>
      </c>
      <c r="B1313" t="s">
        <v>6109</v>
      </c>
    </row>
    <row r="1314" spans="1:2" x14ac:dyDescent="0.3">
      <c r="A1314">
        <v>1610</v>
      </c>
      <c r="B1314" t="s">
        <v>6110</v>
      </c>
    </row>
    <row r="1315" spans="1:2" x14ac:dyDescent="0.3">
      <c r="A1315">
        <v>1611</v>
      </c>
      <c r="B1315" t="s">
        <v>6111</v>
      </c>
    </row>
    <row r="1316" spans="1:2" x14ac:dyDescent="0.3">
      <c r="A1316">
        <v>1612</v>
      </c>
      <c r="B1316" t="s">
        <v>6112</v>
      </c>
    </row>
    <row r="1317" spans="1:2" x14ac:dyDescent="0.3">
      <c r="A1317">
        <v>1613</v>
      </c>
      <c r="B1317" t="s">
        <v>6113</v>
      </c>
    </row>
    <row r="1318" spans="1:2" x14ac:dyDescent="0.3">
      <c r="A1318">
        <v>1614</v>
      </c>
      <c r="B1318" t="s">
        <v>6114</v>
      </c>
    </row>
    <row r="1319" spans="1:2" x14ac:dyDescent="0.3">
      <c r="A1319">
        <v>1615</v>
      </c>
      <c r="B1319" t="s">
        <v>6115</v>
      </c>
    </row>
    <row r="1320" spans="1:2" x14ac:dyDescent="0.3">
      <c r="A1320">
        <v>1616</v>
      </c>
      <c r="B1320" t="s">
        <v>6116</v>
      </c>
    </row>
    <row r="1321" spans="1:2" x14ac:dyDescent="0.3">
      <c r="A1321">
        <v>1617</v>
      </c>
      <c r="B1321" t="s">
        <v>6117</v>
      </c>
    </row>
    <row r="1322" spans="1:2" x14ac:dyDescent="0.3">
      <c r="A1322">
        <v>1618</v>
      </c>
      <c r="B1322" t="s">
        <v>6118</v>
      </c>
    </row>
    <row r="1323" spans="1:2" x14ac:dyDescent="0.3">
      <c r="A1323">
        <v>1619</v>
      </c>
      <c r="B1323" t="s">
        <v>6119</v>
      </c>
    </row>
    <row r="1324" spans="1:2" x14ac:dyDescent="0.3">
      <c r="A1324">
        <v>1620</v>
      </c>
      <c r="B1324" t="s">
        <v>6120</v>
      </c>
    </row>
    <row r="1325" spans="1:2" x14ac:dyDescent="0.3">
      <c r="A1325">
        <v>1621</v>
      </c>
      <c r="B1325" t="s">
        <v>5516</v>
      </c>
    </row>
    <row r="1326" spans="1:2" x14ac:dyDescent="0.3">
      <c r="A1326">
        <v>1622</v>
      </c>
      <c r="B1326" t="s">
        <v>6121</v>
      </c>
    </row>
    <row r="1327" spans="1:2" x14ac:dyDescent="0.3">
      <c r="A1327">
        <v>1623</v>
      </c>
      <c r="B1327" t="s">
        <v>6122</v>
      </c>
    </row>
    <row r="1328" spans="1:2" x14ac:dyDescent="0.3">
      <c r="A1328">
        <v>1624</v>
      </c>
      <c r="B1328" t="s">
        <v>6122</v>
      </c>
    </row>
    <row r="1329" spans="1:2" x14ac:dyDescent="0.3">
      <c r="A1329">
        <v>1625</v>
      </c>
      <c r="B1329" t="s">
        <v>6123</v>
      </c>
    </row>
    <row r="1330" spans="1:2" x14ac:dyDescent="0.3">
      <c r="A1330">
        <v>1627</v>
      </c>
      <c r="B1330" t="s">
        <v>6124</v>
      </c>
    </row>
    <row r="1331" spans="1:2" x14ac:dyDescent="0.3">
      <c r="A1331">
        <v>1628</v>
      </c>
      <c r="B1331" t="s">
        <v>6125</v>
      </c>
    </row>
    <row r="1332" spans="1:2" x14ac:dyDescent="0.3">
      <c r="A1332">
        <v>1629</v>
      </c>
      <c r="B1332" t="s">
        <v>6126</v>
      </c>
    </row>
    <row r="1333" spans="1:2" x14ac:dyDescent="0.3">
      <c r="A1333">
        <v>1630</v>
      </c>
      <c r="B1333" t="s">
        <v>6127</v>
      </c>
    </row>
    <row r="1334" spans="1:2" x14ac:dyDescent="0.3">
      <c r="A1334">
        <v>1631</v>
      </c>
      <c r="B1334" t="s">
        <v>6128</v>
      </c>
    </row>
    <row r="1335" spans="1:2" x14ac:dyDescent="0.3">
      <c r="A1335">
        <v>1632</v>
      </c>
      <c r="B1335" t="s">
        <v>6129</v>
      </c>
    </row>
    <row r="1336" spans="1:2" x14ac:dyDescent="0.3">
      <c r="A1336">
        <v>1633</v>
      </c>
      <c r="B1336" t="s">
        <v>6130</v>
      </c>
    </row>
    <row r="1337" spans="1:2" x14ac:dyDescent="0.3">
      <c r="A1337">
        <v>1634</v>
      </c>
      <c r="B1337" t="s">
        <v>6131</v>
      </c>
    </row>
    <row r="1338" spans="1:2" x14ac:dyDescent="0.3">
      <c r="A1338">
        <v>1635</v>
      </c>
      <c r="B1338" t="s">
        <v>6132</v>
      </c>
    </row>
    <row r="1339" spans="1:2" x14ac:dyDescent="0.3">
      <c r="A1339">
        <v>1636</v>
      </c>
      <c r="B1339" t="s">
        <v>6133</v>
      </c>
    </row>
    <row r="1340" spans="1:2" x14ac:dyDescent="0.3">
      <c r="A1340">
        <v>1637</v>
      </c>
      <c r="B1340" t="s">
        <v>6134</v>
      </c>
    </row>
    <row r="1341" spans="1:2" x14ac:dyDescent="0.3">
      <c r="A1341">
        <v>1638</v>
      </c>
      <c r="B1341" t="s">
        <v>6135</v>
      </c>
    </row>
    <row r="1342" spans="1:2" x14ac:dyDescent="0.3">
      <c r="A1342">
        <v>1639</v>
      </c>
      <c r="B1342" t="s">
        <v>6136</v>
      </c>
    </row>
    <row r="1343" spans="1:2" x14ac:dyDescent="0.3">
      <c r="A1343">
        <v>1640</v>
      </c>
      <c r="B1343" t="s">
        <v>6137</v>
      </c>
    </row>
    <row r="1344" spans="1:2" x14ac:dyDescent="0.3">
      <c r="A1344">
        <v>1641</v>
      </c>
      <c r="B1344" t="s">
        <v>6138</v>
      </c>
    </row>
    <row r="1345" spans="1:2" x14ac:dyDescent="0.3">
      <c r="A1345">
        <v>1642</v>
      </c>
      <c r="B1345" t="s">
        <v>6139</v>
      </c>
    </row>
    <row r="1346" spans="1:2" x14ac:dyDescent="0.3">
      <c r="A1346">
        <v>1643</v>
      </c>
      <c r="B1346" t="s">
        <v>6140</v>
      </c>
    </row>
    <row r="1347" spans="1:2" x14ac:dyDescent="0.3">
      <c r="A1347">
        <v>1644</v>
      </c>
      <c r="B1347" t="s">
        <v>6141</v>
      </c>
    </row>
    <row r="1348" spans="1:2" x14ac:dyDescent="0.3">
      <c r="A1348">
        <v>1645</v>
      </c>
      <c r="B1348" t="s">
        <v>6142</v>
      </c>
    </row>
    <row r="1349" spans="1:2" x14ac:dyDescent="0.3">
      <c r="A1349">
        <v>1646</v>
      </c>
      <c r="B1349" t="s">
        <v>6143</v>
      </c>
    </row>
    <row r="1350" spans="1:2" x14ac:dyDescent="0.3">
      <c r="A1350">
        <v>1647</v>
      </c>
      <c r="B1350" t="s">
        <v>6144</v>
      </c>
    </row>
    <row r="1351" spans="1:2" x14ac:dyDescent="0.3">
      <c r="A1351">
        <v>1648</v>
      </c>
      <c r="B1351" t="s">
        <v>6145</v>
      </c>
    </row>
    <row r="1352" spans="1:2" x14ac:dyDescent="0.3">
      <c r="A1352">
        <v>1649</v>
      </c>
      <c r="B1352" t="s">
        <v>6146</v>
      </c>
    </row>
    <row r="1353" spans="1:2" x14ac:dyDescent="0.3">
      <c r="A1353">
        <v>1650</v>
      </c>
      <c r="B1353" t="s">
        <v>6147</v>
      </c>
    </row>
    <row r="1354" spans="1:2" x14ac:dyDescent="0.3">
      <c r="A1354">
        <v>1651</v>
      </c>
      <c r="B1354" t="s">
        <v>6148</v>
      </c>
    </row>
    <row r="1355" spans="1:2" x14ac:dyDescent="0.3">
      <c r="A1355">
        <v>1652</v>
      </c>
      <c r="B1355" t="s">
        <v>6149</v>
      </c>
    </row>
    <row r="1356" spans="1:2" x14ac:dyDescent="0.3">
      <c r="A1356">
        <v>1653</v>
      </c>
      <c r="B1356" t="s">
        <v>6150</v>
      </c>
    </row>
    <row r="1357" spans="1:2" x14ac:dyDescent="0.3">
      <c r="A1357">
        <v>1654</v>
      </c>
      <c r="B1357" t="s">
        <v>6151</v>
      </c>
    </row>
    <row r="1358" spans="1:2" x14ac:dyDescent="0.3">
      <c r="A1358">
        <v>1656</v>
      </c>
      <c r="B1358" t="s">
        <v>6152</v>
      </c>
    </row>
    <row r="1359" spans="1:2" x14ac:dyDescent="0.3">
      <c r="A1359">
        <v>1657</v>
      </c>
      <c r="B1359" t="s">
        <v>6153</v>
      </c>
    </row>
    <row r="1360" spans="1:2" x14ac:dyDescent="0.3">
      <c r="A1360">
        <v>1658</v>
      </c>
      <c r="B1360" t="s">
        <v>6154</v>
      </c>
    </row>
    <row r="1361" spans="1:2" x14ac:dyDescent="0.3">
      <c r="A1361">
        <v>1659</v>
      </c>
      <c r="B1361" t="s">
        <v>6155</v>
      </c>
    </row>
    <row r="1362" spans="1:2" x14ac:dyDescent="0.3">
      <c r="A1362">
        <v>1660</v>
      </c>
      <c r="B1362" t="s">
        <v>6153</v>
      </c>
    </row>
    <row r="1363" spans="1:2" x14ac:dyDescent="0.3">
      <c r="A1363">
        <v>1661</v>
      </c>
      <c r="B1363" t="s">
        <v>6156</v>
      </c>
    </row>
    <row r="1364" spans="1:2" x14ac:dyDescent="0.3">
      <c r="A1364">
        <v>1662</v>
      </c>
      <c r="B1364" t="s">
        <v>6157</v>
      </c>
    </row>
    <row r="1365" spans="1:2" x14ac:dyDescent="0.3">
      <c r="A1365">
        <v>1663</v>
      </c>
      <c r="B1365" t="s">
        <v>6157</v>
      </c>
    </row>
    <row r="1366" spans="1:2" x14ac:dyDescent="0.3">
      <c r="A1366">
        <v>1664</v>
      </c>
      <c r="B1366" t="s">
        <v>6157</v>
      </c>
    </row>
    <row r="1367" spans="1:2" x14ac:dyDescent="0.3">
      <c r="A1367">
        <v>1665</v>
      </c>
      <c r="B1367" t="s">
        <v>6146</v>
      </c>
    </row>
    <row r="1368" spans="1:2" x14ac:dyDescent="0.3">
      <c r="A1368">
        <v>1666</v>
      </c>
      <c r="B1368" t="s">
        <v>6157</v>
      </c>
    </row>
    <row r="1369" spans="1:2" x14ac:dyDescent="0.3">
      <c r="A1369">
        <v>1667</v>
      </c>
      <c r="B1369" t="s">
        <v>6157</v>
      </c>
    </row>
    <row r="1370" spans="1:2" x14ac:dyDescent="0.3">
      <c r="A1370">
        <v>1668</v>
      </c>
      <c r="B1370" t="s">
        <v>6158</v>
      </c>
    </row>
    <row r="1371" spans="1:2" x14ac:dyDescent="0.3">
      <c r="A1371">
        <v>1669</v>
      </c>
      <c r="B1371" t="s">
        <v>6153</v>
      </c>
    </row>
    <row r="1372" spans="1:2" x14ac:dyDescent="0.3">
      <c r="A1372">
        <v>1670</v>
      </c>
      <c r="B1372" t="s">
        <v>6159</v>
      </c>
    </row>
    <row r="1373" spans="1:2" x14ac:dyDescent="0.3">
      <c r="A1373">
        <v>1671</v>
      </c>
      <c r="B1373" t="s">
        <v>6159</v>
      </c>
    </row>
    <row r="1374" spans="1:2" x14ac:dyDescent="0.3">
      <c r="A1374">
        <v>1673</v>
      </c>
      <c r="B1374" t="s">
        <v>6160</v>
      </c>
    </row>
    <row r="1375" spans="1:2" x14ac:dyDescent="0.3">
      <c r="A1375">
        <v>1674</v>
      </c>
      <c r="B1375" t="s">
        <v>6161</v>
      </c>
    </row>
    <row r="1376" spans="1:2" x14ac:dyDescent="0.3">
      <c r="A1376">
        <v>1675</v>
      </c>
      <c r="B1376" t="s">
        <v>6162</v>
      </c>
    </row>
    <row r="1377" spans="1:2" x14ac:dyDescent="0.3">
      <c r="A1377">
        <v>1676</v>
      </c>
      <c r="B1377" t="s">
        <v>6163</v>
      </c>
    </row>
    <row r="1378" spans="1:2" x14ac:dyDescent="0.3">
      <c r="A1378">
        <v>1677</v>
      </c>
      <c r="B1378" t="s">
        <v>6159</v>
      </c>
    </row>
    <row r="1379" spans="1:2" x14ac:dyDescent="0.3">
      <c r="A1379">
        <v>1678</v>
      </c>
      <c r="B1379" t="s">
        <v>6159</v>
      </c>
    </row>
    <row r="1380" spans="1:2" x14ac:dyDescent="0.3">
      <c r="A1380">
        <v>1679</v>
      </c>
      <c r="B1380" t="s">
        <v>6148</v>
      </c>
    </row>
    <row r="1381" spans="1:2" x14ac:dyDescent="0.3">
      <c r="A1381">
        <v>1680</v>
      </c>
      <c r="B1381" t="s">
        <v>6164</v>
      </c>
    </row>
    <row r="1382" spans="1:2" x14ac:dyDescent="0.3">
      <c r="A1382">
        <v>1681</v>
      </c>
      <c r="B1382" t="s">
        <v>6148</v>
      </c>
    </row>
    <row r="1383" spans="1:2" x14ac:dyDescent="0.3">
      <c r="A1383">
        <v>1682</v>
      </c>
      <c r="B1383" t="s">
        <v>6165</v>
      </c>
    </row>
    <row r="1384" spans="1:2" x14ac:dyDescent="0.3">
      <c r="A1384">
        <v>1683</v>
      </c>
      <c r="B1384" t="s">
        <v>6166</v>
      </c>
    </row>
    <row r="1385" spans="1:2" x14ac:dyDescent="0.3">
      <c r="A1385">
        <v>1684</v>
      </c>
      <c r="B1385" t="s">
        <v>6167</v>
      </c>
    </row>
    <row r="1386" spans="1:2" x14ac:dyDescent="0.3">
      <c r="A1386">
        <v>1685</v>
      </c>
      <c r="B1386" t="s">
        <v>6168</v>
      </c>
    </row>
    <row r="1387" spans="1:2" x14ac:dyDescent="0.3">
      <c r="A1387">
        <v>1686</v>
      </c>
      <c r="B1387" t="s">
        <v>6169</v>
      </c>
    </row>
    <row r="1388" spans="1:2" x14ac:dyDescent="0.3">
      <c r="A1388">
        <v>1687</v>
      </c>
      <c r="B1388" t="s">
        <v>6170</v>
      </c>
    </row>
    <row r="1389" spans="1:2" x14ac:dyDescent="0.3">
      <c r="A1389">
        <v>1688</v>
      </c>
      <c r="B1389" t="s">
        <v>6171</v>
      </c>
    </row>
    <row r="1390" spans="1:2" x14ac:dyDescent="0.3">
      <c r="A1390">
        <v>1689</v>
      </c>
      <c r="B1390" t="s">
        <v>6172</v>
      </c>
    </row>
    <row r="1391" spans="1:2" x14ac:dyDescent="0.3">
      <c r="A1391">
        <v>1690</v>
      </c>
      <c r="B1391" t="s">
        <v>6173</v>
      </c>
    </row>
    <row r="1392" spans="1:2" x14ac:dyDescent="0.3">
      <c r="A1392">
        <v>1691</v>
      </c>
      <c r="B1392" t="s">
        <v>6174</v>
      </c>
    </row>
    <row r="1393" spans="1:2" x14ac:dyDescent="0.3">
      <c r="A1393">
        <v>1692</v>
      </c>
      <c r="B1393" t="s">
        <v>6175</v>
      </c>
    </row>
    <row r="1394" spans="1:2" x14ac:dyDescent="0.3">
      <c r="A1394">
        <v>1693</v>
      </c>
      <c r="B1394" t="s">
        <v>6176</v>
      </c>
    </row>
    <row r="1395" spans="1:2" x14ac:dyDescent="0.3">
      <c r="A1395">
        <v>1694</v>
      </c>
      <c r="B1395" t="s">
        <v>6159</v>
      </c>
    </row>
    <row r="1396" spans="1:2" x14ac:dyDescent="0.3">
      <c r="A1396">
        <v>1695</v>
      </c>
      <c r="B1396" t="s">
        <v>6177</v>
      </c>
    </row>
    <row r="1397" spans="1:2" x14ac:dyDescent="0.3">
      <c r="A1397">
        <v>1696</v>
      </c>
      <c r="B1397" t="s">
        <v>6178</v>
      </c>
    </row>
    <row r="1398" spans="1:2" x14ac:dyDescent="0.3">
      <c r="A1398">
        <v>1697</v>
      </c>
      <c r="B1398" t="s">
        <v>6159</v>
      </c>
    </row>
    <row r="1399" spans="1:2" x14ac:dyDescent="0.3">
      <c r="A1399">
        <v>1698</v>
      </c>
      <c r="B1399" t="s">
        <v>6179</v>
      </c>
    </row>
    <row r="1400" spans="1:2" x14ac:dyDescent="0.3">
      <c r="A1400">
        <v>1699</v>
      </c>
      <c r="B1400" t="s">
        <v>6180</v>
      </c>
    </row>
    <row r="1401" spans="1:2" x14ac:dyDescent="0.3">
      <c r="A1401">
        <v>1700</v>
      </c>
      <c r="B1401" t="s">
        <v>6181</v>
      </c>
    </row>
    <row r="1402" spans="1:2" x14ac:dyDescent="0.3">
      <c r="A1402">
        <v>1701</v>
      </c>
      <c r="B1402" t="s">
        <v>6182</v>
      </c>
    </row>
    <row r="1403" spans="1:2" x14ac:dyDescent="0.3">
      <c r="A1403">
        <v>1702</v>
      </c>
      <c r="B1403" t="s">
        <v>6183</v>
      </c>
    </row>
    <row r="1404" spans="1:2" x14ac:dyDescent="0.3">
      <c r="A1404">
        <v>1703</v>
      </c>
      <c r="B1404" t="s">
        <v>6184</v>
      </c>
    </row>
    <row r="1405" spans="1:2" x14ac:dyDescent="0.3">
      <c r="A1405">
        <v>1704</v>
      </c>
      <c r="B1405" t="s">
        <v>6133</v>
      </c>
    </row>
    <row r="1406" spans="1:2" x14ac:dyDescent="0.3">
      <c r="A1406">
        <v>1705</v>
      </c>
      <c r="B1406" t="s">
        <v>6183</v>
      </c>
    </row>
    <row r="1407" spans="1:2" x14ac:dyDescent="0.3">
      <c r="A1407">
        <v>1706</v>
      </c>
      <c r="B1407" t="s">
        <v>6185</v>
      </c>
    </row>
    <row r="1408" spans="1:2" x14ac:dyDescent="0.3">
      <c r="A1408">
        <v>1707</v>
      </c>
      <c r="B1408" t="s">
        <v>6186</v>
      </c>
    </row>
    <row r="1409" spans="1:2" x14ac:dyDescent="0.3">
      <c r="A1409">
        <v>1708</v>
      </c>
      <c r="B1409" t="s">
        <v>6186</v>
      </c>
    </row>
    <row r="1410" spans="1:2" x14ac:dyDescent="0.3">
      <c r="A1410">
        <v>1709</v>
      </c>
      <c r="B1410" t="s">
        <v>6187</v>
      </c>
    </row>
    <row r="1411" spans="1:2" x14ac:dyDescent="0.3">
      <c r="A1411">
        <v>1710</v>
      </c>
      <c r="B1411" t="s">
        <v>6186</v>
      </c>
    </row>
    <row r="1412" spans="1:2" x14ac:dyDescent="0.3">
      <c r="A1412">
        <v>1711</v>
      </c>
      <c r="B1412" t="s">
        <v>6159</v>
      </c>
    </row>
    <row r="1413" spans="1:2" x14ac:dyDescent="0.3">
      <c r="A1413">
        <v>1712</v>
      </c>
      <c r="B1413" t="s">
        <v>6187</v>
      </c>
    </row>
    <row r="1414" spans="1:2" x14ac:dyDescent="0.3">
      <c r="A1414">
        <v>1713</v>
      </c>
      <c r="B1414" t="s">
        <v>6188</v>
      </c>
    </row>
    <row r="1415" spans="1:2" x14ac:dyDescent="0.3">
      <c r="A1415">
        <v>1714</v>
      </c>
      <c r="B1415" t="s">
        <v>6134</v>
      </c>
    </row>
    <row r="1416" spans="1:2" x14ac:dyDescent="0.3">
      <c r="A1416">
        <v>1715</v>
      </c>
      <c r="B1416" t="s">
        <v>6189</v>
      </c>
    </row>
    <row r="1417" spans="1:2" x14ac:dyDescent="0.3">
      <c r="A1417">
        <v>1716</v>
      </c>
      <c r="B1417" t="s">
        <v>6190</v>
      </c>
    </row>
    <row r="1418" spans="1:2" x14ac:dyDescent="0.3">
      <c r="A1418">
        <v>1717</v>
      </c>
      <c r="B1418" t="s">
        <v>6191</v>
      </c>
    </row>
    <row r="1419" spans="1:2" x14ac:dyDescent="0.3">
      <c r="A1419">
        <v>1718</v>
      </c>
      <c r="B1419" t="s">
        <v>6192</v>
      </c>
    </row>
    <row r="1420" spans="1:2" x14ac:dyDescent="0.3">
      <c r="A1420">
        <v>1719</v>
      </c>
      <c r="B1420" t="s">
        <v>6193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A2AE-CBC0-4A4F-AE77-402FDF269638}">
  <dimension ref="A1:Y1083"/>
  <sheetViews>
    <sheetView workbookViewId="0">
      <pane xSplit="6" ySplit="1" topLeftCell="S1065" activePane="bottomRight" state="frozen"/>
      <selection sqref="A1:D1"/>
      <selection pane="topRight" sqref="A1:D1"/>
      <selection pane="bottomLeft" sqref="A1:D1"/>
      <selection pane="bottomRight" activeCell="Y1085" sqref="Y1085"/>
    </sheetView>
  </sheetViews>
  <sheetFormatPr baseColWidth="10" defaultRowHeight="14.4" x14ac:dyDescent="0.3"/>
  <cols>
    <col min="3" max="3" width="15.6640625" bestFit="1" customWidth="1"/>
    <col min="8" max="8" width="18.88671875" bestFit="1" customWidth="1"/>
    <col min="23" max="23" width="30" bestFit="1" customWidth="1"/>
    <col min="24" max="24" width="15.6640625" style="4" bestFit="1" customWidth="1"/>
    <col min="25" max="25" width="19" bestFit="1" customWidth="1"/>
  </cols>
  <sheetData>
    <row r="1" spans="1:25" x14ac:dyDescent="0.3">
      <c r="A1" s="9" t="s">
        <v>630</v>
      </c>
      <c r="B1" s="9" t="s">
        <v>631</v>
      </c>
      <c r="C1" s="9" t="s">
        <v>632</v>
      </c>
      <c r="D1" s="9" t="s">
        <v>633</v>
      </c>
      <c r="E1" s="9" t="s">
        <v>2277</v>
      </c>
      <c r="F1" s="9" t="s">
        <v>3</v>
      </c>
      <c r="G1" s="9" t="s">
        <v>2278</v>
      </c>
      <c r="H1" s="9" t="s">
        <v>2279</v>
      </c>
      <c r="I1" s="9" t="s">
        <v>642</v>
      </c>
      <c r="J1" s="9" t="s">
        <v>637</v>
      </c>
      <c r="K1" s="9" t="s">
        <v>2280</v>
      </c>
      <c r="L1" s="9" t="s">
        <v>2281</v>
      </c>
      <c r="M1" s="9" t="s">
        <v>2282</v>
      </c>
      <c r="N1" s="9" t="s">
        <v>2283</v>
      </c>
      <c r="O1" s="9" t="s">
        <v>2284</v>
      </c>
      <c r="P1" s="9" t="s">
        <v>14</v>
      </c>
      <c r="Q1" s="9" t="s">
        <v>2285</v>
      </c>
      <c r="R1" s="9" t="s">
        <v>2286</v>
      </c>
      <c r="S1" s="9" t="s">
        <v>2287</v>
      </c>
      <c r="T1" s="9" t="s">
        <v>2288</v>
      </c>
      <c r="U1" s="9" t="s">
        <v>2289</v>
      </c>
      <c r="V1" s="9" t="s">
        <v>2290</v>
      </c>
      <c r="W1" s="9" t="s">
        <v>2291</v>
      </c>
      <c r="X1" s="64" t="s">
        <v>2292</v>
      </c>
      <c r="Y1" s="33" t="s">
        <v>3947</v>
      </c>
    </row>
    <row r="2" spans="1:25" x14ac:dyDescent="0.3">
      <c r="A2" s="101">
        <v>16</v>
      </c>
      <c r="B2" s="102" t="s">
        <v>75</v>
      </c>
      <c r="C2" s="103">
        <v>43185.680752314816</v>
      </c>
      <c r="D2" s="102" t="s">
        <v>676</v>
      </c>
      <c r="E2" s="102" t="s">
        <v>46</v>
      </c>
      <c r="F2" s="2">
        <v>25</v>
      </c>
      <c r="G2" s="102" t="s">
        <v>674</v>
      </c>
      <c r="H2" s="2">
        <v>919</v>
      </c>
      <c r="I2" s="102" t="s">
        <v>887</v>
      </c>
      <c r="J2" s="102" t="s">
        <v>2293</v>
      </c>
      <c r="K2" s="102"/>
      <c r="L2" s="102" t="s">
        <v>2294</v>
      </c>
      <c r="M2" s="102" t="s">
        <v>2295</v>
      </c>
      <c r="N2" s="102" t="s">
        <v>2296</v>
      </c>
      <c r="O2" s="1" t="b">
        <v>0</v>
      </c>
      <c r="P2" s="102" t="s">
        <v>46</v>
      </c>
      <c r="Q2" s="102" t="s">
        <v>32</v>
      </c>
      <c r="R2" s="104">
        <v>717</v>
      </c>
      <c r="S2" s="105">
        <v>131354</v>
      </c>
      <c r="T2" s="102" t="s">
        <v>2297</v>
      </c>
      <c r="U2" s="104">
        <v>574</v>
      </c>
      <c r="V2" s="1" t="s">
        <v>2298</v>
      </c>
      <c r="W2" s="106" t="s">
        <v>2298</v>
      </c>
      <c r="X2" s="5">
        <v>43991.526412037034</v>
      </c>
      <c r="Y2" s="133">
        <f t="shared" ref="Y2:Y65" si="0">VLOOKUP(F2,h_project,1,FALSE)</f>
        <v>25</v>
      </c>
    </row>
    <row r="3" spans="1:25" x14ac:dyDescent="0.3">
      <c r="A3" s="107">
        <v>17</v>
      </c>
      <c r="B3" s="108" t="s">
        <v>75</v>
      </c>
      <c r="C3" s="109">
        <v>43185.68577546296</v>
      </c>
      <c r="D3" s="108" t="s">
        <v>673</v>
      </c>
      <c r="E3" s="108" t="s">
        <v>46</v>
      </c>
      <c r="F3" s="110">
        <v>24</v>
      </c>
      <c r="G3" s="108" t="s">
        <v>674</v>
      </c>
      <c r="H3" s="110">
        <v>621</v>
      </c>
      <c r="I3" s="108" t="s">
        <v>887</v>
      </c>
      <c r="J3" s="108" t="s">
        <v>654</v>
      </c>
      <c r="K3" s="108"/>
      <c r="L3" s="108" t="s">
        <v>2299</v>
      </c>
      <c r="M3" s="108" t="s">
        <v>2300</v>
      </c>
      <c r="N3" s="108" t="s">
        <v>2296</v>
      </c>
      <c r="O3" s="111" t="b">
        <v>0</v>
      </c>
      <c r="P3" s="108" t="s">
        <v>46</v>
      </c>
      <c r="Q3" s="108" t="s">
        <v>167</v>
      </c>
      <c r="R3" s="112">
        <v>724</v>
      </c>
      <c r="S3" s="113">
        <v>132637</v>
      </c>
      <c r="T3" s="108" t="s">
        <v>2297</v>
      </c>
      <c r="U3" s="112">
        <v>579</v>
      </c>
      <c r="V3" s="111" t="s">
        <v>2298</v>
      </c>
      <c r="W3" s="114" t="s">
        <v>2298</v>
      </c>
      <c r="X3" s="115">
        <v>43991.526504629626</v>
      </c>
      <c r="Y3" s="133">
        <f t="shared" si="0"/>
        <v>24</v>
      </c>
    </row>
    <row r="4" spans="1:25" x14ac:dyDescent="0.3">
      <c r="A4" s="107">
        <v>18</v>
      </c>
      <c r="B4" s="108" t="s">
        <v>75</v>
      </c>
      <c r="C4" s="109">
        <v>43185.690381944441</v>
      </c>
      <c r="D4" s="108" t="s">
        <v>661</v>
      </c>
      <c r="E4" s="108" t="s">
        <v>46</v>
      </c>
      <c r="F4" s="110">
        <v>22</v>
      </c>
      <c r="G4" s="108" t="s">
        <v>39</v>
      </c>
      <c r="H4" s="110">
        <v>919</v>
      </c>
      <c r="I4" s="108" t="s">
        <v>887</v>
      </c>
      <c r="J4" s="108" t="s">
        <v>49</v>
      </c>
      <c r="K4" s="108"/>
      <c r="L4" s="108" t="s">
        <v>2294</v>
      </c>
      <c r="M4" s="108" t="s">
        <v>2301</v>
      </c>
      <c r="N4" s="108" t="s">
        <v>2296</v>
      </c>
      <c r="O4" s="111" t="b">
        <v>0</v>
      </c>
      <c r="P4" s="108" t="s">
        <v>46</v>
      </c>
      <c r="Q4" s="108" t="s">
        <v>167</v>
      </c>
      <c r="R4" s="112">
        <v>1982</v>
      </c>
      <c r="S4" s="113">
        <v>408490</v>
      </c>
      <c r="T4" s="108" t="s">
        <v>2297</v>
      </c>
      <c r="U4" s="112">
        <v>1783.8</v>
      </c>
      <c r="V4" s="111" t="s">
        <v>2302</v>
      </c>
      <c r="W4" s="114" t="s">
        <v>2302</v>
      </c>
      <c r="X4" s="115">
        <v>43991.526504629626</v>
      </c>
      <c r="Y4" s="133">
        <f t="shared" si="0"/>
        <v>22</v>
      </c>
    </row>
    <row r="5" spans="1:25" x14ac:dyDescent="0.3">
      <c r="A5" s="101">
        <v>19</v>
      </c>
      <c r="B5" s="102" t="s">
        <v>2303</v>
      </c>
      <c r="C5" s="103">
        <v>43185.732083333336</v>
      </c>
      <c r="D5" s="102" t="s">
        <v>440</v>
      </c>
      <c r="E5" s="102" t="s">
        <v>440</v>
      </c>
      <c r="F5" s="2">
        <v>37</v>
      </c>
      <c r="G5" s="102" t="s">
        <v>123</v>
      </c>
      <c r="H5" s="2">
        <v>685.1</v>
      </c>
      <c r="I5" s="102" t="s">
        <v>887</v>
      </c>
      <c r="J5" s="102" t="s">
        <v>654</v>
      </c>
      <c r="K5" s="102"/>
      <c r="L5" s="102" t="s">
        <v>2299</v>
      </c>
      <c r="M5" s="102" t="s">
        <v>2304</v>
      </c>
      <c r="N5" s="102" t="s">
        <v>2296</v>
      </c>
      <c r="O5" s="1"/>
      <c r="P5" s="102" t="s">
        <v>46</v>
      </c>
      <c r="Q5" s="102" t="s">
        <v>167</v>
      </c>
      <c r="R5" s="104">
        <v>2631.03</v>
      </c>
      <c r="S5" s="105">
        <v>542253.68000000005</v>
      </c>
      <c r="T5" s="102" t="s">
        <v>2297</v>
      </c>
      <c r="U5" s="104">
        <v>2367.92</v>
      </c>
      <c r="V5" s="1" t="s">
        <v>2305</v>
      </c>
      <c r="W5" s="106" t="s">
        <v>2305</v>
      </c>
      <c r="X5" s="5">
        <v>43991.526504629626</v>
      </c>
      <c r="Y5" s="133">
        <f t="shared" si="0"/>
        <v>37</v>
      </c>
    </row>
    <row r="6" spans="1:25" x14ac:dyDescent="0.3">
      <c r="A6" s="107">
        <v>21</v>
      </c>
      <c r="B6" s="108" t="s">
        <v>266</v>
      </c>
      <c r="C6" s="109">
        <v>43194.788668981484</v>
      </c>
      <c r="D6" s="108" t="s">
        <v>681</v>
      </c>
      <c r="E6" s="108" t="s">
        <v>46</v>
      </c>
      <c r="F6" s="110">
        <v>30</v>
      </c>
      <c r="G6" s="108" t="s">
        <v>39</v>
      </c>
      <c r="H6" s="110">
        <v>2075.1</v>
      </c>
      <c r="I6" s="108" t="s">
        <v>6613</v>
      </c>
      <c r="J6" s="108" t="s">
        <v>663</v>
      </c>
      <c r="K6" s="108"/>
      <c r="L6" s="108" t="s">
        <v>2294</v>
      </c>
      <c r="M6" s="108" t="s">
        <v>2306</v>
      </c>
      <c r="N6" s="108" t="s">
        <v>2296</v>
      </c>
      <c r="O6" s="111" t="b">
        <v>0</v>
      </c>
      <c r="P6" s="108" t="s">
        <v>46</v>
      </c>
      <c r="Q6" s="108" t="s">
        <v>167</v>
      </c>
      <c r="R6" s="112">
        <v>4083.93</v>
      </c>
      <c r="S6" s="113">
        <v>935219.97</v>
      </c>
      <c r="T6" s="108" t="s">
        <v>2297</v>
      </c>
      <c r="U6" s="112">
        <v>4083.93</v>
      </c>
      <c r="V6" s="111" t="s">
        <v>2298</v>
      </c>
      <c r="W6" s="114" t="s">
        <v>2298</v>
      </c>
      <c r="X6" s="115">
        <v>43991.526504629626</v>
      </c>
      <c r="Y6" s="133">
        <f t="shared" si="0"/>
        <v>30</v>
      </c>
    </row>
    <row r="7" spans="1:25" x14ac:dyDescent="0.3">
      <c r="A7" s="101">
        <v>22</v>
      </c>
      <c r="B7" s="1" t="s">
        <v>365</v>
      </c>
      <c r="C7" s="1">
        <v>43194.841203703705</v>
      </c>
      <c r="D7" s="1" t="s">
        <v>669</v>
      </c>
      <c r="E7" s="1" t="s">
        <v>669</v>
      </c>
      <c r="F7" s="2">
        <v>23</v>
      </c>
      <c r="G7" s="1" t="s">
        <v>55</v>
      </c>
      <c r="H7" s="2">
        <v>2235</v>
      </c>
      <c r="I7" s="1" t="s">
        <v>887</v>
      </c>
      <c r="J7" s="1" t="s">
        <v>663</v>
      </c>
      <c r="K7" s="1"/>
      <c r="L7" s="1" t="s">
        <v>2307</v>
      </c>
      <c r="M7" s="1"/>
      <c r="N7" s="1" t="s">
        <v>2296</v>
      </c>
      <c r="O7" s="1" t="b">
        <v>0</v>
      </c>
      <c r="P7" s="1" t="s">
        <v>46</v>
      </c>
      <c r="Q7" s="1" t="s">
        <v>167</v>
      </c>
      <c r="R7" s="1">
        <v>19472</v>
      </c>
      <c r="S7" s="1">
        <v>4459088</v>
      </c>
      <c r="T7" s="1" t="s">
        <v>2297</v>
      </c>
      <c r="U7" s="1">
        <v>19472</v>
      </c>
      <c r="V7" s="1" t="s">
        <v>2305</v>
      </c>
      <c r="W7" s="1" t="s">
        <v>2328</v>
      </c>
      <c r="X7" s="5">
        <v>44034.767777777779</v>
      </c>
      <c r="Y7" s="133">
        <f t="shared" si="0"/>
        <v>23</v>
      </c>
    </row>
    <row r="8" spans="1:25" x14ac:dyDescent="0.3">
      <c r="A8" s="107">
        <v>23</v>
      </c>
      <c r="B8" s="108" t="s">
        <v>365</v>
      </c>
      <c r="C8" s="109">
        <v>43194.846886574072</v>
      </c>
      <c r="D8" s="108" t="s">
        <v>693</v>
      </c>
      <c r="E8" s="108" t="s">
        <v>46</v>
      </c>
      <c r="F8" s="110">
        <v>38</v>
      </c>
      <c r="G8" s="108" t="s">
        <v>55</v>
      </c>
      <c r="H8" s="110">
        <v>639</v>
      </c>
      <c r="I8" s="108" t="s">
        <v>887</v>
      </c>
      <c r="J8" s="108" t="s">
        <v>654</v>
      </c>
      <c r="K8" s="108"/>
      <c r="L8" s="108" t="s">
        <v>2307</v>
      </c>
      <c r="M8" s="108"/>
      <c r="N8" s="108" t="s">
        <v>2296</v>
      </c>
      <c r="O8" s="111" t="b">
        <v>0</v>
      </c>
      <c r="P8" s="108" t="s">
        <v>46</v>
      </c>
      <c r="Q8" s="108"/>
      <c r="R8" s="112">
        <v>6977</v>
      </c>
      <c r="S8" s="113">
        <v>1597619</v>
      </c>
      <c r="T8" s="108"/>
      <c r="U8" s="112">
        <v>6977</v>
      </c>
      <c r="V8" s="111">
        <v>1</v>
      </c>
      <c r="W8" s="114" t="s">
        <v>2305</v>
      </c>
      <c r="X8" s="115">
        <v>44041.404583333337</v>
      </c>
      <c r="Y8" s="133" t="e">
        <f t="shared" si="0"/>
        <v>#N/A</v>
      </c>
    </row>
    <row r="9" spans="1:25" x14ac:dyDescent="0.3">
      <c r="A9" s="101">
        <v>24</v>
      </c>
      <c r="B9" s="102" t="s">
        <v>365</v>
      </c>
      <c r="C9" s="103">
        <v>43194.847210648149</v>
      </c>
      <c r="D9" s="102" t="s">
        <v>2309</v>
      </c>
      <c r="E9" s="102" t="s">
        <v>46</v>
      </c>
      <c r="F9" s="2">
        <v>34</v>
      </c>
      <c r="G9" s="102" t="s">
        <v>2310</v>
      </c>
      <c r="H9" s="2">
        <v>979</v>
      </c>
      <c r="I9" s="102" t="s">
        <v>887</v>
      </c>
      <c r="J9" s="102" t="s">
        <v>2293</v>
      </c>
      <c r="K9" s="102"/>
      <c r="L9" s="102" t="s">
        <v>2307</v>
      </c>
      <c r="M9" s="102" t="s">
        <v>2311</v>
      </c>
      <c r="N9" s="102" t="s">
        <v>2296</v>
      </c>
      <c r="O9" s="1" t="b">
        <v>0</v>
      </c>
      <c r="P9" s="102" t="s">
        <v>46</v>
      </c>
      <c r="Q9" s="102" t="s">
        <v>167</v>
      </c>
      <c r="R9" s="104">
        <v>5436</v>
      </c>
      <c r="S9" s="105">
        <v>1244844</v>
      </c>
      <c r="T9" s="102" t="s">
        <v>2297</v>
      </c>
      <c r="U9" s="104">
        <v>5436</v>
      </c>
      <c r="V9" s="1" t="s">
        <v>2298</v>
      </c>
      <c r="W9" s="106" t="s">
        <v>2302</v>
      </c>
      <c r="X9" s="5">
        <v>43867.492581018516</v>
      </c>
      <c r="Y9" s="133">
        <f t="shared" si="0"/>
        <v>34</v>
      </c>
    </row>
    <row r="10" spans="1:25" x14ac:dyDescent="0.3">
      <c r="A10" s="101">
        <v>25</v>
      </c>
      <c r="B10" s="102" t="s">
        <v>2312</v>
      </c>
      <c r="C10" s="103">
        <v>43194.880196759259</v>
      </c>
      <c r="D10" s="102" t="s">
        <v>687</v>
      </c>
      <c r="E10" s="102" t="s">
        <v>46</v>
      </c>
      <c r="F10" s="2">
        <v>33</v>
      </c>
      <c r="G10" s="102" t="s">
        <v>660</v>
      </c>
      <c r="H10" s="2">
        <v>984</v>
      </c>
      <c r="I10" s="102" t="s">
        <v>887</v>
      </c>
      <c r="J10" s="102" t="s">
        <v>654</v>
      </c>
      <c r="K10" s="102"/>
      <c r="L10" s="102" t="s">
        <v>2294</v>
      </c>
      <c r="M10" s="102" t="s">
        <v>2313</v>
      </c>
      <c r="N10" s="102" t="s">
        <v>2296</v>
      </c>
      <c r="O10" s="1" t="b">
        <v>0</v>
      </c>
      <c r="P10" s="102" t="s">
        <v>46</v>
      </c>
      <c r="Q10" s="102" t="s">
        <v>167</v>
      </c>
      <c r="R10" s="104">
        <v>1714.75</v>
      </c>
      <c r="S10" s="105">
        <v>353411.12</v>
      </c>
      <c r="T10" s="102" t="s">
        <v>2297</v>
      </c>
      <c r="U10" s="104">
        <v>1543.28</v>
      </c>
      <c r="V10" s="1" t="s">
        <v>2298</v>
      </c>
      <c r="W10" s="106" t="s">
        <v>2298</v>
      </c>
      <c r="X10" s="5">
        <v>43991.526516203703</v>
      </c>
      <c r="Y10" s="133">
        <f t="shared" si="0"/>
        <v>33</v>
      </c>
    </row>
    <row r="11" spans="1:25" x14ac:dyDescent="0.3">
      <c r="A11" s="101">
        <v>26</v>
      </c>
      <c r="B11" s="102" t="s">
        <v>125</v>
      </c>
      <c r="C11" s="103">
        <v>43194.919421296298</v>
      </c>
      <c r="D11" s="102" t="s">
        <v>693</v>
      </c>
      <c r="E11" s="102" t="s">
        <v>46</v>
      </c>
      <c r="F11" s="2">
        <v>38</v>
      </c>
      <c r="G11" s="102" t="s">
        <v>55</v>
      </c>
      <c r="H11" s="2">
        <v>639</v>
      </c>
      <c r="I11" s="102" t="s">
        <v>887</v>
      </c>
      <c r="J11" s="102" t="s">
        <v>654</v>
      </c>
      <c r="K11" s="102"/>
      <c r="L11" s="102" t="s">
        <v>2299</v>
      </c>
      <c r="M11" s="102" t="s">
        <v>2314</v>
      </c>
      <c r="N11" s="102" t="s">
        <v>2296</v>
      </c>
      <c r="O11" s="1"/>
      <c r="P11" s="102" t="s">
        <v>46</v>
      </c>
      <c r="Q11" s="102" t="s">
        <v>32</v>
      </c>
      <c r="R11" s="104">
        <v>4634.5</v>
      </c>
      <c r="S11" s="105">
        <v>4634.5</v>
      </c>
      <c r="T11" s="102" t="s">
        <v>2297</v>
      </c>
      <c r="U11" s="104">
        <v>4634.5</v>
      </c>
      <c r="V11" s="1" t="s">
        <v>2315</v>
      </c>
      <c r="W11" s="106" t="s">
        <v>2305</v>
      </c>
      <c r="X11" s="5">
        <v>43991.526689814818</v>
      </c>
      <c r="Y11" s="133" t="e">
        <f t="shared" si="0"/>
        <v>#N/A</v>
      </c>
    </row>
    <row r="12" spans="1:25" x14ac:dyDescent="0.3">
      <c r="A12" s="101">
        <v>31</v>
      </c>
      <c r="B12" s="102" t="s">
        <v>125</v>
      </c>
      <c r="C12" s="103">
        <v>43194.936423611114</v>
      </c>
      <c r="D12" s="102" t="s">
        <v>679</v>
      </c>
      <c r="E12" s="102" t="s">
        <v>46</v>
      </c>
      <c r="F12" s="2">
        <v>27</v>
      </c>
      <c r="G12" s="102" t="s">
        <v>123</v>
      </c>
      <c r="H12" s="2">
        <v>700</v>
      </c>
      <c r="I12" s="102" t="s">
        <v>887</v>
      </c>
      <c r="J12" s="102" t="s">
        <v>663</v>
      </c>
      <c r="K12" s="102"/>
      <c r="L12" s="102" t="s">
        <v>2307</v>
      </c>
      <c r="M12" s="102" t="s">
        <v>2316</v>
      </c>
      <c r="N12" s="102" t="s">
        <v>2296</v>
      </c>
      <c r="O12" s="1" t="b">
        <v>0</v>
      </c>
      <c r="P12" s="102" t="s">
        <v>46</v>
      </c>
      <c r="Q12" s="102" t="s">
        <v>32</v>
      </c>
      <c r="R12" s="104">
        <v>534</v>
      </c>
      <c r="S12" s="105">
        <v>97829</v>
      </c>
      <c r="T12" s="102" t="s">
        <v>2297</v>
      </c>
      <c r="U12" s="104">
        <v>427</v>
      </c>
      <c r="V12" s="1" t="s">
        <v>2305</v>
      </c>
      <c r="W12" s="106" t="s">
        <v>2305</v>
      </c>
      <c r="X12" s="5">
        <v>43991.526516203703</v>
      </c>
      <c r="Y12" s="133">
        <f t="shared" si="0"/>
        <v>27</v>
      </c>
    </row>
    <row r="13" spans="1:25" x14ac:dyDescent="0.3">
      <c r="A13" s="101">
        <v>32</v>
      </c>
      <c r="B13" s="102" t="s">
        <v>227</v>
      </c>
      <c r="C13" s="103">
        <v>43196.586886574078</v>
      </c>
      <c r="D13" s="102" t="s">
        <v>2317</v>
      </c>
      <c r="E13" s="102" t="s">
        <v>46</v>
      </c>
      <c r="F13" s="2">
        <v>41</v>
      </c>
      <c r="G13" s="102" t="s">
        <v>85</v>
      </c>
      <c r="H13" s="2">
        <v>627</v>
      </c>
      <c r="I13" s="102" t="s">
        <v>887</v>
      </c>
      <c r="J13" s="102" t="s">
        <v>2293</v>
      </c>
      <c r="K13" s="102"/>
      <c r="L13" s="102" t="s">
        <v>2299</v>
      </c>
      <c r="M13" s="102" t="s">
        <v>2318</v>
      </c>
      <c r="N13" s="102" t="s">
        <v>2296</v>
      </c>
      <c r="O13" s="1" t="b">
        <v>1</v>
      </c>
      <c r="P13" s="102" t="s">
        <v>46</v>
      </c>
      <c r="Q13" s="102" t="s">
        <v>167</v>
      </c>
      <c r="R13" s="104">
        <v>2940</v>
      </c>
      <c r="S13" s="105">
        <v>605934</v>
      </c>
      <c r="T13" s="102" t="s">
        <v>2297</v>
      </c>
      <c r="U13" s="104">
        <v>2646</v>
      </c>
      <c r="V13" s="1" t="s">
        <v>2305</v>
      </c>
      <c r="W13" s="106" t="s">
        <v>2305</v>
      </c>
      <c r="X13" s="5">
        <v>43991.526516203703</v>
      </c>
      <c r="Y13" s="133">
        <f t="shared" si="0"/>
        <v>41</v>
      </c>
    </row>
    <row r="14" spans="1:25" x14ac:dyDescent="0.3">
      <c r="A14" s="101">
        <v>33</v>
      </c>
      <c r="B14" s="102" t="s">
        <v>2303</v>
      </c>
      <c r="C14" s="103">
        <v>43208.697291666664</v>
      </c>
      <c r="D14" s="102" t="s">
        <v>440</v>
      </c>
      <c r="E14" s="102" t="s">
        <v>440</v>
      </c>
      <c r="F14" s="2">
        <v>37</v>
      </c>
      <c r="G14" s="102" t="s">
        <v>123</v>
      </c>
      <c r="H14" s="2">
        <v>685.1</v>
      </c>
      <c r="I14" s="102" t="s">
        <v>887</v>
      </c>
      <c r="J14" s="102" t="s">
        <v>654</v>
      </c>
      <c r="K14" s="102"/>
      <c r="L14" s="102" t="s">
        <v>2294</v>
      </c>
      <c r="M14" s="102" t="s">
        <v>2304</v>
      </c>
      <c r="N14" s="102" t="s">
        <v>2296</v>
      </c>
      <c r="O14" s="1" t="b">
        <v>1</v>
      </c>
      <c r="P14" s="102" t="s">
        <v>46</v>
      </c>
      <c r="Q14" s="102" t="s">
        <v>167</v>
      </c>
      <c r="R14" s="104">
        <v>2631</v>
      </c>
      <c r="S14" s="105">
        <v>542254</v>
      </c>
      <c r="T14" s="102" t="s">
        <v>2297</v>
      </c>
      <c r="U14" s="104">
        <v>2368</v>
      </c>
      <c r="V14" s="1" t="s">
        <v>2305</v>
      </c>
      <c r="W14" s="106" t="s">
        <v>2305</v>
      </c>
      <c r="X14" s="5">
        <v>43991.52652777778</v>
      </c>
      <c r="Y14" s="133">
        <f t="shared" si="0"/>
        <v>37</v>
      </c>
    </row>
    <row r="15" spans="1:25" x14ac:dyDescent="0.3">
      <c r="A15" s="107">
        <v>40</v>
      </c>
      <c r="B15" s="108" t="s">
        <v>125</v>
      </c>
      <c r="C15" s="109">
        <v>43214.750983796293</v>
      </c>
      <c r="D15" s="108" t="s">
        <v>693</v>
      </c>
      <c r="E15" s="108" t="s">
        <v>46</v>
      </c>
      <c r="F15" s="110">
        <v>38</v>
      </c>
      <c r="G15" s="108" t="s">
        <v>55</v>
      </c>
      <c r="H15" s="110">
        <v>639</v>
      </c>
      <c r="I15" s="108" t="s">
        <v>887</v>
      </c>
      <c r="J15" s="108" t="s">
        <v>654</v>
      </c>
      <c r="K15" s="108"/>
      <c r="L15" s="108" t="s">
        <v>2307</v>
      </c>
      <c r="M15" s="108" t="s">
        <v>51</v>
      </c>
      <c r="N15" s="108" t="s">
        <v>2296</v>
      </c>
      <c r="O15" s="111"/>
      <c r="P15" s="108" t="s">
        <v>46</v>
      </c>
      <c r="Q15" s="108" t="s">
        <v>2319</v>
      </c>
      <c r="R15" s="112">
        <v>0</v>
      </c>
      <c r="S15" s="113">
        <v>0</v>
      </c>
      <c r="T15" s="108" t="s">
        <v>2319</v>
      </c>
      <c r="U15" s="112">
        <v>0</v>
      </c>
      <c r="V15" s="111" t="s">
        <v>2305</v>
      </c>
      <c r="W15" s="114" t="s">
        <v>2305</v>
      </c>
      <c r="X15" s="115">
        <v>43991.52652777778</v>
      </c>
      <c r="Y15" s="133" t="e">
        <f t="shared" si="0"/>
        <v>#N/A</v>
      </c>
    </row>
    <row r="16" spans="1:25" x14ac:dyDescent="0.3">
      <c r="A16" s="107">
        <v>41</v>
      </c>
      <c r="B16" s="108" t="s">
        <v>2303</v>
      </c>
      <c r="C16" s="109">
        <v>43216.545543981483</v>
      </c>
      <c r="D16" s="108" t="s">
        <v>467</v>
      </c>
      <c r="E16" s="108" t="s">
        <v>467</v>
      </c>
      <c r="F16" s="110">
        <v>50</v>
      </c>
      <c r="G16" s="108" t="s">
        <v>85</v>
      </c>
      <c r="H16" s="110">
        <v>641</v>
      </c>
      <c r="I16" s="108" t="s">
        <v>887</v>
      </c>
      <c r="J16" s="108" t="s">
        <v>756</v>
      </c>
      <c r="K16" s="108"/>
      <c r="L16" s="108" t="s">
        <v>2294</v>
      </c>
      <c r="M16" s="108" t="s">
        <v>2320</v>
      </c>
      <c r="N16" s="108" t="s">
        <v>2296</v>
      </c>
      <c r="O16" s="111" t="b">
        <v>1</v>
      </c>
      <c r="P16" s="108" t="s">
        <v>2321</v>
      </c>
      <c r="Q16" s="108" t="s">
        <v>167</v>
      </c>
      <c r="R16" s="112">
        <v>9154</v>
      </c>
      <c r="S16" s="113">
        <v>2096225</v>
      </c>
      <c r="T16" s="108" t="s">
        <v>2297</v>
      </c>
      <c r="U16" s="112">
        <v>9154</v>
      </c>
      <c r="V16" s="111" t="s">
        <v>2305</v>
      </c>
      <c r="W16" s="114" t="s">
        <v>2305</v>
      </c>
      <c r="X16" s="115">
        <v>43991.52652777778</v>
      </c>
      <c r="Y16" s="133">
        <f t="shared" si="0"/>
        <v>50</v>
      </c>
    </row>
    <row r="17" spans="1:25" x14ac:dyDescent="0.3">
      <c r="A17" s="107">
        <v>43</v>
      </c>
      <c r="B17" s="108" t="s">
        <v>365</v>
      </c>
      <c r="C17" s="109">
        <v>43217.890613425923</v>
      </c>
      <c r="D17" s="108" t="s">
        <v>2322</v>
      </c>
      <c r="E17" s="108" t="s">
        <v>46</v>
      </c>
      <c r="F17" s="110">
        <v>51</v>
      </c>
      <c r="G17" s="108" t="s">
        <v>2310</v>
      </c>
      <c r="H17" s="110">
        <v>914</v>
      </c>
      <c r="I17" s="108" t="s">
        <v>887</v>
      </c>
      <c r="J17" s="108" t="s">
        <v>2293</v>
      </c>
      <c r="K17" s="108"/>
      <c r="L17" s="108" t="s">
        <v>2307</v>
      </c>
      <c r="M17" s="108"/>
      <c r="N17" s="108" t="s">
        <v>2296</v>
      </c>
      <c r="O17" s="111" t="b">
        <v>1</v>
      </c>
      <c r="P17" s="108" t="s">
        <v>46</v>
      </c>
      <c r="Q17" s="108" t="s">
        <v>167</v>
      </c>
      <c r="R17" s="112">
        <v>1444</v>
      </c>
      <c r="S17" s="113">
        <v>264541</v>
      </c>
      <c r="T17" s="108" t="s">
        <v>2297</v>
      </c>
      <c r="U17" s="112">
        <v>1155</v>
      </c>
      <c r="V17" s="111" t="s">
        <v>2323</v>
      </c>
      <c r="W17" s="114" t="s">
        <v>2302</v>
      </c>
      <c r="X17" s="115">
        <v>43321.584131944444</v>
      </c>
      <c r="Y17" s="133">
        <f t="shared" si="0"/>
        <v>51</v>
      </c>
    </row>
    <row r="18" spans="1:25" x14ac:dyDescent="0.3">
      <c r="A18" s="107">
        <v>44</v>
      </c>
      <c r="B18" s="108" t="s">
        <v>365</v>
      </c>
      <c r="C18" s="109">
        <v>43220.628831018519</v>
      </c>
      <c r="D18" s="108" t="s">
        <v>721</v>
      </c>
      <c r="E18" s="108" t="s">
        <v>721</v>
      </c>
      <c r="F18" s="110">
        <v>62</v>
      </c>
      <c r="G18" s="108" t="s">
        <v>55</v>
      </c>
      <c r="H18" s="110">
        <v>639</v>
      </c>
      <c r="I18" s="108" t="s">
        <v>887</v>
      </c>
      <c r="J18" s="108" t="s">
        <v>654</v>
      </c>
      <c r="K18" s="108"/>
      <c r="L18" s="108" t="s">
        <v>2307</v>
      </c>
      <c r="M18" s="108"/>
      <c r="N18" s="108" t="s">
        <v>2296</v>
      </c>
      <c r="O18" s="111" t="b">
        <v>0</v>
      </c>
      <c r="P18" s="108" t="s">
        <v>46</v>
      </c>
      <c r="Q18" s="108" t="s">
        <v>32</v>
      </c>
      <c r="R18" s="112">
        <v>1121</v>
      </c>
      <c r="S18" s="113">
        <v>205367.2</v>
      </c>
      <c r="T18" s="108" t="s">
        <v>2297</v>
      </c>
      <c r="U18" s="112">
        <v>896.8</v>
      </c>
      <c r="V18" s="111" t="s">
        <v>2305</v>
      </c>
      <c r="W18" s="114" t="s">
        <v>2302</v>
      </c>
      <c r="X18" s="115">
        <v>43325.790810185186</v>
      </c>
      <c r="Y18" s="133">
        <f t="shared" si="0"/>
        <v>62</v>
      </c>
    </row>
    <row r="19" spans="1:25" x14ac:dyDescent="0.3">
      <c r="A19" s="107">
        <v>46</v>
      </c>
      <c r="B19" s="108" t="s">
        <v>266</v>
      </c>
      <c r="C19" s="109">
        <v>43222.752766203703</v>
      </c>
      <c r="D19" s="108" t="s">
        <v>2324</v>
      </c>
      <c r="E19" s="108" t="s">
        <v>46</v>
      </c>
      <c r="F19" s="110">
        <v>79</v>
      </c>
      <c r="G19" s="108" t="s">
        <v>123</v>
      </c>
      <c r="H19" s="110">
        <v>700</v>
      </c>
      <c r="I19" s="108" t="s">
        <v>887</v>
      </c>
      <c r="J19" s="108" t="s">
        <v>654</v>
      </c>
      <c r="K19" s="108"/>
      <c r="L19" s="108" t="s">
        <v>2307</v>
      </c>
      <c r="M19" s="108" t="s">
        <v>2325</v>
      </c>
      <c r="N19" s="108" t="s">
        <v>2296</v>
      </c>
      <c r="O19" s="111" t="b">
        <v>1</v>
      </c>
      <c r="P19" s="108" t="s">
        <v>46</v>
      </c>
      <c r="Q19" s="108"/>
      <c r="R19" s="112">
        <v>0</v>
      </c>
      <c r="S19" s="113">
        <v>0</v>
      </c>
      <c r="T19" s="108"/>
      <c r="U19" s="112">
        <v>0</v>
      </c>
      <c r="V19" s="111" t="s">
        <v>2305</v>
      </c>
      <c r="W19" s="114" t="s">
        <v>2305</v>
      </c>
      <c r="X19" s="115">
        <v>43991.52652777778</v>
      </c>
      <c r="Y19" s="133">
        <f t="shared" si="0"/>
        <v>79</v>
      </c>
    </row>
    <row r="20" spans="1:25" x14ac:dyDescent="0.3">
      <c r="A20" s="107">
        <v>76</v>
      </c>
      <c r="B20" s="108" t="s">
        <v>227</v>
      </c>
      <c r="C20" s="109">
        <v>43234.450115740743</v>
      </c>
      <c r="D20" s="108" t="s">
        <v>2326</v>
      </c>
      <c r="E20" s="108" t="s">
        <v>46</v>
      </c>
      <c r="F20" s="110">
        <v>41</v>
      </c>
      <c r="G20" s="108" t="s">
        <v>85</v>
      </c>
      <c r="H20" s="110">
        <v>627</v>
      </c>
      <c r="I20" s="108" t="s">
        <v>887</v>
      </c>
      <c r="J20" s="108" t="s">
        <v>2293</v>
      </c>
      <c r="K20" s="108"/>
      <c r="L20" s="108" t="s">
        <v>2307</v>
      </c>
      <c r="M20" s="108"/>
      <c r="N20" s="108" t="s">
        <v>2296</v>
      </c>
      <c r="O20" s="111" t="b">
        <v>0</v>
      </c>
      <c r="P20" s="108" t="s">
        <v>46</v>
      </c>
      <c r="Q20" s="108" t="s">
        <v>32</v>
      </c>
      <c r="R20" s="112">
        <v>1111.5</v>
      </c>
      <c r="S20" s="113">
        <v>203626.8</v>
      </c>
      <c r="T20" s="108" t="s">
        <v>2297</v>
      </c>
      <c r="U20" s="112">
        <v>889.2</v>
      </c>
      <c r="V20" s="111" t="s">
        <v>2327</v>
      </c>
      <c r="W20" s="114" t="s">
        <v>2328</v>
      </c>
      <c r="X20" s="115">
        <v>43234.844166666669</v>
      </c>
      <c r="Y20" s="133">
        <f t="shared" si="0"/>
        <v>41</v>
      </c>
    </row>
    <row r="21" spans="1:25" x14ac:dyDescent="0.3">
      <c r="A21" s="101">
        <v>77</v>
      </c>
      <c r="B21" s="102" t="s">
        <v>75</v>
      </c>
      <c r="C21" s="103">
        <v>43235.541261574072</v>
      </c>
      <c r="D21" s="102" t="s">
        <v>735</v>
      </c>
      <c r="E21" s="102" t="s">
        <v>46</v>
      </c>
      <c r="F21" s="2">
        <v>82</v>
      </c>
      <c r="G21" s="102" t="s">
        <v>674</v>
      </c>
      <c r="H21" s="2">
        <v>919</v>
      </c>
      <c r="I21" s="102" t="s">
        <v>887</v>
      </c>
      <c r="J21" s="102" t="s">
        <v>654</v>
      </c>
      <c r="K21" s="102"/>
      <c r="L21" s="102" t="s">
        <v>2294</v>
      </c>
      <c r="M21" s="102"/>
      <c r="N21" s="102" t="s">
        <v>2296</v>
      </c>
      <c r="O21" s="1" t="b">
        <v>0</v>
      </c>
      <c r="P21" s="102" t="s">
        <v>46</v>
      </c>
      <c r="Q21" s="102" t="s">
        <v>167</v>
      </c>
      <c r="R21" s="104">
        <v>2862</v>
      </c>
      <c r="S21" s="105">
        <v>589858.19999999995</v>
      </c>
      <c r="T21" s="102" t="s">
        <v>2329</v>
      </c>
      <c r="U21" s="104">
        <v>2575.8000000000002</v>
      </c>
      <c r="V21" s="1"/>
      <c r="W21" s="106" t="s">
        <v>2328</v>
      </c>
      <c r="X21" s="5">
        <v>43248.481053240743</v>
      </c>
      <c r="Y21" s="133">
        <f t="shared" si="0"/>
        <v>82</v>
      </c>
    </row>
    <row r="22" spans="1:25" x14ac:dyDescent="0.3">
      <c r="A22" s="107">
        <v>79</v>
      </c>
      <c r="B22" s="108" t="s">
        <v>75</v>
      </c>
      <c r="C22" s="109">
        <v>43236.483935185184</v>
      </c>
      <c r="D22" s="108" t="s">
        <v>753</v>
      </c>
      <c r="E22" s="108" t="s">
        <v>753</v>
      </c>
      <c r="F22" s="110">
        <v>102</v>
      </c>
      <c r="G22" s="108" t="s">
        <v>39</v>
      </c>
      <c r="H22" s="110">
        <v>621</v>
      </c>
      <c r="I22" s="108" t="s">
        <v>887</v>
      </c>
      <c r="J22" s="108" t="s">
        <v>654</v>
      </c>
      <c r="K22" s="108"/>
      <c r="L22" s="108" t="s">
        <v>2294</v>
      </c>
      <c r="M22" s="108" t="s">
        <v>2330</v>
      </c>
      <c r="N22" s="108" t="s">
        <v>2296</v>
      </c>
      <c r="O22" s="111" t="b">
        <v>1</v>
      </c>
      <c r="P22" s="108" t="s">
        <v>2343</v>
      </c>
      <c r="Q22" s="108"/>
      <c r="R22" s="112">
        <v>0</v>
      </c>
      <c r="S22" s="113">
        <v>0</v>
      </c>
      <c r="T22" s="108"/>
      <c r="U22" s="112">
        <v>0</v>
      </c>
      <c r="V22" s="111"/>
      <c r="W22" s="114" t="s">
        <v>2328</v>
      </c>
      <c r="X22" s="115">
        <v>43951.508067129631</v>
      </c>
      <c r="Y22" s="133" t="e">
        <f t="shared" si="0"/>
        <v>#N/A</v>
      </c>
    </row>
    <row r="23" spans="1:25" x14ac:dyDescent="0.3">
      <c r="A23" s="101">
        <v>80</v>
      </c>
      <c r="B23" s="102" t="s">
        <v>227</v>
      </c>
      <c r="C23" s="103">
        <v>43236.690243055556</v>
      </c>
      <c r="D23" s="102" t="s">
        <v>2326</v>
      </c>
      <c r="E23" s="102" t="s">
        <v>46</v>
      </c>
      <c r="F23" s="2">
        <v>41</v>
      </c>
      <c r="G23" s="102" t="s">
        <v>85</v>
      </c>
      <c r="H23" s="2">
        <v>627</v>
      </c>
      <c r="I23" s="102" t="s">
        <v>887</v>
      </c>
      <c r="J23" s="102" t="s">
        <v>2293</v>
      </c>
      <c r="K23" s="102"/>
      <c r="L23" s="102" t="s">
        <v>2307</v>
      </c>
      <c r="M23" s="102"/>
      <c r="N23" s="102" t="s">
        <v>2296</v>
      </c>
      <c r="O23" s="1" t="b">
        <v>0</v>
      </c>
      <c r="P23" s="102" t="s">
        <v>46</v>
      </c>
      <c r="Q23" s="102" t="s">
        <v>32</v>
      </c>
      <c r="R23" s="104">
        <v>1111.5</v>
      </c>
      <c r="S23" s="105">
        <v>203626.8</v>
      </c>
      <c r="T23" s="102" t="s">
        <v>2297</v>
      </c>
      <c r="U23" s="104">
        <v>889.2</v>
      </c>
      <c r="V23" s="1"/>
      <c r="W23" s="106" t="s">
        <v>2302</v>
      </c>
      <c r="X23" s="5">
        <v>43271.749305555553</v>
      </c>
      <c r="Y23" s="133">
        <f t="shared" si="0"/>
        <v>41</v>
      </c>
    </row>
    <row r="24" spans="1:25" x14ac:dyDescent="0.3">
      <c r="A24" s="107">
        <v>81</v>
      </c>
      <c r="B24" s="108" t="s">
        <v>209</v>
      </c>
      <c r="C24" s="109">
        <v>43236.73978009259</v>
      </c>
      <c r="D24" s="108" t="s">
        <v>727</v>
      </c>
      <c r="E24" s="108" t="s">
        <v>46</v>
      </c>
      <c r="F24" s="110">
        <v>67</v>
      </c>
      <c r="G24" s="108" t="s">
        <v>2310</v>
      </c>
      <c r="H24" s="110">
        <v>53</v>
      </c>
      <c r="I24" s="108" t="s">
        <v>887</v>
      </c>
      <c r="J24" s="108" t="s">
        <v>2293</v>
      </c>
      <c r="K24" s="108"/>
      <c r="L24" s="108" t="s">
        <v>2307</v>
      </c>
      <c r="M24" s="108"/>
      <c r="N24" s="108" t="s">
        <v>2296</v>
      </c>
      <c r="O24" s="111" t="b">
        <v>0</v>
      </c>
      <c r="P24" s="108" t="s">
        <v>46</v>
      </c>
      <c r="Q24" s="108" t="s">
        <v>167</v>
      </c>
      <c r="R24" s="112">
        <v>631</v>
      </c>
      <c r="S24" s="113">
        <v>115599.2</v>
      </c>
      <c r="T24" s="108" t="s">
        <v>2297</v>
      </c>
      <c r="U24" s="112">
        <v>504.8</v>
      </c>
      <c r="V24" s="111"/>
      <c r="W24" s="114" t="s">
        <v>2302</v>
      </c>
      <c r="X24" s="115">
        <v>43271.749965277777</v>
      </c>
      <c r="Y24" s="133">
        <f t="shared" si="0"/>
        <v>67</v>
      </c>
    </row>
    <row r="25" spans="1:25" x14ac:dyDescent="0.3">
      <c r="A25" s="107">
        <v>82</v>
      </c>
      <c r="B25" s="108" t="s">
        <v>209</v>
      </c>
      <c r="C25" s="109">
        <v>43236.752199074072</v>
      </c>
      <c r="D25" s="108" t="s">
        <v>2331</v>
      </c>
      <c r="E25" s="108" t="s">
        <v>46</v>
      </c>
      <c r="F25" s="110">
        <v>55</v>
      </c>
      <c r="G25" s="108" t="s">
        <v>2310</v>
      </c>
      <c r="H25" s="110">
        <v>408</v>
      </c>
      <c r="I25" s="108" t="s">
        <v>887</v>
      </c>
      <c r="J25" s="108" t="s">
        <v>2293</v>
      </c>
      <c r="K25" s="108"/>
      <c r="L25" s="108" t="s">
        <v>2307</v>
      </c>
      <c r="M25" s="108"/>
      <c r="N25" s="108" t="s">
        <v>2296</v>
      </c>
      <c r="O25" s="111" t="b">
        <v>0</v>
      </c>
      <c r="P25" s="108" t="s">
        <v>46</v>
      </c>
      <c r="Q25" s="108" t="s">
        <v>167</v>
      </c>
      <c r="R25" s="112">
        <v>1553</v>
      </c>
      <c r="S25" s="113">
        <v>320073.3</v>
      </c>
      <c r="T25" s="108" t="s">
        <v>2297</v>
      </c>
      <c r="U25" s="112">
        <v>1397.7</v>
      </c>
      <c r="V25" s="111"/>
      <c r="W25" s="114" t="s">
        <v>2302</v>
      </c>
      <c r="X25" s="115">
        <v>43480.640532407408</v>
      </c>
      <c r="Y25" s="133">
        <f t="shared" si="0"/>
        <v>55</v>
      </c>
    </row>
    <row r="26" spans="1:25" x14ac:dyDescent="0.3">
      <c r="A26" s="107">
        <v>83</v>
      </c>
      <c r="B26" s="108" t="s">
        <v>2303</v>
      </c>
      <c r="C26" s="109">
        <v>43236.798391203702</v>
      </c>
      <c r="D26" s="108" t="s">
        <v>440</v>
      </c>
      <c r="E26" s="108" t="s">
        <v>440</v>
      </c>
      <c r="F26" s="110">
        <v>37</v>
      </c>
      <c r="G26" s="108" t="s">
        <v>123</v>
      </c>
      <c r="H26" s="110">
        <v>685.1</v>
      </c>
      <c r="I26" s="108" t="s">
        <v>887</v>
      </c>
      <c r="J26" s="108" t="s">
        <v>654</v>
      </c>
      <c r="K26" s="108"/>
      <c r="L26" s="108" t="s">
        <v>2294</v>
      </c>
      <c r="M26" s="108" t="s">
        <v>2304</v>
      </c>
      <c r="N26" s="108" t="s">
        <v>2296</v>
      </c>
      <c r="O26" s="111" t="b">
        <v>0</v>
      </c>
      <c r="P26" s="108" t="s">
        <v>46</v>
      </c>
      <c r="Q26" s="108" t="s">
        <v>167</v>
      </c>
      <c r="R26" s="112">
        <v>2291</v>
      </c>
      <c r="S26" s="113">
        <v>472185</v>
      </c>
      <c r="T26" s="108" t="s">
        <v>2297</v>
      </c>
      <c r="U26" s="112">
        <v>2062</v>
      </c>
      <c r="V26" s="111"/>
      <c r="W26" s="114" t="s">
        <v>2302</v>
      </c>
      <c r="X26" s="115">
        <v>43545.474282407406</v>
      </c>
      <c r="Y26" s="133">
        <f t="shared" si="0"/>
        <v>37</v>
      </c>
    </row>
    <row r="27" spans="1:25" x14ac:dyDescent="0.3">
      <c r="A27" s="101">
        <v>84</v>
      </c>
      <c r="B27" s="102" t="s">
        <v>267</v>
      </c>
      <c r="C27" s="103">
        <v>43238.543564814812</v>
      </c>
      <c r="D27" s="102" t="s">
        <v>749</v>
      </c>
      <c r="E27" s="102" t="s">
        <v>46</v>
      </c>
      <c r="F27" s="2">
        <v>97</v>
      </c>
      <c r="G27" s="102" t="s">
        <v>2310</v>
      </c>
      <c r="H27" s="2">
        <v>704</v>
      </c>
      <c r="I27" s="102" t="s">
        <v>887</v>
      </c>
      <c r="J27" s="102" t="s">
        <v>2293</v>
      </c>
      <c r="K27" s="102"/>
      <c r="L27" s="102" t="s">
        <v>2299</v>
      </c>
      <c r="M27" s="102" t="s">
        <v>2332</v>
      </c>
      <c r="N27" s="102" t="s">
        <v>2296</v>
      </c>
      <c r="O27" s="1" t="b">
        <v>0</v>
      </c>
      <c r="P27" s="102" t="s">
        <v>46</v>
      </c>
      <c r="Q27" s="102" t="s">
        <v>167</v>
      </c>
      <c r="R27" s="104">
        <v>103.08</v>
      </c>
      <c r="S27" s="105">
        <v>0</v>
      </c>
      <c r="T27" s="102" t="s">
        <v>2329</v>
      </c>
      <c r="U27" s="104">
        <v>0</v>
      </c>
      <c r="V27" s="106"/>
      <c r="W27" s="106" t="s">
        <v>2302</v>
      </c>
      <c r="X27" s="5">
        <v>43248.596099537041</v>
      </c>
      <c r="Y27" s="133">
        <f t="shared" si="0"/>
        <v>97</v>
      </c>
    </row>
    <row r="28" spans="1:25" x14ac:dyDescent="0.3">
      <c r="A28" s="107">
        <v>85</v>
      </c>
      <c r="B28" s="108" t="s">
        <v>56</v>
      </c>
      <c r="C28" s="109">
        <v>43238.783692129633</v>
      </c>
      <c r="D28" s="108" t="s">
        <v>734</v>
      </c>
      <c r="E28" s="108" t="s">
        <v>46</v>
      </c>
      <c r="F28" s="110">
        <v>81</v>
      </c>
      <c r="G28" s="108" t="s">
        <v>2310</v>
      </c>
      <c r="H28" s="110">
        <v>439</v>
      </c>
      <c r="I28" s="108" t="s">
        <v>887</v>
      </c>
      <c r="J28" s="108" t="s">
        <v>2293</v>
      </c>
      <c r="K28" s="108"/>
      <c r="L28" s="108" t="s">
        <v>2299</v>
      </c>
      <c r="M28" s="108" t="s">
        <v>2333</v>
      </c>
      <c r="N28" s="108" t="s">
        <v>2296</v>
      </c>
      <c r="O28" s="111" t="b">
        <v>0</v>
      </c>
      <c r="P28" s="108" t="s">
        <v>46</v>
      </c>
      <c r="Q28" s="108" t="s">
        <v>2319</v>
      </c>
      <c r="R28" s="112">
        <v>0</v>
      </c>
      <c r="S28" s="113">
        <v>0</v>
      </c>
      <c r="T28" s="108" t="s">
        <v>2329</v>
      </c>
      <c r="U28" s="112">
        <v>0</v>
      </c>
      <c r="V28" s="111"/>
      <c r="W28" s="114" t="s">
        <v>2328</v>
      </c>
      <c r="X28" s="115">
        <v>43241.829259259262</v>
      </c>
      <c r="Y28" s="133">
        <f t="shared" si="0"/>
        <v>81</v>
      </c>
    </row>
    <row r="29" spans="1:25" x14ac:dyDescent="0.3">
      <c r="A29" s="101">
        <v>86</v>
      </c>
      <c r="B29" s="102" t="s">
        <v>125</v>
      </c>
      <c r="C29" s="103">
        <v>43241.554629629631</v>
      </c>
      <c r="D29" s="102" t="s">
        <v>761</v>
      </c>
      <c r="E29" s="102" t="s">
        <v>46</v>
      </c>
      <c r="F29" s="2">
        <v>108</v>
      </c>
      <c r="G29" s="102" t="s">
        <v>2334</v>
      </c>
      <c r="H29" s="2">
        <v>700</v>
      </c>
      <c r="I29" s="102" t="s">
        <v>887</v>
      </c>
      <c r="J29" s="102" t="s">
        <v>2293</v>
      </c>
      <c r="K29" s="102"/>
      <c r="L29" s="102" t="s">
        <v>2307</v>
      </c>
      <c r="M29" s="102"/>
      <c r="N29" s="102" t="s">
        <v>2296</v>
      </c>
      <c r="O29" s="1" t="b">
        <v>0</v>
      </c>
      <c r="P29" s="102" t="s">
        <v>46</v>
      </c>
      <c r="Q29" s="102" t="s">
        <v>167</v>
      </c>
      <c r="R29" s="104">
        <v>122</v>
      </c>
      <c r="S29" s="105">
        <v>0</v>
      </c>
      <c r="T29" s="102" t="s">
        <v>2329</v>
      </c>
      <c r="U29" s="104">
        <v>0</v>
      </c>
      <c r="V29" s="1"/>
      <c r="W29" s="106" t="s">
        <v>2302</v>
      </c>
      <c r="X29" s="5">
        <v>43257.786817129629</v>
      </c>
      <c r="Y29" s="133">
        <f t="shared" si="0"/>
        <v>108</v>
      </c>
    </row>
    <row r="30" spans="1:25" x14ac:dyDescent="0.3">
      <c r="A30" s="107">
        <v>87</v>
      </c>
      <c r="B30" s="108" t="s">
        <v>266</v>
      </c>
      <c r="C30" s="109">
        <v>43241.589270833334</v>
      </c>
      <c r="D30" s="108" t="s">
        <v>681</v>
      </c>
      <c r="E30" s="108" t="s">
        <v>46</v>
      </c>
      <c r="F30" s="110">
        <v>30</v>
      </c>
      <c r="G30" s="108" t="s">
        <v>39</v>
      </c>
      <c r="H30" s="110">
        <v>2075.1</v>
      </c>
      <c r="I30" s="108" t="s">
        <v>6613</v>
      </c>
      <c r="J30" s="108" t="s">
        <v>663</v>
      </c>
      <c r="K30" s="108"/>
      <c r="L30" s="108" t="s">
        <v>2294</v>
      </c>
      <c r="M30" s="108" t="s">
        <v>2306</v>
      </c>
      <c r="N30" s="108" t="s">
        <v>2296</v>
      </c>
      <c r="O30" s="111" t="b">
        <v>0</v>
      </c>
      <c r="P30" s="108" t="s">
        <v>46</v>
      </c>
      <c r="Q30" s="108" t="s">
        <v>32</v>
      </c>
      <c r="R30" s="112">
        <v>2470</v>
      </c>
      <c r="S30" s="113">
        <v>509067</v>
      </c>
      <c r="T30" s="108" t="s">
        <v>2297</v>
      </c>
      <c r="U30" s="112">
        <v>2223</v>
      </c>
      <c r="V30" s="111"/>
      <c r="W30" s="114" t="s">
        <v>2302</v>
      </c>
      <c r="X30" s="115">
        <v>43720.511145833334</v>
      </c>
      <c r="Y30" s="133">
        <f t="shared" si="0"/>
        <v>30</v>
      </c>
    </row>
    <row r="31" spans="1:25" x14ac:dyDescent="0.3">
      <c r="A31" s="101">
        <v>88</v>
      </c>
      <c r="B31" s="1" t="s">
        <v>2303</v>
      </c>
      <c r="C31" s="1">
        <v>43241.738067129627</v>
      </c>
      <c r="D31" s="1" t="s">
        <v>467</v>
      </c>
      <c r="E31" s="1" t="s">
        <v>467</v>
      </c>
      <c r="F31" s="2">
        <v>50</v>
      </c>
      <c r="G31" s="1" t="s">
        <v>85</v>
      </c>
      <c r="H31" s="2">
        <v>641</v>
      </c>
      <c r="I31" s="1" t="s">
        <v>887</v>
      </c>
      <c r="J31" s="1" t="s">
        <v>756</v>
      </c>
      <c r="K31" s="1"/>
      <c r="L31" s="1" t="s">
        <v>2307</v>
      </c>
      <c r="M31" s="1"/>
      <c r="N31" s="1" t="s">
        <v>2296</v>
      </c>
      <c r="O31" s="1" t="b">
        <v>0</v>
      </c>
      <c r="P31" s="1" t="s">
        <v>2321</v>
      </c>
      <c r="Q31" s="1" t="s">
        <v>167</v>
      </c>
      <c r="R31" s="1">
        <v>9153.82</v>
      </c>
      <c r="S31" s="1">
        <v>2096224.78</v>
      </c>
      <c r="T31" s="1" t="s">
        <v>2297</v>
      </c>
      <c r="U31" s="1">
        <v>9153.82</v>
      </c>
      <c r="V31" s="1"/>
      <c r="W31" s="1" t="s">
        <v>2302</v>
      </c>
      <c r="X31" s="5">
        <v>43924.744745370372</v>
      </c>
      <c r="Y31" s="133">
        <f t="shared" si="0"/>
        <v>50</v>
      </c>
    </row>
    <row r="32" spans="1:25" x14ac:dyDescent="0.3">
      <c r="A32" s="107">
        <v>89</v>
      </c>
      <c r="B32" s="108" t="s">
        <v>266</v>
      </c>
      <c r="C32" s="109">
        <v>43242.523298611108</v>
      </c>
      <c r="D32" s="108" t="s">
        <v>2324</v>
      </c>
      <c r="E32" s="108" t="s">
        <v>46</v>
      </c>
      <c r="F32" s="110">
        <v>79</v>
      </c>
      <c r="G32" s="108" t="s">
        <v>123</v>
      </c>
      <c r="H32" s="110">
        <v>700</v>
      </c>
      <c r="I32" s="108" t="s">
        <v>887</v>
      </c>
      <c r="J32" s="108" t="s">
        <v>654</v>
      </c>
      <c r="K32" s="108"/>
      <c r="L32" s="108" t="s">
        <v>2294</v>
      </c>
      <c r="M32" s="108" t="s">
        <v>2325</v>
      </c>
      <c r="N32" s="108" t="s">
        <v>2296</v>
      </c>
      <c r="O32" s="111" t="b">
        <v>0</v>
      </c>
      <c r="P32" s="108" t="s">
        <v>46</v>
      </c>
      <c r="Q32" s="108" t="s">
        <v>167</v>
      </c>
      <c r="R32" s="112">
        <v>1246.33</v>
      </c>
      <c r="S32" s="113">
        <v>228327.65599999999</v>
      </c>
      <c r="T32" s="108" t="s">
        <v>2297</v>
      </c>
      <c r="U32" s="112">
        <v>997.06399999999996</v>
      </c>
      <c r="V32" s="111"/>
      <c r="W32" s="114" t="s">
        <v>2305</v>
      </c>
      <c r="X32" s="115">
        <v>43266.564062500001</v>
      </c>
      <c r="Y32" s="133">
        <f t="shared" si="0"/>
        <v>79</v>
      </c>
    </row>
    <row r="33" spans="1:25" x14ac:dyDescent="0.3">
      <c r="A33" s="107">
        <v>90</v>
      </c>
      <c r="B33" s="108" t="s">
        <v>267</v>
      </c>
      <c r="C33" s="109">
        <v>43242.592245370368</v>
      </c>
      <c r="D33" s="108" t="s">
        <v>754</v>
      </c>
      <c r="E33" s="108" t="s">
        <v>46</v>
      </c>
      <c r="F33" s="110">
        <v>105</v>
      </c>
      <c r="G33" s="108" t="s">
        <v>2310</v>
      </c>
      <c r="H33" s="110">
        <v>704</v>
      </c>
      <c r="I33" s="108" t="s">
        <v>887</v>
      </c>
      <c r="J33" s="108" t="s">
        <v>2293</v>
      </c>
      <c r="K33" s="108"/>
      <c r="L33" s="108" t="s">
        <v>2307</v>
      </c>
      <c r="M33" s="108"/>
      <c r="N33" s="108" t="s">
        <v>2296</v>
      </c>
      <c r="O33" s="111" t="b">
        <v>0</v>
      </c>
      <c r="P33" s="108" t="s">
        <v>46</v>
      </c>
      <c r="Q33" s="108" t="s">
        <v>167</v>
      </c>
      <c r="R33" s="112">
        <v>229.43</v>
      </c>
      <c r="S33" s="113">
        <v>0</v>
      </c>
      <c r="T33" s="108" t="s">
        <v>2329</v>
      </c>
      <c r="U33" s="112">
        <v>0</v>
      </c>
      <c r="V33" s="111"/>
      <c r="W33" s="114" t="s">
        <v>2335</v>
      </c>
      <c r="X33" s="115">
        <v>43713.598124999997</v>
      </c>
      <c r="Y33" s="133">
        <f t="shared" si="0"/>
        <v>105</v>
      </c>
    </row>
    <row r="34" spans="1:25" x14ac:dyDescent="0.3">
      <c r="A34" s="107">
        <v>91</v>
      </c>
      <c r="B34" s="108" t="s">
        <v>267</v>
      </c>
      <c r="C34" s="109">
        <v>43242.813449074078</v>
      </c>
      <c r="D34" s="108" t="s">
        <v>697</v>
      </c>
      <c r="E34" s="108" t="s">
        <v>697</v>
      </c>
      <c r="F34" s="110">
        <v>39</v>
      </c>
      <c r="G34" s="108" t="s">
        <v>660</v>
      </c>
      <c r="H34" s="110">
        <v>691</v>
      </c>
      <c r="I34" s="108" t="s">
        <v>887</v>
      </c>
      <c r="J34" s="108" t="s">
        <v>663</v>
      </c>
      <c r="K34" s="108"/>
      <c r="L34" s="108" t="s">
        <v>2307</v>
      </c>
      <c r="M34" s="108"/>
      <c r="N34" s="108" t="s">
        <v>2296</v>
      </c>
      <c r="O34" s="111" t="b">
        <v>0</v>
      </c>
      <c r="P34" s="108" t="s">
        <v>46</v>
      </c>
      <c r="Q34" s="108" t="s">
        <v>32</v>
      </c>
      <c r="R34" s="112">
        <v>5684.48</v>
      </c>
      <c r="S34" s="113">
        <v>1301745.92</v>
      </c>
      <c r="T34" s="108" t="s">
        <v>2297</v>
      </c>
      <c r="U34" s="112">
        <v>5684.48</v>
      </c>
      <c r="V34" s="111"/>
      <c r="W34" s="114" t="s">
        <v>2302</v>
      </c>
      <c r="X34" s="115">
        <v>43256.511134259257</v>
      </c>
      <c r="Y34" s="133">
        <f t="shared" si="0"/>
        <v>39</v>
      </c>
    </row>
    <row r="35" spans="1:25" x14ac:dyDescent="0.3">
      <c r="A35" s="101">
        <v>92</v>
      </c>
      <c r="B35" s="102" t="s">
        <v>199</v>
      </c>
      <c r="C35" s="103">
        <v>43243.441805555558</v>
      </c>
      <c r="D35" s="102" t="s">
        <v>734</v>
      </c>
      <c r="E35" s="102" t="s">
        <v>46</v>
      </c>
      <c r="F35" s="2">
        <v>81</v>
      </c>
      <c r="G35" s="102" t="s">
        <v>2310</v>
      </c>
      <c r="H35" s="2">
        <v>439</v>
      </c>
      <c r="I35" s="102" t="s">
        <v>887</v>
      </c>
      <c r="J35" s="102" t="s">
        <v>2293</v>
      </c>
      <c r="K35" s="102"/>
      <c r="L35" s="102" t="s">
        <v>2307</v>
      </c>
      <c r="M35" s="102"/>
      <c r="N35" s="102" t="s">
        <v>2296</v>
      </c>
      <c r="O35" s="1" t="b">
        <v>0</v>
      </c>
      <c r="P35" s="102" t="s">
        <v>46</v>
      </c>
      <c r="Q35" s="102" t="s">
        <v>167</v>
      </c>
      <c r="R35" s="104">
        <v>939.73</v>
      </c>
      <c r="S35" s="105">
        <v>172158.53599999999</v>
      </c>
      <c r="T35" s="102" t="s">
        <v>2297</v>
      </c>
      <c r="U35" s="104">
        <v>751.78399999999999</v>
      </c>
      <c r="V35" s="1"/>
      <c r="W35" s="106" t="s">
        <v>2302</v>
      </c>
      <c r="X35" s="5">
        <v>43572.665821759256</v>
      </c>
      <c r="Y35" s="133">
        <f t="shared" si="0"/>
        <v>81</v>
      </c>
    </row>
    <row r="36" spans="1:25" x14ac:dyDescent="0.3">
      <c r="A36" s="107">
        <v>93</v>
      </c>
      <c r="B36" s="108" t="s">
        <v>365</v>
      </c>
      <c r="C36" s="109">
        <v>43243.703518518516</v>
      </c>
      <c r="D36" s="108" t="s">
        <v>736</v>
      </c>
      <c r="E36" s="108" t="s">
        <v>46</v>
      </c>
      <c r="F36" s="110">
        <v>83</v>
      </c>
      <c r="G36" s="108" t="s">
        <v>2310</v>
      </c>
      <c r="H36" s="110">
        <v>914</v>
      </c>
      <c r="I36" s="108" t="s">
        <v>887</v>
      </c>
      <c r="J36" s="108" t="s">
        <v>2293</v>
      </c>
      <c r="K36" s="108"/>
      <c r="L36" s="108" t="s">
        <v>2307</v>
      </c>
      <c r="M36" s="108" t="s">
        <v>2336</v>
      </c>
      <c r="N36" s="108" t="s">
        <v>2296</v>
      </c>
      <c r="O36" s="111" t="b">
        <v>0</v>
      </c>
      <c r="P36" s="108" t="s">
        <v>46</v>
      </c>
      <c r="Q36" s="108" t="s">
        <v>167</v>
      </c>
      <c r="R36" s="112">
        <v>262</v>
      </c>
      <c r="S36" s="113">
        <v>0</v>
      </c>
      <c r="T36" s="108" t="s">
        <v>2329</v>
      </c>
      <c r="U36" s="112">
        <v>0</v>
      </c>
      <c r="V36" s="111"/>
      <c r="W36" s="114" t="s">
        <v>2302</v>
      </c>
      <c r="X36" s="115">
        <v>43305.686655092592</v>
      </c>
      <c r="Y36" s="133">
        <f t="shared" si="0"/>
        <v>83</v>
      </c>
    </row>
    <row r="37" spans="1:25" x14ac:dyDescent="0.3">
      <c r="A37" s="101">
        <v>94</v>
      </c>
      <c r="B37" s="102" t="s">
        <v>267</v>
      </c>
      <c r="C37" s="103">
        <v>43244.812673611108</v>
      </c>
      <c r="D37" s="102" t="s">
        <v>687</v>
      </c>
      <c r="E37" s="102" t="s">
        <v>46</v>
      </c>
      <c r="F37" s="2">
        <v>33</v>
      </c>
      <c r="G37" s="102" t="s">
        <v>660</v>
      </c>
      <c r="H37" s="2">
        <v>984</v>
      </c>
      <c r="I37" s="102" t="s">
        <v>887</v>
      </c>
      <c r="J37" s="102" t="s">
        <v>654</v>
      </c>
      <c r="K37" s="102"/>
      <c r="L37" s="102" t="s">
        <v>2307</v>
      </c>
      <c r="M37" s="102"/>
      <c r="N37" s="102" t="s">
        <v>2296</v>
      </c>
      <c r="O37" s="1" t="b">
        <v>0</v>
      </c>
      <c r="P37" s="102" t="s">
        <v>46</v>
      </c>
      <c r="Q37" s="102" t="s">
        <v>167</v>
      </c>
      <c r="R37" s="104">
        <v>2919.72</v>
      </c>
      <c r="S37" s="105">
        <v>601754.29200000002</v>
      </c>
      <c r="T37" s="102" t="s">
        <v>2297</v>
      </c>
      <c r="U37" s="104">
        <v>2627.748</v>
      </c>
      <c r="V37" s="1"/>
      <c r="W37" s="106" t="s">
        <v>2335</v>
      </c>
      <c r="X37" s="5">
        <v>43658.717152777775</v>
      </c>
      <c r="Y37" s="133">
        <f t="shared" si="0"/>
        <v>33</v>
      </c>
    </row>
    <row r="38" spans="1:25" x14ac:dyDescent="0.3">
      <c r="A38" s="107">
        <v>95</v>
      </c>
      <c r="B38" s="108" t="s">
        <v>2337</v>
      </c>
      <c r="C38" s="109">
        <v>43245.541145833333</v>
      </c>
      <c r="D38" s="108" t="s">
        <v>2338</v>
      </c>
      <c r="E38" s="108" t="s">
        <v>46</v>
      </c>
      <c r="F38" s="110">
        <v>80</v>
      </c>
      <c r="G38" s="108" t="s">
        <v>85</v>
      </c>
      <c r="H38" s="110">
        <v>666</v>
      </c>
      <c r="I38" s="108" t="s">
        <v>887</v>
      </c>
      <c r="J38" s="108" t="s">
        <v>654</v>
      </c>
      <c r="K38" s="108"/>
      <c r="L38" s="108" t="s">
        <v>2307</v>
      </c>
      <c r="M38" s="108"/>
      <c r="N38" s="108" t="s">
        <v>2296</v>
      </c>
      <c r="O38" s="111" t="b">
        <v>0</v>
      </c>
      <c r="P38" s="108" t="s">
        <v>46</v>
      </c>
      <c r="Q38" s="108" t="s">
        <v>32</v>
      </c>
      <c r="R38" s="112">
        <v>4435.7</v>
      </c>
      <c r="S38" s="113">
        <v>1015775.3</v>
      </c>
      <c r="T38" s="108" t="s">
        <v>2297</v>
      </c>
      <c r="U38" s="112">
        <v>4435.7</v>
      </c>
      <c r="V38" s="111">
        <v>1</v>
      </c>
      <c r="W38" s="114" t="s">
        <v>2302</v>
      </c>
      <c r="X38" s="115">
        <v>43886.673437500001</v>
      </c>
      <c r="Y38" s="133">
        <f t="shared" si="0"/>
        <v>80</v>
      </c>
    </row>
    <row r="39" spans="1:25" x14ac:dyDescent="0.3">
      <c r="A39" s="101">
        <v>96</v>
      </c>
      <c r="B39" s="102" t="s">
        <v>126</v>
      </c>
      <c r="C39" s="103">
        <v>43245.756030092591</v>
      </c>
      <c r="D39" s="102" t="s">
        <v>685</v>
      </c>
      <c r="E39" s="102" t="s">
        <v>46</v>
      </c>
      <c r="F39" s="2">
        <v>31</v>
      </c>
      <c r="G39" s="102" t="s">
        <v>2334</v>
      </c>
      <c r="H39" s="2">
        <v>700</v>
      </c>
      <c r="I39" s="102" t="s">
        <v>887</v>
      </c>
      <c r="J39" s="102" t="s">
        <v>2293</v>
      </c>
      <c r="K39" s="102"/>
      <c r="L39" s="102" t="s">
        <v>2307</v>
      </c>
      <c r="M39" s="102"/>
      <c r="N39" s="102" t="s">
        <v>2296</v>
      </c>
      <c r="O39" s="1" t="b">
        <v>0</v>
      </c>
      <c r="P39" s="102" t="s">
        <v>46</v>
      </c>
      <c r="Q39" s="102" t="s">
        <v>32</v>
      </c>
      <c r="R39" s="104">
        <v>543.4</v>
      </c>
      <c r="S39" s="105">
        <v>0</v>
      </c>
      <c r="T39" s="102" t="s">
        <v>2329</v>
      </c>
      <c r="U39" s="104">
        <v>0</v>
      </c>
      <c r="V39" s="1"/>
      <c r="W39" s="106" t="s">
        <v>2302</v>
      </c>
      <c r="X39" s="5">
        <v>43273.458622685182</v>
      </c>
      <c r="Y39" s="133">
        <f t="shared" si="0"/>
        <v>31</v>
      </c>
    </row>
    <row r="40" spans="1:25" x14ac:dyDescent="0.3">
      <c r="A40" s="101">
        <v>97</v>
      </c>
      <c r="B40" s="102" t="s">
        <v>266</v>
      </c>
      <c r="C40" s="103">
        <v>43245.789351851854</v>
      </c>
      <c r="D40" s="102" t="s">
        <v>780</v>
      </c>
      <c r="E40" s="102" t="s">
        <v>46</v>
      </c>
      <c r="F40" s="2">
        <v>136</v>
      </c>
      <c r="G40" s="102" t="s">
        <v>674</v>
      </c>
      <c r="H40" s="2">
        <v>198</v>
      </c>
      <c r="I40" s="102" t="s">
        <v>887</v>
      </c>
      <c r="J40" s="102" t="s">
        <v>2293</v>
      </c>
      <c r="K40" s="102"/>
      <c r="L40" s="102" t="s">
        <v>2294</v>
      </c>
      <c r="M40" s="102" t="s">
        <v>2339</v>
      </c>
      <c r="N40" s="102" t="s">
        <v>2296</v>
      </c>
      <c r="O40" s="1" t="b">
        <v>0</v>
      </c>
      <c r="P40" s="102" t="s">
        <v>2321</v>
      </c>
      <c r="Q40" s="102" t="s">
        <v>167</v>
      </c>
      <c r="R40" s="104">
        <v>148.19999999999999</v>
      </c>
      <c r="S40" s="105">
        <v>0</v>
      </c>
      <c r="T40" s="102" t="s">
        <v>2329</v>
      </c>
      <c r="U40" s="104">
        <v>0</v>
      </c>
      <c r="V40" s="1"/>
      <c r="W40" s="106" t="s">
        <v>2328</v>
      </c>
      <c r="X40" s="5">
        <v>43251.708738425928</v>
      </c>
      <c r="Y40" s="133">
        <f t="shared" si="0"/>
        <v>136</v>
      </c>
    </row>
    <row r="41" spans="1:25" x14ac:dyDescent="0.3">
      <c r="A41" s="101">
        <v>98</v>
      </c>
      <c r="B41" s="102" t="s">
        <v>75</v>
      </c>
      <c r="C41" s="103">
        <v>43248.792141203703</v>
      </c>
      <c r="D41" s="102" t="s">
        <v>735</v>
      </c>
      <c r="E41" s="102" t="s">
        <v>46</v>
      </c>
      <c r="F41" s="2">
        <v>82</v>
      </c>
      <c r="G41" s="102" t="s">
        <v>674</v>
      </c>
      <c r="H41" s="2">
        <v>919</v>
      </c>
      <c r="I41" s="102" t="s">
        <v>887</v>
      </c>
      <c r="J41" s="102" t="s">
        <v>654</v>
      </c>
      <c r="K41" s="102"/>
      <c r="L41" s="102" t="s">
        <v>2294</v>
      </c>
      <c r="M41" s="102"/>
      <c r="N41" s="102" t="s">
        <v>2296</v>
      </c>
      <c r="O41" s="1" t="b">
        <v>0</v>
      </c>
      <c r="P41" s="102" t="s">
        <v>46</v>
      </c>
      <c r="Q41" s="102" t="s">
        <v>167</v>
      </c>
      <c r="R41" s="104">
        <v>2358</v>
      </c>
      <c r="S41" s="105">
        <v>485983.8</v>
      </c>
      <c r="T41" s="102" t="s">
        <v>2297</v>
      </c>
      <c r="U41" s="104">
        <v>2122.1999999999998</v>
      </c>
      <c r="V41" s="1"/>
      <c r="W41" s="106" t="s">
        <v>2302</v>
      </c>
      <c r="X41" s="5">
        <v>43425.720590277779</v>
      </c>
      <c r="Y41" s="133">
        <f t="shared" si="0"/>
        <v>82</v>
      </c>
    </row>
    <row r="42" spans="1:25" x14ac:dyDescent="0.3">
      <c r="A42" s="101">
        <v>99</v>
      </c>
      <c r="B42" s="102" t="s">
        <v>75</v>
      </c>
      <c r="C42" s="103">
        <v>43249.620891203704</v>
      </c>
      <c r="D42" s="102" t="s">
        <v>782</v>
      </c>
      <c r="E42" s="102" t="s">
        <v>46</v>
      </c>
      <c r="F42" s="2">
        <v>137</v>
      </c>
      <c r="G42" s="102" t="s">
        <v>674</v>
      </c>
      <c r="H42" s="2">
        <v>621</v>
      </c>
      <c r="I42" s="102" t="s">
        <v>887</v>
      </c>
      <c r="J42" s="102" t="s">
        <v>2293</v>
      </c>
      <c r="K42" s="102"/>
      <c r="L42" s="102" t="s">
        <v>2294</v>
      </c>
      <c r="M42" s="102" t="s">
        <v>2340</v>
      </c>
      <c r="N42" s="102" t="s">
        <v>2296</v>
      </c>
      <c r="O42" s="1" t="b">
        <v>0</v>
      </c>
      <c r="P42" s="102" t="s">
        <v>46</v>
      </c>
      <c r="Q42" s="102" t="s">
        <v>167</v>
      </c>
      <c r="R42" s="104">
        <v>616</v>
      </c>
      <c r="S42" s="105">
        <v>112851.2</v>
      </c>
      <c r="T42" s="102" t="s">
        <v>2297</v>
      </c>
      <c r="U42" s="104">
        <v>492.8</v>
      </c>
      <c r="V42" s="1"/>
      <c r="W42" s="106" t="s">
        <v>2328</v>
      </c>
      <c r="X42" s="5">
        <v>43256.610717592594</v>
      </c>
      <c r="Y42" s="133">
        <f t="shared" si="0"/>
        <v>137</v>
      </c>
    </row>
    <row r="43" spans="1:25" x14ac:dyDescent="0.3">
      <c r="A43" s="101">
        <v>100</v>
      </c>
      <c r="B43" s="102" t="s">
        <v>42</v>
      </c>
      <c r="C43" s="103">
        <v>43251.755798611113</v>
      </c>
      <c r="D43" s="102" t="s">
        <v>780</v>
      </c>
      <c r="E43" s="102" t="s">
        <v>46</v>
      </c>
      <c r="F43" s="2">
        <v>136</v>
      </c>
      <c r="G43" s="102" t="s">
        <v>674</v>
      </c>
      <c r="H43" s="2">
        <v>198</v>
      </c>
      <c r="I43" s="102" t="s">
        <v>887</v>
      </c>
      <c r="J43" s="102" t="s">
        <v>2293</v>
      </c>
      <c r="K43" s="102"/>
      <c r="L43" s="102" t="s">
        <v>2294</v>
      </c>
      <c r="M43" s="102" t="s">
        <v>2339</v>
      </c>
      <c r="N43" s="102" t="s">
        <v>2296</v>
      </c>
      <c r="O43" s="1" t="b">
        <v>0</v>
      </c>
      <c r="P43" s="102" t="s">
        <v>2321</v>
      </c>
      <c r="Q43" s="102" t="s">
        <v>32</v>
      </c>
      <c r="R43" s="104">
        <v>148.19999999999999</v>
      </c>
      <c r="S43" s="105">
        <v>0</v>
      </c>
      <c r="T43" s="102" t="s">
        <v>2329</v>
      </c>
      <c r="U43" s="104">
        <v>0</v>
      </c>
      <c r="V43" s="1"/>
      <c r="W43" s="106" t="s">
        <v>2335</v>
      </c>
      <c r="X43" s="5">
        <v>44047.425451388888</v>
      </c>
      <c r="Y43" s="133">
        <f t="shared" si="0"/>
        <v>136</v>
      </c>
    </row>
    <row r="44" spans="1:25" x14ac:dyDescent="0.3">
      <c r="A44" s="101">
        <v>101</v>
      </c>
      <c r="B44" s="102" t="s">
        <v>267</v>
      </c>
      <c r="C44" s="103">
        <v>43251.794189814813</v>
      </c>
      <c r="D44" s="102" t="s">
        <v>749</v>
      </c>
      <c r="E44" s="102" t="s">
        <v>46</v>
      </c>
      <c r="F44" s="2">
        <v>97</v>
      </c>
      <c r="G44" s="102" t="s">
        <v>2310</v>
      </c>
      <c r="H44" s="2">
        <v>704</v>
      </c>
      <c r="I44" s="102" t="s">
        <v>887</v>
      </c>
      <c r="J44" s="102" t="s">
        <v>2293</v>
      </c>
      <c r="K44" s="102"/>
      <c r="L44" s="102" t="s">
        <v>2307</v>
      </c>
      <c r="M44" s="102"/>
      <c r="N44" s="102" t="s">
        <v>2296</v>
      </c>
      <c r="O44" s="1" t="b">
        <v>0</v>
      </c>
      <c r="P44" s="102" t="s">
        <v>46</v>
      </c>
      <c r="Q44" s="102" t="s">
        <v>32</v>
      </c>
      <c r="R44" s="104">
        <v>148.19999999999999</v>
      </c>
      <c r="S44" s="105">
        <v>0</v>
      </c>
      <c r="T44" s="102" t="s">
        <v>2329</v>
      </c>
      <c r="U44" s="104">
        <v>0</v>
      </c>
      <c r="V44" s="1"/>
      <c r="W44" s="106" t="s">
        <v>2302</v>
      </c>
      <c r="X44" s="5">
        <v>43325.555810185186</v>
      </c>
      <c r="Y44" s="133">
        <f t="shared" si="0"/>
        <v>97</v>
      </c>
    </row>
    <row r="45" spans="1:25" x14ac:dyDescent="0.3">
      <c r="A45" s="107">
        <v>102</v>
      </c>
      <c r="B45" s="108" t="s">
        <v>148</v>
      </c>
      <c r="C45" s="109">
        <v>43252.466087962966</v>
      </c>
      <c r="D45" s="108" t="s">
        <v>788</v>
      </c>
      <c r="E45" s="108" t="s">
        <v>46</v>
      </c>
      <c r="F45" s="110">
        <v>141</v>
      </c>
      <c r="G45" s="108" t="s">
        <v>85</v>
      </c>
      <c r="H45" s="110">
        <v>332</v>
      </c>
      <c r="I45" s="108" t="s">
        <v>887</v>
      </c>
      <c r="J45" s="108" t="s">
        <v>765</v>
      </c>
      <c r="K45" s="108"/>
      <c r="L45" s="108" t="s">
        <v>2307</v>
      </c>
      <c r="M45" s="108"/>
      <c r="N45" s="108" t="s">
        <v>2296</v>
      </c>
      <c r="O45" s="111" t="b">
        <v>0</v>
      </c>
      <c r="P45" s="108" t="s">
        <v>46</v>
      </c>
      <c r="Q45" s="108" t="s">
        <v>167</v>
      </c>
      <c r="R45" s="112">
        <v>34</v>
      </c>
      <c r="S45" s="113">
        <v>0</v>
      </c>
      <c r="T45" s="108" t="s">
        <v>2329</v>
      </c>
      <c r="U45" s="112">
        <v>0</v>
      </c>
      <c r="V45" s="111"/>
      <c r="W45" s="114" t="s">
        <v>2302</v>
      </c>
      <c r="X45" s="115">
        <v>43416.424062500002</v>
      </c>
      <c r="Y45" s="133">
        <f t="shared" si="0"/>
        <v>141</v>
      </c>
    </row>
    <row r="46" spans="1:25" x14ac:dyDescent="0.3">
      <c r="A46" s="101">
        <v>103</v>
      </c>
      <c r="B46" s="102" t="s">
        <v>148</v>
      </c>
      <c r="C46" s="103">
        <v>43252.466574074075</v>
      </c>
      <c r="D46" s="102" t="s">
        <v>830</v>
      </c>
      <c r="E46" s="102" t="s">
        <v>830</v>
      </c>
      <c r="F46" s="2">
        <v>167</v>
      </c>
      <c r="G46" s="102" t="s">
        <v>39</v>
      </c>
      <c r="H46" s="2">
        <v>979</v>
      </c>
      <c r="I46" s="102" t="s">
        <v>887</v>
      </c>
      <c r="J46" s="102" t="s">
        <v>765</v>
      </c>
      <c r="K46" s="102"/>
      <c r="L46" s="102" t="s">
        <v>2307</v>
      </c>
      <c r="M46" s="102"/>
      <c r="N46" s="102" t="s">
        <v>2296</v>
      </c>
      <c r="O46" s="1" t="b">
        <v>0</v>
      </c>
      <c r="P46" s="102" t="s">
        <v>46</v>
      </c>
      <c r="Q46" s="102" t="s">
        <v>2319</v>
      </c>
      <c r="R46" s="104">
        <v>0</v>
      </c>
      <c r="S46" s="105">
        <v>0</v>
      </c>
      <c r="T46" s="102" t="s">
        <v>2297</v>
      </c>
      <c r="U46" s="104">
        <v>0</v>
      </c>
      <c r="V46" s="1"/>
      <c r="W46" s="106" t="s">
        <v>2305</v>
      </c>
      <c r="X46" s="5">
        <v>43271.472488425927</v>
      </c>
      <c r="Y46" s="133" t="e">
        <f t="shared" si="0"/>
        <v>#N/A</v>
      </c>
    </row>
    <row r="47" spans="1:25" x14ac:dyDescent="0.3">
      <c r="A47" s="101">
        <v>104</v>
      </c>
      <c r="B47" s="102" t="s">
        <v>148</v>
      </c>
      <c r="C47" s="103">
        <v>43252.467141203706</v>
      </c>
      <c r="D47" s="102" t="s">
        <v>829</v>
      </c>
      <c r="E47" s="102" t="s">
        <v>829</v>
      </c>
      <c r="F47" s="2">
        <v>166</v>
      </c>
      <c r="G47" s="102" t="s">
        <v>39</v>
      </c>
      <c r="H47" s="2">
        <v>979</v>
      </c>
      <c r="I47" s="102" t="s">
        <v>887</v>
      </c>
      <c r="J47" s="102" t="s">
        <v>765</v>
      </c>
      <c r="K47" s="102"/>
      <c r="L47" s="102" t="s">
        <v>2307</v>
      </c>
      <c r="M47" s="102"/>
      <c r="N47" s="102" t="s">
        <v>2296</v>
      </c>
      <c r="O47" s="1" t="b">
        <v>0</v>
      </c>
      <c r="P47" s="102" t="s">
        <v>46</v>
      </c>
      <c r="Q47" s="102" t="s">
        <v>167</v>
      </c>
      <c r="R47" s="104">
        <v>46</v>
      </c>
      <c r="S47" s="105">
        <v>0</v>
      </c>
      <c r="T47" s="102" t="s">
        <v>2329</v>
      </c>
      <c r="U47" s="104">
        <v>0</v>
      </c>
      <c r="V47" s="1"/>
      <c r="W47" s="106" t="s">
        <v>2305</v>
      </c>
      <c r="X47" s="5">
        <v>43271.472719907404</v>
      </c>
      <c r="Y47" s="133" t="e">
        <f t="shared" si="0"/>
        <v>#N/A</v>
      </c>
    </row>
    <row r="48" spans="1:25" x14ac:dyDescent="0.3">
      <c r="A48" s="101">
        <v>105</v>
      </c>
      <c r="B48" s="102" t="s">
        <v>57</v>
      </c>
      <c r="C48" s="103">
        <v>43252.54859953704</v>
      </c>
      <c r="D48" s="102" t="s">
        <v>739</v>
      </c>
      <c r="E48" s="102" t="s">
        <v>46</v>
      </c>
      <c r="F48" s="2">
        <v>86</v>
      </c>
      <c r="G48" s="102" t="s">
        <v>2310</v>
      </c>
      <c r="H48" s="2">
        <v>725</v>
      </c>
      <c r="I48" s="102" t="s">
        <v>183</v>
      </c>
      <c r="J48" s="102" t="s">
        <v>2293</v>
      </c>
      <c r="K48" s="102"/>
      <c r="L48" s="102" t="s">
        <v>2307</v>
      </c>
      <c r="M48" s="102"/>
      <c r="N48" s="102" t="s">
        <v>2296</v>
      </c>
      <c r="O48" s="1" t="b">
        <v>0</v>
      </c>
      <c r="P48" s="102" t="s">
        <v>46</v>
      </c>
      <c r="Q48" s="102" t="s">
        <v>167</v>
      </c>
      <c r="R48" s="104">
        <v>1303.93</v>
      </c>
      <c r="S48" s="105">
        <v>238879.976</v>
      </c>
      <c r="T48" s="102" t="s">
        <v>2297</v>
      </c>
      <c r="U48" s="104">
        <v>1043.144</v>
      </c>
      <c r="V48" s="1"/>
      <c r="W48" s="106" t="s">
        <v>2335</v>
      </c>
      <c r="X48" s="5">
        <v>43273.733414351853</v>
      </c>
      <c r="Y48" s="133">
        <f t="shared" si="0"/>
        <v>86</v>
      </c>
    </row>
    <row r="49" spans="1:25" x14ac:dyDescent="0.3">
      <c r="A49" s="107">
        <v>107</v>
      </c>
      <c r="B49" s="108" t="s">
        <v>75</v>
      </c>
      <c r="C49" s="109">
        <v>43256.623159722221</v>
      </c>
      <c r="D49" s="108" t="s">
        <v>782</v>
      </c>
      <c r="E49" s="108" t="s">
        <v>46</v>
      </c>
      <c r="F49" s="110">
        <v>137</v>
      </c>
      <c r="G49" s="108" t="s">
        <v>674</v>
      </c>
      <c r="H49" s="110">
        <v>621</v>
      </c>
      <c r="I49" s="108" t="s">
        <v>887</v>
      </c>
      <c r="J49" s="108" t="s">
        <v>2293</v>
      </c>
      <c r="K49" s="108"/>
      <c r="L49" s="108" t="s">
        <v>2294</v>
      </c>
      <c r="M49" s="108"/>
      <c r="N49" s="108" t="s">
        <v>2296</v>
      </c>
      <c r="O49" s="111" t="b">
        <v>0</v>
      </c>
      <c r="P49" s="108" t="s">
        <v>46</v>
      </c>
      <c r="Q49" s="108" t="s">
        <v>167</v>
      </c>
      <c r="R49" s="112">
        <v>501</v>
      </c>
      <c r="S49" s="113">
        <v>0</v>
      </c>
      <c r="T49" s="108" t="s">
        <v>2329</v>
      </c>
      <c r="U49" s="112">
        <v>0</v>
      </c>
      <c r="V49" s="111"/>
      <c r="W49" s="114" t="s">
        <v>2328</v>
      </c>
      <c r="X49" s="115">
        <v>43258.703518518516</v>
      </c>
      <c r="Y49" s="133">
        <f t="shared" si="0"/>
        <v>137</v>
      </c>
    </row>
    <row r="50" spans="1:25" x14ac:dyDescent="0.3">
      <c r="A50" s="101">
        <v>108</v>
      </c>
      <c r="B50" s="102" t="s">
        <v>2337</v>
      </c>
      <c r="C50" s="103">
        <v>43257.45890046296</v>
      </c>
      <c r="D50" s="102" t="s">
        <v>799</v>
      </c>
      <c r="E50" s="102" t="s">
        <v>46</v>
      </c>
      <c r="F50" s="2">
        <v>148</v>
      </c>
      <c r="G50" s="102" t="s">
        <v>85</v>
      </c>
      <c r="H50" s="2">
        <v>683</v>
      </c>
      <c r="I50" s="102" t="s">
        <v>887</v>
      </c>
      <c r="J50" s="102" t="s">
        <v>765</v>
      </c>
      <c r="K50" s="102"/>
      <c r="L50" s="102" t="s">
        <v>2307</v>
      </c>
      <c r="M50" s="102"/>
      <c r="N50" s="102" t="s">
        <v>2296</v>
      </c>
      <c r="O50" s="1" t="b">
        <v>1</v>
      </c>
      <c r="P50" s="102" t="s">
        <v>46</v>
      </c>
      <c r="Q50" s="102" t="s">
        <v>167</v>
      </c>
      <c r="R50" s="104">
        <v>50</v>
      </c>
      <c r="S50" s="105">
        <v>0</v>
      </c>
      <c r="T50" s="102" t="s">
        <v>2329</v>
      </c>
      <c r="U50" s="104">
        <v>0</v>
      </c>
      <c r="V50" s="1"/>
      <c r="W50" s="106" t="s">
        <v>2302</v>
      </c>
      <c r="X50" s="5">
        <v>43441.606631944444</v>
      </c>
      <c r="Y50" s="133">
        <f t="shared" si="0"/>
        <v>148</v>
      </c>
    </row>
    <row r="51" spans="1:25" x14ac:dyDescent="0.3">
      <c r="A51" s="101">
        <v>109</v>
      </c>
      <c r="B51" s="102" t="s">
        <v>884</v>
      </c>
      <c r="C51" s="103">
        <v>43257.505752314813</v>
      </c>
      <c r="D51" s="102" t="s">
        <v>2341</v>
      </c>
      <c r="E51" s="102" t="s">
        <v>46</v>
      </c>
      <c r="F51" s="2">
        <v>164</v>
      </c>
      <c r="G51" s="102" t="s">
        <v>674</v>
      </c>
      <c r="H51" s="2">
        <v>624</v>
      </c>
      <c r="I51" s="102" t="s">
        <v>887</v>
      </c>
      <c r="J51" s="102" t="s">
        <v>765</v>
      </c>
      <c r="K51" s="102"/>
      <c r="L51" s="102" t="s">
        <v>2307</v>
      </c>
      <c r="M51" s="102"/>
      <c r="N51" s="102" t="s">
        <v>2296</v>
      </c>
      <c r="O51" s="1" t="b">
        <v>1</v>
      </c>
      <c r="P51" s="102" t="s">
        <v>46</v>
      </c>
      <c r="Q51" s="102" t="s">
        <v>167</v>
      </c>
      <c r="R51" s="104">
        <v>47</v>
      </c>
      <c r="S51" s="105">
        <v>0</v>
      </c>
      <c r="T51" s="102" t="s">
        <v>2329</v>
      </c>
      <c r="U51" s="104">
        <v>0</v>
      </c>
      <c r="V51" s="1"/>
      <c r="W51" s="106" t="s">
        <v>2302</v>
      </c>
      <c r="X51" s="5">
        <v>43285.748935185184</v>
      </c>
      <c r="Y51" s="133">
        <f t="shared" si="0"/>
        <v>164</v>
      </c>
    </row>
    <row r="52" spans="1:25" x14ac:dyDescent="0.3">
      <c r="A52" s="107">
        <v>111</v>
      </c>
      <c r="B52" s="108" t="s">
        <v>884</v>
      </c>
      <c r="C52" s="109">
        <v>43257.56386574074</v>
      </c>
      <c r="D52" s="108" t="s">
        <v>840</v>
      </c>
      <c r="E52" s="108" t="s">
        <v>46</v>
      </c>
      <c r="F52" s="110">
        <v>181</v>
      </c>
      <c r="G52" s="108" t="s">
        <v>123</v>
      </c>
      <c r="H52" s="110">
        <v>700</v>
      </c>
      <c r="I52" s="108" t="s">
        <v>887</v>
      </c>
      <c r="J52" s="108" t="s">
        <v>765</v>
      </c>
      <c r="K52" s="108"/>
      <c r="L52" s="108" t="s">
        <v>2307</v>
      </c>
      <c r="M52" s="108"/>
      <c r="N52" s="108" t="s">
        <v>2296</v>
      </c>
      <c r="O52" s="111" t="b">
        <v>1</v>
      </c>
      <c r="P52" s="108" t="s">
        <v>46</v>
      </c>
      <c r="Q52" s="108" t="s">
        <v>167</v>
      </c>
      <c r="R52" s="112">
        <v>45</v>
      </c>
      <c r="S52" s="113">
        <v>0</v>
      </c>
      <c r="T52" s="108" t="s">
        <v>2329</v>
      </c>
      <c r="U52" s="112">
        <v>0</v>
      </c>
      <c r="V52" s="111"/>
      <c r="W52" s="114" t="s">
        <v>2302</v>
      </c>
      <c r="X52" s="115">
        <v>43298.739502314813</v>
      </c>
      <c r="Y52" s="133">
        <f t="shared" si="0"/>
        <v>181</v>
      </c>
    </row>
    <row r="53" spans="1:25" x14ac:dyDescent="0.3">
      <c r="A53" s="107">
        <v>112</v>
      </c>
      <c r="B53" s="108" t="s">
        <v>884</v>
      </c>
      <c r="C53" s="109">
        <v>43257.724293981482</v>
      </c>
      <c r="D53" s="108" t="s">
        <v>847</v>
      </c>
      <c r="E53" s="108" t="s">
        <v>46</v>
      </c>
      <c r="F53" s="110">
        <v>188</v>
      </c>
      <c r="G53" s="108" t="s">
        <v>55</v>
      </c>
      <c r="H53" s="110">
        <v>2021</v>
      </c>
      <c r="I53" s="108" t="s">
        <v>887</v>
      </c>
      <c r="J53" s="108" t="s">
        <v>765</v>
      </c>
      <c r="K53" s="108"/>
      <c r="L53" s="108" t="s">
        <v>2307</v>
      </c>
      <c r="M53" s="108"/>
      <c r="N53" s="108" t="s">
        <v>2296</v>
      </c>
      <c r="O53" s="111" t="b">
        <v>1</v>
      </c>
      <c r="P53" s="108" t="s">
        <v>46</v>
      </c>
      <c r="Q53" s="108" t="s">
        <v>167</v>
      </c>
      <c r="R53" s="112">
        <v>42</v>
      </c>
      <c r="S53" s="113">
        <v>0</v>
      </c>
      <c r="T53" s="108" t="s">
        <v>2329</v>
      </c>
      <c r="U53" s="112">
        <v>0</v>
      </c>
      <c r="V53" s="111"/>
      <c r="W53" s="114" t="s">
        <v>2302</v>
      </c>
      <c r="X53" s="115">
        <v>43524.386192129627</v>
      </c>
      <c r="Y53" s="133">
        <f t="shared" si="0"/>
        <v>188</v>
      </c>
    </row>
    <row r="54" spans="1:25" x14ac:dyDescent="0.3">
      <c r="A54" s="101">
        <v>113</v>
      </c>
      <c r="B54" s="1" t="s">
        <v>884</v>
      </c>
      <c r="C54" s="1">
        <v>43258.690011574072</v>
      </c>
      <c r="D54" s="1" t="s">
        <v>841</v>
      </c>
      <c r="E54" s="1" t="s">
        <v>46</v>
      </c>
      <c r="F54" s="2">
        <v>183</v>
      </c>
      <c r="G54" s="1" t="s">
        <v>674</v>
      </c>
      <c r="H54" s="2">
        <v>930</v>
      </c>
      <c r="I54" s="1" t="s">
        <v>887</v>
      </c>
      <c r="J54" s="1" t="s">
        <v>765</v>
      </c>
      <c r="K54" s="1"/>
      <c r="L54" s="1" t="s">
        <v>2307</v>
      </c>
      <c r="M54" s="1"/>
      <c r="N54" s="1" t="s">
        <v>2296</v>
      </c>
      <c r="O54" s="1" t="b">
        <v>0</v>
      </c>
      <c r="P54" s="1" t="s">
        <v>2342</v>
      </c>
      <c r="Q54" s="1" t="s">
        <v>167</v>
      </c>
      <c r="R54" s="1">
        <v>47</v>
      </c>
      <c r="S54" s="1">
        <v>0</v>
      </c>
      <c r="T54" s="1" t="s">
        <v>2329</v>
      </c>
      <c r="U54" s="1">
        <v>0</v>
      </c>
      <c r="V54" s="1"/>
      <c r="W54" s="1" t="s">
        <v>2302</v>
      </c>
      <c r="X54" s="5">
        <v>43503.749282407407</v>
      </c>
      <c r="Y54" s="133">
        <f t="shared" si="0"/>
        <v>183</v>
      </c>
    </row>
    <row r="55" spans="1:25" x14ac:dyDescent="0.3">
      <c r="A55" s="107">
        <v>114</v>
      </c>
      <c r="B55" s="108" t="s">
        <v>75</v>
      </c>
      <c r="C55" s="109">
        <v>43259.743969907409</v>
      </c>
      <c r="D55" s="108" t="s">
        <v>782</v>
      </c>
      <c r="E55" s="108" t="s">
        <v>46</v>
      </c>
      <c r="F55" s="110">
        <v>137</v>
      </c>
      <c r="G55" s="108" t="s">
        <v>674</v>
      </c>
      <c r="H55" s="110">
        <v>621</v>
      </c>
      <c r="I55" s="108" t="s">
        <v>887</v>
      </c>
      <c r="J55" s="108" t="s">
        <v>2293</v>
      </c>
      <c r="K55" s="108"/>
      <c r="L55" s="108" t="s">
        <v>2294</v>
      </c>
      <c r="M55" s="108"/>
      <c r="N55" s="108" t="s">
        <v>2296</v>
      </c>
      <c r="O55" s="111" t="b">
        <v>0</v>
      </c>
      <c r="P55" s="108" t="s">
        <v>2343</v>
      </c>
      <c r="Q55" s="108" t="s">
        <v>167</v>
      </c>
      <c r="R55" s="112">
        <v>148</v>
      </c>
      <c r="S55" s="113">
        <v>0</v>
      </c>
      <c r="T55" s="108" t="s">
        <v>2329</v>
      </c>
      <c r="U55" s="112">
        <v>0</v>
      </c>
      <c r="V55" s="111"/>
      <c r="W55" s="114" t="s">
        <v>2302</v>
      </c>
      <c r="X55" s="115">
        <v>43276.974594907406</v>
      </c>
      <c r="Y55" s="133">
        <f t="shared" si="0"/>
        <v>137</v>
      </c>
    </row>
    <row r="56" spans="1:25" x14ac:dyDescent="0.3">
      <c r="A56" s="107">
        <v>115</v>
      </c>
      <c r="B56" s="108" t="s">
        <v>267</v>
      </c>
      <c r="C56" s="109">
        <v>43259.761319444442</v>
      </c>
      <c r="D56" s="108" t="s">
        <v>832</v>
      </c>
      <c r="E56" s="108" t="s">
        <v>46</v>
      </c>
      <c r="F56" s="110">
        <v>169</v>
      </c>
      <c r="G56" s="108" t="s">
        <v>660</v>
      </c>
      <c r="H56" s="110">
        <v>704</v>
      </c>
      <c r="I56" s="108" t="s">
        <v>887</v>
      </c>
      <c r="J56" s="108" t="s">
        <v>2293</v>
      </c>
      <c r="K56" s="108"/>
      <c r="L56" s="108" t="s">
        <v>2307</v>
      </c>
      <c r="M56" s="108"/>
      <c r="N56" s="108" t="s">
        <v>2296</v>
      </c>
      <c r="O56" s="111" t="b">
        <v>0</v>
      </c>
      <c r="P56" s="108" t="s">
        <v>46</v>
      </c>
      <c r="Q56" s="108" t="s">
        <v>167</v>
      </c>
      <c r="R56" s="112">
        <v>51.78</v>
      </c>
      <c r="S56" s="113">
        <v>0</v>
      </c>
      <c r="T56" s="108" t="s">
        <v>2329</v>
      </c>
      <c r="U56" s="112">
        <v>0</v>
      </c>
      <c r="V56" s="114"/>
      <c r="W56" s="114" t="s">
        <v>2302</v>
      </c>
      <c r="X56" s="115">
        <v>43349.448333333334</v>
      </c>
      <c r="Y56" s="133">
        <f t="shared" si="0"/>
        <v>169</v>
      </c>
    </row>
    <row r="57" spans="1:25" x14ac:dyDescent="0.3">
      <c r="A57" s="101">
        <v>116</v>
      </c>
      <c r="B57" s="102" t="s">
        <v>75</v>
      </c>
      <c r="C57" s="103">
        <v>43262.590381944443</v>
      </c>
      <c r="D57" s="102" t="s">
        <v>753</v>
      </c>
      <c r="E57" s="102" t="s">
        <v>753</v>
      </c>
      <c r="F57" s="2">
        <v>102</v>
      </c>
      <c r="G57" s="102" t="s">
        <v>39</v>
      </c>
      <c r="H57" s="2">
        <v>621</v>
      </c>
      <c r="I57" s="102" t="s">
        <v>887</v>
      </c>
      <c r="J57" s="102" t="s">
        <v>654</v>
      </c>
      <c r="K57" s="102"/>
      <c r="L57" s="102" t="s">
        <v>2294</v>
      </c>
      <c r="M57" s="102"/>
      <c r="N57" s="102" t="s">
        <v>2296</v>
      </c>
      <c r="O57" s="1" t="b">
        <v>0</v>
      </c>
      <c r="P57" s="102" t="s">
        <v>2343</v>
      </c>
      <c r="Q57" s="102" t="s">
        <v>167</v>
      </c>
      <c r="R57" s="104">
        <v>1940.4</v>
      </c>
      <c r="S57" s="105">
        <v>399916.44</v>
      </c>
      <c r="T57" s="102" t="s">
        <v>2297</v>
      </c>
      <c r="U57" s="104">
        <v>1746.36</v>
      </c>
      <c r="V57" s="1"/>
      <c r="W57" s="106" t="s">
        <v>2328</v>
      </c>
      <c r="X57" s="5">
        <v>43950.695543981485</v>
      </c>
      <c r="Y57" s="133" t="e">
        <f t="shared" si="0"/>
        <v>#N/A</v>
      </c>
    </row>
    <row r="58" spans="1:25" x14ac:dyDescent="0.3">
      <c r="A58" s="107">
        <v>117</v>
      </c>
      <c r="B58" s="108" t="s">
        <v>42</v>
      </c>
      <c r="C58" s="109">
        <v>43262.677986111114</v>
      </c>
      <c r="D58" s="108" t="s">
        <v>780</v>
      </c>
      <c r="E58" s="108" t="s">
        <v>46</v>
      </c>
      <c r="F58" s="110">
        <v>136</v>
      </c>
      <c r="G58" s="108" t="s">
        <v>674</v>
      </c>
      <c r="H58" s="110">
        <v>198</v>
      </c>
      <c r="I58" s="108" t="s">
        <v>887</v>
      </c>
      <c r="J58" s="108" t="s">
        <v>2293</v>
      </c>
      <c r="K58" s="108"/>
      <c r="L58" s="108" t="s">
        <v>2294</v>
      </c>
      <c r="M58" s="108" t="s">
        <v>2339</v>
      </c>
      <c r="N58" s="108" t="s">
        <v>2296</v>
      </c>
      <c r="O58" s="111" t="b">
        <v>0</v>
      </c>
      <c r="P58" s="108" t="s">
        <v>46</v>
      </c>
      <c r="Q58" s="108" t="s">
        <v>32</v>
      </c>
      <c r="R58" s="112">
        <v>148.19999999999999</v>
      </c>
      <c r="S58" s="113">
        <v>0</v>
      </c>
      <c r="T58" s="108" t="s">
        <v>2329</v>
      </c>
      <c r="U58" s="112">
        <v>0</v>
      </c>
      <c r="V58" s="111"/>
      <c r="W58" s="114" t="s">
        <v>2302</v>
      </c>
      <c r="X58" s="115">
        <v>43284.72210648148</v>
      </c>
      <c r="Y58" s="133">
        <f t="shared" si="0"/>
        <v>136</v>
      </c>
    </row>
    <row r="59" spans="1:25" x14ac:dyDescent="0.3">
      <c r="A59" s="101">
        <v>118</v>
      </c>
      <c r="B59" s="102" t="s">
        <v>157</v>
      </c>
      <c r="C59" s="103">
        <v>43262.701851851853</v>
      </c>
      <c r="D59" s="102" t="s">
        <v>2344</v>
      </c>
      <c r="E59" s="102" t="s">
        <v>46</v>
      </c>
      <c r="F59" s="2">
        <v>172</v>
      </c>
      <c r="G59" s="102" t="s">
        <v>85</v>
      </c>
      <c r="H59" s="2">
        <v>893</v>
      </c>
      <c r="I59" s="102" t="s">
        <v>887</v>
      </c>
      <c r="J59" s="102" t="s">
        <v>2293</v>
      </c>
      <c r="K59" s="102"/>
      <c r="L59" s="102" t="s">
        <v>2294</v>
      </c>
      <c r="M59" s="102"/>
      <c r="N59" s="102" t="s">
        <v>2296</v>
      </c>
      <c r="O59" s="1" t="b">
        <v>0</v>
      </c>
      <c r="P59" s="102" t="s">
        <v>2345</v>
      </c>
      <c r="Q59" s="102" t="s">
        <v>167</v>
      </c>
      <c r="R59" s="104">
        <v>667.23</v>
      </c>
      <c r="S59" s="105">
        <v>122236.53599999999</v>
      </c>
      <c r="T59" s="102" t="s">
        <v>2297</v>
      </c>
      <c r="U59" s="104">
        <v>533.78399999999999</v>
      </c>
      <c r="V59" s="1"/>
      <c r="W59" s="106" t="s">
        <v>2302</v>
      </c>
      <c r="X59" s="5">
        <v>43348.679282407407</v>
      </c>
      <c r="Y59" s="133">
        <f t="shared" si="0"/>
        <v>172</v>
      </c>
    </row>
    <row r="60" spans="1:25" x14ac:dyDescent="0.3">
      <c r="A60" s="101">
        <v>119</v>
      </c>
      <c r="B60" s="102" t="s">
        <v>884</v>
      </c>
      <c r="C60" s="103">
        <v>43262.702986111108</v>
      </c>
      <c r="D60" s="102" t="s">
        <v>858</v>
      </c>
      <c r="E60" s="102" t="s">
        <v>858</v>
      </c>
      <c r="F60" s="2">
        <v>194</v>
      </c>
      <c r="G60" s="102" t="s">
        <v>660</v>
      </c>
      <c r="H60" s="2">
        <v>704</v>
      </c>
      <c r="I60" s="102" t="s">
        <v>887</v>
      </c>
      <c r="J60" s="102" t="s">
        <v>765</v>
      </c>
      <c r="K60" s="102"/>
      <c r="L60" s="102" t="s">
        <v>2307</v>
      </c>
      <c r="M60" s="102"/>
      <c r="N60" s="102" t="s">
        <v>2296</v>
      </c>
      <c r="O60" s="1" t="b">
        <v>1</v>
      </c>
      <c r="P60" s="102" t="s">
        <v>2343</v>
      </c>
      <c r="Q60" s="102"/>
      <c r="R60" s="104">
        <v>0</v>
      </c>
      <c r="S60" s="105">
        <v>0</v>
      </c>
      <c r="T60" s="102" t="s">
        <v>2297</v>
      </c>
      <c r="U60" s="104">
        <v>0</v>
      </c>
      <c r="V60" s="106"/>
      <c r="W60" s="106" t="s">
        <v>2328</v>
      </c>
      <c r="X60" s="5">
        <v>43951.52412037037</v>
      </c>
      <c r="Y60" s="133" t="e">
        <f t="shared" si="0"/>
        <v>#N/A</v>
      </c>
    </row>
    <row r="61" spans="1:25" x14ac:dyDescent="0.3">
      <c r="A61" s="101">
        <v>120</v>
      </c>
      <c r="B61" s="102" t="s">
        <v>884</v>
      </c>
      <c r="C61" s="103">
        <v>43262.712268518517</v>
      </c>
      <c r="D61" s="102" t="s">
        <v>860</v>
      </c>
      <c r="E61" s="102" t="s">
        <v>860</v>
      </c>
      <c r="F61" s="2">
        <v>196</v>
      </c>
      <c r="G61" s="102" t="s">
        <v>660</v>
      </c>
      <c r="H61" s="2">
        <v>704</v>
      </c>
      <c r="I61" s="102" t="s">
        <v>887</v>
      </c>
      <c r="J61" s="102" t="s">
        <v>765</v>
      </c>
      <c r="K61" s="102"/>
      <c r="L61" s="102" t="s">
        <v>2307</v>
      </c>
      <c r="M61" s="102"/>
      <c r="N61" s="102" t="s">
        <v>2296</v>
      </c>
      <c r="O61" s="1" t="b">
        <v>1</v>
      </c>
      <c r="P61" s="102" t="s">
        <v>2343</v>
      </c>
      <c r="Q61" s="102"/>
      <c r="R61" s="104">
        <v>0</v>
      </c>
      <c r="S61" s="105">
        <v>0</v>
      </c>
      <c r="T61" s="102" t="s">
        <v>2297</v>
      </c>
      <c r="U61" s="104">
        <v>0</v>
      </c>
      <c r="V61" s="1"/>
      <c r="W61" s="106" t="s">
        <v>2328</v>
      </c>
      <c r="X61" s="5">
        <v>43951.526620370372</v>
      </c>
      <c r="Y61" s="133" t="e">
        <f t="shared" si="0"/>
        <v>#N/A</v>
      </c>
    </row>
    <row r="62" spans="1:25" x14ac:dyDescent="0.3">
      <c r="A62" s="101">
        <v>121</v>
      </c>
      <c r="B62" s="102" t="s">
        <v>884</v>
      </c>
      <c r="C62" s="103">
        <v>43262.713067129633</v>
      </c>
      <c r="D62" s="102" t="s">
        <v>863</v>
      </c>
      <c r="E62" s="102" t="s">
        <v>46</v>
      </c>
      <c r="F62" s="2">
        <v>199</v>
      </c>
      <c r="G62" s="102" t="s">
        <v>660</v>
      </c>
      <c r="H62" s="2">
        <v>704</v>
      </c>
      <c r="I62" s="102" t="s">
        <v>887</v>
      </c>
      <c r="J62" s="102" t="s">
        <v>765</v>
      </c>
      <c r="K62" s="102"/>
      <c r="L62" s="102" t="s">
        <v>2307</v>
      </c>
      <c r="M62" s="102"/>
      <c r="N62" s="102" t="s">
        <v>2296</v>
      </c>
      <c r="O62" s="1" t="b">
        <v>1</v>
      </c>
      <c r="P62" s="102" t="s">
        <v>2343</v>
      </c>
      <c r="Q62" s="102"/>
      <c r="R62" s="104">
        <v>0</v>
      </c>
      <c r="S62" s="105">
        <v>0</v>
      </c>
      <c r="T62" s="102" t="s">
        <v>2297</v>
      </c>
      <c r="U62" s="104">
        <v>0</v>
      </c>
      <c r="V62" s="1"/>
      <c r="W62" s="106" t="s">
        <v>2328</v>
      </c>
      <c r="X62" s="5">
        <v>43951.527951388889</v>
      </c>
      <c r="Y62" s="133" t="e">
        <f t="shared" si="0"/>
        <v>#N/A</v>
      </c>
    </row>
    <row r="63" spans="1:25" x14ac:dyDescent="0.3">
      <c r="A63" s="101">
        <v>122</v>
      </c>
      <c r="B63" s="102" t="s">
        <v>884</v>
      </c>
      <c r="C63" s="103">
        <v>43262.713414351849</v>
      </c>
      <c r="D63" s="102" t="s">
        <v>868</v>
      </c>
      <c r="E63" s="102" t="s">
        <v>46</v>
      </c>
      <c r="F63" s="2">
        <v>204</v>
      </c>
      <c r="G63" s="102" t="s">
        <v>660</v>
      </c>
      <c r="H63" s="2">
        <v>704</v>
      </c>
      <c r="I63" s="102" t="s">
        <v>887</v>
      </c>
      <c r="J63" s="102" t="s">
        <v>765</v>
      </c>
      <c r="K63" s="102"/>
      <c r="L63" s="102" t="s">
        <v>2307</v>
      </c>
      <c r="M63" s="102"/>
      <c r="N63" s="102" t="s">
        <v>2296</v>
      </c>
      <c r="O63" s="1" t="b">
        <v>1</v>
      </c>
      <c r="P63" s="102" t="s">
        <v>2343</v>
      </c>
      <c r="Q63" s="102"/>
      <c r="R63" s="104">
        <v>0</v>
      </c>
      <c r="S63" s="105">
        <v>0</v>
      </c>
      <c r="T63" s="102" t="s">
        <v>2297</v>
      </c>
      <c r="U63" s="104">
        <v>0</v>
      </c>
      <c r="V63" s="1"/>
      <c r="W63" s="106" t="s">
        <v>2328</v>
      </c>
      <c r="X63" s="5">
        <v>43951.529594907406</v>
      </c>
      <c r="Y63" s="133" t="e">
        <f t="shared" si="0"/>
        <v>#N/A</v>
      </c>
    </row>
    <row r="64" spans="1:25" x14ac:dyDescent="0.3">
      <c r="A64" s="107">
        <v>123</v>
      </c>
      <c r="B64" s="108" t="s">
        <v>310</v>
      </c>
      <c r="C64" s="109">
        <v>43262.775069444448</v>
      </c>
      <c r="D64" s="108" t="s">
        <v>864</v>
      </c>
      <c r="E64" s="108" t="s">
        <v>46</v>
      </c>
      <c r="F64" s="110">
        <v>201</v>
      </c>
      <c r="G64" s="108" t="s">
        <v>85</v>
      </c>
      <c r="H64" s="110">
        <v>843</v>
      </c>
      <c r="I64" s="108" t="s">
        <v>887</v>
      </c>
      <c r="J64" s="108" t="s">
        <v>2293</v>
      </c>
      <c r="K64" s="108"/>
      <c r="L64" s="108" t="s">
        <v>2294</v>
      </c>
      <c r="M64" s="108" t="s">
        <v>2346</v>
      </c>
      <c r="N64" s="108" t="s">
        <v>2296</v>
      </c>
      <c r="O64" s="111" t="b">
        <v>0</v>
      </c>
      <c r="P64" s="108" t="s">
        <v>46</v>
      </c>
      <c r="Q64" s="108" t="s">
        <v>167</v>
      </c>
      <c r="R64" s="112">
        <v>165.78</v>
      </c>
      <c r="S64" s="113">
        <v>0</v>
      </c>
      <c r="T64" s="108" t="s">
        <v>2329</v>
      </c>
      <c r="U64" s="112">
        <v>0</v>
      </c>
      <c r="V64" s="111"/>
      <c r="W64" s="114" t="s">
        <v>2302</v>
      </c>
      <c r="X64" s="115">
        <v>43269.715300925927</v>
      </c>
      <c r="Y64" s="133">
        <f t="shared" si="0"/>
        <v>201</v>
      </c>
    </row>
    <row r="65" spans="1:25" x14ac:dyDescent="0.3">
      <c r="A65" s="107">
        <v>124</v>
      </c>
      <c r="B65" s="108" t="s">
        <v>310</v>
      </c>
      <c r="C65" s="109">
        <v>43262.776458333334</v>
      </c>
      <c r="D65" s="108" t="s">
        <v>800</v>
      </c>
      <c r="E65" s="108" t="s">
        <v>46</v>
      </c>
      <c r="F65" s="110">
        <v>150</v>
      </c>
      <c r="G65" s="108" t="s">
        <v>85</v>
      </c>
      <c r="H65" s="110">
        <v>843</v>
      </c>
      <c r="I65" s="108" t="s">
        <v>887</v>
      </c>
      <c r="J65" s="108" t="s">
        <v>2293</v>
      </c>
      <c r="K65" s="108"/>
      <c r="L65" s="108" t="s">
        <v>2307</v>
      </c>
      <c r="M65" s="108" t="s">
        <v>2347</v>
      </c>
      <c r="N65" s="108" t="s">
        <v>2296</v>
      </c>
      <c r="O65" s="111" t="b">
        <v>0</v>
      </c>
      <c r="P65" s="108" t="s">
        <v>46</v>
      </c>
      <c r="Q65" s="108" t="s">
        <v>167</v>
      </c>
      <c r="R65" s="112">
        <v>223.73</v>
      </c>
      <c r="S65" s="113">
        <v>0</v>
      </c>
      <c r="T65" s="108" t="s">
        <v>2329</v>
      </c>
      <c r="U65" s="112">
        <v>0</v>
      </c>
      <c r="V65" s="114"/>
      <c r="W65" s="114" t="s">
        <v>2302</v>
      </c>
      <c r="X65" s="115">
        <v>43276.850358796299</v>
      </c>
      <c r="Y65" s="133">
        <f t="shared" si="0"/>
        <v>150</v>
      </c>
    </row>
    <row r="66" spans="1:25" x14ac:dyDescent="0.3">
      <c r="A66" s="107">
        <v>126</v>
      </c>
      <c r="B66" s="108" t="s">
        <v>884</v>
      </c>
      <c r="C66" s="109">
        <v>43263.679189814815</v>
      </c>
      <c r="D66" s="108" t="s">
        <v>822</v>
      </c>
      <c r="E66" s="108" t="s">
        <v>46</v>
      </c>
      <c r="F66" s="110">
        <v>163</v>
      </c>
      <c r="G66" s="108" t="s">
        <v>660</v>
      </c>
      <c r="H66" s="110">
        <v>624</v>
      </c>
      <c r="I66" s="108" t="s">
        <v>887</v>
      </c>
      <c r="J66" s="108" t="s">
        <v>765</v>
      </c>
      <c r="K66" s="108"/>
      <c r="L66" s="108" t="s">
        <v>2307</v>
      </c>
      <c r="M66" s="108"/>
      <c r="N66" s="108" t="s">
        <v>2296</v>
      </c>
      <c r="O66" s="111" t="b">
        <v>1</v>
      </c>
      <c r="P66" s="108" t="s">
        <v>46</v>
      </c>
      <c r="Q66" s="108" t="s">
        <v>167</v>
      </c>
      <c r="R66" s="112">
        <v>46.63</v>
      </c>
      <c r="S66" s="113">
        <v>0</v>
      </c>
      <c r="T66" s="108" t="s">
        <v>2329</v>
      </c>
      <c r="U66" s="112">
        <v>0</v>
      </c>
      <c r="V66" s="111"/>
      <c r="W66" s="114" t="s">
        <v>2302</v>
      </c>
      <c r="X66" s="115">
        <v>43279.789629629631</v>
      </c>
      <c r="Y66" s="133">
        <f t="shared" ref="Y66:Y129" si="1">VLOOKUP(F66,h_project,1,FALSE)</f>
        <v>163</v>
      </c>
    </row>
    <row r="67" spans="1:25" x14ac:dyDescent="0.3">
      <c r="A67" s="107">
        <v>127</v>
      </c>
      <c r="B67" s="108" t="s">
        <v>884</v>
      </c>
      <c r="C67" s="109">
        <v>43263.729328703703</v>
      </c>
      <c r="D67" s="108" t="s">
        <v>869</v>
      </c>
      <c r="E67" s="108" t="s">
        <v>46</v>
      </c>
      <c r="F67" s="110">
        <v>205</v>
      </c>
      <c r="G67" s="108" t="s">
        <v>660</v>
      </c>
      <c r="H67" s="110">
        <v>704</v>
      </c>
      <c r="I67" s="108" t="s">
        <v>887</v>
      </c>
      <c r="J67" s="108" t="s">
        <v>765</v>
      </c>
      <c r="K67" s="108"/>
      <c r="L67" s="108" t="s">
        <v>2307</v>
      </c>
      <c r="M67" s="108"/>
      <c r="N67" s="108" t="s">
        <v>2296</v>
      </c>
      <c r="O67" s="111" t="b">
        <v>1</v>
      </c>
      <c r="P67" s="108" t="s">
        <v>2343</v>
      </c>
      <c r="Q67" s="108"/>
      <c r="R67" s="112">
        <v>0</v>
      </c>
      <c r="S67" s="113">
        <v>0</v>
      </c>
      <c r="T67" s="108" t="s">
        <v>2297</v>
      </c>
      <c r="U67" s="112">
        <v>0</v>
      </c>
      <c r="V67" s="111"/>
      <c r="W67" s="114" t="s">
        <v>2328</v>
      </c>
      <c r="X67" s="115">
        <v>43951.530717592592</v>
      </c>
      <c r="Y67" s="133" t="e">
        <f t="shared" si="1"/>
        <v>#N/A</v>
      </c>
    </row>
    <row r="68" spans="1:25" x14ac:dyDescent="0.3">
      <c r="A68" s="101">
        <v>128</v>
      </c>
      <c r="B68" s="102" t="s">
        <v>884</v>
      </c>
      <c r="C68" s="103">
        <v>43263.73033564815</v>
      </c>
      <c r="D68" s="102" t="s">
        <v>866</v>
      </c>
      <c r="E68" s="102" t="s">
        <v>46</v>
      </c>
      <c r="F68" s="2">
        <v>203</v>
      </c>
      <c r="G68" s="102" t="s">
        <v>660</v>
      </c>
      <c r="H68" s="2">
        <v>274</v>
      </c>
      <c r="I68" s="102" t="s">
        <v>887</v>
      </c>
      <c r="J68" s="102" t="s">
        <v>765</v>
      </c>
      <c r="K68" s="102"/>
      <c r="L68" s="102" t="s">
        <v>2307</v>
      </c>
      <c r="M68" s="102"/>
      <c r="N68" s="102" t="s">
        <v>2296</v>
      </c>
      <c r="O68" s="1" t="b">
        <v>1</v>
      </c>
      <c r="P68" s="102" t="s">
        <v>2348</v>
      </c>
      <c r="Q68" s="102" t="s">
        <v>167</v>
      </c>
      <c r="R68" s="104">
        <v>24</v>
      </c>
      <c r="S68" s="105">
        <v>0</v>
      </c>
      <c r="T68" s="102" t="s">
        <v>2329</v>
      </c>
      <c r="U68" s="104">
        <v>0</v>
      </c>
      <c r="V68" s="106"/>
      <c r="W68" s="106" t="s">
        <v>2302</v>
      </c>
      <c r="X68" s="5">
        <v>43284.354548611111</v>
      </c>
      <c r="Y68" s="133">
        <f t="shared" si="1"/>
        <v>203</v>
      </c>
    </row>
    <row r="69" spans="1:25" x14ac:dyDescent="0.3">
      <c r="A69" s="101">
        <v>130</v>
      </c>
      <c r="B69" s="102" t="s">
        <v>884</v>
      </c>
      <c r="C69" s="103">
        <v>43263.739340277774</v>
      </c>
      <c r="D69" s="102" t="s">
        <v>870</v>
      </c>
      <c r="E69" s="102" t="s">
        <v>870</v>
      </c>
      <c r="F69" s="2">
        <v>206</v>
      </c>
      <c r="G69" s="102" t="s">
        <v>660</v>
      </c>
      <c r="H69" s="2">
        <v>979</v>
      </c>
      <c r="I69" s="102" t="s">
        <v>887</v>
      </c>
      <c r="J69" s="102" t="s">
        <v>765</v>
      </c>
      <c r="K69" s="102"/>
      <c r="L69" s="102" t="s">
        <v>2307</v>
      </c>
      <c r="M69" s="102"/>
      <c r="N69" s="102" t="s">
        <v>2296</v>
      </c>
      <c r="O69" s="1" t="b">
        <v>1</v>
      </c>
      <c r="P69" s="102" t="s">
        <v>46</v>
      </c>
      <c r="Q69" s="102" t="s">
        <v>2319</v>
      </c>
      <c r="R69" s="104">
        <v>0</v>
      </c>
      <c r="S69" s="105">
        <v>0</v>
      </c>
      <c r="T69" s="102" t="s">
        <v>2297</v>
      </c>
      <c r="U69" s="104">
        <v>0</v>
      </c>
      <c r="V69" s="1"/>
      <c r="W69" s="106" t="s">
        <v>2305</v>
      </c>
      <c r="X69" s="5">
        <v>43271.473032407404</v>
      </c>
      <c r="Y69" s="133" t="e">
        <f t="shared" si="1"/>
        <v>#N/A</v>
      </c>
    </row>
    <row r="70" spans="1:25" x14ac:dyDescent="0.3">
      <c r="A70" s="107">
        <v>131</v>
      </c>
      <c r="B70" s="108" t="s">
        <v>884</v>
      </c>
      <c r="C70" s="109">
        <v>43263.739710648151</v>
      </c>
      <c r="D70" s="108" t="s">
        <v>871</v>
      </c>
      <c r="E70" s="108" t="s">
        <v>871</v>
      </c>
      <c r="F70" s="110">
        <v>207</v>
      </c>
      <c r="G70" s="108" t="s">
        <v>660</v>
      </c>
      <c r="H70" s="110">
        <v>979</v>
      </c>
      <c r="I70" s="108" t="s">
        <v>887</v>
      </c>
      <c r="J70" s="108" t="s">
        <v>765</v>
      </c>
      <c r="K70" s="108"/>
      <c r="L70" s="108" t="s">
        <v>2307</v>
      </c>
      <c r="M70" s="108"/>
      <c r="N70" s="108" t="s">
        <v>2296</v>
      </c>
      <c r="O70" s="111" t="b">
        <v>1</v>
      </c>
      <c r="P70" s="108" t="s">
        <v>46</v>
      </c>
      <c r="Q70" s="108" t="s">
        <v>2319</v>
      </c>
      <c r="R70" s="112">
        <v>0</v>
      </c>
      <c r="S70" s="113">
        <v>0</v>
      </c>
      <c r="T70" s="108" t="s">
        <v>2297</v>
      </c>
      <c r="U70" s="112">
        <v>0</v>
      </c>
      <c r="V70" s="114"/>
      <c r="W70" s="114" t="s">
        <v>2305</v>
      </c>
      <c r="X70" s="115">
        <v>43271.473356481481</v>
      </c>
      <c r="Y70" s="133" t="e">
        <f t="shared" si="1"/>
        <v>#N/A</v>
      </c>
    </row>
    <row r="71" spans="1:25" x14ac:dyDescent="0.3">
      <c r="A71" s="101">
        <v>132</v>
      </c>
      <c r="B71" s="102" t="s">
        <v>199</v>
      </c>
      <c r="C71" s="103">
        <v>43263.785405092596</v>
      </c>
      <c r="D71" s="102" t="s">
        <v>723</v>
      </c>
      <c r="E71" s="102" t="s">
        <v>46</v>
      </c>
      <c r="F71" s="2">
        <v>65</v>
      </c>
      <c r="G71" s="102" t="s">
        <v>2310</v>
      </c>
      <c r="H71" s="2">
        <v>439</v>
      </c>
      <c r="I71" s="102" t="s">
        <v>887</v>
      </c>
      <c r="J71" s="102" t="s">
        <v>2293</v>
      </c>
      <c r="K71" s="102"/>
      <c r="L71" s="102" t="s">
        <v>2307</v>
      </c>
      <c r="M71" s="102"/>
      <c r="N71" s="102" t="s">
        <v>2296</v>
      </c>
      <c r="O71" s="1" t="b">
        <v>0</v>
      </c>
      <c r="P71" s="102" t="s">
        <v>46</v>
      </c>
      <c r="Q71" s="102" t="s">
        <v>32</v>
      </c>
      <c r="R71" s="104">
        <v>666.9</v>
      </c>
      <c r="S71" s="105">
        <v>122176.08</v>
      </c>
      <c r="T71" s="102" t="s">
        <v>2297</v>
      </c>
      <c r="U71" s="104">
        <v>533.52</v>
      </c>
      <c r="V71" s="1"/>
      <c r="W71" s="106" t="s">
        <v>2302</v>
      </c>
      <c r="X71" s="5">
        <v>43432.684178240743</v>
      </c>
      <c r="Y71" s="133">
        <f t="shared" si="1"/>
        <v>65</v>
      </c>
    </row>
    <row r="72" spans="1:25" x14ac:dyDescent="0.3">
      <c r="A72" s="107">
        <v>134</v>
      </c>
      <c r="B72" s="108" t="s">
        <v>884</v>
      </c>
      <c r="C72" s="109">
        <v>43264.374606481484</v>
      </c>
      <c r="D72" s="108" t="s">
        <v>844</v>
      </c>
      <c r="E72" s="108" t="s">
        <v>844</v>
      </c>
      <c r="F72" s="110">
        <v>185</v>
      </c>
      <c r="G72" s="108" t="s">
        <v>660</v>
      </c>
      <c r="H72" s="110">
        <v>946</v>
      </c>
      <c r="I72" s="108" t="s">
        <v>887</v>
      </c>
      <c r="J72" s="108" t="s">
        <v>765</v>
      </c>
      <c r="K72" s="108"/>
      <c r="L72" s="108" t="s">
        <v>2307</v>
      </c>
      <c r="M72" s="108"/>
      <c r="N72" s="108" t="s">
        <v>2296</v>
      </c>
      <c r="O72" s="111" t="b">
        <v>1</v>
      </c>
      <c r="P72" s="108" t="s">
        <v>2321</v>
      </c>
      <c r="Q72" s="108" t="s">
        <v>167</v>
      </c>
      <c r="R72" s="112">
        <v>45.5</v>
      </c>
      <c r="S72" s="113">
        <v>0</v>
      </c>
      <c r="T72" s="108" t="s">
        <v>2329</v>
      </c>
      <c r="U72" s="112">
        <v>0</v>
      </c>
      <c r="V72" s="111"/>
      <c r="W72" s="114" t="s">
        <v>2302</v>
      </c>
      <c r="X72" s="115">
        <v>43306.448645833334</v>
      </c>
      <c r="Y72" s="133">
        <f t="shared" si="1"/>
        <v>185</v>
      </c>
    </row>
    <row r="73" spans="1:25" x14ac:dyDescent="0.3">
      <c r="A73" s="107">
        <v>135</v>
      </c>
      <c r="B73" s="108" t="s">
        <v>884</v>
      </c>
      <c r="C73" s="109">
        <v>43265.442037037035</v>
      </c>
      <c r="D73" s="108" t="s">
        <v>854</v>
      </c>
      <c r="E73" s="108" t="s">
        <v>46</v>
      </c>
      <c r="F73" s="110">
        <v>190</v>
      </c>
      <c r="G73" s="108" t="s">
        <v>660</v>
      </c>
      <c r="H73" s="110">
        <v>704</v>
      </c>
      <c r="I73" s="108" t="s">
        <v>887</v>
      </c>
      <c r="J73" s="108" t="s">
        <v>765</v>
      </c>
      <c r="K73" s="108"/>
      <c r="L73" s="108" t="s">
        <v>2307</v>
      </c>
      <c r="M73" s="108"/>
      <c r="N73" s="108" t="s">
        <v>2296</v>
      </c>
      <c r="O73" s="111" t="b">
        <v>1</v>
      </c>
      <c r="P73" s="108" t="s">
        <v>46</v>
      </c>
      <c r="Q73" s="108" t="s">
        <v>167</v>
      </c>
      <c r="R73" s="112">
        <v>38.03</v>
      </c>
      <c r="S73" s="113">
        <v>0</v>
      </c>
      <c r="T73" s="108" t="s">
        <v>2329</v>
      </c>
      <c r="U73" s="112">
        <v>0</v>
      </c>
      <c r="V73" s="111"/>
      <c r="W73" s="114" t="s">
        <v>2302</v>
      </c>
      <c r="X73" s="115">
        <v>43314.719212962962</v>
      </c>
      <c r="Y73" s="133">
        <f t="shared" si="1"/>
        <v>190</v>
      </c>
    </row>
    <row r="74" spans="1:25" x14ac:dyDescent="0.3">
      <c r="A74" s="107">
        <v>136</v>
      </c>
      <c r="B74" s="108" t="s">
        <v>87</v>
      </c>
      <c r="C74" s="109">
        <v>43265.545231481483</v>
      </c>
      <c r="D74" s="108" t="s">
        <v>795</v>
      </c>
      <c r="E74" s="108" t="s">
        <v>46</v>
      </c>
      <c r="F74" s="110">
        <v>147</v>
      </c>
      <c r="G74" s="108" t="s">
        <v>85</v>
      </c>
      <c r="H74" s="110">
        <v>645</v>
      </c>
      <c r="I74" s="108" t="s">
        <v>887</v>
      </c>
      <c r="J74" s="108" t="s">
        <v>2293</v>
      </c>
      <c r="K74" s="108"/>
      <c r="L74" s="108" t="s">
        <v>2307</v>
      </c>
      <c r="M74" s="108"/>
      <c r="N74" s="108" t="s">
        <v>2296</v>
      </c>
      <c r="O74" s="111" t="b">
        <v>0</v>
      </c>
      <c r="P74" s="108" t="s">
        <v>46</v>
      </c>
      <c r="Q74" s="108" t="s">
        <v>32</v>
      </c>
      <c r="R74" s="112">
        <v>963.3</v>
      </c>
      <c r="S74" s="113">
        <v>176476.56</v>
      </c>
      <c r="T74" s="108" t="s">
        <v>2297</v>
      </c>
      <c r="U74" s="112">
        <v>770.64</v>
      </c>
      <c r="V74" s="111"/>
      <c r="W74" s="114" t="s">
        <v>2328</v>
      </c>
      <c r="X74" s="115">
        <v>43276.562002314815</v>
      </c>
      <c r="Y74" s="133">
        <f t="shared" si="1"/>
        <v>147</v>
      </c>
    </row>
    <row r="75" spans="1:25" x14ac:dyDescent="0.3">
      <c r="A75" s="101">
        <v>137</v>
      </c>
      <c r="B75" s="102" t="s">
        <v>56</v>
      </c>
      <c r="C75" s="103">
        <v>43265.568738425929</v>
      </c>
      <c r="D75" s="102" t="s">
        <v>755</v>
      </c>
      <c r="E75" s="102" t="s">
        <v>755</v>
      </c>
      <c r="F75" s="2">
        <v>107</v>
      </c>
      <c r="G75" s="102" t="s">
        <v>55</v>
      </c>
      <c r="H75" s="2">
        <v>299</v>
      </c>
      <c r="I75" s="102" t="s">
        <v>887</v>
      </c>
      <c r="J75" s="102" t="s">
        <v>756</v>
      </c>
      <c r="K75" s="102"/>
      <c r="L75" s="102" t="s">
        <v>2307</v>
      </c>
      <c r="M75" s="102"/>
      <c r="N75" s="102" t="s">
        <v>2296</v>
      </c>
      <c r="O75" s="1" t="b">
        <v>0</v>
      </c>
      <c r="P75" s="102" t="s">
        <v>2321</v>
      </c>
      <c r="Q75" s="102" t="s">
        <v>167</v>
      </c>
      <c r="R75" s="104">
        <v>3888</v>
      </c>
      <c r="S75" s="105">
        <v>801316.8</v>
      </c>
      <c r="T75" s="102" t="s">
        <v>2297</v>
      </c>
      <c r="U75" s="104">
        <v>3499.2</v>
      </c>
      <c r="V75" s="1"/>
      <c r="W75" s="106" t="s">
        <v>2335</v>
      </c>
      <c r="X75" s="5">
        <v>43300.801157407404</v>
      </c>
      <c r="Y75" s="133">
        <f t="shared" si="1"/>
        <v>107</v>
      </c>
    </row>
    <row r="76" spans="1:25" x14ac:dyDescent="0.3">
      <c r="A76" s="101">
        <v>138</v>
      </c>
      <c r="B76" s="102" t="s">
        <v>266</v>
      </c>
      <c r="C76" s="103">
        <v>43266.536562499998</v>
      </c>
      <c r="D76" s="102" t="s">
        <v>2324</v>
      </c>
      <c r="E76" s="102" t="s">
        <v>46</v>
      </c>
      <c r="F76" s="2">
        <v>79</v>
      </c>
      <c r="G76" s="102" t="s">
        <v>123</v>
      </c>
      <c r="H76" s="2">
        <v>700</v>
      </c>
      <c r="I76" s="102" t="s">
        <v>887</v>
      </c>
      <c r="J76" s="102" t="s">
        <v>654</v>
      </c>
      <c r="K76" s="102"/>
      <c r="L76" s="102" t="s">
        <v>2294</v>
      </c>
      <c r="M76" s="102" t="s">
        <v>2325</v>
      </c>
      <c r="N76" s="102" t="s">
        <v>2296</v>
      </c>
      <c r="O76" s="1" t="b">
        <v>0</v>
      </c>
      <c r="P76" s="102" t="s">
        <v>2321</v>
      </c>
      <c r="Q76" s="102" t="s">
        <v>167</v>
      </c>
      <c r="R76" s="104">
        <v>0</v>
      </c>
      <c r="S76" s="105">
        <v>0</v>
      </c>
      <c r="T76" s="102"/>
      <c r="U76" s="104">
        <v>0</v>
      </c>
      <c r="V76" s="1"/>
      <c r="W76" s="106" t="s">
        <v>2305</v>
      </c>
      <c r="X76" s="5">
        <v>43493.587557870371</v>
      </c>
      <c r="Y76" s="133">
        <f t="shared" si="1"/>
        <v>79</v>
      </c>
    </row>
    <row r="77" spans="1:25" x14ac:dyDescent="0.3">
      <c r="A77" s="101">
        <v>139</v>
      </c>
      <c r="B77" s="102" t="s">
        <v>267</v>
      </c>
      <c r="C77" s="103">
        <v>43266.540405092594</v>
      </c>
      <c r="D77" s="102" t="s">
        <v>807</v>
      </c>
      <c r="E77" s="102" t="s">
        <v>46</v>
      </c>
      <c r="F77" s="2">
        <v>154</v>
      </c>
      <c r="G77" s="102" t="s">
        <v>55</v>
      </c>
      <c r="H77" s="2">
        <v>614</v>
      </c>
      <c r="I77" s="102" t="s">
        <v>887</v>
      </c>
      <c r="J77" s="102" t="s">
        <v>2293</v>
      </c>
      <c r="K77" s="102"/>
      <c r="L77" s="102" t="s">
        <v>2307</v>
      </c>
      <c r="M77" s="102"/>
      <c r="N77" s="102" t="s">
        <v>2296</v>
      </c>
      <c r="O77" s="1" t="b">
        <v>0</v>
      </c>
      <c r="P77" s="102" t="s">
        <v>46</v>
      </c>
      <c r="Q77" s="102" t="s">
        <v>167</v>
      </c>
      <c r="R77" s="104">
        <v>597.78</v>
      </c>
      <c r="S77" s="105">
        <v>0</v>
      </c>
      <c r="T77" s="102" t="s">
        <v>2329</v>
      </c>
      <c r="U77" s="104">
        <v>0</v>
      </c>
      <c r="V77" s="1"/>
      <c r="W77" s="106" t="s">
        <v>2335</v>
      </c>
      <c r="X77" s="5">
        <v>43279.722708333335</v>
      </c>
      <c r="Y77" s="133">
        <f t="shared" si="1"/>
        <v>154</v>
      </c>
    </row>
    <row r="78" spans="1:25" x14ac:dyDescent="0.3">
      <c r="A78" s="101">
        <v>140</v>
      </c>
      <c r="B78" s="1" t="s">
        <v>267</v>
      </c>
      <c r="C78" s="1">
        <v>43266.542245370372</v>
      </c>
      <c r="D78" s="1" t="s">
        <v>850</v>
      </c>
      <c r="E78" s="1" t="s">
        <v>46</v>
      </c>
      <c r="F78" s="2">
        <v>189</v>
      </c>
      <c r="G78" s="1" t="s">
        <v>55</v>
      </c>
      <c r="H78" s="2">
        <v>613</v>
      </c>
      <c r="I78" s="1" t="s">
        <v>80</v>
      </c>
      <c r="J78" s="1" t="s">
        <v>654</v>
      </c>
      <c r="K78" s="1"/>
      <c r="L78" s="1" t="s">
        <v>2307</v>
      </c>
      <c r="M78" s="1"/>
      <c r="N78" s="1" t="s">
        <v>2296</v>
      </c>
      <c r="O78" s="1" t="b">
        <v>0</v>
      </c>
      <c r="P78" s="1" t="s">
        <v>46</v>
      </c>
      <c r="Q78" s="1"/>
      <c r="R78" s="1">
        <v>0</v>
      </c>
      <c r="S78" s="1">
        <v>0</v>
      </c>
      <c r="T78" s="1" t="s">
        <v>2297</v>
      </c>
      <c r="U78" s="1">
        <v>0</v>
      </c>
      <c r="V78" s="1"/>
      <c r="W78" s="1" t="s">
        <v>2328</v>
      </c>
      <c r="X78" s="5">
        <v>43293.860937500001</v>
      </c>
      <c r="Y78" s="133" t="e">
        <f t="shared" si="1"/>
        <v>#N/A</v>
      </c>
    </row>
    <row r="79" spans="1:25" x14ac:dyDescent="0.3">
      <c r="A79" s="107">
        <v>141</v>
      </c>
      <c r="B79" s="108" t="s">
        <v>884</v>
      </c>
      <c r="C79" s="109">
        <v>43266.627986111111</v>
      </c>
      <c r="D79" s="108" t="s">
        <v>879</v>
      </c>
      <c r="E79" s="108" t="s">
        <v>879</v>
      </c>
      <c r="F79" s="110">
        <v>214</v>
      </c>
      <c r="G79" s="108" t="s">
        <v>660</v>
      </c>
      <c r="H79" s="110">
        <v>979</v>
      </c>
      <c r="I79" s="108" t="s">
        <v>887</v>
      </c>
      <c r="J79" s="108" t="s">
        <v>765</v>
      </c>
      <c r="K79" s="108"/>
      <c r="L79" s="108" t="s">
        <v>2307</v>
      </c>
      <c r="M79" s="108"/>
      <c r="N79" s="108" t="s">
        <v>2296</v>
      </c>
      <c r="O79" s="111" t="b">
        <v>1</v>
      </c>
      <c r="P79" s="108" t="s">
        <v>46</v>
      </c>
      <c r="Q79" s="108" t="s">
        <v>2319</v>
      </c>
      <c r="R79" s="112">
        <v>0</v>
      </c>
      <c r="S79" s="113">
        <v>0</v>
      </c>
      <c r="T79" s="108" t="s">
        <v>2297</v>
      </c>
      <c r="U79" s="112">
        <v>0</v>
      </c>
      <c r="V79" s="111"/>
      <c r="W79" s="114" t="s">
        <v>2305</v>
      </c>
      <c r="X79" s="115">
        <v>43271.473622685182</v>
      </c>
      <c r="Y79" s="133" t="e">
        <f t="shared" si="1"/>
        <v>#N/A</v>
      </c>
    </row>
    <row r="80" spans="1:25" x14ac:dyDescent="0.3">
      <c r="A80" s="107">
        <v>142</v>
      </c>
      <c r="B80" s="108" t="s">
        <v>884</v>
      </c>
      <c r="C80" s="109">
        <v>43266.628796296296</v>
      </c>
      <c r="D80" s="108" t="s">
        <v>882</v>
      </c>
      <c r="E80" s="108" t="s">
        <v>46</v>
      </c>
      <c r="F80" s="110">
        <v>221</v>
      </c>
      <c r="G80" s="108" t="s">
        <v>85</v>
      </c>
      <c r="H80" s="110">
        <v>332</v>
      </c>
      <c r="I80" s="108" t="s">
        <v>887</v>
      </c>
      <c r="J80" s="108" t="s">
        <v>765</v>
      </c>
      <c r="K80" s="108"/>
      <c r="L80" s="108" t="s">
        <v>2307</v>
      </c>
      <c r="M80" s="108"/>
      <c r="N80" s="108" t="s">
        <v>2296</v>
      </c>
      <c r="O80" s="111" t="b">
        <v>1</v>
      </c>
      <c r="P80" s="108" t="s">
        <v>46</v>
      </c>
      <c r="Q80" s="108"/>
      <c r="R80" s="112">
        <v>0</v>
      </c>
      <c r="S80" s="113">
        <v>0</v>
      </c>
      <c r="T80" s="108" t="s">
        <v>2297</v>
      </c>
      <c r="U80" s="112">
        <v>0</v>
      </c>
      <c r="V80" s="111"/>
      <c r="W80" s="114" t="s">
        <v>2305</v>
      </c>
      <c r="X80" s="115">
        <v>43493.581990740742</v>
      </c>
      <c r="Y80" s="133">
        <f t="shared" si="1"/>
        <v>221</v>
      </c>
    </row>
    <row r="81" spans="1:25" x14ac:dyDescent="0.3">
      <c r="A81" s="101">
        <v>143</v>
      </c>
      <c r="B81" s="102" t="s">
        <v>199</v>
      </c>
      <c r="C81" s="103">
        <v>43266.701585648145</v>
      </c>
      <c r="D81" s="102" t="s">
        <v>821</v>
      </c>
      <c r="E81" s="102" t="s">
        <v>46</v>
      </c>
      <c r="F81" s="2">
        <v>162</v>
      </c>
      <c r="G81" s="102" t="s">
        <v>660</v>
      </c>
      <c r="H81" s="2">
        <v>439</v>
      </c>
      <c r="I81" s="102" t="s">
        <v>887</v>
      </c>
      <c r="J81" s="102" t="s">
        <v>2293</v>
      </c>
      <c r="K81" s="102"/>
      <c r="L81" s="102" t="s">
        <v>2307</v>
      </c>
      <c r="M81" s="102"/>
      <c r="N81" s="102" t="s">
        <v>2296</v>
      </c>
      <c r="O81" s="1" t="b">
        <v>0</v>
      </c>
      <c r="P81" s="102" t="s">
        <v>2321</v>
      </c>
      <c r="Q81" s="102" t="s">
        <v>167</v>
      </c>
      <c r="R81" s="104">
        <v>727</v>
      </c>
      <c r="S81" s="105">
        <v>133186.4</v>
      </c>
      <c r="T81" s="102" t="s">
        <v>2297</v>
      </c>
      <c r="U81" s="104">
        <v>581.6</v>
      </c>
      <c r="V81" s="1"/>
      <c r="W81" s="106" t="s">
        <v>2302</v>
      </c>
      <c r="X81" s="5">
        <v>43704.680393518516</v>
      </c>
      <c r="Y81" s="133">
        <f t="shared" si="1"/>
        <v>162</v>
      </c>
    </row>
    <row r="82" spans="1:25" x14ac:dyDescent="0.3">
      <c r="A82" s="107">
        <v>144</v>
      </c>
      <c r="B82" s="108" t="s">
        <v>365</v>
      </c>
      <c r="C82" s="109">
        <v>43266.785185185188</v>
      </c>
      <c r="D82" s="108" t="s">
        <v>2349</v>
      </c>
      <c r="E82" s="108" t="s">
        <v>46</v>
      </c>
      <c r="F82" s="110">
        <v>68</v>
      </c>
      <c r="G82" s="108" t="s">
        <v>39</v>
      </c>
      <c r="H82" s="110">
        <v>914</v>
      </c>
      <c r="I82" s="108" t="s">
        <v>887</v>
      </c>
      <c r="J82" s="108" t="s">
        <v>2293</v>
      </c>
      <c r="K82" s="108"/>
      <c r="L82" s="108" t="s">
        <v>2294</v>
      </c>
      <c r="M82" s="108"/>
      <c r="N82" s="108" t="s">
        <v>2296</v>
      </c>
      <c r="O82" s="111" t="b">
        <v>0</v>
      </c>
      <c r="P82" s="108" t="s">
        <v>46</v>
      </c>
      <c r="Q82" s="108" t="s">
        <v>167</v>
      </c>
      <c r="R82" s="112">
        <v>155</v>
      </c>
      <c r="S82" s="113">
        <v>28396</v>
      </c>
      <c r="T82" s="108" t="s">
        <v>2297</v>
      </c>
      <c r="U82" s="112">
        <v>124</v>
      </c>
      <c r="V82" s="111"/>
      <c r="W82" s="114" t="s">
        <v>2305</v>
      </c>
      <c r="X82" s="115">
        <v>43867.405289351853</v>
      </c>
      <c r="Y82" s="133">
        <f t="shared" si="1"/>
        <v>68</v>
      </c>
    </row>
    <row r="83" spans="1:25" x14ac:dyDescent="0.3">
      <c r="A83" s="101">
        <v>145</v>
      </c>
      <c r="B83" s="102" t="s">
        <v>365</v>
      </c>
      <c r="C83" s="103">
        <v>43266.789780092593</v>
      </c>
      <c r="D83" s="102" t="s">
        <v>2309</v>
      </c>
      <c r="E83" s="102" t="s">
        <v>46</v>
      </c>
      <c r="F83" s="2">
        <v>34</v>
      </c>
      <c r="G83" s="102" t="s">
        <v>2310</v>
      </c>
      <c r="H83" s="2">
        <v>979</v>
      </c>
      <c r="I83" s="102" t="s">
        <v>887</v>
      </c>
      <c r="J83" s="102" t="s">
        <v>2293</v>
      </c>
      <c r="K83" s="102"/>
      <c r="L83" s="102" t="s">
        <v>2294</v>
      </c>
      <c r="M83" s="102"/>
      <c r="N83" s="102" t="s">
        <v>2296</v>
      </c>
      <c r="O83" s="1" t="b">
        <v>0</v>
      </c>
      <c r="P83" s="102" t="s">
        <v>46</v>
      </c>
      <c r="Q83" s="102" t="s">
        <v>167</v>
      </c>
      <c r="R83" s="104">
        <v>400</v>
      </c>
      <c r="S83" s="105">
        <v>91600</v>
      </c>
      <c r="T83" s="102" t="s">
        <v>2297</v>
      </c>
      <c r="U83" s="104">
        <v>400</v>
      </c>
      <c r="V83" s="1"/>
      <c r="W83" s="106" t="s">
        <v>2302</v>
      </c>
      <c r="X83" s="5">
        <v>43390.673715277779</v>
      </c>
      <c r="Y83" s="133">
        <f t="shared" si="1"/>
        <v>34</v>
      </c>
    </row>
    <row r="84" spans="1:25" x14ac:dyDescent="0.3">
      <c r="A84" s="101">
        <v>146</v>
      </c>
      <c r="B84" s="102" t="s">
        <v>131</v>
      </c>
      <c r="C84" s="103">
        <v>43269.430208333331</v>
      </c>
      <c r="D84" s="102" t="s">
        <v>2350</v>
      </c>
      <c r="E84" s="102" t="s">
        <v>46</v>
      </c>
      <c r="F84" s="2">
        <v>153</v>
      </c>
      <c r="G84" s="102" t="s">
        <v>85</v>
      </c>
      <c r="H84" s="2">
        <v>81</v>
      </c>
      <c r="I84" s="102" t="s">
        <v>887</v>
      </c>
      <c r="J84" s="102" t="s">
        <v>2293</v>
      </c>
      <c r="K84" s="102"/>
      <c r="L84" s="102" t="s">
        <v>2307</v>
      </c>
      <c r="M84" s="102"/>
      <c r="N84" s="102" t="s">
        <v>2296</v>
      </c>
      <c r="O84" s="1" t="b">
        <v>0</v>
      </c>
      <c r="P84" s="102" t="s">
        <v>46</v>
      </c>
      <c r="Q84" s="102" t="s">
        <v>167</v>
      </c>
      <c r="R84" s="104">
        <v>1102</v>
      </c>
      <c r="S84" s="105">
        <v>201886.4</v>
      </c>
      <c r="T84" s="102" t="s">
        <v>2297</v>
      </c>
      <c r="U84" s="104">
        <v>881.6</v>
      </c>
      <c r="V84" s="1"/>
      <c r="W84" s="106" t="s">
        <v>2302</v>
      </c>
      <c r="X84" s="5">
        <v>43320.76122685185</v>
      </c>
      <c r="Y84" s="133">
        <f t="shared" si="1"/>
        <v>153</v>
      </c>
    </row>
    <row r="85" spans="1:25" x14ac:dyDescent="0.3">
      <c r="A85" s="101">
        <v>147</v>
      </c>
      <c r="B85" s="102" t="s">
        <v>267</v>
      </c>
      <c r="C85" s="103">
        <v>43269.742939814816</v>
      </c>
      <c r="D85" s="102" t="s">
        <v>832</v>
      </c>
      <c r="E85" s="102" t="s">
        <v>46</v>
      </c>
      <c r="F85" s="2">
        <v>169</v>
      </c>
      <c r="G85" s="102" t="s">
        <v>660</v>
      </c>
      <c r="H85" s="2">
        <v>704</v>
      </c>
      <c r="I85" s="102" t="s">
        <v>887</v>
      </c>
      <c r="J85" s="102" t="s">
        <v>2293</v>
      </c>
      <c r="K85" s="102"/>
      <c r="L85" s="102" t="s">
        <v>2307</v>
      </c>
      <c r="M85" s="102"/>
      <c r="N85" s="102" t="s">
        <v>2296</v>
      </c>
      <c r="O85" s="1" t="b">
        <v>0</v>
      </c>
      <c r="P85" s="102" t="s">
        <v>46</v>
      </c>
      <c r="Q85" s="102" t="s">
        <v>32</v>
      </c>
      <c r="R85" s="104">
        <v>54.83</v>
      </c>
      <c r="S85" s="105">
        <v>0</v>
      </c>
      <c r="T85" s="102" t="s">
        <v>2329</v>
      </c>
      <c r="U85" s="104">
        <v>0</v>
      </c>
      <c r="V85" s="1"/>
      <c r="W85" s="106" t="s">
        <v>2302</v>
      </c>
      <c r="X85" s="5">
        <v>43349.446956018517</v>
      </c>
      <c r="Y85" s="133">
        <f t="shared" si="1"/>
        <v>169</v>
      </c>
    </row>
    <row r="86" spans="1:25" x14ac:dyDescent="0.3">
      <c r="A86" s="107">
        <v>148</v>
      </c>
      <c r="B86" s="108" t="s">
        <v>2337</v>
      </c>
      <c r="C86" s="109">
        <v>43269.754583333335</v>
      </c>
      <c r="D86" s="108" t="s">
        <v>2351</v>
      </c>
      <c r="E86" s="108" t="s">
        <v>751</v>
      </c>
      <c r="F86" s="110">
        <v>100</v>
      </c>
      <c r="G86" s="108" t="s">
        <v>85</v>
      </c>
      <c r="H86" s="110">
        <v>666</v>
      </c>
      <c r="I86" s="108" t="s">
        <v>887</v>
      </c>
      <c r="J86" s="108" t="s">
        <v>654</v>
      </c>
      <c r="K86" s="108"/>
      <c r="L86" s="108" t="s">
        <v>2307</v>
      </c>
      <c r="M86" s="108"/>
      <c r="N86" s="108" t="s">
        <v>2296</v>
      </c>
      <c r="O86" s="111" t="b">
        <v>0</v>
      </c>
      <c r="P86" s="108" t="s">
        <v>402</v>
      </c>
      <c r="Q86" s="108" t="s">
        <v>167</v>
      </c>
      <c r="R86" s="112">
        <v>5227.57</v>
      </c>
      <c r="S86" s="113">
        <v>1197113.53</v>
      </c>
      <c r="T86" s="108" t="s">
        <v>2297</v>
      </c>
      <c r="U86" s="112">
        <v>5227.57</v>
      </c>
      <c r="V86" s="111"/>
      <c r="W86" s="114" t="s">
        <v>2302</v>
      </c>
      <c r="X86" s="115">
        <v>43321.45957175926</v>
      </c>
      <c r="Y86" s="133">
        <f t="shared" si="1"/>
        <v>100</v>
      </c>
    </row>
    <row r="87" spans="1:25" x14ac:dyDescent="0.3">
      <c r="A87" s="107">
        <v>149</v>
      </c>
      <c r="B87" s="108" t="s">
        <v>57</v>
      </c>
      <c r="C87" s="109">
        <v>43270.792534722219</v>
      </c>
      <c r="D87" s="108" t="s">
        <v>772</v>
      </c>
      <c r="E87" s="108" t="s">
        <v>772</v>
      </c>
      <c r="F87" s="110">
        <v>124</v>
      </c>
      <c r="G87" s="108" t="s">
        <v>55</v>
      </c>
      <c r="H87" s="110">
        <v>934</v>
      </c>
      <c r="I87" s="108" t="s">
        <v>887</v>
      </c>
      <c r="J87" s="108" t="s">
        <v>654</v>
      </c>
      <c r="K87" s="108"/>
      <c r="L87" s="108" t="s">
        <v>2307</v>
      </c>
      <c r="M87" s="108"/>
      <c r="N87" s="108" t="s">
        <v>2296</v>
      </c>
      <c r="O87" s="111" t="b">
        <v>0</v>
      </c>
      <c r="P87" s="108" t="s">
        <v>2321</v>
      </c>
      <c r="Q87" s="108" t="s">
        <v>167</v>
      </c>
      <c r="R87" s="112">
        <v>3922.5</v>
      </c>
      <c r="S87" s="113">
        <v>808427.25</v>
      </c>
      <c r="T87" s="108" t="s">
        <v>2297</v>
      </c>
      <c r="U87" s="112">
        <v>3530.25</v>
      </c>
      <c r="V87" s="111"/>
      <c r="W87" s="114" t="s">
        <v>2328</v>
      </c>
      <c r="X87" s="115">
        <v>43305.558356481481</v>
      </c>
      <c r="Y87" s="133">
        <f t="shared" si="1"/>
        <v>124</v>
      </c>
    </row>
    <row r="88" spans="1:25" x14ac:dyDescent="0.3">
      <c r="A88" s="101">
        <v>150</v>
      </c>
      <c r="B88" s="102" t="s">
        <v>57</v>
      </c>
      <c r="C88" s="103">
        <v>43270.793310185189</v>
      </c>
      <c r="D88" s="102" t="s">
        <v>718</v>
      </c>
      <c r="E88" s="102" t="s">
        <v>718</v>
      </c>
      <c r="F88" s="2">
        <v>61</v>
      </c>
      <c r="G88" s="102" t="s">
        <v>660</v>
      </c>
      <c r="H88" s="2">
        <v>946</v>
      </c>
      <c r="I88" s="102" t="s">
        <v>887</v>
      </c>
      <c r="J88" s="102" t="s">
        <v>654</v>
      </c>
      <c r="K88" s="102"/>
      <c r="L88" s="102" t="s">
        <v>2307</v>
      </c>
      <c r="M88" s="102"/>
      <c r="N88" s="102" t="s">
        <v>2296</v>
      </c>
      <c r="O88" s="1" t="b">
        <v>0</v>
      </c>
      <c r="P88" s="102" t="s">
        <v>2321</v>
      </c>
      <c r="Q88" s="102" t="s">
        <v>167</v>
      </c>
      <c r="R88" s="104">
        <v>3468</v>
      </c>
      <c r="S88" s="105">
        <v>714754.8</v>
      </c>
      <c r="T88" s="102" t="s">
        <v>2297</v>
      </c>
      <c r="U88" s="104">
        <v>3121.2</v>
      </c>
      <c r="V88" s="1"/>
      <c r="W88" s="106" t="s">
        <v>2328</v>
      </c>
      <c r="X88" s="5">
        <v>43300.452592592592</v>
      </c>
      <c r="Y88" s="133" t="e">
        <f t="shared" si="1"/>
        <v>#N/A</v>
      </c>
    </row>
    <row r="89" spans="1:25" x14ac:dyDescent="0.3">
      <c r="A89" s="101">
        <v>151</v>
      </c>
      <c r="B89" s="102" t="s">
        <v>56</v>
      </c>
      <c r="C89" s="103">
        <v>43270.797442129631</v>
      </c>
      <c r="D89" s="102" t="s">
        <v>774</v>
      </c>
      <c r="E89" s="102" t="s">
        <v>46</v>
      </c>
      <c r="F89" s="2">
        <v>125</v>
      </c>
      <c r="G89" s="102" t="s">
        <v>55</v>
      </c>
      <c r="H89" s="2">
        <v>985</v>
      </c>
      <c r="I89" s="102" t="s">
        <v>887</v>
      </c>
      <c r="J89" s="102" t="s">
        <v>2293</v>
      </c>
      <c r="K89" s="102"/>
      <c r="L89" s="102" t="s">
        <v>2307</v>
      </c>
      <c r="M89" s="102"/>
      <c r="N89" s="102" t="s">
        <v>2296</v>
      </c>
      <c r="O89" s="1" t="b">
        <v>0</v>
      </c>
      <c r="P89" s="102" t="s">
        <v>2321</v>
      </c>
      <c r="Q89" s="102" t="s">
        <v>167</v>
      </c>
      <c r="R89" s="104">
        <v>1423</v>
      </c>
      <c r="S89" s="105">
        <v>260693.6</v>
      </c>
      <c r="T89" s="102" t="s">
        <v>2297</v>
      </c>
      <c r="U89" s="104">
        <v>1134.4000000000001</v>
      </c>
      <c r="V89" s="1"/>
      <c r="W89" s="106" t="s">
        <v>2335</v>
      </c>
      <c r="X89" s="5">
        <v>43979.595173611109</v>
      </c>
      <c r="Y89" s="133">
        <f t="shared" si="1"/>
        <v>125</v>
      </c>
    </row>
    <row r="90" spans="1:25" x14ac:dyDescent="0.3">
      <c r="A90" s="101">
        <v>152</v>
      </c>
      <c r="B90" s="102" t="s">
        <v>884</v>
      </c>
      <c r="C90" s="103">
        <v>43271.491585648146</v>
      </c>
      <c r="D90" s="102" t="s">
        <v>882</v>
      </c>
      <c r="E90" s="102" t="s">
        <v>46</v>
      </c>
      <c r="F90" s="2">
        <v>221</v>
      </c>
      <c r="G90" s="102" t="s">
        <v>85</v>
      </c>
      <c r="H90" s="2">
        <v>332</v>
      </c>
      <c r="I90" s="102" t="s">
        <v>887</v>
      </c>
      <c r="J90" s="102" t="s">
        <v>765</v>
      </c>
      <c r="K90" s="102"/>
      <c r="L90" s="102" t="s">
        <v>2307</v>
      </c>
      <c r="M90" s="102"/>
      <c r="N90" s="102" t="s">
        <v>2296</v>
      </c>
      <c r="O90" s="1" t="b">
        <v>1</v>
      </c>
      <c r="P90" s="102" t="s">
        <v>46</v>
      </c>
      <c r="Q90" s="102" t="s">
        <v>167</v>
      </c>
      <c r="R90" s="104">
        <v>33.5</v>
      </c>
      <c r="S90" s="105">
        <v>0</v>
      </c>
      <c r="T90" s="102" t="s">
        <v>2329</v>
      </c>
      <c r="U90" s="104">
        <v>0</v>
      </c>
      <c r="V90" s="1"/>
      <c r="W90" s="106" t="s">
        <v>2302</v>
      </c>
      <c r="X90" s="5">
        <v>43305.439710648148</v>
      </c>
      <c r="Y90" s="133">
        <f t="shared" si="1"/>
        <v>221</v>
      </c>
    </row>
    <row r="91" spans="1:25" x14ac:dyDescent="0.3">
      <c r="A91" s="107">
        <v>153</v>
      </c>
      <c r="B91" s="108" t="s">
        <v>884</v>
      </c>
      <c r="C91" s="109">
        <v>43271.511041666665</v>
      </c>
      <c r="D91" s="108" t="s">
        <v>879</v>
      </c>
      <c r="E91" s="108" t="s">
        <v>879</v>
      </c>
      <c r="F91" s="110">
        <v>214</v>
      </c>
      <c r="G91" s="108" t="s">
        <v>660</v>
      </c>
      <c r="H91" s="110">
        <v>979</v>
      </c>
      <c r="I91" s="108" t="s">
        <v>887</v>
      </c>
      <c r="J91" s="108" t="s">
        <v>765</v>
      </c>
      <c r="K91" s="108"/>
      <c r="L91" s="108" t="s">
        <v>2307</v>
      </c>
      <c r="M91" s="108" t="s">
        <v>2352</v>
      </c>
      <c r="N91" s="108" t="s">
        <v>2296</v>
      </c>
      <c r="O91" s="111" t="b">
        <v>1</v>
      </c>
      <c r="P91" s="108" t="s">
        <v>46</v>
      </c>
      <c r="Q91" s="108" t="s">
        <v>167</v>
      </c>
      <c r="R91" s="112">
        <v>40</v>
      </c>
      <c r="S91" s="113">
        <v>0</v>
      </c>
      <c r="T91" s="108" t="s">
        <v>2329</v>
      </c>
      <c r="U91" s="112">
        <v>0</v>
      </c>
      <c r="V91" s="111"/>
      <c r="W91" s="114" t="s">
        <v>2328</v>
      </c>
      <c r="X91" s="115">
        <v>43318.701099537036</v>
      </c>
      <c r="Y91" s="133" t="e">
        <f t="shared" si="1"/>
        <v>#N/A</v>
      </c>
    </row>
    <row r="92" spans="1:25" x14ac:dyDescent="0.3">
      <c r="A92" s="107">
        <v>154</v>
      </c>
      <c r="B92" s="108" t="s">
        <v>126</v>
      </c>
      <c r="C92" s="109">
        <v>43272.762800925928</v>
      </c>
      <c r="D92" s="108" t="s">
        <v>2353</v>
      </c>
      <c r="E92" s="108" t="s">
        <v>46</v>
      </c>
      <c r="F92" s="110">
        <v>132</v>
      </c>
      <c r="G92" s="108" t="s">
        <v>123</v>
      </c>
      <c r="H92" s="110">
        <v>700</v>
      </c>
      <c r="I92" s="108" t="s">
        <v>887</v>
      </c>
      <c r="J92" s="108" t="s">
        <v>2293</v>
      </c>
      <c r="K92" s="108"/>
      <c r="L92" s="108" t="s">
        <v>2307</v>
      </c>
      <c r="M92" s="108"/>
      <c r="N92" s="108" t="s">
        <v>2296</v>
      </c>
      <c r="O92" s="111" t="b">
        <v>1</v>
      </c>
      <c r="P92" s="108" t="s">
        <v>402</v>
      </c>
      <c r="Q92" s="108" t="s">
        <v>32</v>
      </c>
      <c r="R92" s="112">
        <v>346</v>
      </c>
      <c r="S92" s="113">
        <v>0</v>
      </c>
      <c r="T92" s="108" t="s">
        <v>2329</v>
      </c>
      <c r="U92" s="112">
        <v>0</v>
      </c>
      <c r="V92" s="111"/>
      <c r="W92" s="114" t="s">
        <v>2302</v>
      </c>
      <c r="X92" s="115">
        <v>43321.692777777775</v>
      </c>
      <c r="Y92" s="133">
        <f t="shared" si="1"/>
        <v>132</v>
      </c>
    </row>
    <row r="93" spans="1:25" x14ac:dyDescent="0.3">
      <c r="A93" s="101">
        <v>155</v>
      </c>
      <c r="B93" s="102" t="s">
        <v>381</v>
      </c>
      <c r="C93" s="103">
        <v>43272.789317129631</v>
      </c>
      <c r="D93" s="102" t="s">
        <v>900</v>
      </c>
      <c r="E93" s="102" t="s">
        <v>46</v>
      </c>
      <c r="F93" s="2">
        <v>235</v>
      </c>
      <c r="G93" s="102" t="s">
        <v>123</v>
      </c>
      <c r="H93" s="2">
        <v>2083</v>
      </c>
      <c r="I93" s="102" t="s">
        <v>887</v>
      </c>
      <c r="J93" s="102" t="s">
        <v>654</v>
      </c>
      <c r="K93" s="102"/>
      <c r="L93" s="102" t="s">
        <v>2294</v>
      </c>
      <c r="M93" s="102" t="s">
        <v>2354</v>
      </c>
      <c r="N93" s="102" t="s">
        <v>2296</v>
      </c>
      <c r="O93" s="1" t="b">
        <v>0</v>
      </c>
      <c r="P93" s="102" t="s">
        <v>402</v>
      </c>
      <c r="Q93" s="102" t="s">
        <v>32</v>
      </c>
      <c r="R93" s="104">
        <v>1946.42</v>
      </c>
      <c r="S93" s="105">
        <v>401161.28</v>
      </c>
      <c r="T93" s="102" t="s">
        <v>2297</v>
      </c>
      <c r="U93" s="104">
        <v>1751.8</v>
      </c>
      <c r="V93" s="1"/>
      <c r="W93" s="106" t="s">
        <v>2328</v>
      </c>
      <c r="X93" s="5">
        <v>43950.680208333331</v>
      </c>
      <c r="Y93" s="133" t="e">
        <f t="shared" si="1"/>
        <v>#N/A</v>
      </c>
    </row>
    <row r="94" spans="1:25" x14ac:dyDescent="0.3">
      <c r="A94" s="101">
        <v>156</v>
      </c>
      <c r="B94" s="102" t="s">
        <v>75</v>
      </c>
      <c r="C94" s="103">
        <v>43273.428252314814</v>
      </c>
      <c r="D94" s="102" t="s">
        <v>877</v>
      </c>
      <c r="E94" s="102" t="s">
        <v>46</v>
      </c>
      <c r="F94" s="2">
        <v>211</v>
      </c>
      <c r="G94" s="102" t="s">
        <v>39</v>
      </c>
      <c r="H94" s="2">
        <v>947</v>
      </c>
      <c r="I94" s="102" t="s">
        <v>887</v>
      </c>
      <c r="J94" s="102" t="s">
        <v>654</v>
      </c>
      <c r="K94" s="102"/>
      <c r="L94" s="102" t="s">
        <v>2294</v>
      </c>
      <c r="M94" s="102"/>
      <c r="N94" s="102" t="s">
        <v>2296</v>
      </c>
      <c r="O94" s="1" t="b">
        <v>0</v>
      </c>
      <c r="P94" s="102" t="s">
        <v>2343</v>
      </c>
      <c r="Q94" s="102" t="s">
        <v>167</v>
      </c>
      <c r="R94" s="104">
        <v>1325</v>
      </c>
      <c r="S94" s="105">
        <v>242740</v>
      </c>
      <c r="T94" s="102" t="s">
        <v>2297</v>
      </c>
      <c r="U94" s="104">
        <v>1060</v>
      </c>
      <c r="V94" s="1"/>
      <c r="W94" s="106" t="s">
        <v>2302</v>
      </c>
      <c r="X94" s="5">
        <v>43549.391469907408</v>
      </c>
      <c r="Y94" s="133">
        <f t="shared" si="1"/>
        <v>211</v>
      </c>
    </row>
    <row r="95" spans="1:25" x14ac:dyDescent="0.3">
      <c r="A95" s="101">
        <v>157</v>
      </c>
      <c r="B95" s="102" t="s">
        <v>131</v>
      </c>
      <c r="C95" s="103">
        <v>43273.563159722224</v>
      </c>
      <c r="D95" s="102" t="s">
        <v>2355</v>
      </c>
      <c r="E95" s="102" t="s">
        <v>46</v>
      </c>
      <c r="F95" s="2">
        <v>142</v>
      </c>
      <c r="G95" s="102" t="s">
        <v>85</v>
      </c>
      <c r="H95" s="2">
        <v>81</v>
      </c>
      <c r="I95" s="102" t="s">
        <v>887</v>
      </c>
      <c r="J95" s="102" t="s">
        <v>2293</v>
      </c>
      <c r="K95" s="102"/>
      <c r="L95" s="102" t="s">
        <v>2307</v>
      </c>
      <c r="M95" s="102"/>
      <c r="N95" s="102" t="s">
        <v>2296</v>
      </c>
      <c r="O95" s="1" t="b">
        <v>0</v>
      </c>
      <c r="P95" s="102" t="s">
        <v>46</v>
      </c>
      <c r="Q95" s="102" t="s">
        <v>167</v>
      </c>
      <c r="R95" s="104">
        <v>276</v>
      </c>
      <c r="S95" s="105">
        <v>0</v>
      </c>
      <c r="T95" s="102" t="s">
        <v>2329</v>
      </c>
      <c r="U95" s="104">
        <v>0</v>
      </c>
      <c r="V95" s="1"/>
      <c r="W95" s="106" t="s">
        <v>2302</v>
      </c>
      <c r="X95" s="5">
        <v>43286.764907407407</v>
      </c>
      <c r="Y95" s="133">
        <f t="shared" si="1"/>
        <v>142</v>
      </c>
    </row>
    <row r="96" spans="1:25" x14ac:dyDescent="0.3">
      <c r="A96" s="101">
        <v>158</v>
      </c>
      <c r="B96" s="102" t="s">
        <v>310</v>
      </c>
      <c r="C96" s="103">
        <v>43273.604814814818</v>
      </c>
      <c r="D96" s="102" t="s">
        <v>872</v>
      </c>
      <c r="E96" s="102" t="s">
        <v>46</v>
      </c>
      <c r="F96" s="2">
        <v>208</v>
      </c>
      <c r="G96" s="102" t="s">
        <v>85</v>
      </c>
      <c r="H96" s="2">
        <v>641</v>
      </c>
      <c r="I96" s="102" t="s">
        <v>887</v>
      </c>
      <c r="J96" s="102" t="s">
        <v>2293</v>
      </c>
      <c r="K96" s="102"/>
      <c r="L96" s="102" t="s">
        <v>2307</v>
      </c>
      <c r="M96" s="102"/>
      <c r="N96" s="102" t="s">
        <v>2296</v>
      </c>
      <c r="O96" s="1" t="b">
        <v>0</v>
      </c>
      <c r="P96" s="102" t="s">
        <v>46</v>
      </c>
      <c r="Q96" s="102" t="s">
        <v>167</v>
      </c>
      <c r="R96" s="104">
        <v>1160.9000000000001</v>
      </c>
      <c r="S96" s="105">
        <v>212672.3</v>
      </c>
      <c r="T96" s="102" t="s">
        <v>2297</v>
      </c>
      <c r="U96" s="104">
        <v>928.7</v>
      </c>
      <c r="V96" s="1"/>
      <c r="W96" s="106" t="s">
        <v>2302</v>
      </c>
      <c r="X96" s="5">
        <v>43348.411249999997</v>
      </c>
      <c r="Y96" s="133">
        <f t="shared" si="1"/>
        <v>208</v>
      </c>
    </row>
    <row r="97" spans="1:25" x14ac:dyDescent="0.3">
      <c r="A97" s="101">
        <v>159</v>
      </c>
      <c r="B97" s="102" t="s">
        <v>126</v>
      </c>
      <c r="C97" s="103">
        <v>43273.747673611113</v>
      </c>
      <c r="D97" s="102" t="s">
        <v>706</v>
      </c>
      <c r="E97" s="102" t="s">
        <v>706</v>
      </c>
      <c r="F97" s="2">
        <v>49</v>
      </c>
      <c r="G97" s="102" t="s">
        <v>123</v>
      </c>
      <c r="H97" s="2">
        <v>700</v>
      </c>
      <c r="I97" s="102" t="s">
        <v>887</v>
      </c>
      <c r="J97" s="102" t="s">
        <v>654</v>
      </c>
      <c r="K97" s="102"/>
      <c r="L97" s="102" t="s">
        <v>2294</v>
      </c>
      <c r="M97" s="102" t="s">
        <v>2356</v>
      </c>
      <c r="N97" s="102" t="s">
        <v>2296</v>
      </c>
      <c r="O97" s="1" t="b">
        <v>0</v>
      </c>
      <c r="P97" s="102" t="s">
        <v>402</v>
      </c>
      <c r="Q97" s="102" t="s">
        <v>167</v>
      </c>
      <c r="R97" s="104">
        <v>950</v>
      </c>
      <c r="S97" s="105">
        <v>174040</v>
      </c>
      <c r="T97" s="102" t="s">
        <v>2297</v>
      </c>
      <c r="U97" s="104">
        <v>760</v>
      </c>
      <c r="V97" s="1"/>
      <c r="W97" s="106" t="s">
        <v>2335</v>
      </c>
      <c r="X97" s="5">
        <v>43300.740173611113</v>
      </c>
      <c r="Y97" s="133" t="e">
        <f t="shared" si="1"/>
        <v>#N/A</v>
      </c>
    </row>
    <row r="98" spans="1:25" x14ac:dyDescent="0.3">
      <c r="A98" s="101">
        <v>160</v>
      </c>
      <c r="B98" s="102" t="s">
        <v>310</v>
      </c>
      <c r="C98" s="103">
        <v>43276.730115740742</v>
      </c>
      <c r="D98" s="102" t="s">
        <v>820</v>
      </c>
      <c r="E98" s="102" t="s">
        <v>46</v>
      </c>
      <c r="F98" s="2">
        <v>161</v>
      </c>
      <c r="G98" s="102" t="s">
        <v>85</v>
      </c>
      <c r="H98" s="2">
        <v>641</v>
      </c>
      <c r="I98" s="102" t="s">
        <v>887</v>
      </c>
      <c r="J98" s="102" t="s">
        <v>2293</v>
      </c>
      <c r="K98" s="102"/>
      <c r="L98" s="102" t="s">
        <v>2307</v>
      </c>
      <c r="M98" s="102"/>
      <c r="N98" s="102" t="s">
        <v>2296</v>
      </c>
      <c r="O98" s="1" t="b">
        <v>0</v>
      </c>
      <c r="P98" s="102" t="s">
        <v>46</v>
      </c>
      <c r="Q98" s="102" t="s">
        <v>167</v>
      </c>
      <c r="R98" s="104">
        <v>313.5</v>
      </c>
      <c r="S98" s="105">
        <v>0</v>
      </c>
      <c r="T98" s="102" t="s">
        <v>2329</v>
      </c>
      <c r="U98" s="104">
        <v>0</v>
      </c>
      <c r="V98" s="1"/>
      <c r="W98" s="106" t="s">
        <v>2302</v>
      </c>
      <c r="X98" s="5">
        <v>43315.731238425928</v>
      </c>
      <c r="Y98" s="133">
        <f t="shared" si="1"/>
        <v>161</v>
      </c>
    </row>
    <row r="99" spans="1:25" x14ac:dyDescent="0.3">
      <c r="A99" s="101">
        <v>161</v>
      </c>
      <c r="B99" s="102" t="s">
        <v>87</v>
      </c>
      <c r="C99" s="103">
        <v>43277.443240740744</v>
      </c>
      <c r="D99" s="102" t="s">
        <v>795</v>
      </c>
      <c r="E99" s="102" t="s">
        <v>46</v>
      </c>
      <c r="F99" s="2">
        <v>147</v>
      </c>
      <c r="G99" s="102" t="s">
        <v>85</v>
      </c>
      <c r="H99" s="2">
        <v>645</v>
      </c>
      <c r="I99" s="102" t="s">
        <v>887</v>
      </c>
      <c r="J99" s="102" t="s">
        <v>2293</v>
      </c>
      <c r="K99" s="102"/>
      <c r="L99" s="102" t="s">
        <v>2307</v>
      </c>
      <c r="M99" s="102"/>
      <c r="N99" s="102" t="s">
        <v>2296</v>
      </c>
      <c r="O99" s="1" t="b">
        <v>0</v>
      </c>
      <c r="P99" s="102" t="s">
        <v>2357</v>
      </c>
      <c r="Q99" s="102" t="s">
        <v>32</v>
      </c>
      <c r="R99" s="104">
        <v>780</v>
      </c>
      <c r="S99" s="105">
        <v>142896</v>
      </c>
      <c r="T99" s="102" t="s">
        <v>2297</v>
      </c>
      <c r="U99" s="104">
        <v>624</v>
      </c>
      <c r="V99" s="1"/>
      <c r="W99" s="106" t="s">
        <v>2302</v>
      </c>
      <c r="X99" s="5">
        <v>43306.687997685185</v>
      </c>
      <c r="Y99" s="133">
        <f t="shared" si="1"/>
        <v>147</v>
      </c>
    </row>
    <row r="100" spans="1:25" x14ac:dyDescent="0.3">
      <c r="A100" s="107">
        <v>162</v>
      </c>
      <c r="B100" s="108" t="s">
        <v>341</v>
      </c>
      <c r="C100" s="109">
        <v>43277.775462962964</v>
      </c>
      <c r="D100" s="108" t="s">
        <v>885</v>
      </c>
      <c r="E100" s="108" t="s">
        <v>885</v>
      </c>
      <c r="F100" s="110">
        <v>224</v>
      </c>
      <c r="G100" s="108" t="s">
        <v>85</v>
      </c>
      <c r="H100" s="110">
        <v>987</v>
      </c>
      <c r="I100" s="108" t="s">
        <v>887</v>
      </c>
      <c r="J100" s="108" t="s">
        <v>2358</v>
      </c>
      <c r="K100" s="108"/>
      <c r="L100" s="108" t="s">
        <v>2294</v>
      </c>
      <c r="M100" s="108" t="s">
        <v>2359</v>
      </c>
      <c r="N100" s="108" t="s">
        <v>2296</v>
      </c>
      <c r="O100" s="111" t="b">
        <v>1</v>
      </c>
      <c r="P100" s="108" t="s">
        <v>2321</v>
      </c>
      <c r="Q100" s="108" t="s">
        <v>167</v>
      </c>
      <c r="R100" s="112">
        <v>11757</v>
      </c>
      <c r="S100" s="113">
        <v>2692399</v>
      </c>
      <c r="T100" s="108" t="s">
        <v>2297</v>
      </c>
      <c r="U100" s="112">
        <v>11757</v>
      </c>
      <c r="V100" s="111"/>
      <c r="W100" s="114" t="s">
        <v>2328</v>
      </c>
      <c r="X100" s="115">
        <v>43306.731608796297</v>
      </c>
      <c r="Y100" s="133" t="e">
        <f t="shared" si="1"/>
        <v>#N/A</v>
      </c>
    </row>
    <row r="101" spans="1:25" x14ac:dyDescent="0.3">
      <c r="A101" s="107">
        <v>163</v>
      </c>
      <c r="B101" s="108" t="s">
        <v>2337</v>
      </c>
      <c r="C101" s="109">
        <v>43278.651585648149</v>
      </c>
      <c r="D101" s="108" t="s">
        <v>2360</v>
      </c>
      <c r="E101" s="108" t="s">
        <v>46</v>
      </c>
      <c r="F101" s="110">
        <v>101</v>
      </c>
      <c r="G101" s="108" t="s">
        <v>85</v>
      </c>
      <c r="H101" s="110">
        <v>666</v>
      </c>
      <c r="I101" s="108" t="s">
        <v>887</v>
      </c>
      <c r="J101" s="108" t="s">
        <v>654</v>
      </c>
      <c r="K101" s="108"/>
      <c r="L101" s="108" t="s">
        <v>2307</v>
      </c>
      <c r="M101" s="108"/>
      <c r="N101" s="108" t="s">
        <v>2296</v>
      </c>
      <c r="O101" s="111" t="b">
        <v>0</v>
      </c>
      <c r="P101" s="108" t="s">
        <v>402</v>
      </c>
      <c r="Q101" s="108" t="s">
        <v>167</v>
      </c>
      <c r="R101" s="112">
        <v>7920.63</v>
      </c>
      <c r="S101" s="113">
        <v>1813824.27</v>
      </c>
      <c r="T101" s="108" t="s">
        <v>2297</v>
      </c>
      <c r="U101" s="112">
        <v>7920.63</v>
      </c>
      <c r="V101" s="111"/>
      <c r="W101" s="114" t="s">
        <v>2302</v>
      </c>
      <c r="X101" s="115">
        <v>43347.775810185187</v>
      </c>
      <c r="Y101" s="133">
        <f t="shared" si="1"/>
        <v>101</v>
      </c>
    </row>
    <row r="102" spans="1:25" x14ac:dyDescent="0.3">
      <c r="A102" s="107">
        <v>164</v>
      </c>
      <c r="B102" s="108" t="s">
        <v>267</v>
      </c>
      <c r="C102" s="109">
        <v>43279.4450462963</v>
      </c>
      <c r="D102" s="108" t="s">
        <v>837</v>
      </c>
      <c r="E102" s="108" t="s">
        <v>837</v>
      </c>
      <c r="F102" s="110">
        <v>175</v>
      </c>
      <c r="G102" s="108" t="s">
        <v>660</v>
      </c>
      <c r="H102" s="110">
        <v>2</v>
      </c>
      <c r="I102" s="108" t="s">
        <v>887</v>
      </c>
      <c r="J102" s="108" t="s">
        <v>654</v>
      </c>
      <c r="K102" s="108"/>
      <c r="L102" s="108" t="s">
        <v>2307</v>
      </c>
      <c r="M102" s="108"/>
      <c r="N102" s="108" t="s">
        <v>2296</v>
      </c>
      <c r="O102" s="111" t="b">
        <v>0</v>
      </c>
      <c r="P102" s="108" t="s">
        <v>46</v>
      </c>
      <c r="Q102" s="108" t="s">
        <v>167</v>
      </c>
      <c r="R102" s="112">
        <v>3136.9</v>
      </c>
      <c r="S102" s="113">
        <v>646515.09</v>
      </c>
      <c r="T102" s="108" t="s">
        <v>2297</v>
      </c>
      <c r="U102" s="112">
        <v>2823.21</v>
      </c>
      <c r="V102" s="111"/>
      <c r="W102" s="114" t="s">
        <v>2302</v>
      </c>
      <c r="X102" s="115">
        <v>43550.541967592595</v>
      </c>
      <c r="Y102" s="133">
        <f t="shared" si="1"/>
        <v>175</v>
      </c>
    </row>
    <row r="103" spans="1:25" x14ac:dyDescent="0.3">
      <c r="A103" s="107">
        <v>166</v>
      </c>
      <c r="B103" s="108" t="s">
        <v>75</v>
      </c>
      <c r="C103" s="109">
        <v>43279.601354166669</v>
      </c>
      <c r="D103" s="108" t="s">
        <v>911</v>
      </c>
      <c r="E103" s="108" t="s">
        <v>46</v>
      </c>
      <c r="F103" s="110">
        <v>241</v>
      </c>
      <c r="G103" s="108" t="s">
        <v>39</v>
      </c>
      <c r="H103" s="110">
        <v>930</v>
      </c>
      <c r="I103" s="108" t="s">
        <v>887</v>
      </c>
      <c r="J103" s="108" t="s">
        <v>2293</v>
      </c>
      <c r="K103" s="108"/>
      <c r="L103" s="108" t="s">
        <v>2294</v>
      </c>
      <c r="M103" s="108" t="s">
        <v>2361</v>
      </c>
      <c r="N103" s="108" t="s">
        <v>2296</v>
      </c>
      <c r="O103" s="111" t="b">
        <v>1</v>
      </c>
      <c r="P103" s="108" t="s">
        <v>2343</v>
      </c>
      <c r="Q103" s="108" t="s">
        <v>167</v>
      </c>
      <c r="R103" s="112">
        <v>2314</v>
      </c>
      <c r="S103" s="113">
        <v>476915</v>
      </c>
      <c r="T103" s="108" t="s">
        <v>2297</v>
      </c>
      <c r="U103" s="112">
        <v>2083</v>
      </c>
      <c r="V103" s="111"/>
      <c r="W103" s="114" t="s">
        <v>2302</v>
      </c>
      <c r="X103" s="115">
        <v>43550.539074074077</v>
      </c>
      <c r="Y103" s="133">
        <f t="shared" si="1"/>
        <v>241</v>
      </c>
    </row>
    <row r="104" spans="1:25" x14ac:dyDescent="0.3">
      <c r="A104" s="101">
        <v>167</v>
      </c>
      <c r="B104" s="102" t="s">
        <v>126</v>
      </c>
      <c r="C104" s="103">
        <v>43280.49664351852</v>
      </c>
      <c r="D104" s="102" t="s">
        <v>843</v>
      </c>
      <c r="E104" s="102" t="s">
        <v>46</v>
      </c>
      <c r="F104" s="2">
        <v>184</v>
      </c>
      <c r="G104" s="102" t="s">
        <v>123</v>
      </c>
      <c r="H104" s="2">
        <v>700</v>
      </c>
      <c r="I104" s="102" t="s">
        <v>887</v>
      </c>
      <c r="J104" s="102" t="s">
        <v>765</v>
      </c>
      <c r="K104" s="102"/>
      <c r="L104" s="102" t="s">
        <v>2307</v>
      </c>
      <c r="M104" s="102"/>
      <c r="N104" s="102" t="s">
        <v>2296</v>
      </c>
      <c r="O104" s="1" t="b">
        <v>0</v>
      </c>
      <c r="P104" s="102" t="s">
        <v>402</v>
      </c>
      <c r="Q104" s="102" t="s">
        <v>32</v>
      </c>
      <c r="R104" s="104">
        <v>200.27</v>
      </c>
      <c r="S104" s="105">
        <v>0</v>
      </c>
      <c r="T104" s="102" t="s">
        <v>2329</v>
      </c>
      <c r="U104" s="104">
        <v>0</v>
      </c>
      <c r="V104" s="1"/>
      <c r="W104" s="106" t="s">
        <v>2302</v>
      </c>
      <c r="X104" s="5">
        <v>43312.417858796296</v>
      </c>
      <c r="Y104" s="133">
        <f t="shared" si="1"/>
        <v>184</v>
      </c>
    </row>
    <row r="105" spans="1:25" x14ac:dyDescent="0.3">
      <c r="A105" s="101">
        <v>168</v>
      </c>
      <c r="B105" s="102" t="s">
        <v>273</v>
      </c>
      <c r="C105" s="103">
        <v>43280.557013888887</v>
      </c>
      <c r="D105" s="102" t="s">
        <v>774</v>
      </c>
      <c r="E105" s="102" t="s">
        <v>46</v>
      </c>
      <c r="F105" s="2">
        <v>125</v>
      </c>
      <c r="G105" s="102" t="s">
        <v>55</v>
      </c>
      <c r="H105" s="2">
        <v>985</v>
      </c>
      <c r="I105" s="102" t="s">
        <v>887</v>
      </c>
      <c r="J105" s="102" t="s">
        <v>2293</v>
      </c>
      <c r="K105" s="102"/>
      <c r="L105" s="102" t="s">
        <v>2307</v>
      </c>
      <c r="M105" s="102"/>
      <c r="N105" s="102" t="s">
        <v>2296</v>
      </c>
      <c r="O105" s="1" t="b">
        <v>0</v>
      </c>
      <c r="P105" s="102" t="s">
        <v>2321</v>
      </c>
      <c r="Q105" s="102" t="s">
        <v>167</v>
      </c>
      <c r="R105" s="104">
        <v>1975</v>
      </c>
      <c r="S105" s="105">
        <v>407047.5</v>
      </c>
      <c r="T105" s="102" t="s">
        <v>2297</v>
      </c>
      <c r="U105" s="104">
        <v>1777.5</v>
      </c>
      <c r="V105" s="1"/>
      <c r="W105" s="106" t="s">
        <v>2328</v>
      </c>
      <c r="X105" s="5">
        <v>43312.570173611108</v>
      </c>
      <c r="Y105" s="133">
        <f t="shared" si="1"/>
        <v>125</v>
      </c>
    </row>
    <row r="106" spans="1:25" x14ac:dyDescent="0.3">
      <c r="A106" s="101">
        <v>169</v>
      </c>
      <c r="B106" s="102" t="s">
        <v>56</v>
      </c>
      <c r="C106" s="103">
        <v>43280.670763888891</v>
      </c>
      <c r="D106" s="102" t="s">
        <v>739</v>
      </c>
      <c r="E106" s="102" t="s">
        <v>46</v>
      </c>
      <c r="F106" s="2">
        <v>86</v>
      </c>
      <c r="G106" s="102" t="s">
        <v>2310</v>
      </c>
      <c r="H106" s="2">
        <v>725</v>
      </c>
      <c r="I106" s="102" t="s">
        <v>183</v>
      </c>
      <c r="J106" s="102" t="s">
        <v>2293</v>
      </c>
      <c r="K106" s="102"/>
      <c r="L106" s="102" t="s">
        <v>2307</v>
      </c>
      <c r="M106" s="102"/>
      <c r="N106" s="102" t="s">
        <v>2296</v>
      </c>
      <c r="O106" s="1" t="b">
        <v>0</v>
      </c>
      <c r="P106" s="102" t="s">
        <v>2362</v>
      </c>
      <c r="Q106" s="102" t="s">
        <v>167</v>
      </c>
      <c r="R106" s="104">
        <v>274</v>
      </c>
      <c r="S106" s="105">
        <v>0</v>
      </c>
      <c r="T106" s="102" t="s">
        <v>2297</v>
      </c>
      <c r="U106" s="104">
        <v>0</v>
      </c>
      <c r="V106" s="1"/>
      <c r="W106" s="106" t="s">
        <v>2302</v>
      </c>
      <c r="X106" s="5">
        <v>43301.401539351849</v>
      </c>
      <c r="Y106" s="133">
        <f t="shared" si="1"/>
        <v>86</v>
      </c>
    </row>
    <row r="107" spans="1:25" x14ac:dyDescent="0.3">
      <c r="A107" s="101">
        <v>170</v>
      </c>
      <c r="B107" s="102" t="s">
        <v>56</v>
      </c>
      <c r="C107" s="103">
        <v>43284.762280092589</v>
      </c>
      <c r="D107" s="102" t="s">
        <v>748</v>
      </c>
      <c r="E107" s="102" t="s">
        <v>46</v>
      </c>
      <c r="F107" s="2">
        <v>96</v>
      </c>
      <c r="G107" s="102" t="s">
        <v>660</v>
      </c>
      <c r="H107" s="2">
        <v>725</v>
      </c>
      <c r="I107" s="102" t="s">
        <v>183</v>
      </c>
      <c r="J107" s="102" t="s">
        <v>2293</v>
      </c>
      <c r="K107" s="102"/>
      <c r="L107" s="102" t="s">
        <v>2307</v>
      </c>
      <c r="M107" s="102" t="s">
        <v>2363</v>
      </c>
      <c r="N107" s="102" t="s">
        <v>2296</v>
      </c>
      <c r="O107" s="1" t="b">
        <v>0</v>
      </c>
      <c r="P107" s="102" t="s">
        <v>2362</v>
      </c>
      <c r="Q107" s="102" t="s">
        <v>167</v>
      </c>
      <c r="R107" s="104">
        <v>192</v>
      </c>
      <c r="S107" s="105">
        <v>0</v>
      </c>
      <c r="T107" s="102" t="s">
        <v>2297</v>
      </c>
      <c r="U107" s="104">
        <v>0</v>
      </c>
      <c r="V107" s="1"/>
      <c r="W107" s="106" t="s">
        <v>2302</v>
      </c>
      <c r="X107" s="5">
        <v>43301.404432870368</v>
      </c>
      <c r="Y107" s="133">
        <f t="shared" si="1"/>
        <v>96</v>
      </c>
    </row>
    <row r="108" spans="1:25" x14ac:dyDescent="0.3">
      <c r="A108" s="101">
        <v>171</v>
      </c>
      <c r="B108" s="1" t="s">
        <v>56</v>
      </c>
      <c r="C108" s="1">
        <v>43284.765405092592</v>
      </c>
      <c r="D108" s="1" t="s">
        <v>776</v>
      </c>
      <c r="E108" s="1" t="s">
        <v>46</v>
      </c>
      <c r="F108" s="2">
        <v>126</v>
      </c>
      <c r="G108" s="1" t="s">
        <v>660</v>
      </c>
      <c r="H108" s="2">
        <v>725</v>
      </c>
      <c r="I108" s="1" t="s">
        <v>183</v>
      </c>
      <c r="J108" s="1" t="s">
        <v>2293</v>
      </c>
      <c r="K108" s="1"/>
      <c r="L108" s="1" t="s">
        <v>2294</v>
      </c>
      <c r="M108" s="1" t="s">
        <v>2364</v>
      </c>
      <c r="N108" s="1" t="s">
        <v>2296</v>
      </c>
      <c r="O108" s="1" t="b">
        <v>0</v>
      </c>
      <c r="P108" s="1" t="s">
        <v>2362</v>
      </c>
      <c r="Q108" s="1" t="s">
        <v>167</v>
      </c>
      <c r="R108" s="1">
        <v>184</v>
      </c>
      <c r="S108" s="1">
        <v>0</v>
      </c>
      <c r="T108" s="1" t="s">
        <v>2297</v>
      </c>
      <c r="U108" s="1">
        <v>0</v>
      </c>
      <c r="V108" s="1"/>
      <c r="W108" s="1" t="s">
        <v>2302</v>
      </c>
      <c r="X108" s="5">
        <v>43301.407557870371</v>
      </c>
      <c r="Y108" s="133">
        <f t="shared" si="1"/>
        <v>126</v>
      </c>
    </row>
    <row r="109" spans="1:25" x14ac:dyDescent="0.3">
      <c r="A109" s="101">
        <v>172</v>
      </c>
      <c r="B109" s="102" t="s">
        <v>267</v>
      </c>
      <c r="C109" s="103">
        <v>43284.819699074076</v>
      </c>
      <c r="D109" s="102" t="s">
        <v>754</v>
      </c>
      <c r="E109" s="102" t="s">
        <v>46</v>
      </c>
      <c r="F109" s="2">
        <v>105</v>
      </c>
      <c r="G109" s="102" t="s">
        <v>2310</v>
      </c>
      <c r="H109" s="2">
        <v>704</v>
      </c>
      <c r="I109" s="102" t="s">
        <v>887</v>
      </c>
      <c r="J109" s="102" t="s">
        <v>2293</v>
      </c>
      <c r="K109" s="102"/>
      <c r="L109" s="102" t="s">
        <v>2307</v>
      </c>
      <c r="M109" s="102"/>
      <c r="N109" s="102" t="s">
        <v>2296</v>
      </c>
      <c r="O109" s="1" t="b">
        <v>0</v>
      </c>
      <c r="P109" s="102" t="s">
        <v>2321</v>
      </c>
      <c r="Q109" s="102" t="s">
        <v>32</v>
      </c>
      <c r="R109" s="104">
        <v>460.2</v>
      </c>
      <c r="S109" s="105">
        <v>0</v>
      </c>
      <c r="T109" s="102" t="s">
        <v>2329</v>
      </c>
      <c r="U109" s="104">
        <v>0</v>
      </c>
      <c r="V109" s="1"/>
      <c r="W109" s="106" t="s">
        <v>2328</v>
      </c>
      <c r="X109" s="5">
        <v>43301.753194444442</v>
      </c>
      <c r="Y109" s="133">
        <f t="shared" si="1"/>
        <v>105</v>
      </c>
    </row>
    <row r="110" spans="1:25" x14ac:dyDescent="0.3">
      <c r="A110" s="107">
        <v>173</v>
      </c>
      <c r="B110" s="108" t="s">
        <v>341</v>
      </c>
      <c r="C110" s="109">
        <v>43284.840219907404</v>
      </c>
      <c r="D110" s="108" t="s">
        <v>934</v>
      </c>
      <c r="E110" s="108" t="s">
        <v>46</v>
      </c>
      <c r="F110" s="110">
        <v>257</v>
      </c>
      <c r="G110" s="108" t="s">
        <v>85</v>
      </c>
      <c r="H110" s="110">
        <v>698</v>
      </c>
      <c r="I110" s="108" t="s">
        <v>887</v>
      </c>
      <c r="J110" s="108" t="s">
        <v>2293</v>
      </c>
      <c r="K110" s="108"/>
      <c r="L110" s="108" t="s">
        <v>2307</v>
      </c>
      <c r="M110" s="108"/>
      <c r="N110" s="108" t="s">
        <v>2296</v>
      </c>
      <c r="O110" s="111" t="b">
        <v>0</v>
      </c>
      <c r="P110" s="108" t="s">
        <v>2321</v>
      </c>
      <c r="Q110" s="108" t="s">
        <v>32</v>
      </c>
      <c r="R110" s="112">
        <v>62.24</v>
      </c>
      <c r="S110" s="113">
        <v>0</v>
      </c>
      <c r="T110" s="108" t="s">
        <v>2329</v>
      </c>
      <c r="U110" s="112">
        <v>0</v>
      </c>
      <c r="V110" s="111"/>
      <c r="W110" s="114" t="s">
        <v>2302</v>
      </c>
      <c r="X110" s="115">
        <v>43306.711481481485</v>
      </c>
      <c r="Y110" s="133">
        <f t="shared" si="1"/>
        <v>257</v>
      </c>
    </row>
    <row r="111" spans="1:25" x14ac:dyDescent="0.3">
      <c r="A111" s="107">
        <v>174</v>
      </c>
      <c r="B111" s="108" t="s">
        <v>341</v>
      </c>
      <c r="C111" s="109">
        <v>43284.845613425925</v>
      </c>
      <c r="D111" s="108" t="s">
        <v>783</v>
      </c>
      <c r="E111" s="108" t="s">
        <v>783</v>
      </c>
      <c r="F111" s="110">
        <v>138</v>
      </c>
      <c r="G111" s="108" t="s">
        <v>674</v>
      </c>
      <c r="H111" s="110">
        <v>615</v>
      </c>
      <c r="I111" s="108" t="s">
        <v>887</v>
      </c>
      <c r="J111" s="108" t="s">
        <v>2293</v>
      </c>
      <c r="K111" s="108"/>
      <c r="L111" s="108" t="s">
        <v>2307</v>
      </c>
      <c r="M111" s="108"/>
      <c r="N111" s="108" t="s">
        <v>2296</v>
      </c>
      <c r="O111" s="111" t="b">
        <v>0</v>
      </c>
      <c r="P111" s="108" t="s">
        <v>2321</v>
      </c>
      <c r="Q111" s="108" t="s">
        <v>167</v>
      </c>
      <c r="R111" s="112">
        <v>148.19999999999999</v>
      </c>
      <c r="S111" s="113">
        <v>0</v>
      </c>
      <c r="T111" s="108" t="s">
        <v>2329</v>
      </c>
      <c r="U111" s="112">
        <v>0</v>
      </c>
      <c r="V111" s="111"/>
      <c r="W111" s="114" t="s">
        <v>2328</v>
      </c>
      <c r="X111" s="115">
        <v>43306.711550925924</v>
      </c>
      <c r="Y111" s="133" t="e">
        <f t="shared" si="1"/>
        <v>#N/A</v>
      </c>
    </row>
    <row r="112" spans="1:25" x14ac:dyDescent="0.3">
      <c r="A112" s="107">
        <v>176</v>
      </c>
      <c r="B112" s="108" t="s">
        <v>884</v>
      </c>
      <c r="C112" s="109">
        <v>43285.507835648146</v>
      </c>
      <c r="D112" s="108" t="s">
        <v>890</v>
      </c>
      <c r="E112" s="108" t="s">
        <v>46</v>
      </c>
      <c r="F112" s="110">
        <v>226</v>
      </c>
      <c r="G112" s="108" t="s">
        <v>85</v>
      </c>
      <c r="H112" s="110">
        <v>893</v>
      </c>
      <c r="I112" s="108" t="s">
        <v>887</v>
      </c>
      <c r="J112" s="108" t="s">
        <v>765</v>
      </c>
      <c r="K112" s="108"/>
      <c r="L112" s="108" t="s">
        <v>2307</v>
      </c>
      <c r="M112" s="108"/>
      <c r="N112" s="108" t="s">
        <v>2296</v>
      </c>
      <c r="O112" s="111" t="b">
        <v>1</v>
      </c>
      <c r="P112" s="108" t="s">
        <v>2365</v>
      </c>
      <c r="Q112" s="108"/>
      <c r="R112" s="112">
        <v>0</v>
      </c>
      <c r="S112" s="113">
        <v>0</v>
      </c>
      <c r="T112" s="108" t="s">
        <v>2297</v>
      </c>
      <c r="U112" s="112">
        <v>0</v>
      </c>
      <c r="V112" s="111"/>
      <c r="W112" s="114" t="s">
        <v>2328</v>
      </c>
      <c r="X112" s="115">
        <v>43950.681076388886</v>
      </c>
      <c r="Y112" s="133" t="e">
        <f t="shared" si="1"/>
        <v>#N/A</v>
      </c>
    </row>
    <row r="113" spans="1:25" x14ac:dyDescent="0.3">
      <c r="A113" s="101">
        <v>178</v>
      </c>
      <c r="B113" s="102" t="s">
        <v>125</v>
      </c>
      <c r="C113" s="103">
        <v>43285.745127314818</v>
      </c>
      <c r="D113" s="102" t="s">
        <v>2366</v>
      </c>
      <c r="E113" s="102" t="s">
        <v>750</v>
      </c>
      <c r="F113" s="2">
        <v>99</v>
      </c>
      <c r="G113" s="102" t="s">
        <v>85</v>
      </c>
      <c r="H113" s="2">
        <v>666</v>
      </c>
      <c r="I113" s="102" t="s">
        <v>887</v>
      </c>
      <c r="J113" s="102" t="s">
        <v>663</v>
      </c>
      <c r="K113" s="102"/>
      <c r="L113" s="102" t="s">
        <v>2307</v>
      </c>
      <c r="M113" s="102"/>
      <c r="N113" s="102" t="s">
        <v>2296</v>
      </c>
      <c r="O113" s="1" t="b">
        <v>0</v>
      </c>
      <c r="P113" s="102" t="s">
        <v>402</v>
      </c>
      <c r="Q113" s="102" t="s">
        <v>167</v>
      </c>
      <c r="R113" s="104">
        <v>3654.03</v>
      </c>
      <c r="S113" s="105">
        <v>753091.69</v>
      </c>
      <c r="T113" s="102" t="s">
        <v>2297</v>
      </c>
      <c r="U113" s="104">
        <v>3288.61</v>
      </c>
      <c r="V113" s="1"/>
      <c r="W113" s="106" t="s">
        <v>2302</v>
      </c>
      <c r="X113" s="5">
        <v>43958.726122685184</v>
      </c>
      <c r="Y113" s="133">
        <f t="shared" si="1"/>
        <v>99</v>
      </c>
    </row>
    <row r="114" spans="1:25" x14ac:dyDescent="0.3">
      <c r="A114" s="101">
        <v>179</v>
      </c>
      <c r="B114" s="102" t="s">
        <v>267</v>
      </c>
      <c r="C114" s="103">
        <v>43286.599722222221</v>
      </c>
      <c r="D114" s="102" t="s">
        <v>807</v>
      </c>
      <c r="E114" s="102" t="s">
        <v>46</v>
      </c>
      <c r="F114" s="2">
        <v>154</v>
      </c>
      <c r="G114" s="102" t="s">
        <v>55</v>
      </c>
      <c r="H114" s="2">
        <v>614</v>
      </c>
      <c r="I114" s="102" t="s">
        <v>887</v>
      </c>
      <c r="J114" s="102" t="s">
        <v>2293</v>
      </c>
      <c r="K114" s="102"/>
      <c r="L114" s="102" t="s">
        <v>2307</v>
      </c>
      <c r="M114" s="102"/>
      <c r="N114" s="102" t="s">
        <v>2296</v>
      </c>
      <c r="O114" s="1" t="b">
        <v>0</v>
      </c>
      <c r="P114" s="102" t="s">
        <v>46</v>
      </c>
      <c r="Q114" s="102" t="s">
        <v>167</v>
      </c>
      <c r="R114" s="104">
        <v>597.77</v>
      </c>
      <c r="S114" s="105">
        <v>0</v>
      </c>
      <c r="T114" s="102" t="s">
        <v>2329</v>
      </c>
      <c r="U114" s="104">
        <v>0</v>
      </c>
      <c r="V114" s="1"/>
      <c r="W114" s="106" t="s">
        <v>2302</v>
      </c>
      <c r="X114" s="5">
        <v>43319.654166666667</v>
      </c>
      <c r="Y114" s="133">
        <f t="shared" si="1"/>
        <v>154</v>
      </c>
    </row>
    <row r="115" spans="1:25" x14ac:dyDescent="0.3">
      <c r="A115" s="101">
        <v>180</v>
      </c>
      <c r="B115" s="102" t="s">
        <v>341</v>
      </c>
      <c r="C115" s="103">
        <v>43287.541886574072</v>
      </c>
      <c r="D115" s="102" t="s">
        <v>783</v>
      </c>
      <c r="E115" s="102" t="s">
        <v>783</v>
      </c>
      <c r="F115" s="2">
        <v>138</v>
      </c>
      <c r="G115" s="102" t="s">
        <v>674</v>
      </c>
      <c r="H115" s="2">
        <v>615</v>
      </c>
      <c r="I115" s="102" t="s">
        <v>887</v>
      </c>
      <c r="J115" s="102" t="s">
        <v>2293</v>
      </c>
      <c r="K115" s="102"/>
      <c r="L115" s="102" t="s">
        <v>2307</v>
      </c>
      <c r="M115" s="102"/>
      <c r="N115" s="102" t="s">
        <v>2296</v>
      </c>
      <c r="O115" s="1" t="b">
        <v>0</v>
      </c>
      <c r="P115" s="102" t="s">
        <v>2321</v>
      </c>
      <c r="Q115" s="102" t="s">
        <v>167</v>
      </c>
      <c r="R115" s="104">
        <v>101</v>
      </c>
      <c r="S115" s="105">
        <v>0</v>
      </c>
      <c r="T115" s="102" t="s">
        <v>2329</v>
      </c>
      <c r="U115" s="104">
        <v>0</v>
      </c>
      <c r="V115" s="1"/>
      <c r="W115" s="106" t="s">
        <v>2328</v>
      </c>
      <c r="X115" s="5">
        <v>43306.71162037037</v>
      </c>
      <c r="Y115" s="133" t="e">
        <f t="shared" si="1"/>
        <v>#N/A</v>
      </c>
    </row>
    <row r="116" spans="1:25" x14ac:dyDescent="0.3">
      <c r="A116" s="107">
        <v>181</v>
      </c>
      <c r="B116" s="108" t="s">
        <v>310</v>
      </c>
      <c r="C116" s="109">
        <v>43287.562511574077</v>
      </c>
      <c r="D116" s="108" t="s">
        <v>800</v>
      </c>
      <c r="E116" s="108" t="s">
        <v>46</v>
      </c>
      <c r="F116" s="110">
        <v>150</v>
      </c>
      <c r="G116" s="108" t="s">
        <v>85</v>
      </c>
      <c r="H116" s="110">
        <v>843</v>
      </c>
      <c r="I116" s="108" t="s">
        <v>887</v>
      </c>
      <c r="J116" s="108" t="s">
        <v>2293</v>
      </c>
      <c r="K116" s="108"/>
      <c r="L116" s="108" t="s">
        <v>2294</v>
      </c>
      <c r="M116" s="108" t="s">
        <v>2347</v>
      </c>
      <c r="N116" s="108" t="s">
        <v>2296</v>
      </c>
      <c r="O116" s="111" t="b">
        <v>0</v>
      </c>
      <c r="P116" s="108" t="s">
        <v>46</v>
      </c>
      <c r="Q116" s="108" t="s">
        <v>32</v>
      </c>
      <c r="R116" s="112">
        <v>222.3</v>
      </c>
      <c r="S116" s="113">
        <v>0</v>
      </c>
      <c r="T116" s="108" t="s">
        <v>2329</v>
      </c>
      <c r="U116" s="112">
        <v>0</v>
      </c>
      <c r="V116" s="111"/>
      <c r="W116" s="114" t="s">
        <v>2302</v>
      </c>
      <c r="X116" s="115">
        <v>43294.768530092595</v>
      </c>
      <c r="Y116" s="133">
        <f t="shared" si="1"/>
        <v>150</v>
      </c>
    </row>
    <row r="117" spans="1:25" x14ac:dyDescent="0.3">
      <c r="A117" s="107">
        <v>182</v>
      </c>
      <c r="B117" s="108" t="s">
        <v>267</v>
      </c>
      <c r="C117" s="109">
        <v>43290.493784722225</v>
      </c>
      <c r="D117" s="108" t="s">
        <v>754</v>
      </c>
      <c r="E117" s="108" t="s">
        <v>46</v>
      </c>
      <c r="F117" s="110">
        <v>105</v>
      </c>
      <c r="G117" s="108" t="s">
        <v>2310</v>
      </c>
      <c r="H117" s="110">
        <v>704</v>
      </c>
      <c r="I117" s="108" t="s">
        <v>887</v>
      </c>
      <c r="J117" s="108" t="s">
        <v>2293</v>
      </c>
      <c r="K117" s="108"/>
      <c r="L117" s="108" t="s">
        <v>2307</v>
      </c>
      <c r="M117" s="108"/>
      <c r="N117" s="108" t="s">
        <v>2296</v>
      </c>
      <c r="O117" s="111" t="b">
        <v>1</v>
      </c>
      <c r="P117" s="108" t="s">
        <v>2321</v>
      </c>
      <c r="Q117" s="108" t="s">
        <v>32</v>
      </c>
      <c r="R117" s="112">
        <v>208.78</v>
      </c>
      <c r="S117" s="113">
        <v>0</v>
      </c>
      <c r="T117" s="108" t="s">
        <v>2329</v>
      </c>
      <c r="U117" s="112">
        <v>0</v>
      </c>
      <c r="V117" s="111"/>
      <c r="W117" s="114" t="s">
        <v>2302</v>
      </c>
      <c r="X117" s="115">
        <v>43388.782534722224</v>
      </c>
      <c r="Y117" s="133">
        <f t="shared" si="1"/>
        <v>105</v>
      </c>
    </row>
    <row r="118" spans="1:25" x14ac:dyDescent="0.3">
      <c r="A118" s="107">
        <v>183</v>
      </c>
      <c r="B118" s="108" t="s">
        <v>365</v>
      </c>
      <c r="C118" s="109">
        <v>43290.567615740743</v>
      </c>
      <c r="D118" s="108" t="s">
        <v>2349</v>
      </c>
      <c r="E118" s="108" t="s">
        <v>46</v>
      </c>
      <c r="F118" s="110">
        <v>68</v>
      </c>
      <c r="G118" s="108" t="s">
        <v>39</v>
      </c>
      <c r="H118" s="110">
        <v>914</v>
      </c>
      <c r="I118" s="108" t="s">
        <v>887</v>
      </c>
      <c r="J118" s="108" t="s">
        <v>2293</v>
      </c>
      <c r="K118" s="108"/>
      <c r="L118" s="108" t="s">
        <v>2307</v>
      </c>
      <c r="M118" s="108"/>
      <c r="N118" s="108" t="s">
        <v>2296</v>
      </c>
      <c r="O118" s="111" t="b">
        <v>1</v>
      </c>
      <c r="P118" s="108" t="s">
        <v>2357</v>
      </c>
      <c r="Q118" s="108" t="s">
        <v>167</v>
      </c>
      <c r="R118" s="112">
        <v>778</v>
      </c>
      <c r="S118" s="113">
        <v>142530</v>
      </c>
      <c r="T118" s="108" t="s">
        <v>2297</v>
      </c>
      <c r="U118" s="112">
        <v>622</v>
      </c>
      <c r="V118" s="111"/>
      <c r="W118" s="114" t="s">
        <v>2302</v>
      </c>
      <c r="X118" s="115">
        <v>43321.578553240739</v>
      </c>
      <c r="Y118" s="133">
        <f t="shared" si="1"/>
        <v>68</v>
      </c>
    </row>
    <row r="119" spans="1:25" x14ac:dyDescent="0.3">
      <c r="A119" s="107">
        <v>184</v>
      </c>
      <c r="B119" s="108" t="s">
        <v>884</v>
      </c>
      <c r="C119" s="109">
        <v>43291.64471064815</v>
      </c>
      <c r="D119" s="108" t="s">
        <v>2367</v>
      </c>
      <c r="E119" s="108" t="s">
        <v>46</v>
      </c>
      <c r="F119" s="110">
        <v>259</v>
      </c>
      <c r="G119" s="108" t="s">
        <v>85</v>
      </c>
      <c r="H119" s="110">
        <v>332</v>
      </c>
      <c r="I119" s="108" t="s">
        <v>887</v>
      </c>
      <c r="J119" s="108" t="s">
        <v>765</v>
      </c>
      <c r="K119" s="108"/>
      <c r="L119" s="108" t="s">
        <v>2307</v>
      </c>
      <c r="M119" s="108"/>
      <c r="N119" s="108" t="s">
        <v>2296</v>
      </c>
      <c r="O119" s="111" t="b">
        <v>1</v>
      </c>
      <c r="P119" s="108" t="s">
        <v>2357</v>
      </c>
      <c r="Q119" s="108" t="s">
        <v>167</v>
      </c>
      <c r="R119" s="112">
        <v>24</v>
      </c>
      <c r="S119" s="113">
        <v>0</v>
      </c>
      <c r="T119" s="108" t="s">
        <v>2329</v>
      </c>
      <c r="U119" s="112">
        <v>0</v>
      </c>
      <c r="V119" s="111"/>
      <c r="W119" s="114" t="s">
        <v>2302</v>
      </c>
      <c r="X119" s="115">
        <v>43319.588240740741</v>
      </c>
      <c r="Y119" s="133">
        <f t="shared" si="1"/>
        <v>259</v>
      </c>
    </row>
    <row r="120" spans="1:25" x14ac:dyDescent="0.3">
      <c r="A120" s="107">
        <v>185</v>
      </c>
      <c r="B120" s="108" t="s">
        <v>884</v>
      </c>
      <c r="C120" s="109">
        <v>43291.645937499998</v>
      </c>
      <c r="D120" s="108" t="s">
        <v>941</v>
      </c>
      <c r="E120" s="108" t="s">
        <v>46</v>
      </c>
      <c r="F120" s="110">
        <v>266</v>
      </c>
      <c r="G120" s="108" t="s">
        <v>660</v>
      </c>
      <c r="H120" s="110">
        <v>704</v>
      </c>
      <c r="I120" s="108" t="s">
        <v>887</v>
      </c>
      <c r="J120" s="108" t="s">
        <v>765</v>
      </c>
      <c r="K120" s="108"/>
      <c r="L120" s="108" t="s">
        <v>2307</v>
      </c>
      <c r="M120" s="108"/>
      <c r="N120" s="108" t="s">
        <v>2296</v>
      </c>
      <c r="O120" s="111" t="b">
        <v>1</v>
      </c>
      <c r="P120" s="108" t="s">
        <v>2321</v>
      </c>
      <c r="Q120" s="108" t="s">
        <v>167</v>
      </c>
      <c r="R120" s="112">
        <v>11.81</v>
      </c>
      <c r="S120" s="113">
        <v>0</v>
      </c>
      <c r="T120" s="108" t="s">
        <v>2329</v>
      </c>
      <c r="U120" s="112">
        <v>0</v>
      </c>
      <c r="V120" s="111"/>
      <c r="W120" s="114" t="s">
        <v>2302</v>
      </c>
      <c r="X120" s="115">
        <v>43349.644537037035</v>
      </c>
      <c r="Y120" s="133">
        <f t="shared" si="1"/>
        <v>266</v>
      </c>
    </row>
    <row r="121" spans="1:25" x14ac:dyDescent="0.3">
      <c r="A121" s="107">
        <v>186</v>
      </c>
      <c r="B121" s="108" t="s">
        <v>884</v>
      </c>
      <c r="C121" s="109">
        <v>43291.717106481483</v>
      </c>
      <c r="D121" s="108" t="s">
        <v>931</v>
      </c>
      <c r="E121" s="108" t="s">
        <v>46</v>
      </c>
      <c r="F121" s="110">
        <v>255</v>
      </c>
      <c r="G121" s="108" t="s">
        <v>660</v>
      </c>
      <c r="H121" s="110">
        <v>704</v>
      </c>
      <c r="I121" s="108" t="s">
        <v>887</v>
      </c>
      <c r="J121" s="108" t="s">
        <v>765</v>
      </c>
      <c r="K121" s="108"/>
      <c r="L121" s="108" t="s">
        <v>2307</v>
      </c>
      <c r="M121" s="108"/>
      <c r="N121" s="108" t="s">
        <v>2296</v>
      </c>
      <c r="O121" s="111" t="b">
        <v>1</v>
      </c>
      <c r="P121" s="108" t="s">
        <v>2357</v>
      </c>
      <c r="Q121" s="108" t="s">
        <v>167</v>
      </c>
      <c r="R121" s="112">
        <v>39.43</v>
      </c>
      <c r="S121" s="113">
        <v>0</v>
      </c>
      <c r="T121" s="108" t="s">
        <v>2329</v>
      </c>
      <c r="U121" s="112">
        <v>0</v>
      </c>
      <c r="V121" s="111"/>
      <c r="W121" s="114" t="s">
        <v>2302</v>
      </c>
      <c r="X121" s="115">
        <v>43349.644791666666</v>
      </c>
      <c r="Y121" s="133">
        <f t="shared" si="1"/>
        <v>255</v>
      </c>
    </row>
    <row r="122" spans="1:25" x14ac:dyDescent="0.3">
      <c r="A122" s="107">
        <v>187</v>
      </c>
      <c r="B122" s="108" t="s">
        <v>884</v>
      </c>
      <c r="C122" s="109">
        <v>43292.421944444446</v>
      </c>
      <c r="D122" s="108" t="s">
        <v>2368</v>
      </c>
      <c r="E122" s="108" t="s">
        <v>46</v>
      </c>
      <c r="F122" s="110">
        <v>263</v>
      </c>
      <c r="G122" s="108" t="s">
        <v>85</v>
      </c>
      <c r="H122" s="110">
        <v>624</v>
      </c>
      <c r="I122" s="108" t="s">
        <v>887</v>
      </c>
      <c r="J122" s="108" t="s">
        <v>765</v>
      </c>
      <c r="K122" s="108"/>
      <c r="L122" s="108" t="s">
        <v>2307</v>
      </c>
      <c r="M122" s="108"/>
      <c r="N122" s="108" t="s">
        <v>2296</v>
      </c>
      <c r="O122" s="111" t="b">
        <v>1</v>
      </c>
      <c r="P122" s="108" t="s">
        <v>402</v>
      </c>
      <c r="Q122" s="108" t="s">
        <v>167</v>
      </c>
      <c r="R122" s="112">
        <v>42.75</v>
      </c>
      <c r="S122" s="113">
        <v>0</v>
      </c>
      <c r="T122" s="108" t="s">
        <v>2329</v>
      </c>
      <c r="U122" s="112">
        <v>0</v>
      </c>
      <c r="V122" s="111"/>
      <c r="W122" s="114" t="s">
        <v>2302</v>
      </c>
      <c r="X122" s="115">
        <v>43294.792129629626</v>
      </c>
      <c r="Y122" s="133">
        <f t="shared" si="1"/>
        <v>263</v>
      </c>
    </row>
    <row r="123" spans="1:25" x14ac:dyDescent="0.3">
      <c r="A123" s="107">
        <v>188</v>
      </c>
      <c r="B123" s="108" t="s">
        <v>884</v>
      </c>
      <c r="C123" s="109">
        <v>43292.433668981481</v>
      </c>
      <c r="D123" s="108" t="s">
        <v>944</v>
      </c>
      <c r="E123" s="108" t="s">
        <v>46</v>
      </c>
      <c r="F123" s="110">
        <v>268</v>
      </c>
      <c r="G123" s="108" t="s">
        <v>660</v>
      </c>
      <c r="H123" s="110">
        <v>704</v>
      </c>
      <c r="I123" s="108" t="s">
        <v>887</v>
      </c>
      <c r="J123" s="108" t="s">
        <v>765</v>
      </c>
      <c r="K123" s="108"/>
      <c r="L123" s="108" t="s">
        <v>2307</v>
      </c>
      <c r="M123" s="108"/>
      <c r="N123" s="108" t="s">
        <v>2296</v>
      </c>
      <c r="O123" s="111" t="b">
        <v>1</v>
      </c>
      <c r="P123" s="108" t="s">
        <v>2321</v>
      </c>
      <c r="Q123" s="108" t="s">
        <v>167</v>
      </c>
      <c r="R123" s="112">
        <v>31.35</v>
      </c>
      <c r="S123" s="113">
        <v>0</v>
      </c>
      <c r="T123" s="108" t="s">
        <v>2329</v>
      </c>
      <c r="U123" s="112">
        <v>0</v>
      </c>
      <c r="V123" s="111"/>
      <c r="W123" s="114" t="s">
        <v>2302</v>
      </c>
      <c r="X123" s="115">
        <v>43325.578599537039</v>
      </c>
      <c r="Y123" s="133">
        <f t="shared" si="1"/>
        <v>268</v>
      </c>
    </row>
    <row r="124" spans="1:25" x14ac:dyDescent="0.3">
      <c r="A124" s="101">
        <v>189</v>
      </c>
      <c r="B124" s="102" t="s">
        <v>310</v>
      </c>
      <c r="C124" s="103">
        <v>43292.485856481479</v>
      </c>
      <c r="D124" s="102" t="s">
        <v>864</v>
      </c>
      <c r="E124" s="102" t="s">
        <v>46</v>
      </c>
      <c r="F124" s="2">
        <v>201</v>
      </c>
      <c r="G124" s="102" t="s">
        <v>85</v>
      </c>
      <c r="H124" s="2">
        <v>843</v>
      </c>
      <c r="I124" s="102" t="s">
        <v>887</v>
      </c>
      <c r="J124" s="102" t="s">
        <v>2293</v>
      </c>
      <c r="K124" s="102"/>
      <c r="L124" s="102" t="s">
        <v>2307</v>
      </c>
      <c r="M124" s="102"/>
      <c r="N124" s="102" t="s">
        <v>2296</v>
      </c>
      <c r="O124" s="1" t="b">
        <v>0</v>
      </c>
      <c r="P124" s="102" t="s">
        <v>46</v>
      </c>
      <c r="Q124" s="102" t="s">
        <v>32</v>
      </c>
      <c r="R124" s="104">
        <v>172.9</v>
      </c>
      <c r="S124" s="105">
        <v>0</v>
      </c>
      <c r="T124" s="102" t="s">
        <v>2329</v>
      </c>
      <c r="U124" s="104">
        <v>0</v>
      </c>
      <c r="V124" s="1"/>
      <c r="W124" s="106" t="s">
        <v>2302</v>
      </c>
      <c r="X124" s="5">
        <v>43325.472199074073</v>
      </c>
      <c r="Y124" s="133">
        <f t="shared" si="1"/>
        <v>201</v>
      </c>
    </row>
    <row r="125" spans="1:25" x14ac:dyDescent="0.3">
      <c r="A125" s="107">
        <v>190</v>
      </c>
      <c r="B125" s="108" t="s">
        <v>267</v>
      </c>
      <c r="C125" s="109">
        <v>43293.716064814813</v>
      </c>
      <c r="D125" s="108" t="s">
        <v>767</v>
      </c>
      <c r="E125" s="108" t="s">
        <v>767</v>
      </c>
      <c r="F125" s="110">
        <v>114</v>
      </c>
      <c r="G125" s="108" t="s">
        <v>39</v>
      </c>
      <c r="H125" s="110">
        <v>942</v>
      </c>
      <c r="I125" s="108" t="s">
        <v>887</v>
      </c>
      <c r="J125" s="108" t="s">
        <v>2293</v>
      </c>
      <c r="K125" s="108"/>
      <c r="L125" s="108" t="s">
        <v>2307</v>
      </c>
      <c r="M125" s="108"/>
      <c r="N125" s="108" t="s">
        <v>2296</v>
      </c>
      <c r="O125" s="111" t="b">
        <v>0</v>
      </c>
      <c r="P125" s="108" t="s">
        <v>46</v>
      </c>
      <c r="Q125" s="108" t="s">
        <v>167</v>
      </c>
      <c r="R125" s="112">
        <v>85.03</v>
      </c>
      <c r="S125" s="113">
        <v>0</v>
      </c>
      <c r="T125" s="108" t="s">
        <v>2329</v>
      </c>
      <c r="U125" s="112">
        <v>0</v>
      </c>
      <c r="V125" s="111"/>
      <c r="W125" s="114" t="s">
        <v>2328</v>
      </c>
      <c r="X125" s="115">
        <v>43699.870046296295</v>
      </c>
      <c r="Y125" s="133">
        <f t="shared" si="1"/>
        <v>114</v>
      </c>
    </row>
    <row r="126" spans="1:25" x14ac:dyDescent="0.3">
      <c r="A126" s="101">
        <v>192</v>
      </c>
      <c r="B126" s="102" t="s">
        <v>310</v>
      </c>
      <c r="C126" s="103">
        <v>43294.753252314818</v>
      </c>
      <c r="D126" s="102" t="s">
        <v>820</v>
      </c>
      <c r="E126" s="102" t="s">
        <v>46</v>
      </c>
      <c r="F126" s="2">
        <v>161</v>
      </c>
      <c r="G126" s="102" t="s">
        <v>85</v>
      </c>
      <c r="H126" s="2">
        <v>641</v>
      </c>
      <c r="I126" s="102" t="s">
        <v>887</v>
      </c>
      <c r="J126" s="102" t="s">
        <v>2293</v>
      </c>
      <c r="K126" s="102"/>
      <c r="L126" s="102" t="s">
        <v>2307</v>
      </c>
      <c r="M126" s="102"/>
      <c r="N126" s="102" t="s">
        <v>2296</v>
      </c>
      <c r="O126" s="1" t="b">
        <v>0</v>
      </c>
      <c r="P126" s="102" t="s">
        <v>46</v>
      </c>
      <c r="Q126" s="102" t="s">
        <v>32</v>
      </c>
      <c r="R126" s="104">
        <v>321.10000000000002</v>
      </c>
      <c r="S126" s="105">
        <v>0</v>
      </c>
      <c r="T126" s="102" t="s">
        <v>2329</v>
      </c>
      <c r="U126" s="104">
        <v>0</v>
      </c>
      <c r="V126" s="1"/>
      <c r="W126" s="106" t="s">
        <v>2302</v>
      </c>
      <c r="X126" s="5">
        <v>43325.470648148148</v>
      </c>
      <c r="Y126" s="133">
        <f t="shared" si="1"/>
        <v>161</v>
      </c>
    </row>
    <row r="127" spans="1:25" x14ac:dyDescent="0.3">
      <c r="A127" s="101">
        <v>193</v>
      </c>
      <c r="B127" s="102" t="s">
        <v>267</v>
      </c>
      <c r="C127" s="103">
        <v>43294.998993055553</v>
      </c>
      <c r="D127" s="102" t="s">
        <v>697</v>
      </c>
      <c r="E127" s="102" t="s">
        <v>697</v>
      </c>
      <c r="F127" s="2">
        <v>39</v>
      </c>
      <c r="G127" s="102" t="s">
        <v>660</v>
      </c>
      <c r="H127" s="2">
        <v>691</v>
      </c>
      <c r="I127" s="102" t="s">
        <v>887</v>
      </c>
      <c r="J127" s="102" t="s">
        <v>663</v>
      </c>
      <c r="K127" s="102"/>
      <c r="L127" s="102" t="s">
        <v>2307</v>
      </c>
      <c r="M127" s="102"/>
      <c r="N127" s="102" t="s">
        <v>2296</v>
      </c>
      <c r="O127" s="1" t="b">
        <v>1</v>
      </c>
      <c r="P127" s="102" t="s">
        <v>46</v>
      </c>
      <c r="Q127" s="102" t="s">
        <v>32</v>
      </c>
      <c r="R127" s="104">
        <v>4972.97</v>
      </c>
      <c r="S127" s="105">
        <v>1138810</v>
      </c>
      <c r="T127" s="102" t="s">
        <v>2297</v>
      </c>
      <c r="U127" s="104">
        <v>4972.97</v>
      </c>
      <c r="V127" s="1"/>
      <c r="W127" s="106" t="s">
        <v>2302</v>
      </c>
      <c r="X127" s="5">
        <v>43829.662465277775</v>
      </c>
      <c r="Y127" s="133">
        <f t="shared" si="1"/>
        <v>39</v>
      </c>
    </row>
    <row r="128" spans="1:25" x14ac:dyDescent="0.3">
      <c r="A128" s="107">
        <v>194</v>
      </c>
      <c r="B128" s="108" t="s">
        <v>267</v>
      </c>
      <c r="C128" s="109">
        <v>43297.569039351853</v>
      </c>
      <c r="D128" s="108" t="s">
        <v>880</v>
      </c>
      <c r="E128" s="108" t="s">
        <v>46</v>
      </c>
      <c r="F128" s="110">
        <v>215</v>
      </c>
      <c r="G128" s="108" t="s">
        <v>660</v>
      </c>
      <c r="H128" s="110">
        <v>19</v>
      </c>
      <c r="I128" s="108" t="s">
        <v>887</v>
      </c>
      <c r="J128" s="108" t="s">
        <v>2293</v>
      </c>
      <c r="K128" s="108"/>
      <c r="L128" s="108" t="s">
        <v>2307</v>
      </c>
      <c r="M128" s="108"/>
      <c r="N128" s="108" t="s">
        <v>2296</v>
      </c>
      <c r="O128" s="111" t="b">
        <v>0</v>
      </c>
      <c r="P128" s="108" t="s">
        <v>46</v>
      </c>
      <c r="Q128" s="108" t="s">
        <v>167</v>
      </c>
      <c r="R128" s="112">
        <v>1355.65</v>
      </c>
      <c r="S128" s="113">
        <v>248355.08</v>
      </c>
      <c r="T128" s="108" t="s">
        <v>2297</v>
      </c>
      <c r="U128" s="112">
        <v>1084.52</v>
      </c>
      <c r="V128" s="111"/>
      <c r="W128" s="114" t="s">
        <v>2302</v>
      </c>
      <c r="X128" s="115">
        <v>43349.450914351852</v>
      </c>
      <c r="Y128" s="133">
        <f t="shared" si="1"/>
        <v>215</v>
      </c>
    </row>
    <row r="129" spans="1:25" x14ac:dyDescent="0.3">
      <c r="A129" s="101">
        <v>195</v>
      </c>
      <c r="B129" s="102" t="s">
        <v>266</v>
      </c>
      <c r="C129" s="103">
        <v>43297.810347222221</v>
      </c>
      <c r="D129" s="102" t="s">
        <v>2324</v>
      </c>
      <c r="E129" s="102" t="s">
        <v>46</v>
      </c>
      <c r="F129" s="2">
        <v>79</v>
      </c>
      <c r="G129" s="102" t="s">
        <v>123</v>
      </c>
      <c r="H129" s="2">
        <v>700</v>
      </c>
      <c r="I129" s="102" t="s">
        <v>887</v>
      </c>
      <c r="J129" s="102" t="s">
        <v>654</v>
      </c>
      <c r="K129" s="102"/>
      <c r="L129" s="102" t="s">
        <v>2294</v>
      </c>
      <c r="M129" s="102"/>
      <c r="N129" s="102" t="s">
        <v>2296</v>
      </c>
      <c r="O129" s="1" t="b">
        <v>0</v>
      </c>
      <c r="P129" s="102" t="s">
        <v>2321</v>
      </c>
      <c r="Q129" s="102" t="s">
        <v>167</v>
      </c>
      <c r="R129" s="104">
        <v>6860</v>
      </c>
      <c r="S129" s="105">
        <v>1571050</v>
      </c>
      <c r="T129" s="102" t="s">
        <v>2297</v>
      </c>
      <c r="U129" s="104">
        <v>6860</v>
      </c>
      <c r="V129" s="1"/>
      <c r="W129" s="106" t="s">
        <v>2302</v>
      </c>
      <c r="X129" s="5">
        <v>43654.574618055558</v>
      </c>
      <c r="Y129" s="133">
        <f t="shared" si="1"/>
        <v>79</v>
      </c>
    </row>
    <row r="130" spans="1:25" x14ac:dyDescent="0.3">
      <c r="A130" s="101">
        <v>196</v>
      </c>
      <c r="B130" s="102" t="s">
        <v>884</v>
      </c>
      <c r="C130" s="103">
        <v>43299.4221412037</v>
      </c>
      <c r="D130" s="102" t="s">
        <v>949</v>
      </c>
      <c r="E130" s="102" t="s">
        <v>46</v>
      </c>
      <c r="F130" s="2">
        <v>272</v>
      </c>
      <c r="G130" s="102" t="s">
        <v>85</v>
      </c>
      <c r="H130" s="2">
        <v>641</v>
      </c>
      <c r="I130" s="102" t="s">
        <v>887</v>
      </c>
      <c r="J130" s="102" t="s">
        <v>765</v>
      </c>
      <c r="K130" s="102"/>
      <c r="L130" s="102" t="s">
        <v>2307</v>
      </c>
      <c r="M130" s="102"/>
      <c r="N130" s="102" t="s">
        <v>2296</v>
      </c>
      <c r="O130" s="1" t="b">
        <v>1</v>
      </c>
      <c r="P130" s="102" t="s">
        <v>2321</v>
      </c>
      <c r="Q130" s="102" t="s">
        <v>167</v>
      </c>
      <c r="R130" s="104">
        <v>47.5</v>
      </c>
      <c r="S130" s="105">
        <v>0</v>
      </c>
      <c r="T130" s="102" t="s">
        <v>2329</v>
      </c>
      <c r="U130" s="104">
        <v>0</v>
      </c>
      <c r="V130" s="1"/>
      <c r="W130" s="106" t="s">
        <v>2302</v>
      </c>
      <c r="X130" s="5">
        <v>43325.469212962962</v>
      </c>
      <c r="Y130" s="133">
        <f t="shared" ref="Y130:Y193" si="2">VLOOKUP(F130,h_project,1,FALSE)</f>
        <v>272</v>
      </c>
    </row>
    <row r="131" spans="1:25" x14ac:dyDescent="0.3">
      <c r="A131" s="101">
        <v>197</v>
      </c>
      <c r="B131" s="1" t="s">
        <v>427</v>
      </c>
      <c r="C131" s="1">
        <v>43299.682743055557</v>
      </c>
      <c r="D131" s="1" t="s">
        <v>362</v>
      </c>
      <c r="E131" s="1" t="s">
        <v>362</v>
      </c>
      <c r="F131" s="2">
        <v>186</v>
      </c>
      <c r="G131" s="1" t="s">
        <v>39</v>
      </c>
      <c r="H131" s="2">
        <v>933</v>
      </c>
      <c r="I131" s="1" t="s">
        <v>887</v>
      </c>
      <c r="J131" s="1" t="s">
        <v>654</v>
      </c>
      <c r="K131" s="1"/>
      <c r="L131" s="1" t="s">
        <v>2294</v>
      </c>
      <c r="M131" s="1" t="s">
        <v>2369</v>
      </c>
      <c r="N131" s="1" t="s">
        <v>2296</v>
      </c>
      <c r="O131" s="1" t="b">
        <v>0</v>
      </c>
      <c r="P131" s="1" t="s">
        <v>2343</v>
      </c>
      <c r="Q131" s="1" t="s">
        <v>167</v>
      </c>
      <c r="R131" s="1">
        <v>4781</v>
      </c>
      <c r="S131" s="1">
        <v>1094849</v>
      </c>
      <c r="T131" s="1" t="s">
        <v>2297</v>
      </c>
      <c r="U131" s="1">
        <v>4781</v>
      </c>
      <c r="V131" s="1"/>
      <c r="W131" s="1" t="s">
        <v>2302</v>
      </c>
      <c r="X131" s="5">
        <v>43553.67728009259</v>
      </c>
      <c r="Y131" s="133">
        <f t="shared" si="2"/>
        <v>186</v>
      </c>
    </row>
    <row r="132" spans="1:25" x14ac:dyDescent="0.3">
      <c r="A132" s="107">
        <v>198</v>
      </c>
      <c r="B132" s="108" t="s">
        <v>381</v>
      </c>
      <c r="C132" s="109">
        <v>43299.758159722223</v>
      </c>
      <c r="D132" s="108" t="s">
        <v>904</v>
      </c>
      <c r="E132" s="108" t="s">
        <v>904</v>
      </c>
      <c r="F132" s="110">
        <v>237</v>
      </c>
      <c r="G132" s="108" t="s">
        <v>123</v>
      </c>
      <c r="H132" s="110">
        <v>642</v>
      </c>
      <c r="I132" s="108" t="s">
        <v>887</v>
      </c>
      <c r="J132" s="108" t="s">
        <v>654</v>
      </c>
      <c r="K132" s="108"/>
      <c r="L132" s="108" t="s">
        <v>2294</v>
      </c>
      <c r="M132" s="108" t="s">
        <v>2370</v>
      </c>
      <c r="N132" s="108" t="s">
        <v>2296</v>
      </c>
      <c r="O132" s="111" t="b">
        <v>1</v>
      </c>
      <c r="P132" s="108" t="s">
        <v>402</v>
      </c>
      <c r="Q132" s="108"/>
      <c r="R132" s="112">
        <v>0</v>
      </c>
      <c r="S132" s="113">
        <v>0</v>
      </c>
      <c r="T132" s="108"/>
      <c r="U132" s="112">
        <v>0</v>
      </c>
      <c r="V132" s="111"/>
      <c r="W132" s="114" t="s">
        <v>2328</v>
      </c>
      <c r="X132" s="115">
        <v>43306.685393518521</v>
      </c>
      <c r="Y132" s="133" t="e">
        <f t="shared" si="2"/>
        <v>#N/A</v>
      </c>
    </row>
    <row r="133" spans="1:25" x14ac:dyDescent="0.3">
      <c r="A133" s="107">
        <v>199</v>
      </c>
      <c r="B133" s="108" t="s">
        <v>227</v>
      </c>
      <c r="C133" s="109">
        <v>43300.441099537034</v>
      </c>
      <c r="D133" s="108" t="s">
        <v>917</v>
      </c>
      <c r="E133" s="108" t="s">
        <v>46</v>
      </c>
      <c r="F133" s="110">
        <v>247</v>
      </c>
      <c r="G133" s="108" t="s">
        <v>85</v>
      </c>
      <c r="H133" s="110">
        <v>627</v>
      </c>
      <c r="I133" s="108" t="s">
        <v>887</v>
      </c>
      <c r="J133" s="108" t="s">
        <v>2293</v>
      </c>
      <c r="K133" s="108"/>
      <c r="L133" s="108" t="s">
        <v>2307</v>
      </c>
      <c r="M133" s="108"/>
      <c r="N133" s="108" t="s">
        <v>2296</v>
      </c>
      <c r="O133" s="111" t="b">
        <v>0</v>
      </c>
      <c r="P133" s="108" t="s">
        <v>2371</v>
      </c>
      <c r="Q133" s="108" t="s">
        <v>167</v>
      </c>
      <c r="R133" s="112">
        <v>1481.49</v>
      </c>
      <c r="S133" s="113">
        <v>271408.96799999999</v>
      </c>
      <c r="T133" s="108" t="s">
        <v>2297</v>
      </c>
      <c r="U133" s="112">
        <v>1185.192</v>
      </c>
      <c r="V133" s="111"/>
      <c r="W133" s="114" t="s">
        <v>2302</v>
      </c>
      <c r="X133" s="115">
        <v>43343.743344907409</v>
      </c>
      <c r="Y133" s="133">
        <f t="shared" si="2"/>
        <v>247</v>
      </c>
    </row>
    <row r="134" spans="1:25" x14ac:dyDescent="0.3">
      <c r="A134" s="107">
        <v>200</v>
      </c>
      <c r="B134" s="108" t="s">
        <v>227</v>
      </c>
      <c r="C134" s="109">
        <v>43300.466157407405</v>
      </c>
      <c r="D134" s="108" t="s">
        <v>2372</v>
      </c>
      <c r="E134" s="108" t="s">
        <v>46</v>
      </c>
      <c r="F134" s="110">
        <v>248</v>
      </c>
      <c r="G134" s="108" t="s">
        <v>85</v>
      </c>
      <c r="H134" s="110">
        <v>627</v>
      </c>
      <c r="I134" s="108" t="s">
        <v>887</v>
      </c>
      <c r="J134" s="108" t="s">
        <v>2293</v>
      </c>
      <c r="K134" s="108"/>
      <c r="L134" s="108" t="s">
        <v>2307</v>
      </c>
      <c r="M134" s="108"/>
      <c r="N134" s="108" t="s">
        <v>2296</v>
      </c>
      <c r="O134" s="111" t="b">
        <v>0</v>
      </c>
      <c r="P134" s="108" t="s">
        <v>2371</v>
      </c>
      <c r="Q134" s="108" t="s">
        <v>167</v>
      </c>
      <c r="R134" s="112">
        <v>1636.25</v>
      </c>
      <c r="S134" s="113">
        <v>337231.125</v>
      </c>
      <c r="T134" s="108" t="s">
        <v>2297</v>
      </c>
      <c r="U134" s="112">
        <v>1472.625</v>
      </c>
      <c r="V134" s="111"/>
      <c r="W134" s="114" t="s">
        <v>2302</v>
      </c>
      <c r="X134" s="115">
        <v>43343.747164351851</v>
      </c>
      <c r="Y134" s="133">
        <f t="shared" si="2"/>
        <v>248</v>
      </c>
    </row>
    <row r="135" spans="1:25" x14ac:dyDescent="0.3">
      <c r="A135" s="101">
        <v>201</v>
      </c>
      <c r="B135" s="102" t="s">
        <v>267</v>
      </c>
      <c r="C135" s="103">
        <v>43300.860219907408</v>
      </c>
      <c r="D135" s="102" t="s">
        <v>807</v>
      </c>
      <c r="E135" s="102" t="s">
        <v>46</v>
      </c>
      <c r="F135" s="2">
        <v>154</v>
      </c>
      <c r="G135" s="102" t="s">
        <v>55</v>
      </c>
      <c r="H135" s="2">
        <v>614</v>
      </c>
      <c r="I135" s="102" t="s">
        <v>887</v>
      </c>
      <c r="J135" s="102" t="s">
        <v>2293</v>
      </c>
      <c r="K135" s="102"/>
      <c r="L135" s="102" t="s">
        <v>2307</v>
      </c>
      <c r="M135" s="102"/>
      <c r="N135" s="102" t="s">
        <v>2296</v>
      </c>
      <c r="O135" s="1" t="b">
        <v>0</v>
      </c>
      <c r="P135" s="102" t="s">
        <v>2343</v>
      </c>
      <c r="Q135" s="102" t="s">
        <v>32</v>
      </c>
      <c r="R135" s="104">
        <v>593</v>
      </c>
      <c r="S135" s="105">
        <v>0</v>
      </c>
      <c r="T135" s="102" t="s">
        <v>2297</v>
      </c>
      <c r="U135" s="104">
        <v>0</v>
      </c>
      <c r="V135" s="1"/>
      <c r="W135" s="106" t="s">
        <v>2302</v>
      </c>
      <c r="X135" s="5">
        <v>43621.64744212963</v>
      </c>
      <c r="Y135" s="133">
        <f t="shared" si="2"/>
        <v>154</v>
      </c>
    </row>
    <row r="136" spans="1:25" x14ac:dyDescent="0.3">
      <c r="A136" s="101">
        <v>202</v>
      </c>
      <c r="B136" s="102" t="s">
        <v>310</v>
      </c>
      <c r="C136" s="103">
        <v>43300.860439814816</v>
      </c>
      <c r="D136" s="102" t="s">
        <v>831</v>
      </c>
      <c r="E136" s="102" t="s">
        <v>46</v>
      </c>
      <c r="F136" s="2">
        <v>168</v>
      </c>
      <c r="G136" s="102" t="s">
        <v>85</v>
      </c>
      <c r="H136" s="2">
        <v>641</v>
      </c>
      <c r="I136" s="102" t="s">
        <v>887</v>
      </c>
      <c r="J136" s="102" t="s">
        <v>654</v>
      </c>
      <c r="K136" s="102"/>
      <c r="L136" s="102" t="s">
        <v>2307</v>
      </c>
      <c r="M136" s="102"/>
      <c r="N136" s="102" t="s">
        <v>2296</v>
      </c>
      <c r="O136" s="1" t="b">
        <v>0</v>
      </c>
      <c r="P136" s="102" t="s">
        <v>2343</v>
      </c>
      <c r="Q136" s="102" t="s">
        <v>167</v>
      </c>
      <c r="R136" s="104">
        <v>5063.55</v>
      </c>
      <c r="S136" s="105">
        <v>1159552.95</v>
      </c>
      <c r="T136" s="102" t="s">
        <v>2297</v>
      </c>
      <c r="U136" s="104">
        <v>5063.55</v>
      </c>
      <c r="V136" s="1"/>
      <c r="W136" s="106" t="s">
        <v>2302</v>
      </c>
      <c r="X136" s="5">
        <v>43348.415937500002</v>
      </c>
      <c r="Y136" s="133">
        <f t="shared" si="2"/>
        <v>168</v>
      </c>
    </row>
    <row r="137" spans="1:25" x14ac:dyDescent="0.3">
      <c r="A137" s="101">
        <v>203</v>
      </c>
      <c r="B137" s="102" t="s">
        <v>310</v>
      </c>
      <c r="C137" s="103">
        <v>43300.861134259256</v>
      </c>
      <c r="D137" s="102" t="s">
        <v>947</v>
      </c>
      <c r="E137" s="102" t="s">
        <v>46</v>
      </c>
      <c r="F137" s="2">
        <v>270</v>
      </c>
      <c r="G137" s="102" t="s">
        <v>85</v>
      </c>
      <c r="H137" s="2">
        <v>641</v>
      </c>
      <c r="I137" s="102" t="s">
        <v>887</v>
      </c>
      <c r="J137" s="102" t="s">
        <v>2293</v>
      </c>
      <c r="K137" s="102"/>
      <c r="L137" s="102" t="s">
        <v>2307</v>
      </c>
      <c r="M137" s="102"/>
      <c r="N137" s="102" t="s">
        <v>2296</v>
      </c>
      <c r="O137" s="1" t="b">
        <v>0</v>
      </c>
      <c r="P137" s="102" t="s">
        <v>2343</v>
      </c>
      <c r="Q137" s="102" t="s">
        <v>167</v>
      </c>
      <c r="R137" s="104">
        <v>2494.6999999999998</v>
      </c>
      <c r="S137" s="105">
        <v>514157.67</v>
      </c>
      <c r="T137" s="102" t="s">
        <v>2297</v>
      </c>
      <c r="U137" s="104">
        <v>2245.23</v>
      </c>
      <c r="V137" s="1"/>
      <c r="W137" s="106" t="s">
        <v>2302</v>
      </c>
      <c r="X137" s="5">
        <v>43342.415949074071</v>
      </c>
      <c r="Y137" s="133">
        <f t="shared" si="2"/>
        <v>270</v>
      </c>
    </row>
    <row r="138" spans="1:25" x14ac:dyDescent="0.3">
      <c r="A138" s="101">
        <v>204</v>
      </c>
      <c r="B138" s="102" t="s">
        <v>341</v>
      </c>
      <c r="C138" s="103">
        <v>43301.479328703703</v>
      </c>
      <c r="D138" s="102" t="s">
        <v>885</v>
      </c>
      <c r="E138" s="102" t="s">
        <v>885</v>
      </c>
      <c r="F138" s="2">
        <v>224</v>
      </c>
      <c r="G138" s="102" t="s">
        <v>85</v>
      </c>
      <c r="H138" s="2">
        <v>987</v>
      </c>
      <c r="I138" s="102" t="s">
        <v>887</v>
      </c>
      <c r="J138" s="102" t="s">
        <v>2358</v>
      </c>
      <c r="K138" s="102"/>
      <c r="L138" s="102" t="s">
        <v>2294</v>
      </c>
      <c r="M138" s="102" t="s">
        <v>2359</v>
      </c>
      <c r="N138" s="102" t="s">
        <v>2296</v>
      </c>
      <c r="O138" s="1" t="b">
        <v>1</v>
      </c>
      <c r="P138" s="102" t="s">
        <v>2343</v>
      </c>
      <c r="Q138" s="102" t="s">
        <v>167</v>
      </c>
      <c r="R138" s="104">
        <v>9460</v>
      </c>
      <c r="S138" s="105">
        <v>2166363</v>
      </c>
      <c r="T138" s="102" t="s">
        <v>2297</v>
      </c>
      <c r="U138" s="104">
        <v>9460</v>
      </c>
      <c r="V138" s="1"/>
      <c r="W138" s="106" t="s">
        <v>2335</v>
      </c>
      <c r="X138" s="5">
        <v>43377.55976851852</v>
      </c>
      <c r="Y138" s="133" t="e">
        <f t="shared" si="2"/>
        <v>#N/A</v>
      </c>
    </row>
    <row r="139" spans="1:25" x14ac:dyDescent="0.3">
      <c r="A139" s="107">
        <v>205</v>
      </c>
      <c r="B139" s="108" t="s">
        <v>117</v>
      </c>
      <c r="C139" s="109">
        <v>43301.572523148148</v>
      </c>
      <c r="D139" s="108" t="s">
        <v>873</v>
      </c>
      <c r="E139" s="108" t="s">
        <v>873</v>
      </c>
      <c r="F139" s="110">
        <v>209</v>
      </c>
      <c r="G139" s="108" t="s">
        <v>85</v>
      </c>
      <c r="H139" s="110">
        <v>636</v>
      </c>
      <c r="I139" s="108" t="s">
        <v>887</v>
      </c>
      <c r="J139" s="108" t="s">
        <v>2293</v>
      </c>
      <c r="K139" s="108"/>
      <c r="L139" s="108" t="s">
        <v>2307</v>
      </c>
      <c r="M139" s="108"/>
      <c r="N139" s="108" t="s">
        <v>2296</v>
      </c>
      <c r="O139" s="111" t="b">
        <v>1</v>
      </c>
      <c r="P139" s="108" t="s">
        <v>2371</v>
      </c>
      <c r="Q139" s="108"/>
      <c r="R139" s="112">
        <v>0</v>
      </c>
      <c r="S139" s="113">
        <v>0</v>
      </c>
      <c r="T139" s="108" t="s">
        <v>2297</v>
      </c>
      <c r="U139" s="112">
        <v>0</v>
      </c>
      <c r="V139" s="111"/>
      <c r="W139" s="114" t="s">
        <v>2328</v>
      </c>
      <c r="X139" s="115">
        <v>44056.510138888887</v>
      </c>
      <c r="Y139" s="133">
        <f t="shared" si="2"/>
        <v>209</v>
      </c>
    </row>
    <row r="140" spans="1:25" x14ac:dyDescent="0.3">
      <c r="A140" s="101">
        <v>206</v>
      </c>
      <c r="B140" s="102" t="s">
        <v>341</v>
      </c>
      <c r="C140" s="103">
        <v>43301.828981481478</v>
      </c>
      <c r="D140" s="102" t="s">
        <v>957</v>
      </c>
      <c r="E140" s="102" t="s">
        <v>46</v>
      </c>
      <c r="F140" s="2">
        <v>281</v>
      </c>
      <c r="G140" s="102" t="s">
        <v>85</v>
      </c>
      <c r="H140" s="2">
        <v>698</v>
      </c>
      <c r="I140" s="102" t="s">
        <v>887</v>
      </c>
      <c r="J140" s="102" t="s">
        <v>2293</v>
      </c>
      <c r="K140" s="102"/>
      <c r="L140" s="102" t="s">
        <v>2307</v>
      </c>
      <c r="M140" s="102"/>
      <c r="N140" s="102" t="s">
        <v>2296</v>
      </c>
      <c r="O140" s="1" t="b">
        <v>0</v>
      </c>
      <c r="P140" s="102" t="s">
        <v>2321</v>
      </c>
      <c r="Q140" s="102" t="s">
        <v>167</v>
      </c>
      <c r="R140" s="104">
        <v>765.7</v>
      </c>
      <c r="S140" s="105">
        <v>140276.24</v>
      </c>
      <c r="T140" s="102" t="s">
        <v>2297</v>
      </c>
      <c r="U140" s="104">
        <v>612.55999999999995</v>
      </c>
      <c r="V140" s="1"/>
      <c r="W140" s="106" t="s">
        <v>2328</v>
      </c>
      <c r="X140" s="5">
        <v>43307.785590277781</v>
      </c>
      <c r="Y140" s="133">
        <f t="shared" si="2"/>
        <v>281</v>
      </c>
    </row>
    <row r="141" spans="1:25" x14ac:dyDescent="0.3">
      <c r="A141" s="101">
        <v>207</v>
      </c>
      <c r="B141" s="102" t="s">
        <v>56</v>
      </c>
      <c r="C141" s="103">
        <v>43304.662870370368</v>
      </c>
      <c r="D141" s="102" t="s">
        <v>755</v>
      </c>
      <c r="E141" s="102" t="s">
        <v>755</v>
      </c>
      <c r="F141" s="2">
        <v>107</v>
      </c>
      <c r="G141" s="102" t="s">
        <v>55</v>
      </c>
      <c r="H141" s="2">
        <v>299</v>
      </c>
      <c r="I141" s="102" t="s">
        <v>887</v>
      </c>
      <c r="J141" s="102" t="s">
        <v>756</v>
      </c>
      <c r="K141" s="102"/>
      <c r="L141" s="102" t="s">
        <v>2307</v>
      </c>
      <c r="M141" s="102"/>
      <c r="N141" s="102" t="s">
        <v>2296</v>
      </c>
      <c r="O141" s="1" t="b">
        <v>0</v>
      </c>
      <c r="P141" s="102" t="s">
        <v>2321</v>
      </c>
      <c r="Q141" s="102" t="s">
        <v>167</v>
      </c>
      <c r="R141" s="104">
        <v>6483</v>
      </c>
      <c r="S141" s="105">
        <v>1484607</v>
      </c>
      <c r="T141" s="102" t="s">
        <v>2297</v>
      </c>
      <c r="U141" s="104">
        <v>6483</v>
      </c>
      <c r="V141" s="1"/>
      <c r="W141" s="106" t="s">
        <v>2302</v>
      </c>
      <c r="X141" s="5">
        <v>43340.72283564815</v>
      </c>
      <c r="Y141" s="133">
        <f t="shared" si="2"/>
        <v>107</v>
      </c>
    </row>
    <row r="142" spans="1:25" x14ac:dyDescent="0.3">
      <c r="A142" s="101">
        <v>208</v>
      </c>
      <c r="B142" s="102" t="s">
        <v>57</v>
      </c>
      <c r="C142" s="103">
        <v>43305.555763888886</v>
      </c>
      <c r="D142" s="102" t="s">
        <v>718</v>
      </c>
      <c r="E142" s="102" t="s">
        <v>718</v>
      </c>
      <c r="F142" s="2">
        <v>61</v>
      </c>
      <c r="G142" s="102" t="s">
        <v>660</v>
      </c>
      <c r="H142" s="2">
        <v>946</v>
      </c>
      <c r="I142" s="102" t="s">
        <v>887</v>
      </c>
      <c r="J142" s="102" t="s">
        <v>654</v>
      </c>
      <c r="K142" s="102"/>
      <c r="L142" s="102" t="s">
        <v>2307</v>
      </c>
      <c r="M142" s="102"/>
      <c r="N142" s="102" t="s">
        <v>2296</v>
      </c>
      <c r="O142" s="1" t="b">
        <v>0</v>
      </c>
      <c r="P142" s="102" t="s">
        <v>2321</v>
      </c>
      <c r="Q142" s="102" t="s">
        <v>167</v>
      </c>
      <c r="R142" s="104">
        <v>7107.02</v>
      </c>
      <c r="S142" s="105">
        <v>1627507.58</v>
      </c>
      <c r="T142" s="102" t="s">
        <v>2297</v>
      </c>
      <c r="U142" s="104">
        <v>7107.02</v>
      </c>
      <c r="V142" s="1"/>
      <c r="W142" s="106" t="s">
        <v>2335</v>
      </c>
      <c r="X142" s="5">
        <v>43392.588182870371</v>
      </c>
      <c r="Y142" s="133" t="e">
        <f t="shared" si="2"/>
        <v>#N/A</v>
      </c>
    </row>
    <row r="143" spans="1:25" x14ac:dyDescent="0.3">
      <c r="A143" s="107">
        <v>209</v>
      </c>
      <c r="B143" s="108" t="s">
        <v>57</v>
      </c>
      <c r="C143" s="109">
        <v>43305.556932870371</v>
      </c>
      <c r="D143" s="108" t="s">
        <v>772</v>
      </c>
      <c r="E143" s="108" t="s">
        <v>772</v>
      </c>
      <c r="F143" s="110">
        <v>124</v>
      </c>
      <c r="G143" s="108" t="s">
        <v>55</v>
      </c>
      <c r="H143" s="110">
        <v>934</v>
      </c>
      <c r="I143" s="108" t="s">
        <v>887</v>
      </c>
      <c r="J143" s="108" t="s">
        <v>654</v>
      </c>
      <c r="K143" s="108"/>
      <c r="L143" s="108" t="s">
        <v>2307</v>
      </c>
      <c r="M143" s="108"/>
      <c r="N143" s="108" t="s">
        <v>2296</v>
      </c>
      <c r="O143" s="111" t="b">
        <v>0</v>
      </c>
      <c r="P143" s="108" t="s">
        <v>2321</v>
      </c>
      <c r="Q143" s="108" t="s">
        <v>167</v>
      </c>
      <c r="R143" s="112">
        <v>7757.87</v>
      </c>
      <c r="S143" s="113">
        <v>1776552.23</v>
      </c>
      <c r="T143" s="108" t="s">
        <v>2297</v>
      </c>
      <c r="U143" s="112">
        <v>7757.87</v>
      </c>
      <c r="V143" s="111"/>
      <c r="W143" s="114" t="s">
        <v>2302</v>
      </c>
      <c r="X143" s="115">
        <v>43720.557002314818</v>
      </c>
      <c r="Y143" s="133">
        <f t="shared" si="2"/>
        <v>124</v>
      </c>
    </row>
    <row r="144" spans="1:25" x14ac:dyDescent="0.3">
      <c r="A144" s="101">
        <v>210</v>
      </c>
      <c r="B144" s="102" t="s">
        <v>209</v>
      </c>
      <c r="C144" s="103">
        <v>43306.46539351852</v>
      </c>
      <c r="D144" s="102" t="s">
        <v>727</v>
      </c>
      <c r="E144" s="102" t="s">
        <v>46</v>
      </c>
      <c r="F144" s="2">
        <v>67</v>
      </c>
      <c r="G144" s="102" t="s">
        <v>2310</v>
      </c>
      <c r="H144" s="2">
        <v>53</v>
      </c>
      <c r="I144" s="102" t="s">
        <v>887</v>
      </c>
      <c r="J144" s="102" t="s">
        <v>2293</v>
      </c>
      <c r="K144" s="102"/>
      <c r="L144" s="102" t="s">
        <v>2307</v>
      </c>
      <c r="M144" s="102"/>
      <c r="N144" s="102" t="s">
        <v>2296</v>
      </c>
      <c r="O144" s="1" t="b">
        <v>0</v>
      </c>
      <c r="P144" s="102" t="s">
        <v>2371</v>
      </c>
      <c r="Q144" s="102" t="s">
        <v>32</v>
      </c>
      <c r="R144" s="104">
        <v>1185.5999999999999</v>
      </c>
      <c r="S144" s="105">
        <v>217201.92000000001</v>
      </c>
      <c r="T144" s="102" t="s">
        <v>2297</v>
      </c>
      <c r="U144" s="104">
        <v>948.48</v>
      </c>
      <c r="V144" s="1"/>
      <c r="W144" s="106" t="s">
        <v>2302</v>
      </c>
      <c r="X144" s="5">
        <v>43454.571377314816</v>
      </c>
      <c r="Y144" s="133">
        <f t="shared" si="2"/>
        <v>67</v>
      </c>
    </row>
    <row r="145" spans="1:25" x14ac:dyDescent="0.3">
      <c r="A145" s="107">
        <v>211</v>
      </c>
      <c r="B145" s="108" t="s">
        <v>69</v>
      </c>
      <c r="C145" s="109">
        <v>43306.466423611113</v>
      </c>
      <c r="D145" s="108" t="s">
        <v>942</v>
      </c>
      <c r="E145" s="108" t="s">
        <v>942</v>
      </c>
      <c r="F145" s="110">
        <v>267</v>
      </c>
      <c r="G145" s="108" t="s">
        <v>85</v>
      </c>
      <c r="H145" s="110">
        <v>816</v>
      </c>
      <c r="I145" s="108" t="s">
        <v>183</v>
      </c>
      <c r="J145" s="108" t="s">
        <v>654</v>
      </c>
      <c r="K145" s="108"/>
      <c r="L145" s="108" t="s">
        <v>2307</v>
      </c>
      <c r="M145" s="108"/>
      <c r="N145" s="108" t="s">
        <v>2296</v>
      </c>
      <c r="O145" s="111" t="b">
        <v>1</v>
      </c>
      <c r="P145" s="108" t="s">
        <v>2373</v>
      </c>
      <c r="Q145" s="108"/>
      <c r="R145" s="112">
        <v>0</v>
      </c>
      <c r="S145" s="113">
        <v>0</v>
      </c>
      <c r="T145" s="108" t="s">
        <v>2297</v>
      </c>
      <c r="U145" s="112">
        <v>0</v>
      </c>
      <c r="V145" s="111"/>
      <c r="W145" s="114" t="s">
        <v>2328</v>
      </c>
      <c r="X145" s="115">
        <v>43376.469236111108</v>
      </c>
      <c r="Y145" s="133" t="e">
        <f t="shared" si="2"/>
        <v>#N/A</v>
      </c>
    </row>
    <row r="146" spans="1:25" x14ac:dyDescent="0.3">
      <c r="A146" s="107">
        <v>212</v>
      </c>
      <c r="B146" s="108" t="s">
        <v>126</v>
      </c>
      <c r="C146" s="109">
        <v>43306.471331018518</v>
      </c>
      <c r="D146" s="108" t="s">
        <v>679</v>
      </c>
      <c r="E146" s="108" t="s">
        <v>46</v>
      </c>
      <c r="F146" s="110">
        <v>27</v>
      </c>
      <c r="G146" s="108" t="s">
        <v>123</v>
      </c>
      <c r="H146" s="110">
        <v>700</v>
      </c>
      <c r="I146" s="108" t="s">
        <v>887</v>
      </c>
      <c r="J146" s="108" t="s">
        <v>663</v>
      </c>
      <c r="K146" s="108"/>
      <c r="L146" s="108" t="s">
        <v>2294</v>
      </c>
      <c r="M146" s="108" t="s">
        <v>2374</v>
      </c>
      <c r="N146" s="108" t="s">
        <v>2296</v>
      </c>
      <c r="O146" s="111" t="b">
        <v>0</v>
      </c>
      <c r="P146" s="108" t="s">
        <v>402</v>
      </c>
      <c r="Q146" s="108" t="s">
        <v>2319</v>
      </c>
      <c r="R146" s="112">
        <v>0</v>
      </c>
      <c r="S146" s="113">
        <v>0</v>
      </c>
      <c r="T146" s="108"/>
      <c r="U146" s="112">
        <v>0</v>
      </c>
      <c r="V146" s="111"/>
      <c r="W146" s="114" t="s">
        <v>2328</v>
      </c>
      <c r="X146" s="115">
        <v>43308.634872685187</v>
      </c>
      <c r="Y146" s="133">
        <f t="shared" si="2"/>
        <v>27</v>
      </c>
    </row>
    <row r="147" spans="1:25" x14ac:dyDescent="0.3">
      <c r="A147" s="107">
        <v>213</v>
      </c>
      <c r="B147" s="108" t="s">
        <v>381</v>
      </c>
      <c r="C147" s="109">
        <v>43306.550092592595</v>
      </c>
      <c r="D147" s="108" t="s">
        <v>898</v>
      </c>
      <c r="E147" s="108" t="s">
        <v>46</v>
      </c>
      <c r="F147" s="110">
        <v>234</v>
      </c>
      <c r="G147" s="108" t="s">
        <v>674</v>
      </c>
      <c r="H147" s="110">
        <v>672</v>
      </c>
      <c r="I147" s="108" t="s">
        <v>887</v>
      </c>
      <c r="J147" s="108" t="s">
        <v>2293</v>
      </c>
      <c r="K147" s="108"/>
      <c r="L147" s="108" t="s">
        <v>2294</v>
      </c>
      <c r="M147" s="108" t="s">
        <v>2375</v>
      </c>
      <c r="N147" s="108" t="s">
        <v>2296</v>
      </c>
      <c r="O147" s="111" t="b">
        <v>1</v>
      </c>
      <c r="P147" s="108" t="s">
        <v>402</v>
      </c>
      <c r="Q147" s="108" t="s">
        <v>167</v>
      </c>
      <c r="R147" s="112">
        <v>988</v>
      </c>
      <c r="S147" s="113">
        <v>180932</v>
      </c>
      <c r="T147" s="108" t="s">
        <v>2297</v>
      </c>
      <c r="U147" s="112">
        <v>790</v>
      </c>
      <c r="V147" s="111"/>
      <c r="W147" s="114" t="s">
        <v>2302</v>
      </c>
      <c r="X147" s="115">
        <v>43357.459039351852</v>
      </c>
      <c r="Y147" s="133">
        <f t="shared" si="2"/>
        <v>234</v>
      </c>
    </row>
    <row r="148" spans="1:25" x14ac:dyDescent="0.3">
      <c r="A148" s="101">
        <v>214</v>
      </c>
      <c r="B148" s="102" t="s">
        <v>157</v>
      </c>
      <c r="C148" s="103">
        <v>43306.828912037039</v>
      </c>
      <c r="D148" s="102" t="s">
        <v>2344</v>
      </c>
      <c r="E148" s="102" t="s">
        <v>46</v>
      </c>
      <c r="F148" s="2">
        <v>172</v>
      </c>
      <c r="G148" s="102" t="s">
        <v>85</v>
      </c>
      <c r="H148" s="2">
        <v>893</v>
      </c>
      <c r="I148" s="102" t="s">
        <v>887</v>
      </c>
      <c r="J148" s="102" t="s">
        <v>2293</v>
      </c>
      <c r="K148" s="102"/>
      <c r="L148" s="102" t="s">
        <v>2307</v>
      </c>
      <c r="M148" s="102"/>
      <c r="N148" s="102" t="s">
        <v>2296</v>
      </c>
      <c r="O148" s="1" t="b">
        <v>0</v>
      </c>
      <c r="P148" s="102" t="s">
        <v>2345</v>
      </c>
      <c r="Q148" s="102" t="s">
        <v>32</v>
      </c>
      <c r="R148" s="104">
        <v>741</v>
      </c>
      <c r="S148" s="105">
        <v>135751.20000000001</v>
      </c>
      <c r="T148" s="102" t="s">
        <v>2297</v>
      </c>
      <c r="U148" s="104">
        <v>592.79999999999995</v>
      </c>
      <c r="V148" s="1"/>
      <c r="W148" s="106" t="s">
        <v>2302</v>
      </c>
      <c r="X148" s="5">
        <v>43348.681307870371</v>
      </c>
      <c r="Y148" s="133">
        <f t="shared" si="2"/>
        <v>172</v>
      </c>
    </row>
    <row r="149" spans="1:25" x14ac:dyDescent="0.3">
      <c r="A149" s="107">
        <v>215</v>
      </c>
      <c r="B149" s="108" t="s">
        <v>227</v>
      </c>
      <c r="C149" s="109">
        <v>43307.41097222222</v>
      </c>
      <c r="D149" s="108" t="s">
        <v>861</v>
      </c>
      <c r="E149" s="108" t="s">
        <v>861</v>
      </c>
      <c r="F149" s="110">
        <v>197</v>
      </c>
      <c r="G149" s="108" t="s">
        <v>85</v>
      </c>
      <c r="H149" s="110">
        <v>927</v>
      </c>
      <c r="I149" s="108" t="s">
        <v>887</v>
      </c>
      <c r="J149" s="108" t="s">
        <v>2293</v>
      </c>
      <c r="K149" s="108"/>
      <c r="L149" s="108" t="s">
        <v>2307</v>
      </c>
      <c r="M149" s="108"/>
      <c r="N149" s="108" t="s">
        <v>2296</v>
      </c>
      <c r="O149" s="111" t="b">
        <v>1</v>
      </c>
      <c r="P149" s="108" t="s">
        <v>2371</v>
      </c>
      <c r="Q149" s="108" t="s">
        <v>167</v>
      </c>
      <c r="R149" s="112">
        <v>1630.2</v>
      </c>
      <c r="S149" s="113">
        <v>335984.22</v>
      </c>
      <c r="T149" s="108" t="s">
        <v>2297</v>
      </c>
      <c r="U149" s="112">
        <v>1467.18</v>
      </c>
      <c r="V149" s="111"/>
      <c r="W149" s="114" t="s">
        <v>2335</v>
      </c>
      <c r="X149" s="115">
        <v>44056.51185185185</v>
      </c>
      <c r="Y149" s="133" t="e">
        <f t="shared" si="2"/>
        <v>#N/A</v>
      </c>
    </row>
    <row r="150" spans="1:25" x14ac:dyDescent="0.3">
      <c r="A150" s="101">
        <v>216</v>
      </c>
      <c r="B150" s="102" t="s">
        <v>227</v>
      </c>
      <c r="C150" s="103">
        <v>43307.411423611113</v>
      </c>
      <c r="D150" s="102" t="s">
        <v>958</v>
      </c>
      <c r="E150" s="102" t="s">
        <v>46</v>
      </c>
      <c r="F150" s="2">
        <v>282</v>
      </c>
      <c r="G150" s="102" t="s">
        <v>85</v>
      </c>
      <c r="H150" s="2">
        <v>623</v>
      </c>
      <c r="I150" s="102" t="s">
        <v>887</v>
      </c>
      <c r="J150" s="102" t="s">
        <v>2293</v>
      </c>
      <c r="K150" s="102"/>
      <c r="L150" s="102" t="s">
        <v>2307</v>
      </c>
      <c r="M150" s="102"/>
      <c r="N150" s="102" t="s">
        <v>2296</v>
      </c>
      <c r="O150" s="1" t="b">
        <v>0</v>
      </c>
      <c r="P150" s="102" t="s">
        <v>2371</v>
      </c>
      <c r="Q150" s="102" t="s">
        <v>167</v>
      </c>
      <c r="R150" s="104">
        <v>665</v>
      </c>
      <c r="S150" s="105">
        <v>121828</v>
      </c>
      <c r="T150" s="102" t="s">
        <v>2297</v>
      </c>
      <c r="U150" s="104">
        <v>532</v>
      </c>
      <c r="V150" s="1"/>
      <c r="W150" s="106" t="s">
        <v>2328</v>
      </c>
      <c r="X150" s="5">
        <v>43320.655138888891</v>
      </c>
      <c r="Y150" s="133" t="e">
        <f t="shared" si="2"/>
        <v>#N/A</v>
      </c>
    </row>
    <row r="151" spans="1:25" x14ac:dyDescent="0.3">
      <c r="A151" s="107">
        <v>217</v>
      </c>
      <c r="B151" s="108" t="s">
        <v>42</v>
      </c>
      <c r="C151" s="109">
        <v>43307.458958333336</v>
      </c>
      <c r="D151" s="108" t="s">
        <v>780</v>
      </c>
      <c r="E151" s="108" t="s">
        <v>46</v>
      </c>
      <c r="F151" s="110">
        <v>136</v>
      </c>
      <c r="G151" s="108" t="s">
        <v>674</v>
      </c>
      <c r="H151" s="110">
        <v>198</v>
      </c>
      <c r="I151" s="108" t="s">
        <v>887</v>
      </c>
      <c r="J151" s="108" t="s">
        <v>2293</v>
      </c>
      <c r="K151" s="108"/>
      <c r="L151" s="108" t="s">
        <v>2294</v>
      </c>
      <c r="M151" s="108" t="s">
        <v>2339</v>
      </c>
      <c r="N151" s="108" t="s">
        <v>2296</v>
      </c>
      <c r="O151" s="111" t="b">
        <v>0</v>
      </c>
      <c r="P151" s="108" t="s">
        <v>2321</v>
      </c>
      <c r="Q151" s="108" t="s">
        <v>32</v>
      </c>
      <c r="R151" s="112">
        <v>60.2</v>
      </c>
      <c r="S151" s="113">
        <v>0</v>
      </c>
      <c r="T151" s="108" t="s">
        <v>2329</v>
      </c>
      <c r="U151" s="112">
        <v>0</v>
      </c>
      <c r="V151" s="111"/>
      <c r="W151" s="114" t="s">
        <v>2328</v>
      </c>
      <c r="X151" s="115">
        <v>43321.421087962961</v>
      </c>
      <c r="Y151" s="133">
        <f t="shared" si="2"/>
        <v>136</v>
      </c>
    </row>
    <row r="152" spans="1:25" x14ac:dyDescent="0.3">
      <c r="A152" s="101">
        <v>218</v>
      </c>
      <c r="B152" s="102" t="s">
        <v>341</v>
      </c>
      <c r="C152" s="103">
        <v>43307.792592592596</v>
      </c>
      <c r="D152" s="102" t="s">
        <v>957</v>
      </c>
      <c r="E152" s="102" t="s">
        <v>46</v>
      </c>
      <c r="F152" s="2">
        <v>281</v>
      </c>
      <c r="G152" s="102" t="s">
        <v>85</v>
      </c>
      <c r="H152" s="2">
        <v>698</v>
      </c>
      <c r="I152" s="102" t="s">
        <v>887</v>
      </c>
      <c r="J152" s="102" t="s">
        <v>2293</v>
      </c>
      <c r="K152" s="102"/>
      <c r="L152" s="102" t="s">
        <v>2307</v>
      </c>
      <c r="M152" s="102"/>
      <c r="N152" s="102" t="s">
        <v>2296</v>
      </c>
      <c r="O152" s="1" t="b">
        <v>0</v>
      </c>
      <c r="P152" s="102" t="s">
        <v>2321</v>
      </c>
      <c r="Q152" s="102" t="s">
        <v>167</v>
      </c>
      <c r="R152" s="104">
        <v>460.98</v>
      </c>
      <c r="S152" s="105"/>
      <c r="T152" s="102" t="s">
        <v>2329</v>
      </c>
      <c r="U152" s="104"/>
      <c r="V152" s="1"/>
      <c r="W152" s="106" t="s">
        <v>2302</v>
      </c>
      <c r="X152" s="5">
        <v>43319.675659722219</v>
      </c>
      <c r="Y152" s="133">
        <f t="shared" si="2"/>
        <v>281</v>
      </c>
    </row>
    <row r="153" spans="1:25" x14ac:dyDescent="0.3">
      <c r="A153" s="107">
        <v>219</v>
      </c>
      <c r="B153" s="108" t="s">
        <v>341</v>
      </c>
      <c r="C153" s="109">
        <v>43307.821608796294</v>
      </c>
      <c r="D153" s="108" t="s">
        <v>909</v>
      </c>
      <c r="E153" s="108" t="s">
        <v>909</v>
      </c>
      <c r="F153" s="110">
        <v>240</v>
      </c>
      <c r="G153" s="108" t="s">
        <v>477</v>
      </c>
      <c r="H153" s="110">
        <v>698</v>
      </c>
      <c r="I153" s="108" t="s">
        <v>887</v>
      </c>
      <c r="J153" s="108" t="s">
        <v>654</v>
      </c>
      <c r="K153" s="108"/>
      <c r="L153" s="108" t="s">
        <v>2294</v>
      </c>
      <c r="M153" s="108" t="s">
        <v>2376</v>
      </c>
      <c r="N153" s="108" t="s">
        <v>2296</v>
      </c>
      <c r="O153" s="111" t="b">
        <v>0</v>
      </c>
      <c r="P153" s="108" t="s">
        <v>2321</v>
      </c>
      <c r="Q153" s="108" t="s">
        <v>167</v>
      </c>
      <c r="R153" s="112">
        <v>2445.3000000000002</v>
      </c>
      <c r="S153" s="113">
        <v>503976.33</v>
      </c>
      <c r="T153" s="108" t="s">
        <v>2297</v>
      </c>
      <c r="U153" s="112">
        <v>2200.77</v>
      </c>
      <c r="V153" s="111"/>
      <c r="W153" s="114" t="s">
        <v>2302</v>
      </c>
      <c r="X153" s="115">
        <v>43342.573449074072</v>
      </c>
      <c r="Y153" s="133">
        <f t="shared" si="2"/>
        <v>240</v>
      </c>
    </row>
    <row r="154" spans="1:25" x14ac:dyDescent="0.3">
      <c r="A154" s="107">
        <v>220</v>
      </c>
      <c r="B154" s="108" t="s">
        <v>884</v>
      </c>
      <c r="C154" s="109">
        <v>43308.403136574074</v>
      </c>
      <c r="D154" s="108" t="s">
        <v>963</v>
      </c>
      <c r="E154" s="108" t="s">
        <v>46</v>
      </c>
      <c r="F154" s="110">
        <v>286</v>
      </c>
      <c r="G154" s="108" t="s">
        <v>85</v>
      </c>
      <c r="H154" s="110">
        <v>332</v>
      </c>
      <c r="I154" s="108" t="s">
        <v>887</v>
      </c>
      <c r="J154" s="108" t="s">
        <v>765</v>
      </c>
      <c r="K154" s="108"/>
      <c r="L154" s="108" t="s">
        <v>2307</v>
      </c>
      <c r="M154" s="108"/>
      <c r="N154" s="108" t="s">
        <v>2296</v>
      </c>
      <c r="O154" s="111" t="b">
        <v>1</v>
      </c>
      <c r="P154" s="108" t="s">
        <v>2357</v>
      </c>
      <c r="Q154" s="108"/>
      <c r="R154" s="112">
        <v>1</v>
      </c>
      <c r="S154" s="113">
        <v>0</v>
      </c>
      <c r="T154" s="108" t="s">
        <v>2297</v>
      </c>
      <c r="U154" s="112">
        <v>0</v>
      </c>
      <c r="V154" s="111"/>
      <c r="W154" s="114" t="s">
        <v>2328</v>
      </c>
      <c r="X154" s="115">
        <v>43321.418113425927</v>
      </c>
      <c r="Y154" s="133">
        <f t="shared" si="2"/>
        <v>286</v>
      </c>
    </row>
    <row r="155" spans="1:25" x14ac:dyDescent="0.3">
      <c r="A155" s="101">
        <v>221</v>
      </c>
      <c r="B155" s="102" t="s">
        <v>42</v>
      </c>
      <c r="C155" s="103">
        <v>43311.705497685187</v>
      </c>
      <c r="D155" s="102" t="s">
        <v>375</v>
      </c>
      <c r="E155" s="102" t="s">
        <v>375</v>
      </c>
      <c r="F155" s="2">
        <v>250</v>
      </c>
      <c r="G155" s="102" t="s">
        <v>39</v>
      </c>
      <c r="H155" s="2">
        <v>978</v>
      </c>
      <c r="I155" s="102" t="s">
        <v>887</v>
      </c>
      <c r="J155" s="102" t="s">
        <v>654</v>
      </c>
      <c r="K155" s="102"/>
      <c r="L155" s="102" t="s">
        <v>2294</v>
      </c>
      <c r="M155" s="102" t="s">
        <v>2377</v>
      </c>
      <c r="N155" s="102" t="s">
        <v>2296</v>
      </c>
      <c r="O155" s="1" t="b">
        <v>1</v>
      </c>
      <c r="P155" s="102" t="s">
        <v>2321</v>
      </c>
      <c r="Q155" s="102" t="s">
        <v>167</v>
      </c>
      <c r="R155" s="104">
        <v>8106</v>
      </c>
      <c r="S155" s="105">
        <v>1856315</v>
      </c>
      <c r="T155" s="102" t="s">
        <v>2297</v>
      </c>
      <c r="U155" s="104">
        <v>8106</v>
      </c>
      <c r="V155" s="1"/>
      <c r="W155" s="106" t="s">
        <v>2302</v>
      </c>
      <c r="X155" s="5">
        <v>43377.704699074071</v>
      </c>
      <c r="Y155" s="133">
        <f t="shared" si="2"/>
        <v>250</v>
      </c>
    </row>
    <row r="156" spans="1:25" x14ac:dyDescent="0.3">
      <c r="A156" s="101">
        <v>224</v>
      </c>
      <c r="B156" s="102" t="s">
        <v>273</v>
      </c>
      <c r="C156" s="103">
        <v>43312.573599537034</v>
      </c>
      <c r="D156" s="102" t="s">
        <v>774</v>
      </c>
      <c r="E156" s="102" t="s">
        <v>46</v>
      </c>
      <c r="F156" s="2">
        <v>125</v>
      </c>
      <c r="G156" s="102" t="s">
        <v>55</v>
      </c>
      <c r="H156" s="2">
        <v>985</v>
      </c>
      <c r="I156" s="102" t="s">
        <v>887</v>
      </c>
      <c r="J156" s="102" t="s">
        <v>2293</v>
      </c>
      <c r="K156" s="102"/>
      <c r="L156" s="102" t="s">
        <v>2307</v>
      </c>
      <c r="M156" s="102"/>
      <c r="N156" s="102" t="s">
        <v>2296</v>
      </c>
      <c r="O156" s="1" t="b">
        <v>1</v>
      </c>
      <c r="P156" s="102" t="s">
        <v>2321</v>
      </c>
      <c r="Q156" s="102" t="s">
        <v>167</v>
      </c>
      <c r="R156" s="104">
        <v>2945</v>
      </c>
      <c r="S156" s="105">
        <v>606965</v>
      </c>
      <c r="T156" s="102" t="s">
        <v>2297</v>
      </c>
      <c r="U156" s="104">
        <v>2651</v>
      </c>
      <c r="V156" s="1"/>
      <c r="W156" s="106" t="s">
        <v>2378</v>
      </c>
      <c r="X156" s="5">
        <v>43788.535370370373</v>
      </c>
      <c r="Y156" s="133">
        <f t="shared" si="2"/>
        <v>125</v>
      </c>
    </row>
    <row r="157" spans="1:25" x14ac:dyDescent="0.3">
      <c r="A157" s="101">
        <v>225</v>
      </c>
      <c r="B157" s="102" t="s">
        <v>126</v>
      </c>
      <c r="C157" s="103">
        <v>43312.712465277778</v>
      </c>
      <c r="D157" s="102" t="s">
        <v>679</v>
      </c>
      <c r="E157" s="102" t="s">
        <v>46</v>
      </c>
      <c r="F157" s="2">
        <v>27</v>
      </c>
      <c r="G157" s="102" t="s">
        <v>123</v>
      </c>
      <c r="H157" s="2">
        <v>700</v>
      </c>
      <c r="I157" s="102" t="s">
        <v>887</v>
      </c>
      <c r="J157" s="102" t="s">
        <v>663</v>
      </c>
      <c r="K157" s="102"/>
      <c r="L157" s="102" t="s">
        <v>2294</v>
      </c>
      <c r="M157" s="102" t="s">
        <v>2374</v>
      </c>
      <c r="N157" s="102" t="s">
        <v>2296</v>
      </c>
      <c r="O157" s="1" t="b">
        <v>1</v>
      </c>
      <c r="P157" s="102" t="s">
        <v>402</v>
      </c>
      <c r="Q157" s="102" t="s">
        <v>32</v>
      </c>
      <c r="R157" s="104">
        <v>1101</v>
      </c>
      <c r="S157" s="105">
        <v>201722</v>
      </c>
      <c r="T157" s="102" t="s">
        <v>2297</v>
      </c>
      <c r="U157" s="104">
        <v>881</v>
      </c>
      <c r="V157" s="1"/>
      <c r="W157" s="106" t="s">
        <v>2302</v>
      </c>
      <c r="X157" s="5">
        <v>43356.426400462966</v>
      </c>
      <c r="Y157" s="133">
        <f t="shared" si="2"/>
        <v>27</v>
      </c>
    </row>
    <row r="158" spans="1:25" x14ac:dyDescent="0.3">
      <c r="A158" s="107">
        <v>226</v>
      </c>
      <c r="B158" s="108" t="s">
        <v>234</v>
      </c>
      <c r="C158" s="109">
        <v>43312.79824074074</v>
      </c>
      <c r="D158" s="108" t="s">
        <v>968</v>
      </c>
      <c r="E158" s="108" t="s">
        <v>46</v>
      </c>
      <c r="F158" s="110">
        <v>293</v>
      </c>
      <c r="G158" s="108" t="s">
        <v>674</v>
      </c>
      <c r="H158" s="110">
        <v>621</v>
      </c>
      <c r="I158" s="108" t="s">
        <v>887</v>
      </c>
      <c r="J158" s="108" t="s">
        <v>654</v>
      </c>
      <c r="K158" s="108"/>
      <c r="L158" s="108" t="s">
        <v>2294</v>
      </c>
      <c r="M158" s="108"/>
      <c r="N158" s="108" t="s">
        <v>2296</v>
      </c>
      <c r="O158" s="111" t="b">
        <v>1</v>
      </c>
      <c r="P158" s="108" t="s">
        <v>2343</v>
      </c>
      <c r="Q158" s="108"/>
      <c r="R158" s="112">
        <v>1</v>
      </c>
      <c r="S158" s="113">
        <v>0</v>
      </c>
      <c r="T158" s="108"/>
      <c r="U158" s="112">
        <v>0</v>
      </c>
      <c r="V158" s="111"/>
      <c r="W158" s="114" t="s">
        <v>2328</v>
      </c>
      <c r="X158" s="115">
        <v>43321.421527777777</v>
      </c>
      <c r="Y158" s="133">
        <f t="shared" si="2"/>
        <v>293</v>
      </c>
    </row>
    <row r="159" spans="1:25" x14ac:dyDescent="0.3">
      <c r="A159" s="107">
        <v>228</v>
      </c>
      <c r="B159" s="108" t="s">
        <v>227</v>
      </c>
      <c r="C159" s="109">
        <v>43313.802800925929</v>
      </c>
      <c r="D159" s="108" t="s">
        <v>917</v>
      </c>
      <c r="E159" s="108" t="s">
        <v>46</v>
      </c>
      <c r="F159" s="110">
        <v>247</v>
      </c>
      <c r="G159" s="108" t="s">
        <v>85</v>
      </c>
      <c r="H159" s="110">
        <v>627</v>
      </c>
      <c r="I159" s="108" t="s">
        <v>887</v>
      </c>
      <c r="J159" s="108" t="s">
        <v>2293</v>
      </c>
      <c r="K159" s="108"/>
      <c r="L159" s="108" t="s">
        <v>2307</v>
      </c>
      <c r="M159" s="108"/>
      <c r="N159" s="108" t="s">
        <v>2296</v>
      </c>
      <c r="O159" s="111" t="b">
        <v>1</v>
      </c>
      <c r="P159" s="108" t="s">
        <v>2371</v>
      </c>
      <c r="Q159" s="108" t="s">
        <v>32</v>
      </c>
      <c r="R159" s="112">
        <v>1602</v>
      </c>
      <c r="S159" s="113">
        <v>330090</v>
      </c>
      <c r="T159" s="108" t="s">
        <v>2297</v>
      </c>
      <c r="U159" s="112">
        <v>1441</v>
      </c>
      <c r="V159" s="111"/>
      <c r="W159" s="114" t="s">
        <v>2302</v>
      </c>
      <c r="X159" s="115">
        <v>43433.586724537039</v>
      </c>
      <c r="Y159" s="133">
        <f t="shared" si="2"/>
        <v>247</v>
      </c>
    </row>
    <row r="160" spans="1:25" x14ac:dyDescent="0.3">
      <c r="A160" s="107">
        <v>229</v>
      </c>
      <c r="B160" s="108" t="s">
        <v>227</v>
      </c>
      <c r="C160" s="109">
        <v>43313.803182870368</v>
      </c>
      <c r="D160" s="108" t="s">
        <v>2372</v>
      </c>
      <c r="E160" s="108" t="s">
        <v>46</v>
      </c>
      <c r="F160" s="110">
        <v>248</v>
      </c>
      <c r="G160" s="108" t="s">
        <v>85</v>
      </c>
      <c r="H160" s="110">
        <v>627</v>
      </c>
      <c r="I160" s="108" t="s">
        <v>887</v>
      </c>
      <c r="J160" s="108" t="s">
        <v>2293</v>
      </c>
      <c r="K160" s="108"/>
      <c r="L160" s="108" t="s">
        <v>2307</v>
      </c>
      <c r="M160" s="108"/>
      <c r="N160" s="108" t="s">
        <v>2296</v>
      </c>
      <c r="O160" s="111" t="b">
        <v>1</v>
      </c>
      <c r="P160" s="108" t="s">
        <v>2371</v>
      </c>
      <c r="Q160" s="108" t="s">
        <v>32</v>
      </c>
      <c r="R160" s="112">
        <v>1702</v>
      </c>
      <c r="S160" s="113">
        <v>350720</v>
      </c>
      <c r="T160" s="108" t="s">
        <v>2297</v>
      </c>
      <c r="U160" s="112">
        <v>1532</v>
      </c>
      <c r="V160" s="111"/>
      <c r="W160" s="114" t="s">
        <v>2302</v>
      </c>
      <c r="X160" s="115">
        <v>43370.554398148146</v>
      </c>
      <c r="Y160" s="133">
        <f t="shared" si="2"/>
        <v>248</v>
      </c>
    </row>
    <row r="161" spans="1:25" x14ac:dyDescent="0.3">
      <c r="A161" s="101">
        <v>231</v>
      </c>
      <c r="B161" s="102" t="s">
        <v>310</v>
      </c>
      <c r="C161" s="103">
        <v>43314.494502314818</v>
      </c>
      <c r="D161" s="102" t="s">
        <v>974</v>
      </c>
      <c r="E161" s="102" t="s">
        <v>46</v>
      </c>
      <c r="F161" s="2">
        <v>297</v>
      </c>
      <c r="G161" s="102" t="s">
        <v>85</v>
      </c>
      <c r="H161" s="2">
        <v>641</v>
      </c>
      <c r="I161" s="102" t="s">
        <v>887</v>
      </c>
      <c r="J161" s="102" t="s">
        <v>765</v>
      </c>
      <c r="K161" s="102"/>
      <c r="L161" s="102" t="s">
        <v>2307</v>
      </c>
      <c r="M161" s="102"/>
      <c r="N161" s="102" t="s">
        <v>2296</v>
      </c>
      <c r="O161" s="1" t="b">
        <v>1</v>
      </c>
      <c r="P161" s="102" t="s">
        <v>2321</v>
      </c>
      <c r="Q161" s="102" t="s">
        <v>167</v>
      </c>
      <c r="R161" s="104">
        <v>11.12</v>
      </c>
      <c r="S161" s="105">
        <v>0</v>
      </c>
      <c r="T161" s="102" t="s">
        <v>2329</v>
      </c>
      <c r="U161" s="104">
        <v>0</v>
      </c>
      <c r="V161" s="106"/>
      <c r="W161" s="106" t="s">
        <v>2302</v>
      </c>
      <c r="X161" s="5">
        <v>43325.466747685183</v>
      </c>
      <c r="Y161" s="133">
        <f t="shared" si="2"/>
        <v>297</v>
      </c>
    </row>
    <row r="162" spans="1:25" x14ac:dyDescent="0.3">
      <c r="A162" s="107">
        <v>232</v>
      </c>
      <c r="B162" s="108" t="s">
        <v>884</v>
      </c>
      <c r="C162" s="109">
        <v>43315.485243055555</v>
      </c>
      <c r="D162" s="108" t="s">
        <v>977</v>
      </c>
      <c r="E162" s="108" t="s">
        <v>977</v>
      </c>
      <c r="F162" s="110">
        <v>300</v>
      </c>
      <c r="G162" s="108" t="s">
        <v>674</v>
      </c>
      <c r="H162" s="110">
        <v>624</v>
      </c>
      <c r="I162" s="108" t="s">
        <v>887</v>
      </c>
      <c r="J162" s="108" t="s">
        <v>765</v>
      </c>
      <c r="K162" s="108"/>
      <c r="L162" s="108" t="s">
        <v>2307</v>
      </c>
      <c r="M162" s="108"/>
      <c r="N162" s="108" t="s">
        <v>2296</v>
      </c>
      <c r="O162" s="111" t="b">
        <v>1</v>
      </c>
      <c r="P162" s="108" t="s">
        <v>402</v>
      </c>
      <c r="Q162" s="108"/>
      <c r="R162" s="112">
        <v>0</v>
      </c>
      <c r="S162" s="113">
        <v>0</v>
      </c>
      <c r="T162" s="108" t="s">
        <v>2297</v>
      </c>
      <c r="U162" s="112">
        <v>0</v>
      </c>
      <c r="V162" s="111"/>
      <c r="W162" s="114" t="s">
        <v>2328</v>
      </c>
      <c r="X162" s="115">
        <v>43482.447708333333</v>
      </c>
      <c r="Y162" s="133" t="e">
        <f t="shared" si="2"/>
        <v>#N/A</v>
      </c>
    </row>
    <row r="163" spans="1:25" x14ac:dyDescent="0.3">
      <c r="A163" s="107">
        <v>233</v>
      </c>
      <c r="B163" s="108" t="s">
        <v>131</v>
      </c>
      <c r="C163" s="109">
        <v>43315.575729166667</v>
      </c>
      <c r="D163" s="108" t="s">
        <v>971</v>
      </c>
      <c r="E163" s="108" t="s">
        <v>46</v>
      </c>
      <c r="F163" s="110">
        <v>295</v>
      </c>
      <c r="G163" s="108" t="s">
        <v>85</v>
      </c>
      <c r="H163" s="110">
        <v>105</v>
      </c>
      <c r="I163" s="108" t="s">
        <v>887</v>
      </c>
      <c r="J163" s="108" t="s">
        <v>2293</v>
      </c>
      <c r="K163" s="108"/>
      <c r="L163" s="108" t="s">
        <v>2307</v>
      </c>
      <c r="M163" s="108"/>
      <c r="N163" s="108" t="s">
        <v>2296</v>
      </c>
      <c r="O163" s="111" t="b">
        <v>0</v>
      </c>
      <c r="P163" s="108" t="s">
        <v>2357</v>
      </c>
      <c r="Q163" s="108" t="s">
        <v>167</v>
      </c>
      <c r="R163" s="112">
        <v>350</v>
      </c>
      <c r="S163" s="113">
        <v>0</v>
      </c>
      <c r="T163" s="108" t="s">
        <v>2329</v>
      </c>
      <c r="U163" s="112">
        <v>0</v>
      </c>
      <c r="V163" s="111"/>
      <c r="W163" s="114" t="s">
        <v>2302</v>
      </c>
      <c r="X163" s="115">
        <v>43355.735682870371</v>
      </c>
      <c r="Y163" s="133">
        <f t="shared" si="2"/>
        <v>295</v>
      </c>
    </row>
    <row r="164" spans="1:25" x14ac:dyDescent="0.3">
      <c r="A164" s="107">
        <v>234</v>
      </c>
      <c r="B164" s="108" t="s">
        <v>266</v>
      </c>
      <c r="C164" s="109">
        <v>43315.742789351854</v>
      </c>
      <c r="D164" s="108" t="s">
        <v>932</v>
      </c>
      <c r="E164" s="108" t="s">
        <v>932</v>
      </c>
      <c r="F164" s="110">
        <v>256</v>
      </c>
      <c r="G164" s="108" t="s">
        <v>427</v>
      </c>
      <c r="H164" s="110">
        <v>990</v>
      </c>
      <c r="I164" s="108" t="s">
        <v>887</v>
      </c>
      <c r="J164" s="108" t="s">
        <v>756</v>
      </c>
      <c r="K164" s="108"/>
      <c r="L164" s="108" t="s">
        <v>2307</v>
      </c>
      <c r="M164" s="108"/>
      <c r="N164" s="108" t="s">
        <v>2296</v>
      </c>
      <c r="O164" s="111" t="b">
        <v>0</v>
      </c>
      <c r="P164" s="108" t="s">
        <v>2343</v>
      </c>
      <c r="Q164" s="108" t="s">
        <v>167</v>
      </c>
      <c r="R164" s="112">
        <v>7625</v>
      </c>
      <c r="S164" s="113">
        <v>1746125</v>
      </c>
      <c r="T164" s="108" t="s">
        <v>2297</v>
      </c>
      <c r="U164" s="112">
        <v>7625</v>
      </c>
      <c r="V164" s="111"/>
      <c r="W164" s="114" t="s">
        <v>2328</v>
      </c>
      <c r="X164" s="115">
        <v>43711.509016203701</v>
      </c>
      <c r="Y164" s="133">
        <f t="shared" si="2"/>
        <v>256</v>
      </c>
    </row>
    <row r="165" spans="1:25" x14ac:dyDescent="0.3">
      <c r="A165" s="101">
        <v>235</v>
      </c>
      <c r="B165" s="1" t="s">
        <v>126</v>
      </c>
      <c r="C165" s="1">
        <v>43319.483240740738</v>
      </c>
      <c r="D165" s="1" t="s">
        <v>779</v>
      </c>
      <c r="E165" s="1" t="s">
        <v>46</v>
      </c>
      <c r="F165" s="2">
        <v>135</v>
      </c>
      <c r="G165" s="1" t="s">
        <v>123</v>
      </c>
      <c r="H165" s="2">
        <v>700</v>
      </c>
      <c r="I165" s="1" t="s">
        <v>887</v>
      </c>
      <c r="J165" s="1" t="s">
        <v>663</v>
      </c>
      <c r="K165" s="1"/>
      <c r="L165" s="1" t="s">
        <v>2294</v>
      </c>
      <c r="M165" s="1" t="s">
        <v>2379</v>
      </c>
      <c r="N165" s="1" t="s">
        <v>2296</v>
      </c>
      <c r="O165" s="1" t="b">
        <v>1</v>
      </c>
      <c r="P165" s="1" t="s">
        <v>402</v>
      </c>
      <c r="Q165" s="1" t="s">
        <v>167</v>
      </c>
      <c r="R165" s="1">
        <v>763</v>
      </c>
      <c r="S165" s="1">
        <v>139800</v>
      </c>
      <c r="T165" s="1" t="s">
        <v>2297</v>
      </c>
      <c r="U165" s="1">
        <v>610</v>
      </c>
      <c r="V165" s="1"/>
      <c r="W165" s="1" t="s">
        <v>2302</v>
      </c>
      <c r="X165" s="5">
        <v>43342.744085648148</v>
      </c>
      <c r="Y165" s="133">
        <f t="shared" si="2"/>
        <v>135</v>
      </c>
    </row>
    <row r="166" spans="1:25" x14ac:dyDescent="0.3">
      <c r="A166" s="101">
        <v>238</v>
      </c>
      <c r="B166" s="102" t="s">
        <v>884</v>
      </c>
      <c r="C166" s="103">
        <v>43319.551446759258</v>
      </c>
      <c r="D166" s="102" t="s">
        <v>978</v>
      </c>
      <c r="E166" s="102" t="s">
        <v>46</v>
      </c>
      <c r="F166" s="2">
        <v>301</v>
      </c>
      <c r="G166" s="102" t="s">
        <v>660</v>
      </c>
      <c r="H166" s="2">
        <v>704</v>
      </c>
      <c r="I166" s="102" t="s">
        <v>887</v>
      </c>
      <c r="J166" s="102" t="s">
        <v>765</v>
      </c>
      <c r="K166" s="102"/>
      <c r="L166" s="102" t="s">
        <v>2307</v>
      </c>
      <c r="M166" s="102"/>
      <c r="N166" s="102" t="s">
        <v>2296</v>
      </c>
      <c r="O166" s="1" t="b">
        <v>1</v>
      </c>
      <c r="P166" s="102" t="s">
        <v>2321</v>
      </c>
      <c r="Q166" s="102" t="s">
        <v>167</v>
      </c>
      <c r="R166" s="104">
        <v>23.75</v>
      </c>
      <c r="S166" s="105">
        <v>0</v>
      </c>
      <c r="T166" s="102" t="s">
        <v>2329</v>
      </c>
      <c r="U166" s="104">
        <v>0</v>
      </c>
      <c r="V166" s="1"/>
      <c r="W166" s="106" t="s">
        <v>2302</v>
      </c>
      <c r="X166" s="5">
        <v>43402.662986111114</v>
      </c>
      <c r="Y166" s="133">
        <f t="shared" si="2"/>
        <v>301</v>
      </c>
    </row>
    <row r="167" spans="1:25" x14ac:dyDescent="0.3">
      <c r="A167" s="107">
        <v>239</v>
      </c>
      <c r="B167" s="108" t="s">
        <v>381</v>
      </c>
      <c r="C167" s="109">
        <v>43319.737453703703</v>
      </c>
      <c r="D167" s="108" t="s">
        <v>904</v>
      </c>
      <c r="E167" s="108" t="s">
        <v>904</v>
      </c>
      <c r="F167" s="110">
        <v>237</v>
      </c>
      <c r="G167" s="108" t="s">
        <v>123</v>
      </c>
      <c r="H167" s="110">
        <v>642</v>
      </c>
      <c r="I167" s="108" t="s">
        <v>887</v>
      </c>
      <c r="J167" s="108" t="s">
        <v>654</v>
      </c>
      <c r="K167" s="108"/>
      <c r="L167" s="108" t="s">
        <v>2294</v>
      </c>
      <c r="M167" s="108" t="s">
        <v>2370</v>
      </c>
      <c r="N167" s="108" t="s">
        <v>2296</v>
      </c>
      <c r="O167" s="111" t="b">
        <v>1</v>
      </c>
      <c r="P167" s="108" t="s">
        <v>402</v>
      </c>
      <c r="Q167" s="108" t="s">
        <v>167</v>
      </c>
      <c r="R167" s="112">
        <v>5491.43</v>
      </c>
      <c r="S167" s="113">
        <v>1257537.47</v>
      </c>
      <c r="T167" s="108" t="s">
        <v>2297</v>
      </c>
      <c r="U167" s="112">
        <v>5491.43</v>
      </c>
      <c r="V167" s="111"/>
      <c r="W167" s="114" t="s">
        <v>2328</v>
      </c>
      <c r="X167" s="115">
        <v>43818.752766203703</v>
      </c>
      <c r="Y167" s="133" t="e">
        <f t="shared" si="2"/>
        <v>#N/A</v>
      </c>
    </row>
    <row r="168" spans="1:25" x14ac:dyDescent="0.3">
      <c r="A168" s="101">
        <v>240</v>
      </c>
      <c r="B168" s="102" t="s">
        <v>341</v>
      </c>
      <c r="C168" s="103">
        <v>43319.779131944444</v>
      </c>
      <c r="D168" s="102" t="s">
        <v>979</v>
      </c>
      <c r="E168" s="102" t="s">
        <v>46</v>
      </c>
      <c r="F168" s="2">
        <v>302</v>
      </c>
      <c r="G168" s="102" t="s">
        <v>660</v>
      </c>
      <c r="H168" s="2">
        <v>34</v>
      </c>
      <c r="I168" s="102" t="s">
        <v>887</v>
      </c>
      <c r="J168" s="102" t="s">
        <v>765</v>
      </c>
      <c r="K168" s="102"/>
      <c r="L168" s="102" t="s">
        <v>2307</v>
      </c>
      <c r="M168" s="102"/>
      <c r="N168" s="102" t="s">
        <v>2296</v>
      </c>
      <c r="O168" s="1" t="b">
        <v>1</v>
      </c>
      <c r="P168" s="102" t="s">
        <v>2321</v>
      </c>
      <c r="Q168" s="102" t="s">
        <v>167</v>
      </c>
      <c r="R168" s="104">
        <v>32</v>
      </c>
      <c r="S168" s="105">
        <v>0</v>
      </c>
      <c r="T168" s="102" t="s">
        <v>2329</v>
      </c>
      <c r="U168" s="104">
        <v>0</v>
      </c>
      <c r="V168" s="1"/>
      <c r="W168" s="106" t="s">
        <v>2302</v>
      </c>
      <c r="X168" s="5">
        <v>43327.730057870373</v>
      </c>
      <c r="Y168" s="133">
        <f t="shared" si="2"/>
        <v>302</v>
      </c>
    </row>
    <row r="169" spans="1:25" x14ac:dyDescent="0.3">
      <c r="A169" s="107">
        <v>241</v>
      </c>
      <c r="B169" s="108" t="s">
        <v>267</v>
      </c>
      <c r="C169" s="109">
        <v>43319.789259259262</v>
      </c>
      <c r="D169" s="108" t="s">
        <v>2380</v>
      </c>
      <c r="E169" s="108" t="s">
        <v>964</v>
      </c>
      <c r="F169" s="110">
        <v>287</v>
      </c>
      <c r="G169" s="108" t="s">
        <v>477</v>
      </c>
      <c r="H169" s="110">
        <v>980</v>
      </c>
      <c r="I169" s="108" t="s">
        <v>887</v>
      </c>
      <c r="J169" s="108" t="s">
        <v>756</v>
      </c>
      <c r="K169" s="108"/>
      <c r="L169" s="108" t="s">
        <v>2307</v>
      </c>
      <c r="M169" s="108"/>
      <c r="N169" s="108" t="s">
        <v>2296</v>
      </c>
      <c r="O169" s="111" t="b">
        <v>1</v>
      </c>
      <c r="P169" s="108" t="s">
        <v>2321</v>
      </c>
      <c r="Q169" s="108" t="s">
        <v>32</v>
      </c>
      <c r="R169" s="112">
        <v>1480.44</v>
      </c>
      <c r="S169" s="113">
        <v>271216.61</v>
      </c>
      <c r="T169" s="108" t="s">
        <v>2297</v>
      </c>
      <c r="U169" s="112">
        <v>1184.3499999999999</v>
      </c>
      <c r="V169" s="111"/>
      <c r="W169" s="114" t="s">
        <v>2302</v>
      </c>
      <c r="X169" s="115">
        <v>43965.461238425924</v>
      </c>
      <c r="Y169" s="133">
        <f t="shared" si="2"/>
        <v>287</v>
      </c>
    </row>
    <row r="170" spans="1:25" x14ac:dyDescent="0.3">
      <c r="A170" s="107">
        <v>242</v>
      </c>
      <c r="B170" s="108" t="s">
        <v>267</v>
      </c>
      <c r="C170" s="109">
        <v>43319.832048611112</v>
      </c>
      <c r="D170" s="108" t="s">
        <v>966</v>
      </c>
      <c r="E170" s="108" t="s">
        <v>46</v>
      </c>
      <c r="F170" s="110">
        <v>288</v>
      </c>
      <c r="G170" s="108" t="s">
        <v>660</v>
      </c>
      <c r="H170" s="110">
        <v>704</v>
      </c>
      <c r="I170" s="108" t="s">
        <v>887</v>
      </c>
      <c r="J170" s="108" t="s">
        <v>2293</v>
      </c>
      <c r="K170" s="108"/>
      <c r="L170" s="108" t="s">
        <v>2307</v>
      </c>
      <c r="M170" s="108"/>
      <c r="N170" s="108" t="s">
        <v>2296</v>
      </c>
      <c r="O170" s="111" t="b">
        <v>1</v>
      </c>
      <c r="P170" s="108" t="s">
        <v>2321</v>
      </c>
      <c r="Q170" s="108" t="s">
        <v>32</v>
      </c>
      <c r="R170" s="112">
        <v>873</v>
      </c>
      <c r="S170" s="113">
        <v>159947</v>
      </c>
      <c r="T170" s="108" t="s">
        <v>2297</v>
      </c>
      <c r="U170" s="112">
        <v>698</v>
      </c>
      <c r="V170" s="111"/>
      <c r="W170" s="114" t="s">
        <v>2302</v>
      </c>
      <c r="X170" s="115">
        <v>43642.726539351854</v>
      </c>
      <c r="Y170" s="133">
        <f t="shared" si="2"/>
        <v>288</v>
      </c>
    </row>
    <row r="171" spans="1:25" x14ac:dyDescent="0.3">
      <c r="A171" s="101">
        <v>243</v>
      </c>
      <c r="B171" s="102" t="s">
        <v>884</v>
      </c>
      <c r="C171" s="103">
        <v>43320.445254629631</v>
      </c>
      <c r="D171" s="102" t="s">
        <v>973</v>
      </c>
      <c r="E171" s="102" t="s">
        <v>46</v>
      </c>
      <c r="F171" s="2">
        <v>296</v>
      </c>
      <c r="G171" s="102" t="s">
        <v>660</v>
      </c>
      <c r="H171" s="2">
        <v>704</v>
      </c>
      <c r="I171" s="102" t="s">
        <v>887</v>
      </c>
      <c r="J171" s="102" t="s">
        <v>765</v>
      </c>
      <c r="K171" s="102"/>
      <c r="L171" s="102" t="s">
        <v>2307</v>
      </c>
      <c r="M171" s="102"/>
      <c r="N171" s="102" t="s">
        <v>2296</v>
      </c>
      <c r="O171" s="1" t="b">
        <v>1</v>
      </c>
      <c r="P171" s="102" t="s">
        <v>2321</v>
      </c>
      <c r="Q171" s="102" t="s">
        <v>167</v>
      </c>
      <c r="R171" s="104">
        <v>11.4</v>
      </c>
      <c r="S171" s="105">
        <v>0</v>
      </c>
      <c r="T171" s="102" t="s">
        <v>2329</v>
      </c>
      <c r="U171" s="104">
        <v>0</v>
      </c>
      <c r="V171" s="1"/>
      <c r="W171" s="106" t="s">
        <v>2302</v>
      </c>
      <c r="X171" s="5">
        <v>43348.41028935185</v>
      </c>
      <c r="Y171" s="133">
        <f t="shared" si="2"/>
        <v>296</v>
      </c>
    </row>
    <row r="172" spans="1:25" x14ac:dyDescent="0.3">
      <c r="A172" s="101">
        <v>244</v>
      </c>
      <c r="B172" s="102" t="s">
        <v>87</v>
      </c>
      <c r="C172" s="103">
        <v>43320.603437500002</v>
      </c>
      <c r="D172" s="102" t="s">
        <v>803</v>
      </c>
      <c r="E172" s="102" t="s">
        <v>46</v>
      </c>
      <c r="F172" s="2">
        <v>151</v>
      </c>
      <c r="G172" s="102" t="s">
        <v>85</v>
      </c>
      <c r="H172" s="2">
        <v>645</v>
      </c>
      <c r="I172" s="102" t="s">
        <v>887</v>
      </c>
      <c r="J172" s="102" t="s">
        <v>663</v>
      </c>
      <c r="K172" s="102"/>
      <c r="L172" s="102" t="s">
        <v>2307</v>
      </c>
      <c r="M172" s="102"/>
      <c r="N172" s="102" t="s">
        <v>2296</v>
      </c>
      <c r="O172" s="1" t="b">
        <v>1</v>
      </c>
      <c r="P172" s="102" t="s">
        <v>2357</v>
      </c>
      <c r="Q172" s="102" t="s">
        <v>167</v>
      </c>
      <c r="R172" s="104">
        <v>4094</v>
      </c>
      <c r="S172" s="105">
        <v>937526</v>
      </c>
      <c r="T172" s="102" t="s">
        <v>2297</v>
      </c>
      <c r="U172" s="104">
        <v>4094</v>
      </c>
      <c r="V172" s="1"/>
      <c r="W172" s="106" t="s">
        <v>2302</v>
      </c>
      <c r="X172" s="5">
        <v>43357.533680555556</v>
      </c>
      <c r="Y172" s="133">
        <f t="shared" si="2"/>
        <v>151</v>
      </c>
    </row>
    <row r="173" spans="1:25" x14ac:dyDescent="0.3">
      <c r="A173" s="101">
        <v>245</v>
      </c>
      <c r="B173" s="102" t="s">
        <v>267</v>
      </c>
      <c r="C173" s="103">
        <v>43320.72828703704</v>
      </c>
      <c r="D173" s="102" t="s">
        <v>767</v>
      </c>
      <c r="E173" s="102" t="s">
        <v>767</v>
      </c>
      <c r="F173" s="2">
        <v>114</v>
      </c>
      <c r="G173" s="102" t="s">
        <v>39</v>
      </c>
      <c r="H173" s="2">
        <v>942</v>
      </c>
      <c r="I173" s="102" t="s">
        <v>887</v>
      </c>
      <c r="J173" s="102" t="s">
        <v>2293</v>
      </c>
      <c r="K173" s="102"/>
      <c r="L173" s="102" t="s">
        <v>2307</v>
      </c>
      <c r="M173" s="102"/>
      <c r="N173" s="102" t="s">
        <v>2296</v>
      </c>
      <c r="O173" s="1" t="b">
        <v>1</v>
      </c>
      <c r="P173" s="102" t="s">
        <v>2321</v>
      </c>
      <c r="Q173" s="102" t="s">
        <v>32</v>
      </c>
      <c r="R173" s="104">
        <v>627</v>
      </c>
      <c r="S173" s="105">
        <v>114866.4</v>
      </c>
      <c r="T173" s="102" t="s">
        <v>2297</v>
      </c>
      <c r="U173" s="104">
        <v>501.6</v>
      </c>
      <c r="V173" s="1"/>
      <c r="W173" s="106" t="s">
        <v>2302</v>
      </c>
      <c r="X173" s="5">
        <v>43546.591527777775</v>
      </c>
      <c r="Y173" s="133">
        <f t="shared" si="2"/>
        <v>114</v>
      </c>
    </row>
    <row r="174" spans="1:25" x14ac:dyDescent="0.3">
      <c r="A174" s="101">
        <v>246</v>
      </c>
      <c r="B174" s="102" t="s">
        <v>131</v>
      </c>
      <c r="C174" s="103">
        <v>43325.45484953704</v>
      </c>
      <c r="D174" s="102" t="s">
        <v>963</v>
      </c>
      <c r="E174" s="102" t="s">
        <v>46</v>
      </c>
      <c r="F174" s="2">
        <v>286</v>
      </c>
      <c r="G174" s="102" t="s">
        <v>85</v>
      </c>
      <c r="H174" s="2">
        <v>332</v>
      </c>
      <c r="I174" s="102" t="s">
        <v>887</v>
      </c>
      <c r="J174" s="102" t="s">
        <v>765</v>
      </c>
      <c r="K174" s="102"/>
      <c r="L174" s="102" t="s">
        <v>2307</v>
      </c>
      <c r="M174" s="102"/>
      <c r="N174" s="102" t="s">
        <v>2296</v>
      </c>
      <c r="O174" s="1" t="b">
        <v>1</v>
      </c>
      <c r="P174" s="102" t="s">
        <v>2357</v>
      </c>
      <c r="Q174" s="102" t="s">
        <v>167</v>
      </c>
      <c r="R174" s="104">
        <v>24</v>
      </c>
      <c r="S174" s="105">
        <v>0</v>
      </c>
      <c r="T174" s="102" t="s">
        <v>2329</v>
      </c>
      <c r="U174" s="104">
        <v>0</v>
      </c>
      <c r="V174" s="106"/>
      <c r="W174" s="106" t="s">
        <v>2302</v>
      </c>
      <c r="X174" s="5">
        <v>43329.753842592596</v>
      </c>
      <c r="Y174" s="133">
        <f t="shared" si="2"/>
        <v>286</v>
      </c>
    </row>
    <row r="175" spans="1:25" x14ac:dyDescent="0.3">
      <c r="A175" s="107">
        <v>247</v>
      </c>
      <c r="B175" s="108" t="s">
        <v>131</v>
      </c>
      <c r="C175" s="109">
        <v>43325.561736111114</v>
      </c>
      <c r="D175" s="108" t="s">
        <v>2381</v>
      </c>
      <c r="E175" s="108" t="s">
        <v>46</v>
      </c>
      <c r="F175" s="110">
        <v>298</v>
      </c>
      <c r="G175" s="108" t="s">
        <v>85</v>
      </c>
      <c r="H175" s="110">
        <v>81</v>
      </c>
      <c r="I175" s="108" t="s">
        <v>887</v>
      </c>
      <c r="J175" s="108" t="s">
        <v>2293</v>
      </c>
      <c r="K175" s="108"/>
      <c r="L175" s="108" t="s">
        <v>2307</v>
      </c>
      <c r="M175" s="108"/>
      <c r="N175" s="108" t="s">
        <v>2296</v>
      </c>
      <c r="O175" s="111" t="b">
        <v>1</v>
      </c>
      <c r="P175" s="108" t="s">
        <v>2357</v>
      </c>
      <c r="Q175" s="108" t="s">
        <v>167</v>
      </c>
      <c r="R175" s="112">
        <v>200</v>
      </c>
      <c r="S175" s="113">
        <v>0</v>
      </c>
      <c r="T175" s="108" t="s">
        <v>2329</v>
      </c>
      <c r="U175" s="112">
        <v>0</v>
      </c>
      <c r="V175" s="111">
        <v>1</v>
      </c>
      <c r="W175" s="114" t="s">
        <v>2302</v>
      </c>
      <c r="X175" s="115">
        <v>43329.73704861111</v>
      </c>
      <c r="Y175" s="133">
        <f t="shared" si="2"/>
        <v>298</v>
      </c>
    </row>
    <row r="176" spans="1:25" x14ac:dyDescent="0.3">
      <c r="A176" s="107">
        <v>248</v>
      </c>
      <c r="B176" s="108" t="s">
        <v>144</v>
      </c>
      <c r="C176" s="109">
        <v>43325.778645833336</v>
      </c>
      <c r="D176" s="108" t="s">
        <v>923</v>
      </c>
      <c r="E176" s="108" t="s">
        <v>923</v>
      </c>
      <c r="F176" s="110">
        <v>251</v>
      </c>
      <c r="G176" s="108" t="s">
        <v>55</v>
      </c>
      <c r="H176" s="110">
        <v>299</v>
      </c>
      <c r="I176" s="108" t="s">
        <v>887</v>
      </c>
      <c r="J176" s="108" t="s">
        <v>2293</v>
      </c>
      <c r="K176" s="108"/>
      <c r="L176" s="108" t="s">
        <v>2307</v>
      </c>
      <c r="M176" s="108"/>
      <c r="N176" s="108" t="s">
        <v>2296</v>
      </c>
      <c r="O176" s="111" t="b">
        <v>1</v>
      </c>
      <c r="P176" s="108" t="s">
        <v>2321</v>
      </c>
      <c r="Q176" s="108" t="s">
        <v>167</v>
      </c>
      <c r="R176" s="112">
        <v>5201.8900000000003</v>
      </c>
      <c r="S176" s="113">
        <v>1191232.81</v>
      </c>
      <c r="T176" s="108" t="s">
        <v>2297</v>
      </c>
      <c r="U176" s="112">
        <v>5201.8900000000003</v>
      </c>
      <c r="V176" s="111">
        <v>1</v>
      </c>
      <c r="W176" s="114" t="s">
        <v>2302</v>
      </c>
      <c r="X176" s="115">
        <v>43690.562222222223</v>
      </c>
      <c r="Y176" s="133">
        <f t="shared" si="2"/>
        <v>251</v>
      </c>
    </row>
    <row r="177" spans="1:25" x14ac:dyDescent="0.3">
      <c r="A177" s="107">
        <v>249</v>
      </c>
      <c r="B177" s="108" t="s">
        <v>341</v>
      </c>
      <c r="C177" s="109">
        <v>43327.090208333335</v>
      </c>
      <c r="D177" s="108" t="s">
        <v>737</v>
      </c>
      <c r="E177" s="108" t="s">
        <v>46</v>
      </c>
      <c r="F177" s="110">
        <v>84</v>
      </c>
      <c r="G177" s="108" t="s">
        <v>674</v>
      </c>
      <c r="H177" s="110">
        <v>615</v>
      </c>
      <c r="I177" s="108" t="s">
        <v>887</v>
      </c>
      <c r="J177" s="108" t="s">
        <v>2293</v>
      </c>
      <c r="K177" s="108"/>
      <c r="L177" s="108" t="s">
        <v>2307</v>
      </c>
      <c r="M177" s="108"/>
      <c r="N177" s="108" t="s">
        <v>2296</v>
      </c>
      <c r="O177" s="111" t="b">
        <v>0</v>
      </c>
      <c r="P177" s="108" t="s">
        <v>2321</v>
      </c>
      <c r="Q177" s="108" t="s">
        <v>167</v>
      </c>
      <c r="R177" s="112">
        <v>272</v>
      </c>
      <c r="S177" s="113">
        <v>0</v>
      </c>
      <c r="T177" s="108" t="s">
        <v>2329</v>
      </c>
      <c r="U177" s="112">
        <v>0</v>
      </c>
      <c r="V177" s="114"/>
      <c r="W177" s="114" t="s">
        <v>2302</v>
      </c>
      <c r="X177" s="115">
        <v>43879.436249999999</v>
      </c>
      <c r="Y177" s="133">
        <f t="shared" si="2"/>
        <v>84</v>
      </c>
    </row>
    <row r="178" spans="1:25" x14ac:dyDescent="0.3">
      <c r="A178" s="101">
        <v>250</v>
      </c>
      <c r="B178" s="1" t="s">
        <v>341</v>
      </c>
      <c r="C178" s="1">
        <v>43327.09884259259</v>
      </c>
      <c r="D178" s="1" t="s">
        <v>967</v>
      </c>
      <c r="E178" s="1" t="s">
        <v>46</v>
      </c>
      <c r="F178" s="2">
        <v>291</v>
      </c>
      <c r="G178" s="1" t="s">
        <v>660</v>
      </c>
      <c r="H178" s="2">
        <v>687</v>
      </c>
      <c r="I178" s="1" t="s">
        <v>887</v>
      </c>
      <c r="J178" s="1" t="s">
        <v>2293</v>
      </c>
      <c r="K178" s="1"/>
      <c r="L178" s="1" t="s">
        <v>2307</v>
      </c>
      <c r="M178" s="1"/>
      <c r="N178" s="1" t="s">
        <v>2296</v>
      </c>
      <c r="O178" s="1" t="b">
        <v>1</v>
      </c>
      <c r="P178" s="1" t="s">
        <v>2321</v>
      </c>
      <c r="Q178" s="1" t="s">
        <v>167</v>
      </c>
      <c r="R178" s="1">
        <v>891</v>
      </c>
      <c r="S178" s="1">
        <v>163291</v>
      </c>
      <c r="T178" s="1" t="s">
        <v>2297</v>
      </c>
      <c r="U178" s="1">
        <v>713</v>
      </c>
      <c r="V178" s="1"/>
      <c r="W178" s="1" t="s">
        <v>2302</v>
      </c>
      <c r="X178" s="5">
        <v>43567.398900462962</v>
      </c>
      <c r="Y178" s="133">
        <f t="shared" si="2"/>
        <v>291</v>
      </c>
    </row>
    <row r="179" spans="1:25" x14ac:dyDescent="0.3">
      <c r="A179" s="107">
        <v>251</v>
      </c>
      <c r="B179" s="108" t="s">
        <v>884</v>
      </c>
      <c r="C179" s="109">
        <v>43329.57099537037</v>
      </c>
      <c r="D179" s="108" t="s">
        <v>997</v>
      </c>
      <c r="E179" s="108" t="s">
        <v>46</v>
      </c>
      <c r="F179" s="110">
        <v>325</v>
      </c>
      <c r="G179" s="108" t="s">
        <v>660</v>
      </c>
      <c r="H179" s="110">
        <v>704</v>
      </c>
      <c r="I179" s="108" t="s">
        <v>887</v>
      </c>
      <c r="J179" s="108" t="s">
        <v>765</v>
      </c>
      <c r="K179" s="108"/>
      <c r="L179" s="108" t="s">
        <v>2307</v>
      </c>
      <c r="M179" s="108"/>
      <c r="N179" s="108" t="s">
        <v>2296</v>
      </c>
      <c r="O179" s="111" t="b">
        <v>1</v>
      </c>
      <c r="P179" s="108" t="s">
        <v>2321</v>
      </c>
      <c r="Q179" s="108" t="s">
        <v>167</v>
      </c>
      <c r="R179" s="112">
        <v>3.99</v>
      </c>
      <c r="S179" s="113">
        <v>0</v>
      </c>
      <c r="T179" s="108" t="s">
        <v>2329</v>
      </c>
      <c r="U179" s="112">
        <v>0</v>
      </c>
      <c r="V179" s="111"/>
      <c r="W179" s="114" t="s">
        <v>2302</v>
      </c>
      <c r="X179" s="115">
        <v>43336.427071759259</v>
      </c>
      <c r="Y179" s="133">
        <f t="shared" si="2"/>
        <v>325</v>
      </c>
    </row>
    <row r="180" spans="1:25" x14ac:dyDescent="0.3">
      <c r="A180" s="107">
        <v>253</v>
      </c>
      <c r="B180" s="108" t="s">
        <v>234</v>
      </c>
      <c r="C180" s="109">
        <v>43329.809479166666</v>
      </c>
      <c r="D180" s="108" t="s">
        <v>968</v>
      </c>
      <c r="E180" s="108" t="s">
        <v>46</v>
      </c>
      <c r="F180" s="110">
        <v>293</v>
      </c>
      <c r="G180" s="108" t="s">
        <v>674</v>
      </c>
      <c r="H180" s="110">
        <v>621</v>
      </c>
      <c r="I180" s="108" t="s">
        <v>887</v>
      </c>
      <c r="J180" s="108" t="s">
        <v>654</v>
      </c>
      <c r="K180" s="108"/>
      <c r="L180" s="108" t="s">
        <v>2294</v>
      </c>
      <c r="M180" s="108"/>
      <c r="N180" s="108" t="s">
        <v>2296</v>
      </c>
      <c r="O180" s="111" t="b">
        <v>1</v>
      </c>
      <c r="P180" s="108" t="s">
        <v>2343</v>
      </c>
      <c r="Q180" s="108"/>
      <c r="R180" s="112">
        <v>1</v>
      </c>
      <c r="S180" s="113">
        <v>0</v>
      </c>
      <c r="T180" s="108" t="s">
        <v>2329</v>
      </c>
      <c r="U180" s="112">
        <v>0</v>
      </c>
      <c r="V180" s="111"/>
      <c r="W180" s="114" t="s">
        <v>2328</v>
      </c>
      <c r="X180" s="115">
        <v>43347.652453703704</v>
      </c>
      <c r="Y180" s="133">
        <f t="shared" si="2"/>
        <v>293</v>
      </c>
    </row>
    <row r="181" spans="1:25" x14ac:dyDescent="0.3">
      <c r="A181" s="101">
        <v>254</v>
      </c>
      <c r="B181" s="102" t="s">
        <v>116</v>
      </c>
      <c r="C181" s="103">
        <v>43332.462939814817</v>
      </c>
      <c r="D181" s="102" t="s">
        <v>971</v>
      </c>
      <c r="E181" s="102" t="s">
        <v>46</v>
      </c>
      <c r="F181" s="2">
        <v>295</v>
      </c>
      <c r="G181" s="102" t="s">
        <v>85</v>
      </c>
      <c r="H181" s="2">
        <v>105</v>
      </c>
      <c r="I181" s="102" t="s">
        <v>887</v>
      </c>
      <c r="J181" s="102" t="s">
        <v>2293</v>
      </c>
      <c r="K181" s="102"/>
      <c r="L181" s="102" t="s">
        <v>2307</v>
      </c>
      <c r="M181" s="102"/>
      <c r="N181" s="102" t="s">
        <v>2296</v>
      </c>
      <c r="O181" s="1" t="b">
        <v>0</v>
      </c>
      <c r="P181" s="102" t="s">
        <v>2371</v>
      </c>
      <c r="Q181" s="102"/>
      <c r="R181" s="104">
        <v>0</v>
      </c>
      <c r="S181" s="105">
        <v>0</v>
      </c>
      <c r="T181" s="102"/>
      <c r="U181" s="104">
        <v>0</v>
      </c>
      <c r="V181" s="106"/>
      <c r="W181" s="106" t="s">
        <v>2382</v>
      </c>
      <c r="X181" s="5">
        <v>43493.604756944442</v>
      </c>
      <c r="Y181" s="133">
        <f t="shared" si="2"/>
        <v>295</v>
      </c>
    </row>
    <row r="182" spans="1:25" x14ac:dyDescent="0.3">
      <c r="A182" s="107">
        <v>255</v>
      </c>
      <c r="B182" s="108" t="s">
        <v>341</v>
      </c>
      <c r="C182" s="109">
        <v>43332.805972222224</v>
      </c>
      <c r="D182" s="108" t="s">
        <v>986</v>
      </c>
      <c r="E182" s="108" t="s">
        <v>46</v>
      </c>
      <c r="F182" s="110">
        <v>318</v>
      </c>
      <c r="G182" s="108" t="s">
        <v>660</v>
      </c>
      <c r="H182" s="110">
        <v>34</v>
      </c>
      <c r="I182" s="108" t="s">
        <v>887</v>
      </c>
      <c r="J182" s="108" t="s">
        <v>765</v>
      </c>
      <c r="K182" s="108"/>
      <c r="L182" s="108" t="s">
        <v>2307</v>
      </c>
      <c r="M182" s="108"/>
      <c r="N182" s="108" t="s">
        <v>2296</v>
      </c>
      <c r="O182" s="111" t="b">
        <v>1</v>
      </c>
      <c r="P182" s="108" t="s">
        <v>2321</v>
      </c>
      <c r="Q182" s="108" t="s">
        <v>63</v>
      </c>
      <c r="R182" s="112">
        <v>34</v>
      </c>
      <c r="S182" s="113">
        <v>0</v>
      </c>
      <c r="T182" s="108" t="s">
        <v>2329</v>
      </c>
      <c r="U182" s="112">
        <v>0</v>
      </c>
      <c r="V182" s="114"/>
      <c r="W182" s="114" t="s">
        <v>2302</v>
      </c>
      <c r="X182" s="115">
        <v>43342.572418981479</v>
      </c>
      <c r="Y182" s="133">
        <f t="shared" si="2"/>
        <v>318</v>
      </c>
    </row>
    <row r="183" spans="1:25" x14ac:dyDescent="0.3">
      <c r="A183" s="101">
        <v>256</v>
      </c>
      <c r="B183" s="102" t="s">
        <v>157</v>
      </c>
      <c r="C183" s="103">
        <v>43335.466886574075</v>
      </c>
      <c r="D183" s="102" t="s">
        <v>938</v>
      </c>
      <c r="E183" s="102" t="s">
        <v>46</v>
      </c>
      <c r="F183" s="2">
        <v>260</v>
      </c>
      <c r="G183" s="102" t="s">
        <v>85</v>
      </c>
      <c r="H183" s="2">
        <v>893</v>
      </c>
      <c r="I183" s="102" t="s">
        <v>887</v>
      </c>
      <c r="J183" s="102" t="s">
        <v>2293</v>
      </c>
      <c r="K183" s="102"/>
      <c r="L183" s="102" t="s">
        <v>2307</v>
      </c>
      <c r="M183" s="102"/>
      <c r="N183" s="102" t="s">
        <v>2296</v>
      </c>
      <c r="O183" s="1" t="b">
        <v>1</v>
      </c>
      <c r="P183" s="102" t="s">
        <v>2371</v>
      </c>
      <c r="Q183" s="102" t="s">
        <v>167</v>
      </c>
      <c r="R183" s="104">
        <v>4788</v>
      </c>
      <c r="S183" s="105">
        <v>1096452</v>
      </c>
      <c r="T183" s="102" t="s">
        <v>2297</v>
      </c>
      <c r="U183" s="104">
        <v>4788</v>
      </c>
      <c r="V183" s="1"/>
      <c r="W183" s="106" t="s">
        <v>2302</v>
      </c>
      <c r="X183" s="5">
        <v>43362.721400462964</v>
      </c>
      <c r="Y183" s="133">
        <f t="shared" si="2"/>
        <v>260</v>
      </c>
    </row>
    <row r="184" spans="1:25" x14ac:dyDescent="0.3">
      <c r="A184" s="107">
        <v>257</v>
      </c>
      <c r="B184" s="108" t="s">
        <v>282</v>
      </c>
      <c r="C184" s="109">
        <v>43335.776469907411</v>
      </c>
      <c r="D184" s="108" t="s">
        <v>2383</v>
      </c>
      <c r="E184" s="108" t="s">
        <v>46</v>
      </c>
      <c r="F184" s="110">
        <v>249</v>
      </c>
      <c r="G184" s="108" t="s">
        <v>85</v>
      </c>
      <c r="H184" s="110">
        <v>588</v>
      </c>
      <c r="I184" s="108" t="s">
        <v>887</v>
      </c>
      <c r="J184" s="108" t="s">
        <v>2293</v>
      </c>
      <c r="K184" s="108"/>
      <c r="L184" s="108" t="s">
        <v>2307</v>
      </c>
      <c r="M184" s="108"/>
      <c r="N184" s="108" t="s">
        <v>2296</v>
      </c>
      <c r="O184" s="111" t="b">
        <v>1</v>
      </c>
      <c r="P184" s="108" t="s">
        <v>2348</v>
      </c>
      <c r="Q184" s="108" t="s">
        <v>167</v>
      </c>
      <c r="R184" s="112">
        <v>126.67</v>
      </c>
      <c r="S184" s="113">
        <v>0</v>
      </c>
      <c r="T184" s="108" t="s">
        <v>2329</v>
      </c>
      <c r="U184" s="112">
        <v>0</v>
      </c>
      <c r="V184" s="111"/>
      <c r="W184" s="114" t="s">
        <v>2302</v>
      </c>
      <c r="X184" s="115">
        <v>43433.442233796297</v>
      </c>
      <c r="Y184" s="133">
        <f t="shared" si="2"/>
        <v>249</v>
      </c>
    </row>
    <row r="185" spans="1:25" x14ac:dyDescent="0.3">
      <c r="A185" s="107">
        <v>258</v>
      </c>
      <c r="B185" s="108" t="s">
        <v>117</v>
      </c>
      <c r="C185" s="109">
        <v>43336.725300925929</v>
      </c>
      <c r="D185" s="108" t="s">
        <v>1016</v>
      </c>
      <c r="E185" s="108" t="s">
        <v>46</v>
      </c>
      <c r="F185" s="110">
        <v>336</v>
      </c>
      <c r="G185" s="108" t="s">
        <v>85</v>
      </c>
      <c r="H185" s="110">
        <v>105</v>
      </c>
      <c r="I185" s="108" t="s">
        <v>887</v>
      </c>
      <c r="J185" s="108" t="s">
        <v>654</v>
      </c>
      <c r="K185" s="108"/>
      <c r="L185" s="108" t="s">
        <v>2307</v>
      </c>
      <c r="M185" s="108"/>
      <c r="N185" s="108" t="s">
        <v>2296</v>
      </c>
      <c r="O185" s="111" t="b">
        <v>1</v>
      </c>
      <c r="P185" s="108" t="s">
        <v>2371</v>
      </c>
      <c r="Q185" s="108" t="s">
        <v>167</v>
      </c>
      <c r="R185" s="112">
        <v>855</v>
      </c>
      <c r="S185" s="113">
        <v>156636</v>
      </c>
      <c r="T185" s="108" t="s">
        <v>2297</v>
      </c>
      <c r="U185" s="112">
        <v>684</v>
      </c>
      <c r="V185" s="111"/>
      <c r="W185" s="114" t="s">
        <v>2302</v>
      </c>
      <c r="X185" s="115">
        <v>43438.649872685186</v>
      </c>
      <c r="Y185" s="133">
        <f t="shared" si="2"/>
        <v>336</v>
      </c>
    </row>
    <row r="186" spans="1:25" x14ac:dyDescent="0.3">
      <c r="A186" s="101">
        <v>259</v>
      </c>
      <c r="B186" s="102" t="s">
        <v>884</v>
      </c>
      <c r="C186" s="103">
        <v>43339.742581018516</v>
      </c>
      <c r="D186" s="102" t="s">
        <v>1026</v>
      </c>
      <c r="E186" s="102" t="s">
        <v>46</v>
      </c>
      <c r="F186" s="2">
        <v>342</v>
      </c>
      <c r="G186" s="102" t="s">
        <v>660</v>
      </c>
      <c r="H186" s="2">
        <v>34</v>
      </c>
      <c r="I186" s="102" t="s">
        <v>887</v>
      </c>
      <c r="J186" s="102" t="s">
        <v>765</v>
      </c>
      <c r="K186" s="102"/>
      <c r="L186" s="102" t="s">
        <v>2307</v>
      </c>
      <c r="M186" s="102"/>
      <c r="N186" s="102" t="s">
        <v>2296</v>
      </c>
      <c r="O186" s="1" t="b">
        <v>1</v>
      </c>
      <c r="P186" s="102" t="s">
        <v>2321</v>
      </c>
      <c r="Q186" s="102" t="s">
        <v>167</v>
      </c>
      <c r="R186" s="104">
        <v>32</v>
      </c>
      <c r="S186" s="105">
        <v>0</v>
      </c>
      <c r="T186" s="102" t="s">
        <v>2329</v>
      </c>
      <c r="U186" s="104">
        <v>0</v>
      </c>
      <c r="V186" s="1"/>
      <c r="W186" s="106" t="s">
        <v>2302</v>
      </c>
      <c r="X186" s="5">
        <v>43805.519606481481</v>
      </c>
      <c r="Y186" s="133">
        <f t="shared" si="2"/>
        <v>342</v>
      </c>
    </row>
    <row r="187" spans="1:25" x14ac:dyDescent="0.3">
      <c r="A187" s="101">
        <v>260</v>
      </c>
      <c r="B187" s="102" t="s">
        <v>884</v>
      </c>
      <c r="C187" s="103">
        <v>43340.560243055559</v>
      </c>
      <c r="D187" s="102" t="s">
        <v>1029</v>
      </c>
      <c r="E187" s="102" t="s">
        <v>46</v>
      </c>
      <c r="F187" s="2">
        <v>348</v>
      </c>
      <c r="G187" s="102" t="s">
        <v>660</v>
      </c>
      <c r="H187" s="2">
        <v>34</v>
      </c>
      <c r="I187" s="102" t="s">
        <v>887</v>
      </c>
      <c r="J187" s="102" t="s">
        <v>765</v>
      </c>
      <c r="K187" s="102"/>
      <c r="L187" s="102" t="s">
        <v>2307</v>
      </c>
      <c r="M187" s="102"/>
      <c r="N187" s="102" t="s">
        <v>2296</v>
      </c>
      <c r="O187" s="1" t="b">
        <v>1</v>
      </c>
      <c r="P187" s="102" t="s">
        <v>2321</v>
      </c>
      <c r="Q187" s="102" t="s">
        <v>167</v>
      </c>
      <c r="R187" s="104">
        <v>32</v>
      </c>
      <c r="S187" s="105">
        <v>0</v>
      </c>
      <c r="T187" s="102" t="s">
        <v>2329</v>
      </c>
      <c r="U187" s="104">
        <v>0</v>
      </c>
      <c r="V187" s="1"/>
      <c r="W187" s="106" t="s">
        <v>2302</v>
      </c>
      <c r="X187" s="5">
        <v>43879.436203703706</v>
      </c>
      <c r="Y187" s="133">
        <f t="shared" si="2"/>
        <v>348</v>
      </c>
    </row>
    <row r="188" spans="1:25" x14ac:dyDescent="0.3">
      <c r="A188" s="107">
        <v>261</v>
      </c>
      <c r="B188" s="108" t="s">
        <v>126</v>
      </c>
      <c r="C188" s="109">
        <v>43341.536354166667</v>
      </c>
      <c r="D188" s="108" t="s">
        <v>982</v>
      </c>
      <c r="E188" s="108" t="s">
        <v>46</v>
      </c>
      <c r="F188" s="110">
        <v>304</v>
      </c>
      <c r="G188" s="108" t="s">
        <v>123</v>
      </c>
      <c r="H188" s="110">
        <v>700</v>
      </c>
      <c r="I188" s="108" t="s">
        <v>887</v>
      </c>
      <c r="J188" s="108" t="s">
        <v>654</v>
      </c>
      <c r="K188" s="108"/>
      <c r="L188" s="108" t="s">
        <v>2307</v>
      </c>
      <c r="M188" s="108"/>
      <c r="N188" s="108" t="s">
        <v>2296</v>
      </c>
      <c r="O188" s="111" t="b">
        <v>0</v>
      </c>
      <c r="P188" s="108" t="s">
        <v>402</v>
      </c>
      <c r="Q188" s="108"/>
      <c r="R188" s="112">
        <v>0</v>
      </c>
      <c r="S188" s="113">
        <v>0</v>
      </c>
      <c r="T188" s="108" t="s">
        <v>2297</v>
      </c>
      <c r="U188" s="112">
        <v>0</v>
      </c>
      <c r="V188" s="111"/>
      <c r="W188" s="114" t="s">
        <v>4660</v>
      </c>
      <c r="X188" s="115">
        <v>43951.538784722223</v>
      </c>
      <c r="Y188" s="133">
        <f t="shared" si="2"/>
        <v>304</v>
      </c>
    </row>
    <row r="189" spans="1:25" x14ac:dyDescent="0.3">
      <c r="A189" s="101">
        <v>262</v>
      </c>
      <c r="B189" s="102" t="s">
        <v>57</v>
      </c>
      <c r="C189" s="103">
        <v>43341.644120370373</v>
      </c>
      <c r="D189" s="102" t="s">
        <v>976</v>
      </c>
      <c r="E189" s="102" t="s">
        <v>46</v>
      </c>
      <c r="F189" s="2">
        <v>299</v>
      </c>
      <c r="G189" s="102" t="s">
        <v>660</v>
      </c>
      <c r="H189" s="2">
        <v>725</v>
      </c>
      <c r="I189" s="102" t="s">
        <v>183</v>
      </c>
      <c r="J189" s="102" t="s">
        <v>2293</v>
      </c>
      <c r="K189" s="102"/>
      <c r="L189" s="102" t="s">
        <v>2307</v>
      </c>
      <c r="M189" s="102" t="s">
        <v>2384</v>
      </c>
      <c r="N189" s="102" t="s">
        <v>2296</v>
      </c>
      <c r="O189" s="1" t="b">
        <v>0</v>
      </c>
      <c r="P189" s="102" t="s">
        <v>2362</v>
      </c>
      <c r="Q189" s="102" t="s">
        <v>167</v>
      </c>
      <c r="R189" s="104">
        <v>174</v>
      </c>
      <c r="S189" s="105">
        <v>0</v>
      </c>
      <c r="T189" s="102" t="s">
        <v>2297</v>
      </c>
      <c r="U189" s="104">
        <v>0</v>
      </c>
      <c r="V189" s="1"/>
      <c r="W189" s="106" t="s">
        <v>2302</v>
      </c>
      <c r="X189" s="5">
        <v>43879.436493055553</v>
      </c>
      <c r="Y189" s="133">
        <f t="shared" si="2"/>
        <v>299</v>
      </c>
    </row>
    <row r="190" spans="1:25" x14ac:dyDescent="0.3">
      <c r="A190" s="107">
        <v>263</v>
      </c>
      <c r="B190" s="108" t="s">
        <v>75</v>
      </c>
      <c r="C190" s="109">
        <v>43342.495636574073</v>
      </c>
      <c r="D190" s="108" t="s">
        <v>661</v>
      </c>
      <c r="E190" s="108" t="s">
        <v>46</v>
      </c>
      <c r="F190" s="110">
        <v>22</v>
      </c>
      <c r="G190" s="108" t="s">
        <v>39</v>
      </c>
      <c r="H190" s="110">
        <v>919</v>
      </c>
      <c r="I190" s="108" t="s">
        <v>887</v>
      </c>
      <c r="J190" s="108" t="s">
        <v>49</v>
      </c>
      <c r="K190" s="108"/>
      <c r="L190" s="108" t="s">
        <v>2294</v>
      </c>
      <c r="M190" s="108"/>
      <c r="N190" s="108" t="s">
        <v>2296</v>
      </c>
      <c r="O190" s="111" t="b">
        <v>0</v>
      </c>
      <c r="P190" s="108" t="s">
        <v>2343</v>
      </c>
      <c r="Q190" s="108" t="s">
        <v>32</v>
      </c>
      <c r="R190" s="112">
        <v>5763.6</v>
      </c>
      <c r="S190" s="113">
        <v>1319864.3999999999</v>
      </c>
      <c r="T190" s="108" t="s">
        <v>2297</v>
      </c>
      <c r="U190" s="112">
        <v>5763.6</v>
      </c>
      <c r="V190" s="111"/>
      <c r="W190" s="114" t="s">
        <v>2302</v>
      </c>
      <c r="X190" s="115">
        <v>43797.584062499998</v>
      </c>
      <c r="Y190" s="133">
        <f t="shared" si="2"/>
        <v>22</v>
      </c>
    </row>
    <row r="191" spans="1:25" x14ac:dyDescent="0.3">
      <c r="A191" s="107">
        <v>265</v>
      </c>
      <c r="B191" s="108" t="s">
        <v>75</v>
      </c>
      <c r="C191" s="109">
        <v>43342.825810185182</v>
      </c>
      <c r="D191" s="108" t="s">
        <v>1030</v>
      </c>
      <c r="E191" s="108" t="s">
        <v>46</v>
      </c>
      <c r="F191" s="110">
        <v>349</v>
      </c>
      <c r="G191" s="108" t="s">
        <v>39</v>
      </c>
      <c r="H191" s="110">
        <v>931</v>
      </c>
      <c r="I191" s="108" t="s">
        <v>887</v>
      </c>
      <c r="J191" s="108" t="s">
        <v>654</v>
      </c>
      <c r="K191" s="108"/>
      <c r="L191" s="108" t="s">
        <v>2294</v>
      </c>
      <c r="M191" s="108"/>
      <c r="N191" s="108" t="s">
        <v>2296</v>
      </c>
      <c r="O191" s="111" t="b">
        <v>0</v>
      </c>
      <c r="P191" s="108" t="s">
        <v>2343</v>
      </c>
      <c r="Q191" s="108" t="s">
        <v>167</v>
      </c>
      <c r="R191" s="112">
        <v>399</v>
      </c>
      <c r="S191" s="113">
        <v>0</v>
      </c>
      <c r="T191" s="108" t="s">
        <v>2329</v>
      </c>
      <c r="U191" s="112">
        <v>0</v>
      </c>
      <c r="V191" s="111"/>
      <c r="W191" s="114" t="s">
        <v>2302</v>
      </c>
      <c r="X191" s="115">
        <v>43879.43608796296</v>
      </c>
      <c r="Y191" s="133">
        <f t="shared" si="2"/>
        <v>349</v>
      </c>
    </row>
    <row r="192" spans="1:25" x14ac:dyDescent="0.3">
      <c r="A192" s="101">
        <v>266</v>
      </c>
      <c r="B192" s="102" t="s">
        <v>199</v>
      </c>
      <c r="C192" s="103">
        <v>43343.561597222222</v>
      </c>
      <c r="D192" s="102" t="s">
        <v>734</v>
      </c>
      <c r="E192" s="102" t="s">
        <v>46</v>
      </c>
      <c r="F192" s="2">
        <v>81</v>
      </c>
      <c r="G192" s="102" t="s">
        <v>2310</v>
      </c>
      <c r="H192" s="2">
        <v>439</v>
      </c>
      <c r="I192" s="102" t="s">
        <v>887</v>
      </c>
      <c r="J192" s="102" t="s">
        <v>2293</v>
      </c>
      <c r="K192" s="102"/>
      <c r="L192" s="102" t="s">
        <v>2307</v>
      </c>
      <c r="M192" s="102"/>
      <c r="N192" s="102" t="s">
        <v>2296</v>
      </c>
      <c r="O192" s="1" t="b">
        <v>0</v>
      </c>
      <c r="P192" s="102" t="s">
        <v>2321</v>
      </c>
      <c r="Q192" s="102" t="s">
        <v>32</v>
      </c>
      <c r="R192" s="104">
        <v>2692.33</v>
      </c>
      <c r="S192" s="105">
        <v>554889.21299999999</v>
      </c>
      <c r="T192" s="102" t="s">
        <v>2297</v>
      </c>
      <c r="U192" s="104">
        <v>2423.0970000000002</v>
      </c>
      <c r="V192" s="1"/>
      <c r="W192" s="106" t="s">
        <v>2302</v>
      </c>
      <c r="X192" s="5">
        <v>43797.58457175926</v>
      </c>
      <c r="Y192" s="133">
        <f t="shared" si="2"/>
        <v>81</v>
      </c>
    </row>
    <row r="193" spans="1:25" x14ac:dyDescent="0.3">
      <c r="A193" s="101">
        <v>267</v>
      </c>
      <c r="B193" s="102" t="s">
        <v>365</v>
      </c>
      <c r="C193" s="103">
        <v>43343.746898148151</v>
      </c>
      <c r="D193" s="102" t="s">
        <v>948</v>
      </c>
      <c r="E193" s="102" t="s">
        <v>948</v>
      </c>
      <c r="F193" s="2">
        <v>271</v>
      </c>
      <c r="G193" s="102" t="s">
        <v>39</v>
      </c>
      <c r="H193" s="2">
        <v>914</v>
      </c>
      <c r="I193" s="102" t="s">
        <v>887</v>
      </c>
      <c r="J193" s="102" t="s">
        <v>654</v>
      </c>
      <c r="K193" s="102"/>
      <c r="L193" s="102" t="s">
        <v>2307</v>
      </c>
      <c r="M193" s="102"/>
      <c r="N193" s="102" t="s">
        <v>2296</v>
      </c>
      <c r="O193" s="1" t="b">
        <v>0</v>
      </c>
      <c r="P193" s="102" t="s">
        <v>2357</v>
      </c>
      <c r="Q193" s="102" t="s">
        <v>167</v>
      </c>
      <c r="R193" s="104">
        <v>4752</v>
      </c>
      <c r="S193" s="105">
        <v>1088208</v>
      </c>
      <c r="T193" s="102" t="s">
        <v>2297</v>
      </c>
      <c r="U193" s="104">
        <v>4752</v>
      </c>
      <c r="V193" s="1"/>
      <c r="W193" s="106" t="s">
        <v>2302</v>
      </c>
      <c r="X193" s="5">
        <v>44056.512430555558</v>
      </c>
      <c r="Y193" s="133">
        <f t="shared" si="2"/>
        <v>271</v>
      </c>
    </row>
    <row r="194" spans="1:25" x14ac:dyDescent="0.3">
      <c r="A194" s="101">
        <v>268</v>
      </c>
      <c r="B194" s="102" t="s">
        <v>365</v>
      </c>
      <c r="C194" s="103">
        <v>43343.749675925923</v>
      </c>
      <c r="D194" s="102" t="s">
        <v>693</v>
      </c>
      <c r="E194" s="102" t="s">
        <v>46</v>
      </c>
      <c r="F194" s="2">
        <v>38</v>
      </c>
      <c r="G194" s="102" t="s">
        <v>55</v>
      </c>
      <c r="H194" s="2">
        <v>639</v>
      </c>
      <c r="I194" s="102" t="s">
        <v>887</v>
      </c>
      <c r="J194" s="102" t="s">
        <v>654</v>
      </c>
      <c r="K194" s="102"/>
      <c r="L194" s="102" t="s">
        <v>2307</v>
      </c>
      <c r="M194" s="102"/>
      <c r="N194" s="102" t="s">
        <v>2296</v>
      </c>
      <c r="O194" s="1" t="b">
        <v>0</v>
      </c>
      <c r="P194" s="102" t="s">
        <v>2357</v>
      </c>
      <c r="Q194" s="102" t="s">
        <v>167</v>
      </c>
      <c r="R194" s="104">
        <v>15744</v>
      </c>
      <c r="S194" s="105">
        <v>3605376</v>
      </c>
      <c r="T194" s="102" t="s">
        <v>2329</v>
      </c>
      <c r="U194" s="104">
        <v>15744</v>
      </c>
      <c r="V194" s="1"/>
      <c r="W194" s="106" t="s">
        <v>2335</v>
      </c>
      <c r="X194" s="5">
        <v>43797.60255787037</v>
      </c>
      <c r="Y194" s="133" t="e">
        <f t="shared" ref="Y194:Y257" si="3">VLOOKUP(F194,h_project,1,FALSE)</f>
        <v>#N/A</v>
      </c>
    </row>
    <row r="195" spans="1:25" x14ac:dyDescent="0.3">
      <c r="A195" s="107">
        <v>269</v>
      </c>
      <c r="B195" s="108" t="s">
        <v>57</v>
      </c>
      <c r="C195" s="109">
        <v>43346.509375000001</v>
      </c>
      <c r="D195" s="108" t="s">
        <v>924</v>
      </c>
      <c r="E195" s="108" t="s">
        <v>924</v>
      </c>
      <c r="F195" s="110">
        <v>252</v>
      </c>
      <c r="G195" s="108" t="s">
        <v>55</v>
      </c>
      <c r="H195" s="110">
        <v>945</v>
      </c>
      <c r="I195" s="108" t="s">
        <v>887</v>
      </c>
      <c r="J195" s="108" t="s">
        <v>663</v>
      </c>
      <c r="K195" s="108"/>
      <c r="L195" s="108" t="s">
        <v>2307</v>
      </c>
      <c r="M195" s="108"/>
      <c r="N195" s="108" t="s">
        <v>2296</v>
      </c>
      <c r="O195" s="111" t="b">
        <v>0</v>
      </c>
      <c r="P195" s="108" t="s">
        <v>2462</v>
      </c>
      <c r="Q195" s="108" t="s">
        <v>167</v>
      </c>
      <c r="R195" s="112">
        <v>2516.2199999999998</v>
      </c>
      <c r="S195" s="113">
        <v>518588.82</v>
      </c>
      <c r="T195" s="108" t="s">
        <v>2297</v>
      </c>
      <c r="U195" s="112">
        <v>2264.58</v>
      </c>
      <c r="V195" s="111"/>
      <c r="W195" s="114" t="s">
        <v>2302</v>
      </c>
      <c r="X195" s="115">
        <v>44056.510995370372</v>
      </c>
      <c r="Y195" s="133">
        <f t="shared" si="3"/>
        <v>252</v>
      </c>
    </row>
    <row r="196" spans="1:25" x14ac:dyDescent="0.3">
      <c r="A196" s="101">
        <v>270</v>
      </c>
      <c r="B196" s="102" t="s">
        <v>234</v>
      </c>
      <c r="C196" s="103">
        <v>43347.587118055555</v>
      </c>
      <c r="D196" s="102" t="s">
        <v>968</v>
      </c>
      <c r="E196" s="102" t="s">
        <v>46</v>
      </c>
      <c r="F196" s="2">
        <v>293</v>
      </c>
      <c r="G196" s="102" t="s">
        <v>674</v>
      </c>
      <c r="H196" s="2">
        <v>621</v>
      </c>
      <c r="I196" s="102" t="s">
        <v>887</v>
      </c>
      <c r="J196" s="102" t="s">
        <v>654</v>
      </c>
      <c r="K196" s="102"/>
      <c r="L196" s="102" t="s">
        <v>2294</v>
      </c>
      <c r="M196" s="102"/>
      <c r="N196" s="102" t="s">
        <v>2296</v>
      </c>
      <c r="O196" s="1" t="b">
        <v>0</v>
      </c>
      <c r="P196" s="102" t="s">
        <v>2343</v>
      </c>
      <c r="Q196" s="102" t="s">
        <v>167</v>
      </c>
      <c r="R196" s="104">
        <v>380</v>
      </c>
      <c r="S196" s="105">
        <v>0</v>
      </c>
      <c r="T196" s="102" t="s">
        <v>2329</v>
      </c>
      <c r="U196" s="104">
        <v>0</v>
      </c>
      <c r="V196" s="1"/>
      <c r="W196" s="106" t="s">
        <v>2302</v>
      </c>
      <c r="X196" s="5">
        <v>43879.436400462961</v>
      </c>
      <c r="Y196" s="133">
        <f t="shared" si="3"/>
        <v>293</v>
      </c>
    </row>
    <row r="197" spans="1:25" x14ac:dyDescent="0.3">
      <c r="A197" s="101">
        <v>271</v>
      </c>
      <c r="B197" s="102" t="s">
        <v>75</v>
      </c>
      <c r="C197" s="103">
        <v>43347.784502314818</v>
      </c>
      <c r="D197" s="102" t="s">
        <v>1032</v>
      </c>
      <c r="E197" s="102" t="s">
        <v>46</v>
      </c>
      <c r="F197" s="2">
        <v>350</v>
      </c>
      <c r="G197" s="102" t="s">
        <v>39</v>
      </c>
      <c r="H197" s="2">
        <v>931</v>
      </c>
      <c r="I197" s="102" t="s">
        <v>887</v>
      </c>
      <c r="J197" s="102" t="s">
        <v>654</v>
      </c>
      <c r="K197" s="102"/>
      <c r="L197" s="102" t="s">
        <v>2294</v>
      </c>
      <c r="M197" s="102"/>
      <c r="N197" s="102" t="s">
        <v>2296</v>
      </c>
      <c r="O197" s="1" t="b">
        <v>0</v>
      </c>
      <c r="P197" s="102" t="s">
        <v>2343</v>
      </c>
      <c r="Q197" s="102" t="s">
        <v>2319</v>
      </c>
      <c r="R197" s="104">
        <v>0</v>
      </c>
      <c r="S197" s="105">
        <v>0</v>
      </c>
      <c r="T197" s="102" t="s">
        <v>2329</v>
      </c>
      <c r="U197" s="104">
        <v>0</v>
      </c>
      <c r="V197" s="1"/>
      <c r="W197" s="106" t="s">
        <v>2302</v>
      </c>
      <c r="X197" s="5">
        <v>43368.558796296296</v>
      </c>
      <c r="Y197" s="133">
        <f t="shared" si="3"/>
        <v>350</v>
      </c>
    </row>
    <row r="198" spans="1:25" x14ac:dyDescent="0.3">
      <c r="A198" s="107">
        <v>272</v>
      </c>
      <c r="B198" s="108" t="s">
        <v>117</v>
      </c>
      <c r="C198" s="109">
        <v>43349.491111111114</v>
      </c>
      <c r="D198" s="108" t="s">
        <v>873</v>
      </c>
      <c r="E198" s="108" t="s">
        <v>873</v>
      </c>
      <c r="F198" s="110">
        <v>209</v>
      </c>
      <c r="G198" s="108" t="s">
        <v>85</v>
      </c>
      <c r="H198" s="110">
        <v>636</v>
      </c>
      <c r="I198" s="108" t="s">
        <v>887</v>
      </c>
      <c r="J198" s="108" t="s">
        <v>2293</v>
      </c>
      <c r="K198" s="108"/>
      <c r="L198" s="108" t="s">
        <v>2307</v>
      </c>
      <c r="M198" s="108"/>
      <c r="N198" s="108" t="s">
        <v>2296</v>
      </c>
      <c r="O198" s="111" t="b">
        <v>0</v>
      </c>
      <c r="P198" s="108" t="s">
        <v>2371</v>
      </c>
      <c r="Q198" s="108" t="s">
        <v>167</v>
      </c>
      <c r="R198" s="112">
        <v>3383.9</v>
      </c>
      <c r="S198" s="113">
        <v>697421.79</v>
      </c>
      <c r="T198" s="108" t="s">
        <v>2297</v>
      </c>
      <c r="U198" s="112">
        <v>3045.51</v>
      </c>
      <c r="V198" s="111"/>
      <c r="W198" s="114" t="s">
        <v>2302</v>
      </c>
      <c r="X198" s="115">
        <v>44056.510185185187</v>
      </c>
      <c r="Y198" s="133">
        <f t="shared" si="3"/>
        <v>209</v>
      </c>
    </row>
    <row r="199" spans="1:25" x14ac:dyDescent="0.3">
      <c r="A199" s="101">
        <v>273</v>
      </c>
      <c r="B199" s="102" t="s">
        <v>209</v>
      </c>
      <c r="C199" s="103">
        <v>43350.733761574076</v>
      </c>
      <c r="D199" s="102" t="s">
        <v>2331</v>
      </c>
      <c r="E199" s="102" t="s">
        <v>46</v>
      </c>
      <c r="F199" s="2">
        <v>55</v>
      </c>
      <c r="G199" s="102" t="s">
        <v>2310</v>
      </c>
      <c r="H199" s="2">
        <v>408</v>
      </c>
      <c r="I199" s="102" t="s">
        <v>887</v>
      </c>
      <c r="J199" s="102" t="s">
        <v>2293</v>
      </c>
      <c r="K199" s="102"/>
      <c r="L199" s="102" t="s">
        <v>2307</v>
      </c>
      <c r="M199" s="102"/>
      <c r="N199" s="102" t="s">
        <v>2296</v>
      </c>
      <c r="O199" s="1" t="b">
        <v>0</v>
      </c>
      <c r="P199" s="102" t="s">
        <v>2371</v>
      </c>
      <c r="Q199" s="102" t="s">
        <v>32</v>
      </c>
      <c r="R199" s="104">
        <v>3556.8</v>
      </c>
      <c r="S199" s="105">
        <v>733056.48</v>
      </c>
      <c r="T199" s="102" t="s">
        <v>2297</v>
      </c>
      <c r="U199" s="104">
        <v>3201.12</v>
      </c>
      <c r="V199" s="1"/>
      <c r="W199" s="106" t="s">
        <v>2302</v>
      </c>
      <c r="X199" s="5">
        <v>43879.436342592591</v>
      </c>
      <c r="Y199" s="133">
        <f t="shared" si="3"/>
        <v>55</v>
      </c>
    </row>
    <row r="200" spans="1:25" x14ac:dyDescent="0.3">
      <c r="A200" s="107">
        <v>274</v>
      </c>
      <c r="B200" s="108" t="s">
        <v>273</v>
      </c>
      <c r="C200" s="109">
        <v>43353.801018518519</v>
      </c>
      <c r="D200" s="108" t="s">
        <v>774</v>
      </c>
      <c r="E200" s="108" t="s">
        <v>46</v>
      </c>
      <c r="F200" s="110">
        <v>125</v>
      </c>
      <c r="G200" s="108" t="s">
        <v>55</v>
      </c>
      <c r="H200" s="110">
        <v>985</v>
      </c>
      <c r="I200" s="108" t="s">
        <v>887</v>
      </c>
      <c r="J200" s="108" t="s">
        <v>2293</v>
      </c>
      <c r="K200" s="108"/>
      <c r="L200" s="108" t="s">
        <v>2307</v>
      </c>
      <c r="M200" s="108"/>
      <c r="N200" s="108" t="s">
        <v>2296</v>
      </c>
      <c r="O200" s="111" t="b">
        <v>0</v>
      </c>
      <c r="P200" s="108" t="s">
        <v>2321</v>
      </c>
      <c r="Q200" s="108" t="s">
        <v>167</v>
      </c>
      <c r="R200" s="112">
        <v>2945</v>
      </c>
      <c r="S200" s="113">
        <v>606964.5</v>
      </c>
      <c r="T200" s="108" t="s">
        <v>2297</v>
      </c>
      <c r="U200" s="112">
        <v>2650.5</v>
      </c>
      <c r="V200" s="111"/>
      <c r="W200" s="114" t="s">
        <v>2302</v>
      </c>
      <c r="X200" s="115">
        <v>43706.535162037035</v>
      </c>
      <c r="Y200" s="133">
        <f t="shared" si="3"/>
        <v>125</v>
      </c>
    </row>
    <row r="201" spans="1:25" x14ac:dyDescent="0.3">
      <c r="A201" s="107">
        <v>275</v>
      </c>
      <c r="B201" s="108" t="s">
        <v>157</v>
      </c>
      <c r="C201" s="109">
        <v>43354.551423611112</v>
      </c>
      <c r="D201" s="108" t="s">
        <v>938</v>
      </c>
      <c r="E201" s="108" t="s">
        <v>46</v>
      </c>
      <c r="F201" s="110">
        <v>260</v>
      </c>
      <c r="G201" s="108" t="s">
        <v>85</v>
      </c>
      <c r="H201" s="110">
        <v>893</v>
      </c>
      <c r="I201" s="108" t="s">
        <v>887</v>
      </c>
      <c r="J201" s="108" t="s">
        <v>2293</v>
      </c>
      <c r="K201" s="108"/>
      <c r="L201" s="108" t="s">
        <v>2307</v>
      </c>
      <c r="M201" s="108"/>
      <c r="N201" s="108" t="s">
        <v>2296</v>
      </c>
      <c r="O201" s="111" t="b">
        <v>0</v>
      </c>
      <c r="P201" s="108" t="s">
        <v>2371</v>
      </c>
      <c r="Q201" s="108" t="s">
        <v>32</v>
      </c>
      <c r="R201" s="112">
        <v>4396.6000000000004</v>
      </c>
      <c r="S201" s="113">
        <v>1006821.4</v>
      </c>
      <c r="T201" s="108" t="s">
        <v>2297</v>
      </c>
      <c r="U201" s="112">
        <v>4396.6000000000004</v>
      </c>
      <c r="V201" s="111"/>
      <c r="W201" s="114" t="s">
        <v>2302</v>
      </c>
      <c r="X201" s="115">
        <v>43879.436203703706</v>
      </c>
      <c r="Y201" s="133">
        <f t="shared" si="3"/>
        <v>260</v>
      </c>
    </row>
    <row r="202" spans="1:25" x14ac:dyDescent="0.3">
      <c r="A202" s="101">
        <v>276</v>
      </c>
      <c r="B202" s="102" t="s">
        <v>884</v>
      </c>
      <c r="C202" s="103">
        <v>43355.407997685186</v>
      </c>
      <c r="D202" s="102" t="s">
        <v>1051</v>
      </c>
      <c r="E202" s="102" t="s">
        <v>46</v>
      </c>
      <c r="F202" s="2">
        <v>365</v>
      </c>
      <c r="G202" s="102" t="s">
        <v>660</v>
      </c>
      <c r="H202" s="2">
        <v>704</v>
      </c>
      <c r="I202" s="102" t="s">
        <v>887</v>
      </c>
      <c r="J202" s="102" t="s">
        <v>765</v>
      </c>
      <c r="K202" s="102"/>
      <c r="L202" s="102" t="s">
        <v>2307</v>
      </c>
      <c r="M202" s="102"/>
      <c r="N202" s="102" t="s">
        <v>2296</v>
      </c>
      <c r="O202" s="1" t="b">
        <v>1</v>
      </c>
      <c r="P202" s="102" t="s">
        <v>2321</v>
      </c>
      <c r="Q202" s="102" t="s">
        <v>167</v>
      </c>
      <c r="R202" s="104">
        <v>40.85</v>
      </c>
      <c r="S202" s="105">
        <v>0</v>
      </c>
      <c r="T202" s="102" t="s">
        <v>2329</v>
      </c>
      <c r="U202" s="104">
        <v>0</v>
      </c>
      <c r="V202" s="1"/>
      <c r="W202" s="106" t="s">
        <v>2302</v>
      </c>
      <c r="X202" s="5">
        <v>43879.436192129629</v>
      </c>
      <c r="Y202" s="133">
        <f t="shared" si="3"/>
        <v>365</v>
      </c>
    </row>
    <row r="203" spans="1:25" x14ac:dyDescent="0.3">
      <c r="A203" s="107">
        <v>277</v>
      </c>
      <c r="B203" s="108" t="s">
        <v>381</v>
      </c>
      <c r="C203" s="109">
        <v>43356.43959490741</v>
      </c>
      <c r="D203" s="108" t="s">
        <v>380</v>
      </c>
      <c r="E203" s="108" t="s">
        <v>380</v>
      </c>
      <c r="F203" s="110">
        <v>254</v>
      </c>
      <c r="G203" s="108" t="s">
        <v>123</v>
      </c>
      <c r="H203" s="110">
        <v>805</v>
      </c>
      <c r="I203" s="108" t="s">
        <v>887</v>
      </c>
      <c r="J203" s="108" t="s">
        <v>654</v>
      </c>
      <c r="K203" s="108"/>
      <c r="L203" s="108" t="s">
        <v>2294</v>
      </c>
      <c r="M203" s="108" t="s">
        <v>2385</v>
      </c>
      <c r="N203" s="108" t="s">
        <v>2296</v>
      </c>
      <c r="O203" s="111" t="b">
        <v>0</v>
      </c>
      <c r="P203" s="108" t="s">
        <v>402</v>
      </c>
      <c r="Q203" s="108" t="s">
        <v>167</v>
      </c>
      <c r="R203" s="112">
        <v>2827.07</v>
      </c>
      <c r="S203" s="113">
        <v>582659.12699999998</v>
      </c>
      <c r="T203" s="108" t="s">
        <v>2297</v>
      </c>
      <c r="U203" s="112">
        <v>2544.3629999999998</v>
      </c>
      <c r="V203" s="111"/>
      <c r="W203" s="114" t="s">
        <v>2302</v>
      </c>
      <c r="X203" s="115">
        <v>43797.599166666667</v>
      </c>
      <c r="Y203" s="133">
        <f t="shared" si="3"/>
        <v>254</v>
      </c>
    </row>
    <row r="204" spans="1:25" x14ac:dyDescent="0.3">
      <c r="A204" s="101">
        <v>278</v>
      </c>
      <c r="B204" s="102" t="s">
        <v>884</v>
      </c>
      <c r="C204" s="103">
        <v>43356.498506944445</v>
      </c>
      <c r="D204" s="102" t="s">
        <v>1057</v>
      </c>
      <c r="E204" s="102" t="s">
        <v>46</v>
      </c>
      <c r="F204" s="2">
        <v>372</v>
      </c>
      <c r="G204" s="102" t="s">
        <v>85</v>
      </c>
      <c r="H204" s="2">
        <v>645</v>
      </c>
      <c r="I204" s="102" t="s">
        <v>887</v>
      </c>
      <c r="J204" s="102" t="s">
        <v>765</v>
      </c>
      <c r="K204" s="102"/>
      <c r="L204" s="102" t="s">
        <v>2307</v>
      </c>
      <c r="M204" s="102"/>
      <c r="N204" s="102" t="s">
        <v>2296</v>
      </c>
      <c r="O204" s="1" t="b">
        <v>1</v>
      </c>
      <c r="P204" s="102" t="s">
        <v>2357</v>
      </c>
      <c r="Q204" s="102" t="s">
        <v>167</v>
      </c>
      <c r="R204" s="104">
        <v>12</v>
      </c>
      <c r="S204" s="105">
        <v>0</v>
      </c>
      <c r="T204" s="102" t="s">
        <v>2329</v>
      </c>
      <c r="U204" s="104">
        <v>0</v>
      </c>
      <c r="V204" s="1"/>
      <c r="W204" s="106" t="s">
        <v>2302</v>
      </c>
      <c r="X204" s="5">
        <v>43879.436226851853</v>
      </c>
      <c r="Y204" s="133">
        <f t="shared" si="3"/>
        <v>372</v>
      </c>
    </row>
    <row r="205" spans="1:25" x14ac:dyDescent="0.3">
      <c r="A205" s="101">
        <v>279</v>
      </c>
      <c r="B205" s="102" t="s">
        <v>310</v>
      </c>
      <c r="C205" s="103">
        <v>43360.472928240742</v>
      </c>
      <c r="D205" s="102" t="s">
        <v>872</v>
      </c>
      <c r="E205" s="102" t="s">
        <v>46</v>
      </c>
      <c r="F205" s="2">
        <v>208</v>
      </c>
      <c r="G205" s="102" t="s">
        <v>85</v>
      </c>
      <c r="H205" s="2">
        <v>641</v>
      </c>
      <c r="I205" s="102" t="s">
        <v>887</v>
      </c>
      <c r="J205" s="102" t="s">
        <v>2293</v>
      </c>
      <c r="K205" s="102"/>
      <c r="L205" s="102" t="s">
        <v>2307</v>
      </c>
      <c r="M205" s="102"/>
      <c r="N205" s="102" t="s">
        <v>2296</v>
      </c>
      <c r="O205" s="1" t="b">
        <v>0</v>
      </c>
      <c r="P205" s="102" t="s">
        <v>2321</v>
      </c>
      <c r="Q205" s="102" t="s">
        <v>32</v>
      </c>
      <c r="R205" s="104">
        <v>1309</v>
      </c>
      <c r="S205" s="105">
        <v>239827</v>
      </c>
      <c r="T205" s="102" t="s">
        <v>2297</v>
      </c>
      <c r="U205" s="104">
        <v>1047</v>
      </c>
      <c r="V205" s="1"/>
      <c r="W205" s="106" t="s">
        <v>2302</v>
      </c>
      <c r="X205" s="5">
        <v>43797.585868055554</v>
      </c>
      <c r="Y205" s="133">
        <f t="shared" si="3"/>
        <v>208</v>
      </c>
    </row>
    <row r="206" spans="1:25" x14ac:dyDescent="0.3">
      <c r="A206" s="107">
        <v>283</v>
      </c>
      <c r="B206" s="108" t="s">
        <v>75</v>
      </c>
      <c r="C206" s="109">
        <v>43362.443831018521</v>
      </c>
      <c r="D206" s="108" t="s">
        <v>1030</v>
      </c>
      <c r="E206" s="108" t="s">
        <v>46</v>
      </c>
      <c r="F206" s="110">
        <v>349</v>
      </c>
      <c r="G206" s="108" t="s">
        <v>39</v>
      </c>
      <c r="H206" s="110">
        <v>931</v>
      </c>
      <c r="I206" s="108" t="s">
        <v>887</v>
      </c>
      <c r="J206" s="108" t="s">
        <v>654</v>
      </c>
      <c r="K206" s="108"/>
      <c r="L206" s="108" t="s">
        <v>2294</v>
      </c>
      <c r="M206" s="108"/>
      <c r="N206" s="108" t="s">
        <v>2296</v>
      </c>
      <c r="O206" s="111" t="b">
        <v>0</v>
      </c>
      <c r="P206" s="108" t="s">
        <v>2343</v>
      </c>
      <c r="Q206" s="108" t="s">
        <v>32</v>
      </c>
      <c r="R206" s="112">
        <v>571.55999999999995</v>
      </c>
      <c r="S206" s="113">
        <v>0</v>
      </c>
      <c r="T206" s="108" t="s">
        <v>2329</v>
      </c>
      <c r="U206" s="112">
        <v>0</v>
      </c>
      <c r="V206" s="111"/>
      <c r="W206" s="114" t="s">
        <v>2302</v>
      </c>
      <c r="X206" s="115">
        <v>43879.436400462961</v>
      </c>
      <c r="Y206" s="133">
        <f t="shared" si="3"/>
        <v>349</v>
      </c>
    </row>
    <row r="207" spans="1:25" x14ac:dyDescent="0.3">
      <c r="A207" s="107">
        <v>284</v>
      </c>
      <c r="B207" s="108" t="s">
        <v>884</v>
      </c>
      <c r="C207" s="109">
        <v>43362.44630787037</v>
      </c>
      <c r="D207" s="108" t="s">
        <v>1053</v>
      </c>
      <c r="E207" s="108" t="s">
        <v>46</v>
      </c>
      <c r="F207" s="110">
        <v>367</v>
      </c>
      <c r="G207" s="108" t="s">
        <v>660</v>
      </c>
      <c r="H207" s="110">
        <v>34</v>
      </c>
      <c r="I207" s="108" t="s">
        <v>887</v>
      </c>
      <c r="J207" s="108" t="s">
        <v>765</v>
      </c>
      <c r="K207" s="108"/>
      <c r="L207" s="108" t="s">
        <v>2307</v>
      </c>
      <c r="M207" s="108"/>
      <c r="N207" s="108" t="s">
        <v>2296</v>
      </c>
      <c r="O207" s="111" t="b">
        <v>1</v>
      </c>
      <c r="P207" s="108" t="s">
        <v>2321</v>
      </c>
      <c r="Q207" s="108" t="s">
        <v>167</v>
      </c>
      <c r="R207" s="112">
        <v>32</v>
      </c>
      <c r="S207" s="113">
        <v>0</v>
      </c>
      <c r="T207" s="108" t="s">
        <v>2329</v>
      </c>
      <c r="U207" s="112">
        <v>0</v>
      </c>
      <c r="V207" s="111"/>
      <c r="W207" s="114" t="s">
        <v>2302</v>
      </c>
      <c r="X207" s="115">
        <v>43879.436331018522</v>
      </c>
      <c r="Y207" s="133">
        <f t="shared" si="3"/>
        <v>367</v>
      </c>
    </row>
    <row r="208" spans="1:25" x14ac:dyDescent="0.3">
      <c r="A208" s="101">
        <v>286</v>
      </c>
      <c r="B208" s="102" t="s">
        <v>225</v>
      </c>
      <c r="C208" s="103">
        <v>43362.458784722221</v>
      </c>
      <c r="D208" s="102" t="s">
        <v>1024</v>
      </c>
      <c r="E208" s="102" t="s">
        <v>46</v>
      </c>
      <c r="F208" s="2">
        <v>341</v>
      </c>
      <c r="G208" s="102" t="s">
        <v>39</v>
      </c>
      <c r="H208" s="2">
        <v>832</v>
      </c>
      <c r="I208" s="102" t="s">
        <v>887</v>
      </c>
      <c r="J208" s="102" t="s">
        <v>765</v>
      </c>
      <c r="K208" s="102"/>
      <c r="L208" s="102" t="s">
        <v>2307</v>
      </c>
      <c r="M208" s="102"/>
      <c r="N208" s="102" t="s">
        <v>2296</v>
      </c>
      <c r="O208" s="1" t="b">
        <v>0</v>
      </c>
      <c r="P208" s="102" t="s">
        <v>2343</v>
      </c>
      <c r="Q208" s="102" t="s">
        <v>167</v>
      </c>
      <c r="R208" s="104">
        <v>50</v>
      </c>
      <c r="S208" s="105">
        <v>0</v>
      </c>
      <c r="T208" s="102" t="s">
        <v>2329</v>
      </c>
      <c r="U208" s="104">
        <v>0</v>
      </c>
      <c r="V208" s="1"/>
      <c r="W208" s="106" t="s">
        <v>2302</v>
      </c>
      <c r="X208" s="5">
        <v>43797.592222222222</v>
      </c>
      <c r="Y208" s="133">
        <f t="shared" si="3"/>
        <v>341</v>
      </c>
    </row>
    <row r="209" spans="1:25" x14ac:dyDescent="0.3">
      <c r="A209" s="101">
        <v>287</v>
      </c>
      <c r="B209" s="102" t="s">
        <v>126</v>
      </c>
      <c r="C209" s="103">
        <v>43362.502812500003</v>
      </c>
      <c r="D209" s="102" t="s">
        <v>982</v>
      </c>
      <c r="E209" s="102" t="s">
        <v>46</v>
      </c>
      <c r="F209" s="2">
        <v>304</v>
      </c>
      <c r="G209" s="102" t="s">
        <v>123</v>
      </c>
      <c r="H209" s="2">
        <v>700</v>
      </c>
      <c r="I209" s="102" t="s">
        <v>887</v>
      </c>
      <c r="J209" s="102" t="s">
        <v>654</v>
      </c>
      <c r="K209" s="102"/>
      <c r="L209" s="102" t="s">
        <v>2307</v>
      </c>
      <c r="M209" s="102"/>
      <c r="N209" s="102" t="s">
        <v>2296</v>
      </c>
      <c r="O209" s="1" t="b">
        <v>0</v>
      </c>
      <c r="P209" s="102" t="s">
        <v>402</v>
      </c>
      <c r="Q209" s="102" t="s">
        <v>167</v>
      </c>
      <c r="R209" s="104">
        <v>154.76</v>
      </c>
      <c r="S209" s="105">
        <v>0</v>
      </c>
      <c r="T209" s="102" t="s">
        <v>2329</v>
      </c>
      <c r="U209" s="104">
        <v>0</v>
      </c>
      <c r="V209" s="1"/>
      <c r="W209" s="106" t="s">
        <v>2302</v>
      </c>
      <c r="X209" s="5">
        <v>43797.603379629632</v>
      </c>
      <c r="Y209" s="133">
        <f t="shared" si="3"/>
        <v>304</v>
      </c>
    </row>
    <row r="210" spans="1:25" x14ac:dyDescent="0.3">
      <c r="A210" s="101">
        <v>288</v>
      </c>
      <c r="B210" s="1" t="s">
        <v>381</v>
      </c>
      <c r="C210" s="1">
        <v>43362.526365740741</v>
      </c>
      <c r="D210" s="1" t="s">
        <v>898</v>
      </c>
      <c r="E210" s="1" t="s">
        <v>46</v>
      </c>
      <c r="F210" s="2">
        <v>234</v>
      </c>
      <c r="G210" s="1" t="s">
        <v>674</v>
      </c>
      <c r="H210" s="2">
        <v>672</v>
      </c>
      <c r="I210" s="1" t="s">
        <v>887</v>
      </c>
      <c r="J210" s="1" t="s">
        <v>2293</v>
      </c>
      <c r="K210" s="1"/>
      <c r="L210" s="1" t="s">
        <v>2294</v>
      </c>
      <c r="M210" s="1" t="s">
        <v>2386</v>
      </c>
      <c r="N210" s="1" t="s">
        <v>2296</v>
      </c>
      <c r="O210" s="1" t="b">
        <v>0</v>
      </c>
      <c r="P210" s="1" t="s">
        <v>2387</v>
      </c>
      <c r="Q210" s="1" t="s">
        <v>32</v>
      </c>
      <c r="R210" s="1">
        <v>1175</v>
      </c>
      <c r="S210" s="1">
        <v>215216</v>
      </c>
      <c r="T210" s="1" t="s">
        <v>2329</v>
      </c>
      <c r="U210" s="1">
        <v>940</v>
      </c>
      <c r="V210" s="1"/>
      <c r="W210" s="1" t="s">
        <v>2328</v>
      </c>
      <c r="X210" s="5">
        <v>43699.858842592592</v>
      </c>
      <c r="Y210" s="133">
        <f t="shared" si="3"/>
        <v>234</v>
      </c>
    </row>
    <row r="211" spans="1:25" x14ac:dyDescent="0.3">
      <c r="A211" s="101">
        <v>289</v>
      </c>
      <c r="B211" s="102" t="s">
        <v>225</v>
      </c>
      <c r="C211" s="103">
        <v>43362.542581018519</v>
      </c>
      <c r="D211" s="102" t="s">
        <v>959</v>
      </c>
      <c r="E211" s="102" t="s">
        <v>959</v>
      </c>
      <c r="F211" s="2">
        <v>283</v>
      </c>
      <c r="G211" s="102" t="s">
        <v>39</v>
      </c>
      <c r="H211" s="2">
        <v>5925</v>
      </c>
      <c r="I211" s="102" t="s">
        <v>887</v>
      </c>
      <c r="J211" s="102" t="s">
        <v>654</v>
      </c>
      <c r="K211" s="102"/>
      <c r="L211" s="102" t="s">
        <v>2294</v>
      </c>
      <c r="M211" s="102"/>
      <c r="N211" s="102" t="s">
        <v>2296</v>
      </c>
      <c r="O211" s="1" t="b">
        <v>0</v>
      </c>
      <c r="P211" s="102" t="s">
        <v>2343</v>
      </c>
      <c r="Q211" s="102" t="s">
        <v>167</v>
      </c>
      <c r="R211" s="104">
        <v>8738.7999999999993</v>
      </c>
      <c r="S211" s="105">
        <v>2001185.2</v>
      </c>
      <c r="T211" s="102" t="s">
        <v>2297</v>
      </c>
      <c r="U211" s="104">
        <v>8738.7999999999993</v>
      </c>
      <c r="V211" s="1"/>
      <c r="W211" s="106" t="s">
        <v>2328</v>
      </c>
      <c r="X211" s="5">
        <v>43714.400289351855</v>
      </c>
      <c r="Y211" s="133" t="e">
        <f t="shared" si="3"/>
        <v>#N/A</v>
      </c>
    </row>
    <row r="212" spans="1:25" x14ac:dyDescent="0.3">
      <c r="A212" s="107">
        <v>292</v>
      </c>
      <c r="B212" s="108" t="s">
        <v>884</v>
      </c>
      <c r="C212" s="109">
        <v>43362.694155092591</v>
      </c>
      <c r="D212" s="108" t="s">
        <v>1018</v>
      </c>
      <c r="E212" s="108" t="s">
        <v>46</v>
      </c>
      <c r="F212" s="110">
        <v>338</v>
      </c>
      <c r="G212" s="108" t="s">
        <v>85</v>
      </c>
      <c r="H212" s="110">
        <v>332</v>
      </c>
      <c r="I212" s="108" t="s">
        <v>887</v>
      </c>
      <c r="J212" s="108" t="s">
        <v>765</v>
      </c>
      <c r="K212" s="108"/>
      <c r="L212" s="108" t="s">
        <v>2307</v>
      </c>
      <c r="M212" s="108"/>
      <c r="N212" s="108" t="s">
        <v>2296</v>
      </c>
      <c r="O212" s="111" t="b">
        <v>1</v>
      </c>
      <c r="P212" s="108" t="s">
        <v>2357</v>
      </c>
      <c r="Q212" s="108" t="s">
        <v>167</v>
      </c>
      <c r="R212" s="112">
        <v>24</v>
      </c>
      <c r="S212" s="113">
        <v>0</v>
      </c>
      <c r="T212" s="108" t="s">
        <v>2329</v>
      </c>
      <c r="U212" s="112">
        <v>0</v>
      </c>
      <c r="V212" s="111"/>
      <c r="W212" s="114" t="s">
        <v>2302</v>
      </c>
      <c r="X212" s="115">
        <v>43879.436319444445</v>
      </c>
      <c r="Y212" s="133">
        <f t="shared" si="3"/>
        <v>338</v>
      </c>
    </row>
    <row r="213" spans="1:25" x14ac:dyDescent="0.3">
      <c r="A213" s="101">
        <v>293</v>
      </c>
      <c r="B213" s="102" t="s">
        <v>884</v>
      </c>
      <c r="C213" s="103">
        <v>43363.561249999999</v>
      </c>
      <c r="D213" s="102" t="s">
        <v>1058</v>
      </c>
      <c r="E213" s="102" t="s">
        <v>46</v>
      </c>
      <c r="F213" s="2">
        <v>375</v>
      </c>
      <c r="G213" s="102" t="s">
        <v>660</v>
      </c>
      <c r="H213" s="2">
        <v>704</v>
      </c>
      <c r="I213" s="102" t="s">
        <v>887</v>
      </c>
      <c r="J213" s="102" t="s">
        <v>765</v>
      </c>
      <c r="K213" s="102"/>
      <c r="L213" s="102" t="s">
        <v>2307</v>
      </c>
      <c r="M213" s="102"/>
      <c r="N213" s="102" t="s">
        <v>2296</v>
      </c>
      <c r="O213" s="1" t="b">
        <v>1</v>
      </c>
      <c r="P213" s="102" t="s">
        <v>2321</v>
      </c>
      <c r="Q213" s="102" t="s">
        <v>167</v>
      </c>
      <c r="R213" s="104">
        <v>30.4</v>
      </c>
      <c r="S213" s="105">
        <v>0</v>
      </c>
      <c r="T213" s="102" t="s">
        <v>2329</v>
      </c>
      <c r="U213" s="104">
        <v>0</v>
      </c>
      <c r="V213" s="1"/>
      <c r="W213" s="106" t="s">
        <v>2302</v>
      </c>
      <c r="X213" s="5">
        <v>43879.436423611114</v>
      </c>
      <c r="Y213" s="133">
        <f t="shared" si="3"/>
        <v>375</v>
      </c>
    </row>
    <row r="214" spans="1:25" x14ac:dyDescent="0.3">
      <c r="A214" s="107">
        <v>294</v>
      </c>
      <c r="B214" s="108" t="s">
        <v>267</v>
      </c>
      <c r="C214" s="109">
        <v>43363.740416666667</v>
      </c>
      <c r="D214" s="108" t="s">
        <v>939</v>
      </c>
      <c r="E214" s="108" t="s">
        <v>46</v>
      </c>
      <c r="F214" s="110">
        <v>262</v>
      </c>
      <c r="G214" s="108" t="s">
        <v>660</v>
      </c>
      <c r="H214" s="110">
        <v>408</v>
      </c>
      <c r="I214" s="108" t="s">
        <v>887</v>
      </c>
      <c r="J214" s="108" t="s">
        <v>654</v>
      </c>
      <c r="K214" s="108"/>
      <c r="L214" s="108" t="s">
        <v>2307</v>
      </c>
      <c r="M214" s="108"/>
      <c r="N214" s="108" t="s">
        <v>2296</v>
      </c>
      <c r="O214" s="111" t="b">
        <v>1</v>
      </c>
      <c r="P214" s="108" t="s">
        <v>2321</v>
      </c>
      <c r="Q214" s="108" t="s">
        <v>167</v>
      </c>
      <c r="R214" s="112">
        <v>1660.6</v>
      </c>
      <c r="S214" s="113">
        <v>342249.66</v>
      </c>
      <c r="T214" s="108" t="s">
        <v>2297</v>
      </c>
      <c r="U214" s="112">
        <v>1494.54</v>
      </c>
      <c r="V214" s="111"/>
      <c r="W214" s="114" t="s">
        <v>2302</v>
      </c>
      <c r="X214" s="115">
        <v>43797.592870370368</v>
      </c>
      <c r="Y214" s="133">
        <f t="shared" si="3"/>
        <v>262</v>
      </c>
    </row>
    <row r="215" spans="1:25" x14ac:dyDescent="0.3">
      <c r="A215" s="101">
        <v>295</v>
      </c>
      <c r="B215" s="102" t="s">
        <v>117</v>
      </c>
      <c r="C215" s="103">
        <v>43363.748900462961</v>
      </c>
      <c r="D215" s="102" t="s">
        <v>873</v>
      </c>
      <c r="E215" s="102" t="s">
        <v>873</v>
      </c>
      <c r="F215" s="2">
        <v>209</v>
      </c>
      <c r="G215" s="102" t="s">
        <v>85</v>
      </c>
      <c r="H215" s="2">
        <v>636</v>
      </c>
      <c r="I215" s="102" t="s">
        <v>887</v>
      </c>
      <c r="J215" s="102" t="s">
        <v>2293</v>
      </c>
      <c r="K215" s="102"/>
      <c r="L215" s="102" t="s">
        <v>2307</v>
      </c>
      <c r="M215" s="102"/>
      <c r="N215" s="102" t="s">
        <v>2296</v>
      </c>
      <c r="O215" s="1" t="b">
        <v>0</v>
      </c>
      <c r="P215" s="102" t="s">
        <v>2371</v>
      </c>
      <c r="Q215" s="102" t="s">
        <v>32</v>
      </c>
      <c r="R215" s="104">
        <v>4322.5</v>
      </c>
      <c r="S215" s="105">
        <v>989852.5</v>
      </c>
      <c r="T215" s="102" t="s">
        <v>2297</v>
      </c>
      <c r="U215" s="104">
        <v>4322.5</v>
      </c>
      <c r="V215" s="1"/>
      <c r="W215" s="106" t="s">
        <v>2302</v>
      </c>
      <c r="X215" s="5">
        <v>44056.510196759256</v>
      </c>
      <c r="Y215" s="133">
        <f t="shared" si="3"/>
        <v>209</v>
      </c>
    </row>
    <row r="216" spans="1:25" x14ac:dyDescent="0.3">
      <c r="A216" s="107">
        <v>296</v>
      </c>
      <c r="B216" s="108" t="s">
        <v>267</v>
      </c>
      <c r="C216" s="109">
        <v>43363.770682870374</v>
      </c>
      <c r="D216" s="108" t="s">
        <v>1047</v>
      </c>
      <c r="E216" s="108" t="s">
        <v>46</v>
      </c>
      <c r="F216" s="110">
        <v>361</v>
      </c>
      <c r="G216" s="108" t="s">
        <v>660</v>
      </c>
      <c r="H216" s="110">
        <v>704</v>
      </c>
      <c r="I216" s="108" t="s">
        <v>887</v>
      </c>
      <c r="J216" s="108" t="s">
        <v>654</v>
      </c>
      <c r="K216" s="108"/>
      <c r="L216" s="108" t="s">
        <v>2307</v>
      </c>
      <c r="M216" s="108"/>
      <c r="N216" s="108" t="s">
        <v>2296</v>
      </c>
      <c r="O216" s="111" t="b">
        <v>0</v>
      </c>
      <c r="P216" s="108" t="s">
        <v>2321</v>
      </c>
      <c r="Q216" s="108" t="s">
        <v>167</v>
      </c>
      <c r="R216" s="112">
        <v>54.15</v>
      </c>
      <c r="S216" s="113">
        <v>0</v>
      </c>
      <c r="T216" s="108" t="s">
        <v>2329</v>
      </c>
      <c r="U216" s="112">
        <v>0</v>
      </c>
      <c r="V216" s="111"/>
      <c r="W216" s="114" t="s">
        <v>2302</v>
      </c>
      <c r="X216" s="115">
        <v>43797.59306712963</v>
      </c>
      <c r="Y216" s="133">
        <f t="shared" si="3"/>
        <v>361</v>
      </c>
    </row>
    <row r="217" spans="1:25" x14ac:dyDescent="0.3">
      <c r="A217" s="107">
        <v>297</v>
      </c>
      <c r="B217" s="108" t="s">
        <v>267</v>
      </c>
      <c r="C217" s="109">
        <v>43363.789988425924</v>
      </c>
      <c r="D217" s="108" t="s">
        <v>1048</v>
      </c>
      <c r="E217" s="108" t="s">
        <v>46</v>
      </c>
      <c r="F217" s="110">
        <v>362</v>
      </c>
      <c r="G217" s="108" t="s">
        <v>660</v>
      </c>
      <c r="H217" s="110">
        <v>704</v>
      </c>
      <c r="I217" s="108" t="s">
        <v>887</v>
      </c>
      <c r="J217" s="108" t="s">
        <v>654</v>
      </c>
      <c r="K217" s="108"/>
      <c r="L217" s="108" t="s">
        <v>2307</v>
      </c>
      <c r="M217" s="108"/>
      <c r="N217" s="108" t="s">
        <v>2296</v>
      </c>
      <c r="O217" s="111" t="b">
        <v>0</v>
      </c>
      <c r="P217" s="108" t="s">
        <v>2321</v>
      </c>
      <c r="Q217" s="108" t="s">
        <v>167</v>
      </c>
      <c r="R217" s="112">
        <v>55.1</v>
      </c>
      <c r="S217" s="113">
        <v>0</v>
      </c>
      <c r="T217" s="108" t="s">
        <v>2329</v>
      </c>
      <c r="U217" s="112">
        <v>0</v>
      </c>
      <c r="V217" s="111"/>
      <c r="W217" s="114" t="s">
        <v>2302</v>
      </c>
      <c r="X217" s="115">
        <v>43797.593391203707</v>
      </c>
      <c r="Y217" s="133">
        <f t="shared" si="3"/>
        <v>362</v>
      </c>
    </row>
    <row r="218" spans="1:25" x14ac:dyDescent="0.3">
      <c r="A218" s="101">
        <v>298</v>
      </c>
      <c r="B218" s="102" t="s">
        <v>341</v>
      </c>
      <c r="C218" s="103">
        <v>43364.586192129631</v>
      </c>
      <c r="D218" s="102" t="s">
        <v>1006</v>
      </c>
      <c r="E218" s="102" t="s">
        <v>46</v>
      </c>
      <c r="F218" s="2">
        <v>331</v>
      </c>
      <c r="G218" s="102" t="s">
        <v>660</v>
      </c>
      <c r="H218" s="2">
        <v>890</v>
      </c>
      <c r="I218" s="102" t="s">
        <v>887</v>
      </c>
      <c r="J218" s="102" t="s">
        <v>654</v>
      </c>
      <c r="K218" s="102"/>
      <c r="L218" s="102" t="s">
        <v>2307</v>
      </c>
      <c r="M218" s="102"/>
      <c r="N218" s="102" t="s">
        <v>2296</v>
      </c>
      <c r="O218" s="1" t="b">
        <v>0</v>
      </c>
      <c r="P218" s="102" t="s">
        <v>2321</v>
      </c>
      <c r="Q218" s="102" t="s">
        <v>167</v>
      </c>
      <c r="R218" s="104">
        <v>1676.28</v>
      </c>
      <c r="S218" s="105">
        <v>345481.30800000002</v>
      </c>
      <c r="T218" s="102" t="s">
        <v>2329</v>
      </c>
      <c r="U218" s="104">
        <v>1508.652</v>
      </c>
      <c r="V218" s="1"/>
      <c r="W218" s="106" t="s">
        <v>2302</v>
      </c>
      <c r="X218" s="5">
        <v>43879.436574074076</v>
      </c>
      <c r="Y218" s="133">
        <f t="shared" si="3"/>
        <v>331</v>
      </c>
    </row>
    <row r="219" spans="1:25" x14ac:dyDescent="0.3">
      <c r="A219" s="107">
        <v>299</v>
      </c>
      <c r="B219" s="108" t="s">
        <v>266</v>
      </c>
      <c r="C219" s="109">
        <v>43364.58934027778</v>
      </c>
      <c r="D219" s="108" t="s">
        <v>932</v>
      </c>
      <c r="E219" s="108" t="s">
        <v>932</v>
      </c>
      <c r="F219" s="110">
        <v>256</v>
      </c>
      <c r="G219" s="108" t="s">
        <v>427</v>
      </c>
      <c r="H219" s="110">
        <v>990</v>
      </c>
      <c r="I219" s="108" t="s">
        <v>887</v>
      </c>
      <c r="J219" s="108" t="s">
        <v>756</v>
      </c>
      <c r="K219" s="108"/>
      <c r="L219" s="108" t="s">
        <v>2294</v>
      </c>
      <c r="M219" s="108"/>
      <c r="N219" s="108" t="s">
        <v>2296</v>
      </c>
      <c r="O219" s="111" t="b">
        <v>0</v>
      </c>
      <c r="P219" s="108" t="s">
        <v>2343</v>
      </c>
      <c r="Q219" s="108" t="s">
        <v>167</v>
      </c>
      <c r="R219" s="112">
        <v>8213.74</v>
      </c>
      <c r="S219" s="113">
        <v>1880946.46</v>
      </c>
      <c r="T219" s="108" t="s">
        <v>2297</v>
      </c>
      <c r="U219" s="112">
        <v>8213.74</v>
      </c>
      <c r="V219" s="111"/>
      <c r="W219" s="114" t="s">
        <v>2328</v>
      </c>
      <c r="X219" s="115">
        <v>43711.509131944447</v>
      </c>
      <c r="Y219" s="133">
        <f t="shared" si="3"/>
        <v>256</v>
      </c>
    </row>
    <row r="220" spans="1:25" x14ac:dyDescent="0.3">
      <c r="A220" s="101">
        <v>302</v>
      </c>
      <c r="B220" s="102" t="s">
        <v>365</v>
      </c>
      <c r="C220" s="103">
        <v>43364.649293981478</v>
      </c>
      <c r="D220" s="102" t="s">
        <v>1049</v>
      </c>
      <c r="E220" s="102" t="s">
        <v>1049</v>
      </c>
      <c r="F220" s="2">
        <v>363</v>
      </c>
      <c r="G220" s="102" t="s">
        <v>85</v>
      </c>
      <c r="H220" s="2">
        <v>382</v>
      </c>
      <c r="I220" s="102" t="s">
        <v>887</v>
      </c>
      <c r="J220" s="102" t="s">
        <v>654</v>
      </c>
      <c r="K220" s="102"/>
      <c r="L220" s="102" t="s">
        <v>2307</v>
      </c>
      <c r="M220" s="102"/>
      <c r="N220" s="102" t="s">
        <v>2296</v>
      </c>
      <c r="O220" s="1" t="b">
        <v>0</v>
      </c>
      <c r="P220" s="102" t="s">
        <v>2357</v>
      </c>
      <c r="Q220" s="102" t="s">
        <v>167</v>
      </c>
      <c r="R220" s="104">
        <v>1252</v>
      </c>
      <c r="S220" s="105">
        <v>229366</v>
      </c>
      <c r="T220" s="102" t="s">
        <v>2297</v>
      </c>
      <c r="U220" s="104">
        <v>1002</v>
      </c>
      <c r="V220" s="1"/>
      <c r="W220" s="106" t="s">
        <v>2302</v>
      </c>
      <c r="X220" s="5">
        <v>44056.513032407405</v>
      </c>
      <c r="Y220" s="133">
        <f t="shared" si="3"/>
        <v>363</v>
      </c>
    </row>
    <row r="221" spans="1:25" x14ac:dyDescent="0.3">
      <c r="A221" s="107">
        <v>303</v>
      </c>
      <c r="B221" s="108" t="s">
        <v>126</v>
      </c>
      <c r="C221" s="109">
        <v>43367.481458333335</v>
      </c>
      <c r="D221" s="108" t="s">
        <v>779</v>
      </c>
      <c r="E221" s="108" t="s">
        <v>46</v>
      </c>
      <c r="F221" s="110">
        <v>135</v>
      </c>
      <c r="G221" s="108" t="s">
        <v>123</v>
      </c>
      <c r="H221" s="110">
        <v>700</v>
      </c>
      <c r="I221" s="108" t="s">
        <v>887</v>
      </c>
      <c r="J221" s="108" t="s">
        <v>663</v>
      </c>
      <c r="K221" s="108"/>
      <c r="L221" s="108" t="s">
        <v>2294</v>
      </c>
      <c r="M221" s="108" t="s">
        <v>2379</v>
      </c>
      <c r="N221" s="108" t="s">
        <v>2296</v>
      </c>
      <c r="O221" s="111" t="b">
        <v>0</v>
      </c>
      <c r="P221" s="108" t="s">
        <v>402</v>
      </c>
      <c r="Q221" s="108" t="s">
        <v>32</v>
      </c>
      <c r="R221" s="112">
        <v>741</v>
      </c>
      <c r="S221" s="113">
        <v>135751.20000000001</v>
      </c>
      <c r="T221" s="108" t="s">
        <v>2297</v>
      </c>
      <c r="U221" s="112">
        <v>592.79999999999995</v>
      </c>
      <c r="V221" s="111"/>
      <c r="W221" s="114" t="s">
        <v>2302</v>
      </c>
      <c r="X221" s="115">
        <v>43797.593912037039</v>
      </c>
      <c r="Y221" s="133">
        <f t="shared" si="3"/>
        <v>135</v>
      </c>
    </row>
    <row r="222" spans="1:25" x14ac:dyDescent="0.3">
      <c r="A222" s="107">
        <v>304</v>
      </c>
      <c r="B222" s="108" t="s">
        <v>365</v>
      </c>
      <c r="C222" s="109">
        <v>43367.774988425925</v>
      </c>
      <c r="D222" s="108" t="s">
        <v>2388</v>
      </c>
      <c r="E222" s="108" t="s">
        <v>701</v>
      </c>
      <c r="F222" s="110">
        <v>42</v>
      </c>
      <c r="G222" s="108" t="s">
        <v>55</v>
      </c>
      <c r="H222" s="110">
        <v>1005</v>
      </c>
      <c r="I222" s="108" t="s">
        <v>887</v>
      </c>
      <c r="J222" s="108" t="s">
        <v>663</v>
      </c>
      <c r="K222" s="108"/>
      <c r="L222" s="108" t="s">
        <v>2307</v>
      </c>
      <c r="M222" s="108"/>
      <c r="N222" s="108" t="s">
        <v>2296</v>
      </c>
      <c r="O222" s="111" t="b">
        <v>0</v>
      </c>
      <c r="P222" s="108" t="s">
        <v>2357</v>
      </c>
      <c r="Q222" s="108" t="s">
        <v>167</v>
      </c>
      <c r="R222" s="112">
        <v>20704</v>
      </c>
      <c r="S222" s="113">
        <v>4741216</v>
      </c>
      <c r="T222" s="108" t="s">
        <v>2297</v>
      </c>
      <c r="U222" s="112">
        <v>20704</v>
      </c>
      <c r="V222" s="111"/>
      <c r="W222" s="114" t="s">
        <v>2302</v>
      </c>
      <c r="X222" s="115">
        <v>44056.513680555552</v>
      </c>
      <c r="Y222" s="133">
        <f t="shared" si="3"/>
        <v>42</v>
      </c>
    </row>
    <row r="223" spans="1:25" x14ac:dyDescent="0.3">
      <c r="A223" s="101">
        <v>305</v>
      </c>
      <c r="B223" s="102" t="s">
        <v>310</v>
      </c>
      <c r="C223" s="103">
        <v>43368.544027777774</v>
      </c>
      <c r="D223" s="102" t="s">
        <v>947</v>
      </c>
      <c r="E223" s="102" t="s">
        <v>46</v>
      </c>
      <c r="F223" s="2">
        <v>270</v>
      </c>
      <c r="G223" s="102" t="s">
        <v>85</v>
      </c>
      <c r="H223" s="2">
        <v>641</v>
      </c>
      <c r="I223" s="102" t="s">
        <v>887</v>
      </c>
      <c r="J223" s="102" t="s">
        <v>2293</v>
      </c>
      <c r="K223" s="102"/>
      <c r="L223" s="102" t="s">
        <v>2307</v>
      </c>
      <c r="M223" s="102"/>
      <c r="N223" s="102" t="s">
        <v>2296</v>
      </c>
      <c r="O223" s="1" t="b">
        <v>0</v>
      </c>
      <c r="P223" s="102" t="s">
        <v>2321</v>
      </c>
      <c r="Q223" s="102" t="s">
        <v>32</v>
      </c>
      <c r="R223" s="104">
        <v>2519.4</v>
      </c>
      <c r="S223" s="105">
        <v>519248.34</v>
      </c>
      <c r="T223" s="102" t="s">
        <v>2297</v>
      </c>
      <c r="U223" s="104">
        <v>2267.46</v>
      </c>
      <c r="V223" s="1"/>
      <c r="W223" s="106" t="s">
        <v>2302</v>
      </c>
      <c r="X223" s="5">
        <v>43879.436597222222</v>
      </c>
      <c r="Y223" s="133">
        <f t="shared" si="3"/>
        <v>270</v>
      </c>
    </row>
    <row r="224" spans="1:25" x14ac:dyDescent="0.3">
      <c r="A224" s="101">
        <v>306</v>
      </c>
      <c r="B224" s="102" t="s">
        <v>266</v>
      </c>
      <c r="C224" s="103">
        <v>43369.358657407407</v>
      </c>
      <c r="D224" s="102" t="s">
        <v>969</v>
      </c>
      <c r="E224" s="102" t="s">
        <v>969</v>
      </c>
      <c r="F224" s="2">
        <v>294</v>
      </c>
      <c r="G224" s="102" t="s">
        <v>39</v>
      </c>
      <c r="H224" s="2">
        <v>457</v>
      </c>
      <c r="I224" s="102" t="s">
        <v>887</v>
      </c>
      <c r="J224" s="102" t="s">
        <v>654</v>
      </c>
      <c r="K224" s="102"/>
      <c r="L224" s="102" t="s">
        <v>2294</v>
      </c>
      <c r="M224" s="102"/>
      <c r="N224" s="102" t="s">
        <v>2296</v>
      </c>
      <c r="O224" s="1" t="b">
        <v>0</v>
      </c>
      <c r="P224" s="102" t="s">
        <v>2321</v>
      </c>
      <c r="Q224" s="102" t="s">
        <v>167</v>
      </c>
      <c r="R224" s="104">
        <v>2213</v>
      </c>
      <c r="S224" s="105">
        <v>456099.3</v>
      </c>
      <c r="T224" s="102" t="s">
        <v>2297</v>
      </c>
      <c r="U224" s="104">
        <v>1991.7</v>
      </c>
      <c r="V224" s="1"/>
      <c r="W224" s="106" t="s">
        <v>2302</v>
      </c>
      <c r="X224" s="5">
        <v>43797.600648148145</v>
      </c>
      <c r="Y224" s="133">
        <f t="shared" si="3"/>
        <v>294</v>
      </c>
    </row>
    <row r="225" spans="1:25" x14ac:dyDescent="0.3">
      <c r="A225" s="107">
        <v>308</v>
      </c>
      <c r="B225" s="108" t="s">
        <v>365</v>
      </c>
      <c r="C225" s="109">
        <v>43370.518113425926</v>
      </c>
      <c r="D225" s="108" t="s">
        <v>423</v>
      </c>
      <c r="E225" s="108" t="s">
        <v>423</v>
      </c>
      <c r="F225" s="110">
        <v>356</v>
      </c>
      <c r="G225" s="108" t="s">
        <v>660</v>
      </c>
      <c r="H225" s="110">
        <v>979</v>
      </c>
      <c r="I225" s="108" t="s">
        <v>887</v>
      </c>
      <c r="J225" s="108" t="s">
        <v>654</v>
      </c>
      <c r="K225" s="108"/>
      <c r="L225" s="108" t="s">
        <v>2307</v>
      </c>
      <c r="M225" s="108"/>
      <c r="N225" s="108" t="s">
        <v>2296</v>
      </c>
      <c r="O225" s="111" t="b">
        <v>0</v>
      </c>
      <c r="P225" s="108" t="s">
        <v>2357</v>
      </c>
      <c r="Q225" s="108" t="s">
        <v>167</v>
      </c>
      <c r="R225" s="112">
        <v>10494</v>
      </c>
      <c r="S225" s="113">
        <v>2403126</v>
      </c>
      <c r="T225" s="108" t="s">
        <v>2297</v>
      </c>
      <c r="U225" s="112">
        <v>10494</v>
      </c>
      <c r="V225" s="111"/>
      <c r="W225" s="114" t="s">
        <v>2302</v>
      </c>
      <c r="X225" s="115">
        <v>44056.514513888891</v>
      </c>
      <c r="Y225" s="133">
        <f t="shared" si="3"/>
        <v>356</v>
      </c>
    </row>
    <row r="226" spans="1:25" x14ac:dyDescent="0.3">
      <c r="A226" s="101">
        <v>309</v>
      </c>
      <c r="B226" s="102" t="s">
        <v>341</v>
      </c>
      <c r="C226" s="103">
        <v>43370.771736111114</v>
      </c>
      <c r="D226" s="102" t="s">
        <v>737</v>
      </c>
      <c r="E226" s="102" t="s">
        <v>46</v>
      </c>
      <c r="F226" s="2">
        <v>84</v>
      </c>
      <c r="G226" s="102" t="s">
        <v>674</v>
      </c>
      <c r="H226" s="2">
        <v>615</v>
      </c>
      <c r="I226" s="102" t="s">
        <v>887</v>
      </c>
      <c r="J226" s="102" t="s">
        <v>2293</v>
      </c>
      <c r="K226" s="102"/>
      <c r="L226" s="102" t="s">
        <v>2307</v>
      </c>
      <c r="M226" s="102"/>
      <c r="N226" s="102" t="s">
        <v>2296</v>
      </c>
      <c r="O226" s="1" t="b">
        <v>0</v>
      </c>
      <c r="P226" s="102" t="s">
        <v>2321</v>
      </c>
      <c r="Q226" s="102" t="s">
        <v>32</v>
      </c>
      <c r="R226" s="104">
        <v>222.3</v>
      </c>
      <c r="S226" s="105">
        <v>0</v>
      </c>
      <c r="T226" s="102" t="s">
        <v>2329</v>
      </c>
      <c r="U226" s="104">
        <v>0</v>
      </c>
      <c r="V226" s="1"/>
      <c r="W226" s="106" t="s">
        <v>2302</v>
      </c>
      <c r="X226" s="5">
        <v>43797.594270833331</v>
      </c>
      <c r="Y226" s="133">
        <f t="shared" si="3"/>
        <v>84</v>
      </c>
    </row>
    <row r="227" spans="1:25" x14ac:dyDescent="0.3">
      <c r="A227" s="107">
        <v>310</v>
      </c>
      <c r="B227" s="108" t="s">
        <v>381</v>
      </c>
      <c r="C227" s="109">
        <v>43371.545902777776</v>
      </c>
      <c r="D227" s="108" t="s">
        <v>741</v>
      </c>
      <c r="E227" s="108" t="s">
        <v>46</v>
      </c>
      <c r="F227" s="110">
        <v>88</v>
      </c>
      <c r="G227" s="108" t="s">
        <v>123</v>
      </c>
      <c r="H227" s="110">
        <v>2082</v>
      </c>
      <c r="I227" s="108" t="s">
        <v>887</v>
      </c>
      <c r="J227" s="108" t="s">
        <v>654</v>
      </c>
      <c r="K227" s="108"/>
      <c r="L227" s="108" t="s">
        <v>2294</v>
      </c>
      <c r="M227" s="108" t="s">
        <v>2390</v>
      </c>
      <c r="N227" s="108" t="s">
        <v>2296</v>
      </c>
      <c r="O227" s="111" t="b">
        <v>0</v>
      </c>
      <c r="P227" s="108" t="s">
        <v>402</v>
      </c>
      <c r="Q227" s="108" t="s">
        <v>167</v>
      </c>
      <c r="R227" s="112">
        <v>2584</v>
      </c>
      <c r="S227" s="113">
        <v>532562.4</v>
      </c>
      <c r="T227" s="108" t="s">
        <v>2297</v>
      </c>
      <c r="U227" s="112">
        <v>2325.6</v>
      </c>
      <c r="V227" s="111"/>
      <c r="W227" s="114" t="s">
        <v>2391</v>
      </c>
      <c r="X227" s="115">
        <v>43385.511423611111</v>
      </c>
      <c r="Y227" s="133" t="e">
        <f t="shared" si="3"/>
        <v>#N/A</v>
      </c>
    </row>
    <row r="228" spans="1:25" x14ac:dyDescent="0.3">
      <c r="A228" s="107">
        <v>311</v>
      </c>
      <c r="B228" s="108" t="s">
        <v>310</v>
      </c>
      <c r="C228" s="109">
        <v>43374.665590277778</v>
      </c>
      <c r="D228" s="108" t="s">
        <v>1020</v>
      </c>
      <c r="E228" s="108" t="s">
        <v>1020</v>
      </c>
      <c r="F228" s="110">
        <v>339</v>
      </c>
      <c r="G228" s="108" t="s">
        <v>123</v>
      </c>
      <c r="H228" s="110">
        <v>710</v>
      </c>
      <c r="I228" s="108" t="s">
        <v>887</v>
      </c>
      <c r="J228" s="108" t="s">
        <v>663</v>
      </c>
      <c r="K228" s="108"/>
      <c r="L228" s="108" t="s">
        <v>2307</v>
      </c>
      <c r="M228" s="108"/>
      <c r="N228" s="108" t="s">
        <v>2296</v>
      </c>
      <c r="O228" s="111" t="b">
        <v>0</v>
      </c>
      <c r="P228" s="108" t="s">
        <v>2321</v>
      </c>
      <c r="Q228" s="108" t="s">
        <v>167</v>
      </c>
      <c r="R228" s="112">
        <v>2712.25</v>
      </c>
      <c r="S228" s="113">
        <v>558994.72499999998</v>
      </c>
      <c r="T228" s="108" t="s">
        <v>2297</v>
      </c>
      <c r="U228" s="112">
        <v>2441.0250000000001</v>
      </c>
      <c r="V228" s="111"/>
      <c r="W228" s="114" t="s">
        <v>2302</v>
      </c>
      <c r="X228" s="115">
        <v>43545.573495370372</v>
      </c>
      <c r="Y228" s="133">
        <f t="shared" si="3"/>
        <v>339</v>
      </c>
    </row>
    <row r="229" spans="1:25" x14ac:dyDescent="0.3">
      <c r="A229" s="107">
        <v>312</v>
      </c>
      <c r="B229" s="108" t="s">
        <v>310</v>
      </c>
      <c r="C229" s="109">
        <v>43374.805856481478</v>
      </c>
      <c r="D229" s="108" t="s">
        <v>1033</v>
      </c>
      <c r="E229" s="108" t="s">
        <v>46</v>
      </c>
      <c r="F229" s="110">
        <v>351</v>
      </c>
      <c r="G229" s="108" t="s">
        <v>85</v>
      </c>
      <c r="H229" s="110">
        <v>843</v>
      </c>
      <c r="I229" s="108" t="s">
        <v>887</v>
      </c>
      <c r="J229" s="108" t="s">
        <v>654</v>
      </c>
      <c r="K229" s="108"/>
      <c r="L229" s="108" t="s">
        <v>2307</v>
      </c>
      <c r="M229" s="108"/>
      <c r="N229" s="108" t="s">
        <v>2296</v>
      </c>
      <c r="O229" s="111" t="b">
        <v>0</v>
      </c>
      <c r="P229" s="108" t="s">
        <v>2321</v>
      </c>
      <c r="Q229" s="108" t="s">
        <v>167</v>
      </c>
      <c r="R229" s="112">
        <v>14449.5</v>
      </c>
      <c r="S229" s="113">
        <v>3308935.5</v>
      </c>
      <c r="T229" s="108" t="s">
        <v>2297</v>
      </c>
      <c r="U229" s="112">
        <v>14449.5</v>
      </c>
      <c r="V229" s="111"/>
      <c r="W229" s="114" t="s">
        <v>2302</v>
      </c>
      <c r="X229" s="115">
        <v>43445.446875000001</v>
      </c>
      <c r="Y229" s="133">
        <f t="shared" si="3"/>
        <v>351</v>
      </c>
    </row>
    <row r="230" spans="1:25" x14ac:dyDescent="0.3">
      <c r="A230" s="107">
        <v>313</v>
      </c>
      <c r="B230" s="108" t="s">
        <v>267</v>
      </c>
      <c r="C230" s="109">
        <v>43375.537638888891</v>
      </c>
      <c r="D230" s="108" t="s">
        <v>1048</v>
      </c>
      <c r="E230" s="108" t="s">
        <v>46</v>
      </c>
      <c r="F230" s="110">
        <v>362</v>
      </c>
      <c r="G230" s="108" t="s">
        <v>660</v>
      </c>
      <c r="H230" s="110">
        <v>704</v>
      </c>
      <c r="I230" s="108" t="s">
        <v>887</v>
      </c>
      <c r="J230" s="108" t="s">
        <v>654</v>
      </c>
      <c r="K230" s="108"/>
      <c r="L230" s="108" t="s">
        <v>2307</v>
      </c>
      <c r="M230" s="108"/>
      <c r="N230" s="108" t="s">
        <v>2296</v>
      </c>
      <c r="O230" s="111" t="b">
        <v>0</v>
      </c>
      <c r="P230" s="108" t="s">
        <v>2321</v>
      </c>
      <c r="Q230" s="108" t="s">
        <v>32</v>
      </c>
      <c r="R230" s="112">
        <v>74.099999999999994</v>
      </c>
      <c r="S230" s="113">
        <v>0</v>
      </c>
      <c r="T230" s="108" t="s">
        <v>2329</v>
      </c>
      <c r="U230" s="112">
        <v>0</v>
      </c>
      <c r="V230" s="111"/>
      <c r="W230" s="114" t="s">
        <v>2302</v>
      </c>
      <c r="X230" s="115">
        <v>43797.594606481478</v>
      </c>
      <c r="Y230" s="133">
        <f t="shared" si="3"/>
        <v>362</v>
      </c>
    </row>
    <row r="231" spans="1:25" x14ac:dyDescent="0.3">
      <c r="A231" s="107">
        <v>314</v>
      </c>
      <c r="B231" s="108" t="s">
        <v>267</v>
      </c>
      <c r="C231" s="109">
        <v>43375.539398148147</v>
      </c>
      <c r="D231" s="108" t="s">
        <v>1047</v>
      </c>
      <c r="E231" s="108" t="s">
        <v>46</v>
      </c>
      <c r="F231" s="110">
        <v>361</v>
      </c>
      <c r="G231" s="108" t="s">
        <v>660</v>
      </c>
      <c r="H231" s="110">
        <v>704</v>
      </c>
      <c r="I231" s="108" t="s">
        <v>887</v>
      </c>
      <c r="J231" s="108" t="s">
        <v>654</v>
      </c>
      <c r="K231" s="108"/>
      <c r="L231" s="108" t="s">
        <v>2307</v>
      </c>
      <c r="M231" s="108"/>
      <c r="N231" s="108" t="s">
        <v>2296</v>
      </c>
      <c r="O231" s="111" t="b">
        <v>0</v>
      </c>
      <c r="P231" s="108" t="s">
        <v>2321</v>
      </c>
      <c r="Q231" s="108" t="s">
        <v>32</v>
      </c>
      <c r="R231" s="112">
        <v>74.099999999999994</v>
      </c>
      <c r="S231" s="113">
        <v>0</v>
      </c>
      <c r="T231" s="108" t="s">
        <v>2329</v>
      </c>
      <c r="U231" s="112">
        <v>0</v>
      </c>
      <c r="V231" s="111"/>
      <c r="W231" s="114" t="s">
        <v>2302</v>
      </c>
      <c r="X231" s="115">
        <v>43797.594837962963</v>
      </c>
      <c r="Y231" s="133">
        <f t="shared" si="3"/>
        <v>361</v>
      </c>
    </row>
    <row r="232" spans="1:25" x14ac:dyDescent="0.3">
      <c r="A232" s="107">
        <v>316</v>
      </c>
      <c r="B232" s="108" t="s">
        <v>884</v>
      </c>
      <c r="C232" s="109">
        <v>43376.381932870368</v>
      </c>
      <c r="D232" s="108" t="s">
        <v>1055</v>
      </c>
      <c r="E232" s="108" t="s">
        <v>46</v>
      </c>
      <c r="F232" s="110">
        <v>370</v>
      </c>
      <c r="G232" s="108" t="s">
        <v>85</v>
      </c>
      <c r="H232" s="110">
        <v>332</v>
      </c>
      <c r="I232" s="108" t="s">
        <v>887</v>
      </c>
      <c r="J232" s="108" t="s">
        <v>765</v>
      </c>
      <c r="K232" s="108"/>
      <c r="L232" s="108" t="s">
        <v>2307</v>
      </c>
      <c r="M232" s="108"/>
      <c r="N232" s="108" t="s">
        <v>2296</v>
      </c>
      <c r="O232" s="111" t="b">
        <v>1</v>
      </c>
      <c r="P232" s="108" t="s">
        <v>2357</v>
      </c>
      <c r="Q232" s="108" t="s">
        <v>167</v>
      </c>
      <c r="R232" s="112">
        <v>24</v>
      </c>
      <c r="S232" s="113">
        <v>0</v>
      </c>
      <c r="T232" s="108" t="s">
        <v>2329</v>
      </c>
      <c r="U232" s="112">
        <v>0</v>
      </c>
      <c r="V232" s="111"/>
      <c r="W232" s="114" t="s">
        <v>2302</v>
      </c>
      <c r="X232" s="115">
        <v>43797.59516203704</v>
      </c>
      <c r="Y232" s="133">
        <f t="shared" si="3"/>
        <v>370</v>
      </c>
    </row>
    <row r="233" spans="1:25" x14ac:dyDescent="0.3">
      <c r="A233" s="101">
        <v>317</v>
      </c>
      <c r="B233" s="102" t="s">
        <v>884</v>
      </c>
      <c r="C233" s="103">
        <v>43376.382488425923</v>
      </c>
      <c r="D233" s="102" t="s">
        <v>1078</v>
      </c>
      <c r="E233" s="102" t="s">
        <v>46</v>
      </c>
      <c r="F233" s="2">
        <v>389</v>
      </c>
      <c r="G233" s="102" t="s">
        <v>85</v>
      </c>
      <c r="H233" s="2">
        <v>704</v>
      </c>
      <c r="I233" s="102" t="s">
        <v>887</v>
      </c>
      <c r="J233" s="102" t="s">
        <v>765</v>
      </c>
      <c r="K233" s="102"/>
      <c r="L233" s="102" t="s">
        <v>2307</v>
      </c>
      <c r="M233" s="102"/>
      <c r="N233" s="102" t="s">
        <v>2296</v>
      </c>
      <c r="O233" s="1" t="b">
        <v>1</v>
      </c>
      <c r="P233" s="102" t="s">
        <v>2321</v>
      </c>
      <c r="Q233" s="102" t="s">
        <v>167</v>
      </c>
      <c r="R233" s="104">
        <v>12</v>
      </c>
      <c r="S233" s="105">
        <v>0</v>
      </c>
      <c r="T233" s="102" t="s">
        <v>2329</v>
      </c>
      <c r="U233" s="104">
        <v>0</v>
      </c>
      <c r="V233" s="1"/>
      <c r="W233" s="106" t="s">
        <v>2302</v>
      </c>
      <c r="X233" s="5">
        <v>43797.595439814817</v>
      </c>
      <c r="Y233" s="133">
        <f t="shared" si="3"/>
        <v>389</v>
      </c>
    </row>
    <row r="234" spans="1:25" x14ac:dyDescent="0.3">
      <c r="A234" s="107">
        <v>318</v>
      </c>
      <c r="B234" s="108" t="s">
        <v>884</v>
      </c>
      <c r="C234" s="109">
        <v>43377.733680555553</v>
      </c>
      <c r="D234" s="108" t="s">
        <v>1090</v>
      </c>
      <c r="E234" s="108" t="s">
        <v>46</v>
      </c>
      <c r="F234" s="110">
        <v>395</v>
      </c>
      <c r="G234" s="108" t="s">
        <v>660</v>
      </c>
      <c r="H234" s="110">
        <v>704</v>
      </c>
      <c r="I234" s="108" t="s">
        <v>887</v>
      </c>
      <c r="J234" s="108" t="s">
        <v>765</v>
      </c>
      <c r="K234" s="108"/>
      <c r="L234" s="108" t="s">
        <v>2307</v>
      </c>
      <c r="M234" s="108"/>
      <c r="N234" s="108" t="s">
        <v>2296</v>
      </c>
      <c r="O234" s="111" t="b">
        <v>1</v>
      </c>
      <c r="P234" s="108" t="s">
        <v>2321</v>
      </c>
      <c r="Q234" s="108" t="s">
        <v>167</v>
      </c>
      <c r="R234" s="112">
        <v>30.88</v>
      </c>
      <c r="S234" s="113">
        <v>0</v>
      </c>
      <c r="T234" s="108" t="s">
        <v>2329</v>
      </c>
      <c r="U234" s="112">
        <v>0</v>
      </c>
      <c r="V234" s="111"/>
      <c r="W234" s="114" t="s">
        <v>2302</v>
      </c>
      <c r="X234" s="115">
        <v>43797.595300925925</v>
      </c>
      <c r="Y234" s="133">
        <f t="shared" si="3"/>
        <v>395</v>
      </c>
    </row>
    <row r="235" spans="1:25" x14ac:dyDescent="0.3">
      <c r="A235" s="101">
        <v>321</v>
      </c>
      <c r="B235" s="102" t="s">
        <v>199</v>
      </c>
      <c r="C235" s="103">
        <v>43378.776736111111</v>
      </c>
      <c r="D235" s="102" t="s">
        <v>821</v>
      </c>
      <c r="E235" s="102" t="s">
        <v>46</v>
      </c>
      <c r="F235" s="2">
        <v>162</v>
      </c>
      <c r="G235" s="102" t="s">
        <v>660</v>
      </c>
      <c r="H235" s="2">
        <v>439</v>
      </c>
      <c r="I235" s="102" t="s">
        <v>887</v>
      </c>
      <c r="J235" s="102" t="s">
        <v>2293</v>
      </c>
      <c r="K235" s="102"/>
      <c r="L235" s="102" t="s">
        <v>2307</v>
      </c>
      <c r="M235" s="102"/>
      <c r="N235" s="102" t="s">
        <v>2296</v>
      </c>
      <c r="O235" s="1" t="b">
        <v>0</v>
      </c>
      <c r="P235" s="102" t="s">
        <v>2321</v>
      </c>
      <c r="Q235" s="102" t="s">
        <v>32</v>
      </c>
      <c r="R235" s="104">
        <v>1704.3</v>
      </c>
      <c r="S235" s="105">
        <v>351256.23</v>
      </c>
      <c r="T235" s="102" t="s">
        <v>2297</v>
      </c>
      <c r="U235" s="104">
        <v>1533.87</v>
      </c>
      <c r="V235" s="1"/>
      <c r="W235" s="106" t="s">
        <v>2328</v>
      </c>
      <c r="X235" s="5">
        <v>43395.49324074074</v>
      </c>
      <c r="Y235" s="133">
        <f t="shared" si="3"/>
        <v>162</v>
      </c>
    </row>
    <row r="236" spans="1:25" x14ac:dyDescent="0.3">
      <c r="A236" s="107">
        <v>322</v>
      </c>
      <c r="B236" s="108" t="s">
        <v>126</v>
      </c>
      <c r="C236" s="109">
        <v>43381.469212962962</v>
      </c>
      <c r="D236" s="108" t="s">
        <v>451</v>
      </c>
      <c r="E236" s="108" t="s">
        <v>46</v>
      </c>
      <c r="F236" s="110">
        <v>390</v>
      </c>
      <c r="G236" s="108" t="s">
        <v>123</v>
      </c>
      <c r="H236" s="110">
        <v>700</v>
      </c>
      <c r="I236" s="108" t="s">
        <v>887</v>
      </c>
      <c r="J236" s="108" t="s">
        <v>756</v>
      </c>
      <c r="K236" s="108"/>
      <c r="L236" s="108" t="s">
        <v>2294</v>
      </c>
      <c r="M236" s="108" t="s">
        <v>2392</v>
      </c>
      <c r="N236" s="108" t="s">
        <v>2296</v>
      </c>
      <c r="O236" s="111" t="b">
        <v>0</v>
      </c>
      <c r="P236" s="108" t="s">
        <v>402</v>
      </c>
      <c r="Q236" s="108" t="s">
        <v>167</v>
      </c>
      <c r="R236" s="112">
        <v>8784</v>
      </c>
      <c r="S236" s="113">
        <v>2011536</v>
      </c>
      <c r="T236" s="108" t="s">
        <v>2297</v>
      </c>
      <c r="U236" s="112">
        <v>8784</v>
      </c>
      <c r="V236" s="111"/>
      <c r="W236" s="114" t="s">
        <v>2302</v>
      </c>
      <c r="X236" s="115">
        <v>43440.412256944444</v>
      </c>
      <c r="Y236" s="133">
        <f t="shared" si="3"/>
        <v>390</v>
      </c>
    </row>
    <row r="237" spans="1:25" x14ac:dyDescent="0.3">
      <c r="A237" s="101">
        <v>324</v>
      </c>
      <c r="B237" s="102" t="s">
        <v>87</v>
      </c>
      <c r="C237" s="103">
        <v>43381.734340277777</v>
      </c>
      <c r="D237" s="102" t="s">
        <v>803</v>
      </c>
      <c r="E237" s="102" t="s">
        <v>46</v>
      </c>
      <c r="F237" s="2">
        <v>151</v>
      </c>
      <c r="G237" s="102" t="s">
        <v>85</v>
      </c>
      <c r="H237" s="2">
        <v>645</v>
      </c>
      <c r="I237" s="102" t="s">
        <v>887</v>
      </c>
      <c r="J237" s="102" t="s">
        <v>663</v>
      </c>
      <c r="K237" s="102"/>
      <c r="L237" s="102" t="s">
        <v>2307</v>
      </c>
      <c r="M237" s="102"/>
      <c r="N237" s="102" t="s">
        <v>2296</v>
      </c>
      <c r="O237" s="1" t="b">
        <v>0</v>
      </c>
      <c r="P237" s="102" t="s">
        <v>2357</v>
      </c>
      <c r="Q237" s="102" t="s">
        <v>32</v>
      </c>
      <c r="R237" s="104">
        <v>4742.3999999999996</v>
      </c>
      <c r="S237" s="105">
        <v>1086009.6000000001</v>
      </c>
      <c r="T237" s="102" t="s">
        <v>2297</v>
      </c>
      <c r="U237" s="104">
        <v>4742.3999999999996</v>
      </c>
      <c r="V237" s="1"/>
      <c r="W237" s="106" t="s">
        <v>2302</v>
      </c>
      <c r="X237" s="5">
        <v>43419.565405092595</v>
      </c>
      <c r="Y237" s="133">
        <f t="shared" si="3"/>
        <v>151</v>
      </c>
    </row>
    <row r="238" spans="1:25" x14ac:dyDescent="0.3">
      <c r="A238" s="107">
        <v>325</v>
      </c>
      <c r="B238" s="108" t="s">
        <v>267</v>
      </c>
      <c r="C238" s="109">
        <v>43382.427314814813</v>
      </c>
      <c r="D238" s="108" t="s">
        <v>880</v>
      </c>
      <c r="E238" s="108" t="s">
        <v>46</v>
      </c>
      <c r="F238" s="110">
        <v>215</v>
      </c>
      <c r="G238" s="108" t="s">
        <v>660</v>
      </c>
      <c r="H238" s="110">
        <v>19</v>
      </c>
      <c r="I238" s="108" t="s">
        <v>887</v>
      </c>
      <c r="J238" s="108" t="s">
        <v>2293</v>
      </c>
      <c r="K238" s="108"/>
      <c r="L238" s="108" t="s">
        <v>2307</v>
      </c>
      <c r="M238" s="108"/>
      <c r="N238" s="108" t="s">
        <v>2296</v>
      </c>
      <c r="O238" s="111" t="b">
        <v>0</v>
      </c>
      <c r="P238" s="108" t="s">
        <v>2321</v>
      </c>
      <c r="Q238" s="108" t="s">
        <v>32</v>
      </c>
      <c r="R238" s="112">
        <v>1432.6</v>
      </c>
      <c r="S238" s="113">
        <v>262452.32</v>
      </c>
      <c r="T238" s="108" t="s">
        <v>2297</v>
      </c>
      <c r="U238" s="112">
        <v>1146.08</v>
      </c>
      <c r="V238" s="111"/>
      <c r="W238" s="114" t="s">
        <v>2302</v>
      </c>
      <c r="X238" s="115">
        <v>43434.739386574074</v>
      </c>
      <c r="Y238" s="133">
        <f t="shared" si="3"/>
        <v>215</v>
      </c>
    </row>
    <row r="239" spans="1:25" x14ac:dyDescent="0.3">
      <c r="A239" s="107">
        <v>326</v>
      </c>
      <c r="B239" s="108" t="s">
        <v>2337</v>
      </c>
      <c r="C239" s="109">
        <v>43383.517025462963</v>
      </c>
      <c r="D239" s="108" t="s">
        <v>2393</v>
      </c>
      <c r="E239" s="108" t="s">
        <v>46</v>
      </c>
      <c r="F239" s="110">
        <v>320</v>
      </c>
      <c r="G239" s="108" t="s">
        <v>85</v>
      </c>
      <c r="H239" s="110">
        <v>666</v>
      </c>
      <c r="I239" s="108" t="s">
        <v>887</v>
      </c>
      <c r="J239" s="108" t="s">
        <v>654</v>
      </c>
      <c r="K239" s="108"/>
      <c r="L239" s="108" t="s">
        <v>2307</v>
      </c>
      <c r="M239" s="108"/>
      <c r="N239" s="108" t="s">
        <v>2296</v>
      </c>
      <c r="O239" s="111" t="b">
        <v>0</v>
      </c>
      <c r="P239" s="108" t="s">
        <v>402</v>
      </c>
      <c r="Q239" s="108" t="s">
        <v>167</v>
      </c>
      <c r="R239" s="112">
        <v>854.05</v>
      </c>
      <c r="S239" s="113">
        <v>156461.96</v>
      </c>
      <c r="T239" s="108" t="s">
        <v>2297</v>
      </c>
      <c r="U239" s="112">
        <v>683.24</v>
      </c>
      <c r="V239" s="111"/>
      <c r="W239" s="114" t="s">
        <v>2302</v>
      </c>
      <c r="X239" s="115">
        <v>43494.486747685187</v>
      </c>
      <c r="Y239" s="133">
        <f t="shared" si="3"/>
        <v>320</v>
      </c>
    </row>
    <row r="240" spans="1:25" x14ac:dyDescent="0.3">
      <c r="A240" s="107">
        <v>328</v>
      </c>
      <c r="B240" s="108" t="s">
        <v>42</v>
      </c>
      <c r="C240" s="109">
        <v>43383.724363425928</v>
      </c>
      <c r="D240" s="108" t="s">
        <v>375</v>
      </c>
      <c r="E240" s="108" t="s">
        <v>375</v>
      </c>
      <c r="F240" s="110">
        <v>250</v>
      </c>
      <c r="G240" s="108" t="s">
        <v>39</v>
      </c>
      <c r="H240" s="110">
        <v>978</v>
      </c>
      <c r="I240" s="108" t="s">
        <v>887</v>
      </c>
      <c r="J240" s="108" t="s">
        <v>654</v>
      </c>
      <c r="K240" s="108"/>
      <c r="L240" s="108" t="s">
        <v>2294</v>
      </c>
      <c r="M240" s="108" t="s">
        <v>2377</v>
      </c>
      <c r="N240" s="108" t="s">
        <v>2296</v>
      </c>
      <c r="O240" s="111" t="b">
        <v>0</v>
      </c>
      <c r="P240" s="108" t="s">
        <v>2321</v>
      </c>
      <c r="Q240" s="108" t="s">
        <v>32</v>
      </c>
      <c r="R240" s="112">
        <v>15009.85</v>
      </c>
      <c r="S240" s="113">
        <v>3437255.65</v>
      </c>
      <c r="T240" s="108" t="s">
        <v>2297</v>
      </c>
      <c r="U240" s="112">
        <v>15009.85</v>
      </c>
      <c r="V240" s="111"/>
      <c r="W240" s="114" t="s">
        <v>2302</v>
      </c>
      <c r="X240" s="115">
        <v>44067.739317129628</v>
      </c>
      <c r="Y240" s="133">
        <f t="shared" si="3"/>
        <v>250</v>
      </c>
    </row>
    <row r="241" spans="1:25" x14ac:dyDescent="0.3">
      <c r="A241" s="107">
        <v>329</v>
      </c>
      <c r="B241" s="108" t="s">
        <v>267</v>
      </c>
      <c r="C241" s="109">
        <v>43383.736793981479</v>
      </c>
      <c r="D241" s="108" t="s">
        <v>1077</v>
      </c>
      <c r="E241" s="108" t="s">
        <v>46</v>
      </c>
      <c r="F241" s="110">
        <v>388</v>
      </c>
      <c r="G241" s="108" t="s">
        <v>660</v>
      </c>
      <c r="H241" s="110">
        <v>408</v>
      </c>
      <c r="I241" s="108" t="s">
        <v>887</v>
      </c>
      <c r="J241" s="108" t="s">
        <v>654</v>
      </c>
      <c r="K241" s="108"/>
      <c r="L241" s="108" t="s">
        <v>2307</v>
      </c>
      <c r="M241" s="108"/>
      <c r="N241" s="108" t="s">
        <v>2296</v>
      </c>
      <c r="O241" s="111" t="b">
        <v>1</v>
      </c>
      <c r="P241" s="108" t="s">
        <v>2321</v>
      </c>
      <c r="Q241" s="108" t="s">
        <v>167</v>
      </c>
      <c r="R241" s="112">
        <v>1027.9000000000001</v>
      </c>
      <c r="S241" s="113">
        <v>188311.28</v>
      </c>
      <c r="T241" s="108" t="s">
        <v>2297</v>
      </c>
      <c r="U241" s="112">
        <v>822.32</v>
      </c>
      <c r="V241" s="111"/>
      <c r="W241" s="114" t="s">
        <v>2302</v>
      </c>
      <c r="X241" s="115">
        <v>43522.488379629627</v>
      </c>
      <c r="Y241" s="133">
        <f t="shared" si="3"/>
        <v>388</v>
      </c>
    </row>
    <row r="242" spans="1:25" x14ac:dyDescent="0.3">
      <c r="A242" s="107">
        <v>330</v>
      </c>
      <c r="B242" s="108" t="s">
        <v>131</v>
      </c>
      <c r="C242" s="109">
        <v>43384.573611111111</v>
      </c>
      <c r="D242" s="108" t="s">
        <v>1093</v>
      </c>
      <c r="E242" s="108" t="s">
        <v>46</v>
      </c>
      <c r="F242" s="110">
        <v>397</v>
      </c>
      <c r="G242" s="108" t="s">
        <v>85</v>
      </c>
      <c r="H242" s="110">
        <v>81</v>
      </c>
      <c r="I242" s="108" t="s">
        <v>887</v>
      </c>
      <c r="J242" s="108" t="s">
        <v>654</v>
      </c>
      <c r="K242" s="108"/>
      <c r="L242" s="108" t="s">
        <v>2307</v>
      </c>
      <c r="M242" s="108"/>
      <c r="N242" s="108" t="s">
        <v>2296</v>
      </c>
      <c r="O242" s="111" t="b">
        <v>0</v>
      </c>
      <c r="P242" s="108" t="s">
        <v>2357</v>
      </c>
      <c r="Q242" s="108" t="s">
        <v>167</v>
      </c>
      <c r="R242" s="112">
        <v>684</v>
      </c>
      <c r="S242" s="113">
        <v>125308.8</v>
      </c>
      <c r="T242" s="108" t="s">
        <v>2297</v>
      </c>
      <c r="U242" s="112">
        <v>547.20000000000005</v>
      </c>
      <c r="V242" s="111"/>
      <c r="W242" s="114" t="s">
        <v>2302</v>
      </c>
      <c r="X242" s="115">
        <v>43399.533796296295</v>
      </c>
      <c r="Y242" s="133">
        <f t="shared" si="3"/>
        <v>397</v>
      </c>
    </row>
    <row r="243" spans="1:25" x14ac:dyDescent="0.3">
      <c r="A243" s="107">
        <v>331</v>
      </c>
      <c r="B243" s="108" t="s">
        <v>310</v>
      </c>
      <c r="C243" s="109">
        <v>43385.579502314817</v>
      </c>
      <c r="D243" s="108" t="s">
        <v>1052</v>
      </c>
      <c r="E243" s="108" t="s">
        <v>46</v>
      </c>
      <c r="F243" s="110">
        <v>366</v>
      </c>
      <c r="G243" s="108" t="s">
        <v>85</v>
      </c>
      <c r="H243" s="110">
        <v>843</v>
      </c>
      <c r="I243" s="108" t="s">
        <v>887</v>
      </c>
      <c r="J243" s="108" t="s">
        <v>654</v>
      </c>
      <c r="K243" s="108"/>
      <c r="L243" s="108" t="s">
        <v>2307</v>
      </c>
      <c r="M243" s="108"/>
      <c r="N243" s="108" t="s">
        <v>2296</v>
      </c>
      <c r="O243" s="111" t="b">
        <v>0</v>
      </c>
      <c r="P243" s="108" t="s">
        <v>2321</v>
      </c>
      <c r="Q243" s="108" t="s">
        <v>167</v>
      </c>
      <c r="R243" s="112">
        <v>12609.35</v>
      </c>
      <c r="S243" s="113">
        <v>2887541.15</v>
      </c>
      <c r="T243" s="108" t="s">
        <v>2297</v>
      </c>
      <c r="U243" s="112">
        <v>12609.35</v>
      </c>
      <c r="V243" s="111"/>
      <c r="W243" s="114" t="s">
        <v>2302</v>
      </c>
      <c r="X243" s="115">
        <v>43434.719699074078</v>
      </c>
      <c r="Y243" s="133">
        <f t="shared" si="3"/>
        <v>366</v>
      </c>
    </row>
    <row r="244" spans="1:25" x14ac:dyDescent="0.3">
      <c r="A244" s="101">
        <v>332</v>
      </c>
      <c r="B244" s="102" t="s">
        <v>282</v>
      </c>
      <c r="C244" s="103">
        <v>43388.420983796299</v>
      </c>
      <c r="D244" s="102" t="s">
        <v>2383</v>
      </c>
      <c r="E244" s="102" t="s">
        <v>46</v>
      </c>
      <c r="F244" s="2">
        <v>249</v>
      </c>
      <c r="G244" s="102" t="s">
        <v>85</v>
      </c>
      <c r="H244" s="2">
        <v>588</v>
      </c>
      <c r="I244" s="102" t="s">
        <v>887</v>
      </c>
      <c r="J244" s="102" t="s">
        <v>2293</v>
      </c>
      <c r="K244" s="102"/>
      <c r="L244" s="102" t="s">
        <v>2307</v>
      </c>
      <c r="M244" s="102"/>
      <c r="N244" s="102" t="s">
        <v>2296</v>
      </c>
      <c r="O244" s="1" t="b">
        <v>0</v>
      </c>
      <c r="P244" s="102" t="s">
        <v>2348</v>
      </c>
      <c r="Q244" s="102" t="s">
        <v>32</v>
      </c>
      <c r="R244" s="104">
        <v>125.4</v>
      </c>
      <c r="S244" s="105">
        <v>0</v>
      </c>
      <c r="T244" s="102" t="s">
        <v>2329</v>
      </c>
      <c r="U244" s="104">
        <v>0</v>
      </c>
      <c r="V244" s="1"/>
      <c r="W244" s="106" t="s">
        <v>2328</v>
      </c>
      <c r="X244" s="5">
        <v>43392.453206018516</v>
      </c>
      <c r="Y244" s="133">
        <f t="shared" si="3"/>
        <v>249</v>
      </c>
    </row>
    <row r="245" spans="1:25" x14ac:dyDescent="0.3">
      <c r="A245" s="101">
        <v>333</v>
      </c>
      <c r="B245" s="102" t="s">
        <v>365</v>
      </c>
      <c r="C245" s="103">
        <v>43391.54146990741</v>
      </c>
      <c r="D245" s="102" t="s">
        <v>693</v>
      </c>
      <c r="E245" s="102" t="s">
        <v>46</v>
      </c>
      <c r="F245" s="2">
        <v>38</v>
      </c>
      <c r="G245" s="102" t="s">
        <v>55</v>
      </c>
      <c r="H245" s="2">
        <v>639</v>
      </c>
      <c r="I245" s="102" t="s">
        <v>887</v>
      </c>
      <c r="J245" s="102" t="s">
        <v>654</v>
      </c>
      <c r="K245" s="102"/>
      <c r="L245" s="102" t="s">
        <v>2307</v>
      </c>
      <c r="M245" s="102"/>
      <c r="N245" s="102" t="s">
        <v>2296</v>
      </c>
      <c r="O245" s="1" t="b">
        <v>0</v>
      </c>
      <c r="P245" s="102" t="s">
        <v>2357</v>
      </c>
      <c r="Q245" s="102" t="s">
        <v>167</v>
      </c>
      <c r="R245" s="104">
        <v>12700</v>
      </c>
      <c r="S245" s="105">
        <v>2908300</v>
      </c>
      <c r="T245" s="102" t="s">
        <v>2297</v>
      </c>
      <c r="U245" s="104">
        <v>12700</v>
      </c>
      <c r="V245" s="1"/>
      <c r="W245" s="106" t="s">
        <v>2328</v>
      </c>
      <c r="X245" s="5">
        <v>43529.801712962966</v>
      </c>
      <c r="Y245" s="133" t="e">
        <f t="shared" si="3"/>
        <v>#N/A</v>
      </c>
    </row>
    <row r="246" spans="1:25" x14ac:dyDescent="0.3">
      <c r="A246" s="107">
        <v>335</v>
      </c>
      <c r="B246" s="108" t="s">
        <v>2337</v>
      </c>
      <c r="C246" s="109">
        <v>43391.710231481484</v>
      </c>
      <c r="D246" s="108" t="s">
        <v>2394</v>
      </c>
      <c r="E246" s="108" t="s">
        <v>46</v>
      </c>
      <c r="F246" s="110">
        <v>236</v>
      </c>
      <c r="G246" s="108" t="s">
        <v>85</v>
      </c>
      <c r="H246" s="110">
        <v>666</v>
      </c>
      <c r="I246" s="108" t="s">
        <v>887</v>
      </c>
      <c r="J246" s="108" t="s">
        <v>654</v>
      </c>
      <c r="K246" s="108"/>
      <c r="L246" s="108" t="s">
        <v>2307</v>
      </c>
      <c r="M246" s="108"/>
      <c r="N246" s="108" t="s">
        <v>2296</v>
      </c>
      <c r="O246" s="111" t="b">
        <v>0</v>
      </c>
      <c r="P246" s="108" t="s">
        <v>402</v>
      </c>
      <c r="Q246" s="108" t="s">
        <v>63</v>
      </c>
      <c r="R246" s="112">
        <v>1831.96</v>
      </c>
      <c r="S246" s="113">
        <v>377566.04</v>
      </c>
      <c r="T246" s="108" t="s">
        <v>2297</v>
      </c>
      <c r="U246" s="112">
        <v>1648.76</v>
      </c>
      <c r="V246" s="111"/>
      <c r="W246" s="114" t="s">
        <v>2302</v>
      </c>
      <c r="X246" s="115">
        <v>43529.4143287037</v>
      </c>
      <c r="Y246" s="133">
        <f t="shared" si="3"/>
        <v>236</v>
      </c>
    </row>
    <row r="247" spans="1:25" x14ac:dyDescent="0.3">
      <c r="A247" s="107">
        <v>337</v>
      </c>
      <c r="B247" s="108" t="s">
        <v>2337</v>
      </c>
      <c r="C247" s="109">
        <v>43391.729166666664</v>
      </c>
      <c r="D247" s="108" t="s">
        <v>2395</v>
      </c>
      <c r="E247" s="108" t="s">
        <v>46</v>
      </c>
      <c r="F247" s="110">
        <v>303</v>
      </c>
      <c r="G247" s="108" t="s">
        <v>85</v>
      </c>
      <c r="H247" s="110">
        <v>666</v>
      </c>
      <c r="I247" s="108" t="s">
        <v>887</v>
      </c>
      <c r="J247" s="108" t="s">
        <v>654</v>
      </c>
      <c r="K247" s="108"/>
      <c r="L247" s="108" t="s">
        <v>2307</v>
      </c>
      <c r="M247" s="108"/>
      <c r="N247" s="108" t="s">
        <v>2296</v>
      </c>
      <c r="O247" s="111" t="b">
        <v>0</v>
      </c>
      <c r="P247" s="108" t="s">
        <v>402</v>
      </c>
      <c r="Q247" s="108" t="s">
        <v>167</v>
      </c>
      <c r="R247" s="112">
        <v>864</v>
      </c>
      <c r="S247" s="113">
        <v>158284.79999999999</v>
      </c>
      <c r="T247" s="108" t="s">
        <v>2297</v>
      </c>
      <c r="U247" s="112">
        <v>691.2</v>
      </c>
      <c r="V247" s="111"/>
      <c r="W247" s="114" t="s">
        <v>2302</v>
      </c>
      <c r="X247" s="115">
        <v>43525.421203703707</v>
      </c>
      <c r="Y247" s="133">
        <f t="shared" si="3"/>
        <v>303</v>
      </c>
    </row>
    <row r="248" spans="1:25" x14ac:dyDescent="0.3">
      <c r="A248" s="101">
        <v>338</v>
      </c>
      <c r="B248" s="102" t="s">
        <v>282</v>
      </c>
      <c r="C248" s="103">
        <v>43392.487523148149</v>
      </c>
      <c r="D248" s="102" t="s">
        <v>2383</v>
      </c>
      <c r="E248" s="102" t="s">
        <v>46</v>
      </c>
      <c r="F248" s="2">
        <v>249</v>
      </c>
      <c r="G248" s="102" t="s">
        <v>85</v>
      </c>
      <c r="H248" s="2">
        <v>588</v>
      </c>
      <c r="I248" s="102" t="s">
        <v>887</v>
      </c>
      <c r="J248" s="102" t="s">
        <v>2293</v>
      </c>
      <c r="K248" s="102"/>
      <c r="L248" s="102" t="s">
        <v>2307</v>
      </c>
      <c r="M248" s="102"/>
      <c r="N248" s="102" t="s">
        <v>2296</v>
      </c>
      <c r="O248" s="1" t="b">
        <v>0</v>
      </c>
      <c r="P248" s="102" t="s">
        <v>2348</v>
      </c>
      <c r="Q248" s="102" t="s">
        <v>32</v>
      </c>
      <c r="R248" s="104">
        <v>125.4</v>
      </c>
      <c r="S248" s="105">
        <v>0</v>
      </c>
      <c r="T248" s="102" t="s">
        <v>2329</v>
      </c>
      <c r="U248" s="104">
        <v>0</v>
      </c>
      <c r="V248" s="1"/>
      <c r="W248" s="106" t="s">
        <v>2302</v>
      </c>
      <c r="X248" s="5">
        <v>43402.434652777774</v>
      </c>
      <c r="Y248" s="133">
        <f t="shared" si="3"/>
        <v>249</v>
      </c>
    </row>
    <row r="249" spans="1:25" x14ac:dyDescent="0.3">
      <c r="A249" s="107">
        <v>339</v>
      </c>
      <c r="B249" s="108" t="s">
        <v>884</v>
      </c>
      <c r="C249" s="109">
        <v>43392.619849537034</v>
      </c>
      <c r="D249" s="108" t="s">
        <v>1109</v>
      </c>
      <c r="E249" s="108" t="s">
        <v>1109</v>
      </c>
      <c r="F249" s="110">
        <v>410</v>
      </c>
      <c r="G249" s="108" t="s">
        <v>85</v>
      </c>
      <c r="H249" s="110">
        <v>687</v>
      </c>
      <c r="I249" s="108" t="s">
        <v>887</v>
      </c>
      <c r="J249" s="108" t="s">
        <v>765</v>
      </c>
      <c r="K249" s="108"/>
      <c r="L249" s="108" t="s">
        <v>2307</v>
      </c>
      <c r="M249" s="108"/>
      <c r="N249" s="108" t="s">
        <v>2296</v>
      </c>
      <c r="O249" s="111" t="b">
        <v>1</v>
      </c>
      <c r="P249" s="108" t="s">
        <v>2321</v>
      </c>
      <c r="Q249" s="108"/>
      <c r="R249" s="112">
        <v>0</v>
      </c>
      <c r="S249" s="113">
        <v>0</v>
      </c>
      <c r="T249" s="108" t="s">
        <v>2329</v>
      </c>
      <c r="U249" s="112">
        <v>0</v>
      </c>
      <c r="V249" s="111"/>
      <c r="W249" s="114" t="s">
        <v>2328</v>
      </c>
      <c r="X249" s="115">
        <v>43482.424166666664</v>
      </c>
      <c r="Y249" s="133" t="e">
        <f t="shared" si="3"/>
        <v>#N/A</v>
      </c>
    </row>
    <row r="250" spans="1:25" x14ac:dyDescent="0.3">
      <c r="A250" s="101">
        <v>341</v>
      </c>
      <c r="B250" s="102" t="s">
        <v>131</v>
      </c>
      <c r="C250" s="103">
        <v>43395.472604166665</v>
      </c>
      <c r="D250" s="102" t="s">
        <v>1100</v>
      </c>
      <c r="E250" s="102" t="s">
        <v>46</v>
      </c>
      <c r="F250" s="2">
        <v>403</v>
      </c>
      <c r="G250" s="102" t="s">
        <v>85</v>
      </c>
      <c r="H250" s="2">
        <v>105</v>
      </c>
      <c r="I250" s="102" t="s">
        <v>887</v>
      </c>
      <c r="J250" s="102" t="s">
        <v>654</v>
      </c>
      <c r="K250" s="102"/>
      <c r="L250" s="102" t="s">
        <v>2307</v>
      </c>
      <c r="M250" s="102"/>
      <c r="N250" s="102" t="s">
        <v>2296</v>
      </c>
      <c r="O250" s="1" t="b">
        <v>0</v>
      </c>
      <c r="P250" s="102" t="s">
        <v>2357</v>
      </c>
      <c r="Q250" s="102" t="s">
        <v>167</v>
      </c>
      <c r="R250" s="104">
        <v>86</v>
      </c>
      <c r="S250" s="105">
        <v>0</v>
      </c>
      <c r="T250" s="102" t="s">
        <v>2329</v>
      </c>
      <c r="U250" s="104">
        <v>0</v>
      </c>
      <c r="V250" s="1"/>
      <c r="W250" s="106" t="s">
        <v>2302</v>
      </c>
      <c r="X250" s="5">
        <v>43412.55572916667</v>
      </c>
      <c r="Y250" s="133">
        <f t="shared" si="3"/>
        <v>403</v>
      </c>
    </row>
    <row r="251" spans="1:25" x14ac:dyDescent="0.3">
      <c r="A251" s="107">
        <v>342</v>
      </c>
      <c r="B251" s="108" t="s">
        <v>57</v>
      </c>
      <c r="C251" s="109">
        <v>43395.779953703706</v>
      </c>
      <c r="D251" s="108" t="s">
        <v>2397</v>
      </c>
      <c r="E251" s="108" t="s">
        <v>46</v>
      </c>
      <c r="F251" s="110">
        <v>359</v>
      </c>
      <c r="G251" s="108" t="s">
        <v>123</v>
      </c>
      <c r="H251" s="110">
        <v>734</v>
      </c>
      <c r="I251" s="108" t="s">
        <v>6674</v>
      </c>
      <c r="J251" s="108" t="s">
        <v>654</v>
      </c>
      <c r="K251" s="108"/>
      <c r="L251" s="108" t="s">
        <v>2307</v>
      </c>
      <c r="M251" s="108" t="s">
        <v>2398</v>
      </c>
      <c r="N251" s="108" t="s">
        <v>2296</v>
      </c>
      <c r="O251" s="111" t="b">
        <v>0</v>
      </c>
      <c r="P251" s="108" t="s">
        <v>2362</v>
      </c>
      <c r="Q251" s="108" t="s">
        <v>167</v>
      </c>
      <c r="R251" s="112">
        <v>250</v>
      </c>
      <c r="S251" s="113">
        <v>0</v>
      </c>
      <c r="T251" s="108" t="s">
        <v>2297</v>
      </c>
      <c r="U251" s="112">
        <v>0</v>
      </c>
      <c r="V251" s="111"/>
      <c r="W251" s="114" t="s">
        <v>2302</v>
      </c>
      <c r="X251" s="115">
        <v>43430.491516203707</v>
      </c>
      <c r="Y251" s="133">
        <f t="shared" si="3"/>
        <v>359</v>
      </c>
    </row>
    <row r="252" spans="1:25" x14ac:dyDescent="0.3">
      <c r="A252" s="107">
        <v>343</v>
      </c>
      <c r="B252" s="108" t="s">
        <v>2337</v>
      </c>
      <c r="C252" s="109">
        <v>43396.712754629632</v>
      </c>
      <c r="D252" s="108" t="s">
        <v>2366</v>
      </c>
      <c r="E252" s="108" t="s">
        <v>750</v>
      </c>
      <c r="F252" s="110">
        <v>99</v>
      </c>
      <c r="G252" s="108" t="s">
        <v>85</v>
      </c>
      <c r="H252" s="110">
        <v>666</v>
      </c>
      <c r="I252" s="108" t="s">
        <v>887</v>
      </c>
      <c r="J252" s="108" t="s">
        <v>663</v>
      </c>
      <c r="K252" s="108"/>
      <c r="L252" s="108" t="s">
        <v>2307</v>
      </c>
      <c r="M252" s="108"/>
      <c r="N252" s="108" t="s">
        <v>2296</v>
      </c>
      <c r="O252" s="111" t="b">
        <v>0</v>
      </c>
      <c r="P252" s="108" t="s">
        <v>402</v>
      </c>
      <c r="Q252" s="108" t="s">
        <v>32</v>
      </c>
      <c r="R252" s="112">
        <v>4026.1</v>
      </c>
      <c r="S252" s="113">
        <v>921976.9</v>
      </c>
      <c r="T252" s="108" t="s">
        <v>2297</v>
      </c>
      <c r="U252" s="112">
        <v>4026.1</v>
      </c>
      <c r="V252" s="111"/>
      <c r="W252" s="114" t="s">
        <v>2302</v>
      </c>
      <c r="X252" s="115">
        <v>43959.784143518518</v>
      </c>
      <c r="Y252" s="133">
        <f t="shared" si="3"/>
        <v>99</v>
      </c>
    </row>
    <row r="253" spans="1:25" x14ac:dyDescent="0.3">
      <c r="A253" s="101">
        <v>344</v>
      </c>
      <c r="B253" s="102" t="s">
        <v>884</v>
      </c>
      <c r="C253" s="103">
        <v>43397.498703703706</v>
      </c>
      <c r="D253" s="102" t="s">
        <v>1117</v>
      </c>
      <c r="E253" s="102" t="s">
        <v>46</v>
      </c>
      <c r="F253" s="2">
        <v>416</v>
      </c>
      <c r="G253" s="102" t="s">
        <v>85</v>
      </c>
      <c r="H253" s="2">
        <v>915</v>
      </c>
      <c r="I253" s="102" t="s">
        <v>887</v>
      </c>
      <c r="J253" s="102" t="s">
        <v>765</v>
      </c>
      <c r="K253" s="102"/>
      <c r="L253" s="102" t="s">
        <v>2307</v>
      </c>
      <c r="M253" s="102"/>
      <c r="N253" s="102" t="s">
        <v>2296</v>
      </c>
      <c r="O253" s="1" t="b">
        <v>1</v>
      </c>
      <c r="P253" s="102" t="s">
        <v>2321</v>
      </c>
      <c r="Q253" s="102" t="s">
        <v>167</v>
      </c>
      <c r="R253" s="104">
        <v>10.45</v>
      </c>
      <c r="S253" s="105">
        <v>0</v>
      </c>
      <c r="T253" s="102" t="s">
        <v>2329</v>
      </c>
      <c r="U253" s="104">
        <v>0</v>
      </c>
      <c r="V253" s="1"/>
      <c r="W253" s="106" t="s">
        <v>2302</v>
      </c>
      <c r="X253" s="5">
        <v>43412.739606481482</v>
      </c>
      <c r="Y253" s="133">
        <f t="shared" si="3"/>
        <v>416</v>
      </c>
    </row>
    <row r="254" spans="1:25" x14ac:dyDescent="0.3">
      <c r="A254" s="107">
        <v>345</v>
      </c>
      <c r="B254" s="108" t="s">
        <v>125</v>
      </c>
      <c r="C254" s="109">
        <v>43397.564050925925</v>
      </c>
      <c r="D254" s="108" t="s">
        <v>898</v>
      </c>
      <c r="E254" s="108" t="s">
        <v>46</v>
      </c>
      <c r="F254" s="110">
        <v>234</v>
      </c>
      <c r="G254" s="108" t="s">
        <v>674</v>
      </c>
      <c r="H254" s="110">
        <v>672</v>
      </c>
      <c r="I254" s="108" t="s">
        <v>887</v>
      </c>
      <c r="J254" s="108" t="s">
        <v>2293</v>
      </c>
      <c r="K254" s="108"/>
      <c r="L254" s="108" t="s">
        <v>2294</v>
      </c>
      <c r="M254" s="108" t="s">
        <v>2375</v>
      </c>
      <c r="N254" s="108" t="s">
        <v>2296</v>
      </c>
      <c r="O254" s="111" t="b">
        <v>0</v>
      </c>
      <c r="P254" s="108" t="s">
        <v>2387</v>
      </c>
      <c r="Q254" s="108" t="s">
        <v>167</v>
      </c>
      <c r="R254" s="112">
        <v>180</v>
      </c>
      <c r="S254" s="113">
        <v>32976</v>
      </c>
      <c r="T254" s="108" t="s">
        <v>2297</v>
      </c>
      <c r="U254" s="112">
        <v>144</v>
      </c>
      <c r="V254" s="111"/>
      <c r="W254" s="114" t="s">
        <v>2328</v>
      </c>
      <c r="X254" s="115">
        <v>43699.859363425923</v>
      </c>
      <c r="Y254" s="133">
        <f t="shared" si="3"/>
        <v>234</v>
      </c>
    </row>
    <row r="255" spans="1:25" x14ac:dyDescent="0.3">
      <c r="A255" s="107">
        <v>346</v>
      </c>
      <c r="B255" s="108" t="s">
        <v>266</v>
      </c>
      <c r="C255" s="109">
        <v>43398.736817129633</v>
      </c>
      <c r="D255" s="108" t="s">
        <v>390</v>
      </c>
      <c r="E255" s="108" t="s">
        <v>390</v>
      </c>
      <c r="F255" s="110">
        <v>276</v>
      </c>
      <c r="G255" s="108" t="s">
        <v>427</v>
      </c>
      <c r="H255" s="110">
        <v>989</v>
      </c>
      <c r="I255" s="108" t="s">
        <v>887</v>
      </c>
      <c r="J255" s="108" t="s">
        <v>663</v>
      </c>
      <c r="K255" s="108"/>
      <c r="L255" s="108" t="s">
        <v>2294</v>
      </c>
      <c r="M255" s="108"/>
      <c r="N255" s="108" t="s">
        <v>2296</v>
      </c>
      <c r="O255" s="111" t="b">
        <v>1</v>
      </c>
      <c r="P255" s="108" t="s">
        <v>2321</v>
      </c>
      <c r="Q255" s="108" t="s">
        <v>167</v>
      </c>
      <c r="R255" s="112">
        <v>3967.5</v>
      </c>
      <c r="S255" s="113">
        <v>817701.75</v>
      </c>
      <c r="T255" s="108" t="s">
        <v>2297</v>
      </c>
      <c r="U255" s="112">
        <v>3570.75</v>
      </c>
      <c r="V255" s="111"/>
      <c r="W255" s="114" t="s">
        <v>2302</v>
      </c>
      <c r="X255" s="115">
        <v>43740.749305555553</v>
      </c>
      <c r="Y255" s="133">
        <f t="shared" si="3"/>
        <v>276</v>
      </c>
    </row>
    <row r="256" spans="1:25" x14ac:dyDescent="0.3">
      <c r="A256" s="107">
        <v>347</v>
      </c>
      <c r="B256" s="108" t="s">
        <v>75</v>
      </c>
      <c r="C256" s="109">
        <v>43398.788113425922</v>
      </c>
      <c r="D256" s="108" t="s">
        <v>1032</v>
      </c>
      <c r="E256" s="108" t="s">
        <v>46</v>
      </c>
      <c r="F256" s="110">
        <v>350</v>
      </c>
      <c r="G256" s="108" t="s">
        <v>39</v>
      </c>
      <c r="H256" s="110">
        <v>931</v>
      </c>
      <c r="I256" s="108" t="s">
        <v>887</v>
      </c>
      <c r="J256" s="108" t="s">
        <v>654</v>
      </c>
      <c r="K256" s="108"/>
      <c r="L256" s="108" t="s">
        <v>2294</v>
      </c>
      <c r="M256" s="108"/>
      <c r="N256" s="108" t="s">
        <v>2296</v>
      </c>
      <c r="O256" s="111" t="b">
        <v>0</v>
      </c>
      <c r="P256" s="108" t="s">
        <v>2343</v>
      </c>
      <c r="Q256" s="108" t="s">
        <v>167</v>
      </c>
      <c r="R256" s="112">
        <v>2555</v>
      </c>
      <c r="S256" s="113">
        <v>526585.5</v>
      </c>
      <c r="T256" s="108" t="s">
        <v>2297</v>
      </c>
      <c r="U256" s="112">
        <v>2299.5</v>
      </c>
      <c r="V256" s="111"/>
      <c r="W256" s="114" t="s">
        <v>2335</v>
      </c>
      <c r="X256" s="115">
        <v>43405.438483796293</v>
      </c>
      <c r="Y256" s="133">
        <f t="shared" si="3"/>
        <v>350</v>
      </c>
    </row>
    <row r="257" spans="1:25" x14ac:dyDescent="0.3">
      <c r="A257" s="101">
        <v>348</v>
      </c>
      <c r="B257" s="102" t="s">
        <v>266</v>
      </c>
      <c r="C257" s="103">
        <v>43398.803611111114</v>
      </c>
      <c r="D257" s="102" t="s">
        <v>932</v>
      </c>
      <c r="E257" s="102" t="s">
        <v>932</v>
      </c>
      <c r="F257" s="2">
        <v>256</v>
      </c>
      <c r="G257" s="102" t="s">
        <v>427</v>
      </c>
      <c r="H257" s="2">
        <v>990</v>
      </c>
      <c r="I257" s="102" t="s">
        <v>887</v>
      </c>
      <c r="J257" s="102" t="s">
        <v>756</v>
      </c>
      <c r="K257" s="102"/>
      <c r="L257" s="102" t="s">
        <v>2294</v>
      </c>
      <c r="M257" s="102"/>
      <c r="N257" s="102" t="s">
        <v>2296</v>
      </c>
      <c r="O257" s="1" t="b">
        <v>1</v>
      </c>
      <c r="P257" s="102" t="s">
        <v>2343</v>
      </c>
      <c r="Q257" s="102" t="s">
        <v>167</v>
      </c>
      <c r="R257" s="104">
        <v>8213.75</v>
      </c>
      <c r="S257" s="105">
        <v>1880948.75</v>
      </c>
      <c r="T257" s="102" t="s">
        <v>2297</v>
      </c>
      <c r="U257" s="104">
        <v>8213.75</v>
      </c>
      <c r="V257" s="1"/>
      <c r="W257" s="106" t="s">
        <v>2302</v>
      </c>
      <c r="X257" s="5">
        <v>43514.474189814813</v>
      </c>
      <c r="Y257" s="133">
        <f t="shared" si="3"/>
        <v>256</v>
      </c>
    </row>
    <row r="258" spans="1:25" x14ac:dyDescent="0.3">
      <c r="A258" s="107">
        <v>349</v>
      </c>
      <c r="B258" s="108" t="s">
        <v>199</v>
      </c>
      <c r="C258" s="109">
        <v>43399.772141203706</v>
      </c>
      <c r="D258" s="108" t="s">
        <v>821</v>
      </c>
      <c r="E258" s="108" t="s">
        <v>46</v>
      </c>
      <c r="F258" s="110">
        <v>162</v>
      </c>
      <c r="G258" s="108" t="s">
        <v>660</v>
      </c>
      <c r="H258" s="110">
        <v>439</v>
      </c>
      <c r="I258" s="108" t="s">
        <v>887</v>
      </c>
      <c r="J258" s="108" t="s">
        <v>2293</v>
      </c>
      <c r="K258" s="108"/>
      <c r="L258" s="108" t="s">
        <v>2307</v>
      </c>
      <c r="M258" s="108"/>
      <c r="N258" s="108" t="s">
        <v>2296</v>
      </c>
      <c r="O258" s="111" t="b">
        <v>0</v>
      </c>
      <c r="P258" s="108" t="s">
        <v>2321</v>
      </c>
      <c r="Q258" s="108" t="s">
        <v>32</v>
      </c>
      <c r="R258" s="112">
        <v>1825.91</v>
      </c>
      <c r="S258" s="113">
        <v>418133.39</v>
      </c>
      <c r="T258" s="108" t="s">
        <v>2297</v>
      </c>
      <c r="U258" s="112">
        <v>1643.32</v>
      </c>
      <c r="V258" s="111"/>
      <c r="W258" s="114" t="s">
        <v>2302</v>
      </c>
      <c r="X258" s="115">
        <v>43704.684641203705</v>
      </c>
      <c r="Y258" s="133">
        <f t="shared" ref="Y258:Y321" si="4">VLOOKUP(F258,h_project,1,FALSE)</f>
        <v>162</v>
      </c>
    </row>
    <row r="259" spans="1:25" x14ac:dyDescent="0.3">
      <c r="A259" s="107">
        <v>350</v>
      </c>
      <c r="B259" s="108" t="s">
        <v>2337</v>
      </c>
      <c r="C259" s="109">
        <v>43402.596990740742</v>
      </c>
      <c r="D259" s="108" t="s">
        <v>2351</v>
      </c>
      <c r="E259" s="108" t="s">
        <v>751</v>
      </c>
      <c r="F259" s="110">
        <v>100</v>
      </c>
      <c r="G259" s="108" t="s">
        <v>85</v>
      </c>
      <c r="H259" s="110">
        <v>666</v>
      </c>
      <c r="I259" s="108" t="s">
        <v>887</v>
      </c>
      <c r="J259" s="108" t="s">
        <v>654</v>
      </c>
      <c r="K259" s="108"/>
      <c r="L259" s="108" t="s">
        <v>2307</v>
      </c>
      <c r="M259" s="108" t="s">
        <v>2399</v>
      </c>
      <c r="N259" s="108" t="s">
        <v>2296</v>
      </c>
      <c r="O259" s="111" t="b">
        <v>0</v>
      </c>
      <c r="P259" s="108" t="s">
        <v>402</v>
      </c>
      <c r="Q259" s="108" t="s">
        <v>167</v>
      </c>
      <c r="R259" s="112">
        <v>3664.36</v>
      </c>
      <c r="S259" s="113">
        <v>839138.44</v>
      </c>
      <c r="T259" s="108" t="s">
        <v>2297</v>
      </c>
      <c r="U259" s="112">
        <v>3297.92</v>
      </c>
      <c r="V259" s="111"/>
      <c r="W259" s="114" t="s">
        <v>2305</v>
      </c>
      <c r="X259" s="115">
        <v>43880.534791666665</v>
      </c>
      <c r="Y259" s="133">
        <f t="shared" si="4"/>
        <v>100</v>
      </c>
    </row>
    <row r="260" spans="1:25" x14ac:dyDescent="0.3">
      <c r="A260" s="107">
        <v>353</v>
      </c>
      <c r="B260" s="108" t="s">
        <v>117</v>
      </c>
      <c r="C260" s="109">
        <v>43403.790092592593</v>
      </c>
      <c r="D260" s="108" t="s">
        <v>1016</v>
      </c>
      <c r="E260" s="108" t="s">
        <v>46</v>
      </c>
      <c r="F260" s="110">
        <v>336</v>
      </c>
      <c r="G260" s="108" t="s">
        <v>85</v>
      </c>
      <c r="H260" s="110">
        <v>105</v>
      </c>
      <c r="I260" s="108" t="s">
        <v>887</v>
      </c>
      <c r="J260" s="108" t="s">
        <v>654</v>
      </c>
      <c r="K260" s="108"/>
      <c r="L260" s="108" t="s">
        <v>2307</v>
      </c>
      <c r="M260" s="108"/>
      <c r="N260" s="108" t="s">
        <v>2296</v>
      </c>
      <c r="O260" s="111" t="b">
        <v>0</v>
      </c>
      <c r="P260" s="108" t="s">
        <v>2371</v>
      </c>
      <c r="Q260" s="108" t="s">
        <v>32</v>
      </c>
      <c r="R260" s="112">
        <v>912</v>
      </c>
      <c r="S260" s="113">
        <v>208848</v>
      </c>
      <c r="T260" s="108" t="s">
        <v>2297</v>
      </c>
      <c r="U260" s="112">
        <v>729.6</v>
      </c>
      <c r="V260" s="111"/>
      <c r="W260" s="114" t="s">
        <v>2302</v>
      </c>
      <c r="X260" s="115">
        <v>43453.539687500001</v>
      </c>
      <c r="Y260" s="133">
        <f t="shared" si="4"/>
        <v>336</v>
      </c>
    </row>
    <row r="261" spans="1:25" x14ac:dyDescent="0.3">
      <c r="A261" s="101">
        <v>354</v>
      </c>
      <c r="B261" s="102" t="s">
        <v>117</v>
      </c>
      <c r="C261" s="103">
        <v>43403.79142361111</v>
      </c>
      <c r="D261" s="102" t="s">
        <v>2400</v>
      </c>
      <c r="E261" s="102" t="s">
        <v>46</v>
      </c>
      <c r="F261" s="2">
        <v>334</v>
      </c>
      <c r="G261" s="102" t="s">
        <v>85</v>
      </c>
      <c r="H261" s="2">
        <v>478</v>
      </c>
      <c r="I261" s="102" t="s">
        <v>887</v>
      </c>
      <c r="J261" s="102" t="s">
        <v>663</v>
      </c>
      <c r="K261" s="102"/>
      <c r="L261" s="102" t="s">
        <v>2294</v>
      </c>
      <c r="M261" s="102" t="s">
        <v>2401</v>
      </c>
      <c r="N261" s="102" t="s">
        <v>2296</v>
      </c>
      <c r="O261" s="1" t="b">
        <v>0</v>
      </c>
      <c r="P261" s="102" t="s">
        <v>2371</v>
      </c>
      <c r="Q261" s="102" t="s">
        <v>167</v>
      </c>
      <c r="R261" s="104">
        <v>646</v>
      </c>
      <c r="S261" s="105">
        <v>118347.2</v>
      </c>
      <c r="T261" s="102" t="s">
        <v>2297</v>
      </c>
      <c r="U261" s="104">
        <v>516.79999999999995</v>
      </c>
      <c r="V261" s="1"/>
      <c r="W261" s="106" t="s">
        <v>2302</v>
      </c>
      <c r="X261" s="5">
        <v>43453.548518518517</v>
      </c>
      <c r="Y261" s="133">
        <f t="shared" si="4"/>
        <v>334</v>
      </c>
    </row>
    <row r="262" spans="1:25" x14ac:dyDescent="0.3">
      <c r="A262" s="101">
        <v>355</v>
      </c>
      <c r="B262" s="102" t="s">
        <v>87</v>
      </c>
      <c r="C262" s="103">
        <v>43403.833541666667</v>
      </c>
      <c r="D262" s="102" t="s">
        <v>948</v>
      </c>
      <c r="E262" s="102" t="s">
        <v>948</v>
      </c>
      <c r="F262" s="2">
        <v>271</v>
      </c>
      <c r="G262" s="102" t="s">
        <v>39</v>
      </c>
      <c r="H262" s="2">
        <v>914</v>
      </c>
      <c r="I262" s="102" t="s">
        <v>887</v>
      </c>
      <c r="J262" s="102" t="s">
        <v>654</v>
      </c>
      <c r="K262" s="102"/>
      <c r="L262" s="102" t="s">
        <v>2307</v>
      </c>
      <c r="M262" s="102"/>
      <c r="N262" s="102" t="s">
        <v>2296</v>
      </c>
      <c r="O262" s="1" t="b">
        <v>0</v>
      </c>
      <c r="P262" s="102" t="s">
        <v>2357</v>
      </c>
      <c r="Q262" s="102" t="s">
        <v>32</v>
      </c>
      <c r="R262" s="104">
        <v>5705.7</v>
      </c>
      <c r="S262" s="105">
        <v>1306605.3</v>
      </c>
      <c r="T262" s="102" t="s">
        <v>2297</v>
      </c>
      <c r="U262" s="104">
        <v>5705.7</v>
      </c>
      <c r="V262" s="1"/>
      <c r="W262" s="106" t="s">
        <v>2302</v>
      </c>
      <c r="X262" s="5">
        <v>44056.512430555558</v>
      </c>
      <c r="Y262" s="133">
        <f t="shared" si="4"/>
        <v>271</v>
      </c>
    </row>
    <row r="263" spans="1:25" x14ac:dyDescent="0.3">
      <c r="A263" s="101">
        <v>356</v>
      </c>
      <c r="B263" s="102" t="s">
        <v>75</v>
      </c>
      <c r="C263" s="103">
        <v>43405.443194444444</v>
      </c>
      <c r="D263" s="102" t="s">
        <v>1032</v>
      </c>
      <c r="E263" s="102" t="s">
        <v>46</v>
      </c>
      <c r="F263" s="2">
        <v>350</v>
      </c>
      <c r="G263" s="102" t="s">
        <v>39</v>
      </c>
      <c r="H263" s="2">
        <v>931</v>
      </c>
      <c r="I263" s="102" t="s">
        <v>887</v>
      </c>
      <c r="J263" s="102" t="s">
        <v>654</v>
      </c>
      <c r="K263" s="102"/>
      <c r="L263" s="102" t="s">
        <v>2294</v>
      </c>
      <c r="M263" s="102"/>
      <c r="N263" s="102" t="s">
        <v>2296</v>
      </c>
      <c r="O263" s="1" t="b">
        <v>0</v>
      </c>
      <c r="P263" s="102" t="s">
        <v>2343</v>
      </c>
      <c r="Q263" s="102" t="s">
        <v>167</v>
      </c>
      <c r="R263" s="104">
        <v>2555</v>
      </c>
      <c r="S263" s="105">
        <v>526585.5</v>
      </c>
      <c r="T263" s="102" t="s">
        <v>2297</v>
      </c>
      <c r="U263" s="104">
        <v>2299.5</v>
      </c>
      <c r="V263" s="1"/>
      <c r="W263" s="106" t="s">
        <v>2302</v>
      </c>
      <c r="X263" s="5">
        <v>43551.56454861111</v>
      </c>
      <c r="Y263" s="133">
        <f t="shared" si="4"/>
        <v>350</v>
      </c>
    </row>
    <row r="264" spans="1:25" x14ac:dyDescent="0.3">
      <c r="A264" s="101">
        <v>357</v>
      </c>
      <c r="B264" s="102" t="s">
        <v>884</v>
      </c>
      <c r="C264" s="103">
        <v>43410.53193287037</v>
      </c>
      <c r="D264" s="102" t="s">
        <v>1111</v>
      </c>
      <c r="E264" s="102" t="s">
        <v>46</v>
      </c>
      <c r="F264" s="2">
        <v>411</v>
      </c>
      <c r="G264" s="102" t="s">
        <v>85</v>
      </c>
      <c r="H264" s="2">
        <v>34</v>
      </c>
      <c r="I264" s="102" t="s">
        <v>887</v>
      </c>
      <c r="J264" s="102" t="s">
        <v>765</v>
      </c>
      <c r="K264" s="102"/>
      <c r="L264" s="102" t="s">
        <v>2307</v>
      </c>
      <c r="M264" s="102"/>
      <c r="N264" s="102" t="s">
        <v>2296</v>
      </c>
      <c r="O264" s="1" t="b">
        <v>1</v>
      </c>
      <c r="P264" s="102" t="s">
        <v>2321</v>
      </c>
      <c r="Q264" s="102" t="s">
        <v>167</v>
      </c>
      <c r="R264" s="104">
        <v>32</v>
      </c>
      <c r="S264" s="105">
        <v>0</v>
      </c>
      <c r="T264" s="102" t="s">
        <v>2329</v>
      </c>
      <c r="U264" s="104">
        <v>0</v>
      </c>
      <c r="V264" s="1"/>
      <c r="W264" s="106" t="s">
        <v>2302</v>
      </c>
      <c r="X264" s="5">
        <v>43425.693657407406</v>
      </c>
      <c r="Y264" s="133">
        <f t="shared" si="4"/>
        <v>411</v>
      </c>
    </row>
    <row r="265" spans="1:25" x14ac:dyDescent="0.3">
      <c r="A265" s="107">
        <v>358</v>
      </c>
      <c r="B265" s="108" t="s">
        <v>884</v>
      </c>
      <c r="C265" s="109">
        <v>43410.77270833333</v>
      </c>
      <c r="D265" s="108" t="s">
        <v>1120</v>
      </c>
      <c r="E265" s="108" t="s">
        <v>46</v>
      </c>
      <c r="F265" s="110">
        <v>419</v>
      </c>
      <c r="G265" s="108" t="s">
        <v>85</v>
      </c>
      <c r="H265" s="110">
        <v>687</v>
      </c>
      <c r="I265" s="108" t="s">
        <v>887</v>
      </c>
      <c r="J265" s="108" t="s">
        <v>765</v>
      </c>
      <c r="K265" s="108"/>
      <c r="L265" s="108" t="s">
        <v>2307</v>
      </c>
      <c r="M265" s="108"/>
      <c r="N265" s="108" t="s">
        <v>2296</v>
      </c>
      <c r="O265" s="111" t="b">
        <v>1</v>
      </c>
      <c r="P265" s="108" t="s">
        <v>2321</v>
      </c>
      <c r="Q265" s="108" t="s">
        <v>167</v>
      </c>
      <c r="R265" s="112">
        <v>34.200000000000003</v>
      </c>
      <c r="S265" s="113">
        <v>0</v>
      </c>
      <c r="T265" s="108" t="s">
        <v>2329</v>
      </c>
      <c r="U265" s="112">
        <v>0</v>
      </c>
      <c r="V265" s="114"/>
      <c r="W265" s="114" t="s">
        <v>2302</v>
      </c>
      <c r="X265" s="115">
        <v>43425.69672453704</v>
      </c>
      <c r="Y265" s="133">
        <f t="shared" si="4"/>
        <v>419</v>
      </c>
    </row>
    <row r="266" spans="1:25" x14ac:dyDescent="0.3">
      <c r="A266" s="107">
        <v>359</v>
      </c>
      <c r="B266" s="108" t="s">
        <v>428</v>
      </c>
      <c r="C266" s="109">
        <v>43411.533229166664</v>
      </c>
      <c r="D266" s="108" t="s">
        <v>2402</v>
      </c>
      <c r="E266" s="108" t="s">
        <v>1039</v>
      </c>
      <c r="F266" s="110">
        <v>357</v>
      </c>
      <c r="G266" s="108" t="s">
        <v>41</v>
      </c>
      <c r="H266" s="110">
        <v>997</v>
      </c>
      <c r="I266" s="108" t="s">
        <v>887</v>
      </c>
      <c r="J266" s="108" t="s">
        <v>663</v>
      </c>
      <c r="K266" s="108"/>
      <c r="L266" s="108" t="s">
        <v>2307</v>
      </c>
      <c r="M266" s="108"/>
      <c r="N266" s="108" t="s">
        <v>2296</v>
      </c>
      <c r="O266" s="111" t="b">
        <v>0</v>
      </c>
      <c r="P266" s="108" t="s">
        <v>2371</v>
      </c>
      <c r="Q266" s="108" t="s">
        <v>167</v>
      </c>
      <c r="R266" s="112">
        <v>1026</v>
      </c>
      <c r="S266" s="113">
        <v>187963</v>
      </c>
      <c r="T266" s="108" t="s">
        <v>2297</v>
      </c>
      <c r="U266" s="112">
        <v>821</v>
      </c>
      <c r="V266" s="114"/>
      <c r="W266" s="114" t="s">
        <v>2302</v>
      </c>
      <c r="X266" s="115">
        <v>44056.513796296298</v>
      </c>
      <c r="Y266" s="133">
        <f t="shared" si="4"/>
        <v>357</v>
      </c>
    </row>
    <row r="267" spans="1:25" x14ac:dyDescent="0.3">
      <c r="A267" s="107">
        <v>360</v>
      </c>
      <c r="B267" s="108" t="s">
        <v>131</v>
      </c>
      <c r="C267" s="109">
        <v>43411.557256944441</v>
      </c>
      <c r="D267" s="108" t="s">
        <v>2403</v>
      </c>
      <c r="E267" s="108" t="s">
        <v>46</v>
      </c>
      <c r="F267" s="110">
        <v>433</v>
      </c>
      <c r="G267" s="108" t="s">
        <v>85</v>
      </c>
      <c r="H267" s="110">
        <v>332</v>
      </c>
      <c r="I267" s="108" t="s">
        <v>887</v>
      </c>
      <c r="J267" s="108" t="s">
        <v>765</v>
      </c>
      <c r="K267" s="108"/>
      <c r="L267" s="108" t="s">
        <v>2307</v>
      </c>
      <c r="M267" s="108"/>
      <c r="N267" s="108" t="s">
        <v>2296</v>
      </c>
      <c r="O267" s="111" t="b">
        <v>1</v>
      </c>
      <c r="P267" s="108" t="s">
        <v>2357</v>
      </c>
      <c r="Q267" s="108" t="s">
        <v>167</v>
      </c>
      <c r="R267" s="112">
        <v>24</v>
      </c>
      <c r="S267" s="113">
        <v>0</v>
      </c>
      <c r="T267" s="108" t="s">
        <v>2329</v>
      </c>
      <c r="U267" s="112">
        <v>0</v>
      </c>
      <c r="V267" s="111"/>
      <c r="W267" s="114" t="s">
        <v>2302</v>
      </c>
      <c r="X267" s="115">
        <v>43473.506319444445</v>
      </c>
      <c r="Y267" s="133">
        <f t="shared" si="4"/>
        <v>433</v>
      </c>
    </row>
    <row r="268" spans="1:25" x14ac:dyDescent="0.3">
      <c r="A268" s="107">
        <v>361</v>
      </c>
      <c r="B268" s="108" t="s">
        <v>131</v>
      </c>
      <c r="C268" s="109">
        <v>43412.500393518516</v>
      </c>
      <c r="D268" s="108" t="s">
        <v>2350</v>
      </c>
      <c r="E268" s="108" t="s">
        <v>46</v>
      </c>
      <c r="F268" s="110">
        <v>153</v>
      </c>
      <c r="G268" s="108" t="s">
        <v>85</v>
      </c>
      <c r="H268" s="110">
        <v>81</v>
      </c>
      <c r="I268" s="108" t="s">
        <v>887</v>
      </c>
      <c r="J268" s="108" t="s">
        <v>2293</v>
      </c>
      <c r="K268" s="108"/>
      <c r="L268" s="108" t="s">
        <v>2307</v>
      </c>
      <c r="M268" s="108"/>
      <c r="N268" s="108" t="s">
        <v>2296</v>
      </c>
      <c r="O268" s="111" t="b">
        <v>0</v>
      </c>
      <c r="P268" s="108" t="s">
        <v>2357</v>
      </c>
      <c r="Q268" s="108" t="s">
        <v>32</v>
      </c>
      <c r="R268" s="112">
        <v>1333.8</v>
      </c>
      <c r="S268" s="113">
        <v>244352.16</v>
      </c>
      <c r="T268" s="108" t="s">
        <v>2297</v>
      </c>
      <c r="U268" s="112">
        <v>1067.04</v>
      </c>
      <c r="V268" s="111"/>
      <c r="W268" s="114" t="s">
        <v>2302</v>
      </c>
      <c r="X268" s="115">
        <v>43473.709224537037</v>
      </c>
      <c r="Y268" s="133">
        <f t="shared" si="4"/>
        <v>153</v>
      </c>
    </row>
    <row r="269" spans="1:25" x14ac:dyDescent="0.3">
      <c r="A269" s="107">
        <v>362</v>
      </c>
      <c r="B269" s="108" t="s">
        <v>884</v>
      </c>
      <c r="C269" s="109">
        <v>43413.5390625</v>
      </c>
      <c r="D269" s="108" t="s">
        <v>1130</v>
      </c>
      <c r="E269" s="108" t="s">
        <v>46</v>
      </c>
      <c r="F269" s="110">
        <v>432</v>
      </c>
      <c r="G269" s="108" t="s">
        <v>85</v>
      </c>
      <c r="H269" s="110">
        <v>34</v>
      </c>
      <c r="I269" s="108" t="s">
        <v>887</v>
      </c>
      <c r="J269" s="108" t="s">
        <v>765</v>
      </c>
      <c r="K269" s="108"/>
      <c r="L269" s="108" t="s">
        <v>2307</v>
      </c>
      <c r="M269" s="108"/>
      <c r="N269" s="108" t="s">
        <v>2296</v>
      </c>
      <c r="O269" s="111" t="b">
        <v>1</v>
      </c>
      <c r="P269" s="108" t="s">
        <v>2321</v>
      </c>
      <c r="Q269" s="108" t="s">
        <v>167</v>
      </c>
      <c r="R269" s="112">
        <v>32</v>
      </c>
      <c r="S269" s="113">
        <v>0</v>
      </c>
      <c r="T269" s="108" t="s">
        <v>2329</v>
      </c>
      <c r="U269" s="112">
        <v>0</v>
      </c>
      <c r="V269" s="111"/>
      <c r="W269" s="114" t="s">
        <v>2302</v>
      </c>
      <c r="X269" s="115">
        <v>43425.699525462966</v>
      </c>
      <c r="Y269" s="133">
        <f t="shared" si="4"/>
        <v>432</v>
      </c>
    </row>
    <row r="270" spans="1:25" x14ac:dyDescent="0.3">
      <c r="A270" s="101">
        <v>363</v>
      </c>
      <c r="B270" s="102" t="s">
        <v>884</v>
      </c>
      <c r="C270" s="103">
        <v>43413.539895833332</v>
      </c>
      <c r="D270" s="102" t="s">
        <v>1145</v>
      </c>
      <c r="E270" s="102" t="s">
        <v>46</v>
      </c>
      <c r="F270" s="2">
        <v>440</v>
      </c>
      <c r="G270" s="102" t="s">
        <v>85</v>
      </c>
      <c r="H270" s="2">
        <v>704</v>
      </c>
      <c r="I270" s="102" t="s">
        <v>887</v>
      </c>
      <c r="J270" s="102" t="s">
        <v>765</v>
      </c>
      <c r="K270" s="102"/>
      <c r="L270" s="102" t="s">
        <v>2307</v>
      </c>
      <c r="M270" s="102"/>
      <c r="N270" s="102" t="s">
        <v>2296</v>
      </c>
      <c r="O270" s="1" t="b">
        <v>1</v>
      </c>
      <c r="P270" s="102" t="s">
        <v>2321</v>
      </c>
      <c r="Q270" s="102" t="s">
        <v>167</v>
      </c>
      <c r="R270" s="104">
        <v>30.88</v>
      </c>
      <c r="S270" s="105">
        <v>0</v>
      </c>
      <c r="T270" s="102" t="s">
        <v>2329</v>
      </c>
      <c r="U270" s="104">
        <v>0</v>
      </c>
      <c r="V270" s="1"/>
      <c r="W270" s="106" t="s">
        <v>2302</v>
      </c>
      <c r="X270" s="5">
        <v>43425.701689814814</v>
      </c>
      <c r="Y270" s="133">
        <f t="shared" si="4"/>
        <v>440</v>
      </c>
    </row>
    <row r="271" spans="1:25" x14ac:dyDescent="0.3">
      <c r="A271" s="107">
        <v>364</v>
      </c>
      <c r="B271" s="108" t="s">
        <v>75</v>
      </c>
      <c r="C271" s="109">
        <v>43413.602083333331</v>
      </c>
      <c r="D271" s="108" t="s">
        <v>1054</v>
      </c>
      <c r="E271" s="108" t="s">
        <v>46</v>
      </c>
      <c r="F271" s="110">
        <v>369</v>
      </c>
      <c r="G271" s="108" t="s">
        <v>39</v>
      </c>
      <c r="H271" s="110">
        <v>931</v>
      </c>
      <c r="I271" s="108" t="s">
        <v>887</v>
      </c>
      <c r="J271" s="108" t="s">
        <v>654</v>
      </c>
      <c r="K271" s="108"/>
      <c r="L271" s="108" t="s">
        <v>2294</v>
      </c>
      <c r="M271" s="108" t="s">
        <v>2404</v>
      </c>
      <c r="N271" s="108" t="s">
        <v>2296</v>
      </c>
      <c r="O271" s="111" t="b">
        <v>0</v>
      </c>
      <c r="P271" s="108" t="s">
        <v>2343</v>
      </c>
      <c r="Q271" s="108" t="s">
        <v>167</v>
      </c>
      <c r="R271" s="112">
        <v>852.8</v>
      </c>
      <c r="S271" s="113">
        <v>156232.95999999999</v>
      </c>
      <c r="T271" s="108" t="s">
        <v>2297</v>
      </c>
      <c r="U271" s="112">
        <v>682.24</v>
      </c>
      <c r="V271" s="111"/>
      <c r="W271" s="114" t="s">
        <v>2302</v>
      </c>
      <c r="X271" s="115">
        <v>43454.65011574074</v>
      </c>
      <c r="Y271" s="133">
        <f t="shared" si="4"/>
        <v>369</v>
      </c>
    </row>
    <row r="272" spans="1:25" x14ac:dyDescent="0.3">
      <c r="A272" s="101">
        <v>365</v>
      </c>
      <c r="B272" s="1" t="s">
        <v>75</v>
      </c>
      <c r="C272" s="1">
        <v>43413.603333333333</v>
      </c>
      <c r="D272" s="1" t="s">
        <v>1126</v>
      </c>
      <c r="E272" s="1" t="s">
        <v>46</v>
      </c>
      <c r="F272" s="2">
        <v>429</v>
      </c>
      <c r="G272" s="1" t="s">
        <v>39</v>
      </c>
      <c r="H272" s="2">
        <v>919</v>
      </c>
      <c r="I272" s="1" t="s">
        <v>887</v>
      </c>
      <c r="J272" s="1" t="s">
        <v>654</v>
      </c>
      <c r="K272" s="1"/>
      <c r="L272" s="1" t="s">
        <v>2294</v>
      </c>
      <c r="M272" s="1" t="s">
        <v>2405</v>
      </c>
      <c r="N272" s="1" t="s">
        <v>2296</v>
      </c>
      <c r="O272" s="1" t="b">
        <v>0</v>
      </c>
      <c r="P272" s="1" t="s">
        <v>2343</v>
      </c>
      <c r="Q272" s="1" t="s">
        <v>167</v>
      </c>
      <c r="R272" s="1">
        <v>2132</v>
      </c>
      <c r="S272" s="1">
        <v>439405.2</v>
      </c>
      <c r="T272" s="1" t="s">
        <v>2297</v>
      </c>
      <c r="U272" s="1">
        <v>1918.8</v>
      </c>
      <c r="V272" s="1"/>
      <c r="W272" s="1" t="s">
        <v>2302</v>
      </c>
      <c r="X272" s="5">
        <v>43551.73978009259</v>
      </c>
      <c r="Y272" s="133">
        <f t="shared" si="4"/>
        <v>429</v>
      </c>
    </row>
    <row r="273" spans="1:25" x14ac:dyDescent="0.3">
      <c r="A273" s="101">
        <v>366</v>
      </c>
      <c r="B273" s="102" t="s">
        <v>341</v>
      </c>
      <c r="C273" s="103">
        <v>43413.713009259256</v>
      </c>
      <c r="D273" s="102" t="s">
        <v>907</v>
      </c>
      <c r="E273" s="102" t="s">
        <v>907</v>
      </c>
      <c r="F273" s="2">
        <v>238</v>
      </c>
      <c r="G273" s="102" t="s">
        <v>477</v>
      </c>
      <c r="H273" s="2">
        <v>687</v>
      </c>
      <c r="I273" s="102" t="s">
        <v>887</v>
      </c>
      <c r="J273" s="102" t="s">
        <v>654</v>
      </c>
      <c r="K273" s="102"/>
      <c r="L273" s="102" t="s">
        <v>2307</v>
      </c>
      <c r="M273" s="102"/>
      <c r="N273" s="102" t="s">
        <v>2296</v>
      </c>
      <c r="O273" s="1" t="b">
        <v>0</v>
      </c>
      <c r="P273" s="102" t="s">
        <v>2321</v>
      </c>
      <c r="Q273" s="102" t="s">
        <v>167</v>
      </c>
      <c r="R273" s="104">
        <v>3803.8</v>
      </c>
      <c r="S273" s="105">
        <v>783963.18</v>
      </c>
      <c r="T273" s="102" t="s">
        <v>2297</v>
      </c>
      <c r="U273" s="104">
        <v>3423.42</v>
      </c>
      <c r="V273" s="1"/>
      <c r="W273" s="106" t="s">
        <v>2302</v>
      </c>
      <c r="X273" s="5">
        <v>43501.871770833335</v>
      </c>
      <c r="Y273" s="133">
        <f t="shared" si="4"/>
        <v>238</v>
      </c>
    </row>
    <row r="274" spans="1:25" x14ac:dyDescent="0.3">
      <c r="A274" s="101">
        <v>367</v>
      </c>
      <c r="B274" s="1" t="s">
        <v>234</v>
      </c>
      <c r="C274" s="1">
        <v>43413.719641203701</v>
      </c>
      <c r="D274" s="1" t="s">
        <v>1127</v>
      </c>
      <c r="E274" s="1" t="s">
        <v>1127</v>
      </c>
      <c r="F274" s="2">
        <v>430</v>
      </c>
      <c r="G274" s="1" t="s">
        <v>39</v>
      </c>
      <c r="H274" s="2">
        <v>621</v>
      </c>
      <c r="I274" s="1" t="s">
        <v>887</v>
      </c>
      <c r="J274" s="1" t="s">
        <v>654</v>
      </c>
      <c r="K274" s="1"/>
      <c r="L274" s="1" t="s">
        <v>2294</v>
      </c>
      <c r="M274" s="1"/>
      <c r="N274" s="1" t="s">
        <v>2296</v>
      </c>
      <c r="O274" s="1" t="b">
        <v>0</v>
      </c>
      <c r="P274" s="1" t="s">
        <v>2343</v>
      </c>
      <c r="Q274" s="1" t="s">
        <v>167</v>
      </c>
      <c r="R274" s="1">
        <v>720</v>
      </c>
      <c r="S274" s="1">
        <v>131904</v>
      </c>
      <c r="T274" s="1" t="s">
        <v>2297</v>
      </c>
      <c r="U274" s="1">
        <v>576</v>
      </c>
      <c r="V274" s="1"/>
      <c r="W274" s="1" t="s">
        <v>2328</v>
      </c>
      <c r="X274" s="5">
        <v>43425.457916666666</v>
      </c>
      <c r="Y274" s="133">
        <f t="shared" si="4"/>
        <v>430</v>
      </c>
    </row>
    <row r="275" spans="1:25" x14ac:dyDescent="0.3">
      <c r="A275" s="101">
        <v>368</v>
      </c>
      <c r="B275" s="102" t="s">
        <v>117</v>
      </c>
      <c r="C275" s="103">
        <v>43416.549363425926</v>
      </c>
      <c r="D275" s="102" t="s">
        <v>419</v>
      </c>
      <c r="E275" s="102" t="s">
        <v>46</v>
      </c>
      <c r="F275" s="2">
        <v>354</v>
      </c>
      <c r="G275" s="102" t="s">
        <v>123</v>
      </c>
      <c r="H275" s="2">
        <v>481</v>
      </c>
      <c r="I275" s="102" t="s">
        <v>887</v>
      </c>
      <c r="J275" s="102" t="s">
        <v>663</v>
      </c>
      <c r="K275" s="102"/>
      <c r="L275" s="102" t="s">
        <v>2307</v>
      </c>
      <c r="M275" s="102"/>
      <c r="N275" s="102" t="s">
        <v>2296</v>
      </c>
      <c r="O275" s="1" t="b">
        <v>0</v>
      </c>
      <c r="P275" s="102" t="s">
        <v>2371</v>
      </c>
      <c r="Q275" s="102" t="s">
        <v>167</v>
      </c>
      <c r="R275" s="104">
        <v>950</v>
      </c>
      <c r="S275" s="105">
        <v>217550</v>
      </c>
      <c r="T275" s="102" t="s">
        <v>2297</v>
      </c>
      <c r="U275" s="104">
        <v>760</v>
      </c>
      <c r="V275" s="1"/>
      <c r="W275" s="106" t="s">
        <v>2302</v>
      </c>
      <c r="X275" s="5">
        <v>43425.690810185188</v>
      </c>
      <c r="Y275" s="133">
        <f t="shared" si="4"/>
        <v>354</v>
      </c>
    </row>
    <row r="276" spans="1:25" x14ac:dyDescent="0.3">
      <c r="A276" s="107">
        <v>369</v>
      </c>
      <c r="B276" s="108" t="s">
        <v>126</v>
      </c>
      <c r="C276" s="109">
        <v>43416.596863425926</v>
      </c>
      <c r="D276" s="108" t="s">
        <v>993</v>
      </c>
      <c r="E276" s="108" t="s">
        <v>993</v>
      </c>
      <c r="F276" s="110">
        <v>323</v>
      </c>
      <c r="G276" s="108" t="s">
        <v>123</v>
      </c>
      <c r="H276" s="110">
        <v>700</v>
      </c>
      <c r="I276" s="108" t="s">
        <v>887</v>
      </c>
      <c r="J276" s="108" t="s">
        <v>654</v>
      </c>
      <c r="K276" s="108"/>
      <c r="L276" s="108" t="s">
        <v>2294</v>
      </c>
      <c r="M276" s="108" t="s">
        <v>2406</v>
      </c>
      <c r="N276" s="108" t="s">
        <v>2296</v>
      </c>
      <c r="O276" s="111" t="b">
        <v>0</v>
      </c>
      <c r="P276" s="108" t="s">
        <v>402</v>
      </c>
      <c r="Q276" s="108" t="s">
        <v>167</v>
      </c>
      <c r="R276" s="112">
        <v>754.84</v>
      </c>
      <c r="S276" s="113">
        <v>138286.68799999999</v>
      </c>
      <c r="T276" s="108" t="s">
        <v>2297</v>
      </c>
      <c r="U276" s="112">
        <v>603.87199999999996</v>
      </c>
      <c r="V276" s="111"/>
      <c r="W276" s="114" t="s">
        <v>2328</v>
      </c>
      <c r="X276" s="115">
        <v>43914.582442129627</v>
      </c>
      <c r="Y276" s="133" t="e">
        <f t="shared" si="4"/>
        <v>#N/A</v>
      </c>
    </row>
    <row r="277" spans="1:25" x14ac:dyDescent="0.3">
      <c r="A277" s="101">
        <v>372</v>
      </c>
      <c r="B277" s="102" t="s">
        <v>144</v>
      </c>
      <c r="C277" s="103">
        <v>43418.822754629633</v>
      </c>
      <c r="D277" s="102" t="s">
        <v>1106</v>
      </c>
      <c r="E277" s="102" t="s">
        <v>46</v>
      </c>
      <c r="F277" s="2">
        <v>408</v>
      </c>
      <c r="G277" s="102" t="s">
        <v>55</v>
      </c>
      <c r="H277" s="2">
        <v>299</v>
      </c>
      <c r="I277" s="102" t="s">
        <v>887</v>
      </c>
      <c r="J277" s="102" t="s">
        <v>654</v>
      </c>
      <c r="K277" s="102"/>
      <c r="L277" s="102" t="s">
        <v>2307</v>
      </c>
      <c r="M277" s="102"/>
      <c r="N277" s="102" t="s">
        <v>2296</v>
      </c>
      <c r="O277" s="1" t="b">
        <v>0</v>
      </c>
      <c r="P277" s="102" t="s">
        <v>2321</v>
      </c>
      <c r="Q277" s="102" t="s">
        <v>167</v>
      </c>
      <c r="R277" s="104">
        <v>4011.09</v>
      </c>
      <c r="S277" s="105">
        <v>918539.61</v>
      </c>
      <c r="T277" s="102" t="s">
        <v>2297</v>
      </c>
      <c r="U277" s="104">
        <v>4011.09</v>
      </c>
      <c r="V277" s="1"/>
      <c r="W277" s="106" t="s">
        <v>2302</v>
      </c>
      <c r="X277" s="5">
        <v>43699.650127314817</v>
      </c>
      <c r="Y277" s="133">
        <f t="shared" si="4"/>
        <v>408</v>
      </c>
    </row>
    <row r="278" spans="1:25" x14ac:dyDescent="0.3">
      <c r="A278" s="101">
        <v>373</v>
      </c>
      <c r="B278" s="1" t="s">
        <v>131</v>
      </c>
      <c r="C278" s="1">
        <v>43419.685671296298</v>
      </c>
      <c r="D278" s="1" t="s">
        <v>2407</v>
      </c>
      <c r="E278" s="1" t="s">
        <v>46</v>
      </c>
      <c r="F278" s="2">
        <v>401</v>
      </c>
      <c r="G278" s="1" t="s">
        <v>85</v>
      </c>
      <c r="H278" s="2">
        <v>332</v>
      </c>
      <c r="I278" s="1" t="s">
        <v>887</v>
      </c>
      <c r="J278" s="1" t="s">
        <v>765</v>
      </c>
      <c r="K278" s="1"/>
      <c r="L278" s="1" t="s">
        <v>2307</v>
      </c>
      <c r="M278" s="1"/>
      <c r="N278" s="1" t="s">
        <v>2296</v>
      </c>
      <c r="O278" s="1" t="b">
        <v>1</v>
      </c>
      <c r="P278" s="1" t="s">
        <v>2357</v>
      </c>
      <c r="Q278" s="1" t="s">
        <v>167</v>
      </c>
      <c r="R278" s="1">
        <v>24</v>
      </c>
      <c r="S278" s="1">
        <v>0</v>
      </c>
      <c r="T278" s="1" t="s">
        <v>2329</v>
      </c>
      <c r="U278" s="1">
        <v>0</v>
      </c>
      <c r="V278" s="1"/>
      <c r="W278" s="1" t="s">
        <v>2302</v>
      </c>
      <c r="X278" s="5">
        <v>43426.451099537036</v>
      </c>
      <c r="Y278" s="133">
        <f t="shared" si="4"/>
        <v>401</v>
      </c>
    </row>
    <row r="279" spans="1:25" x14ac:dyDescent="0.3">
      <c r="A279" s="107">
        <v>374</v>
      </c>
      <c r="B279" s="108" t="s">
        <v>310</v>
      </c>
      <c r="C279" s="109">
        <v>43419.817118055558</v>
      </c>
      <c r="D279" s="108" t="s">
        <v>467</v>
      </c>
      <c r="E279" s="108" t="s">
        <v>467</v>
      </c>
      <c r="F279" s="110">
        <v>50</v>
      </c>
      <c r="G279" s="108" t="s">
        <v>85</v>
      </c>
      <c r="H279" s="110">
        <v>641</v>
      </c>
      <c r="I279" s="108" t="s">
        <v>887</v>
      </c>
      <c r="J279" s="108" t="s">
        <v>756</v>
      </c>
      <c r="K279" s="108"/>
      <c r="L279" s="108" t="s">
        <v>2294</v>
      </c>
      <c r="M279" s="108" t="s">
        <v>2408</v>
      </c>
      <c r="N279" s="108" t="s">
        <v>2296</v>
      </c>
      <c r="O279" s="111" t="b">
        <v>0</v>
      </c>
      <c r="P279" s="108" t="s">
        <v>2321</v>
      </c>
      <c r="Q279" s="108" t="s">
        <v>32</v>
      </c>
      <c r="R279" s="112">
        <v>13140.4</v>
      </c>
      <c r="S279" s="113">
        <v>3009151.6</v>
      </c>
      <c r="T279" s="108" t="s">
        <v>2297</v>
      </c>
      <c r="U279" s="112">
        <v>13140.4</v>
      </c>
      <c r="V279" s="111"/>
      <c r="W279" s="114" t="s">
        <v>2302</v>
      </c>
      <c r="X279" s="115">
        <v>43924.712696759256</v>
      </c>
      <c r="Y279" s="133">
        <f t="shared" si="4"/>
        <v>50</v>
      </c>
    </row>
    <row r="280" spans="1:25" x14ac:dyDescent="0.3">
      <c r="A280" s="107">
        <v>375</v>
      </c>
      <c r="B280" s="108" t="s">
        <v>131</v>
      </c>
      <c r="C280" s="109">
        <v>43420.709421296298</v>
      </c>
      <c r="D280" s="108" t="s">
        <v>2409</v>
      </c>
      <c r="E280" s="108" t="s">
        <v>46</v>
      </c>
      <c r="F280" s="110">
        <v>180</v>
      </c>
      <c r="G280" s="108" t="s">
        <v>85</v>
      </c>
      <c r="H280" s="110">
        <v>81</v>
      </c>
      <c r="I280" s="108" t="s">
        <v>887</v>
      </c>
      <c r="J280" s="108" t="s">
        <v>654</v>
      </c>
      <c r="K280" s="108"/>
      <c r="L280" s="108" t="s">
        <v>2307</v>
      </c>
      <c r="M280" s="108"/>
      <c r="N280" s="108" t="s">
        <v>2296</v>
      </c>
      <c r="O280" s="111" t="b">
        <v>0</v>
      </c>
      <c r="P280" s="108" t="s">
        <v>2357</v>
      </c>
      <c r="Q280" s="108" t="s">
        <v>167</v>
      </c>
      <c r="R280" s="112">
        <v>200</v>
      </c>
      <c r="S280" s="113">
        <v>0</v>
      </c>
      <c r="T280" s="108" t="s">
        <v>2329</v>
      </c>
      <c r="U280" s="112">
        <v>0</v>
      </c>
      <c r="V280" s="111"/>
      <c r="W280" s="114" t="s">
        <v>2302</v>
      </c>
      <c r="X280" s="115">
        <v>43432.639409722222</v>
      </c>
      <c r="Y280" s="133">
        <f t="shared" si="4"/>
        <v>180</v>
      </c>
    </row>
    <row r="281" spans="1:25" x14ac:dyDescent="0.3">
      <c r="A281" s="107">
        <v>376</v>
      </c>
      <c r="B281" s="108" t="s">
        <v>267</v>
      </c>
      <c r="C281" s="109">
        <v>43424.472199074073</v>
      </c>
      <c r="D281" s="108" t="s">
        <v>754</v>
      </c>
      <c r="E281" s="108" t="s">
        <v>46</v>
      </c>
      <c r="F281" s="110">
        <v>105</v>
      </c>
      <c r="G281" s="108" t="s">
        <v>2310</v>
      </c>
      <c r="H281" s="110">
        <v>704</v>
      </c>
      <c r="I281" s="108" t="s">
        <v>887</v>
      </c>
      <c r="J281" s="108" t="s">
        <v>2293</v>
      </c>
      <c r="K281" s="108"/>
      <c r="L281" s="108" t="s">
        <v>2294</v>
      </c>
      <c r="M281" s="108" t="s">
        <v>2410</v>
      </c>
      <c r="N281" s="108" t="s">
        <v>2296</v>
      </c>
      <c r="O281" s="111" t="b">
        <v>1</v>
      </c>
      <c r="P281" s="108" t="s">
        <v>2321</v>
      </c>
      <c r="Q281" s="108" t="s">
        <v>32</v>
      </c>
      <c r="R281" s="112">
        <v>56.94</v>
      </c>
      <c r="S281" s="113">
        <v>0</v>
      </c>
      <c r="T281" s="108" t="s">
        <v>2329</v>
      </c>
      <c r="U281" s="112">
        <v>0</v>
      </c>
      <c r="V281" s="111"/>
      <c r="W281" s="114" t="s">
        <v>2302</v>
      </c>
      <c r="X281" s="115">
        <v>43502.522685185184</v>
      </c>
      <c r="Y281" s="133">
        <f t="shared" si="4"/>
        <v>105</v>
      </c>
    </row>
    <row r="282" spans="1:25" x14ac:dyDescent="0.3">
      <c r="A282" s="101">
        <v>377</v>
      </c>
      <c r="B282" s="102" t="s">
        <v>131</v>
      </c>
      <c r="C282" s="103">
        <v>43424.709050925929</v>
      </c>
      <c r="D282" s="102" t="s">
        <v>2411</v>
      </c>
      <c r="E282" s="102" t="s">
        <v>46</v>
      </c>
      <c r="F282" s="2">
        <v>445</v>
      </c>
      <c r="G282" s="102" t="s">
        <v>85</v>
      </c>
      <c r="H282" s="2">
        <v>105</v>
      </c>
      <c r="I282" s="102" t="s">
        <v>887</v>
      </c>
      <c r="J282" s="102" t="s">
        <v>654</v>
      </c>
      <c r="K282" s="102"/>
      <c r="L282" s="102" t="s">
        <v>2307</v>
      </c>
      <c r="M282" s="102"/>
      <c r="N282" s="102" t="s">
        <v>2296</v>
      </c>
      <c r="O282" s="1" t="b">
        <v>0</v>
      </c>
      <c r="P282" s="102" t="s">
        <v>2357</v>
      </c>
      <c r="Q282" s="102" t="s">
        <v>167</v>
      </c>
      <c r="R282" s="104">
        <v>1064</v>
      </c>
      <c r="S282" s="105">
        <v>194924.79999999999</v>
      </c>
      <c r="T282" s="102" t="s">
        <v>2297</v>
      </c>
      <c r="U282" s="104">
        <v>851.2</v>
      </c>
      <c r="V282" s="1"/>
      <c r="W282" s="106" t="s">
        <v>2302</v>
      </c>
      <c r="X282" s="5">
        <v>43536.536458333336</v>
      </c>
      <c r="Y282" s="133">
        <f t="shared" si="4"/>
        <v>445</v>
      </c>
    </row>
    <row r="283" spans="1:25" x14ac:dyDescent="0.3">
      <c r="A283" s="101">
        <v>378</v>
      </c>
      <c r="B283" s="102" t="s">
        <v>234</v>
      </c>
      <c r="C283" s="103">
        <v>43425.706817129627</v>
      </c>
      <c r="D283" s="102" t="s">
        <v>1127</v>
      </c>
      <c r="E283" s="102" t="s">
        <v>1127</v>
      </c>
      <c r="F283" s="2">
        <v>430</v>
      </c>
      <c r="G283" s="102" t="s">
        <v>39</v>
      </c>
      <c r="H283" s="2">
        <v>621</v>
      </c>
      <c r="I283" s="102" t="s">
        <v>887</v>
      </c>
      <c r="J283" s="102" t="s">
        <v>654</v>
      </c>
      <c r="K283" s="102"/>
      <c r="L283" s="102" t="s">
        <v>2294</v>
      </c>
      <c r="M283" s="102"/>
      <c r="N283" s="102" t="s">
        <v>2296</v>
      </c>
      <c r="O283" s="1" t="b">
        <v>0</v>
      </c>
      <c r="P283" s="102" t="s">
        <v>2343</v>
      </c>
      <c r="Q283" s="102" t="s">
        <v>167</v>
      </c>
      <c r="R283" s="104">
        <v>872.97</v>
      </c>
      <c r="S283" s="105">
        <v>159928.10399999999</v>
      </c>
      <c r="T283" s="102" t="s">
        <v>2297</v>
      </c>
      <c r="U283" s="104">
        <v>698.37599999999998</v>
      </c>
      <c r="V283" s="1"/>
      <c r="W283" s="106" t="s">
        <v>2302</v>
      </c>
      <c r="X283" s="5">
        <v>43454.622233796297</v>
      </c>
      <c r="Y283" s="133">
        <f t="shared" si="4"/>
        <v>430</v>
      </c>
    </row>
    <row r="284" spans="1:25" x14ac:dyDescent="0.3">
      <c r="A284" s="101">
        <v>379</v>
      </c>
      <c r="B284" s="102" t="s">
        <v>117</v>
      </c>
      <c r="C284" s="103">
        <v>43425.748611111114</v>
      </c>
      <c r="D284" s="102" t="s">
        <v>2400</v>
      </c>
      <c r="E284" s="102" t="s">
        <v>46</v>
      </c>
      <c r="F284" s="2">
        <v>334</v>
      </c>
      <c r="G284" s="102" t="s">
        <v>85</v>
      </c>
      <c r="H284" s="2">
        <v>478</v>
      </c>
      <c r="I284" s="102" t="s">
        <v>887</v>
      </c>
      <c r="J284" s="102" t="s">
        <v>663</v>
      </c>
      <c r="K284" s="102"/>
      <c r="L284" s="102" t="s">
        <v>2307</v>
      </c>
      <c r="M284" s="102"/>
      <c r="N284" s="102" t="s">
        <v>2296</v>
      </c>
      <c r="O284" s="1" t="b">
        <v>0</v>
      </c>
      <c r="P284" s="102" t="s">
        <v>2371</v>
      </c>
      <c r="Q284" s="102" t="s">
        <v>32</v>
      </c>
      <c r="R284" s="104">
        <v>665</v>
      </c>
      <c r="S284" s="105">
        <v>121828</v>
      </c>
      <c r="T284" s="102" t="s">
        <v>2297</v>
      </c>
      <c r="U284" s="104">
        <v>532</v>
      </c>
      <c r="V284" s="1"/>
      <c r="W284" s="106" t="s">
        <v>2302</v>
      </c>
      <c r="X284" s="5">
        <v>43475.468645833331</v>
      </c>
      <c r="Y284" s="133">
        <f t="shared" si="4"/>
        <v>334</v>
      </c>
    </row>
    <row r="285" spans="1:25" x14ac:dyDescent="0.3">
      <c r="A285" s="107">
        <v>380</v>
      </c>
      <c r="B285" s="108" t="s">
        <v>267</v>
      </c>
      <c r="C285" s="109">
        <v>43425.840567129628</v>
      </c>
      <c r="D285" s="108" t="s">
        <v>939</v>
      </c>
      <c r="E285" s="108" t="s">
        <v>46</v>
      </c>
      <c r="F285" s="110">
        <v>262</v>
      </c>
      <c r="G285" s="108" t="s">
        <v>660</v>
      </c>
      <c r="H285" s="110">
        <v>408</v>
      </c>
      <c r="I285" s="108" t="s">
        <v>887</v>
      </c>
      <c r="J285" s="108" t="s">
        <v>654</v>
      </c>
      <c r="K285" s="108"/>
      <c r="L285" s="108" t="s">
        <v>2307</v>
      </c>
      <c r="M285" s="108"/>
      <c r="N285" s="108" t="s">
        <v>2296</v>
      </c>
      <c r="O285" s="111" t="b">
        <v>0</v>
      </c>
      <c r="P285" s="108" t="s">
        <v>2321</v>
      </c>
      <c r="Q285" s="108" t="s">
        <v>32</v>
      </c>
      <c r="R285" s="112">
        <v>1679.6</v>
      </c>
      <c r="S285" s="113">
        <v>346165.56</v>
      </c>
      <c r="T285" s="108" t="s">
        <v>2297</v>
      </c>
      <c r="U285" s="112">
        <v>1511.64</v>
      </c>
      <c r="V285" s="111"/>
      <c r="W285" s="114" t="s">
        <v>2302</v>
      </c>
      <c r="X285" s="115">
        <v>43483.296296296299</v>
      </c>
      <c r="Y285" s="133">
        <f t="shared" si="4"/>
        <v>262</v>
      </c>
    </row>
    <row r="286" spans="1:25" x14ac:dyDescent="0.3">
      <c r="A286" s="101">
        <v>382</v>
      </c>
      <c r="B286" s="102" t="s">
        <v>365</v>
      </c>
      <c r="C286" s="103">
        <v>43427.476585648146</v>
      </c>
      <c r="D286" s="102" t="s">
        <v>1136</v>
      </c>
      <c r="E286" s="102" t="s">
        <v>1136</v>
      </c>
      <c r="F286" s="2">
        <v>436</v>
      </c>
      <c r="G286" s="102" t="s">
        <v>55</v>
      </c>
      <c r="H286" s="2">
        <v>1008</v>
      </c>
      <c r="I286" s="102" t="s">
        <v>887</v>
      </c>
      <c r="J286" s="102" t="s">
        <v>663</v>
      </c>
      <c r="K286" s="102"/>
      <c r="L286" s="102" t="s">
        <v>2307</v>
      </c>
      <c r="M286" s="102"/>
      <c r="N286" s="102" t="s">
        <v>2296</v>
      </c>
      <c r="O286" s="1" t="b">
        <v>0</v>
      </c>
      <c r="P286" s="102" t="s">
        <v>2357</v>
      </c>
      <c r="Q286" s="102" t="s">
        <v>167</v>
      </c>
      <c r="R286" s="104">
        <v>16790.3</v>
      </c>
      <c r="S286" s="105">
        <v>3844978.7</v>
      </c>
      <c r="T286" s="102" t="s">
        <v>2297</v>
      </c>
      <c r="U286" s="104">
        <v>16790.3</v>
      </c>
      <c r="V286" s="1"/>
      <c r="W286" s="106" t="s">
        <v>2328</v>
      </c>
      <c r="X286" s="5">
        <v>44056.515347222223</v>
      </c>
      <c r="Y286" s="133">
        <f t="shared" si="4"/>
        <v>436</v>
      </c>
    </row>
    <row r="287" spans="1:25" x14ac:dyDescent="0.3">
      <c r="A287" s="107">
        <v>383</v>
      </c>
      <c r="B287" s="108" t="s">
        <v>365</v>
      </c>
      <c r="C287" s="109">
        <v>43427.486504629633</v>
      </c>
      <c r="D287" s="108" t="s">
        <v>2412</v>
      </c>
      <c r="E287" s="108" t="s">
        <v>1139</v>
      </c>
      <c r="F287" s="110">
        <v>437</v>
      </c>
      <c r="G287" s="108" t="s">
        <v>55</v>
      </c>
      <c r="H287" s="110">
        <v>1019</v>
      </c>
      <c r="I287" s="108" t="s">
        <v>887</v>
      </c>
      <c r="J287" s="108" t="s">
        <v>663</v>
      </c>
      <c r="K287" s="108"/>
      <c r="L287" s="108" t="s">
        <v>2307</v>
      </c>
      <c r="M287" s="108"/>
      <c r="N287" s="108" t="s">
        <v>2296</v>
      </c>
      <c r="O287" s="111" t="b">
        <v>0</v>
      </c>
      <c r="P287" s="108" t="s">
        <v>2357</v>
      </c>
      <c r="Q287" s="108" t="s">
        <v>167</v>
      </c>
      <c r="R287" s="112">
        <v>11680.25</v>
      </c>
      <c r="S287" s="113">
        <v>3492394.75</v>
      </c>
      <c r="T287" s="108" t="s">
        <v>2297</v>
      </c>
      <c r="U287" s="112">
        <v>11680.25</v>
      </c>
      <c r="V287" s="111"/>
      <c r="W287" s="114" t="s">
        <v>2328</v>
      </c>
      <c r="X287" s="115">
        <v>44056.515532407408</v>
      </c>
      <c r="Y287" s="133">
        <f t="shared" si="4"/>
        <v>437</v>
      </c>
    </row>
    <row r="288" spans="1:25" x14ac:dyDescent="0.3">
      <c r="A288" s="107">
        <v>384</v>
      </c>
      <c r="B288" s="108" t="s">
        <v>310</v>
      </c>
      <c r="C288" s="109">
        <v>43427.686909722222</v>
      </c>
      <c r="D288" s="108" t="s">
        <v>831</v>
      </c>
      <c r="E288" s="108" t="s">
        <v>46</v>
      </c>
      <c r="F288" s="110">
        <v>168</v>
      </c>
      <c r="G288" s="108" t="s">
        <v>85</v>
      </c>
      <c r="H288" s="110">
        <v>641</v>
      </c>
      <c r="I288" s="108" t="s">
        <v>887</v>
      </c>
      <c r="J288" s="108" t="s">
        <v>654</v>
      </c>
      <c r="K288" s="108"/>
      <c r="L288" s="108" t="s">
        <v>2307</v>
      </c>
      <c r="M288" s="108"/>
      <c r="N288" s="108" t="s">
        <v>2296</v>
      </c>
      <c r="O288" s="111" t="b">
        <v>0</v>
      </c>
      <c r="P288" s="108" t="s">
        <v>2321</v>
      </c>
      <c r="Q288" s="108" t="s">
        <v>32</v>
      </c>
      <c r="R288" s="112">
        <v>11609</v>
      </c>
      <c r="S288" s="113">
        <v>2658461</v>
      </c>
      <c r="T288" s="108" t="s">
        <v>2297</v>
      </c>
      <c r="U288" s="112">
        <v>11609</v>
      </c>
      <c r="V288" s="111"/>
      <c r="W288" s="114" t="s">
        <v>2302</v>
      </c>
      <c r="X288" s="115">
        <v>43669.718807870369</v>
      </c>
      <c r="Y288" s="133">
        <f t="shared" si="4"/>
        <v>168</v>
      </c>
    </row>
    <row r="289" spans="1:25" x14ac:dyDescent="0.3">
      <c r="A289" s="107">
        <v>385</v>
      </c>
      <c r="B289" s="108" t="s">
        <v>104</v>
      </c>
      <c r="C289" s="109">
        <v>43430.390532407408</v>
      </c>
      <c r="D289" s="108" t="s">
        <v>2413</v>
      </c>
      <c r="E289" s="108" t="s">
        <v>46</v>
      </c>
      <c r="F289" s="110">
        <v>398</v>
      </c>
      <c r="G289" s="108" t="s">
        <v>85</v>
      </c>
      <c r="H289" s="110">
        <v>666</v>
      </c>
      <c r="I289" s="108" t="s">
        <v>887</v>
      </c>
      <c r="J289" s="108" t="s">
        <v>654</v>
      </c>
      <c r="K289" s="108"/>
      <c r="L289" s="108" t="s">
        <v>2307</v>
      </c>
      <c r="M289" s="108"/>
      <c r="N289" s="108" t="s">
        <v>2296</v>
      </c>
      <c r="O289" s="111" t="b">
        <v>0</v>
      </c>
      <c r="P289" s="108" t="s">
        <v>402</v>
      </c>
      <c r="Q289" s="108" t="s">
        <v>63</v>
      </c>
      <c r="R289" s="112">
        <v>290.95999999999998</v>
      </c>
      <c r="S289" s="113">
        <v>0</v>
      </c>
      <c r="T289" s="108" t="s">
        <v>2329</v>
      </c>
      <c r="U289" s="112">
        <v>0</v>
      </c>
      <c r="V289" s="111"/>
      <c r="W289" s="114" t="s">
        <v>2302</v>
      </c>
      <c r="X289" s="115">
        <v>43494.466412037036</v>
      </c>
      <c r="Y289" s="133">
        <f t="shared" si="4"/>
        <v>398</v>
      </c>
    </row>
    <row r="290" spans="1:25" x14ac:dyDescent="0.3">
      <c r="A290" s="107">
        <v>387</v>
      </c>
      <c r="B290" s="108" t="s">
        <v>104</v>
      </c>
      <c r="C290" s="109">
        <v>43430.69222222222</v>
      </c>
      <c r="D290" s="108" t="s">
        <v>2351</v>
      </c>
      <c r="E290" s="108" t="s">
        <v>751</v>
      </c>
      <c r="F290" s="110">
        <v>100</v>
      </c>
      <c r="G290" s="108" t="s">
        <v>85</v>
      </c>
      <c r="H290" s="110">
        <v>666</v>
      </c>
      <c r="I290" s="108" t="s">
        <v>887</v>
      </c>
      <c r="J290" s="108" t="s">
        <v>654</v>
      </c>
      <c r="K290" s="108"/>
      <c r="L290" s="108" t="s">
        <v>2307</v>
      </c>
      <c r="M290" s="108" t="s">
        <v>2399</v>
      </c>
      <c r="N290" s="108" t="s">
        <v>2296</v>
      </c>
      <c r="O290" s="111" t="b">
        <v>0</v>
      </c>
      <c r="P290" s="108" t="s">
        <v>402</v>
      </c>
      <c r="Q290" s="108" t="s">
        <v>167</v>
      </c>
      <c r="R290" s="112">
        <v>3787.86</v>
      </c>
      <c r="S290" s="113">
        <v>780677.95</v>
      </c>
      <c r="T290" s="108" t="s">
        <v>2297</v>
      </c>
      <c r="U290" s="112">
        <v>3409.07</v>
      </c>
      <c r="V290" s="114"/>
      <c r="W290" s="114" t="s">
        <v>2302</v>
      </c>
      <c r="X290" s="115">
        <v>43704.485162037039</v>
      </c>
      <c r="Y290" s="133">
        <f t="shared" si="4"/>
        <v>100</v>
      </c>
    </row>
    <row r="291" spans="1:25" x14ac:dyDescent="0.3">
      <c r="A291" s="107">
        <v>388</v>
      </c>
      <c r="B291" s="108" t="s">
        <v>282</v>
      </c>
      <c r="C291" s="109">
        <v>43430.709687499999</v>
      </c>
      <c r="D291" s="108" t="s">
        <v>1095</v>
      </c>
      <c r="E291" s="108" t="s">
        <v>46</v>
      </c>
      <c r="F291" s="110">
        <v>399</v>
      </c>
      <c r="G291" s="108" t="s">
        <v>85</v>
      </c>
      <c r="H291" s="110">
        <v>588</v>
      </c>
      <c r="I291" s="108" t="s">
        <v>887</v>
      </c>
      <c r="J291" s="108" t="s">
        <v>654</v>
      </c>
      <c r="K291" s="108"/>
      <c r="L291" s="108" t="s">
        <v>2307</v>
      </c>
      <c r="M291" s="108"/>
      <c r="N291" s="108" t="s">
        <v>2296</v>
      </c>
      <c r="O291" s="111" t="b">
        <v>0</v>
      </c>
      <c r="P291" s="108" t="s">
        <v>2348</v>
      </c>
      <c r="Q291" s="108" t="s">
        <v>167</v>
      </c>
      <c r="R291" s="112">
        <v>211.1</v>
      </c>
      <c r="S291" s="113">
        <v>0</v>
      </c>
      <c r="T291" s="108" t="s">
        <v>2329</v>
      </c>
      <c r="U291" s="112">
        <v>0</v>
      </c>
      <c r="V291" s="111"/>
      <c r="W291" s="114" t="s">
        <v>2302</v>
      </c>
      <c r="X291" s="115">
        <v>43444.655266203707</v>
      </c>
      <c r="Y291" s="133">
        <f t="shared" si="4"/>
        <v>399</v>
      </c>
    </row>
    <row r="292" spans="1:25" x14ac:dyDescent="0.3">
      <c r="A292" s="101">
        <v>389</v>
      </c>
      <c r="B292" s="1" t="s">
        <v>227</v>
      </c>
      <c r="C292" s="1">
        <v>43431.562569444446</v>
      </c>
      <c r="D292" s="1" t="s">
        <v>987</v>
      </c>
      <c r="E292" s="1" t="s">
        <v>46</v>
      </c>
      <c r="F292" s="2">
        <v>319</v>
      </c>
      <c r="G292" s="1" t="s">
        <v>85</v>
      </c>
      <c r="H292" s="2">
        <v>627</v>
      </c>
      <c r="I292" s="1" t="s">
        <v>887</v>
      </c>
      <c r="J292" s="1" t="s">
        <v>654</v>
      </c>
      <c r="K292" s="1"/>
      <c r="L292" s="1" t="s">
        <v>2307</v>
      </c>
      <c r="M292" s="1"/>
      <c r="N292" s="1" t="s">
        <v>2296</v>
      </c>
      <c r="O292" s="1" t="b">
        <v>0</v>
      </c>
      <c r="P292" s="1" t="s">
        <v>2371</v>
      </c>
      <c r="Q292" s="1" t="s">
        <v>167</v>
      </c>
      <c r="R292" s="1">
        <v>617.5</v>
      </c>
      <c r="S292" s="1">
        <v>113126</v>
      </c>
      <c r="T292" s="1" t="s">
        <v>2297</v>
      </c>
      <c r="U292" s="1">
        <v>494</v>
      </c>
      <c r="V292" s="1"/>
      <c r="W292" s="1" t="s">
        <v>2302</v>
      </c>
      <c r="X292" s="5">
        <v>43538.661898148152</v>
      </c>
      <c r="Y292" s="133">
        <f t="shared" si="4"/>
        <v>319</v>
      </c>
    </row>
    <row r="293" spans="1:25" x14ac:dyDescent="0.3">
      <c r="A293" s="107">
        <v>391</v>
      </c>
      <c r="B293" s="108" t="s">
        <v>365</v>
      </c>
      <c r="C293" s="109">
        <v>43431.753645833334</v>
      </c>
      <c r="D293" s="108" t="s">
        <v>1142</v>
      </c>
      <c r="E293" s="108" t="s">
        <v>46</v>
      </c>
      <c r="F293" s="110">
        <v>438</v>
      </c>
      <c r="G293" s="108" t="s">
        <v>55</v>
      </c>
      <c r="H293" s="110">
        <v>1016</v>
      </c>
      <c r="I293" s="108" t="s">
        <v>887</v>
      </c>
      <c r="J293" s="108" t="s">
        <v>663</v>
      </c>
      <c r="K293" s="108"/>
      <c r="L293" s="108" t="s">
        <v>2307</v>
      </c>
      <c r="M293" s="108"/>
      <c r="N293" s="108" t="s">
        <v>2296</v>
      </c>
      <c r="O293" s="111" t="b">
        <v>0</v>
      </c>
      <c r="P293" s="108" t="s">
        <v>2357</v>
      </c>
      <c r="Q293" s="108" t="s">
        <v>167</v>
      </c>
      <c r="R293" s="112">
        <v>15330</v>
      </c>
      <c r="S293" s="113">
        <v>3510570</v>
      </c>
      <c r="T293" s="108" t="s">
        <v>2297</v>
      </c>
      <c r="U293" s="112">
        <v>15330</v>
      </c>
      <c r="V293" s="111"/>
      <c r="W293" s="114" t="s">
        <v>2328</v>
      </c>
      <c r="X293" s="115">
        <v>43476.686805555553</v>
      </c>
      <c r="Y293" s="133" t="e">
        <f t="shared" si="4"/>
        <v>#N/A</v>
      </c>
    </row>
    <row r="294" spans="1:25" x14ac:dyDescent="0.3">
      <c r="A294" s="107">
        <v>393</v>
      </c>
      <c r="B294" s="108" t="s">
        <v>126</v>
      </c>
      <c r="C294" s="109">
        <v>43432.4766087963</v>
      </c>
      <c r="D294" s="108" t="s">
        <v>1157</v>
      </c>
      <c r="E294" s="108" t="s">
        <v>46</v>
      </c>
      <c r="F294" s="110">
        <v>450</v>
      </c>
      <c r="G294" s="108" t="s">
        <v>123</v>
      </c>
      <c r="H294" s="110">
        <v>700</v>
      </c>
      <c r="I294" s="108" t="s">
        <v>887</v>
      </c>
      <c r="J294" s="108" t="s">
        <v>654</v>
      </c>
      <c r="K294" s="108"/>
      <c r="L294" s="108" t="s">
        <v>2294</v>
      </c>
      <c r="M294" s="108" t="s">
        <v>2414</v>
      </c>
      <c r="N294" s="108" t="s">
        <v>2296</v>
      </c>
      <c r="O294" s="111" t="b">
        <v>0</v>
      </c>
      <c r="P294" s="108" t="s">
        <v>402</v>
      </c>
      <c r="Q294" s="108" t="s">
        <v>167</v>
      </c>
      <c r="R294" s="112">
        <v>701.96</v>
      </c>
      <c r="S294" s="113">
        <v>128599.072</v>
      </c>
      <c r="T294" s="108" t="s">
        <v>2297</v>
      </c>
      <c r="U294" s="112">
        <v>561.56799999999998</v>
      </c>
      <c r="V294" s="111"/>
      <c r="W294" s="114" t="s">
        <v>2302</v>
      </c>
      <c r="X294" s="115">
        <v>43448.480543981481</v>
      </c>
      <c r="Y294" s="133">
        <f t="shared" si="4"/>
        <v>450</v>
      </c>
    </row>
    <row r="295" spans="1:25" x14ac:dyDescent="0.3">
      <c r="A295" s="101">
        <v>394</v>
      </c>
      <c r="B295" s="102" t="s">
        <v>267</v>
      </c>
      <c r="C295" s="103">
        <v>43432.71197916667</v>
      </c>
      <c r="D295" s="102" t="s">
        <v>1105</v>
      </c>
      <c r="E295" s="102" t="s">
        <v>46</v>
      </c>
      <c r="F295" s="2">
        <v>407</v>
      </c>
      <c r="G295" s="102" t="s">
        <v>660</v>
      </c>
      <c r="H295" s="2">
        <v>809</v>
      </c>
      <c r="I295" s="102" t="s">
        <v>887</v>
      </c>
      <c r="J295" s="102" t="s">
        <v>654</v>
      </c>
      <c r="K295" s="102"/>
      <c r="L295" s="102" t="s">
        <v>2307</v>
      </c>
      <c r="M295" s="102"/>
      <c r="N295" s="102" t="s">
        <v>2296</v>
      </c>
      <c r="O295" s="1" t="b">
        <v>0</v>
      </c>
      <c r="P295" s="102" t="s">
        <v>2321</v>
      </c>
      <c r="Q295" s="102" t="s">
        <v>167</v>
      </c>
      <c r="R295" s="104">
        <v>391.4</v>
      </c>
      <c r="S295" s="105">
        <v>0</v>
      </c>
      <c r="T295" s="102" t="s">
        <v>2329</v>
      </c>
      <c r="U295" s="104">
        <v>0</v>
      </c>
      <c r="V295" s="1"/>
      <c r="W295" s="106" t="s">
        <v>2302</v>
      </c>
      <c r="X295" s="5">
        <v>43495.774363425924</v>
      </c>
      <c r="Y295" s="133">
        <f t="shared" si="4"/>
        <v>407</v>
      </c>
    </row>
    <row r="296" spans="1:25" x14ac:dyDescent="0.3">
      <c r="A296" s="101">
        <v>395</v>
      </c>
      <c r="B296" s="102" t="s">
        <v>267</v>
      </c>
      <c r="C296" s="103">
        <v>43432.741967592592</v>
      </c>
      <c r="D296" s="102" t="s">
        <v>1086</v>
      </c>
      <c r="E296" s="102" t="s">
        <v>46</v>
      </c>
      <c r="F296" s="2">
        <v>393</v>
      </c>
      <c r="G296" s="102" t="s">
        <v>660</v>
      </c>
      <c r="H296" s="2">
        <v>809</v>
      </c>
      <c r="I296" s="102" t="s">
        <v>887</v>
      </c>
      <c r="J296" s="102" t="s">
        <v>663</v>
      </c>
      <c r="K296" s="102"/>
      <c r="L296" s="102" t="s">
        <v>2307</v>
      </c>
      <c r="M296" s="102"/>
      <c r="N296" s="102" t="s">
        <v>2296</v>
      </c>
      <c r="O296" s="1" t="b">
        <v>0</v>
      </c>
      <c r="P296" s="102" t="s">
        <v>2321</v>
      </c>
      <c r="Q296" s="102" t="s">
        <v>167</v>
      </c>
      <c r="R296" s="104">
        <v>1580.8</v>
      </c>
      <c r="S296" s="105">
        <v>325802.88</v>
      </c>
      <c r="T296" s="102" t="s">
        <v>2297</v>
      </c>
      <c r="U296" s="104">
        <v>1422.72</v>
      </c>
      <c r="V296" s="1"/>
      <c r="W296" s="106" t="s">
        <v>2302</v>
      </c>
      <c r="X296" s="5">
        <v>43486.606087962966</v>
      </c>
      <c r="Y296" s="133">
        <f t="shared" si="4"/>
        <v>393</v>
      </c>
    </row>
    <row r="297" spans="1:25" x14ac:dyDescent="0.3">
      <c r="A297" s="101">
        <v>396</v>
      </c>
      <c r="B297" s="102" t="s">
        <v>428</v>
      </c>
      <c r="C297" s="103">
        <v>43432.756921296299</v>
      </c>
      <c r="D297" s="102" t="s">
        <v>2415</v>
      </c>
      <c r="E297" s="102" t="s">
        <v>430</v>
      </c>
      <c r="F297" s="2">
        <v>360</v>
      </c>
      <c r="G297" s="102" t="s">
        <v>427</v>
      </c>
      <c r="H297" s="2">
        <v>997</v>
      </c>
      <c r="I297" s="102" t="s">
        <v>887</v>
      </c>
      <c r="J297" s="102" t="s">
        <v>663</v>
      </c>
      <c r="K297" s="102"/>
      <c r="L297" s="102" t="s">
        <v>2294</v>
      </c>
      <c r="M297" s="102"/>
      <c r="N297" s="102" t="s">
        <v>2296</v>
      </c>
      <c r="O297" s="1" t="b">
        <v>0</v>
      </c>
      <c r="P297" s="102" t="s">
        <v>2371</v>
      </c>
      <c r="Q297" s="102" t="s">
        <v>167</v>
      </c>
      <c r="R297" s="104">
        <v>933</v>
      </c>
      <c r="S297" s="105">
        <v>170907</v>
      </c>
      <c r="T297" s="102" t="s">
        <v>2297</v>
      </c>
      <c r="U297" s="104">
        <v>746</v>
      </c>
      <c r="V297" s="1"/>
      <c r="W297" s="106" t="s">
        <v>2302</v>
      </c>
      <c r="X297" s="5">
        <v>43634.659328703703</v>
      </c>
      <c r="Y297" s="133">
        <f t="shared" si="4"/>
        <v>360</v>
      </c>
    </row>
    <row r="298" spans="1:25" x14ac:dyDescent="0.3">
      <c r="A298" s="107">
        <v>397</v>
      </c>
      <c r="B298" s="108" t="s">
        <v>57</v>
      </c>
      <c r="C298" s="109">
        <v>43433.463449074072</v>
      </c>
      <c r="D298" s="108" t="s">
        <v>1085</v>
      </c>
      <c r="E298" s="108" t="s">
        <v>46</v>
      </c>
      <c r="F298" s="110">
        <v>392</v>
      </c>
      <c r="G298" s="108" t="s">
        <v>55</v>
      </c>
      <c r="H298" s="110">
        <v>725</v>
      </c>
      <c r="I298" s="108" t="s">
        <v>887</v>
      </c>
      <c r="J298" s="108" t="s">
        <v>654</v>
      </c>
      <c r="K298" s="108"/>
      <c r="L298" s="108" t="s">
        <v>2307</v>
      </c>
      <c r="M298" s="108" t="s">
        <v>2416</v>
      </c>
      <c r="N298" s="108" t="s">
        <v>2296</v>
      </c>
      <c r="O298" s="111" t="b">
        <v>0</v>
      </c>
      <c r="P298" s="108" t="s">
        <v>2362</v>
      </c>
      <c r="Q298" s="108" t="s">
        <v>167</v>
      </c>
      <c r="R298" s="112">
        <v>211</v>
      </c>
      <c r="S298" s="113">
        <v>0</v>
      </c>
      <c r="T298" s="108" t="s">
        <v>2297</v>
      </c>
      <c r="U298" s="112">
        <v>0</v>
      </c>
      <c r="V298" s="111"/>
      <c r="W298" s="114" t="s">
        <v>2302</v>
      </c>
      <c r="X298" s="115">
        <v>43461.661481481482</v>
      </c>
      <c r="Y298" s="133">
        <f t="shared" si="4"/>
        <v>392</v>
      </c>
    </row>
    <row r="299" spans="1:25" x14ac:dyDescent="0.3">
      <c r="A299" s="101">
        <v>398</v>
      </c>
      <c r="B299" s="102" t="s">
        <v>428</v>
      </c>
      <c r="C299" s="103">
        <v>43433.56894675926</v>
      </c>
      <c r="D299" s="102" t="s">
        <v>2417</v>
      </c>
      <c r="E299" s="102" t="s">
        <v>1082</v>
      </c>
      <c r="F299" s="2">
        <v>391</v>
      </c>
      <c r="G299" s="102" t="s">
        <v>41</v>
      </c>
      <c r="H299" s="2">
        <v>997</v>
      </c>
      <c r="I299" s="102" t="s">
        <v>887</v>
      </c>
      <c r="J299" s="102" t="s">
        <v>663</v>
      </c>
      <c r="K299" s="102"/>
      <c r="L299" s="102" t="s">
        <v>2294</v>
      </c>
      <c r="M299" s="102"/>
      <c r="N299" s="102" t="s">
        <v>2296</v>
      </c>
      <c r="O299" s="1" t="b">
        <v>0</v>
      </c>
      <c r="P299" s="102" t="s">
        <v>2371</v>
      </c>
      <c r="Q299" s="102" t="s">
        <v>167</v>
      </c>
      <c r="R299" s="104">
        <v>1605.5</v>
      </c>
      <c r="S299" s="105">
        <v>330893.55</v>
      </c>
      <c r="T299" s="102" t="s">
        <v>2297</v>
      </c>
      <c r="U299" s="104">
        <v>1444.95</v>
      </c>
      <c r="V299" s="1"/>
      <c r="W299" s="106" t="s">
        <v>2328</v>
      </c>
      <c r="X299" s="5">
        <v>44043.471296296295</v>
      </c>
      <c r="Y299" s="133" t="e">
        <f t="shared" si="4"/>
        <v>#N/A</v>
      </c>
    </row>
    <row r="300" spans="1:25" x14ac:dyDescent="0.3">
      <c r="A300" s="101">
        <v>400</v>
      </c>
      <c r="B300" s="102" t="s">
        <v>87</v>
      </c>
      <c r="C300" s="103">
        <v>43433.848692129628</v>
      </c>
      <c r="D300" s="102" t="s">
        <v>948</v>
      </c>
      <c r="E300" s="102" t="s">
        <v>948</v>
      </c>
      <c r="F300" s="2">
        <v>271</v>
      </c>
      <c r="G300" s="102" t="s">
        <v>39</v>
      </c>
      <c r="H300" s="2">
        <v>914</v>
      </c>
      <c r="I300" s="102" t="s">
        <v>887</v>
      </c>
      <c r="J300" s="102" t="s">
        <v>654</v>
      </c>
      <c r="K300" s="102"/>
      <c r="L300" s="102" t="s">
        <v>2307</v>
      </c>
      <c r="M300" s="102"/>
      <c r="N300" s="102" t="s">
        <v>2296</v>
      </c>
      <c r="O300" s="1" t="b">
        <v>0</v>
      </c>
      <c r="P300" s="102" t="s">
        <v>2357</v>
      </c>
      <c r="Q300" s="102" t="s">
        <v>2319</v>
      </c>
      <c r="R300" s="104">
        <v>0</v>
      </c>
      <c r="S300" s="105">
        <v>0</v>
      </c>
      <c r="T300" s="102" t="s">
        <v>2329</v>
      </c>
      <c r="U300" s="104">
        <v>0</v>
      </c>
      <c r="V300" s="1"/>
      <c r="W300" s="106" t="s">
        <v>2328</v>
      </c>
      <c r="X300" s="5">
        <v>44056.512442129628</v>
      </c>
      <c r="Y300" s="133">
        <f t="shared" si="4"/>
        <v>271</v>
      </c>
    </row>
    <row r="301" spans="1:25" x14ac:dyDescent="0.3">
      <c r="A301" s="107">
        <v>404</v>
      </c>
      <c r="B301" s="108" t="s">
        <v>2419</v>
      </c>
      <c r="C301" s="109">
        <v>43434.607766203706</v>
      </c>
      <c r="D301" s="108" t="s">
        <v>1146</v>
      </c>
      <c r="E301" s="108" t="s">
        <v>46</v>
      </c>
      <c r="F301" s="110">
        <v>441</v>
      </c>
      <c r="G301" s="108" t="s">
        <v>85</v>
      </c>
      <c r="H301" s="110">
        <v>936</v>
      </c>
      <c r="I301" s="108" t="s">
        <v>887</v>
      </c>
      <c r="J301" s="108" t="s">
        <v>654</v>
      </c>
      <c r="K301" s="108"/>
      <c r="L301" s="108" t="s">
        <v>2307</v>
      </c>
      <c r="M301" s="108"/>
      <c r="N301" s="108" t="s">
        <v>2296</v>
      </c>
      <c r="O301" s="111" t="b">
        <v>0</v>
      </c>
      <c r="P301" s="108" t="s">
        <v>2357</v>
      </c>
      <c r="Q301" s="108" t="s">
        <v>167</v>
      </c>
      <c r="R301" s="112">
        <v>1166.0899999999999</v>
      </c>
      <c r="S301" s="113">
        <v>213627.69</v>
      </c>
      <c r="T301" s="108" t="s">
        <v>2297</v>
      </c>
      <c r="U301" s="112">
        <v>932.87</v>
      </c>
      <c r="V301" s="111"/>
      <c r="W301" s="114" t="s">
        <v>2328</v>
      </c>
      <c r="X301" s="115">
        <v>43950.676979166667</v>
      </c>
      <c r="Y301" s="133" t="e">
        <f t="shared" si="4"/>
        <v>#N/A</v>
      </c>
    </row>
    <row r="302" spans="1:25" x14ac:dyDescent="0.3">
      <c r="A302" s="107">
        <v>405</v>
      </c>
      <c r="B302" s="108" t="s">
        <v>884</v>
      </c>
      <c r="C302" s="109">
        <v>43434.720497685186</v>
      </c>
      <c r="D302" s="108" t="s">
        <v>1164</v>
      </c>
      <c r="E302" s="108" t="s">
        <v>46</v>
      </c>
      <c r="F302" s="110">
        <v>456</v>
      </c>
      <c r="G302" s="108" t="s">
        <v>85</v>
      </c>
      <c r="H302" s="110">
        <v>687</v>
      </c>
      <c r="I302" s="108" t="s">
        <v>887</v>
      </c>
      <c r="J302" s="108" t="s">
        <v>765</v>
      </c>
      <c r="K302" s="108"/>
      <c r="L302" s="108" t="s">
        <v>2307</v>
      </c>
      <c r="M302" s="108"/>
      <c r="N302" s="108" t="s">
        <v>2296</v>
      </c>
      <c r="O302" s="111" t="b">
        <v>1</v>
      </c>
      <c r="P302" s="108" t="s">
        <v>2321</v>
      </c>
      <c r="Q302" s="108" t="s">
        <v>167</v>
      </c>
      <c r="R302" s="112">
        <v>34.200000000000003</v>
      </c>
      <c r="S302" s="113">
        <v>0</v>
      </c>
      <c r="T302" s="108" t="s">
        <v>2329</v>
      </c>
      <c r="U302" s="112">
        <v>0</v>
      </c>
      <c r="V302" s="111"/>
      <c r="W302" s="114" t="s">
        <v>2302</v>
      </c>
      <c r="X302" s="115">
        <v>43445.452569444446</v>
      </c>
      <c r="Y302" s="133">
        <f t="shared" si="4"/>
        <v>456</v>
      </c>
    </row>
    <row r="303" spans="1:25" x14ac:dyDescent="0.3">
      <c r="A303" s="107">
        <v>406</v>
      </c>
      <c r="B303" s="108" t="s">
        <v>267</v>
      </c>
      <c r="C303" s="109">
        <v>43434.739050925928</v>
      </c>
      <c r="D303" s="108" t="s">
        <v>966</v>
      </c>
      <c r="E303" s="108" t="s">
        <v>46</v>
      </c>
      <c r="F303" s="110">
        <v>288</v>
      </c>
      <c r="G303" s="108" t="s">
        <v>660</v>
      </c>
      <c r="H303" s="110">
        <v>704</v>
      </c>
      <c r="I303" s="108" t="s">
        <v>887</v>
      </c>
      <c r="J303" s="108" t="s">
        <v>2293</v>
      </c>
      <c r="K303" s="108"/>
      <c r="L303" s="108" t="s">
        <v>2294</v>
      </c>
      <c r="M303" s="108" t="s">
        <v>2420</v>
      </c>
      <c r="N303" s="108" t="s">
        <v>2296</v>
      </c>
      <c r="O303" s="111" t="b">
        <v>0</v>
      </c>
      <c r="P303" s="108" t="s">
        <v>2321</v>
      </c>
      <c r="Q303" s="108" t="s">
        <v>32</v>
      </c>
      <c r="R303" s="112">
        <v>133</v>
      </c>
      <c r="S303" s="113">
        <v>24340</v>
      </c>
      <c r="T303" s="108" t="s">
        <v>2297</v>
      </c>
      <c r="U303" s="112">
        <v>106</v>
      </c>
      <c r="V303" s="111"/>
      <c r="W303" s="114" t="s">
        <v>2302</v>
      </c>
      <c r="X303" s="115">
        <v>43650.539849537039</v>
      </c>
      <c r="Y303" s="133">
        <f t="shared" si="4"/>
        <v>288</v>
      </c>
    </row>
    <row r="304" spans="1:25" x14ac:dyDescent="0.3">
      <c r="A304" s="107">
        <v>408</v>
      </c>
      <c r="B304" s="108" t="s">
        <v>884</v>
      </c>
      <c r="C304" s="109">
        <v>43438.418923611112</v>
      </c>
      <c r="D304" s="108" t="s">
        <v>1167</v>
      </c>
      <c r="E304" s="108" t="s">
        <v>46</v>
      </c>
      <c r="F304" s="110">
        <v>460</v>
      </c>
      <c r="G304" s="108" t="s">
        <v>85</v>
      </c>
      <c r="H304" s="110">
        <v>34</v>
      </c>
      <c r="I304" s="108" t="s">
        <v>887</v>
      </c>
      <c r="J304" s="108" t="s">
        <v>765</v>
      </c>
      <c r="K304" s="108"/>
      <c r="L304" s="108" t="s">
        <v>2307</v>
      </c>
      <c r="M304" s="108"/>
      <c r="N304" s="108" t="s">
        <v>2296</v>
      </c>
      <c r="O304" s="111" t="b">
        <v>1</v>
      </c>
      <c r="P304" s="108" t="s">
        <v>2321</v>
      </c>
      <c r="Q304" s="108" t="s">
        <v>167</v>
      </c>
      <c r="R304" s="112">
        <v>32</v>
      </c>
      <c r="S304" s="113">
        <v>0</v>
      </c>
      <c r="T304" s="108" t="s">
        <v>2329</v>
      </c>
      <c r="U304" s="112">
        <v>0</v>
      </c>
      <c r="V304" s="111"/>
      <c r="W304" s="114" t="s">
        <v>2302</v>
      </c>
      <c r="X304" s="115">
        <v>43445.451979166668</v>
      </c>
      <c r="Y304" s="133">
        <f t="shared" si="4"/>
        <v>460</v>
      </c>
    </row>
    <row r="305" spans="1:25" x14ac:dyDescent="0.3">
      <c r="A305" s="101">
        <v>409</v>
      </c>
      <c r="B305" s="102" t="s">
        <v>199</v>
      </c>
      <c r="C305" s="103">
        <v>43438.438599537039</v>
      </c>
      <c r="D305" s="102" t="s">
        <v>438</v>
      </c>
      <c r="E305" s="102" t="s">
        <v>438</v>
      </c>
      <c r="F305" s="2">
        <v>368</v>
      </c>
      <c r="G305" s="102" t="s">
        <v>55</v>
      </c>
      <c r="H305" s="2">
        <v>439</v>
      </c>
      <c r="I305" s="102" t="s">
        <v>887</v>
      </c>
      <c r="J305" s="102" t="s">
        <v>654</v>
      </c>
      <c r="K305" s="102"/>
      <c r="L305" s="102" t="s">
        <v>2307</v>
      </c>
      <c r="M305" s="102"/>
      <c r="N305" s="102" t="s">
        <v>2296</v>
      </c>
      <c r="O305" s="1" t="b">
        <v>0</v>
      </c>
      <c r="P305" s="102" t="s">
        <v>2321</v>
      </c>
      <c r="Q305" s="102" t="s">
        <v>167</v>
      </c>
      <c r="R305" s="104">
        <v>3166.65</v>
      </c>
      <c r="S305" s="105">
        <v>652645.42000000004</v>
      </c>
      <c r="T305" s="102" t="s">
        <v>2297</v>
      </c>
      <c r="U305" s="104">
        <v>2849.98</v>
      </c>
      <c r="V305" s="1"/>
      <c r="W305" s="106" t="s">
        <v>2302</v>
      </c>
      <c r="X305" s="5">
        <v>43696.579328703701</v>
      </c>
      <c r="Y305" s="133">
        <f t="shared" si="4"/>
        <v>368</v>
      </c>
    </row>
    <row r="306" spans="1:25" x14ac:dyDescent="0.3">
      <c r="A306" s="101">
        <v>410</v>
      </c>
      <c r="B306" s="102" t="s">
        <v>884</v>
      </c>
      <c r="C306" s="103">
        <v>43438.456666666665</v>
      </c>
      <c r="D306" s="102" t="s">
        <v>1171</v>
      </c>
      <c r="E306" s="102" t="s">
        <v>46</v>
      </c>
      <c r="F306" s="2">
        <v>463</v>
      </c>
      <c r="G306" s="102" t="s">
        <v>85</v>
      </c>
      <c r="H306" s="2">
        <v>687</v>
      </c>
      <c r="I306" s="102" t="s">
        <v>887</v>
      </c>
      <c r="J306" s="102" t="s">
        <v>765</v>
      </c>
      <c r="K306" s="102"/>
      <c r="L306" s="102" t="s">
        <v>2307</v>
      </c>
      <c r="M306" s="102"/>
      <c r="N306" s="102" t="s">
        <v>2296</v>
      </c>
      <c r="O306" s="1" t="b">
        <v>1</v>
      </c>
      <c r="P306" s="102" t="s">
        <v>2321</v>
      </c>
      <c r="Q306" s="102" t="s">
        <v>167</v>
      </c>
      <c r="R306" s="104">
        <v>32</v>
      </c>
      <c r="S306" s="105">
        <v>0</v>
      </c>
      <c r="T306" s="102" t="s">
        <v>2329</v>
      </c>
      <c r="U306" s="104">
        <v>0</v>
      </c>
      <c r="V306" s="1"/>
      <c r="W306" s="106" t="s">
        <v>2302</v>
      </c>
      <c r="X306" s="5">
        <v>43445.455416666664</v>
      </c>
      <c r="Y306" s="133">
        <f t="shared" si="4"/>
        <v>463</v>
      </c>
    </row>
    <row r="307" spans="1:25" x14ac:dyDescent="0.3">
      <c r="A307" s="107">
        <v>411</v>
      </c>
      <c r="B307" s="108" t="s">
        <v>884</v>
      </c>
      <c r="C307" s="109">
        <v>43438.458009259259</v>
      </c>
      <c r="D307" s="108" t="s">
        <v>1169</v>
      </c>
      <c r="E307" s="108" t="s">
        <v>1169</v>
      </c>
      <c r="F307" s="110">
        <v>462</v>
      </c>
      <c r="G307" s="108" t="s">
        <v>85</v>
      </c>
      <c r="H307" s="110">
        <v>686</v>
      </c>
      <c r="I307" s="108" t="s">
        <v>887</v>
      </c>
      <c r="J307" s="108" t="s">
        <v>765</v>
      </c>
      <c r="K307" s="108"/>
      <c r="L307" s="108" t="s">
        <v>2307</v>
      </c>
      <c r="M307" s="108"/>
      <c r="N307" s="108" t="s">
        <v>2296</v>
      </c>
      <c r="O307" s="111" t="b">
        <v>1</v>
      </c>
      <c r="P307" s="108" t="s">
        <v>2321</v>
      </c>
      <c r="Q307" s="108" t="s">
        <v>167</v>
      </c>
      <c r="R307" s="112">
        <v>49.92</v>
      </c>
      <c r="S307" s="113">
        <v>0</v>
      </c>
      <c r="T307" s="108" t="s">
        <v>2329</v>
      </c>
      <c r="U307" s="112">
        <v>0</v>
      </c>
      <c r="V307" s="111"/>
      <c r="W307" s="114" t="s">
        <v>2335</v>
      </c>
      <c r="X307" s="115">
        <v>43747.583483796298</v>
      </c>
      <c r="Y307" s="133" t="e">
        <f t="shared" si="4"/>
        <v>#N/A</v>
      </c>
    </row>
    <row r="308" spans="1:25" x14ac:dyDescent="0.3">
      <c r="A308" s="101">
        <v>412</v>
      </c>
      <c r="B308" s="102" t="s">
        <v>126</v>
      </c>
      <c r="C308" s="103">
        <v>43438.495613425926</v>
      </c>
      <c r="D308" s="102" t="s">
        <v>904</v>
      </c>
      <c r="E308" s="102" t="s">
        <v>904</v>
      </c>
      <c r="F308" s="2">
        <v>237</v>
      </c>
      <c r="G308" s="102" t="s">
        <v>123</v>
      </c>
      <c r="H308" s="2">
        <v>642</v>
      </c>
      <c r="I308" s="102" t="s">
        <v>887</v>
      </c>
      <c r="J308" s="102" t="s">
        <v>654</v>
      </c>
      <c r="K308" s="102"/>
      <c r="L308" s="102" t="s">
        <v>2294</v>
      </c>
      <c r="M308" s="102" t="s">
        <v>2370</v>
      </c>
      <c r="N308" s="102" t="s">
        <v>2296</v>
      </c>
      <c r="O308" s="1" t="b">
        <v>0</v>
      </c>
      <c r="P308" s="102" t="s">
        <v>402</v>
      </c>
      <c r="Q308" s="102" t="s">
        <v>167</v>
      </c>
      <c r="R308" s="104">
        <v>5571.43</v>
      </c>
      <c r="S308" s="105">
        <v>1275857.47</v>
      </c>
      <c r="T308" s="102" t="s">
        <v>2297</v>
      </c>
      <c r="U308" s="104">
        <v>5571.43</v>
      </c>
      <c r="V308" s="1"/>
      <c r="W308" s="106" t="s">
        <v>2328</v>
      </c>
      <c r="X308" s="5">
        <v>43819.423761574071</v>
      </c>
      <c r="Y308" s="133" t="e">
        <f t="shared" si="4"/>
        <v>#N/A</v>
      </c>
    </row>
    <row r="309" spans="1:25" x14ac:dyDescent="0.3">
      <c r="A309" s="101">
        <v>413</v>
      </c>
      <c r="B309" s="102" t="s">
        <v>75</v>
      </c>
      <c r="C309" s="103">
        <v>43438.517083333332</v>
      </c>
      <c r="D309" s="102" t="s">
        <v>911</v>
      </c>
      <c r="E309" s="102" t="s">
        <v>46</v>
      </c>
      <c r="F309" s="2">
        <v>241</v>
      </c>
      <c r="G309" s="102" t="s">
        <v>39</v>
      </c>
      <c r="H309" s="2">
        <v>930</v>
      </c>
      <c r="I309" s="102" t="s">
        <v>887</v>
      </c>
      <c r="J309" s="102" t="s">
        <v>2293</v>
      </c>
      <c r="K309" s="102"/>
      <c r="L309" s="102" t="s">
        <v>2294</v>
      </c>
      <c r="M309" s="102"/>
      <c r="N309" s="102" t="s">
        <v>2296</v>
      </c>
      <c r="O309" s="1" t="b">
        <v>0</v>
      </c>
      <c r="P309" s="102" t="s">
        <v>2343</v>
      </c>
      <c r="Q309" s="102" t="s">
        <v>32</v>
      </c>
      <c r="R309" s="104">
        <v>10810</v>
      </c>
      <c r="S309" s="105">
        <v>2475490</v>
      </c>
      <c r="T309" s="102" t="s">
        <v>2297</v>
      </c>
      <c r="U309" s="104">
        <v>10810</v>
      </c>
      <c r="V309" s="1"/>
      <c r="W309" s="106" t="s">
        <v>2302</v>
      </c>
      <c r="X309" s="5">
        <v>43550.489224537036</v>
      </c>
      <c r="Y309" s="133">
        <f t="shared" si="4"/>
        <v>241</v>
      </c>
    </row>
    <row r="310" spans="1:25" x14ac:dyDescent="0.3">
      <c r="A310" s="107">
        <v>414</v>
      </c>
      <c r="B310" s="108" t="s">
        <v>144</v>
      </c>
      <c r="C310" s="109">
        <v>43438.801458333335</v>
      </c>
      <c r="D310" s="108" t="s">
        <v>1106</v>
      </c>
      <c r="E310" s="108" t="s">
        <v>46</v>
      </c>
      <c r="F310" s="110">
        <v>408</v>
      </c>
      <c r="G310" s="108" t="s">
        <v>55</v>
      </c>
      <c r="H310" s="110">
        <v>299</v>
      </c>
      <c r="I310" s="108" t="s">
        <v>887</v>
      </c>
      <c r="J310" s="108" t="s">
        <v>654</v>
      </c>
      <c r="K310" s="108"/>
      <c r="L310" s="108" t="s">
        <v>2307</v>
      </c>
      <c r="M310" s="108"/>
      <c r="N310" s="108" t="s">
        <v>2296</v>
      </c>
      <c r="O310" s="111" t="b">
        <v>0</v>
      </c>
      <c r="P310" s="108" t="s">
        <v>2357</v>
      </c>
      <c r="Q310" s="108"/>
      <c r="R310" s="112">
        <v>0</v>
      </c>
      <c r="S310" s="113">
        <v>0</v>
      </c>
      <c r="T310" s="108" t="s">
        <v>2329</v>
      </c>
      <c r="U310" s="112">
        <v>0</v>
      </c>
      <c r="V310" s="111"/>
      <c r="W310" s="114" t="s">
        <v>2328</v>
      </c>
      <c r="X310" s="115">
        <v>43465.653124999997</v>
      </c>
      <c r="Y310" s="133">
        <f t="shared" si="4"/>
        <v>408</v>
      </c>
    </row>
    <row r="311" spans="1:25" x14ac:dyDescent="0.3">
      <c r="A311" s="101">
        <v>415</v>
      </c>
      <c r="B311" s="102" t="s">
        <v>884</v>
      </c>
      <c r="C311" s="103">
        <v>43439.732858796298</v>
      </c>
      <c r="D311" s="102" t="s">
        <v>1166</v>
      </c>
      <c r="E311" s="102" t="s">
        <v>46</v>
      </c>
      <c r="F311" s="2">
        <v>459</v>
      </c>
      <c r="G311" s="102" t="s">
        <v>85</v>
      </c>
      <c r="H311" s="2">
        <v>704</v>
      </c>
      <c r="I311" s="102" t="s">
        <v>887</v>
      </c>
      <c r="J311" s="102" t="s">
        <v>765</v>
      </c>
      <c r="K311" s="102"/>
      <c r="L311" s="102" t="s">
        <v>2307</v>
      </c>
      <c r="M311" s="102"/>
      <c r="N311" s="102" t="s">
        <v>2296</v>
      </c>
      <c r="O311" s="1" t="b">
        <v>1</v>
      </c>
      <c r="P311" s="102" t="s">
        <v>2321</v>
      </c>
      <c r="Q311" s="102" t="s">
        <v>167</v>
      </c>
      <c r="R311" s="104">
        <v>9.0299999999999994</v>
      </c>
      <c r="S311" s="105">
        <v>0</v>
      </c>
      <c r="T311" s="102" t="s">
        <v>2329</v>
      </c>
      <c r="U311" s="104">
        <v>0</v>
      </c>
      <c r="V311" s="1"/>
      <c r="W311" s="106" t="s">
        <v>2335</v>
      </c>
      <c r="X311" s="5">
        <v>43444.741076388891</v>
      </c>
      <c r="Y311" s="133">
        <f t="shared" si="4"/>
        <v>459</v>
      </c>
    </row>
    <row r="312" spans="1:25" x14ac:dyDescent="0.3">
      <c r="A312" s="107">
        <v>416</v>
      </c>
      <c r="B312" s="108" t="s">
        <v>131</v>
      </c>
      <c r="C312" s="109">
        <v>43441.748912037037</v>
      </c>
      <c r="D312" s="108" t="s">
        <v>1093</v>
      </c>
      <c r="E312" s="108" t="s">
        <v>46</v>
      </c>
      <c r="F312" s="110">
        <v>397</v>
      </c>
      <c r="G312" s="108" t="s">
        <v>85</v>
      </c>
      <c r="H312" s="110">
        <v>81</v>
      </c>
      <c r="I312" s="108" t="s">
        <v>887</v>
      </c>
      <c r="J312" s="108" t="s">
        <v>654</v>
      </c>
      <c r="K312" s="108"/>
      <c r="L312" s="108" t="s">
        <v>2307</v>
      </c>
      <c r="M312" s="108"/>
      <c r="N312" s="108" t="s">
        <v>2296</v>
      </c>
      <c r="O312" s="111" t="b">
        <v>0</v>
      </c>
      <c r="P312" s="108" t="s">
        <v>2357</v>
      </c>
      <c r="Q312" s="108" t="s">
        <v>32</v>
      </c>
      <c r="R312" s="112">
        <v>839.78</v>
      </c>
      <c r="S312" s="113">
        <v>192309.62</v>
      </c>
      <c r="T312" s="108" t="s">
        <v>2297</v>
      </c>
      <c r="U312" s="112">
        <v>671.82</v>
      </c>
      <c r="V312" s="114"/>
      <c r="W312" s="114" t="s">
        <v>2302</v>
      </c>
      <c r="X312" s="115">
        <v>43496.434120370373</v>
      </c>
      <c r="Y312" s="133">
        <f t="shared" si="4"/>
        <v>397</v>
      </c>
    </row>
    <row r="313" spans="1:25" x14ac:dyDescent="0.3">
      <c r="A313" s="101">
        <v>417</v>
      </c>
      <c r="B313" s="102" t="s">
        <v>884</v>
      </c>
      <c r="C313" s="103">
        <v>43444.767951388887</v>
      </c>
      <c r="D313" s="102" t="s">
        <v>1166</v>
      </c>
      <c r="E313" s="102" t="s">
        <v>46</v>
      </c>
      <c r="F313" s="2">
        <v>459</v>
      </c>
      <c r="G313" s="102" t="s">
        <v>85</v>
      </c>
      <c r="H313" s="2">
        <v>704</v>
      </c>
      <c r="I313" s="102" t="s">
        <v>887</v>
      </c>
      <c r="J313" s="102" t="s">
        <v>765</v>
      </c>
      <c r="K313" s="102"/>
      <c r="L313" s="102" t="s">
        <v>2307</v>
      </c>
      <c r="M313" s="102"/>
      <c r="N313" s="102" t="s">
        <v>2296</v>
      </c>
      <c r="O313" s="1" t="b">
        <v>1</v>
      </c>
      <c r="P313" s="102" t="s">
        <v>2321</v>
      </c>
      <c r="Q313" s="102" t="s">
        <v>167</v>
      </c>
      <c r="R313" s="104">
        <v>49.4</v>
      </c>
      <c r="S313" s="105">
        <v>0</v>
      </c>
      <c r="T313" s="102" t="s">
        <v>2329</v>
      </c>
      <c r="U313" s="104">
        <v>0</v>
      </c>
      <c r="V313" s="1"/>
      <c r="W313" s="106" t="s">
        <v>2302</v>
      </c>
      <c r="X313" s="5">
        <v>43483.460497685184</v>
      </c>
      <c r="Y313" s="133">
        <f t="shared" si="4"/>
        <v>459</v>
      </c>
    </row>
    <row r="314" spans="1:25" x14ac:dyDescent="0.3">
      <c r="A314" s="101">
        <v>418</v>
      </c>
      <c r="B314" s="1" t="s">
        <v>884</v>
      </c>
      <c r="C314" s="1">
        <v>43445.528032407405</v>
      </c>
      <c r="D314" s="1" t="s">
        <v>1177</v>
      </c>
      <c r="E314" s="1" t="s">
        <v>46</v>
      </c>
      <c r="F314" s="2">
        <v>467</v>
      </c>
      <c r="G314" s="1" t="s">
        <v>85</v>
      </c>
      <c r="H314" s="2">
        <v>34</v>
      </c>
      <c r="I314" s="1" t="s">
        <v>887</v>
      </c>
      <c r="J314" s="1" t="s">
        <v>765</v>
      </c>
      <c r="K314" s="1"/>
      <c r="L314" s="1" t="s">
        <v>2307</v>
      </c>
      <c r="M314" s="1"/>
      <c r="N314" s="1" t="s">
        <v>2296</v>
      </c>
      <c r="O314" s="1" t="b">
        <v>1</v>
      </c>
      <c r="P314" s="1" t="s">
        <v>2321</v>
      </c>
      <c r="Q314" s="1" t="s">
        <v>167</v>
      </c>
      <c r="R314" s="1">
        <v>32</v>
      </c>
      <c r="S314" s="1">
        <v>0</v>
      </c>
      <c r="T314" s="1" t="s">
        <v>2329</v>
      </c>
      <c r="U314" s="1">
        <v>0</v>
      </c>
      <c r="V314" s="1"/>
      <c r="W314" s="1" t="s">
        <v>2302</v>
      </c>
      <c r="X314" s="5">
        <v>43448.663981481484</v>
      </c>
      <c r="Y314" s="133">
        <f t="shared" si="4"/>
        <v>467</v>
      </c>
    </row>
    <row r="315" spans="1:25" x14ac:dyDescent="0.3">
      <c r="A315" s="107">
        <v>419</v>
      </c>
      <c r="B315" s="108" t="s">
        <v>2419</v>
      </c>
      <c r="C315" s="109">
        <v>43445.52957175926</v>
      </c>
      <c r="D315" s="108" t="s">
        <v>1168</v>
      </c>
      <c r="E315" s="108" t="s">
        <v>46</v>
      </c>
      <c r="F315" s="110">
        <v>461</v>
      </c>
      <c r="G315" s="108" t="s">
        <v>85</v>
      </c>
      <c r="H315" s="110">
        <v>645</v>
      </c>
      <c r="I315" s="108" t="s">
        <v>887</v>
      </c>
      <c r="J315" s="108" t="s">
        <v>654</v>
      </c>
      <c r="K315" s="108"/>
      <c r="L315" s="108" t="s">
        <v>2307</v>
      </c>
      <c r="M315" s="108"/>
      <c r="N315" s="108" t="s">
        <v>2296</v>
      </c>
      <c r="O315" s="111" t="b">
        <v>0</v>
      </c>
      <c r="P315" s="108" t="s">
        <v>2357</v>
      </c>
      <c r="Q315" s="108" t="s">
        <v>32</v>
      </c>
      <c r="R315" s="112">
        <v>960.96</v>
      </c>
      <c r="S315" s="113">
        <v>176047.87</v>
      </c>
      <c r="T315" s="108" t="s">
        <v>2297</v>
      </c>
      <c r="U315" s="112">
        <v>768.76</v>
      </c>
      <c r="V315" s="111"/>
      <c r="W315" s="114" t="s">
        <v>2302</v>
      </c>
      <c r="X315" s="115">
        <v>43544.724618055552</v>
      </c>
      <c r="Y315" s="133">
        <f t="shared" si="4"/>
        <v>461</v>
      </c>
    </row>
    <row r="316" spans="1:25" x14ac:dyDescent="0.3">
      <c r="A316" s="107">
        <v>420</v>
      </c>
      <c r="B316" s="108" t="s">
        <v>75</v>
      </c>
      <c r="C316" s="109">
        <v>43445.720358796294</v>
      </c>
      <c r="D316" s="108" t="s">
        <v>1032</v>
      </c>
      <c r="E316" s="108" t="s">
        <v>46</v>
      </c>
      <c r="F316" s="110">
        <v>350</v>
      </c>
      <c r="G316" s="108" t="s">
        <v>39</v>
      </c>
      <c r="H316" s="110">
        <v>931</v>
      </c>
      <c r="I316" s="108" t="s">
        <v>887</v>
      </c>
      <c r="J316" s="108" t="s">
        <v>654</v>
      </c>
      <c r="K316" s="108"/>
      <c r="L316" s="108" t="s">
        <v>2294</v>
      </c>
      <c r="M316" s="108"/>
      <c r="N316" s="108" t="s">
        <v>2296</v>
      </c>
      <c r="O316" s="111" t="b">
        <v>0</v>
      </c>
      <c r="P316" s="108" t="s">
        <v>2343</v>
      </c>
      <c r="Q316" s="108" t="s">
        <v>32</v>
      </c>
      <c r="R316" s="112">
        <v>2903.24</v>
      </c>
      <c r="S316" s="113">
        <v>598358.68000000005</v>
      </c>
      <c r="T316" s="108" t="s">
        <v>2297</v>
      </c>
      <c r="U316" s="112">
        <v>2612.92</v>
      </c>
      <c r="V316" s="111"/>
      <c r="W316" s="114" t="s">
        <v>2302</v>
      </c>
      <c r="X316" s="115">
        <v>43523.593599537038</v>
      </c>
      <c r="Y316" s="133">
        <f t="shared" si="4"/>
        <v>350</v>
      </c>
    </row>
    <row r="317" spans="1:25" x14ac:dyDescent="0.3">
      <c r="A317" s="107">
        <v>421</v>
      </c>
      <c r="B317" s="108" t="s">
        <v>267</v>
      </c>
      <c r="C317" s="109">
        <v>43446.666400462964</v>
      </c>
      <c r="D317" s="108" t="s">
        <v>939</v>
      </c>
      <c r="E317" s="108" t="s">
        <v>46</v>
      </c>
      <c r="F317" s="110">
        <v>262</v>
      </c>
      <c r="G317" s="108" t="s">
        <v>660</v>
      </c>
      <c r="H317" s="110">
        <v>408</v>
      </c>
      <c r="I317" s="108" t="s">
        <v>887</v>
      </c>
      <c r="J317" s="108" t="s">
        <v>654</v>
      </c>
      <c r="K317" s="108"/>
      <c r="L317" s="108" t="s">
        <v>2294</v>
      </c>
      <c r="M317" s="108" t="s">
        <v>2421</v>
      </c>
      <c r="N317" s="108" t="s">
        <v>2296</v>
      </c>
      <c r="O317" s="111" t="b">
        <v>1</v>
      </c>
      <c r="P317" s="108" t="s">
        <v>2321</v>
      </c>
      <c r="Q317" s="108" t="s">
        <v>32</v>
      </c>
      <c r="R317" s="112">
        <v>321.10000000000002</v>
      </c>
      <c r="S317" s="113">
        <v>66178.710000000006</v>
      </c>
      <c r="T317" s="108" t="s">
        <v>2297</v>
      </c>
      <c r="U317" s="112">
        <v>288.99</v>
      </c>
      <c r="V317" s="111"/>
      <c r="W317" s="114" t="s">
        <v>2335</v>
      </c>
      <c r="X317" s="115">
        <v>43454.603703703702</v>
      </c>
      <c r="Y317" s="133">
        <f t="shared" si="4"/>
        <v>262</v>
      </c>
    </row>
    <row r="318" spans="1:25" x14ac:dyDescent="0.3">
      <c r="A318" s="107">
        <v>422</v>
      </c>
      <c r="B318" s="108" t="s">
        <v>131</v>
      </c>
      <c r="C318" s="109">
        <v>43446.838750000003</v>
      </c>
      <c r="D318" s="108" t="s">
        <v>2411</v>
      </c>
      <c r="E318" s="108" t="s">
        <v>46</v>
      </c>
      <c r="F318" s="110">
        <v>445</v>
      </c>
      <c r="G318" s="108" t="s">
        <v>85</v>
      </c>
      <c r="H318" s="110">
        <v>105</v>
      </c>
      <c r="I318" s="108" t="s">
        <v>887</v>
      </c>
      <c r="J318" s="108" t="s">
        <v>654</v>
      </c>
      <c r="K318" s="108"/>
      <c r="L318" s="108" t="s">
        <v>2307</v>
      </c>
      <c r="M318" s="108"/>
      <c r="N318" s="108" t="s">
        <v>2296</v>
      </c>
      <c r="O318" s="111" t="b">
        <v>0</v>
      </c>
      <c r="P318" s="108" t="s">
        <v>2357</v>
      </c>
      <c r="Q318" s="108" t="s">
        <v>32</v>
      </c>
      <c r="R318" s="112">
        <v>1284</v>
      </c>
      <c r="S318" s="113">
        <v>235228.79999999999</v>
      </c>
      <c r="T318" s="108" t="s">
        <v>2297</v>
      </c>
      <c r="U318" s="112">
        <v>1027.2</v>
      </c>
      <c r="V318" s="111"/>
      <c r="W318" s="114" t="s">
        <v>2302</v>
      </c>
      <c r="X318" s="115">
        <v>43480.718391203707</v>
      </c>
      <c r="Y318" s="133">
        <f t="shared" si="4"/>
        <v>445</v>
      </c>
    </row>
    <row r="319" spans="1:25" x14ac:dyDescent="0.3">
      <c r="A319" s="107">
        <v>423</v>
      </c>
      <c r="B319" s="108" t="s">
        <v>131</v>
      </c>
      <c r="C319" s="109">
        <v>43446.848113425927</v>
      </c>
      <c r="D319" s="108" t="s">
        <v>2422</v>
      </c>
      <c r="E319" s="108" t="s">
        <v>46</v>
      </c>
      <c r="F319" s="110">
        <v>471</v>
      </c>
      <c r="G319" s="108" t="s">
        <v>85</v>
      </c>
      <c r="H319" s="110">
        <v>81</v>
      </c>
      <c r="I319" s="108" t="s">
        <v>887</v>
      </c>
      <c r="J319" s="108" t="s">
        <v>654</v>
      </c>
      <c r="K319" s="108"/>
      <c r="L319" s="108" t="s">
        <v>2307</v>
      </c>
      <c r="M319" s="108"/>
      <c r="N319" s="108" t="s">
        <v>2296</v>
      </c>
      <c r="O319" s="111" t="b">
        <v>0</v>
      </c>
      <c r="P319" s="108" t="s">
        <v>2357</v>
      </c>
      <c r="Q319" s="108" t="s">
        <v>167</v>
      </c>
      <c r="R319" s="112">
        <v>282</v>
      </c>
      <c r="S319" s="113">
        <v>0</v>
      </c>
      <c r="T319" s="108" t="s">
        <v>2329</v>
      </c>
      <c r="U319" s="112">
        <v>0</v>
      </c>
      <c r="V319" s="111"/>
      <c r="W319" s="114" t="s">
        <v>2302</v>
      </c>
      <c r="X319" s="115">
        <v>43881.397314814814</v>
      </c>
      <c r="Y319" s="133">
        <f t="shared" si="4"/>
        <v>471</v>
      </c>
    </row>
    <row r="320" spans="1:25" x14ac:dyDescent="0.3">
      <c r="A320" s="107">
        <v>424</v>
      </c>
      <c r="B320" s="108" t="s">
        <v>42</v>
      </c>
      <c r="C320" s="109">
        <v>43448.661249999997</v>
      </c>
      <c r="D320" s="108" t="s">
        <v>375</v>
      </c>
      <c r="E320" s="108" t="s">
        <v>375</v>
      </c>
      <c r="F320" s="110">
        <v>250</v>
      </c>
      <c r="G320" s="108" t="s">
        <v>39</v>
      </c>
      <c r="H320" s="110">
        <v>978</v>
      </c>
      <c r="I320" s="108" t="s">
        <v>887</v>
      </c>
      <c r="J320" s="108" t="s">
        <v>654</v>
      </c>
      <c r="K320" s="108"/>
      <c r="L320" s="108" t="s">
        <v>2294</v>
      </c>
      <c r="M320" s="108" t="s">
        <v>2377</v>
      </c>
      <c r="N320" s="108" t="s">
        <v>2296</v>
      </c>
      <c r="O320" s="111" t="b">
        <v>0</v>
      </c>
      <c r="P320" s="108" t="s">
        <v>2321</v>
      </c>
      <c r="Q320" s="108" t="s">
        <v>167</v>
      </c>
      <c r="R320" s="112">
        <v>240</v>
      </c>
      <c r="S320" s="113">
        <v>54960</v>
      </c>
      <c r="T320" s="108" t="s">
        <v>2297</v>
      </c>
      <c r="U320" s="112">
        <v>240</v>
      </c>
      <c r="V320" s="111"/>
      <c r="W320" s="114" t="s">
        <v>2302</v>
      </c>
      <c r="X320" s="115">
        <v>43804.480416666665</v>
      </c>
      <c r="Y320" s="133">
        <f t="shared" si="4"/>
        <v>250</v>
      </c>
    </row>
    <row r="321" spans="1:25" x14ac:dyDescent="0.3">
      <c r="A321" s="101">
        <v>425</v>
      </c>
      <c r="B321" s="102" t="s">
        <v>104</v>
      </c>
      <c r="C321" s="103">
        <v>43448.766168981485</v>
      </c>
      <c r="D321" s="102" t="s">
        <v>2360</v>
      </c>
      <c r="E321" s="102" t="s">
        <v>46</v>
      </c>
      <c r="F321" s="2">
        <v>101</v>
      </c>
      <c r="G321" s="102" t="s">
        <v>85</v>
      </c>
      <c r="H321" s="2">
        <v>666</v>
      </c>
      <c r="I321" s="102" t="s">
        <v>887</v>
      </c>
      <c r="J321" s="102" t="s">
        <v>654</v>
      </c>
      <c r="K321" s="102"/>
      <c r="L321" s="102" t="s">
        <v>2294</v>
      </c>
      <c r="M321" s="102"/>
      <c r="N321" s="102" t="s">
        <v>2296</v>
      </c>
      <c r="O321" s="1" t="b">
        <v>0</v>
      </c>
      <c r="P321" s="102" t="s">
        <v>402</v>
      </c>
      <c r="Q321" s="102" t="s">
        <v>32</v>
      </c>
      <c r="R321" s="104">
        <v>19636.5</v>
      </c>
      <c r="S321" s="105">
        <v>4496758.5</v>
      </c>
      <c r="T321" s="102" t="s">
        <v>2297</v>
      </c>
      <c r="U321" s="104">
        <v>19636.5</v>
      </c>
      <c r="V321" s="1"/>
      <c r="W321" s="106" t="s">
        <v>2328</v>
      </c>
      <c r="X321" s="5">
        <v>43916.597094907411</v>
      </c>
      <c r="Y321" s="133">
        <f t="shared" si="4"/>
        <v>101</v>
      </c>
    </row>
    <row r="322" spans="1:25" x14ac:dyDescent="0.3">
      <c r="A322" s="101">
        <v>426</v>
      </c>
      <c r="B322" s="102" t="s">
        <v>104</v>
      </c>
      <c r="C322" s="103">
        <v>43448.787499999999</v>
      </c>
      <c r="D322" s="102" t="s">
        <v>2393</v>
      </c>
      <c r="E322" s="102" t="s">
        <v>46</v>
      </c>
      <c r="F322" s="2">
        <v>320</v>
      </c>
      <c r="G322" s="102" t="s">
        <v>85</v>
      </c>
      <c r="H322" s="2">
        <v>666</v>
      </c>
      <c r="I322" s="102" t="s">
        <v>887</v>
      </c>
      <c r="J322" s="102" t="s">
        <v>654</v>
      </c>
      <c r="K322" s="102"/>
      <c r="L322" s="102" t="s">
        <v>2294</v>
      </c>
      <c r="M322" s="102"/>
      <c r="N322" s="102" t="s">
        <v>2296</v>
      </c>
      <c r="O322" s="1" t="b">
        <v>0</v>
      </c>
      <c r="P322" s="102" t="s">
        <v>402</v>
      </c>
      <c r="Q322" s="102" t="s">
        <v>2319</v>
      </c>
      <c r="R322" s="104">
        <v>0</v>
      </c>
      <c r="S322" s="105">
        <v>0</v>
      </c>
      <c r="T322" s="102" t="s">
        <v>2329</v>
      </c>
      <c r="U322" s="104">
        <v>0</v>
      </c>
      <c r="V322" s="1"/>
      <c r="W322" s="106" t="s">
        <v>2328</v>
      </c>
      <c r="X322" s="5">
        <v>43451.789629629631</v>
      </c>
      <c r="Y322" s="133">
        <f t="shared" ref="Y322:Y385" si="5">VLOOKUP(F322,h_project,1,FALSE)</f>
        <v>320</v>
      </c>
    </row>
    <row r="323" spans="1:25" x14ac:dyDescent="0.3">
      <c r="A323" s="107">
        <v>427</v>
      </c>
      <c r="B323" s="108" t="s">
        <v>87</v>
      </c>
      <c r="C323" s="109">
        <v>43448.812488425923</v>
      </c>
      <c r="D323" s="108" t="s">
        <v>1091</v>
      </c>
      <c r="E323" s="108" t="s">
        <v>46</v>
      </c>
      <c r="F323" s="110">
        <v>396</v>
      </c>
      <c r="G323" s="108" t="s">
        <v>85</v>
      </c>
      <c r="H323" s="110">
        <v>12</v>
      </c>
      <c r="I323" s="108" t="s">
        <v>887</v>
      </c>
      <c r="J323" s="108" t="s">
        <v>654</v>
      </c>
      <c r="K323" s="108"/>
      <c r="L323" s="108" t="s">
        <v>2307</v>
      </c>
      <c r="M323" s="108"/>
      <c r="N323" s="108" t="s">
        <v>2296</v>
      </c>
      <c r="O323" s="111" t="b">
        <v>0</v>
      </c>
      <c r="P323" s="108" t="s">
        <v>2357</v>
      </c>
      <c r="Q323" s="108" t="s">
        <v>167</v>
      </c>
      <c r="R323" s="112">
        <v>997</v>
      </c>
      <c r="S323" s="113">
        <v>182650.4</v>
      </c>
      <c r="T323" s="108" t="s">
        <v>2297</v>
      </c>
      <c r="U323" s="112">
        <v>797.6</v>
      </c>
      <c r="V323" s="111"/>
      <c r="W323" s="114" t="s">
        <v>2302</v>
      </c>
      <c r="X323" s="115">
        <v>43496.478333333333</v>
      </c>
      <c r="Y323" s="133">
        <f t="shared" si="5"/>
        <v>396</v>
      </c>
    </row>
    <row r="324" spans="1:25" x14ac:dyDescent="0.3">
      <c r="A324" s="101">
        <v>428</v>
      </c>
      <c r="B324" s="102" t="s">
        <v>365</v>
      </c>
      <c r="C324" s="103">
        <v>43451.723969907405</v>
      </c>
      <c r="D324" s="102" t="s">
        <v>1176</v>
      </c>
      <c r="E324" s="102" t="s">
        <v>46</v>
      </c>
      <c r="F324" s="2">
        <v>466</v>
      </c>
      <c r="G324" s="102" t="s">
        <v>55</v>
      </c>
      <c r="H324" s="2">
        <v>663</v>
      </c>
      <c r="I324" s="102" t="s">
        <v>887</v>
      </c>
      <c r="J324" s="102" t="s">
        <v>654</v>
      </c>
      <c r="K324" s="102"/>
      <c r="L324" s="102" t="s">
        <v>2307</v>
      </c>
      <c r="M324" s="102"/>
      <c r="N324" s="102" t="s">
        <v>2296</v>
      </c>
      <c r="O324" s="1" t="b">
        <v>0</v>
      </c>
      <c r="P324" s="102" t="s">
        <v>2357</v>
      </c>
      <c r="Q324" s="102" t="s">
        <v>167</v>
      </c>
      <c r="R324" s="104">
        <v>282</v>
      </c>
      <c r="S324" s="105">
        <v>0</v>
      </c>
      <c r="T324" s="102"/>
      <c r="U324" s="104">
        <v>0</v>
      </c>
      <c r="V324" s="1"/>
      <c r="W324" s="106" t="s">
        <v>2302</v>
      </c>
      <c r="X324" s="5">
        <v>43753.695972222224</v>
      </c>
      <c r="Y324" s="133">
        <f t="shared" si="5"/>
        <v>466</v>
      </c>
    </row>
    <row r="325" spans="1:25" x14ac:dyDescent="0.3">
      <c r="A325" s="101">
        <v>429</v>
      </c>
      <c r="B325" s="102" t="s">
        <v>2419</v>
      </c>
      <c r="C325" s="103">
        <v>43452.426307870373</v>
      </c>
      <c r="D325" s="102" t="s">
        <v>1195</v>
      </c>
      <c r="E325" s="102" t="s">
        <v>46</v>
      </c>
      <c r="F325" s="2">
        <v>482</v>
      </c>
      <c r="G325" s="102" t="s">
        <v>85</v>
      </c>
      <c r="H325" s="2">
        <v>936</v>
      </c>
      <c r="I325" s="102" t="s">
        <v>887</v>
      </c>
      <c r="J325" s="102" t="s">
        <v>654</v>
      </c>
      <c r="K325" s="102"/>
      <c r="L325" s="102" t="s">
        <v>2307</v>
      </c>
      <c r="M325" s="102"/>
      <c r="N325" s="102" t="s">
        <v>2296</v>
      </c>
      <c r="O325" s="1" t="b">
        <v>1</v>
      </c>
      <c r="P325" s="102" t="s">
        <v>2357</v>
      </c>
      <c r="Q325" s="102" t="s">
        <v>167</v>
      </c>
      <c r="R325" s="104">
        <v>238.72</v>
      </c>
      <c r="S325" s="105">
        <v>0</v>
      </c>
      <c r="T325" s="102" t="s">
        <v>2329</v>
      </c>
      <c r="U325" s="104">
        <v>0</v>
      </c>
      <c r="V325" s="1"/>
      <c r="W325" s="106" t="s">
        <v>2302</v>
      </c>
      <c r="X325" s="5">
        <v>43455.745787037034</v>
      </c>
      <c r="Y325" s="133">
        <f t="shared" si="5"/>
        <v>482</v>
      </c>
    </row>
    <row r="326" spans="1:25" x14ac:dyDescent="0.3">
      <c r="A326" s="107">
        <v>430</v>
      </c>
      <c r="B326" s="108" t="s">
        <v>884</v>
      </c>
      <c r="C326" s="109">
        <v>43452.469456018516</v>
      </c>
      <c r="D326" s="108" t="s">
        <v>1178</v>
      </c>
      <c r="E326" s="108" t="s">
        <v>46</v>
      </c>
      <c r="F326" s="110">
        <v>470</v>
      </c>
      <c r="G326" s="108" t="s">
        <v>85</v>
      </c>
      <c r="H326" s="110">
        <v>687</v>
      </c>
      <c r="I326" s="108" t="s">
        <v>887</v>
      </c>
      <c r="J326" s="108" t="s">
        <v>765</v>
      </c>
      <c r="K326" s="108"/>
      <c r="L326" s="108" t="s">
        <v>2307</v>
      </c>
      <c r="M326" s="108"/>
      <c r="N326" s="108" t="s">
        <v>2296</v>
      </c>
      <c r="O326" s="111" t="b">
        <v>1</v>
      </c>
      <c r="P326" s="108" t="s">
        <v>2321</v>
      </c>
      <c r="Q326" s="108" t="s">
        <v>167</v>
      </c>
      <c r="R326" s="112">
        <v>34.200000000000003</v>
      </c>
      <c r="S326" s="113">
        <v>0</v>
      </c>
      <c r="T326" s="108" t="s">
        <v>2329</v>
      </c>
      <c r="U326" s="112">
        <v>0</v>
      </c>
      <c r="V326" s="111"/>
      <c r="W326" s="114" t="s">
        <v>2302</v>
      </c>
      <c r="X326" s="115">
        <v>43461.5621875</v>
      </c>
      <c r="Y326" s="133">
        <f t="shared" si="5"/>
        <v>470</v>
      </c>
    </row>
    <row r="327" spans="1:25" x14ac:dyDescent="0.3">
      <c r="A327" s="101">
        <v>431</v>
      </c>
      <c r="B327" s="102" t="s">
        <v>884</v>
      </c>
      <c r="C327" s="103">
        <v>43452.470381944448</v>
      </c>
      <c r="D327" s="102" t="s">
        <v>2423</v>
      </c>
      <c r="E327" s="102" t="s">
        <v>46</v>
      </c>
      <c r="F327" s="2">
        <v>485</v>
      </c>
      <c r="G327" s="102" t="s">
        <v>85</v>
      </c>
      <c r="H327" s="2">
        <v>687</v>
      </c>
      <c r="I327" s="102" t="s">
        <v>887</v>
      </c>
      <c r="J327" s="102" t="s">
        <v>765</v>
      </c>
      <c r="K327" s="102"/>
      <c r="L327" s="102" t="s">
        <v>2307</v>
      </c>
      <c r="M327" s="102"/>
      <c r="N327" s="102" t="s">
        <v>2296</v>
      </c>
      <c r="O327" s="1" t="b">
        <v>1</v>
      </c>
      <c r="P327" s="102" t="s">
        <v>2321</v>
      </c>
      <c r="Q327" s="102" t="s">
        <v>167</v>
      </c>
      <c r="R327" s="104">
        <v>47.5</v>
      </c>
      <c r="S327" s="105">
        <v>0</v>
      </c>
      <c r="T327" s="102" t="s">
        <v>2329</v>
      </c>
      <c r="U327" s="104">
        <v>0</v>
      </c>
      <c r="V327" s="1"/>
      <c r="W327" s="106" t="s">
        <v>2302</v>
      </c>
      <c r="X327" s="5">
        <v>43461.570567129631</v>
      </c>
      <c r="Y327" s="133">
        <f t="shared" si="5"/>
        <v>485</v>
      </c>
    </row>
    <row r="328" spans="1:25" x14ac:dyDescent="0.3">
      <c r="A328" s="101">
        <v>432</v>
      </c>
      <c r="B328" s="102" t="s">
        <v>227</v>
      </c>
      <c r="C328" s="103">
        <v>43452.502962962964</v>
      </c>
      <c r="D328" s="102" t="s">
        <v>987</v>
      </c>
      <c r="E328" s="102" t="s">
        <v>46</v>
      </c>
      <c r="F328" s="2">
        <v>319</v>
      </c>
      <c r="G328" s="102" t="s">
        <v>85</v>
      </c>
      <c r="H328" s="2">
        <v>627</v>
      </c>
      <c r="I328" s="102" t="s">
        <v>887</v>
      </c>
      <c r="J328" s="102" t="s">
        <v>654</v>
      </c>
      <c r="K328" s="102"/>
      <c r="L328" s="102" t="s">
        <v>2307</v>
      </c>
      <c r="M328" s="102"/>
      <c r="N328" s="102" t="s">
        <v>2296</v>
      </c>
      <c r="O328" s="1" t="b">
        <v>0</v>
      </c>
      <c r="P328" s="102" t="s">
        <v>2371</v>
      </c>
      <c r="Q328" s="102" t="s">
        <v>32</v>
      </c>
      <c r="R328" s="104">
        <v>684.68</v>
      </c>
      <c r="S328" s="105">
        <v>125432.46</v>
      </c>
      <c r="T328" s="102" t="s">
        <v>2297</v>
      </c>
      <c r="U328" s="104">
        <v>547.74</v>
      </c>
      <c r="V328" s="1"/>
      <c r="W328" s="106" t="s">
        <v>2302</v>
      </c>
      <c r="X328" s="5">
        <v>43488.686597222222</v>
      </c>
      <c r="Y328" s="133">
        <f t="shared" si="5"/>
        <v>319</v>
      </c>
    </row>
    <row r="329" spans="1:25" x14ac:dyDescent="0.3">
      <c r="A329" s="107">
        <v>434</v>
      </c>
      <c r="B329" s="108" t="s">
        <v>884</v>
      </c>
      <c r="C329" s="109">
        <v>43452.587291666663</v>
      </c>
      <c r="D329" s="108" t="s">
        <v>1180</v>
      </c>
      <c r="E329" s="108" t="s">
        <v>46</v>
      </c>
      <c r="F329" s="110">
        <v>472</v>
      </c>
      <c r="G329" s="108" t="s">
        <v>123</v>
      </c>
      <c r="H329" s="110">
        <v>700</v>
      </c>
      <c r="I329" s="108" t="s">
        <v>887</v>
      </c>
      <c r="J329" s="108" t="s">
        <v>765</v>
      </c>
      <c r="K329" s="108"/>
      <c r="L329" s="108" t="s">
        <v>2307</v>
      </c>
      <c r="M329" s="108"/>
      <c r="N329" s="108" t="s">
        <v>2296</v>
      </c>
      <c r="O329" s="111" t="b">
        <v>1</v>
      </c>
      <c r="P329" s="108" t="s">
        <v>402</v>
      </c>
      <c r="Q329" s="108" t="s">
        <v>167</v>
      </c>
      <c r="R329" s="112">
        <v>26.6</v>
      </c>
      <c r="S329" s="113">
        <v>0</v>
      </c>
      <c r="T329" s="108" t="s">
        <v>2329</v>
      </c>
      <c r="U329" s="112">
        <v>0</v>
      </c>
      <c r="V329" s="111"/>
      <c r="W329" s="114" t="s">
        <v>2302</v>
      </c>
      <c r="X329" s="115">
        <v>43455.792557870373</v>
      </c>
      <c r="Y329" s="133">
        <f t="shared" si="5"/>
        <v>472</v>
      </c>
    </row>
    <row r="330" spans="1:25" x14ac:dyDescent="0.3">
      <c r="A330" s="107">
        <v>435</v>
      </c>
      <c r="B330" s="108" t="s">
        <v>117</v>
      </c>
      <c r="C330" s="109">
        <v>43452.782962962963</v>
      </c>
      <c r="D330" s="108" t="s">
        <v>419</v>
      </c>
      <c r="E330" s="108" t="s">
        <v>46</v>
      </c>
      <c r="F330" s="110">
        <v>354</v>
      </c>
      <c r="G330" s="108" t="s">
        <v>123</v>
      </c>
      <c r="H330" s="110">
        <v>481</v>
      </c>
      <c r="I330" s="108" t="s">
        <v>887</v>
      </c>
      <c r="J330" s="108" t="s">
        <v>663</v>
      </c>
      <c r="K330" s="108"/>
      <c r="L330" s="108" t="s">
        <v>2294</v>
      </c>
      <c r="M330" s="108"/>
      <c r="N330" s="108" t="s">
        <v>2296</v>
      </c>
      <c r="O330" s="111" t="b">
        <v>0</v>
      </c>
      <c r="P330" s="108" t="s">
        <v>2371</v>
      </c>
      <c r="Q330" s="108" t="s">
        <v>32</v>
      </c>
      <c r="R330" s="112">
        <v>1309.0999999999999</v>
      </c>
      <c r="S330" s="113">
        <v>239827.12</v>
      </c>
      <c r="T330" s="108" t="s">
        <v>2297</v>
      </c>
      <c r="U330" s="112">
        <v>1047.28</v>
      </c>
      <c r="V330" s="111"/>
      <c r="W330" s="114" t="s">
        <v>2302</v>
      </c>
      <c r="X330" s="115">
        <v>43507.746018518519</v>
      </c>
      <c r="Y330" s="133">
        <f t="shared" si="5"/>
        <v>354</v>
      </c>
    </row>
    <row r="331" spans="1:25" x14ac:dyDescent="0.3">
      <c r="A331" s="107">
        <v>436</v>
      </c>
      <c r="B331" s="108" t="s">
        <v>341</v>
      </c>
      <c r="C331" s="109">
        <v>43453.636655092596</v>
      </c>
      <c r="D331" s="108" t="s">
        <v>385</v>
      </c>
      <c r="E331" s="108" t="s">
        <v>385</v>
      </c>
      <c r="F331" s="110">
        <v>258</v>
      </c>
      <c r="G331" s="108" t="s">
        <v>477</v>
      </c>
      <c r="H331" s="110">
        <v>698</v>
      </c>
      <c r="I331" s="108" t="s">
        <v>887</v>
      </c>
      <c r="J331" s="108" t="s">
        <v>654</v>
      </c>
      <c r="K331" s="108"/>
      <c r="L331" s="108" t="s">
        <v>2307</v>
      </c>
      <c r="M331" s="108"/>
      <c r="N331" s="108" t="s">
        <v>2296</v>
      </c>
      <c r="O331" s="111" t="b">
        <v>0</v>
      </c>
      <c r="P331" s="108" t="s">
        <v>2321</v>
      </c>
      <c r="Q331" s="108" t="s">
        <v>167</v>
      </c>
      <c r="R331" s="112">
        <v>2960</v>
      </c>
      <c r="S331" s="113">
        <v>610056</v>
      </c>
      <c r="T331" s="108" t="s">
        <v>2297</v>
      </c>
      <c r="U331" s="112">
        <v>2664</v>
      </c>
      <c r="V331" s="111"/>
      <c r="W331" s="114" t="s">
        <v>2302</v>
      </c>
      <c r="X331" s="115">
        <v>44055.6716087963</v>
      </c>
      <c r="Y331" s="133">
        <f t="shared" si="5"/>
        <v>258</v>
      </c>
    </row>
    <row r="332" spans="1:25" x14ac:dyDescent="0.3">
      <c r="A332" s="107">
        <v>438</v>
      </c>
      <c r="B332" s="108" t="s">
        <v>884</v>
      </c>
      <c r="C332" s="109">
        <v>43453.699675925927</v>
      </c>
      <c r="D332" s="108" t="s">
        <v>1185</v>
      </c>
      <c r="E332" s="108" t="s">
        <v>46</v>
      </c>
      <c r="F332" s="110">
        <v>478</v>
      </c>
      <c r="G332" s="108" t="s">
        <v>123</v>
      </c>
      <c r="H332" s="110">
        <v>685</v>
      </c>
      <c r="I332" s="108" t="s">
        <v>887</v>
      </c>
      <c r="J332" s="108" t="s">
        <v>765</v>
      </c>
      <c r="K332" s="108"/>
      <c r="L332" s="108" t="s">
        <v>2307</v>
      </c>
      <c r="M332" s="108"/>
      <c r="N332" s="108" t="s">
        <v>2296</v>
      </c>
      <c r="O332" s="111" t="b">
        <v>1</v>
      </c>
      <c r="P332" s="108" t="s">
        <v>2321</v>
      </c>
      <c r="Q332" s="108" t="s">
        <v>167</v>
      </c>
      <c r="R332" s="112">
        <v>24</v>
      </c>
      <c r="S332" s="113">
        <v>0</v>
      </c>
      <c r="T332" s="108" t="s">
        <v>2329</v>
      </c>
      <c r="U332" s="112">
        <v>0</v>
      </c>
      <c r="V332" s="111"/>
      <c r="W332" s="114" t="s">
        <v>2302</v>
      </c>
      <c r="X332" s="115">
        <v>43462.675856481481</v>
      </c>
      <c r="Y332" s="133">
        <f t="shared" si="5"/>
        <v>478</v>
      </c>
    </row>
    <row r="333" spans="1:25" x14ac:dyDescent="0.3">
      <c r="A333" s="101">
        <v>440</v>
      </c>
      <c r="B333" s="102" t="s">
        <v>193</v>
      </c>
      <c r="C333" s="103">
        <v>43454.463865740741</v>
      </c>
      <c r="D333" s="102" t="s">
        <v>1191</v>
      </c>
      <c r="E333" s="102" t="s">
        <v>46</v>
      </c>
      <c r="F333" s="2">
        <v>480</v>
      </c>
      <c r="G333" s="102" t="s">
        <v>123</v>
      </c>
      <c r="H333" s="2">
        <v>505</v>
      </c>
      <c r="I333" s="102" t="s">
        <v>887</v>
      </c>
      <c r="J333" s="102" t="s">
        <v>654</v>
      </c>
      <c r="K333" s="102"/>
      <c r="L333" s="102" t="s">
        <v>2307</v>
      </c>
      <c r="M333" s="102"/>
      <c r="N333" s="102" t="s">
        <v>2296</v>
      </c>
      <c r="O333" s="1" t="b">
        <v>0</v>
      </c>
      <c r="P333" s="102" t="s">
        <v>2371</v>
      </c>
      <c r="Q333" s="102" t="s">
        <v>167</v>
      </c>
      <c r="R333" s="104">
        <v>1026</v>
      </c>
      <c r="S333" s="105">
        <v>187963.2</v>
      </c>
      <c r="T333" s="102" t="s">
        <v>2297</v>
      </c>
      <c r="U333" s="104">
        <v>820.8</v>
      </c>
      <c r="V333" s="1"/>
      <c r="W333" s="106" t="s">
        <v>2302</v>
      </c>
      <c r="X333" s="5">
        <v>43538.689259259256</v>
      </c>
      <c r="Y333" s="133">
        <f t="shared" si="5"/>
        <v>480</v>
      </c>
    </row>
    <row r="334" spans="1:25" x14ac:dyDescent="0.3">
      <c r="A334" s="101">
        <v>441</v>
      </c>
      <c r="B334" s="102" t="s">
        <v>57</v>
      </c>
      <c r="C334" s="103">
        <v>43454.542858796296</v>
      </c>
      <c r="D334" s="102" t="s">
        <v>1201</v>
      </c>
      <c r="E334" s="102" t="s">
        <v>46</v>
      </c>
      <c r="F334" s="2">
        <v>487</v>
      </c>
      <c r="G334" s="102" t="s">
        <v>123</v>
      </c>
      <c r="H334" s="2">
        <v>733</v>
      </c>
      <c r="I334" s="102" t="s">
        <v>887</v>
      </c>
      <c r="J334" s="102" t="s">
        <v>654</v>
      </c>
      <c r="K334" s="102"/>
      <c r="L334" s="102" t="s">
        <v>2307</v>
      </c>
      <c r="M334" s="102"/>
      <c r="N334" s="102" t="s">
        <v>2296</v>
      </c>
      <c r="O334" s="1" t="b">
        <v>0</v>
      </c>
      <c r="P334" s="102" t="s">
        <v>2348</v>
      </c>
      <c r="Q334" s="102" t="s">
        <v>167</v>
      </c>
      <c r="R334" s="104">
        <v>800.62</v>
      </c>
      <c r="S334" s="105">
        <v>146673.57999999999</v>
      </c>
      <c r="T334" s="102" t="s">
        <v>2297</v>
      </c>
      <c r="U334" s="104">
        <v>640.49</v>
      </c>
      <c r="V334" s="106"/>
      <c r="W334" s="106" t="s">
        <v>2302</v>
      </c>
      <c r="X334" s="5">
        <v>43529.463217592594</v>
      </c>
      <c r="Y334" s="133">
        <f t="shared" si="5"/>
        <v>487</v>
      </c>
    </row>
    <row r="335" spans="1:25" x14ac:dyDescent="0.3">
      <c r="A335" s="107">
        <v>443</v>
      </c>
      <c r="B335" s="108" t="s">
        <v>267</v>
      </c>
      <c r="C335" s="109">
        <v>43454.751087962963</v>
      </c>
      <c r="D335" s="108" t="s">
        <v>939</v>
      </c>
      <c r="E335" s="108" t="s">
        <v>46</v>
      </c>
      <c r="F335" s="110">
        <v>262</v>
      </c>
      <c r="G335" s="108" t="s">
        <v>660</v>
      </c>
      <c r="H335" s="110">
        <v>408</v>
      </c>
      <c r="I335" s="108" t="s">
        <v>887</v>
      </c>
      <c r="J335" s="108" t="s">
        <v>654</v>
      </c>
      <c r="K335" s="108"/>
      <c r="L335" s="108" t="s">
        <v>2294</v>
      </c>
      <c r="M335" s="108" t="s">
        <v>2421</v>
      </c>
      <c r="N335" s="108" t="s">
        <v>2296</v>
      </c>
      <c r="O335" s="111" t="b">
        <v>0</v>
      </c>
      <c r="P335" s="108" t="s">
        <v>2321</v>
      </c>
      <c r="Q335" s="108" t="s">
        <v>32</v>
      </c>
      <c r="R335" s="112">
        <v>321.10000000000002</v>
      </c>
      <c r="S335" s="113">
        <v>66178.710000000006</v>
      </c>
      <c r="T335" s="108" t="s">
        <v>2297</v>
      </c>
      <c r="U335" s="112">
        <v>288.89999999999998</v>
      </c>
      <c r="V335" s="111"/>
      <c r="W335" s="114" t="s">
        <v>2302</v>
      </c>
      <c r="X335" s="115">
        <v>43528.758321759262</v>
      </c>
      <c r="Y335" s="133">
        <f t="shared" si="5"/>
        <v>262</v>
      </c>
    </row>
    <row r="336" spans="1:25" x14ac:dyDescent="0.3">
      <c r="A336" s="101">
        <v>445</v>
      </c>
      <c r="B336" s="1" t="s">
        <v>884</v>
      </c>
      <c r="C336" s="1">
        <v>43458.556469907409</v>
      </c>
      <c r="D336" s="1" t="s">
        <v>1113</v>
      </c>
      <c r="E336" s="1" t="s">
        <v>46</v>
      </c>
      <c r="F336" s="2">
        <v>413</v>
      </c>
      <c r="G336" s="1" t="s">
        <v>123</v>
      </c>
      <c r="H336" s="2">
        <v>700</v>
      </c>
      <c r="I336" s="1" t="s">
        <v>887</v>
      </c>
      <c r="J336" s="1" t="s">
        <v>765</v>
      </c>
      <c r="K336" s="1"/>
      <c r="L336" s="1" t="s">
        <v>2307</v>
      </c>
      <c r="M336" s="1"/>
      <c r="N336" s="1" t="s">
        <v>2296</v>
      </c>
      <c r="O336" s="1" t="b">
        <v>1</v>
      </c>
      <c r="P336" s="1" t="s">
        <v>402</v>
      </c>
      <c r="Q336" s="1" t="s">
        <v>167</v>
      </c>
      <c r="R336" s="1">
        <v>48</v>
      </c>
      <c r="S336" s="1">
        <v>0</v>
      </c>
      <c r="T336" s="1" t="s">
        <v>2329</v>
      </c>
      <c r="U336" s="1">
        <v>0</v>
      </c>
      <c r="V336" s="1"/>
      <c r="W336" s="1" t="s">
        <v>2302</v>
      </c>
      <c r="X336" s="5">
        <v>43473.676550925928</v>
      </c>
      <c r="Y336" s="133">
        <f t="shared" si="5"/>
        <v>413</v>
      </c>
    </row>
    <row r="337" spans="1:25" x14ac:dyDescent="0.3">
      <c r="A337" s="107">
        <v>446</v>
      </c>
      <c r="B337" s="108" t="s">
        <v>126</v>
      </c>
      <c r="C337" s="109">
        <v>43458.575092592589</v>
      </c>
      <c r="D337" s="108" t="s">
        <v>1208</v>
      </c>
      <c r="E337" s="108" t="s">
        <v>46</v>
      </c>
      <c r="F337" s="110">
        <v>491</v>
      </c>
      <c r="G337" s="108" t="s">
        <v>123</v>
      </c>
      <c r="H337" s="110">
        <v>700</v>
      </c>
      <c r="I337" s="108" t="s">
        <v>887</v>
      </c>
      <c r="J337" s="108" t="s">
        <v>663</v>
      </c>
      <c r="K337" s="108"/>
      <c r="L337" s="108" t="s">
        <v>2294</v>
      </c>
      <c r="M337" s="108" t="s">
        <v>2424</v>
      </c>
      <c r="N337" s="108" t="s">
        <v>2296</v>
      </c>
      <c r="O337" s="111" t="b">
        <v>0</v>
      </c>
      <c r="P337" s="108" t="s">
        <v>402</v>
      </c>
      <c r="Q337" s="108" t="s">
        <v>167</v>
      </c>
      <c r="R337" s="112">
        <v>3110</v>
      </c>
      <c r="S337" s="113">
        <v>641033</v>
      </c>
      <c r="T337" s="108" t="s">
        <v>2297</v>
      </c>
      <c r="U337" s="112">
        <v>2799</v>
      </c>
      <c r="V337" s="111"/>
      <c r="W337" s="114" t="s">
        <v>2302</v>
      </c>
      <c r="X337" s="115">
        <v>43503.430902777778</v>
      </c>
      <c r="Y337" s="133">
        <f t="shared" si="5"/>
        <v>491</v>
      </c>
    </row>
    <row r="338" spans="1:25" x14ac:dyDescent="0.3">
      <c r="A338" s="107">
        <v>447</v>
      </c>
      <c r="B338" s="108" t="s">
        <v>131</v>
      </c>
      <c r="C338" s="109">
        <v>43460.430104166669</v>
      </c>
      <c r="D338" s="108" t="s">
        <v>1199</v>
      </c>
      <c r="E338" s="108" t="s">
        <v>46</v>
      </c>
      <c r="F338" s="110">
        <v>486</v>
      </c>
      <c r="G338" s="108" t="s">
        <v>85</v>
      </c>
      <c r="H338" s="110">
        <v>335</v>
      </c>
      <c r="I338" s="108" t="s">
        <v>887</v>
      </c>
      <c r="J338" s="108" t="s">
        <v>654</v>
      </c>
      <c r="K338" s="108"/>
      <c r="L338" s="108" t="s">
        <v>2307</v>
      </c>
      <c r="M338" s="108"/>
      <c r="N338" s="108" t="s">
        <v>2296</v>
      </c>
      <c r="O338" s="111" t="b">
        <v>0</v>
      </c>
      <c r="P338" s="108" t="s">
        <v>2357</v>
      </c>
      <c r="Q338" s="108" t="s">
        <v>167</v>
      </c>
      <c r="R338" s="112">
        <v>1438</v>
      </c>
      <c r="S338" s="113">
        <v>263441.59999999998</v>
      </c>
      <c r="T338" s="108" t="s">
        <v>2329</v>
      </c>
      <c r="U338" s="112">
        <v>1150.4000000000001</v>
      </c>
      <c r="V338" s="111"/>
      <c r="W338" s="114" t="s">
        <v>2302</v>
      </c>
      <c r="X338" s="115">
        <v>43473.618125000001</v>
      </c>
      <c r="Y338" s="133">
        <f t="shared" si="5"/>
        <v>486</v>
      </c>
    </row>
    <row r="339" spans="1:25" x14ac:dyDescent="0.3">
      <c r="A339" s="107">
        <v>449</v>
      </c>
      <c r="B339" s="108" t="s">
        <v>884</v>
      </c>
      <c r="C339" s="109">
        <v>43460.553854166668</v>
      </c>
      <c r="D339" s="108" t="s">
        <v>1205</v>
      </c>
      <c r="E339" s="108" t="s">
        <v>46</v>
      </c>
      <c r="F339" s="110">
        <v>489</v>
      </c>
      <c r="G339" s="108" t="s">
        <v>660</v>
      </c>
      <c r="H339" s="110">
        <v>2</v>
      </c>
      <c r="I339" s="108" t="s">
        <v>887</v>
      </c>
      <c r="J339" s="108" t="s">
        <v>765</v>
      </c>
      <c r="K339" s="108"/>
      <c r="L339" s="108" t="s">
        <v>2307</v>
      </c>
      <c r="M339" s="108"/>
      <c r="N339" s="108" t="s">
        <v>2296</v>
      </c>
      <c r="O339" s="111" t="b">
        <v>1</v>
      </c>
      <c r="P339" s="108" t="s">
        <v>2321</v>
      </c>
      <c r="Q339" s="108" t="s">
        <v>167</v>
      </c>
      <c r="R339" s="112">
        <v>23.75</v>
      </c>
      <c r="S339" s="113">
        <v>0</v>
      </c>
      <c r="T339" s="108" t="s">
        <v>2329</v>
      </c>
      <c r="U339" s="112">
        <v>0</v>
      </c>
      <c r="V339" s="111"/>
      <c r="W339" s="114" t="s">
        <v>2302</v>
      </c>
      <c r="X339" s="115">
        <v>43521.514907407407</v>
      </c>
      <c r="Y339" s="133">
        <f t="shared" si="5"/>
        <v>489</v>
      </c>
    </row>
    <row r="340" spans="1:25" x14ac:dyDescent="0.3">
      <c r="A340" s="107">
        <v>450</v>
      </c>
      <c r="B340" s="108" t="s">
        <v>884</v>
      </c>
      <c r="C340" s="109">
        <v>43460.556863425925</v>
      </c>
      <c r="D340" s="108" t="s">
        <v>1206</v>
      </c>
      <c r="E340" s="108" t="s">
        <v>46</v>
      </c>
      <c r="F340" s="110">
        <v>490</v>
      </c>
      <c r="G340" s="108" t="s">
        <v>85</v>
      </c>
      <c r="H340" s="110">
        <v>700</v>
      </c>
      <c r="I340" s="108" t="s">
        <v>887</v>
      </c>
      <c r="J340" s="108" t="s">
        <v>765</v>
      </c>
      <c r="K340" s="108"/>
      <c r="L340" s="108" t="s">
        <v>2307</v>
      </c>
      <c r="M340" s="108"/>
      <c r="N340" s="108" t="s">
        <v>2296</v>
      </c>
      <c r="O340" s="111" t="b">
        <v>1</v>
      </c>
      <c r="P340" s="108" t="s">
        <v>402</v>
      </c>
      <c r="Q340" s="108" t="s">
        <v>167</v>
      </c>
      <c r="R340" s="112">
        <v>23.9</v>
      </c>
      <c r="S340" s="113">
        <v>0</v>
      </c>
      <c r="T340" s="108" t="s">
        <v>2329</v>
      </c>
      <c r="U340" s="112">
        <v>0</v>
      </c>
      <c r="V340" s="111"/>
      <c r="W340" s="114" t="s">
        <v>2328</v>
      </c>
      <c r="X340" s="115">
        <v>44031.566099537034</v>
      </c>
      <c r="Y340" s="133" t="e">
        <f t="shared" si="5"/>
        <v>#N/A</v>
      </c>
    </row>
    <row r="341" spans="1:25" x14ac:dyDescent="0.3">
      <c r="A341" s="101">
        <v>451</v>
      </c>
      <c r="B341" s="102" t="s">
        <v>75</v>
      </c>
      <c r="C341" s="103">
        <v>43460.595868055556</v>
      </c>
      <c r="D341" s="102" t="s">
        <v>1119</v>
      </c>
      <c r="E341" s="102" t="s">
        <v>46</v>
      </c>
      <c r="F341" s="2">
        <v>417</v>
      </c>
      <c r="G341" s="102" t="s">
        <v>39</v>
      </c>
      <c r="H341" s="2">
        <v>919</v>
      </c>
      <c r="I341" s="102" t="s">
        <v>887</v>
      </c>
      <c r="J341" s="102" t="s">
        <v>654</v>
      </c>
      <c r="K341" s="102"/>
      <c r="L341" s="102" t="s">
        <v>2294</v>
      </c>
      <c r="M341" s="102"/>
      <c r="N341" s="102" t="s">
        <v>2296</v>
      </c>
      <c r="O341" s="1" t="b">
        <v>0</v>
      </c>
      <c r="P341" s="102" t="s">
        <v>2343</v>
      </c>
      <c r="Q341" s="102" t="s">
        <v>167</v>
      </c>
      <c r="R341" s="104">
        <v>2197.8200000000002</v>
      </c>
      <c r="S341" s="105">
        <v>452970.70199999999</v>
      </c>
      <c r="T341" s="102" t="s">
        <v>2297</v>
      </c>
      <c r="U341" s="104">
        <v>1978.038</v>
      </c>
      <c r="V341" s="1"/>
      <c r="W341" s="106" t="s">
        <v>2302</v>
      </c>
      <c r="X341" s="5">
        <v>43504.46466435185</v>
      </c>
      <c r="Y341" s="133">
        <f t="shared" si="5"/>
        <v>417</v>
      </c>
    </row>
    <row r="342" spans="1:25" x14ac:dyDescent="0.3">
      <c r="A342" s="101">
        <v>452</v>
      </c>
      <c r="B342" s="102" t="s">
        <v>75</v>
      </c>
      <c r="C342" s="103">
        <v>43461.684733796297</v>
      </c>
      <c r="D342" s="102" t="s">
        <v>877</v>
      </c>
      <c r="E342" s="102" t="s">
        <v>46</v>
      </c>
      <c r="F342" s="2">
        <v>211</v>
      </c>
      <c r="G342" s="102" t="s">
        <v>39</v>
      </c>
      <c r="H342" s="2">
        <v>947</v>
      </c>
      <c r="I342" s="102" t="s">
        <v>887</v>
      </c>
      <c r="J342" s="102" t="s">
        <v>654</v>
      </c>
      <c r="K342" s="102"/>
      <c r="L342" s="102" t="s">
        <v>2294</v>
      </c>
      <c r="M342" s="102"/>
      <c r="N342" s="102" t="s">
        <v>2296</v>
      </c>
      <c r="O342" s="1" t="b">
        <v>0</v>
      </c>
      <c r="P342" s="102" t="s">
        <v>2343</v>
      </c>
      <c r="Q342" s="102" t="s">
        <v>32</v>
      </c>
      <c r="R342" s="104">
        <v>1325</v>
      </c>
      <c r="S342" s="105">
        <v>242740</v>
      </c>
      <c r="T342" s="102" t="s">
        <v>2297</v>
      </c>
      <c r="U342" s="104">
        <v>1060</v>
      </c>
      <c r="V342" s="1"/>
      <c r="W342" s="106" t="s">
        <v>2302</v>
      </c>
      <c r="X342" s="5">
        <v>43523.589074074072</v>
      </c>
      <c r="Y342" s="133">
        <f t="shared" si="5"/>
        <v>211</v>
      </c>
    </row>
    <row r="343" spans="1:25" x14ac:dyDescent="0.3">
      <c r="A343" s="101">
        <v>453</v>
      </c>
      <c r="B343" s="102" t="s">
        <v>75</v>
      </c>
      <c r="C343" s="103">
        <v>43461.685312499998</v>
      </c>
      <c r="D343" s="102" t="s">
        <v>1054</v>
      </c>
      <c r="E343" s="102" t="s">
        <v>46</v>
      </c>
      <c r="F343" s="2">
        <v>369</v>
      </c>
      <c r="G343" s="102" t="s">
        <v>39</v>
      </c>
      <c r="H343" s="2">
        <v>931</v>
      </c>
      <c r="I343" s="102" t="s">
        <v>887</v>
      </c>
      <c r="J343" s="102" t="s">
        <v>654</v>
      </c>
      <c r="K343" s="102"/>
      <c r="L343" s="102" t="s">
        <v>2294</v>
      </c>
      <c r="M343" s="102"/>
      <c r="N343" s="102" t="s">
        <v>2296</v>
      </c>
      <c r="O343" s="1" t="b">
        <v>0</v>
      </c>
      <c r="P343" s="102" t="s">
        <v>2343</v>
      </c>
      <c r="Q343" s="102" t="s">
        <v>32</v>
      </c>
      <c r="R343" s="104">
        <v>2846</v>
      </c>
      <c r="S343" s="105">
        <v>586602</v>
      </c>
      <c r="T343" s="102" t="s">
        <v>2297</v>
      </c>
      <c r="U343" s="104">
        <v>2562</v>
      </c>
      <c r="V343" s="1"/>
      <c r="W343" s="106" t="s">
        <v>2302</v>
      </c>
      <c r="X343" s="5">
        <v>43584.781863425924</v>
      </c>
      <c r="Y343" s="133">
        <f t="shared" si="5"/>
        <v>369</v>
      </c>
    </row>
    <row r="344" spans="1:25" x14ac:dyDescent="0.3">
      <c r="A344" s="101">
        <v>454</v>
      </c>
      <c r="B344" s="102" t="s">
        <v>75</v>
      </c>
      <c r="C344" s="103">
        <v>43461.685879629629</v>
      </c>
      <c r="D344" s="102" t="s">
        <v>1126</v>
      </c>
      <c r="E344" s="102" t="s">
        <v>46</v>
      </c>
      <c r="F344" s="2">
        <v>429</v>
      </c>
      <c r="G344" s="102" t="s">
        <v>39</v>
      </c>
      <c r="H344" s="2">
        <v>919</v>
      </c>
      <c r="I344" s="102" t="s">
        <v>887</v>
      </c>
      <c r="J344" s="102" t="s">
        <v>654</v>
      </c>
      <c r="K344" s="102"/>
      <c r="L344" s="102" t="s">
        <v>2294</v>
      </c>
      <c r="M344" s="102"/>
      <c r="N344" s="102" t="s">
        <v>2296</v>
      </c>
      <c r="O344" s="1" t="b">
        <v>0</v>
      </c>
      <c r="P344" s="102" t="s">
        <v>2343</v>
      </c>
      <c r="Q344" s="102" t="s">
        <v>32</v>
      </c>
      <c r="R344" s="104">
        <v>2132</v>
      </c>
      <c r="S344" s="105">
        <v>439405.2</v>
      </c>
      <c r="T344" s="102" t="s">
        <v>2297</v>
      </c>
      <c r="U344" s="104">
        <v>1918.8</v>
      </c>
      <c r="V344" s="1"/>
      <c r="W344" s="106" t="s">
        <v>2302</v>
      </c>
      <c r="X344" s="5">
        <v>43530.693310185183</v>
      </c>
      <c r="Y344" s="133">
        <f t="shared" si="5"/>
        <v>429</v>
      </c>
    </row>
    <row r="345" spans="1:25" x14ac:dyDescent="0.3">
      <c r="A345" s="101">
        <v>455</v>
      </c>
      <c r="B345" s="102" t="s">
        <v>75</v>
      </c>
      <c r="C345" s="103">
        <v>43461.68644675926</v>
      </c>
      <c r="D345" s="102" t="s">
        <v>1127</v>
      </c>
      <c r="E345" s="102" t="s">
        <v>1127</v>
      </c>
      <c r="F345" s="2">
        <v>430</v>
      </c>
      <c r="G345" s="102" t="s">
        <v>39</v>
      </c>
      <c r="H345" s="2">
        <v>621</v>
      </c>
      <c r="I345" s="102" t="s">
        <v>887</v>
      </c>
      <c r="J345" s="102" t="s">
        <v>654</v>
      </c>
      <c r="K345" s="102"/>
      <c r="L345" s="102" t="s">
        <v>2294</v>
      </c>
      <c r="M345" s="102"/>
      <c r="N345" s="102" t="s">
        <v>2296</v>
      </c>
      <c r="O345" s="1" t="b">
        <v>0</v>
      </c>
      <c r="P345" s="102" t="s">
        <v>2343</v>
      </c>
      <c r="Q345" s="102" t="s">
        <v>32</v>
      </c>
      <c r="R345" s="104">
        <v>1386.5</v>
      </c>
      <c r="S345" s="105">
        <v>254006.8</v>
      </c>
      <c r="T345" s="102" t="s">
        <v>2297</v>
      </c>
      <c r="U345" s="104">
        <v>1109.2</v>
      </c>
      <c r="V345" s="1"/>
      <c r="W345" s="106" t="s">
        <v>2302</v>
      </c>
      <c r="X345" s="5">
        <v>43566.497881944444</v>
      </c>
      <c r="Y345" s="133">
        <f t="shared" si="5"/>
        <v>430</v>
      </c>
    </row>
    <row r="346" spans="1:25" x14ac:dyDescent="0.3">
      <c r="A346" s="101">
        <v>458</v>
      </c>
      <c r="B346" s="102" t="s">
        <v>884</v>
      </c>
      <c r="C346" s="103">
        <v>43461.85</v>
      </c>
      <c r="D346" s="102" t="s">
        <v>1196</v>
      </c>
      <c r="E346" s="102" t="s">
        <v>46</v>
      </c>
      <c r="F346" s="2">
        <v>483</v>
      </c>
      <c r="G346" s="102" t="s">
        <v>123</v>
      </c>
      <c r="H346" s="2">
        <v>685</v>
      </c>
      <c r="I346" s="102" t="s">
        <v>887</v>
      </c>
      <c r="J346" s="102" t="s">
        <v>765</v>
      </c>
      <c r="K346" s="102"/>
      <c r="L346" s="102" t="s">
        <v>2307</v>
      </c>
      <c r="M346" s="102"/>
      <c r="N346" s="102" t="s">
        <v>2296</v>
      </c>
      <c r="O346" s="1" t="b">
        <v>1</v>
      </c>
      <c r="P346" s="102" t="s">
        <v>2321</v>
      </c>
      <c r="Q346" s="102" t="s">
        <v>167</v>
      </c>
      <c r="R346" s="104">
        <v>22</v>
      </c>
      <c r="S346" s="105">
        <v>0</v>
      </c>
      <c r="T346" s="102" t="s">
        <v>2329</v>
      </c>
      <c r="U346" s="104">
        <v>0</v>
      </c>
      <c r="V346" s="1"/>
      <c r="W346" s="106" t="s">
        <v>2302</v>
      </c>
      <c r="X346" s="5">
        <v>43467.541203703702</v>
      </c>
      <c r="Y346" s="133">
        <f t="shared" si="5"/>
        <v>483</v>
      </c>
    </row>
    <row r="347" spans="1:25" x14ac:dyDescent="0.3">
      <c r="A347" s="107">
        <v>459</v>
      </c>
      <c r="B347" s="108" t="s">
        <v>2426</v>
      </c>
      <c r="C347" s="109">
        <v>43462.715231481481</v>
      </c>
      <c r="D347" s="108" t="s">
        <v>1061</v>
      </c>
      <c r="E347" s="108" t="s">
        <v>46</v>
      </c>
      <c r="F347" s="110">
        <v>378</v>
      </c>
      <c r="G347" s="108" t="s">
        <v>123</v>
      </c>
      <c r="H347" s="110">
        <v>959</v>
      </c>
      <c r="I347" s="108" t="s">
        <v>183</v>
      </c>
      <c r="J347" s="108" t="s">
        <v>654</v>
      </c>
      <c r="K347" s="108"/>
      <c r="L347" s="108" t="s">
        <v>2307</v>
      </c>
      <c r="M347" s="108"/>
      <c r="N347" s="108" t="s">
        <v>2296</v>
      </c>
      <c r="O347" s="111" t="b">
        <v>1</v>
      </c>
      <c r="P347" s="108" t="s">
        <v>2427</v>
      </c>
      <c r="Q347" s="108"/>
      <c r="R347" s="112">
        <v>40</v>
      </c>
      <c r="S347" s="113">
        <v>0</v>
      </c>
      <c r="T347" s="108" t="s">
        <v>2329</v>
      </c>
      <c r="U347" s="112">
        <v>0</v>
      </c>
      <c r="V347" s="111"/>
      <c r="W347" s="114" t="s">
        <v>2302</v>
      </c>
      <c r="X347" s="115">
        <v>43522.443368055552</v>
      </c>
      <c r="Y347" s="133">
        <f t="shared" si="5"/>
        <v>378</v>
      </c>
    </row>
    <row r="348" spans="1:25" x14ac:dyDescent="0.3">
      <c r="A348" s="101">
        <v>460</v>
      </c>
      <c r="B348" s="102" t="s">
        <v>131</v>
      </c>
      <c r="C348" s="103">
        <v>43462.754004629627</v>
      </c>
      <c r="D348" s="102" t="s">
        <v>2428</v>
      </c>
      <c r="E348" s="102" t="s">
        <v>46</v>
      </c>
      <c r="F348" s="2">
        <v>499</v>
      </c>
      <c r="G348" s="102" t="s">
        <v>85</v>
      </c>
      <c r="H348" s="2">
        <v>81</v>
      </c>
      <c r="I348" s="102" t="s">
        <v>887</v>
      </c>
      <c r="J348" s="102" t="s">
        <v>654</v>
      </c>
      <c r="K348" s="102"/>
      <c r="L348" s="102" t="s">
        <v>2307</v>
      </c>
      <c r="M348" s="102"/>
      <c r="N348" s="102" t="s">
        <v>2296</v>
      </c>
      <c r="O348" s="1" t="b">
        <v>0</v>
      </c>
      <c r="P348" s="102" t="s">
        <v>2357</v>
      </c>
      <c r="Q348" s="102" t="s">
        <v>167</v>
      </c>
      <c r="R348" s="104">
        <v>282</v>
      </c>
      <c r="S348" s="105">
        <v>0</v>
      </c>
      <c r="T348" s="102" t="s">
        <v>2329</v>
      </c>
      <c r="U348" s="104">
        <v>0</v>
      </c>
      <c r="V348" s="1"/>
      <c r="W348" s="106" t="s">
        <v>2302</v>
      </c>
      <c r="X348" s="5">
        <v>43488.680196759262</v>
      </c>
      <c r="Y348" s="133">
        <f t="shared" si="5"/>
        <v>499</v>
      </c>
    </row>
    <row r="349" spans="1:25" x14ac:dyDescent="0.3">
      <c r="A349" s="107">
        <v>461</v>
      </c>
      <c r="B349" s="108" t="s">
        <v>104</v>
      </c>
      <c r="C349" s="109">
        <v>43465.504583333335</v>
      </c>
      <c r="D349" s="108" t="s">
        <v>2429</v>
      </c>
      <c r="E349" s="108" t="s">
        <v>46</v>
      </c>
      <c r="F349" s="110">
        <v>446</v>
      </c>
      <c r="G349" s="108" t="s">
        <v>85</v>
      </c>
      <c r="H349" s="110">
        <v>666</v>
      </c>
      <c r="I349" s="108" t="s">
        <v>887</v>
      </c>
      <c r="J349" s="108" t="s">
        <v>654</v>
      </c>
      <c r="K349" s="108"/>
      <c r="L349" s="108" t="s">
        <v>2307</v>
      </c>
      <c r="M349" s="108"/>
      <c r="N349" s="108" t="s">
        <v>2296</v>
      </c>
      <c r="O349" s="111" t="b">
        <v>0</v>
      </c>
      <c r="P349" s="108" t="s">
        <v>402</v>
      </c>
      <c r="Q349" s="108" t="s">
        <v>167</v>
      </c>
      <c r="R349" s="112">
        <v>686.12</v>
      </c>
      <c r="S349" s="113">
        <v>125697.18</v>
      </c>
      <c r="T349" s="108" t="s">
        <v>2297</v>
      </c>
      <c r="U349" s="112">
        <v>548.89</v>
      </c>
      <c r="V349" s="111"/>
      <c r="W349" s="114" t="s">
        <v>2302</v>
      </c>
      <c r="X349" s="115">
        <v>43536.749548611115</v>
      </c>
      <c r="Y349" s="133">
        <f t="shared" si="5"/>
        <v>446</v>
      </c>
    </row>
    <row r="350" spans="1:25" x14ac:dyDescent="0.3">
      <c r="A350" s="107">
        <v>462</v>
      </c>
      <c r="B350" s="108" t="s">
        <v>884</v>
      </c>
      <c r="C350" s="109">
        <v>43465.540462962963</v>
      </c>
      <c r="D350" s="108" t="s">
        <v>1217</v>
      </c>
      <c r="E350" s="108" t="s">
        <v>46</v>
      </c>
      <c r="F350" s="110">
        <v>502</v>
      </c>
      <c r="G350" s="108" t="s">
        <v>123</v>
      </c>
      <c r="H350" s="110">
        <v>700</v>
      </c>
      <c r="I350" s="108" t="s">
        <v>887</v>
      </c>
      <c r="J350" s="108" t="s">
        <v>765</v>
      </c>
      <c r="K350" s="108"/>
      <c r="L350" s="108" t="s">
        <v>2307</v>
      </c>
      <c r="M350" s="108"/>
      <c r="N350" s="108" t="s">
        <v>2296</v>
      </c>
      <c r="O350" s="111" t="b">
        <v>1</v>
      </c>
      <c r="P350" s="108" t="s">
        <v>402</v>
      </c>
      <c r="Q350" s="108" t="s">
        <v>167</v>
      </c>
      <c r="R350" s="112">
        <v>13</v>
      </c>
      <c r="S350" s="113">
        <v>0</v>
      </c>
      <c r="T350" s="108" t="s">
        <v>2329</v>
      </c>
      <c r="U350" s="112">
        <v>0</v>
      </c>
      <c r="V350" s="111"/>
      <c r="W350" s="114" t="s">
        <v>2302</v>
      </c>
      <c r="X350" s="115">
        <v>43468.379710648151</v>
      </c>
      <c r="Y350" s="133">
        <f t="shared" si="5"/>
        <v>502</v>
      </c>
    </row>
    <row r="351" spans="1:25" x14ac:dyDescent="0.3">
      <c r="A351" s="107">
        <v>463</v>
      </c>
      <c r="B351" s="108" t="s">
        <v>209</v>
      </c>
      <c r="C351" s="109">
        <v>43467.540659722225</v>
      </c>
      <c r="D351" s="108" t="s">
        <v>1102</v>
      </c>
      <c r="E351" s="108" t="s">
        <v>46</v>
      </c>
      <c r="F351" s="110">
        <v>405</v>
      </c>
      <c r="G351" s="108" t="s">
        <v>660</v>
      </c>
      <c r="H351" s="110">
        <v>1028</v>
      </c>
      <c r="I351" s="108" t="s">
        <v>887</v>
      </c>
      <c r="J351" s="108" t="s">
        <v>654</v>
      </c>
      <c r="K351" s="108"/>
      <c r="L351" s="108" t="s">
        <v>2307</v>
      </c>
      <c r="M351" s="108"/>
      <c r="N351" s="108" t="s">
        <v>2296</v>
      </c>
      <c r="O351" s="111" t="b">
        <v>0</v>
      </c>
      <c r="P351" s="108" t="s">
        <v>2371</v>
      </c>
      <c r="Q351" s="108" t="s">
        <v>167</v>
      </c>
      <c r="R351" s="112">
        <v>1168.5</v>
      </c>
      <c r="S351" s="113">
        <v>214066.91</v>
      </c>
      <c r="T351" s="108" t="s">
        <v>2297</v>
      </c>
      <c r="U351" s="112">
        <v>934.79</v>
      </c>
      <c r="V351" s="111"/>
      <c r="W351" s="114" t="s">
        <v>2335</v>
      </c>
      <c r="X351" s="115">
        <v>43482.797673611109</v>
      </c>
      <c r="Y351" s="133">
        <f t="shared" si="5"/>
        <v>405</v>
      </c>
    </row>
    <row r="352" spans="1:25" x14ac:dyDescent="0.3">
      <c r="A352" s="107">
        <v>464</v>
      </c>
      <c r="B352" s="108" t="s">
        <v>131</v>
      </c>
      <c r="C352" s="109">
        <v>43468.409409722219</v>
      </c>
      <c r="D352" s="108" t="s">
        <v>2430</v>
      </c>
      <c r="E352" s="108" t="s">
        <v>46</v>
      </c>
      <c r="F352" s="110">
        <v>503</v>
      </c>
      <c r="G352" s="108" t="s">
        <v>85</v>
      </c>
      <c r="H352" s="110">
        <v>332</v>
      </c>
      <c r="I352" s="108" t="s">
        <v>887</v>
      </c>
      <c r="J352" s="108" t="s">
        <v>765</v>
      </c>
      <c r="K352" s="108"/>
      <c r="L352" s="108" t="s">
        <v>2307</v>
      </c>
      <c r="M352" s="108"/>
      <c r="N352" s="108" t="s">
        <v>2296</v>
      </c>
      <c r="O352" s="111" t="b">
        <v>1</v>
      </c>
      <c r="P352" s="108" t="s">
        <v>2357</v>
      </c>
      <c r="Q352" s="108" t="s">
        <v>167</v>
      </c>
      <c r="R352" s="112">
        <v>24</v>
      </c>
      <c r="S352" s="113">
        <v>0</v>
      </c>
      <c r="T352" s="108" t="s">
        <v>2329</v>
      </c>
      <c r="U352" s="112">
        <v>0</v>
      </c>
      <c r="V352" s="111"/>
      <c r="W352" s="114" t="s">
        <v>2302</v>
      </c>
      <c r="X352" s="115">
        <v>43473.615567129629</v>
      </c>
      <c r="Y352" s="133">
        <f t="shared" si="5"/>
        <v>503</v>
      </c>
    </row>
    <row r="353" spans="1:25" x14ac:dyDescent="0.3">
      <c r="A353" s="107">
        <v>465</v>
      </c>
      <c r="B353" s="108" t="s">
        <v>341</v>
      </c>
      <c r="C353" s="109">
        <v>43468.794768518521</v>
      </c>
      <c r="D353" s="108" t="s">
        <v>1210</v>
      </c>
      <c r="E353" s="108" t="s">
        <v>46</v>
      </c>
      <c r="F353" s="110">
        <v>493</v>
      </c>
      <c r="G353" s="108" t="s">
        <v>39</v>
      </c>
      <c r="H353" s="110">
        <v>615</v>
      </c>
      <c r="I353" s="108" t="s">
        <v>887</v>
      </c>
      <c r="J353" s="108" t="s">
        <v>654</v>
      </c>
      <c r="K353" s="108"/>
      <c r="L353" s="108" t="s">
        <v>2307</v>
      </c>
      <c r="M353" s="108"/>
      <c r="N353" s="108" t="s">
        <v>2296</v>
      </c>
      <c r="O353" s="111" t="b">
        <v>0</v>
      </c>
      <c r="P353" s="108" t="s">
        <v>2321</v>
      </c>
      <c r="Q353" s="108" t="s">
        <v>167</v>
      </c>
      <c r="R353" s="112">
        <v>395.2</v>
      </c>
      <c r="S353" s="113">
        <v>0</v>
      </c>
      <c r="T353" s="108" t="s">
        <v>2329</v>
      </c>
      <c r="U353" s="112">
        <v>0</v>
      </c>
      <c r="V353" s="111"/>
      <c r="W353" s="114" t="s">
        <v>2302</v>
      </c>
      <c r="X353" s="115">
        <v>43483.456203703703</v>
      </c>
      <c r="Y353" s="133">
        <f t="shared" si="5"/>
        <v>493</v>
      </c>
    </row>
    <row r="354" spans="1:25" x14ac:dyDescent="0.3">
      <c r="A354" s="107">
        <v>469</v>
      </c>
      <c r="B354" s="108" t="s">
        <v>131</v>
      </c>
      <c r="C354" s="109">
        <v>43473.747708333336</v>
      </c>
      <c r="D354" s="108" t="s">
        <v>1199</v>
      </c>
      <c r="E354" s="108" t="s">
        <v>46</v>
      </c>
      <c r="F354" s="110">
        <v>486</v>
      </c>
      <c r="G354" s="108" t="s">
        <v>85</v>
      </c>
      <c r="H354" s="110">
        <v>335</v>
      </c>
      <c r="I354" s="108" t="s">
        <v>887</v>
      </c>
      <c r="J354" s="108" t="s">
        <v>654</v>
      </c>
      <c r="K354" s="108"/>
      <c r="L354" s="108" t="s">
        <v>2307</v>
      </c>
      <c r="M354" s="108"/>
      <c r="N354" s="108" t="s">
        <v>2296</v>
      </c>
      <c r="O354" s="111" t="b">
        <v>0</v>
      </c>
      <c r="P354" s="108" t="s">
        <v>2357</v>
      </c>
      <c r="Q354" s="108" t="s">
        <v>32</v>
      </c>
      <c r="R354" s="112">
        <v>1730</v>
      </c>
      <c r="S354" s="113">
        <v>356553</v>
      </c>
      <c r="T354" s="108" t="s">
        <v>2297</v>
      </c>
      <c r="U354" s="112">
        <v>1557</v>
      </c>
      <c r="V354" s="111"/>
      <c r="W354" s="114" t="s">
        <v>2302</v>
      </c>
      <c r="X354" s="115">
        <v>43529.452592592592</v>
      </c>
      <c r="Y354" s="133">
        <f t="shared" si="5"/>
        <v>486</v>
      </c>
    </row>
    <row r="355" spans="1:25" x14ac:dyDescent="0.3">
      <c r="A355" s="101">
        <v>470</v>
      </c>
      <c r="B355" s="102" t="s">
        <v>2419</v>
      </c>
      <c r="C355" s="103">
        <v>43473.789236111108</v>
      </c>
      <c r="D355" s="102" t="s">
        <v>2431</v>
      </c>
      <c r="E355" s="102" t="s">
        <v>46</v>
      </c>
      <c r="F355" s="2">
        <v>477</v>
      </c>
      <c r="G355" s="102" t="s">
        <v>85</v>
      </c>
      <c r="H355" s="2">
        <v>936</v>
      </c>
      <c r="I355" s="102" t="s">
        <v>887</v>
      </c>
      <c r="J355" s="102" t="s">
        <v>663</v>
      </c>
      <c r="K355" s="102"/>
      <c r="L355" s="102" t="s">
        <v>2307</v>
      </c>
      <c r="M355" s="102"/>
      <c r="N355" s="102" t="s">
        <v>2296</v>
      </c>
      <c r="O355" s="1" t="b">
        <v>0</v>
      </c>
      <c r="P355" s="102" t="s">
        <v>2357</v>
      </c>
      <c r="Q355" s="102" t="s">
        <v>167</v>
      </c>
      <c r="R355" s="104">
        <v>1881</v>
      </c>
      <c r="S355" s="105">
        <v>387674</v>
      </c>
      <c r="T355" s="102" t="s">
        <v>2297</v>
      </c>
      <c r="U355" s="104">
        <v>1693</v>
      </c>
      <c r="V355" s="1"/>
      <c r="W355" s="106" t="s">
        <v>2302</v>
      </c>
      <c r="X355" s="5">
        <v>43480.685370370367</v>
      </c>
      <c r="Y355" s="133">
        <f t="shared" si="5"/>
        <v>477</v>
      </c>
    </row>
    <row r="356" spans="1:25" x14ac:dyDescent="0.3">
      <c r="A356" s="101">
        <v>471</v>
      </c>
      <c r="B356" s="102" t="s">
        <v>884</v>
      </c>
      <c r="C356" s="103">
        <v>43475.724328703705</v>
      </c>
      <c r="D356" s="102" t="s">
        <v>1231</v>
      </c>
      <c r="E356" s="102" t="s">
        <v>46</v>
      </c>
      <c r="F356" s="2">
        <v>514</v>
      </c>
      <c r="G356" s="102" t="s">
        <v>39</v>
      </c>
      <c r="H356" s="2">
        <v>942</v>
      </c>
      <c r="I356" s="102" t="s">
        <v>887</v>
      </c>
      <c r="J356" s="102" t="s">
        <v>765</v>
      </c>
      <c r="K356" s="102"/>
      <c r="L356" s="102" t="s">
        <v>2307</v>
      </c>
      <c r="M356" s="102"/>
      <c r="N356" s="102" t="s">
        <v>2296</v>
      </c>
      <c r="O356" s="1" t="b">
        <v>1</v>
      </c>
      <c r="P356" s="102" t="s">
        <v>2321</v>
      </c>
      <c r="Q356" s="102" t="s">
        <v>167</v>
      </c>
      <c r="R356" s="104">
        <v>11.02</v>
      </c>
      <c r="S356" s="105">
        <v>0</v>
      </c>
      <c r="T356" s="102" t="s">
        <v>2329</v>
      </c>
      <c r="U356" s="104">
        <v>0</v>
      </c>
      <c r="V356" s="1"/>
      <c r="W356" s="106" t="s">
        <v>2302</v>
      </c>
      <c r="X356" s="5">
        <v>43521.52616898148</v>
      </c>
      <c r="Y356" s="133">
        <f t="shared" si="5"/>
        <v>514</v>
      </c>
    </row>
    <row r="357" spans="1:25" x14ac:dyDescent="0.3">
      <c r="A357" s="107">
        <v>472</v>
      </c>
      <c r="B357" s="108" t="s">
        <v>267</v>
      </c>
      <c r="C357" s="109">
        <v>43475.730428240742</v>
      </c>
      <c r="D357" s="108" t="s">
        <v>967</v>
      </c>
      <c r="E357" s="108" t="s">
        <v>46</v>
      </c>
      <c r="F357" s="110">
        <v>291</v>
      </c>
      <c r="G357" s="108" t="s">
        <v>660</v>
      </c>
      <c r="H357" s="110">
        <v>687</v>
      </c>
      <c r="I357" s="108" t="s">
        <v>887</v>
      </c>
      <c r="J357" s="108" t="s">
        <v>2293</v>
      </c>
      <c r="K357" s="108"/>
      <c r="L357" s="108" t="s">
        <v>2294</v>
      </c>
      <c r="M357" s="108" t="s">
        <v>2432</v>
      </c>
      <c r="N357" s="108" t="s">
        <v>2296</v>
      </c>
      <c r="O357" s="111" t="b">
        <v>0</v>
      </c>
      <c r="P357" s="108" t="s">
        <v>2321</v>
      </c>
      <c r="Q357" s="108"/>
      <c r="R357" s="112">
        <v>68</v>
      </c>
      <c r="S357" s="113">
        <v>12457.6</v>
      </c>
      <c r="T357" s="108" t="s">
        <v>2329</v>
      </c>
      <c r="U357" s="112">
        <v>54.4</v>
      </c>
      <c r="V357" s="111"/>
      <c r="W357" s="114" t="s">
        <v>2328</v>
      </c>
      <c r="X357" s="115">
        <v>43482.381851851853</v>
      </c>
      <c r="Y357" s="133">
        <f t="shared" si="5"/>
        <v>291</v>
      </c>
    </row>
    <row r="358" spans="1:25" x14ac:dyDescent="0.3">
      <c r="A358" s="107">
        <v>473</v>
      </c>
      <c r="B358" s="108" t="s">
        <v>365</v>
      </c>
      <c r="C358" s="109">
        <v>43475.777986111112</v>
      </c>
      <c r="D358" s="108" t="s">
        <v>2433</v>
      </c>
      <c r="E358" s="108" t="s">
        <v>1134</v>
      </c>
      <c r="F358" s="110">
        <v>435</v>
      </c>
      <c r="G358" s="108" t="s">
        <v>55</v>
      </c>
      <c r="H358" s="110">
        <v>1015</v>
      </c>
      <c r="I358" s="108" t="s">
        <v>887</v>
      </c>
      <c r="J358" s="108" t="s">
        <v>663</v>
      </c>
      <c r="K358" s="108"/>
      <c r="L358" s="108" t="s">
        <v>2307</v>
      </c>
      <c r="M358" s="108"/>
      <c r="N358" s="108" t="s">
        <v>2296</v>
      </c>
      <c r="O358" s="111" t="b">
        <v>0</v>
      </c>
      <c r="P358" s="108" t="s">
        <v>2357</v>
      </c>
      <c r="Q358" s="108" t="s">
        <v>167</v>
      </c>
      <c r="R358" s="112">
        <v>7305.5</v>
      </c>
      <c r="S358" s="113">
        <v>1672959.5</v>
      </c>
      <c r="T358" s="108" t="s">
        <v>2297</v>
      </c>
      <c r="U358" s="112">
        <v>7305.5</v>
      </c>
      <c r="V358" s="111"/>
      <c r="W358" s="114" t="s">
        <v>2302</v>
      </c>
      <c r="X358" s="115">
        <v>44056.515231481484</v>
      </c>
      <c r="Y358" s="133">
        <f t="shared" si="5"/>
        <v>435</v>
      </c>
    </row>
    <row r="359" spans="1:25" x14ac:dyDescent="0.3">
      <c r="A359" s="107">
        <v>474</v>
      </c>
      <c r="B359" s="108" t="s">
        <v>365</v>
      </c>
      <c r="C359" s="109">
        <v>43475.779814814814</v>
      </c>
      <c r="D359" s="108" t="s">
        <v>669</v>
      </c>
      <c r="E359" s="108" t="s">
        <v>669</v>
      </c>
      <c r="F359" s="110">
        <v>23</v>
      </c>
      <c r="G359" s="108" t="s">
        <v>55</v>
      </c>
      <c r="H359" s="110">
        <v>2235</v>
      </c>
      <c r="I359" s="108" t="s">
        <v>887</v>
      </c>
      <c r="J359" s="108" t="s">
        <v>663</v>
      </c>
      <c r="K359" s="108"/>
      <c r="L359" s="108" t="s">
        <v>2307</v>
      </c>
      <c r="M359" s="108"/>
      <c r="N359" s="108" t="s">
        <v>2296</v>
      </c>
      <c r="O359" s="111" t="b">
        <v>0</v>
      </c>
      <c r="P359" s="108" t="s">
        <v>2357</v>
      </c>
      <c r="Q359" s="108" t="s">
        <v>167</v>
      </c>
      <c r="R359" s="112">
        <v>26206.47</v>
      </c>
      <c r="S359" s="113">
        <v>6001281.6299999999</v>
      </c>
      <c r="T359" s="108" t="s">
        <v>2297</v>
      </c>
      <c r="U359" s="112">
        <v>26206.47</v>
      </c>
      <c r="V359" s="111"/>
      <c r="W359" s="114" t="s">
        <v>2302</v>
      </c>
      <c r="X359" s="115">
        <v>44056.506516203706</v>
      </c>
      <c r="Y359" s="133">
        <f t="shared" si="5"/>
        <v>23</v>
      </c>
    </row>
    <row r="360" spans="1:25" x14ac:dyDescent="0.3">
      <c r="A360" s="107">
        <v>475</v>
      </c>
      <c r="B360" s="108" t="s">
        <v>391</v>
      </c>
      <c r="C360" s="109">
        <v>43476.595578703702</v>
      </c>
      <c r="D360" s="108" t="s">
        <v>390</v>
      </c>
      <c r="E360" s="108" t="s">
        <v>390</v>
      </c>
      <c r="F360" s="110">
        <v>276</v>
      </c>
      <c r="G360" s="108" t="s">
        <v>427</v>
      </c>
      <c r="H360" s="110">
        <v>989</v>
      </c>
      <c r="I360" s="108" t="s">
        <v>887</v>
      </c>
      <c r="J360" s="108" t="s">
        <v>663</v>
      </c>
      <c r="K360" s="108"/>
      <c r="L360" s="108" t="s">
        <v>2294</v>
      </c>
      <c r="M360" s="108" t="s">
        <v>2434</v>
      </c>
      <c r="N360" s="108" t="s">
        <v>2296</v>
      </c>
      <c r="O360" s="111" t="b">
        <v>0</v>
      </c>
      <c r="P360" s="108" t="s">
        <v>2321</v>
      </c>
      <c r="Q360" s="108"/>
      <c r="R360" s="112">
        <v>208</v>
      </c>
      <c r="S360" s="113">
        <v>42868.800000000003</v>
      </c>
      <c r="T360" s="108" t="s">
        <v>2297</v>
      </c>
      <c r="U360" s="112">
        <v>187.2</v>
      </c>
      <c r="V360" s="111"/>
      <c r="W360" s="114" t="s">
        <v>2302</v>
      </c>
      <c r="X360" s="115">
        <v>43777.473900462966</v>
      </c>
      <c r="Y360" s="133">
        <f t="shared" si="5"/>
        <v>276</v>
      </c>
    </row>
    <row r="361" spans="1:25" x14ac:dyDescent="0.3">
      <c r="A361" s="101">
        <v>476</v>
      </c>
      <c r="B361" s="102" t="s">
        <v>365</v>
      </c>
      <c r="C361" s="103">
        <v>43479.531851851854</v>
      </c>
      <c r="D361" s="102" t="s">
        <v>1142</v>
      </c>
      <c r="E361" s="102" t="s">
        <v>46</v>
      </c>
      <c r="F361" s="2">
        <v>438</v>
      </c>
      <c r="G361" s="102" t="s">
        <v>55</v>
      </c>
      <c r="H361" s="2">
        <v>1016</v>
      </c>
      <c r="I361" s="102" t="s">
        <v>887</v>
      </c>
      <c r="J361" s="102" t="s">
        <v>663</v>
      </c>
      <c r="K361" s="102"/>
      <c r="L361" s="102" t="s">
        <v>2307</v>
      </c>
      <c r="M361" s="102"/>
      <c r="N361" s="102" t="s">
        <v>2296</v>
      </c>
      <c r="O361" s="1" t="b">
        <v>0</v>
      </c>
      <c r="P361" s="102" t="s">
        <v>2357</v>
      </c>
      <c r="Q361" s="102" t="s">
        <v>167</v>
      </c>
      <c r="R361" s="104">
        <v>15330</v>
      </c>
      <c r="S361" s="105">
        <v>3510570</v>
      </c>
      <c r="T361" s="102" t="s">
        <v>2297</v>
      </c>
      <c r="U361" s="104">
        <v>15330</v>
      </c>
      <c r="V361" s="1"/>
      <c r="W361" s="106" t="s">
        <v>2328</v>
      </c>
      <c r="X361" s="5">
        <v>43908.497870370367</v>
      </c>
      <c r="Y361" s="133" t="e">
        <f t="shared" si="5"/>
        <v>#N/A</v>
      </c>
    </row>
    <row r="362" spans="1:25" x14ac:dyDescent="0.3">
      <c r="A362" s="101">
        <v>477</v>
      </c>
      <c r="B362" s="102" t="s">
        <v>365</v>
      </c>
      <c r="C362" s="103">
        <v>43479.537222222221</v>
      </c>
      <c r="D362" s="102" t="s">
        <v>2412</v>
      </c>
      <c r="E362" s="102" t="s">
        <v>1139</v>
      </c>
      <c r="F362" s="2">
        <v>437</v>
      </c>
      <c r="G362" s="102" t="s">
        <v>55</v>
      </c>
      <c r="H362" s="2">
        <v>1019</v>
      </c>
      <c r="I362" s="102" t="s">
        <v>887</v>
      </c>
      <c r="J362" s="102" t="s">
        <v>663</v>
      </c>
      <c r="K362" s="102"/>
      <c r="L362" s="102" t="s">
        <v>2307</v>
      </c>
      <c r="M362" s="102"/>
      <c r="N362" s="102" t="s">
        <v>2296</v>
      </c>
      <c r="O362" s="1" t="b">
        <v>0</v>
      </c>
      <c r="P362" s="102" t="s">
        <v>2357</v>
      </c>
      <c r="Q362" s="102" t="s">
        <v>167</v>
      </c>
      <c r="R362" s="104">
        <v>3187.09</v>
      </c>
      <c r="S362" s="105">
        <v>656859.02</v>
      </c>
      <c r="T362" s="102" t="s">
        <v>2297</v>
      </c>
      <c r="U362" s="104">
        <v>2868.38</v>
      </c>
      <c r="V362" s="1"/>
      <c r="W362" s="106" t="s">
        <v>2302</v>
      </c>
      <c r="X362" s="5">
        <v>44056.515625</v>
      </c>
      <c r="Y362" s="133">
        <f t="shared" si="5"/>
        <v>437</v>
      </c>
    </row>
    <row r="363" spans="1:25" x14ac:dyDescent="0.3">
      <c r="A363" s="101">
        <v>478</v>
      </c>
      <c r="B363" s="102" t="s">
        <v>126</v>
      </c>
      <c r="C363" s="103">
        <v>43480.720335648148</v>
      </c>
      <c r="D363" s="102" t="s">
        <v>1208</v>
      </c>
      <c r="E363" s="102" t="s">
        <v>46</v>
      </c>
      <c r="F363" s="2">
        <v>491</v>
      </c>
      <c r="G363" s="102" t="s">
        <v>123</v>
      </c>
      <c r="H363" s="2">
        <v>700</v>
      </c>
      <c r="I363" s="102" t="s">
        <v>887</v>
      </c>
      <c r="J363" s="102" t="s">
        <v>663</v>
      </c>
      <c r="K363" s="102"/>
      <c r="L363" s="102" t="s">
        <v>2294</v>
      </c>
      <c r="M363" s="102" t="s">
        <v>2424</v>
      </c>
      <c r="N363" s="102" t="s">
        <v>2296</v>
      </c>
      <c r="O363" s="1" t="b">
        <v>0</v>
      </c>
      <c r="P363" s="102" t="s">
        <v>402</v>
      </c>
      <c r="Q363" s="102" t="s">
        <v>32</v>
      </c>
      <c r="R363" s="104">
        <v>3021.07</v>
      </c>
      <c r="S363" s="105">
        <v>622642.52</v>
      </c>
      <c r="T363" s="102" t="s">
        <v>2297</v>
      </c>
      <c r="U363" s="104">
        <v>2718.96</v>
      </c>
      <c r="V363" s="1"/>
      <c r="W363" s="106" t="s">
        <v>2302</v>
      </c>
      <c r="X363" s="5">
        <v>43510.434467592589</v>
      </c>
      <c r="Y363" s="133">
        <f t="shared" si="5"/>
        <v>491</v>
      </c>
    </row>
    <row r="364" spans="1:25" x14ac:dyDescent="0.3">
      <c r="A364" s="101">
        <v>479</v>
      </c>
      <c r="B364" s="102" t="s">
        <v>193</v>
      </c>
      <c r="C364" s="103">
        <v>43480.727013888885</v>
      </c>
      <c r="D364" s="102" t="s">
        <v>1191</v>
      </c>
      <c r="E364" s="102" t="s">
        <v>46</v>
      </c>
      <c r="F364" s="2">
        <v>480</v>
      </c>
      <c r="G364" s="102" t="s">
        <v>123</v>
      </c>
      <c r="H364" s="2">
        <v>505</v>
      </c>
      <c r="I364" s="102" t="s">
        <v>887</v>
      </c>
      <c r="J364" s="102" t="s">
        <v>654</v>
      </c>
      <c r="K364" s="102"/>
      <c r="L364" s="102" t="s">
        <v>2307</v>
      </c>
      <c r="M364" s="102"/>
      <c r="N364" s="102" t="s">
        <v>2296</v>
      </c>
      <c r="O364" s="1" t="b">
        <v>0</v>
      </c>
      <c r="P364" s="102" t="s">
        <v>2371</v>
      </c>
      <c r="Q364" s="102" t="s">
        <v>32</v>
      </c>
      <c r="R364" s="104">
        <v>1175.3399999999999</v>
      </c>
      <c r="S364" s="105">
        <v>215321.83</v>
      </c>
      <c r="T364" s="102" t="s">
        <v>2297</v>
      </c>
      <c r="U364" s="104">
        <v>940.27</v>
      </c>
      <c r="V364" s="1"/>
      <c r="W364" s="106" t="s">
        <v>2302</v>
      </c>
      <c r="X364" s="5">
        <v>43571.545127314814</v>
      </c>
      <c r="Y364" s="133">
        <f t="shared" si="5"/>
        <v>480</v>
      </c>
    </row>
    <row r="365" spans="1:25" x14ac:dyDescent="0.3">
      <c r="A365" s="107">
        <v>480</v>
      </c>
      <c r="B365" s="108" t="s">
        <v>884</v>
      </c>
      <c r="C365" s="109">
        <v>43482.386620370373</v>
      </c>
      <c r="D365" s="108" t="s">
        <v>1233</v>
      </c>
      <c r="E365" s="108" t="s">
        <v>46</v>
      </c>
      <c r="F365" s="110">
        <v>517</v>
      </c>
      <c r="G365" s="108" t="s">
        <v>85</v>
      </c>
      <c r="H365" s="110">
        <v>704</v>
      </c>
      <c r="I365" s="108" t="s">
        <v>887</v>
      </c>
      <c r="J365" s="108" t="s">
        <v>765</v>
      </c>
      <c r="K365" s="108"/>
      <c r="L365" s="108" t="s">
        <v>2307</v>
      </c>
      <c r="M365" s="108"/>
      <c r="N365" s="108" t="s">
        <v>2296</v>
      </c>
      <c r="O365" s="111" t="b">
        <v>1</v>
      </c>
      <c r="P365" s="108" t="s">
        <v>2321</v>
      </c>
      <c r="Q365" s="108"/>
      <c r="R365" s="112">
        <v>28.03</v>
      </c>
      <c r="S365" s="113">
        <v>0</v>
      </c>
      <c r="T365" s="108" t="s">
        <v>2329</v>
      </c>
      <c r="U365" s="112">
        <v>0</v>
      </c>
      <c r="V365" s="111"/>
      <c r="W365" s="114" t="s">
        <v>2302</v>
      </c>
      <c r="X365" s="115">
        <v>43486.466840277775</v>
      </c>
      <c r="Y365" s="133">
        <f t="shared" si="5"/>
        <v>517</v>
      </c>
    </row>
    <row r="366" spans="1:25" x14ac:dyDescent="0.3">
      <c r="A366" s="101">
        <v>481</v>
      </c>
      <c r="B366" s="102" t="s">
        <v>267</v>
      </c>
      <c r="C366" s="103">
        <v>43482.582777777781</v>
      </c>
      <c r="D366" s="102" t="s">
        <v>1105</v>
      </c>
      <c r="E366" s="102" t="s">
        <v>46</v>
      </c>
      <c r="F366" s="2">
        <v>407</v>
      </c>
      <c r="G366" s="102" t="s">
        <v>660</v>
      </c>
      <c r="H366" s="2">
        <v>809</v>
      </c>
      <c r="I366" s="102" t="s">
        <v>887</v>
      </c>
      <c r="J366" s="102" t="s">
        <v>654</v>
      </c>
      <c r="K366" s="102"/>
      <c r="L366" s="102" t="s">
        <v>2307</v>
      </c>
      <c r="M366" s="102"/>
      <c r="N366" s="102" t="s">
        <v>2296</v>
      </c>
      <c r="O366" s="1" t="b">
        <v>1</v>
      </c>
      <c r="P366" s="102" t="s">
        <v>2321</v>
      </c>
      <c r="Q366" s="102" t="s">
        <v>32</v>
      </c>
      <c r="R366" s="104">
        <v>395.2</v>
      </c>
      <c r="S366" s="105">
        <v>0</v>
      </c>
      <c r="T366" s="102" t="s">
        <v>2329</v>
      </c>
      <c r="U366" s="104">
        <v>0</v>
      </c>
      <c r="V366" s="1"/>
      <c r="W366" s="106" t="s">
        <v>2302</v>
      </c>
      <c r="X366" s="5">
        <v>43495.781388888892</v>
      </c>
      <c r="Y366" s="133">
        <f t="shared" si="5"/>
        <v>407</v>
      </c>
    </row>
    <row r="367" spans="1:25" x14ac:dyDescent="0.3">
      <c r="A367" s="107">
        <v>482</v>
      </c>
      <c r="B367" s="108" t="s">
        <v>131</v>
      </c>
      <c r="C367" s="109">
        <v>43483.461319444446</v>
      </c>
      <c r="D367" s="108" t="s">
        <v>1234</v>
      </c>
      <c r="E367" s="108" t="s">
        <v>46</v>
      </c>
      <c r="F367" s="110">
        <v>518</v>
      </c>
      <c r="G367" s="108" t="s">
        <v>85</v>
      </c>
      <c r="H367" s="110">
        <v>81</v>
      </c>
      <c r="I367" s="108" t="s">
        <v>887</v>
      </c>
      <c r="J367" s="108" t="s">
        <v>654</v>
      </c>
      <c r="K367" s="108"/>
      <c r="L367" s="108" t="s">
        <v>2307</v>
      </c>
      <c r="M367" s="108"/>
      <c r="N367" s="108" t="s">
        <v>2296</v>
      </c>
      <c r="O367" s="111" t="b">
        <v>0</v>
      </c>
      <c r="P367" s="108" t="s">
        <v>2357</v>
      </c>
      <c r="Q367" s="108" t="s">
        <v>167</v>
      </c>
      <c r="R367" s="112">
        <v>288</v>
      </c>
      <c r="S367" s="113">
        <v>0</v>
      </c>
      <c r="T367" s="108" t="s">
        <v>2329</v>
      </c>
      <c r="U367" s="112">
        <v>0</v>
      </c>
      <c r="V367" s="111"/>
      <c r="W367" s="114" t="s">
        <v>2302</v>
      </c>
      <c r="X367" s="115">
        <v>43487.669664351852</v>
      </c>
      <c r="Y367" s="133">
        <f t="shared" si="5"/>
        <v>518</v>
      </c>
    </row>
    <row r="368" spans="1:25" x14ac:dyDescent="0.3">
      <c r="A368" s="107">
        <v>483</v>
      </c>
      <c r="B368" s="108" t="s">
        <v>884</v>
      </c>
      <c r="C368" s="109">
        <v>43483.571134259262</v>
      </c>
      <c r="D368" s="108" t="s">
        <v>1235</v>
      </c>
      <c r="E368" s="108" t="s">
        <v>46</v>
      </c>
      <c r="F368" s="110">
        <v>519</v>
      </c>
      <c r="G368" s="108" t="s">
        <v>85</v>
      </c>
      <c r="H368" s="110">
        <v>641</v>
      </c>
      <c r="I368" s="108" t="s">
        <v>887</v>
      </c>
      <c r="J368" s="108" t="s">
        <v>765</v>
      </c>
      <c r="K368" s="108"/>
      <c r="L368" s="108" t="s">
        <v>2307</v>
      </c>
      <c r="M368" s="108"/>
      <c r="N368" s="108" t="s">
        <v>2296</v>
      </c>
      <c r="O368" s="111" t="b">
        <v>1</v>
      </c>
      <c r="P368" s="108" t="s">
        <v>2321</v>
      </c>
      <c r="Q368" s="108" t="s">
        <v>167</v>
      </c>
      <c r="R368" s="112">
        <v>11</v>
      </c>
      <c r="S368" s="113">
        <v>0</v>
      </c>
      <c r="T368" s="108" t="s">
        <v>2329</v>
      </c>
      <c r="U368" s="112">
        <v>0</v>
      </c>
      <c r="V368" s="111"/>
      <c r="W368" s="114" t="s">
        <v>2302</v>
      </c>
      <c r="X368" s="115">
        <v>43493.649004629631</v>
      </c>
      <c r="Y368" s="133">
        <f t="shared" si="5"/>
        <v>519</v>
      </c>
    </row>
    <row r="369" spans="1:25" x14ac:dyDescent="0.3">
      <c r="A369" s="107">
        <v>484</v>
      </c>
      <c r="B369" s="108" t="s">
        <v>884</v>
      </c>
      <c r="C369" s="109">
        <v>43483.601354166669</v>
      </c>
      <c r="D369" s="108" t="s">
        <v>928</v>
      </c>
      <c r="E369" s="108" t="s">
        <v>46</v>
      </c>
      <c r="F369" s="110">
        <v>253</v>
      </c>
      <c r="G369" s="108" t="s">
        <v>55</v>
      </c>
      <c r="H369" s="110">
        <v>299</v>
      </c>
      <c r="I369" s="108" t="s">
        <v>887</v>
      </c>
      <c r="J369" s="108" t="s">
        <v>765</v>
      </c>
      <c r="K369" s="108"/>
      <c r="L369" s="108" t="s">
        <v>2307</v>
      </c>
      <c r="M369" s="108"/>
      <c r="N369" s="108" t="s">
        <v>2296</v>
      </c>
      <c r="O369" s="111" t="b">
        <v>1</v>
      </c>
      <c r="P369" s="108" t="s">
        <v>2321</v>
      </c>
      <c r="Q369" s="108"/>
      <c r="R369" s="112">
        <v>0</v>
      </c>
      <c r="S369" s="113">
        <v>0</v>
      </c>
      <c r="T369" s="108" t="s">
        <v>2329</v>
      </c>
      <c r="U369" s="112">
        <v>0</v>
      </c>
      <c r="V369" s="111"/>
      <c r="W369" s="114" t="s">
        <v>2435</v>
      </c>
      <c r="X369" s="115">
        <v>43563.687442129631</v>
      </c>
      <c r="Y369" s="133">
        <f t="shared" si="5"/>
        <v>253</v>
      </c>
    </row>
    <row r="370" spans="1:25" x14ac:dyDescent="0.3">
      <c r="A370" s="101">
        <v>485</v>
      </c>
      <c r="B370" s="1" t="s">
        <v>391</v>
      </c>
      <c r="C370" s="1">
        <v>43483.716770833336</v>
      </c>
      <c r="D370" s="1" t="s">
        <v>1027</v>
      </c>
      <c r="E370" s="1" t="s">
        <v>1027</v>
      </c>
      <c r="F370" s="2">
        <v>343</v>
      </c>
      <c r="G370" s="1" t="s">
        <v>427</v>
      </c>
      <c r="H370" s="2">
        <v>819</v>
      </c>
      <c r="I370" s="1" t="s">
        <v>887</v>
      </c>
      <c r="J370" s="1" t="s">
        <v>663</v>
      </c>
      <c r="K370" s="1"/>
      <c r="L370" s="1" t="s">
        <v>2307</v>
      </c>
      <c r="M370" s="1"/>
      <c r="N370" s="1" t="s">
        <v>2296</v>
      </c>
      <c r="O370" s="1" t="b">
        <v>0</v>
      </c>
      <c r="P370" s="1" t="s">
        <v>2321</v>
      </c>
      <c r="Q370" s="1" t="s">
        <v>167</v>
      </c>
      <c r="R370" s="1">
        <v>2660</v>
      </c>
      <c r="S370" s="1">
        <v>548226</v>
      </c>
      <c r="T370" s="1" t="s">
        <v>2297</v>
      </c>
      <c r="U370" s="1">
        <v>2394</v>
      </c>
      <c r="V370" s="1"/>
      <c r="W370" s="1" t="s">
        <v>2302</v>
      </c>
      <c r="X370" s="5">
        <v>43718.782500000001</v>
      </c>
      <c r="Y370" s="133">
        <f t="shared" si="5"/>
        <v>343</v>
      </c>
    </row>
    <row r="371" spans="1:25" x14ac:dyDescent="0.3">
      <c r="A371" s="101">
        <v>486</v>
      </c>
      <c r="B371" s="102" t="s">
        <v>2419</v>
      </c>
      <c r="C371" s="103">
        <v>43486.497893518521</v>
      </c>
      <c r="D371" s="102" t="s">
        <v>2436</v>
      </c>
      <c r="E371" s="102" t="s">
        <v>46</v>
      </c>
      <c r="F371" s="2">
        <v>510</v>
      </c>
      <c r="G371" s="102" t="s">
        <v>85</v>
      </c>
      <c r="H371" s="2">
        <v>645</v>
      </c>
      <c r="I371" s="102" t="s">
        <v>887</v>
      </c>
      <c r="J371" s="102" t="s">
        <v>654</v>
      </c>
      <c r="K371" s="102"/>
      <c r="L371" s="102" t="s">
        <v>2307</v>
      </c>
      <c r="M371" s="102"/>
      <c r="N371" s="102" t="s">
        <v>2296</v>
      </c>
      <c r="O371" s="1" t="b">
        <v>0</v>
      </c>
      <c r="P371" s="102" t="s">
        <v>2357</v>
      </c>
      <c r="Q371" s="102" t="s">
        <v>167</v>
      </c>
      <c r="R371" s="104">
        <v>1505.76</v>
      </c>
      <c r="S371" s="105">
        <v>310337.13</v>
      </c>
      <c r="T371" s="102" t="s">
        <v>2297</v>
      </c>
      <c r="U371" s="104">
        <v>1355.18</v>
      </c>
      <c r="V371" s="1"/>
      <c r="W371" s="106" t="s">
        <v>2302</v>
      </c>
      <c r="X371" s="5">
        <v>43496.524618055555</v>
      </c>
      <c r="Y371" s="133">
        <f t="shared" si="5"/>
        <v>510</v>
      </c>
    </row>
    <row r="372" spans="1:25" x14ac:dyDescent="0.3">
      <c r="A372" s="101">
        <v>487</v>
      </c>
      <c r="B372" s="102" t="s">
        <v>42</v>
      </c>
      <c r="C372" s="103">
        <v>43486.598541666666</v>
      </c>
      <c r="D372" s="102" t="s">
        <v>1225</v>
      </c>
      <c r="E372" s="102" t="s">
        <v>1225</v>
      </c>
      <c r="F372" s="2">
        <v>509</v>
      </c>
      <c r="G372" s="102" t="s">
        <v>39</v>
      </c>
      <c r="H372" s="2">
        <v>1027</v>
      </c>
      <c r="I372" s="102" t="s">
        <v>887</v>
      </c>
      <c r="J372" s="102" t="s">
        <v>663</v>
      </c>
      <c r="K372" s="102"/>
      <c r="L372" s="102" t="s">
        <v>2294</v>
      </c>
      <c r="M372" s="102" t="s">
        <v>2437</v>
      </c>
      <c r="N372" s="102" t="s">
        <v>2296</v>
      </c>
      <c r="O372" s="1" t="b">
        <v>0</v>
      </c>
      <c r="P372" s="102" t="s">
        <v>2321</v>
      </c>
      <c r="Q372" s="102" t="s">
        <v>167</v>
      </c>
      <c r="R372" s="104">
        <v>6080</v>
      </c>
      <c r="S372" s="105">
        <v>1392320</v>
      </c>
      <c r="T372" s="102" t="s">
        <v>2297</v>
      </c>
      <c r="U372" s="104">
        <v>6080</v>
      </c>
      <c r="V372" s="1"/>
      <c r="W372" s="106" t="s">
        <v>2302</v>
      </c>
      <c r="X372" s="5">
        <v>43546.433321759258</v>
      </c>
      <c r="Y372" s="133">
        <f t="shared" si="5"/>
        <v>509</v>
      </c>
    </row>
    <row r="373" spans="1:25" x14ac:dyDescent="0.3">
      <c r="A373" s="107">
        <v>490</v>
      </c>
      <c r="B373" s="108" t="s">
        <v>104</v>
      </c>
      <c r="C373" s="109">
        <v>43486.723692129628</v>
      </c>
      <c r="D373" s="108" t="s">
        <v>1209</v>
      </c>
      <c r="E373" s="108" t="s">
        <v>46</v>
      </c>
      <c r="F373" s="110">
        <v>492</v>
      </c>
      <c r="G373" s="108" t="s">
        <v>85</v>
      </c>
      <c r="H373" s="110">
        <v>666</v>
      </c>
      <c r="I373" s="108" t="s">
        <v>887</v>
      </c>
      <c r="J373" s="108" t="s">
        <v>654</v>
      </c>
      <c r="K373" s="108"/>
      <c r="L373" s="108" t="s">
        <v>2307</v>
      </c>
      <c r="M373" s="108"/>
      <c r="N373" s="108" t="s">
        <v>2296</v>
      </c>
      <c r="O373" s="111" t="b">
        <v>0</v>
      </c>
      <c r="P373" s="108" t="s">
        <v>402</v>
      </c>
      <c r="Q373" s="108" t="s">
        <v>63</v>
      </c>
      <c r="R373" s="112">
        <v>406.96</v>
      </c>
      <c r="S373" s="113">
        <v>0</v>
      </c>
      <c r="T373" s="108" t="s">
        <v>2329</v>
      </c>
      <c r="U373" s="112">
        <v>0</v>
      </c>
      <c r="V373" s="111"/>
      <c r="W373" s="114" t="s">
        <v>2302</v>
      </c>
      <c r="X373" s="115">
        <v>43529.435648148145</v>
      </c>
      <c r="Y373" s="133">
        <f t="shared" si="5"/>
        <v>492</v>
      </c>
    </row>
    <row r="374" spans="1:25" x14ac:dyDescent="0.3">
      <c r="A374" s="107">
        <v>491</v>
      </c>
      <c r="B374" s="108" t="s">
        <v>310</v>
      </c>
      <c r="C374" s="109">
        <v>43487.409930555557</v>
      </c>
      <c r="D374" s="108" t="s">
        <v>421</v>
      </c>
      <c r="E374" s="108" t="s">
        <v>421</v>
      </c>
      <c r="F374" s="110">
        <v>355</v>
      </c>
      <c r="G374" s="108" t="s">
        <v>85</v>
      </c>
      <c r="H374" s="110">
        <v>641</v>
      </c>
      <c r="I374" s="108" t="s">
        <v>887</v>
      </c>
      <c r="J374" s="108" t="s">
        <v>654</v>
      </c>
      <c r="K374" s="108"/>
      <c r="L374" s="108" t="s">
        <v>2294</v>
      </c>
      <c r="M374" s="108" t="s">
        <v>2438</v>
      </c>
      <c r="N374" s="108" t="s">
        <v>2296</v>
      </c>
      <c r="O374" s="111" t="b">
        <v>0</v>
      </c>
      <c r="P374" s="108" t="s">
        <v>2321</v>
      </c>
      <c r="Q374" s="108" t="s">
        <v>167</v>
      </c>
      <c r="R374" s="112">
        <v>4412.22</v>
      </c>
      <c r="S374" s="113">
        <v>1010398.38</v>
      </c>
      <c r="T374" s="108" t="s">
        <v>2297</v>
      </c>
      <c r="U374" s="112">
        <v>4412.22</v>
      </c>
      <c r="V374" s="111"/>
      <c r="W374" s="114" t="s">
        <v>2302</v>
      </c>
      <c r="X374" s="115">
        <v>43671.711111111108</v>
      </c>
      <c r="Y374" s="133">
        <f t="shared" si="5"/>
        <v>355</v>
      </c>
    </row>
    <row r="375" spans="1:25" x14ac:dyDescent="0.3">
      <c r="A375" s="101">
        <v>492</v>
      </c>
      <c r="B375" s="102" t="s">
        <v>884</v>
      </c>
      <c r="C375" s="103">
        <v>43487.670208333337</v>
      </c>
      <c r="D375" s="102" t="s">
        <v>1237</v>
      </c>
      <c r="E375" s="102" t="s">
        <v>46</v>
      </c>
      <c r="F375" s="2">
        <v>521</v>
      </c>
      <c r="G375" s="102" t="s">
        <v>85</v>
      </c>
      <c r="H375" s="2">
        <v>704</v>
      </c>
      <c r="I375" s="102" t="s">
        <v>887</v>
      </c>
      <c r="J375" s="102" t="s">
        <v>765</v>
      </c>
      <c r="K375" s="102"/>
      <c r="L375" s="102" t="s">
        <v>2307</v>
      </c>
      <c r="M375" s="102"/>
      <c r="N375" s="102" t="s">
        <v>2296</v>
      </c>
      <c r="O375" s="1" t="b">
        <v>1</v>
      </c>
      <c r="P375" s="102" t="s">
        <v>2321</v>
      </c>
      <c r="Q375" s="102" t="s">
        <v>167</v>
      </c>
      <c r="R375" s="104">
        <v>23.75</v>
      </c>
      <c r="S375" s="105">
        <v>0</v>
      </c>
      <c r="T375" s="102" t="s">
        <v>2329</v>
      </c>
      <c r="U375" s="104">
        <v>0</v>
      </c>
      <c r="V375" s="1"/>
      <c r="W375" s="106" t="s">
        <v>2302</v>
      </c>
      <c r="X375" s="5">
        <v>43496.419108796297</v>
      </c>
      <c r="Y375" s="133">
        <f t="shared" si="5"/>
        <v>521</v>
      </c>
    </row>
    <row r="376" spans="1:25" x14ac:dyDescent="0.3">
      <c r="A376" s="101">
        <v>493</v>
      </c>
      <c r="B376" s="102" t="s">
        <v>209</v>
      </c>
      <c r="C376" s="103">
        <v>43488.519108796296</v>
      </c>
      <c r="D376" s="102" t="s">
        <v>1102</v>
      </c>
      <c r="E376" s="102" t="s">
        <v>46</v>
      </c>
      <c r="F376" s="2">
        <v>405</v>
      </c>
      <c r="G376" s="102" t="s">
        <v>660</v>
      </c>
      <c r="H376" s="2">
        <v>1028</v>
      </c>
      <c r="I376" s="102" t="s">
        <v>887</v>
      </c>
      <c r="J376" s="102" t="s">
        <v>654</v>
      </c>
      <c r="K376" s="102"/>
      <c r="L376" s="102" t="s">
        <v>2307</v>
      </c>
      <c r="M376" s="102"/>
      <c r="N376" s="102" t="s">
        <v>2296</v>
      </c>
      <c r="O376" s="1" t="b">
        <v>0</v>
      </c>
      <c r="P376" s="102" t="s">
        <v>2371</v>
      </c>
      <c r="Q376" s="102" t="s">
        <v>167</v>
      </c>
      <c r="R376" s="104">
        <v>1710</v>
      </c>
      <c r="S376" s="105">
        <v>352431</v>
      </c>
      <c r="T376" s="102" t="s">
        <v>2297</v>
      </c>
      <c r="U376" s="104">
        <v>1539</v>
      </c>
      <c r="V376" s="1"/>
      <c r="W376" s="106" t="s">
        <v>2302</v>
      </c>
      <c r="X376" s="5">
        <v>43544.520405092589</v>
      </c>
      <c r="Y376" s="133">
        <f t="shared" si="5"/>
        <v>405</v>
      </c>
    </row>
    <row r="377" spans="1:25" x14ac:dyDescent="0.3">
      <c r="A377" s="101">
        <v>495</v>
      </c>
      <c r="B377" s="102" t="s">
        <v>267</v>
      </c>
      <c r="C377" s="103">
        <v>43488.724710648145</v>
      </c>
      <c r="D377" s="102" t="s">
        <v>475</v>
      </c>
      <c r="E377" s="102" t="s">
        <v>475</v>
      </c>
      <c r="F377" s="2">
        <v>516</v>
      </c>
      <c r="G377" s="102" t="s">
        <v>39</v>
      </c>
      <c r="H377" s="2">
        <v>1026</v>
      </c>
      <c r="I377" s="102" t="s">
        <v>887</v>
      </c>
      <c r="J377" s="102" t="s">
        <v>663</v>
      </c>
      <c r="K377" s="102"/>
      <c r="L377" s="102" t="s">
        <v>2307</v>
      </c>
      <c r="M377" s="102"/>
      <c r="N377" s="102" t="s">
        <v>2296</v>
      </c>
      <c r="O377" s="1" t="b">
        <v>0</v>
      </c>
      <c r="P377" s="102" t="s">
        <v>2321</v>
      </c>
      <c r="Q377" s="102" t="s">
        <v>167</v>
      </c>
      <c r="R377" s="104">
        <v>3095.98</v>
      </c>
      <c r="S377" s="105">
        <v>638081.478</v>
      </c>
      <c r="T377" s="102" t="s">
        <v>2297</v>
      </c>
      <c r="U377" s="104">
        <v>2786.3820000000001</v>
      </c>
      <c r="V377" s="1"/>
      <c r="W377" s="106" t="s">
        <v>2302</v>
      </c>
      <c r="X377" s="5">
        <v>43571.553090277775</v>
      </c>
      <c r="Y377" s="133">
        <f t="shared" si="5"/>
        <v>516</v>
      </c>
    </row>
    <row r="378" spans="1:25" x14ac:dyDescent="0.3">
      <c r="A378" s="107">
        <v>496</v>
      </c>
      <c r="B378" s="108" t="s">
        <v>365</v>
      </c>
      <c r="C378" s="109">
        <v>43488.753518518519</v>
      </c>
      <c r="D378" s="108" t="s">
        <v>1136</v>
      </c>
      <c r="E378" s="108" t="s">
        <v>1136</v>
      </c>
      <c r="F378" s="110">
        <v>436</v>
      </c>
      <c r="G378" s="108" t="s">
        <v>55</v>
      </c>
      <c r="H378" s="110">
        <v>1008</v>
      </c>
      <c r="I378" s="108" t="s">
        <v>887</v>
      </c>
      <c r="J378" s="108" t="s">
        <v>663</v>
      </c>
      <c r="K378" s="108"/>
      <c r="L378" s="108" t="s">
        <v>2307</v>
      </c>
      <c r="M378" s="108"/>
      <c r="N378" s="108" t="s">
        <v>2296</v>
      </c>
      <c r="O378" s="111" t="b">
        <v>0</v>
      </c>
      <c r="P378" s="108" t="s">
        <v>2357</v>
      </c>
      <c r="Q378" s="108" t="s">
        <v>167</v>
      </c>
      <c r="R378" s="112">
        <v>3181.36</v>
      </c>
      <c r="S378" s="113">
        <v>728531.44</v>
      </c>
      <c r="T378" s="108" t="s">
        <v>2297</v>
      </c>
      <c r="U378" s="112">
        <v>3181.36</v>
      </c>
      <c r="V378" s="111"/>
      <c r="W378" s="114" t="s">
        <v>2302</v>
      </c>
      <c r="X378" s="115">
        <v>44056.515416666669</v>
      </c>
      <c r="Y378" s="133">
        <f t="shared" si="5"/>
        <v>436</v>
      </c>
    </row>
    <row r="379" spans="1:25" x14ac:dyDescent="0.3">
      <c r="A379" s="101">
        <v>497</v>
      </c>
      <c r="B379" s="102" t="s">
        <v>884</v>
      </c>
      <c r="C379" s="103">
        <v>43489.463240740741</v>
      </c>
      <c r="D379" s="102" t="s">
        <v>1248</v>
      </c>
      <c r="E379" s="102" t="s">
        <v>46</v>
      </c>
      <c r="F379" s="2">
        <v>530</v>
      </c>
      <c r="G379" s="102" t="s">
        <v>39</v>
      </c>
      <c r="H379" s="2">
        <v>942</v>
      </c>
      <c r="I379" s="102" t="s">
        <v>887</v>
      </c>
      <c r="J379" s="102" t="s">
        <v>765</v>
      </c>
      <c r="K379" s="102"/>
      <c r="L379" s="102" t="s">
        <v>2307</v>
      </c>
      <c r="M379" s="102"/>
      <c r="N379" s="102" t="s">
        <v>2296</v>
      </c>
      <c r="O379" s="1" t="b">
        <v>1</v>
      </c>
      <c r="P379" s="102" t="s">
        <v>2321</v>
      </c>
      <c r="Q379" s="102" t="s">
        <v>167</v>
      </c>
      <c r="R379" s="104">
        <v>11.4</v>
      </c>
      <c r="S379" s="105">
        <v>0</v>
      </c>
      <c r="T379" s="102" t="s">
        <v>2329</v>
      </c>
      <c r="U379" s="104">
        <v>0</v>
      </c>
      <c r="V379" s="1"/>
      <c r="W379" s="106" t="s">
        <v>2302</v>
      </c>
      <c r="X379" s="5">
        <v>43507.722951388889</v>
      </c>
      <c r="Y379" s="133">
        <f t="shared" si="5"/>
        <v>530</v>
      </c>
    </row>
    <row r="380" spans="1:25" x14ac:dyDescent="0.3">
      <c r="A380" s="101">
        <v>498</v>
      </c>
      <c r="B380" s="102" t="s">
        <v>341</v>
      </c>
      <c r="C380" s="103">
        <v>43489.626608796294</v>
      </c>
      <c r="D380" s="102" t="s">
        <v>1243</v>
      </c>
      <c r="E380" s="102" t="s">
        <v>46</v>
      </c>
      <c r="F380" s="2">
        <v>526</v>
      </c>
      <c r="G380" s="102" t="s">
        <v>85</v>
      </c>
      <c r="H380" s="2">
        <v>687</v>
      </c>
      <c r="I380" s="102" t="s">
        <v>887</v>
      </c>
      <c r="J380" s="102" t="s">
        <v>654</v>
      </c>
      <c r="K380" s="102"/>
      <c r="L380" s="102" t="s">
        <v>2307</v>
      </c>
      <c r="M380" s="102"/>
      <c r="N380" s="102" t="s">
        <v>2296</v>
      </c>
      <c r="O380" s="1" t="b">
        <v>0</v>
      </c>
      <c r="P380" s="102" t="s">
        <v>2321</v>
      </c>
      <c r="Q380" s="102" t="s">
        <v>167</v>
      </c>
      <c r="R380" s="104">
        <v>815.1</v>
      </c>
      <c r="S380" s="105">
        <v>149326.32</v>
      </c>
      <c r="T380" s="102" t="s">
        <v>2297</v>
      </c>
      <c r="U380" s="104">
        <v>652.08000000000004</v>
      </c>
      <c r="V380" s="1"/>
      <c r="W380" s="106" t="s">
        <v>2302</v>
      </c>
      <c r="X380" s="5">
        <v>43509.575127314813</v>
      </c>
      <c r="Y380" s="133">
        <f t="shared" si="5"/>
        <v>526</v>
      </c>
    </row>
    <row r="381" spans="1:25" x14ac:dyDescent="0.3">
      <c r="A381" s="101">
        <v>499</v>
      </c>
      <c r="B381" s="102" t="s">
        <v>310</v>
      </c>
      <c r="C381" s="103">
        <v>43490.763668981483</v>
      </c>
      <c r="D381" s="102" t="s">
        <v>1240</v>
      </c>
      <c r="E381" s="102" t="s">
        <v>46</v>
      </c>
      <c r="F381" s="2">
        <v>523</v>
      </c>
      <c r="G381" s="102" t="s">
        <v>85</v>
      </c>
      <c r="H381" s="2">
        <v>641</v>
      </c>
      <c r="I381" s="102" t="s">
        <v>887</v>
      </c>
      <c r="J381" s="102" t="s">
        <v>654</v>
      </c>
      <c r="K381" s="102"/>
      <c r="L381" s="102" t="s">
        <v>2307</v>
      </c>
      <c r="M381" s="102"/>
      <c r="N381" s="102" t="s">
        <v>2296</v>
      </c>
      <c r="O381" s="1" t="b">
        <v>0</v>
      </c>
      <c r="P381" s="102" t="s">
        <v>2321</v>
      </c>
      <c r="Q381" s="102" t="s">
        <v>167</v>
      </c>
      <c r="R381" s="104">
        <v>622.78</v>
      </c>
      <c r="S381" s="105">
        <v>114090.09</v>
      </c>
      <c r="T381" s="102" t="s">
        <v>2297</v>
      </c>
      <c r="U381" s="104">
        <v>498.21</v>
      </c>
      <c r="V381" s="1"/>
      <c r="W381" s="106" t="s">
        <v>2302</v>
      </c>
      <c r="X381" s="5">
        <v>43531.755532407406</v>
      </c>
      <c r="Y381" s="133">
        <f t="shared" si="5"/>
        <v>523</v>
      </c>
    </row>
    <row r="382" spans="1:25" x14ac:dyDescent="0.3">
      <c r="A382" s="101">
        <v>500</v>
      </c>
      <c r="B382" s="102" t="s">
        <v>884</v>
      </c>
      <c r="C382" s="103">
        <v>43493.498564814814</v>
      </c>
      <c r="D382" s="102" t="s">
        <v>1239</v>
      </c>
      <c r="E382" s="102" t="s">
        <v>46</v>
      </c>
      <c r="F382" s="2">
        <v>522</v>
      </c>
      <c r="G382" s="102" t="s">
        <v>123</v>
      </c>
      <c r="H382" s="2">
        <v>642</v>
      </c>
      <c r="I382" s="102" t="s">
        <v>887</v>
      </c>
      <c r="J382" s="102" t="s">
        <v>765</v>
      </c>
      <c r="K382" s="102"/>
      <c r="L382" s="102" t="s">
        <v>2307</v>
      </c>
      <c r="M382" s="102"/>
      <c r="N382" s="102" t="s">
        <v>2296</v>
      </c>
      <c r="O382" s="1" t="b">
        <v>1</v>
      </c>
      <c r="P382" s="102" t="s">
        <v>402</v>
      </c>
      <c r="Q382" s="102" t="s">
        <v>167</v>
      </c>
      <c r="R382" s="104">
        <v>27</v>
      </c>
      <c r="S382" s="105">
        <v>0</v>
      </c>
      <c r="T382" s="102" t="s">
        <v>2329</v>
      </c>
      <c r="U382" s="104">
        <v>0</v>
      </c>
      <c r="V382" s="1">
        <v>1</v>
      </c>
      <c r="W382" s="106" t="s">
        <v>2302</v>
      </c>
      <c r="X382" s="5">
        <v>43784.516331018516</v>
      </c>
      <c r="Y382" s="133">
        <f t="shared" si="5"/>
        <v>522</v>
      </c>
    </row>
    <row r="383" spans="1:25" x14ac:dyDescent="0.3">
      <c r="A383" s="101">
        <v>501</v>
      </c>
      <c r="B383" s="102" t="s">
        <v>341</v>
      </c>
      <c r="C383" s="103">
        <v>43493.603530092594</v>
      </c>
      <c r="D383" s="102" t="s">
        <v>1251</v>
      </c>
      <c r="E383" s="102" t="s">
        <v>46</v>
      </c>
      <c r="F383" s="2">
        <v>533</v>
      </c>
      <c r="G383" s="102" t="s">
        <v>123</v>
      </c>
      <c r="H383" s="2">
        <v>704</v>
      </c>
      <c r="I383" s="102" t="s">
        <v>887</v>
      </c>
      <c r="J383" s="102" t="s">
        <v>654</v>
      </c>
      <c r="K383" s="102"/>
      <c r="L383" s="102" t="s">
        <v>2307</v>
      </c>
      <c r="M383" s="102"/>
      <c r="N383" s="102" t="s">
        <v>2296</v>
      </c>
      <c r="O383" s="1" t="b">
        <v>0</v>
      </c>
      <c r="P383" s="102" t="s">
        <v>2321</v>
      </c>
      <c r="Q383" s="102" t="s">
        <v>167</v>
      </c>
      <c r="R383" s="104">
        <v>77.900000000000006</v>
      </c>
      <c r="S383" s="105">
        <v>0</v>
      </c>
      <c r="T383" s="102" t="s">
        <v>2329</v>
      </c>
      <c r="U383" s="104">
        <v>0</v>
      </c>
      <c r="V383" s="1"/>
      <c r="W383" s="106" t="s">
        <v>2302</v>
      </c>
      <c r="X383" s="5">
        <v>43504.47619212963</v>
      </c>
      <c r="Y383" s="133">
        <f t="shared" si="5"/>
        <v>533</v>
      </c>
    </row>
    <row r="384" spans="1:25" x14ac:dyDescent="0.3">
      <c r="A384" s="101">
        <v>502</v>
      </c>
      <c r="B384" s="102" t="s">
        <v>126</v>
      </c>
      <c r="C384" s="103">
        <v>43493.725868055553</v>
      </c>
      <c r="D384" s="102" t="s">
        <v>1244</v>
      </c>
      <c r="E384" s="102" t="s">
        <v>46</v>
      </c>
      <c r="F384" s="2">
        <v>528</v>
      </c>
      <c r="G384" s="102" t="s">
        <v>123</v>
      </c>
      <c r="H384" s="2">
        <v>700</v>
      </c>
      <c r="I384" s="102" t="s">
        <v>887</v>
      </c>
      <c r="J384" s="102" t="s">
        <v>765</v>
      </c>
      <c r="K384" s="102"/>
      <c r="L384" s="102" t="s">
        <v>2307</v>
      </c>
      <c r="M384" s="102"/>
      <c r="N384" s="102" t="s">
        <v>2296</v>
      </c>
      <c r="O384" s="1" t="b">
        <v>1</v>
      </c>
      <c r="P384" s="102" t="s">
        <v>402</v>
      </c>
      <c r="Q384" s="102" t="s">
        <v>167</v>
      </c>
      <c r="R384" s="104">
        <v>38</v>
      </c>
      <c r="S384" s="105">
        <v>0</v>
      </c>
      <c r="T384" s="102" t="s">
        <v>2329</v>
      </c>
      <c r="U384" s="104">
        <v>0</v>
      </c>
      <c r="V384" s="1"/>
      <c r="W384" s="106" t="s">
        <v>2302</v>
      </c>
      <c r="X384" s="5">
        <v>43502.725636574076</v>
      </c>
      <c r="Y384" s="133">
        <f t="shared" si="5"/>
        <v>528</v>
      </c>
    </row>
    <row r="385" spans="1:25" x14ac:dyDescent="0.3">
      <c r="A385" s="101">
        <v>503</v>
      </c>
      <c r="B385" s="102" t="s">
        <v>282</v>
      </c>
      <c r="C385" s="103">
        <v>43493.759456018517</v>
      </c>
      <c r="D385" s="102" t="s">
        <v>1095</v>
      </c>
      <c r="E385" s="102" t="s">
        <v>46</v>
      </c>
      <c r="F385" s="2">
        <v>399</v>
      </c>
      <c r="G385" s="102" t="s">
        <v>85</v>
      </c>
      <c r="H385" s="2">
        <v>588</v>
      </c>
      <c r="I385" s="102" t="s">
        <v>887</v>
      </c>
      <c r="J385" s="102" t="s">
        <v>654</v>
      </c>
      <c r="K385" s="102"/>
      <c r="L385" s="102" t="s">
        <v>2307</v>
      </c>
      <c r="M385" s="102"/>
      <c r="N385" s="102" t="s">
        <v>2296</v>
      </c>
      <c r="O385" s="1" t="b">
        <v>0</v>
      </c>
      <c r="P385" s="102" t="s">
        <v>2348</v>
      </c>
      <c r="Q385" s="102" t="s">
        <v>32</v>
      </c>
      <c r="R385" s="104">
        <v>266.74</v>
      </c>
      <c r="S385" s="105">
        <v>0</v>
      </c>
      <c r="T385" s="102" t="s">
        <v>2329</v>
      </c>
      <c r="U385" s="104">
        <v>0</v>
      </c>
      <c r="V385" s="1"/>
      <c r="W385" s="106" t="s">
        <v>2328</v>
      </c>
      <c r="X385" s="5">
        <v>43510.456296296295</v>
      </c>
      <c r="Y385" s="133">
        <f t="shared" si="5"/>
        <v>399</v>
      </c>
    </row>
    <row r="386" spans="1:25" x14ac:dyDescent="0.3">
      <c r="A386" s="107">
        <v>506</v>
      </c>
      <c r="B386" s="108" t="s">
        <v>104</v>
      </c>
      <c r="C386" s="109">
        <v>43493.796469907407</v>
      </c>
      <c r="D386" s="108" t="s">
        <v>2439</v>
      </c>
      <c r="E386" s="108" t="s">
        <v>46</v>
      </c>
      <c r="F386" s="110">
        <v>481</v>
      </c>
      <c r="G386" s="108" t="s">
        <v>85</v>
      </c>
      <c r="H386" s="110">
        <v>787</v>
      </c>
      <c r="I386" s="108" t="s">
        <v>887</v>
      </c>
      <c r="J386" s="108" t="s">
        <v>654</v>
      </c>
      <c r="K386" s="108"/>
      <c r="L386" s="108" t="s">
        <v>2307</v>
      </c>
      <c r="M386" s="108"/>
      <c r="N386" s="108" t="s">
        <v>2296</v>
      </c>
      <c r="O386" s="111" t="b">
        <v>0</v>
      </c>
      <c r="P386" s="108" t="s">
        <v>402</v>
      </c>
      <c r="Q386" s="108" t="s">
        <v>167</v>
      </c>
      <c r="R386" s="112">
        <v>641.25</v>
      </c>
      <c r="S386" s="113">
        <v>117477</v>
      </c>
      <c r="T386" s="108" t="s">
        <v>2297</v>
      </c>
      <c r="U386" s="112">
        <v>513</v>
      </c>
      <c r="V386" s="111"/>
      <c r="W386" s="114" t="s">
        <v>2302</v>
      </c>
      <c r="X386" s="115">
        <v>43536.584641203706</v>
      </c>
      <c r="Y386" s="133">
        <f t="shared" ref="Y386:Y449" si="6">VLOOKUP(F386,h_project,1,FALSE)</f>
        <v>481</v>
      </c>
    </row>
    <row r="387" spans="1:25" x14ac:dyDescent="0.3">
      <c r="A387" s="101">
        <v>507</v>
      </c>
      <c r="B387" s="102" t="s">
        <v>104</v>
      </c>
      <c r="C387" s="103">
        <v>43493.817962962959</v>
      </c>
      <c r="D387" s="102" t="s">
        <v>2393</v>
      </c>
      <c r="E387" s="102" t="s">
        <v>46</v>
      </c>
      <c r="F387" s="2">
        <v>320</v>
      </c>
      <c r="G387" s="102" t="s">
        <v>85</v>
      </c>
      <c r="H387" s="2">
        <v>666</v>
      </c>
      <c r="I387" s="102" t="s">
        <v>887</v>
      </c>
      <c r="J387" s="102" t="s">
        <v>654</v>
      </c>
      <c r="K387" s="102"/>
      <c r="L387" s="102" t="s">
        <v>2294</v>
      </c>
      <c r="M387" s="102" t="s">
        <v>2440</v>
      </c>
      <c r="N387" s="102" t="s">
        <v>2296</v>
      </c>
      <c r="O387" s="1" t="b">
        <v>0</v>
      </c>
      <c r="P387" s="102" t="s">
        <v>402</v>
      </c>
      <c r="Q387" s="102" t="s">
        <v>32</v>
      </c>
      <c r="R387" s="104">
        <v>1556.1</v>
      </c>
      <c r="S387" s="105">
        <v>285077.52</v>
      </c>
      <c r="T387" s="102" t="s">
        <v>2297</v>
      </c>
      <c r="U387" s="104">
        <v>1244.8800000000001</v>
      </c>
      <c r="V387" s="1"/>
      <c r="W387" s="106" t="s">
        <v>2302</v>
      </c>
      <c r="X387" s="5">
        <v>43704.47929398148</v>
      </c>
      <c r="Y387" s="133">
        <f t="shared" si="6"/>
        <v>320</v>
      </c>
    </row>
    <row r="388" spans="1:25" x14ac:dyDescent="0.3">
      <c r="A388" s="107">
        <v>508</v>
      </c>
      <c r="B388" s="108" t="s">
        <v>104</v>
      </c>
      <c r="C388" s="109">
        <v>43493.823449074072</v>
      </c>
      <c r="D388" s="108" t="s">
        <v>2394</v>
      </c>
      <c r="E388" s="108" t="s">
        <v>46</v>
      </c>
      <c r="F388" s="110">
        <v>236</v>
      </c>
      <c r="G388" s="108" t="s">
        <v>85</v>
      </c>
      <c r="H388" s="110">
        <v>666</v>
      </c>
      <c r="I388" s="108" t="s">
        <v>887</v>
      </c>
      <c r="J388" s="108" t="s">
        <v>654</v>
      </c>
      <c r="K388" s="108"/>
      <c r="L388" s="108" t="s">
        <v>2294</v>
      </c>
      <c r="M388" s="108" t="s">
        <v>2441</v>
      </c>
      <c r="N388" s="108" t="s">
        <v>2296</v>
      </c>
      <c r="O388" s="111" t="b">
        <v>0</v>
      </c>
      <c r="P388" s="108" t="s">
        <v>402</v>
      </c>
      <c r="Q388" s="108" t="s">
        <v>167</v>
      </c>
      <c r="R388" s="112">
        <v>9639.9699999999993</v>
      </c>
      <c r="S388" s="113">
        <v>2207553.13</v>
      </c>
      <c r="T388" s="108" t="s">
        <v>2297</v>
      </c>
      <c r="U388" s="112">
        <v>9639.9699999999993</v>
      </c>
      <c r="V388" s="111"/>
      <c r="W388" s="114" t="s">
        <v>2302</v>
      </c>
      <c r="X388" s="115">
        <v>43563.772488425922</v>
      </c>
      <c r="Y388" s="133">
        <f t="shared" si="6"/>
        <v>236</v>
      </c>
    </row>
    <row r="389" spans="1:25" x14ac:dyDescent="0.3">
      <c r="A389" s="101">
        <v>509</v>
      </c>
      <c r="B389" s="102" t="s">
        <v>104</v>
      </c>
      <c r="C389" s="103">
        <v>43493.826111111113</v>
      </c>
      <c r="D389" s="102" t="s">
        <v>1125</v>
      </c>
      <c r="E389" s="102" t="s">
        <v>1125</v>
      </c>
      <c r="F389" s="2">
        <v>428</v>
      </c>
      <c r="G389" s="102" t="s">
        <v>85</v>
      </c>
      <c r="H389" s="2">
        <v>666</v>
      </c>
      <c r="I389" s="102" t="s">
        <v>887</v>
      </c>
      <c r="J389" s="102" t="s">
        <v>654</v>
      </c>
      <c r="K389" s="102"/>
      <c r="L389" s="102" t="s">
        <v>2307</v>
      </c>
      <c r="M389" s="102"/>
      <c r="N389" s="102" t="s">
        <v>2296</v>
      </c>
      <c r="O389" s="1" t="b">
        <v>0</v>
      </c>
      <c r="P389" s="102" t="s">
        <v>402</v>
      </c>
      <c r="Q389" s="102" t="s">
        <v>167</v>
      </c>
      <c r="R389" s="104">
        <v>836.95</v>
      </c>
      <c r="S389" s="105">
        <v>153320.07999999999</v>
      </c>
      <c r="T389" s="102" t="s">
        <v>2297</v>
      </c>
      <c r="U389" s="104">
        <v>669.52</v>
      </c>
      <c r="V389" s="1"/>
      <c r="W389" s="106" t="s">
        <v>2302</v>
      </c>
      <c r="X389" s="5">
        <v>43536.728321759256</v>
      </c>
      <c r="Y389" s="133">
        <f t="shared" si="6"/>
        <v>428</v>
      </c>
    </row>
    <row r="390" spans="1:25" x14ac:dyDescent="0.3">
      <c r="A390" s="107">
        <v>510</v>
      </c>
      <c r="B390" s="108" t="s">
        <v>144</v>
      </c>
      <c r="C390" s="109">
        <v>43494.843680555554</v>
      </c>
      <c r="D390" s="108" t="s">
        <v>1148</v>
      </c>
      <c r="E390" s="108" t="s">
        <v>1148</v>
      </c>
      <c r="F390" s="110">
        <v>443</v>
      </c>
      <c r="G390" s="108" t="s">
        <v>55</v>
      </c>
      <c r="H390" s="110">
        <v>299</v>
      </c>
      <c r="I390" s="108" t="s">
        <v>887</v>
      </c>
      <c r="J390" s="108" t="s">
        <v>654</v>
      </c>
      <c r="K390" s="108"/>
      <c r="L390" s="108" t="s">
        <v>2307</v>
      </c>
      <c r="M390" s="108"/>
      <c r="N390" s="108" t="s">
        <v>2296</v>
      </c>
      <c r="O390" s="111" t="b">
        <v>0</v>
      </c>
      <c r="P390" s="108" t="s">
        <v>2321</v>
      </c>
      <c r="Q390" s="108" t="s">
        <v>167</v>
      </c>
      <c r="R390" s="112">
        <v>1984</v>
      </c>
      <c r="S390" s="113">
        <v>408995.15</v>
      </c>
      <c r="T390" s="108" t="s">
        <v>2297</v>
      </c>
      <c r="U390" s="112">
        <v>1786</v>
      </c>
      <c r="V390" s="111"/>
      <c r="W390" s="114" t="s">
        <v>2302</v>
      </c>
      <c r="X390" s="115">
        <v>43718.723391203705</v>
      </c>
      <c r="Y390" s="133">
        <f t="shared" si="6"/>
        <v>443</v>
      </c>
    </row>
    <row r="391" spans="1:25" x14ac:dyDescent="0.3">
      <c r="A391" s="101">
        <v>511</v>
      </c>
      <c r="B391" s="102" t="s">
        <v>884</v>
      </c>
      <c r="C391" s="103">
        <v>43495.538726851853</v>
      </c>
      <c r="D391" s="102" t="s">
        <v>1229</v>
      </c>
      <c r="E391" s="102" t="s">
        <v>46</v>
      </c>
      <c r="F391" s="2">
        <v>512</v>
      </c>
      <c r="G391" s="102" t="s">
        <v>85</v>
      </c>
      <c r="H391" s="2">
        <v>704</v>
      </c>
      <c r="I391" s="102" t="s">
        <v>887</v>
      </c>
      <c r="J391" s="102" t="s">
        <v>765</v>
      </c>
      <c r="K391" s="102"/>
      <c r="L391" s="102" t="s">
        <v>2307</v>
      </c>
      <c r="M391" s="102"/>
      <c r="N391" s="102" t="s">
        <v>2296</v>
      </c>
      <c r="O391" s="1" t="b">
        <v>1</v>
      </c>
      <c r="P391" s="102" t="s">
        <v>2321</v>
      </c>
      <c r="Q391" s="102" t="s">
        <v>167</v>
      </c>
      <c r="R391" s="104">
        <v>10.45</v>
      </c>
      <c r="S391" s="105">
        <v>0</v>
      </c>
      <c r="T391" s="102" t="s">
        <v>2329</v>
      </c>
      <c r="U391" s="104">
        <v>0</v>
      </c>
      <c r="V391" s="1"/>
      <c r="W391" s="106" t="s">
        <v>2302</v>
      </c>
      <c r="X391" s="5">
        <v>43501.881863425922</v>
      </c>
      <c r="Y391" s="133">
        <f t="shared" si="6"/>
        <v>512</v>
      </c>
    </row>
    <row r="392" spans="1:25" x14ac:dyDescent="0.3">
      <c r="A392" s="107">
        <v>512</v>
      </c>
      <c r="B392" s="108" t="s">
        <v>310</v>
      </c>
      <c r="C392" s="109">
        <v>43495.671678240738</v>
      </c>
      <c r="D392" s="108" t="s">
        <v>1033</v>
      </c>
      <c r="E392" s="108" t="s">
        <v>46</v>
      </c>
      <c r="F392" s="110">
        <v>351</v>
      </c>
      <c r="G392" s="108" t="s">
        <v>85</v>
      </c>
      <c r="H392" s="110">
        <v>843</v>
      </c>
      <c r="I392" s="108" t="s">
        <v>887</v>
      </c>
      <c r="J392" s="108" t="s">
        <v>654</v>
      </c>
      <c r="K392" s="108"/>
      <c r="L392" s="108" t="s">
        <v>2294</v>
      </c>
      <c r="M392" s="108" t="s">
        <v>2442</v>
      </c>
      <c r="N392" s="108" t="s">
        <v>2296</v>
      </c>
      <c r="O392" s="111" t="b">
        <v>0</v>
      </c>
      <c r="P392" s="108" t="s">
        <v>2321</v>
      </c>
      <c r="Q392" s="108" t="s">
        <v>32</v>
      </c>
      <c r="R392" s="112">
        <v>13535.6</v>
      </c>
      <c r="S392" s="113">
        <v>3099652.4</v>
      </c>
      <c r="T392" s="108" t="s">
        <v>2297</v>
      </c>
      <c r="U392" s="112">
        <v>13535.6</v>
      </c>
      <c r="V392" s="111"/>
      <c r="W392" s="114" t="s">
        <v>2302</v>
      </c>
      <c r="X392" s="115">
        <v>43550.705439814818</v>
      </c>
      <c r="Y392" s="133">
        <f t="shared" si="6"/>
        <v>351</v>
      </c>
    </row>
    <row r="393" spans="1:25" x14ac:dyDescent="0.3">
      <c r="A393" s="101">
        <v>513</v>
      </c>
      <c r="B393" s="102" t="s">
        <v>267</v>
      </c>
      <c r="C393" s="103">
        <v>43495.732662037037</v>
      </c>
      <c r="D393" s="102" t="s">
        <v>1236</v>
      </c>
      <c r="E393" s="102" t="s">
        <v>1236</v>
      </c>
      <c r="F393" s="2">
        <v>520</v>
      </c>
      <c r="G393" s="102" t="s">
        <v>39</v>
      </c>
      <c r="H393" s="2">
        <v>942</v>
      </c>
      <c r="I393" s="102" t="s">
        <v>887</v>
      </c>
      <c r="J393" s="102" t="s">
        <v>523</v>
      </c>
      <c r="K393" s="102"/>
      <c r="L393" s="102" t="s">
        <v>2307</v>
      </c>
      <c r="M393" s="102"/>
      <c r="N393" s="102" t="s">
        <v>2296</v>
      </c>
      <c r="O393" s="1" t="b">
        <v>1</v>
      </c>
      <c r="P393" s="102" t="s">
        <v>2321</v>
      </c>
      <c r="Q393" s="102" t="s">
        <v>167</v>
      </c>
      <c r="R393" s="104">
        <v>110.2</v>
      </c>
      <c r="S393" s="105">
        <v>0</v>
      </c>
      <c r="T393" s="102" t="s">
        <v>2329</v>
      </c>
      <c r="U393" s="104"/>
      <c r="V393" s="1"/>
      <c r="W393" s="1" t="s">
        <v>2302</v>
      </c>
      <c r="X393" s="5">
        <v>43530.570416666669</v>
      </c>
      <c r="Y393" s="133">
        <f t="shared" si="6"/>
        <v>520</v>
      </c>
    </row>
    <row r="394" spans="1:25" x14ac:dyDescent="0.3">
      <c r="A394" s="101">
        <v>514</v>
      </c>
      <c r="B394" s="102" t="s">
        <v>267</v>
      </c>
      <c r="C394" s="103">
        <v>43496.555717592593</v>
      </c>
      <c r="D394" s="102" t="s">
        <v>767</v>
      </c>
      <c r="E394" s="102" t="s">
        <v>767</v>
      </c>
      <c r="F394" s="2">
        <v>114</v>
      </c>
      <c r="G394" s="102" t="s">
        <v>39</v>
      </c>
      <c r="H394" s="2">
        <v>942</v>
      </c>
      <c r="I394" s="102" t="s">
        <v>887</v>
      </c>
      <c r="J394" s="102" t="s">
        <v>2293</v>
      </c>
      <c r="K394" s="102"/>
      <c r="L394" s="102" t="s">
        <v>2294</v>
      </c>
      <c r="M394" s="102" t="s">
        <v>2443</v>
      </c>
      <c r="N394" s="102" t="s">
        <v>2296</v>
      </c>
      <c r="O394" s="1" t="b">
        <v>0</v>
      </c>
      <c r="P394" s="102" t="s">
        <v>2321</v>
      </c>
      <c r="Q394" s="102" t="s">
        <v>32</v>
      </c>
      <c r="R394" s="104">
        <v>790.4</v>
      </c>
      <c r="S394" s="105">
        <v>144801.28</v>
      </c>
      <c r="T394" s="102" t="s">
        <v>2297</v>
      </c>
      <c r="U394" s="104">
        <v>632.32000000000005</v>
      </c>
      <c r="V394" s="1"/>
      <c r="W394" s="106" t="s">
        <v>2335</v>
      </c>
      <c r="X394" s="5">
        <v>43524.824756944443</v>
      </c>
      <c r="Y394" s="133">
        <f t="shared" si="6"/>
        <v>114</v>
      </c>
    </row>
    <row r="395" spans="1:25" x14ac:dyDescent="0.3">
      <c r="A395" s="107">
        <v>515</v>
      </c>
      <c r="B395" s="108" t="s">
        <v>87</v>
      </c>
      <c r="C395" s="109">
        <v>43496.591689814813</v>
      </c>
      <c r="D395" s="108" t="s">
        <v>2309</v>
      </c>
      <c r="E395" s="108" t="s">
        <v>46</v>
      </c>
      <c r="F395" s="110">
        <v>34</v>
      </c>
      <c r="G395" s="108" t="s">
        <v>2310</v>
      </c>
      <c r="H395" s="110">
        <v>979</v>
      </c>
      <c r="I395" s="108" t="s">
        <v>887</v>
      </c>
      <c r="J395" s="108" t="s">
        <v>2293</v>
      </c>
      <c r="K395" s="108"/>
      <c r="L395" s="108" t="s">
        <v>2307</v>
      </c>
      <c r="M395" s="108"/>
      <c r="N395" s="108" t="s">
        <v>2296</v>
      </c>
      <c r="O395" s="111" t="b">
        <v>0</v>
      </c>
      <c r="P395" s="108" t="s">
        <v>2357</v>
      </c>
      <c r="Q395" s="108" t="s">
        <v>32</v>
      </c>
      <c r="R395" s="112">
        <v>7014.8</v>
      </c>
      <c r="S395" s="113">
        <v>1606389.2</v>
      </c>
      <c r="T395" s="108" t="s">
        <v>2297</v>
      </c>
      <c r="U395" s="112">
        <v>7014.8</v>
      </c>
      <c r="V395" s="111"/>
      <c r="W395" s="114" t="s">
        <v>2302</v>
      </c>
      <c r="X395" s="115">
        <v>43550.799467592595</v>
      </c>
      <c r="Y395" s="133">
        <f t="shared" si="6"/>
        <v>34</v>
      </c>
    </row>
    <row r="396" spans="1:25" x14ac:dyDescent="0.3">
      <c r="A396" s="101">
        <v>516</v>
      </c>
      <c r="B396" s="102" t="s">
        <v>87</v>
      </c>
      <c r="C396" s="103">
        <v>43496.595324074071</v>
      </c>
      <c r="D396" s="102" t="s">
        <v>2349</v>
      </c>
      <c r="E396" s="102" t="s">
        <v>46</v>
      </c>
      <c r="F396" s="2">
        <v>68</v>
      </c>
      <c r="G396" s="102" t="s">
        <v>39</v>
      </c>
      <c r="H396" s="2">
        <v>914</v>
      </c>
      <c r="I396" s="102" t="s">
        <v>887</v>
      </c>
      <c r="J396" s="102" t="s">
        <v>2293</v>
      </c>
      <c r="K396" s="102"/>
      <c r="L396" s="102" t="s">
        <v>2307</v>
      </c>
      <c r="M396" s="102"/>
      <c r="N396" s="102" t="s">
        <v>2296</v>
      </c>
      <c r="O396" s="1" t="b">
        <v>0</v>
      </c>
      <c r="P396" s="102" t="s">
        <v>2357</v>
      </c>
      <c r="Q396" s="102" t="s">
        <v>32</v>
      </c>
      <c r="R396" s="104">
        <v>1111.5</v>
      </c>
      <c r="S396" s="105">
        <v>203626.8</v>
      </c>
      <c r="T396" s="102" t="s">
        <v>2297</v>
      </c>
      <c r="U396" s="104">
        <v>889.2</v>
      </c>
      <c r="V396" s="1"/>
      <c r="W396" s="106" t="s">
        <v>2302</v>
      </c>
      <c r="X396" s="5">
        <v>43580.583124999997</v>
      </c>
      <c r="Y396" s="133">
        <f t="shared" si="6"/>
        <v>68</v>
      </c>
    </row>
    <row r="397" spans="1:25" x14ac:dyDescent="0.3">
      <c r="A397" s="107">
        <v>517</v>
      </c>
      <c r="B397" s="108" t="s">
        <v>87</v>
      </c>
      <c r="C397" s="109">
        <v>43496.597557870373</v>
      </c>
      <c r="D397" s="108" t="s">
        <v>736</v>
      </c>
      <c r="E397" s="108" t="s">
        <v>46</v>
      </c>
      <c r="F397" s="110">
        <v>83</v>
      </c>
      <c r="G397" s="108" t="s">
        <v>2310</v>
      </c>
      <c r="H397" s="110">
        <v>914</v>
      </c>
      <c r="I397" s="108" t="s">
        <v>887</v>
      </c>
      <c r="J397" s="108" t="s">
        <v>2293</v>
      </c>
      <c r="K397" s="108"/>
      <c r="L397" s="108" t="s">
        <v>2307</v>
      </c>
      <c r="M397" s="108"/>
      <c r="N397" s="108" t="s">
        <v>2296</v>
      </c>
      <c r="O397" s="111" t="b">
        <v>0</v>
      </c>
      <c r="P397" s="108" t="s">
        <v>2357</v>
      </c>
      <c r="Q397" s="108" t="s">
        <v>32</v>
      </c>
      <c r="R397" s="112">
        <v>296.01</v>
      </c>
      <c r="S397" s="113">
        <v>0</v>
      </c>
      <c r="T397" s="108" t="s">
        <v>2329</v>
      </c>
      <c r="U397" s="112">
        <v>0</v>
      </c>
      <c r="V397" s="111"/>
      <c r="W397" s="114" t="s">
        <v>2302</v>
      </c>
      <c r="X397" s="115">
        <v>43579.774965277778</v>
      </c>
      <c r="Y397" s="133">
        <f t="shared" si="6"/>
        <v>83</v>
      </c>
    </row>
    <row r="398" spans="1:25" x14ac:dyDescent="0.3">
      <c r="A398" s="101">
        <v>518</v>
      </c>
      <c r="B398" s="102" t="s">
        <v>131</v>
      </c>
      <c r="C398" s="103">
        <v>43497.391215277778</v>
      </c>
      <c r="D398" s="102" t="s">
        <v>1091</v>
      </c>
      <c r="E398" s="102" t="s">
        <v>46</v>
      </c>
      <c r="F398" s="2">
        <v>396</v>
      </c>
      <c r="G398" s="102" t="s">
        <v>85</v>
      </c>
      <c r="H398" s="2">
        <v>12</v>
      </c>
      <c r="I398" s="102" t="s">
        <v>887</v>
      </c>
      <c r="J398" s="102" t="s">
        <v>654</v>
      </c>
      <c r="K398" s="102"/>
      <c r="L398" s="102" t="s">
        <v>2307</v>
      </c>
      <c r="M398" s="102"/>
      <c r="N398" s="102" t="s">
        <v>2296</v>
      </c>
      <c r="O398" s="1" t="b">
        <v>0</v>
      </c>
      <c r="P398" s="102" t="s">
        <v>2357</v>
      </c>
      <c r="Q398" s="102" t="s">
        <v>32</v>
      </c>
      <c r="R398" s="104">
        <v>1185.03</v>
      </c>
      <c r="S398" s="105">
        <v>217096.58</v>
      </c>
      <c r="T398" s="102" t="s">
        <v>2297</v>
      </c>
      <c r="U398" s="104">
        <v>948.02</v>
      </c>
      <c r="V398" s="1"/>
      <c r="W398" s="1" t="s">
        <v>2302</v>
      </c>
      <c r="X398" s="5">
        <v>43557.536886574075</v>
      </c>
      <c r="Y398" s="133">
        <f t="shared" si="6"/>
        <v>396</v>
      </c>
    </row>
    <row r="399" spans="1:25" x14ac:dyDescent="0.3">
      <c r="A399" s="107">
        <v>519</v>
      </c>
      <c r="B399" s="108" t="s">
        <v>126</v>
      </c>
      <c r="C399" s="109">
        <v>43497.755972222221</v>
      </c>
      <c r="D399" s="108" t="s">
        <v>1254</v>
      </c>
      <c r="E399" s="108" t="s">
        <v>46</v>
      </c>
      <c r="F399" s="110">
        <v>540</v>
      </c>
      <c r="G399" s="108" t="s">
        <v>123</v>
      </c>
      <c r="H399" s="110">
        <v>2021</v>
      </c>
      <c r="I399" s="108" t="s">
        <v>887</v>
      </c>
      <c r="J399" s="108" t="s">
        <v>654</v>
      </c>
      <c r="K399" s="108"/>
      <c r="L399" s="108" t="s">
        <v>2307</v>
      </c>
      <c r="M399" s="108"/>
      <c r="N399" s="108" t="s">
        <v>2296</v>
      </c>
      <c r="O399" s="111" t="b">
        <v>0</v>
      </c>
      <c r="P399" s="108" t="s">
        <v>402</v>
      </c>
      <c r="Q399" s="108" t="s">
        <v>167</v>
      </c>
      <c r="R399" s="112">
        <v>292</v>
      </c>
      <c r="S399" s="113">
        <v>0</v>
      </c>
      <c r="T399" s="108" t="s">
        <v>2329</v>
      </c>
      <c r="U399" s="112">
        <v>0</v>
      </c>
      <c r="V399" s="111"/>
      <c r="W399" s="114" t="s">
        <v>2302</v>
      </c>
      <c r="X399" s="115">
        <v>43530.485856481479</v>
      </c>
      <c r="Y399" s="133">
        <f t="shared" si="6"/>
        <v>540</v>
      </c>
    </row>
    <row r="400" spans="1:25" x14ac:dyDescent="0.3">
      <c r="A400" s="107">
        <v>520</v>
      </c>
      <c r="B400" s="108" t="s">
        <v>341</v>
      </c>
      <c r="C400" s="109">
        <v>43501.426736111112</v>
      </c>
      <c r="D400" s="108" t="s">
        <v>909</v>
      </c>
      <c r="E400" s="108" t="s">
        <v>909</v>
      </c>
      <c r="F400" s="110">
        <v>240</v>
      </c>
      <c r="G400" s="108" t="s">
        <v>477</v>
      </c>
      <c r="H400" s="110">
        <v>698</v>
      </c>
      <c r="I400" s="108" t="s">
        <v>887</v>
      </c>
      <c r="J400" s="108" t="s">
        <v>654</v>
      </c>
      <c r="K400" s="108"/>
      <c r="L400" s="108" t="s">
        <v>2307</v>
      </c>
      <c r="M400" s="108"/>
      <c r="N400" s="108" t="s">
        <v>2296</v>
      </c>
      <c r="O400" s="111" t="b">
        <v>0</v>
      </c>
      <c r="P400" s="108" t="s">
        <v>2321</v>
      </c>
      <c r="Q400" s="108" t="s">
        <v>32</v>
      </c>
      <c r="R400" s="112">
        <v>2815.8</v>
      </c>
      <c r="S400" s="113">
        <v>580336.38</v>
      </c>
      <c r="T400" s="108" t="s">
        <v>2297</v>
      </c>
      <c r="U400" s="112">
        <v>2534.2199999999998</v>
      </c>
      <c r="V400" s="111"/>
      <c r="W400" s="114" t="s">
        <v>2302</v>
      </c>
      <c r="X400" s="115">
        <v>43538.726412037038</v>
      </c>
      <c r="Y400" s="133">
        <f t="shared" si="6"/>
        <v>240</v>
      </c>
    </row>
    <row r="401" spans="1:25" x14ac:dyDescent="0.3">
      <c r="A401" s="107">
        <v>521</v>
      </c>
      <c r="B401" s="108" t="s">
        <v>884</v>
      </c>
      <c r="C401" s="109">
        <v>43501.594814814816</v>
      </c>
      <c r="D401" s="108" t="s">
        <v>1252</v>
      </c>
      <c r="E401" s="108" t="s">
        <v>46</v>
      </c>
      <c r="F401" s="110">
        <v>538</v>
      </c>
      <c r="G401" s="108" t="s">
        <v>123</v>
      </c>
      <c r="H401" s="110">
        <v>2021</v>
      </c>
      <c r="I401" s="108" t="s">
        <v>887</v>
      </c>
      <c r="J401" s="108" t="s">
        <v>765</v>
      </c>
      <c r="K401" s="108"/>
      <c r="L401" s="108" t="s">
        <v>2307</v>
      </c>
      <c r="M401" s="108"/>
      <c r="N401" s="108" t="s">
        <v>2296</v>
      </c>
      <c r="O401" s="111" t="b">
        <v>1</v>
      </c>
      <c r="P401" s="108" t="s">
        <v>402</v>
      </c>
      <c r="Q401" s="108" t="s">
        <v>167</v>
      </c>
      <c r="R401" s="112">
        <v>38</v>
      </c>
      <c r="S401" s="113">
        <v>0</v>
      </c>
      <c r="T401" s="108" t="s">
        <v>2329</v>
      </c>
      <c r="U401" s="112">
        <v>0</v>
      </c>
      <c r="V401" s="111"/>
      <c r="W401" s="114" t="s">
        <v>2302</v>
      </c>
      <c r="X401" s="115">
        <v>43511.776875000003</v>
      </c>
      <c r="Y401" s="133">
        <f t="shared" si="6"/>
        <v>538</v>
      </c>
    </row>
    <row r="402" spans="1:25" x14ac:dyDescent="0.3">
      <c r="A402" s="107">
        <v>522</v>
      </c>
      <c r="B402" s="108" t="s">
        <v>884</v>
      </c>
      <c r="C402" s="109">
        <v>43501.738692129627</v>
      </c>
      <c r="D402" s="108" t="s">
        <v>1259</v>
      </c>
      <c r="E402" s="108" t="s">
        <v>46</v>
      </c>
      <c r="F402" s="110">
        <v>544</v>
      </c>
      <c r="G402" s="108" t="s">
        <v>85</v>
      </c>
      <c r="H402" s="110">
        <v>687</v>
      </c>
      <c r="I402" s="108" t="s">
        <v>887</v>
      </c>
      <c r="J402" s="108" t="s">
        <v>765</v>
      </c>
      <c r="K402" s="108"/>
      <c r="L402" s="108" t="s">
        <v>2307</v>
      </c>
      <c r="M402" s="108"/>
      <c r="N402" s="108" t="s">
        <v>2296</v>
      </c>
      <c r="O402" s="111" t="b">
        <v>1</v>
      </c>
      <c r="P402" s="108" t="s">
        <v>2321</v>
      </c>
      <c r="Q402" s="108" t="s">
        <v>167</v>
      </c>
      <c r="R402" s="112">
        <v>34.200000000000003</v>
      </c>
      <c r="S402" s="113">
        <v>0</v>
      </c>
      <c r="T402" s="108" t="s">
        <v>2329</v>
      </c>
      <c r="U402" s="112">
        <v>0</v>
      </c>
      <c r="V402" s="111"/>
      <c r="W402" s="114" t="s">
        <v>2302</v>
      </c>
      <c r="X402" s="115">
        <v>43507.732025462959</v>
      </c>
      <c r="Y402" s="133">
        <f t="shared" si="6"/>
        <v>544</v>
      </c>
    </row>
    <row r="403" spans="1:25" x14ac:dyDescent="0.3">
      <c r="A403" s="101">
        <v>523</v>
      </c>
      <c r="B403" s="102" t="s">
        <v>884</v>
      </c>
      <c r="C403" s="103">
        <v>43502.358726851853</v>
      </c>
      <c r="D403" s="102" t="s">
        <v>1262</v>
      </c>
      <c r="E403" s="102" t="s">
        <v>46</v>
      </c>
      <c r="F403" s="2">
        <v>547</v>
      </c>
      <c r="G403" s="102" t="s">
        <v>85</v>
      </c>
      <c r="H403" s="2">
        <v>704</v>
      </c>
      <c r="I403" s="102" t="s">
        <v>887</v>
      </c>
      <c r="J403" s="102" t="s">
        <v>765</v>
      </c>
      <c r="K403" s="102"/>
      <c r="L403" s="102" t="s">
        <v>2307</v>
      </c>
      <c r="M403" s="102"/>
      <c r="N403" s="102" t="s">
        <v>2296</v>
      </c>
      <c r="O403" s="1" t="b">
        <v>1</v>
      </c>
      <c r="P403" s="102" t="s">
        <v>2321</v>
      </c>
      <c r="Q403" s="102" t="s">
        <v>167</v>
      </c>
      <c r="R403" s="104">
        <v>11.4</v>
      </c>
      <c r="S403" s="105">
        <v>0</v>
      </c>
      <c r="T403" s="102" t="s">
        <v>2329</v>
      </c>
      <c r="U403" s="104">
        <v>0</v>
      </c>
      <c r="V403" s="1"/>
      <c r="W403" s="106" t="s">
        <v>2302</v>
      </c>
      <c r="X403" s="5">
        <v>43507.724606481483</v>
      </c>
      <c r="Y403" s="133">
        <f t="shared" si="6"/>
        <v>547</v>
      </c>
    </row>
    <row r="404" spans="1:25" x14ac:dyDescent="0.3">
      <c r="A404" s="107">
        <v>524</v>
      </c>
      <c r="B404" s="108" t="s">
        <v>126</v>
      </c>
      <c r="C404" s="109">
        <v>43502.435277777775</v>
      </c>
      <c r="D404" s="108" t="s">
        <v>1211</v>
      </c>
      <c r="E404" s="108" t="s">
        <v>46</v>
      </c>
      <c r="F404" s="110">
        <v>494</v>
      </c>
      <c r="G404" s="108" t="s">
        <v>123</v>
      </c>
      <c r="H404" s="110">
        <v>700</v>
      </c>
      <c r="I404" s="108" t="s">
        <v>887</v>
      </c>
      <c r="J404" s="108" t="s">
        <v>663</v>
      </c>
      <c r="K404" s="108"/>
      <c r="L404" s="108" t="s">
        <v>2294</v>
      </c>
      <c r="M404" s="108" t="s">
        <v>2444</v>
      </c>
      <c r="N404" s="108" t="s">
        <v>2296</v>
      </c>
      <c r="O404" s="111" t="b">
        <v>0</v>
      </c>
      <c r="P404" s="108" t="s">
        <v>402</v>
      </c>
      <c r="Q404" s="108" t="s">
        <v>167</v>
      </c>
      <c r="R404" s="112">
        <v>2727</v>
      </c>
      <c r="S404" s="113">
        <v>561967</v>
      </c>
      <c r="T404" s="108" t="s">
        <v>2297</v>
      </c>
      <c r="U404" s="112">
        <v>2454</v>
      </c>
      <c r="V404" s="111"/>
      <c r="W404" s="114" t="s">
        <v>2302</v>
      </c>
      <c r="X404" s="115">
        <v>43644.450439814813</v>
      </c>
      <c r="Y404" s="133">
        <f t="shared" si="6"/>
        <v>494</v>
      </c>
    </row>
    <row r="405" spans="1:25" x14ac:dyDescent="0.3">
      <c r="A405" s="107">
        <v>525</v>
      </c>
      <c r="B405" s="108" t="s">
        <v>117</v>
      </c>
      <c r="C405" s="109">
        <v>43502.761874999997</v>
      </c>
      <c r="D405" s="108" t="s">
        <v>873</v>
      </c>
      <c r="E405" s="108" t="s">
        <v>873</v>
      </c>
      <c r="F405" s="110">
        <v>209</v>
      </c>
      <c r="G405" s="108" t="s">
        <v>85</v>
      </c>
      <c r="H405" s="110">
        <v>636</v>
      </c>
      <c r="I405" s="108" t="s">
        <v>887</v>
      </c>
      <c r="J405" s="108" t="s">
        <v>2293</v>
      </c>
      <c r="K405" s="108"/>
      <c r="L405" s="108" t="s">
        <v>2294</v>
      </c>
      <c r="M405" s="108"/>
      <c r="N405" s="108" t="s">
        <v>2296</v>
      </c>
      <c r="O405" s="111" t="b">
        <v>0</v>
      </c>
      <c r="P405" s="108" t="s">
        <v>2371</v>
      </c>
      <c r="Q405" s="108" t="s">
        <v>167</v>
      </c>
      <c r="R405" s="112">
        <v>5771.25</v>
      </c>
      <c r="S405" s="113">
        <v>1321616.25</v>
      </c>
      <c r="T405" s="108" t="s">
        <v>2297</v>
      </c>
      <c r="U405" s="112">
        <v>5771.25</v>
      </c>
      <c r="V405" s="111"/>
      <c r="W405" s="114" t="s">
        <v>2302</v>
      </c>
      <c r="X405" s="115">
        <v>44056.510231481479</v>
      </c>
      <c r="Y405" s="133">
        <f t="shared" si="6"/>
        <v>209</v>
      </c>
    </row>
    <row r="406" spans="1:25" x14ac:dyDescent="0.3">
      <c r="A406" s="101">
        <v>526</v>
      </c>
      <c r="B406" s="102" t="s">
        <v>42</v>
      </c>
      <c r="C406" s="103">
        <v>43502.771817129629</v>
      </c>
      <c r="D406" s="102" t="s">
        <v>681</v>
      </c>
      <c r="E406" s="102" t="s">
        <v>46</v>
      </c>
      <c r="F406" s="2">
        <v>30</v>
      </c>
      <c r="G406" s="102" t="s">
        <v>39</v>
      </c>
      <c r="H406" s="2">
        <v>2075.1</v>
      </c>
      <c r="I406" s="102" t="s">
        <v>6613</v>
      </c>
      <c r="J406" s="102" t="s">
        <v>663</v>
      </c>
      <c r="K406" s="102"/>
      <c r="L406" s="102" t="s">
        <v>2294</v>
      </c>
      <c r="M406" s="102" t="s">
        <v>2445</v>
      </c>
      <c r="N406" s="102" t="s">
        <v>2296</v>
      </c>
      <c r="O406" s="1" t="b">
        <v>0</v>
      </c>
      <c r="P406" s="102" t="s">
        <v>2321</v>
      </c>
      <c r="Q406" s="102" t="s">
        <v>167</v>
      </c>
      <c r="R406" s="104">
        <v>6468.55</v>
      </c>
      <c r="S406" s="105">
        <v>1481297.95</v>
      </c>
      <c r="T406" s="102" t="s">
        <v>2297</v>
      </c>
      <c r="U406" s="104">
        <v>6468.55</v>
      </c>
      <c r="V406" s="1"/>
      <c r="W406" s="106" t="s">
        <v>2302</v>
      </c>
      <c r="X406" s="5">
        <v>43748.436006944445</v>
      </c>
      <c r="Y406" s="133">
        <f t="shared" si="6"/>
        <v>30</v>
      </c>
    </row>
    <row r="407" spans="1:25" x14ac:dyDescent="0.3">
      <c r="A407" s="101">
        <v>527</v>
      </c>
      <c r="B407" s="102" t="s">
        <v>126</v>
      </c>
      <c r="C407" s="103">
        <v>43503.473634259259</v>
      </c>
      <c r="D407" s="102" t="s">
        <v>380</v>
      </c>
      <c r="E407" s="102" t="s">
        <v>380</v>
      </c>
      <c r="F407" s="2">
        <v>254</v>
      </c>
      <c r="G407" s="102" t="s">
        <v>123</v>
      </c>
      <c r="H407" s="2">
        <v>805</v>
      </c>
      <c r="I407" s="102" t="s">
        <v>887</v>
      </c>
      <c r="J407" s="102" t="s">
        <v>654</v>
      </c>
      <c r="K407" s="102"/>
      <c r="L407" s="102" t="s">
        <v>2294</v>
      </c>
      <c r="M407" s="102" t="s">
        <v>2385</v>
      </c>
      <c r="N407" s="102" t="s">
        <v>2296</v>
      </c>
      <c r="O407" s="1" t="b">
        <v>0</v>
      </c>
      <c r="P407" s="102" t="s">
        <v>402</v>
      </c>
      <c r="Q407" s="102" t="s">
        <v>32</v>
      </c>
      <c r="R407" s="104">
        <v>2743.65</v>
      </c>
      <c r="S407" s="105">
        <v>565465.12</v>
      </c>
      <c r="T407" s="102" t="s">
        <v>2297</v>
      </c>
      <c r="U407" s="104">
        <v>2469.2800000000002</v>
      </c>
      <c r="V407" s="1"/>
      <c r="W407" s="106" t="s">
        <v>2328</v>
      </c>
      <c r="X407" s="5">
        <v>43998.698819444442</v>
      </c>
      <c r="Y407" s="133">
        <f t="shared" si="6"/>
        <v>254</v>
      </c>
    </row>
    <row r="408" spans="1:25" x14ac:dyDescent="0.3">
      <c r="A408" s="101">
        <v>528</v>
      </c>
      <c r="B408" s="102" t="s">
        <v>884</v>
      </c>
      <c r="C408" s="103">
        <v>43504.371388888889</v>
      </c>
      <c r="D408" s="102" t="s">
        <v>1263</v>
      </c>
      <c r="E408" s="102" t="s">
        <v>46</v>
      </c>
      <c r="F408" s="2">
        <v>550</v>
      </c>
      <c r="G408" s="102" t="s">
        <v>85</v>
      </c>
      <c r="H408" s="2">
        <v>704</v>
      </c>
      <c r="I408" s="102" t="s">
        <v>887</v>
      </c>
      <c r="J408" s="102" t="s">
        <v>765</v>
      </c>
      <c r="K408" s="102"/>
      <c r="L408" s="102" t="s">
        <v>2307</v>
      </c>
      <c r="M408" s="102"/>
      <c r="N408" s="102" t="s">
        <v>2296</v>
      </c>
      <c r="O408" s="1" t="b">
        <v>1</v>
      </c>
      <c r="P408" s="102" t="s">
        <v>2321</v>
      </c>
      <c r="Q408" s="102" t="s">
        <v>167</v>
      </c>
      <c r="R408" s="104">
        <v>11.4</v>
      </c>
      <c r="S408" s="105">
        <v>0</v>
      </c>
      <c r="T408" s="102" t="s">
        <v>2329</v>
      </c>
      <c r="U408" s="104">
        <v>0</v>
      </c>
      <c r="V408" s="1"/>
      <c r="W408" s="106" t="s">
        <v>2302</v>
      </c>
      <c r="X408" s="5">
        <v>43510.483136574076</v>
      </c>
      <c r="Y408" s="133">
        <f t="shared" si="6"/>
        <v>550</v>
      </c>
    </row>
    <row r="409" spans="1:25" x14ac:dyDescent="0.3">
      <c r="A409" s="107">
        <v>529</v>
      </c>
      <c r="B409" s="108" t="s">
        <v>884</v>
      </c>
      <c r="C409" s="109">
        <v>43504.477175925924</v>
      </c>
      <c r="D409" s="108" t="s">
        <v>1220</v>
      </c>
      <c r="E409" s="108" t="s">
        <v>46</v>
      </c>
      <c r="F409" s="110">
        <v>506</v>
      </c>
      <c r="G409" s="108" t="s">
        <v>85</v>
      </c>
      <c r="H409" s="110">
        <v>1000</v>
      </c>
      <c r="I409" s="108" t="s">
        <v>887</v>
      </c>
      <c r="J409" s="108" t="s">
        <v>654</v>
      </c>
      <c r="K409" s="108"/>
      <c r="L409" s="108" t="s">
        <v>2307</v>
      </c>
      <c r="M409" s="108"/>
      <c r="N409" s="108" t="s">
        <v>2296</v>
      </c>
      <c r="O409" s="111" t="b">
        <v>0</v>
      </c>
      <c r="P409" s="108" t="s">
        <v>2371</v>
      </c>
      <c r="Q409" s="108" t="s">
        <v>167</v>
      </c>
      <c r="R409" s="112">
        <v>2451</v>
      </c>
      <c r="S409" s="113">
        <v>505151.1</v>
      </c>
      <c r="T409" s="108" t="s">
        <v>2297</v>
      </c>
      <c r="U409" s="112">
        <v>2205.9</v>
      </c>
      <c r="V409" s="111"/>
      <c r="W409" s="114" t="s">
        <v>2302</v>
      </c>
      <c r="X409" s="115">
        <v>43538.687164351853</v>
      </c>
      <c r="Y409" s="133">
        <f t="shared" si="6"/>
        <v>506</v>
      </c>
    </row>
    <row r="410" spans="1:25" x14ac:dyDescent="0.3">
      <c r="A410" s="101">
        <v>530</v>
      </c>
      <c r="B410" s="102" t="s">
        <v>131</v>
      </c>
      <c r="C410" s="103">
        <v>43504.739293981482</v>
      </c>
      <c r="D410" s="102" t="s">
        <v>2446</v>
      </c>
      <c r="E410" s="102" t="s">
        <v>46</v>
      </c>
      <c r="F410" s="2">
        <v>551</v>
      </c>
      <c r="G410" s="102" t="s">
        <v>85</v>
      </c>
      <c r="H410" s="2">
        <v>81</v>
      </c>
      <c r="I410" s="102" t="s">
        <v>887</v>
      </c>
      <c r="J410" s="102" t="s">
        <v>654</v>
      </c>
      <c r="K410" s="102"/>
      <c r="L410" s="102" t="s">
        <v>2307</v>
      </c>
      <c r="M410" s="102"/>
      <c r="N410" s="102" t="s">
        <v>2296</v>
      </c>
      <c r="O410" s="1" t="b">
        <v>0</v>
      </c>
      <c r="P410" s="102" t="s">
        <v>2357</v>
      </c>
      <c r="Q410" s="102" t="s">
        <v>167</v>
      </c>
      <c r="R410" s="104">
        <v>363</v>
      </c>
      <c r="S410" s="105">
        <v>0</v>
      </c>
      <c r="T410" s="102" t="s">
        <v>2329</v>
      </c>
      <c r="U410" s="104">
        <v>0</v>
      </c>
      <c r="V410" s="1"/>
      <c r="W410" s="106" t="s">
        <v>2302</v>
      </c>
      <c r="X410" s="5">
        <v>43515.500833333332</v>
      </c>
      <c r="Y410" s="133">
        <f t="shared" si="6"/>
        <v>551</v>
      </c>
    </row>
    <row r="411" spans="1:25" x14ac:dyDescent="0.3">
      <c r="A411" s="107">
        <v>531</v>
      </c>
      <c r="B411" s="108" t="s">
        <v>131</v>
      </c>
      <c r="C411" s="109">
        <v>43504.741388888891</v>
      </c>
      <c r="D411" s="108" t="s">
        <v>1265</v>
      </c>
      <c r="E411" s="108" t="s">
        <v>46</v>
      </c>
      <c r="F411" s="110">
        <v>552</v>
      </c>
      <c r="G411" s="108" t="s">
        <v>85</v>
      </c>
      <c r="H411" s="110">
        <v>335</v>
      </c>
      <c r="I411" s="108" t="s">
        <v>887</v>
      </c>
      <c r="J411" s="108" t="s">
        <v>654</v>
      </c>
      <c r="K411" s="108"/>
      <c r="L411" s="108" t="s">
        <v>2307</v>
      </c>
      <c r="M411" s="108"/>
      <c r="N411" s="108" t="s">
        <v>2296</v>
      </c>
      <c r="O411" s="111" t="b">
        <v>1</v>
      </c>
      <c r="P411" s="108" t="s">
        <v>2357</v>
      </c>
      <c r="Q411" s="108" t="s">
        <v>167</v>
      </c>
      <c r="R411" s="112">
        <v>1338</v>
      </c>
      <c r="S411" s="113">
        <v>245121.6</v>
      </c>
      <c r="T411" s="108" t="s">
        <v>2297</v>
      </c>
      <c r="U411" s="112">
        <v>1070.4000000000001</v>
      </c>
      <c r="V411" s="111"/>
      <c r="W411" s="114" t="s">
        <v>2302</v>
      </c>
      <c r="X411" s="115">
        <v>43950.67423611111</v>
      </c>
      <c r="Y411" s="133">
        <f t="shared" si="6"/>
        <v>552</v>
      </c>
    </row>
    <row r="412" spans="1:25" x14ac:dyDescent="0.3">
      <c r="A412" s="107">
        <v>532</v>
      </c>
      <c r="B412" s="108" t="s">
        <v>126</v>
      </c>
      <c r="C412" s="109">
        <v>43507.470995370371</v>
      </c>
      <c r="D412" s="108" t="s">
        <v>406</v>
      </c>
      <c r="E412" s="108" t="s">
        <v>406</v>
      </c>
      <c r="F412" s="110">
        <v>326</v>
      </c>
      <c r="G412" s="108" t="s">
        <v>148</v>
      </c>
      <c r="H412" s="110">
        <v>830</v>
      </c>
      <c r="I412" s="108" t="s">
        <v>887</v>
      </c>
      <c r="J412" s="108" t="s">
        <v>663</v>
      </c>
      <c r="K412" s="108"/>
      <c r="L412" s="108" t="s">
        <v>2294</v>
      </c>
      <c r="M412" s="108" t="s">
        <v>2447</v>
      </c>
      <c r="N412" s="108" t="s">
        <v>2296</v>
      </c>
      <c r="O412" s="111" t="b">
        <v>0</v>
      </c>
      <c r="P412" s="108" t="s">
        <v>402</v>
      </c>
      <c r="Q412" s="108" t="s">
        <v>63</v>
      </c>
      <c r="R412" s="112">
        <v>17103.37</v>
      </c>
      <c r="S412" s="113">
        <v>3916671.73</v>
      </c>
      <c r="T412" s="108" t="s">
        <v>2297</v>
      </c>
      <c r="U412" s="112">
        <v>17103.37</v>
      </c>
      <c r="V412" s="111"/>
      <c r="W412" s="114" t="s">
        <v>2335</v>
      </c>
      <c r="X412" s="115">
        <v>43819.690833333334</v>
      </c>
      <c r="Y412" s="133">
        <f t="shared" si="6"/>
        <v>326</v>
      </c>
    </row>
    <row r="413" spans="1:25" x14ac:dyDescent="0.3">
      <c r="A413" s="107">
        <v>533</v>
      </c>
      <c r="B413" s="108" t="s">
        <v>884</v>
      </c>
      <c r="C413" s="109">
        <v>43507.711481481485</v>
      </c>
      <c r="D413" s="108" t="s">
        <v>1269</v>
      </c>
      <c r="E413" s="108" t="s">
        <v>46</v>
      </c>
      <c r="F413" s="110">
        <v>557</v>
      </c>
      <c r="G413" s="108" t="s">
        <v>123</v>
      </c>
      <c r="H413" s="110">
        <v>700</v>
      </c>
      <c r="I413" s="108" t="s">
        <v>887</v>
      </c>
      <c r="J413" s="108" t="s">
        <v>765</v>
      </c>
      <c r="K413" s="108"/>
      <c r="L413" s="108" t="s">
        <v>2307</v>
      </c>
      <c r="M413" s="108"/>
      <c r="N413" s="108" t="s">
        <v>2296</v>
      </c>
      <c r="O413" s="111" t="b">
        <v>1</v>
      </c>
      <c r="P413" s="108" t="s">
        <v>402</v>
      </c>
      <c r="Q413" s="108" t="s">
        <v>167</v>
      </c>
      <c r="R413" s="112">
        <v>38</v>
      </c>
      <c r="S413" s="113">
        <v>0</v>
      </c>
      <c r="T413" s="108" t="s">
        <v>2329</v>
      </c>
      <c r="U413" s="112">
        <v>0</v>
      </c>
      <c r="V413" s="111"/>
      <c r="W413" s="114" t="s">
        <v>2302</v>
      </c>
      <c r="X413" s="115">
        <v>43514.675000000003</v>
      </c>
      <c r="Y413" s="133">
        <f t="shared" si="6"/>
        <v>557</v>
      </c>
    </row>
    <row r="414" spans="1:25" x14ac:dyDescent="0.3">
      <c r="A414" s="101">
        <v>534</v>
      </c>
      <c r="B414" s="102" t="s">
        <v>884</v>
      </c>
      <c r="C414" s="103">
        <v>43508.372442129628</v>
      </c>
      <c r="D414" s="102" t="s">
        <v>1266</v>
      </c>
      <c r="E414" s="102" t="s">
        <v>46</v>
      </c>
      <c r="F414" s="2">
        <v>553</v>
      </c>
      <c r="G414" s="102" t="s">
        <v>85</v>
      </c>
      <c r="H414" s="2">
        <v>704</v>
      </c>
      <c r="I414" s="102" t="s">
        <v>887</v>
      </c>
      <c r="J414" s="102" t="s">
        <v>765</v>
      </c>
      <c r="K414" s="102"/>
      <c r="L414" s="102" t="s">
        <v>2307</v>
      </c>
      <c r="M414" s="102"/>
      <c r="N414" s="102" t="s">
        <v>2296</v>
      </c>
      <c r="O414" s="1" t="b">
        <v>1</v>
      </c>
      <c r="P414" s="102" t="s">
        <v>2321</v>
      </c>
      <c r="Q414" s="102" t="s">
        <v>167</v>
      </c>
      <c r="R414" s="104">
        <v>9.5</v>
      </c>
      <c r="S414" s="105">
        <v>0</v>
      </c>
      <c r="T414" s="102" t="s">
        <v>2329</v>
      </c>
      <c r="U414" s="104">
        <v>0</v>
      </c>
      <c r="V414" s="1"/>
      <c r="W414" s="106" t="s">
        <v>2302</v>
      </c>
      <c r="X414" s="5">
        <v>43514.455833333333</v>
      </c>
      <c r="Y414" s="133">
        <f t="shared" si="6"/>
        <v>553</v>
      </c>
    </row>
    <row r="415" spans="1:25" x14ac:dyDescent="0.3">
      <c r="A415" s="101">
        <v>535</v>
      </c>
      <c r="B415" s="102" t="s">
        <v>267</v>
      </c>
      <c r="C415" s="103">
        <v>43508.702245370368</v>
      </c>
      <c r="D415" s="102" t="s">
        <v>837</v>
      </c>
      <c r="E415" s="102" t="s">
        <v>837</v>
      </c>
      <c r="F415" s="2">
        <v>175</v>
      </c>
      <c r="G415" s="102" t="s">
        <v>660</v>
      </c>
      <c r="H415" s="2">
        <v>2</v>
      </c>
      <c r="I415" s="102" t="s">
        <v>887</v>
      </c>
      <c r="J415" s="102" t="s">
        <v>654</v>
      </c>
      <c r="K415" s="102"/>
      <c r="L415" s="102" t="s">
        <v>2307</v>
      </c>
      <c r="M415" s="102"/>
      <c r="N415" s="102" t="s">
        <v>2296</v>
      </c>
      <c r="O415" s="1" t="b">
        <v>0</v>
      </c>
      <c r="P415" s="102" t="s">
        <v>2321</v>
      </c>
      <c r="Q415" s="102" t="s">
        <v>32</v>
      </c>
      <c r="R415" s="104">
        <v>8323.9</v>
      </c>
      <c r="S415" s="105">
        <v>2488846</v>
      </c>
      <c r="T415" s="102" t="s">
        <v>2297</v>
      </c>
      <c r="U415" s="104">
        <v>8323.9</v>
      </c>
      <c r="V415" s="1"/>
      <c r="W415" s="106" t="s">
        <v>2302</v>
      </c>
      <c r="X415" s="5">
        <v>43829.663680555554</v>
      </c>
      <c r="Y415" s="133">
        <f t="shared" si="6"/>
        <v>175</v>
      </c>
    </row>
    <row r="416" spans="1:25" x14ac:dyDescent="0.3">
      <c r="A416" s="101">
        <v>536</v>
      </c>
      <c r="B416" s="102" t="s">
        <v>282</v>
      </c>
      <c r="C416" s="103">
        <v>43510.456516203703</v>
      </c>
      <c r="D416" s="102" t="s">
        <v>1095</v>
      </c>
      <c r="E416" s="102" t="s">
        <v>46</v>
      </c>
      <c r="F416" s="2">
        <v>399</v>
      </c>
      <c r="G416" s="102" t="s">
        <v>85</v>
      </c>
      <c r="H416" s="2">
        <v>588</v>
      </c>
      <c r="I416" s="102" t="s">
        <v>887</v>
      </c>
      <c r="J416" s="102" t="s">
        <v>654</v>
      </c>
      <c r="K416" s="102"/>
      <c r="L416" s="102" t="s">
        <v>2294</v>
      </c>
      <c r="M416" s="102" t="s">
        <v>2448</v>
      </c>
      <c r="N416" s="102" t="s">
        <v>2296</v>
      </c>
      <c r="O416" s="1" t="b">
        <v>0</v>
      </c>
      <c r="P416" s="102" t="s">
        <v>2348</v>
      </c>
      <c r="Q416" s="102" t="s">
        <v>167</v>
      </c>
      <c r="R416" s="104">
        <v>432.76</v>
      </c>
      <c r="S416" s="105">
        <v>0</v>
      </c>
      <c r="T416" s="102" t="s">
        <v>2329</v>
      </c>
      <c r="U416" s="104">
        <v>0</v>
      </c>
      <c r="V416" s="1"/>
      <c r="W416" s="106" t="s">
        <v>2302</v>
      </c>
      <c r="X416" s="5">
        <v>43538.694687499999</v>
      </c>
      <c r="Y416" s="133">
        <f t="shared" si="6"/>
        <v>399</v>
      </c>
    </row>
    <row r="417" spans="1:25" x14ac:dyDescent="0.3">
      <c r="A417" s="107">
        <v>538</v>
      </c>
      <c r="B417" s="108" t="s">
        <v>117</v>
      </c>
      <c r="C417" s="109">
        <v>43510.636307870373</v>
      </c>
      <c r="D417" s="108" t="s">
        <v>2449</v>
      </c>
      <c r="E417" s="108" t="s">
        <v>46</v>
      </c>
      <c r="F417" s="110">
        <v>504</v>
      </c>
      <c r="G417" s="108" t="s">
        <v>85</v>
      </c>
      <c r="H417" s="110">
        <v>478</v>
      </c>
      <c r="I417" s="108" t="s">
        <v>887</v>
      </c>
      <c r="J417" s="108" t="s">
        <v>663</v>
      </c>
      <c r="K417" s="108"/>
      <c r="L417" s="108" t="s">
        <v>2294</v>
      </c>
      <c r="M417" s="108"/>
      <c r="N417" s="108" t="s">
        <v>2296</v>
      </c>
      <c r="O417" s="111" t="b">
        <v>0</v>
      </c>
      <c r="P417" s="108" t="s">
        <v>2371</v>
      </c>
      <c r="Q417" s="108" t="s">
        <v>167</v>
      </c>
      <c r="R417" s="112">
        <v>1605.5</v>
      </c>
      <c r="S417" s="113">
        <v>330893.55</v>
      </c>
      <c r="T417" s="108" t="s">
        <v>2297</v>
      </c>
      <c r="U417" s="112">
        <v>1444.95</v>
      </c>
      <c r="V417" s="111"/>
      <c r="W417" s="114" t="s">
        <v>2302</v>
      </c>
      <c r="X417" s="115">
        <v>43532.501400462963</v>
      </c>
      <c r="Y417" s="133">
        <f t="shared" si="6"/>
        <v>504</v>
      </c>
    </row>
    <row r="418" spans="1:25" x14ac:dyDescent="0.3">
      <c r="A418" s="107">
        <v>539</v>
      </c>
      <c r="B418" s="108" t="s">
        <v>884</v>
      </c>
      <c r="C418" s="109">
        <v>43510.74795138889</v>
      </c>
      <c r="D418" s="108" t="s">
        <v>1261</v>
      </c>
      <c r="E418" s="108" t="s">
        <v>46</v>
      </c>
      <c r="F418" s="110">
        <v>546</v>
      </c>
      <c r="G418" s="108" t="s">
        <v>123</v>
      </c>
      <c r="H418" s="110">
        <v>700</v>
      </c>
      <c r="I418" s="108" t="s">
        <v>887</v>
      </c>
      <c r="J418" s="108" t="s">
        <v>765</v>
      </c>
      <c r="K418" s="108"/>
      <c r="L418" s="108" t="s">
        <v>2307</v>
      </c>
      <c r="M418" s="108"/>
      <c r="N418" s="108" t="s">
        <v>2296</v>
      </c>
      <c r="O418" s="111" t="b">
        <v>1</v>
      </c>
      <c r="P418" s="108" t="s">
        <v>402</v>
      </c>
      <c r="Q418" s="108" t="s">
        <v>167</v>
      </c>
      <c r="R418" s="112">
        <v>49.4</v>
      </c>
      <c r="S418" s="113">
        <v>0</v>
      </c>
      <c r="T418" s="108" t="s">
        <v>2329</v>
      </c>
      <c r="U418" s="112">
        <v>0</v>
      </c>
      <c r="V418" s="111"/>
      <c r="W418" s="114" t="s">
        <v>2302</v>
      </c>
      <c r="X418" s="115">
        <v>43515.739652777775</v>
      </c>
      <c r="Y418" s="133">
        <f t="shared" si="6"/>
        <v>546</v>
      </c>
    </row>
    <row r="419" spans="1:25" x14ac:dyDescent="0.3">
      <c r="A419" s="107">
        <v>540</v>
      </c>
      <c r="B419" s="108" t="s">
        <v>157</v>
      </c>
      <c r="C419" s="109">
        <v>43510.767824074072</v>
      </c>
      <c r="D419" s="108" t="s">
        <v>1165</v>
      </c>
      <c r="E419" s="108" t="s">
        <v>46</v>
      </c>
      <c r="F419" s="110">
        <v>457</v>
      </c>
      <c r="G419" s="108" t="s">
        <v>85</v>
      </c>
      <c r="H419" s="110">
        <v>893</v>
      </c>
      <c r="I419" s="108" t="s">
        <v>887</v>
      </c>
      <c r="J419" s="108" t="s">
        <v>654</v>
      </c>
      <c r="K419" s="108"/>
      <c r="L419" s="108" t="s">
        <v>2307</v>
      </c>
      <c r="M419" s="108"/>
      <c r="N419" s="108" t="s">
        <v>2296</v>
      </c>
      <c r="O419" s="111" t="b">
        <v>0</v>
      </c>
      <c r="P419" s="108" t="s">
        <v>2371</v>
      </c>
      <c r="Q419" s="108" t="s">
        <v>167</v>
      </c>
      <c r="R419" s="112">
        <v>3903</v>
      </c>
      <c r="S419" s="113">
        <v>804326</v>
      </c>
      <c r="T419" s="108" t="s">
        <v>2297</v>
      </c>
      <c r="U419" s="112">
        <v>3512</v>
      </c>
      <c r="V419" s="111"/>
      <c r="W419" s="114" t="s">
        <v>2302</v>
      </c>
      <c r="X419" s="115">
        <v>43634.639120370368</v>
      </c>
      <c r="Y419" s="133">
        <f t="shared" si="6"/>
        <v>457</v>
      </c>
    </row>
    <row r="420" spans="1:25" x14ac:dyDescent="0.3">
      <c r="A420" s="107">
        <v>541</v>
      </c>
      <c r="B420" s="108" t="s">
        <v>310</v>
      </c>
      <c r="C420" s="109">
        <v>43510.822951388887</v>
      </c>
      <c r="D420" s="108" t="s">
        <v>1240</v>
      </c>
      <c r="E420" s="108" t="s">
        <v>46</v>
      </c>
      <c r="F420" s="110">
        <v>523</v>
      </c>
      <c r="G420" s="108" t="s">
        <v>85</v>
      </c>
      <c r="H420" s="110">
        <v>641</v>
      </c>
      <c r="I420" s="108" t="s">
        <v>887</v>
      </c>
      <c r="J420" s="108" t="s">
        <v>654</v>
      </c>
      <c r="K420" s="108"/>
      <c r="L420" s="108" t="s">
        <v>2294</v>
      </c>
      <c r="M420" s="108" t="s">
        <v>2450</v>
      </c>
      <c r="N420" s="108" t="s">
        <v>2296</v>
      </c>
      <c r="O420" s="111" t="b">
        <v>0</v>
      </c>
      <c r="P420" s="108" t="s">
        <v>2321</v>
      </c>
      <c r="Q420" s="108" t="s">
        <v>32</v>
      </c>
      <c r="R420" s="112">
        <v>622.78</v>
      </c>
      <c r="S420" s="113">
        <v>114090.09</v>
      </c>
      <c r="T420" s="108" t="s">
        <v>2297</v>
      </c>
      <c r="U420" s="112">
        <v>498.21</v>
      </c>
      <c r="V420" s="111"/>
      <c r="W420" s="114" t="s">
        <v>2302</v>
      </c>
      <c r="X420" s="115">
        <v>43550.745937500003</v>
      </c>
      <c r="Y420" s="133">
        <f t="shared" si="6"/>
        <v>523</v>
      </c>
    </row>
    <row r="421" spans="1:25" x14ac:dyDescent="0.3">
      <c r="A421" s="107">
        <v>543</v>
      </c>
      <c r="B421" s="108" t="s">
        <v>884</v>
      </c>
      <c r="C421" s="109">
        <v>43511.439745370371</v>
      </c>
      <c r="D421" s="108" t="s">
        <v>1282</v>
      </c>
      <c r="E421" s="108" t="s">
        <v>46</v>
      </c>
      <c r="F421" s="110">
        <v>568</v>
      </c>
      <c r="G421" s="108" t="s">
        <v>85</v>
      </c>
      <c r="H421" s="110">
        <v>704</v>
      </c>
      <c r="I421" s="108" t="s">
        <v>887</v>
      </c>
      <c r="J421" s="108" t="s">
        <v>765</v>
      </c>
      <c r="K421" s="108"/>
      <c r="L421" s="108" t="s">
        <v>2307</v>
      </c>
      <c r="M421" s="108"/>
      <c r="N421" s="108" t="s">
        <v>2296</v>
      </c>
      <c r="O421" s="111" t="b">
        <v>1</v>
      </c>
      <c r="P421" s="108" t="s">
        <v>2321</v>
      </c>
      <c r="Q421" s="108" t="s">
        <v>167</v>
      </c>
      <c r="R421" s="112">
        <v>7.6</v>
      </c>
      <c r="S421" s="113">
        <v>0</v>
      </c>
      <c r="T421" s="108" t="s">
        <v>2329</v>
      </c>
      <c r="U421" s="112">
        <v>0</v>
      </c>
      <c r="V421" s="111"/>
      <c r="W421" s="114" t="s">
        <v>2302</v>
      </c>
      <c r="X421" s="115">
        <v>43517.770219907405</v>
      </c>
      <c r="Y421" s="133">
        <f t="shared" si="6"/>
        <v>568</v>
      </c>
    </row>
    <row r="422" spans="1:25" x14ac:dyDescent="0.3">
      <c r="A422" s="101">
        <v>544</v>
      </c>
      <c r="B422" s="102" t="s">
        <v>884</v>
      </c>
      <c r="C422" s="103">
        <v>43511.441134259258</v>
      </c>
      <c r="D422" s="102" t="s">
        <v>1283</v>
      </c>
      <c r="E422" s="102" t="s">
        <v>46</v>
      </c>
      <c r="F422" s="2">
        <v>569</v>
      </c>
      <c r="G422" s="102" t="s">
        <v>85</v>
      </c>
      <c r="H422" s="2">
        <v>704</v>
      </c>
      <c r="I422" s="102" t="s">
        <v>887</v>
      </c>
      <c r="J422" s="102" t="s">
        <v>765</v>
      </c>
      <c r="K422" s="102"/>
      <c r="L422" s="102" t="s">
        <v>2307</v>
      </c>
      <c r="M422" s="102"/>
      <c r="N422" s="102" t="s">
        <v>2296</v>
      </c>
      <c r="O422" s="1" t="b">
        <v>1</v>
      </c>
      <c r="P422" s="102" t="s">
        <v>2321</v>
      </c>
      <c r="Q422" s="102" t="s">
        <v>167</v>
      </c>
      <c r="R422" s="104">
        <v>8.5500000000000007</v>
      </c>
      <c r="S422" s="105">
        <v>0</v>
      </c>
      <c r="T422" s="102" t="s">
        <v>2329</v>
      </c>
      <c r="U422" s="104">
        <v>0</v>
      </c>
      <c r="V422" s="1"/>
      <c r="W422" s="106" t="s">
        <v>2302</v>
      </c>
      <c r="X422" s="5">
        <v>43517.777569444443</v>
      </c>
      <c r="Y422" s="133">
        <f t="shared" si="6"/>
        <v>569</v>
      </c>
    </row>
    <row r="423" spans="1:25" x14ac:dyDescent="0.3">
      <c r="A423" s="101">
        <v>545</v>
      </c>
      <c r="B423" s="102" t="s">
        <v>2419</v>
      </c>
      <c r="C423" s="103">
        <v>43514.586863425924</v>
      </c>
      <c r="D423" s="102" t="s">
        <v>1227</v>
      </c>
      <c r="E423" s="102" t="s">
        <v>46</v>
      </c>
      <c r="F423" s="2">
        <v>510</v>
      </c>
      <c r="G423" s="102" t="s">
        <v>85</v>
      </c>
      <c r="H423" s="2">
        <v>645</v>
      </c>
      <c r="I423" s="102" t="s">
        <v>887</v>
      </c>
      <c r="J423" s="102" t="s">
        <v>654</v>
      </c>
      <c r="K423" s="102"/>
      <c r="L423" s="102" t="s">
        <v>2307</v>
      </c>
      <c r="M423" s="102"/>
      <c r="N423" s="102" t="s">
        <v>2296</v>
      </c>
      <c r="O423" s="1" t="b">
        <v>0</v>
      </c>
      <c r="P423" s="102" t="s">
        <v>2357</v>
      </c>
      <c r="Q423" s="102" t="s">
        <v>32</v>
      </c>
      <c r="R423" s="104">
        <v>1803.1</v>
      </c>
      <c r="S423" s="105">
        <v>371618.91</v>
      </c>
      <c r="T423" s="102" t="s">
        <v>2297</v>
      </c>
      <c r="U423" s="104">
        <v>1622.79</v>
      </c>
      <c r="V423" s="1"/>
      <c r="W423" s="106" t="s">
        <v>2302</v>
      </c>
      <c r="X423" s="5">
        <v>43550.679259259261</v>
      </c>
      <c r="Y423" s="133">
        <f t="shared" si="6"/>
        <v>510</v>
      </c>
    </row>
    <row r="424" spans="1:25" x14ac:dyDescent="0.3">
      <c r="A424" s="107">
        <v>547</v>
      </c>
      <c r="B424" s="108" t="s">
        <v>148</v>
      </c>
      <c r="C424" s="109">
        <v>43514.68408564815</v>
      </c>
      <c r="D424" s="108" t="s">
        <v>1271</v>
      </c>
      <c r="E424" s="108" t="s">
        <v>46</v>
      </c>
      <c r="F424" s="110">
        <v>560</v>
      </c>
      <c r="G424" s="108" t="s">
        <v>85</v>
      </c>
      <c r="H424" s="110">
        <v>704</v>
      </c>
      <c r="I424" s="108" t="s">
        <v>887</v>
      </c>
      <c r="J424" s="108" t="s">
        <v>765</v>
      </c>
      <c r="K424" s="108"/>
      <c r="L424" s="108" t="s">
        <v>2307</v>
      </c>
      <c r="M424" s="108"/>
      <c r="N424" s="108" t="s">
        <v>2296</v>
      </c>
      <c r="O424" s="111" t="b">
        <v>1</v>
      </c>
      <c r="P424" s="108" t="s">
        <v>2321</v>
      </c>
      <c r="Q424" s="108" t="s">
        <v>167</v>
      </c>
      <c r="R424" s="112">
        <v>4.75</v>
      </c>
      <c r="S424" s="113">
        <v>0</v>
      </c>
      <c r="T424" s="108" t="s">
        <v>2329</v>
      </c>
      <c r="U424" s="112">
        <v>0</v>
      </c>
      <c r="V424" s="111"/>
      <c r="W424" s="114" t="s">
        <v>2302</v>
      </c>
      <c r="X424" s="115">
        <v>43521.423842592594</v>
      </c>
      <c r="Y424" s="133">
        <f t="shared" si="6"/>
        <v>560</v>
      </c>
    </row>
    <row r="425" spans="1:25" x14ac:dyDescent="0.3">
      <c r="A425" s="101">
        <v>548</v>
      </c>
      <c r="B425" s="102" t="s">
        <v>131</v>
      </c>
      <c r="C425" s="103">
        <v>43514.788807870369</v>
      </c>
      <c r="D425" s="102" t="s">
        <v>1265</v>
      </c>
      <c r="E425" s="102" t="s">
        <v>46</v>
      </c>
      <c r="F425" s="2">
        <v>552</v>
      </c>
      <c r="G425" s="102" t="s">
        <v>85</v>
      </c>
      <c r="H425" s="2">
        <v>335</v>
      </c>
      <c r="I425" s="102" t="s">
        <v>887</v>
      </c>
      <c r="J425" s="102" t="s">
        <v>654</v>
      </c>
      <c r="K425" s="102"/>
      <c r="L425" s="102" t="s">
        <v>2307</v>
      </c>
      <c r="M425" s="102"/>
      <c r="N425" s="102" t="s">
        <v>2296</v>
      </c>
      <c r="O425" s="1" t="b">
        <v>0</v>
      </c>
      <c r="P425" s="102" t="s">
        <v>2357</v>
      </c>
      <c r="Q425" s="102" t="s">
        <v>32</v>
      </c>
      <c r="R425" s="104">
        <v>1584</v>
      </c>
      <c r="S425" s="105">
        <v>326462.40000000002</v>
      </c>
      <c r="T425" s="102" t="s">
        <v>2297</v>
      </c>
      <c r="U425" s="104">
        <v>1425.6</v>
      </c>
      <c r="V425" s="1"/>
      <c r="W425" s="106" t="s">
        <v>2302</v>
      </c>
      <c r="X425" s="5">
        <v>43950.675219907411</v>
      </c>
      <c r="Y425" s="133">
        <f t="shared" si="6"/>
        <v>552</v>
      </c>
    </row>
    <row r="426" spans="1:25" x14ac:dyDescent="0.3">
      <c r="A426" s="101">
        <v>549</v>
      </c>
      <c r="B426" s="102" t="s">
        <v>75</v>
      </c>
      <c r="C426" s="103">
        <v>43515.482291666667</v>
      </c>
      <c r="D426" s="102" t="s">
        <v>1119</v>
      </c>
      <c r="E426" s="102" t="s">
        <v>46</v>
      </c>
      <c r="F426" s="2">
        <v>417</v>
      </c>
      <c r="G426" s="102" t="s">
        <v>39</v>
      </c>
      <c r="H426" s="2">
        <v>919</v>
      </c>
      <c r="I426" s="102" t="s">
        <v>887</v>
      </c>
      <c r="J426" s="102" t="s">
        <v>654</v>
      </c>
      <c r="K426" s="102"/>
      <c r="L426" s="102" t="s">
        <v>2294</v>
      </c>
      <c r="M426" s="102"/>
      <c r="N426" s="102" t="s">
        <v>2296</v>
      </c>
      <c r="O426" s="1" t="b">
        <v>0</v>
      </c>
      <c r="P426" s="102" t="s">
        <v>2343</v>
      </c>
      <c r="Q426" s="102" t="s">
        <v>32</v>
      </c>
      <c r="R426" s="104">
        <v>2321.8000000000002</v>
      </c>
      <c r="S426" s="105">
        <v>478522.98</v>
      </c>
      <c r="T426" s="102" t="s">
        <v>2297</v>
      </c>
      <c r="U426" s="104">
        <v>2089.62</v>
      </c>
      <c r="V426" s="1"/>
      <c r="W426" s="106" t="s">
        <v>2302</v>
      </c>
      <c r="X426" s="5">
        <v>43759.413738425923</v>
      </c>
      <c r="Y426" s="133">
        <f t="shared" si="6"/>
        <v>417</v>
      </c>
    </row>
    <row r="427" spans="1:25" x14ac:dyDescent="0.3">
      <c r="A427" s="101">
        <v>550</v>
      </c>
      <c r="B427" s="102" t="s">
        <v>310</v>
      </c>
      <c r="C427" s="103">
        <v>43515.574444444443</v>
      </c>
      <c r="D427" s="102" t="s">
        <v>1052</v>
      </c>
      <c r="E427" s="102" t="s">
        <v>46</v>
      </c>
      <c r="F427" s="2">
        <v>366</v>
      </c>
      <c r="G427" s="102" t="s">
        <v>85</v>
      </c>
      <c r="H427" s="2">
        <v>843</v>
      </c>
      <c r="I427" s="102" t="s">
        <v>887</v>
      </c>
      <c r="J427" s="102" t="s">
        <v>654</v>
      </c>
      <c r="K427" s="102"/>
      <c r="L427" s="102" t="s">
        <v>2294</v>
      </c>
      <c r="M427" s="102" t="s">
        <v>2451</v>
      </c>
      <c r="N427" s="102" t="s">
        <v>2296</v>
      </c>
      <c r="O427" s="1" t="b">
        <v>0</v>
      </c>
      <c r="P427" s="102" t="s">
        <v>2321</v>
      </c>
      <c r="Q427" s="102" t="s">
        <v>32</v>
      </c>
      <c r="R427" s="104">
        <v>13930.8</v>
      </c>
      <c r="S427" s="105">
        <v>3190153.2</v>
      </c>
      <c r="T427" s="102" t="s">
        <v>2297</v>
      </c>
      <c r="U427" s="104">
        <v>13930.8</v>
      </c>
      <c r="V427" s="1"/>
      <c r="W427" s="106" t="s">
        <v>2302</v>
      </c>
      <c r="X427" s="5">
        <v>43550.647164351853</v>
      </c>
      <c r="Y427" s="133">
        <f t="shared" si="6"/>
        <v>366</v>
      </c>
    </row>
    <row r="428" spans="1:25" x14ac:dyDescent="0.3">
      <c r="A428" s="101">
        <v>551</v>
      </c>
      <c r="B428" s="102" t="s">
        <v>87</v>
      </c>
      <c r="C428" s="103">
        <v>43515.871342592596</v>
      </c>
      <c r="D428" s="102" t="s">
        <v>423</v>
      </c>
      <c r="E428" s="102" t="s">
        <v>423</v>
      </c>
      <c r="F428" s="2">
        <v>356</v>
      </c>
      <c r="G428" s="102" t="s">
        <v>660</v>
      </c>
      <c r="H428" s="2">
        <v>979</v>
      </c>
      <c r="I428" s="102" t="s">
        <v>887</v>
      </c>
      <c r="J428" s="102" t="s">
        <v>654</v>
      </c>
      <c r="K428" s="102"/>
      <c r="L428" s="102" t="s">
        <v>2307</v>
      </c>
      <c r="M428" s="102"/>
      <c r="N428" s="102" t="s">
        <v>2296</v>
      </c>
      <c r="O428" s="1" t="b">
        <v>0</v>
      </c>
      <c r="P428" s="102" t="s">
        <v>2357</v>
      </c>
      <c r="Q428" s="102" t="s">
        <v>32</v>
      </c>
      <c r="R428" s="104">
        <v>9067.77</v>
      </c>
      <c r="S428" s="105">
        <v>2076519.33</v>
      </c>
      <c r="T428" s="102" t="s">
        <v>2297</v>
      </c>
      <c r="U428" s="104">
        <v>9067</v>
      </c>
      <c r="V428" s="1"/>
      <c r="W428" s="106" t="s">
        <v>2302</v>
      </c>
      <c r="X428" s="5">
        <v>44056.514560185184</v>
      </c>
      <c r="Y428" s="133">
        <f t="shared" si="6"/>
        <v>356</v>
      </c>
    </row>
    <row r="429" spans="1:25" x14ac:dyDescent="0.3">
      <c r="A429" s="101">
        <v>552</v>
      </c>
      <c r="B429" s="102" t="s">
        <v>884</v>
      </c>
      <c r="C429" s="103">
        <v>43516.671342592592</v>
      </c>
      <c r="D429" s="102" t="s">
        <v>2452</v>
      </c>
      <c r="E429" s="102" t="s">
        <v>46</v>
      </c>
      <c r="F429" s="2">
        <v>566</v>
      </c>
      <c r="G429" s="102" t="s">
        <v>39</v>
      </c>
      <c r="H429" s="2">
        <v>39</v>
      </c>
      <c r="I429" s="102" t="s">
        <v>887</v>
      </c>
      <c r="J429" s="102" t="s">
        <v>765</v>
      </c>
      <c r="K429" s="102"/>
      <c r="L429" s="102" t="s">
        <v>2307</v>
      </c>
      <c r="M429" s="102"/>
      <c r="N429" s="102" t="s">
        <v>2296</v>
      </c>
      <c r="O429" s="1" t="b">
        <v>1</v>
      </c>
      <c r="P429" s="102" t="s">
        <v>2321</v>
      </c>
      <c r="Q429" s="102" t="s">
        <v>167</v>
      </c>
      <c r="R429" s="104">
        <v>11.4</v>
      </c>
      <c r="S429" s="105">
        <v>0</v>
      </c>
      <c r="T429" s="102" t="s">
        <v>2329</v>
      </c>
      <c r="U429" s="104">
        <v>0</v>
      </c>
      <c r="V429" s="1"/>
      <c r="W429" s="106" t="s">
        <v>2302</v>
      </c>
      <c r="X429" s="5">
        <v>43545.72111111111</v>
      </c>
      <c r="Y429" s="133">
        <f t="shared" si="6"/>
        <v>566</v>
      </c>
    </row>
    <row r="430" spans="1:25" x14ac:dyDescent="0.3">
      <c r="A430" s="101">
        <v>553</v>
      </c>
      <c r="B430" s="102" t="s">
        <v>391</v>
      </c>
      <c r="C430" s="103">
        <v>43516.73332175926</v>
      </c>
      <c r="D430" s="102" t="s">
        <v>390</v>
      </c>
      <c r="E430" s="102" t="s">
        <v>390</v>
      </c>
      <c r="F430" s="2">
        <v>276</v>
      </c>
      <c r="G430" s="102" t="s">
        <v>427</v>
      </c>
      <c r="H430" s="2">
        <v>989</v>
      </c>
      <c r="I430" s="102" t="s">
        <v>887</v>
      </c>
      <c r="J430" s="102" t="s">
        <v>663</v>
      </c>
      <c r="K430" s="102"/>
      <c r="L430" s="102" t="s">
        <v>2294</v>
      </c>
      <c r="M430" s="102" t="s">
        <v>2434</v>
      </c>
      <c r="N430" s="102" t="s">
        <v>2296</v>
      </c>
      <c r="O430" s="1" t="b">
        <v>0</v>
      </c>
      <c r="P430" s="102" t="s">
        <v>2321</v>
      </c>
      <c r="Q430" s="102" t="s">
        <v>32</v>
      </c>
      <c r="R430" s="104">
        <v>5606.22</v>
      </c>
      <c r="S430" s="105">
        <v>1283824.3799999999</v>
      </c>
      <c r="T430" s="102" t="s">
        <v>2297</v>
      </c>
      <c r="U430" s="104">
        <v>5606.22</v>
      </c>
      <c r="V430" s="106"/>
      <c r="W430" s="106" t="s">
        <v>2328</v>
      </c>
      <c r="X430" s="5">
        <v>44061.390451388892</v>
      </c>
      <c r="Y430" s="133">
        <f t="shared" si="6"/>
        <v>276</v>
      </c>
    </row>
    <row r="431" spans="1:25" x14ac:dyDescent="0.3">
      <c r="A431" s="107">
        <v>556</v>
      </c>
      <c r="B431" s="108" t="s">
        <v>884</v>
      </c>
      <c r="C431" s="109">
        <v>43517.443483796298</v>
      </c>
      <c r="D431" s="108" t="s">
        <v>1284</v>
      </c>
      <c r="E431" s="108" t="s">
        <v>46</v>
      </c>
      <c r="F431" s="110">
        <v>570</v>
      </c>
      <c r="G431" s="108" t="s">
        <v>85</v>
      </c>
      <c r="H431" s="110">
        <v>704</v>
      </c>
      <c r="I431" s="108" t="s">
        <v>887</v>
      </c>
      <c r="J431" s="108" t="s">
        <v>765</v>
      </c>
      <c r="K431" s="108"/>
      <c r="L431" s="108" t="s">
        <v>2307</v>
      </c>
      <c r="M431" s="108"/>
      <c r="N431" s="108" t="s">
        <v>2296</v>
      </c>
      <c r="O431" s="111" t="b">
        <v>1</v>
      </c>
      <c r="P431" s="108" t="s">
        <v>2321</v>
      </c>
      <c r="Q431" s="108" t="s">
        <v>167</v>
      </c>
      <c r="R431" s="112">
        <v>3.8</v>
      </c>
      <c r="S431" s="113">
        <v>0</v>
      </c>
      <c r="T431" s="108" t="s">
        <v>2329</v>
      </c>
      <c r="U431" s="112">
        <v>0</v>
      </c>
      <c r="V431" s="111"/>
      <c r="W431" s="114" t="s">
        <v>2302</v>
      </c>
      <c r="X431" s="115">
        <v>43530.481828703705</v>
      </c>
      <c r="Y431" s="133">
        <f t="shared" si="6"/>
        <v>570</v>
      </c>
    </row>
    <row r="432" spans="1:25" x14ac:dyDescent="0.3">
      <c r="A432" s="107">
        <v>557</v>
      </c>
      <c r="B432" s="108" t="s">
        <v>884</v>
      </c>
      <c r="C432" s="109">
        <v>43517.443981481483</v>
      </c>
      <c r="D432" s="108" t="s">
        <v>1285</v>
      </c>
      <c r="E432" s="108" t="s">
        <v>46</v>
      </c>
      <c r="F432" s="110">
        <v>571</v>
      </c>
      <c r="G432" s="108" t="s">
        <v>85</v>
      </c>
      <c r="H432" s="110">
        <v>704</v>
      </c>
      <c r="I432" s="108" t="s">
        <v>887</v>
      </c>
      <c r="J432" s="108" t="s">
        <v>765</v>
      </c>
      <c r="K432" s="108"/>
      <c r="L432" s="108" t="s">
        <v>2307</v>
      </c>
      <c r="M432" s="108"/>
      <c r="N432" s="108" t="s">
        <v>2296</v>
      </c>
      <c r="O432" s="111" t="b">
        <v>1</v>
      </c>
      <c r="P432" s="108" t="s">
        <v>2321</v>
      </c>
      <c r="Q432" s="108" t="s">
        <v>167</v>
      </c>
      <c r="R432" s="112">
        <v>3.8</v>
      </c>
      <c r="S432" s="113">
        <v>0</v>
      </c>
      <c r="T432" s="108" t="s">
        <v>2329</v>
      </c>
      <c r="U432" s="112">
        <v>0</v>
      </c>
      <c r="V432" s="114"/>
      <c r="W432" s="114" t="s">
        <v>2302</v>
      </c>
      <c r="X432" s="115">
        <v>43524.453900462962</v>
      </c>
      <c r="Y432" s="133">
        <f t="shared" si="6"/>
        <v>571</v>
      </c>
    </row>
    <row r="433" spans="1:25" x14ac:dyDescent="0.3">
      <c r="A433" s="101">
        <v>558</v>
      </c>
      <c r="B433" s="102" t="s">
        <v>341</v>
      </c>
      <c r="C433" s="103">
        <v>43517.759826388887</v>
      </c>
      <c r="D433" s="102" t="s">
        <v>1243</v>
      </c>
      <c r="E433" s="102" t="s">
        <v>46</v>
      </c>
      <c r="F433" s="2">
        <v>526</v>
      </c>
      <c r="G433" s="102" t="s">
        <v>85</v>
      </c>
      <c r="H433" s="2">
        <v>687</v>
      </c>
      <c r="I433" s="102" t="s">
        <v>887</v>
      </c>
      <c r="J433" s="102" t="s">
        <v>654</v>
      </c>
      <c r="K433" s="102"/>
      <c r="L433" s="102" t="s">
        <v>2307</v>
      </c>
      <c r="M433" s="102"/>
      <c r="N433" s="102" t="s">
        <v>2296</v>
      </c>
      <c r="O433" s="1" t="b">
        <v>0</v>
      </c>
      <c r="P433" s="102" t="s">
        <v>2321</v>
      </c>
      <c r="Q433" s="102" t="s">
        <v>32</v>
      </c>
      <c r="R433" s="104">
        <v>1185.5999999999999</v>
      </c>
      <c r="S433" s="105">
        <v>217201.92000000001</v>
      </c>
      <c r="T433" s="102" t="s">
        <v>2297</v>
      </c>
      <c r="U433" s="104">
        <v>948.48</v>
      </c>
      <c r="V433" s="1"/>
      <c r="W433" s="106" t="s">
        <v>2302</v>
      </c>
      <c r="X433" s="5">
        <v>43539.632800925923</v>
      </c>
      <c r="Y433" s="133">
        <f t="shared" si="6"/>
        <v>526</v>
      </c>
    </row>
    <row r="434" spans="1:25" x14ac:dyDescent="0.3">
      <c r="A434" s="101">
        <v>559</v>
      </c>
      <c r="B434" s="102" t="s">
        <v>267</v>
      </c>
      <c r="C434" s="103">
        <v>43517.791493055556</v>
      </c>
      <c r="D434" s="102" t="s">
        <v>1257</v>
      </c>
      <c r="E434" s="102" t="s">
        <v>46</v>
      </c>
      <c r="F434" s="2">
        <v>543</v>
      </c>
      <c r="G434" s="102" t="s">
        <v>39</v>
      </c>
      <c r="H434" s="2">
        <v>65</v>
      </c>
      <c r="I434" s="102" t="s">
        <v>887</v>
      </c>
      <c r="J434" s="102" t="s">
        <v>654</v>
      </c>
      <c r="K434" s="102"/>
      <c r="L434" s="102" t="s">
        <v>2307</v>
      </c>
      <c r="M434" s="102"/>
      <c r="N434" s="102" t="s">
        <v>2296</v>
      </c>
      <c r="O434" s="1" t="b">
        <v>0</v>
      </c>
      <c r="P434" s="102" t="s">
        <v>2321</v>
      </c>
      <c r="Q434" s="102" t="s">
        <v>167</v>
      </c>
      <c r="R434" s="104">
        <v>702.05</v>
      </c>
      <c r="S434" s="105">
        <v>128615.56</v>
      </c>
      <c r="T434" s="102" t="s">
        <v>2297</v>
      </c>
      <c r="U434" s="104">
        <v>561.64</v>
      </c>
      <c r="V434" s="1"/>
      <c r="W434" s="106" t="s">
        <v>2302</v>
      </c>
      <c r="X434" s="5">
        <v>43665.573460648149</v>
      </c>
      <c r="Y434" s="133">
        <f t="shared" si="6"/>
        <v>543</v>
      </c>
    </row>
    <row r="435" spans="1:25" x14ac:dyDescent="0.3">
      <c r="A435" s="107">
        <v>560</v>
      </c>
      <c r="B435" s="108" t="s">
        <v>341</v>
      </c>
      <c r="C435" s="109">
        <v>43517.916898148149</v>
      </c>
      <c r="D435" s="108" t="s">
        <v>1267</v>
      </c>
      <c r="E435" s="108" t="s">
        <v>46</v>
      </c>
      <c r="F435" s="110">
        <v>554</v>
      </c>
      <c r="G435" s="108" t="s">
        <v>85</v>
      </c>
      <c r="H435" s="110">
        <v>769</v>
      </c>
      <c r="I435" s="108" t="s">
        <v>887</v>
      </c>
      <c r="J435" s="108" t="s">
        <v>654</v>
      </c>
      <c r="K435" s="108"/>
      <c r="L435" s="108" t="s">
        <v>2294</v>
      </c>
      <c r="M435" s="108"/>
      <c r="N435" s="108" t="s">
        <v>2296</v>
      </c>
      <c r="O435" s="111" t="b">
        <v>0</v>
      </c>
      <c r="P435" s="108" t="s">
        <v>2321</v>
      </c>
      <c r="Q435" s="108" t="s">
        <v>167</v>
      </c>
      <c r="R435" s="112">
        <v>247</v>
      </c>
      <c r="S435" s="113">
        <v>0</v>
      </c>
      <c r="T435" s="108" t="s">
        <v>2329</v>
      </c>
      <c r="U435" s="112">
        <v>0</v>
      </c>
      <c r="V435" s="111"/>
      <c r="W435" s="114" t="s">
        <v>2335</v>
      </c>
      <c r="X435" s="115">
        <v>43532.500289351854</v>
      </c>
      <c r="Y435" s="133">
        <f t="shared" si="6"/>
        <v>554</v>
      </c>
    </row>
    <row r="436" spans="1:25" x14ac:dyDescent="0.3">
      <c r="A436" s="107">
        <v>561</v>
      </c>
      <c r="B436" s="108" t="s">
        <v>125</v>
      </c>
      <c r="C436" s="109">
        <v>43518.722557870373</v>
      </c>
      <c r="D436" s="108" t="s">
        <v>440</v>
      </c>
      <c r="E436" s="108" t="s">
        <v>440</v>
      </c>
      <c r="F436" s="110">
        <v>37</v>
      </c>
      <c r="G436" s="108" t="s">
        <v>123</v>
      </c>
      <c r="H436" s="110">
        <v>685.1</v>
      </c>
      <c r="I436" s="108" t="s">
        <v>887</v>
      </c>
      <c r="J436" s="108" t="s">
        <v>654</v>
      </c>
      <c r="K436" s="108"/>
      <c r="L436" s="108" t="s">
        <v>2294</v>
      </c>
      <c r="M436" s="108" t="s">
        <v>2304</v>
      </c>
      <c r="N436" s="108" t="s">
        <v>2296</v>
      </c>
      <c r="O436" s="111" t="b">
        <v>0</v>
      </c>
      <c r="P436" s="108" t="s">
        <v>402</v>
      </c>
      <c r="Q436" s="108" t="s">
        <v>32</v>
      </c>
      <c r="R436" s="112">
        <v>14900</v>
      </c>
      <c r="S436" s="113">
        <v>3412100</v>
      </c>
      <c r="T436" s="108" t="s">
        <v>2297</v>
      </c>
      <c r="U436" s="112">
        <v>14900</v>
      </c>
      <c r="V436" s="111"/>
      <c r="W436" s="114" t="s">
        <v>2485</v>
      </c>
      <c r="X436" s="115">
        <v>44075.93854166667</v>
      </c>
      <c r="Y436" s="133">
        <f t="shared" si="6"/>
        <v>37</v>
      </c>
    </row>
    <row r="437" spans="1:25" x14ac:dyDescent="0.3">
      <c r="A437" s="101">
        <v>562</v>
      </c>
      <c r="B437" s="102" t="s">
        <v>884</v>
      </c>
      <c r="C437" s="103">
        <v>43521.374988425923</v>
      </c>
      <c r="D437" s="102" t="s">
        <v>1288</v>
      </c>
      <c r="E437" s="102" t="s">
        <v>46</v>
      </c>
      <c r="F437" s="2">
        <v>576</v>
      </c>
      <c r="G437" s="102" t="s">
        <v>85</v>
      </c>
      <c r="H437" s="2">
        <v>704</v>
      </c>
      <c r="I437" s="102" t="s">
        <v>887</v>
      </c>
      <c r="J437" s="102" t="s">
        <v>765</v>
      </c>
      <c r="K437" s="102"/>
      <c r="L437" s="102" t="s">
        <v>2307</v>
      </c>
      <c r="M437" s="102"/>
      <c r="N437" s="102" t="s">
        <v>2296</v>
      </c>
      <c r="O437" s="1" t="b">
        <v>1</v>
      </c>
      <c r="P437" s="102" t="s">
        <v>2321</v>
      </c>
      <c r="Q437" s="102" t="s">
        <v>167</v>
      </c>
      <c r="R437" s="104">
        <v>3.8</v>
      </c>
      <c r="S437" s="105">
        <v>0</v>
      </c>
      <c r="T437" s="102" t="s">
        <v>2329</v>
      </c>
      <c r="U437" s="104">
        <v>0</v>
      </c>
      <c r="V437" s="1"/>
      <c r="W437" s="106" t="s">
        <v>2302</v>
      </c>
      <c r="X437" s="5">
        <v>43525.436747685184</v>
      </c>
      <c r="Y437" s="133">
        <f t="shared" si="6"/>
        <v>576</v>
      </c>
    </row>
    <row r="438" spans="1:25" x14ac:dyDescent="0.3">
      <c r="A438" s="101">
        <v>564</v>
      </c>
      <c r="B438" s="102" t="s">
        <v>42</v>
      </c>
      <c r="C438" s="103">
        <v>43523.493391203701</v>
      </c>
      <c r="D438" s="102" t="s">
        <v>780</v>
      </c>
      <c r="E438" s="102" t="s">
        <v>46</v>
      </c>
      <c r="F438" s="2">
        <v>136</v>
      </c>
      <c r="G438" s="102" t="s">
        <v>674</v>
      </c>
      <c r="H438" s="2">
        <v>198</v>
      </c>
      <c r="I438" s="102" t="s">
        <v>887</v>
      </c>
      <c r="J438" s="102" t="s">
        <v>2293</v>
      </c>
      <c r="K438" s="102"/>
      <c r="L438" s="102" t="s">
        <v>2307</v>
      </c>
      <c r="M438" s="102"/>
      <c r="N438" s="102" t="s">
        <v>2296</v>
      </c>
      <c r="O438" s="1" t="b">
        <v>0</v>
      </c>
      <c r="P438" s="102" t="s">
        <v>2454</v>
      </c>
      <c r="Q438" s="102" t="s">
        <v>167</v>
      </c>
      <c r="R438" s="104">
        <v>38</v>
      </c>
      <c r="S438" s="105">
        <v>0</v>
      </c>
      <c r="T438" s="102" t="s">
        <v>2455</v>
      </c>
      <c r="U438" s="104">
        <v>0</v>
      </c>
      <c r="V438" s="1"/>
      <c r="W438" s="106" t="s">
        <v>2302</v>
      </c>
      <c r="X438" s="5">
        <v>43797.514062499999</v>
      </c>
      <c r="Y438" s="133">
        <f t="shared" si="6"/>
        <v>136</v>
      </c>
    </row>
    <row r="439" spans="1:25" x14ac:dyDescent="0.3">
      <c r="A439" s="107">
        <v>565</v>
      </c>
      <c r="B439" s="108" t="s">
        <v>428</v>
      </c>
      <c r="C439" s="109">
        <v>43524.558425925927</v>
      </c>
      <c r="D439" s="108" t="s">
        <v>1039</v>
      </c>
      <c r="E439" s="108" t="s">
        <v>1039</v>
      </c>
      <c r="F439" s="110">
        <v>357</v>
      </c>
      <c r="G439" s="108" t="s">
        <v>41</v>
      </c>
      <c r="H439" s="110">
        <v>997</v>
      </c>
      <c r="I439" s="108" t="s">
        <v>887</v>
      </c>
      <c r="J439" s="108" t="s">
        <v>663</v>
      </c>
      <c r="K439" s="108"/>
      <c r="L439" s="108" t="s">
        <v>2307</v>
      </c>
      <c r="M439" s="108"/>
      <c r="N439" s="108" t="s">
        <v>2296</v>
      </c>
      <c r="O439" s="111" t="b">
        <v>0</v>
      </c>
      <c r="P439" s="108" t="s">
        <v>2371</v>
      </c>
      <c r="Q439" s="108" t="s">
        <v>32</v>
      </c>
      <c r="R439" s="112">
        <v>840</v>
      </c>
      <c r="S439" s="113">
        <v>153851</v>
      </c>
      <c r="T439" s="108" t="s">
        <v>2297</v>
      </c>
      <c r="U439" s="112">
        <v>672</v>
      </c>
      <c r="V439" s="111"/>
      <c r="W439" s="114" t="s">
        <v>2302</v>
      </c>
      <c r="X439" s="115">
        <v>44056.513923611114</v>
      </c>
      <c r="Y439" s="133">
        <f t="shared" si="6"/>
        <v>357</v>
      </c>
    </row>
    <row r="440" spans="1:25" x14ac:dyDescent="0.3">
      <c r="A440" s="101">
        <v>566</v>
      </c>
      <c r="B440" s="102" t="s">
        <v>126</v>
      </c>
      <c r="C440" s="103">
        <v>43524.608946759261</v>
      </c>
      <c r="D440" s="102" t="s">
        <v>1211</v>
      </c>
      <c r="E440" s="102" t="s">
        <v>46</v>
      </c>
      <c r="F440" s="2">
        <v>494</v>
      </c>
      <c r="G440" s="102" t="s">
        <v>123</v>
      </c>
      <c r="H440" s="2">
        <v>700</v>
      </c>
      <c r="I440" s="102" t="s">
        <v>887</v>
      </c>
      <c r="J440" s="102" t="s">
        <v>663</v>
      </c>
      <c r="K440" s="102"/>
      <c r="L440" s="102" t="s">
        <v>2294</v>
      </c>
      <c r="M440" s="102" t="s">
        <v>2444</v>
      </c>
      <c r="N440" s="102" t="s">
        <v>2296</v>
      </c>
      <c r="O440" s="1" t="b">
        <v>0</v>
      </c>
      <c r="P440" s="102" t="s">
        <v>402</v>
      </c>
      <c r="Q440" s="102" t="s">
        <v>32</v>
      </c>
      <c r="R440" s="104">
        <v>2544</v>
      </c>
      <c r="S440" s="105">
        <v>524226</v>
      </c>
      <c r="T440" s="102" t="s">
        <v>2297</v>
      </c>
      <c r="U440" s="104">
        <v>2289</v>
      </c>
      <c r="V440" s="1"/>
      <c r="W440" s="106" t="s">
        <v>2302</v>
      </c>
      <c r="X440" s="5">
        <v>43606.433506944442</v>
      </c>
      <c r="Y440" s="133">
        <f t="shared" si="6"/>
        <v>494</v>
      </c>
    </row>
    <row r="441" spans="1:25" x14ac:dyDescent="0.3">
      <c r="A441" s="107">
        <v>567</v>
      </c>
      <c r="B441" s="108" t="s">
        <v>117</v>
      </c>
      <c r="C441" s="109">
        <v>43524.772083333337</v>
      </c>
      <c r="D441" s="108" t="s">
        <v>2456</v>
      </c>
      <c r="E441" s="108" t="s">
        <v>46</v>
      </c>
      <c r="F441" s="110">
        <v>567</v>
      </c>
      <c r="G441" s="108" t="s">
        <v>85</v>
      </c>
      <c r="H441" s="110">
        <v>485.1</v>
      </c>
      <c r="I441" s="108" t="s">
        <v>183</v>
      </c>
      <c r="J441" s="108" t="s">
        <v>654</v>
      </c>
      <c r="K441" s="108"/>
      <c r="L441" s="108" t="s">
        <v>2307</v>
      </c>
      <c r="M441" s="108"/>
      <c r="N441" s="108" t="s">
        <v>2296</v>
      </c>
      <c r="O441" s="111" t="b">
        <v>0</v>
      </c>
      <c r="P441" s="108" t="s">
        <v>2457</v>
      </c>
      <c r="Q441" s="108" t="s">
        <v>2319</v>
      </c>
      <c r="R441" s="112">
        <v>0</v>
      </c>
      <c r="S441" s="113">
        <v>0</v>
      </c>
      <c r="T441" s="108" t="s">
        <v>2329</v>
      </c>
      <c r="U441" s="112">
        <v>0</v>
      </c>
      <c r="V441" s="111"/>
      <c r="W441" s="114" t="s">
        <v>2458</v>
      </c>
      <c r="X441" s="115">
        <v>43524.776354166665</v>
      </c>
      <c r="Y441" s="133">
        <f t="shared" si="6"/>
        <v>567</v>
      </c>
    </row>
    <row r="442" spans="1:25" x14ac:dyDescent="0.3">
      <c r="A442" s="101">
        <v>568</v>
      </c>
      <c r="B442" s="102" t="s">
        <v>267</v>
      </c>
      <c r="C442" s="103">
        <v>43525.423854166664</v>
      </c>
      <c r="D442" s="102" t="s">
        <v>767</v>
      </c>
      <c r="E442" s="102" t="s">
        <v>767</v>
      </c>
      <c r="F442" s="2">
        <v>114</v>
      </c>
      <c r="G442" s="102" t="s">
        <v>39</v>
      </c>
      <c r="H442" s="2">
        <v>942</v>
      </c>
      <c r="I442" s="102" t="s">
        <v>887</v>
      </c>
      <c r="J442" s="102" t="s">
        <v>2293</v>
      </c>
      <c r="K442" s="102"/>
      <c r="L442" s="102" t="s">
        <v>2294</v>
      </c>
      <c r="M442" s="102" t="s">
        <v>2443</v>
      </c>
      <c r="N442" s="102" t="s">
        <v>2296</v>
      </c>
      <c r="O442" s="1" t="b">
        <v>0</v>
      </c>
      <c r="P442" s="102" t="s">
        <v>2321</v>
      </c>
      <c r="Q442" s="102" t="s">
        <v>32</v>
      </c>
      <c r="R442" s="104">
        <v>790</v>
      </c>
      <c r="S442" s="105">
        <v>144801</v>
      </c>
      <c r="T442" s="102" t="s">
        <v>2297</v>
      </c>
      <c r="U442" s="104">
        <v>632</v>
      </c>
      <c r="V442" s="1"/>
      <c r="W442" s="106" t="s">
        <v>2302</v>
      </c>
      <c r="X442" s="5">
        <v>43647.605115740742</v>
      </c>
      <c r="Y442" s="133">
        <f t="shared" si="6"/>
        <v>114</v>
      </c>
    </row>
    <row r="443" spans="1:25" x14ac:dyDescent="0.3">
      <c r="A443" s="101">
        <v>569</v>
      </c>
      <c r="B443" s="102" t="s">
        <v>87</v>
      </c>
      <c r="C443" s="103">
        <v>43525.599583333336</v>
      </c>
      <c r="D443" s="102" t="s">
        <v>423</v>
      </c>
      <c r="E443" s="102" t="s">
        <v>423</v>
      </c>
      <c r="F443" s="2">
        <v>356</v>
      </c>
      <c r="G443" s="102" t="s">
        <v>660</v>
      </c>
      <c r="H443" s="2">
        <v>979</v>
      </c>
      <c r="I443" s="102" t="s">
        <v>887</v>
      </c>
      <c r="J443" s="102" t="s">
        <v>654</v>
      </c>
      <c r="K443" s="102"/>
      <c r="L443" s="102" t="s">
        <v>2307</v>
      </c>
      <c r="M443" s="102"/>
      <c r="N443" s="102" t="s">
        <v>2296</v>
      </c>
      <c r="O443" s="1" t="b">
        <v>0</v>
      </c>
      <c r="P443" s="102" t="s">
        <v>2357</v>
      </c>
      <c r="Q443" s="102" t="s">
        <v>2319</v>
      </c>
      <c r="R443" s="104">
        <v>0</v>
      </c>
      <c r="S443" s="105">
        <v>0</v>
      </c>
      <c r="T443" s="102" t="s">
        <v>2329</v>
      </c>
      <c r="U443" s="104">
        <v>0</v>
      </c>
      <c r="V443" s="1"/>
      <c r="W443" s="106" t="s">
        <v>2328</v>
      </c>
      <c r="X443" s="5">
        <v>44056.514641203707</v>
      </c>
      <c r="Y443" s="133">
        <f t="shared" si="6"/>
        <v>356</v>
      </c>
    </row>
    <row r="444" spans="1:25" x14ac:dyDescent="0.3">
      <c r="A444" s="107">
        <v>570</v>
      </c>
      <c r="B444" s="108" t="s">
        <v>267</v>
      </c>
      <c r="C444" s="109">
        <v>43528.49322916667</v>
      </c>
      <c r="D444" s="108" t="s">
        <v>1077</v>
      </c>
      <c r="E444" s="108" t="s">
        <v>46</v>
      </c>
      <c r="F444" s="110">
        <v>388</v>
      </c>
      <c r="G444" s="108" t="s">
        <v>660</v>
      </c>
      <c r="H444" s="110">
        <v>408</v>
      </c>
      <c r="I444" s="108" t="s">
        <v>887</v>
      </c>
      <c r="J444" s="108" t="s">
        <v>654</v>
      </c>
      <c r="K444" s="108"/>
      <c r="L444" s="108" t="s">
        <v>2307</v>
      </c>
      <c r="M444" s="108"/>
      <c r="N444" s="108" t="s">
        <v>2296</v>
      </c>
      <c r="O444" s="111" t="b">
        <v>0</v>
      </c>
      <c r="P444" s="108" t="s">
        <v>2321</v>
      </c>
      <c r="Q444" s="108" t="s">
        <v>32</v>
      </c>
      <c r="R444" s="112">
        <v>1210.3</v>
      </c>
      <c r="S444" s="113">
        <v>221726.96</v>
      </c>
      <c r="T444" s="108" t="s">
        <v>2297</v>
      </c>
      <c r="U444" s="112">
        <v>968.24</v>
      </c>
      <c r="V444" s="111"/>
      <c r="W444" s="114" t="s">
        <v>2302</v>
      </c>
      <c r="X444" s="115">
        <v>43552.530509259261</v>
      </c>
      <c r="Y444" s="133">
        <f t="shared" si="6"/>
        <v>388</v>
      </c>
    </row>
    <row r="445" spans="1:25" x14ac:dyDescent="0.3">
      <c r="A445" s="107">
        <v>571</v>
      </c>
      <c r="B445" s="108" t="s">
        <v>341</v>
      </c>
      <c r="C445" s="109">
        <v>43529.553703703707</v>
      </c>
      <c r="D445" s="108" t="s">
        <v>1251</v>
      </c>
      <c r="E445" s="108" t="s">
        <v>46</v>
      </c>
      <c r="F445" s="110">
        <v>533</v>
      </c>
      <c r="G445" s="108" t="s">
        <v>123</v>
      </c>
      <c r="H445" s="110">
        <v>704</v>
      </c>
      <c r="I445" s="108" t="s">
        <v>887</v>
      </c>
      <c r="J445" s="108" t="s">
        <v>654</v>
      </c>
      <c r="K445" s="108"/>
      <c r="L445" s="108" t="s">
        <v>2307</v>
      </c>
      <c r="M445" s="108"/>
      <c r="N445" s="108" t="s">
        <v>2296</v>
      </c>
      <c r="O445" s="111" t="b">
        <v>0</v>
      </c>
      <c r="P445" s="108" t="s">
        <v>2321</v>
      </c>
      <c r="Q445" s="108" t="s">
        <v>32</v>
      </c>
      <c r="R445" s="112">
        <v>98.8</v>
      </c>
      <c r="S445" s="113">
        <v>0</v>
      </c>
      <c r="T445" s="108" t="s">
        <v>2329</v>
      </c>
      <c r="U445" s="112">
        <v>0</v>
      </c>
      <c r="V445" s="114"/>
      <c r="W445" s="114" t="s">
        <v>2302</v>
      </c>
      <c r="X445" s="115">
        <v>43560.713495370372</v>
      </c>
      <c r="Y445" s="133">
        <f t="shared" si="6"/>
        <v>533</v>
      </c>
    </row>
    <row r="446" spans="1:25" x14ac:dyDescent="0.3">
      <c r="A446" s="101">
        <v>573</v>
      </c>
      <c r="B446" s="102" t="s">
        <v>126</v>
      </c>
      <c r="C446" s="103">
        <v>43530.537511574075</v>
      </c>
      <c r="D446" s="102" t="s">
        <v>1294</v>
      </c>
      <c r="E446" s="102" t="s">
        <v>46</v>
      </c>
      <c r="F446" s="2">
        <v>584</v>
      </c>
      <c r="G446" s="102" t="s">
        <v>123</v>
      </c>
      <c r="H446" s="2">
        <v>2021</v>
      </c>
      <c r="I446" s="102" t="s">
        <v>887</v>
      </c>
      <c r="J446" s="102" t="s">
        <v>654</v>
      </c>
      <c r="K446" s="102"/>
      <c r="L446" s="102" t="s">
        <v>2307</v>
      </c>
      <c r="M446" s="102"/>
      <c r="N446" s="102" t="s">
        <v>2296</v>
      </c>
      <c r="O446" s="1" t="b">
        <v>0</v>
      </c>
      <c r="P446" s="102" t="s">
        <v>402</v>
      </c>
      <c r="Q446" s="102" t="s">
        <v>167</v>
      </c>
      <c r="R446" s="104">
        <v>244.63</v>
      </c>
      <c r="S446" s="105">
        <v>0</v>
      </c>
      <c r="T446" s="102" t="s">
        <v>2329</v>
      </c>
      <c r="U446" s="104">
        <v>0</v>
      </c>
      <c r="V446" s="1"/>
      <c r="W446" s="106" t="s">
        <v>2302</v>
      </c>
      <c r="X446" s="5">
        <v>43567.026724537034</v>
      </c>
      <c r="Y446" s="133">
        <f t="shared" si="6"/>
        <v>584</v>
      </c>
    </row>
    <row r="447" spans="1:25" x14ac:dyDescent="0.3">
      <c r="A447" s="107">
        <v>574</v>
      </c>
      <c r="B447" s="108" t="s">
        <v>131</v>
      </c>
      <c r="C447" s="109">
        <v>43530.551134259258</v>
      </c>
      <c r="D447" s="108" t="s">
        <v>2459</v>
      </c>
      <c r="E447" s="108" t="s">
        <v>46</v>
      </c>
      <c r="F447" s="110">
        <v>589</v>
      </c>
      <c r="G447" s="108" t="s">
        <v>85</v>
      </c>
      <c r="H447" s="110">
        <v>81</v>
      </c>
      <c r="I447" s="108" t="s">
        <v>887</v>
      </c>
      <c r="J447" s="108" t="s">
        <v>654</v>
      </c>
      <c r="K447" s="108"/>
      <c r="L447" s="108" t="s">
        <v>2307</v>
      </c>
      <c r="M447" s="108"/>
      <c r="N447" s="108" t="s">
        <v>2296</v>
      </c>
      <c r="O447" s="111" t="b">
        <v>0</v>
      </c>
      <c r="P447" s="108" t="s">
        <v>2357</v>
      </c>
      <c r="Q447" s="108" t="s">
        <v>167</v>
      </c>
      <c r="R447" s="112">
        <v>363</v>
      </c>
      <c r="S447" s="113">
        <v>0</v>
      </c>
      <c r="T447" s="108" t="s">
        <v>2329</v>
      </c>
      <c r="U447" s="112">
        <v>0</v>
      </c>
      <c r="V447" s="111"/>
      <c r="W447" s="114" t="s">
        <v>2302</v>
      </c>
      <c r="X447" s="115">
        <v>43535.788958333331</v>
      </c>
      <c r="Y447" s="133">
        <f t="shared" si="6"/>
        <v>589</v>
      </c>
    </row>
    <row r="448" spans="1:25" x14ac:dyDescent="0.3">
      <c r="A448" s="107">
        <v>575</v>
      </c>
      <c r="B448" s="108" t="s">
        <v>205</v>
      </c>
      <c r="C448" s="109">
        <v>43530.580196759256</v>
      </c>
      <c r="D448" s="108" t="s">
        <v>487</v>
      </c>
      <c r="E448" s="108" t="s">
        <v>487</v>
      </c>
      <c r="F448" s="110">
        <v>559</v>
      </c>
      <c r="G448" s="108" t="s">
        <v>39</v>
      </c>
      <c r="H448" s="110">
        <v>621</v>
      </c>
      <c r="I448" s="108" t="s">
        <v>887</v>
      </c>
      <c r="J448" s="108" t="s">
        <v>654</v>
      </c>
      <c r="K448" s="108"/>
      <c r="L448" s="108" t="s">
        <v>2307</v>
      </c>
      <c r="M448" s="108"/>
      <c r="N448" s="108" t="s">
        <v>2296</v>
      </c>
      <c r="O448" s="111" t="b">
        <v>0</v>
      </c>
      <c r="P448" s="108" t="s">
        <v>2343</v>
      </c>
      <c r="Q448" s="108" t="s">
        <v>167</v>
      </c>
      <c r="R448" s="112">
        <v>1940</v>
      </c>
      <c r="S448" s="113">
        <v>399834</v>
      </c>
      <c r="T448" s="108" t="s">
        <v>2297</v>
      </c>
      <c r="U448" s="112">
        <v>1746</v>
      </c>
      <c r="V448" s="111"/>
      <c r="W448" s="114" t="s">
        <v>2302</v>
      </c>
      <c r="X448" s="115">
        <v>43692.425555555557</v>
      </c>
      <c r="Y448" s="133">
        <f t="shared" si="6"/>
        <v>559</v>
      </c>
    </row>
    <row r="449" spans="1:25" x14ac:dyDescent="0.3">
      <c r="A449" s="107">
        <v>576</v>
      </c>
      <c r="B449" s="108" t="s">
        <v>310</v>
      </c>
      <c r="C449" s="109">
        <v>43535.514675925922</v>
      </c>
      <c r="D449" s="108" t="s">
        <v>1304</v>
      </c>
      <c r="E449" s="108" t="s">
        <v>46</v>
      </c>
      <c r="F449" s="110">
        <v>595</v>
      </c>
      <c r="G449" s="108" t="s">
        <v>85</v>
      </c>
      <c r="H449" s="110">
        <v>843</v>
      </c>
      <c r="I449" s="108" t="s">
        <v>887</v>
      </c>
      <c r="J449" s="108" t="s">
        <v>663</v>
      </c>
      <c r="K449" s="108"/>
      <c r="L449" s="108" t="s">
        <v>2294</v>
      </c>
      <c r="M449" s="108"/>
      <c r="N449" s="108" t="s">
        <v>2296</v>
      </c>
      <c r="O449" s="111" t="b">
        <v>0</v>
      </c>
      <c r="P449" s="108" t="s">
        <v>2321</v>
      </c>
      <c r="Q449" s="108" t="s">
        <v>32</v>
      </c>
      <c r="R449" s="112">
        <v>1141</v>
      </c>
      <c r="S449" s="113">
        <v>209057</v>
      </c>
      <c r="T449" s="108" t="s">
        <v>2297</v>
      </c>
      <c r="U449" s="112">
        <v>913</v>
      </c>
      <c r="V449" s="111"/>
      <c r="W449" s="114" t="s">
        <v>2302</v>
      </c>
      <c r="X449" s="115">
        <v>43616.541192129633</v>
      </c>
      <c r="Y449" s="133">
        <f t="shared" si="6"/>
        <v>595</v>
      </c>
    </row>
    <row r="450" spans="1:25" x14ac:dyDescent="0.3">
      <c r="A450" s="101">
        <v>577</v>
      </c>
      <c r="B450" s="102" t="s">
        <v>341</v>
      </c>
      <c r="C450" s="103">
        <v>43535.594305555554</v>
      </c>
      <c r="D450" s="102" t="s">
        <v>1267</v>
      </c>
      <c r="E450" s="102" t="s">
        <v>46</v>
      </c>
      <c r="F450" s="2">
        <v>554</v>
      </c>
      <c r="G450" s="102" t="s">
        <v>85</v>
      </c>
      <c r="H450" s="2">
        <v>769</v>
      </c>
      <c r="I450" s="102" t="s">
        <v>887</v>
      </c>
      <c r="J450" s="102" t="s">
        <v>654</v>
      </c>
      <c r="K450" s="102"/>
      <c r="L450" s="102" t="s">
        <v>2307</v>
      </c>
      <c r="M450" s="102"/>
      <c r="N450" s="102" t="s">
        <v>2296</v>
      </c>
      <c r="O450" s="1" t="b">
        <v>0</v>
      </c>
      <c r="P450" s="102" t="s">
        <v>2321</v>
      </c>
      <c r="Q450" s="102" t="s">
        <v>167</v>
      </c>
      <c r="R450" s="104">
        <v>271.7</v>
      </c>
      <c r="S450" s="105">
        <v>0</v>
      </c>
      <c r="T450" s="102" t="s">
        <v>2329</v>
      </c>
      <c r="U450" s="104">
        <v>0</v>
      </c>
      <c r="V450" s="1"/>
      <c r="W450" s="106" t="s">
        <v>2302</v>
      </c>
      <c r="X450" s="5">
        <v>43550.580312500002</v>
      </c>
      <c r="Y450" s="133">
        <f t="shared" ref="Y450:Y513" si="7">VLOOKUP(F450,h_project,1,FALSE)</f>
        <v>554</v>
      </c>
    </row>
    <row r="451" spans="1:25" x14ac:dyDescent="0.3">
      <c r="A451" s="101">
        <v>578</v>
      </c>
      <c r="B451" s="102" t="s">
        <v>205</v>
      </c>
      <c r="C451" s="103">
        <v>43536.887372685182</v>
      </c>
      <c r="D451" s="102" t="s">
        <v>2460</v>
      </c>
      <c r="E451" s="102" t="s">
        <v>492</v>
      </c>
      <c r="F451" s="2">
        <v>563</v>
      </c>
      <c r="G451" s="102" t="s">
        <v>427</v>
      </c>
      <c r="H451" s="2">
        <v>3002</v>
      </c>
      <c r="I451" s="102" t="s">
        <v>887</v>
      </c>
      <c r="J451" s="102" t="s">
        <v>663</v>
      </c>
      <c r="K451" s="102"/>
      <c r="L451" s="102" t="s">
        <v>2307</v>
      </c>
      <c r="M451" s="102"/>
      <c r="N451" s="102" t="s">
        <v>2296</v>
      </c>
      <c r="O451" s="1" t="b">
        <v>0</v>
      </c>
      <c r="P451" s="102" t="s">
        <v>2343</v>
      </c>
      <c r="Q451" s="102" t="s">
        <v>167</v>
      </c>
      <c r="R451" s="104">
        <v>12266</v>
      </c>
      <c r="S451" s="105">
        <v>2808914</v>
      </c>
      <c r="T451" s="102" t="s">
        <v>2297</v>
      </c>
      <c r="U451" s="104">
        <v>12266</v>
      </c>
      <c r="V451" s="1"/>
      <c r="W451" s="106" t="s">
        <v>2302</v>
      </c>
      <c r="X451" s="5">
        <v>43593.403425925928</v>
      </c>
      <c r="Y451" s="133">
        <f t="shared" si="7"/>
        <v>563</v>
      </c>
    </row>
    <row r="452" spans="1:25" x14ac:dyDescent="0.3">
      <c r="A452" s="107">
        <v>579</v>
      </c>
      <c r="B452" s="108" t="s">
        <v>126</v>
      </c>
      <c r="C452" s="109">
        <v>43537.586446759262</v>
      </c>
      <c r="D452" s="108" t="s">
        <v>1108</v>
      </c>
      <c r="E452" s="108" t="s">
        <v>1108</v>
      </c>
      <c r="F452" s="110">
        <v>409</v>
      </c>
      <c r="G452" s="108" t="s">
        <v>123</v>
      </c>
      <c r="H452" s="110">
        <v>921</v>
      </c>
      <c r="I452" s="108" t="s">
        <v>887</v>
      </c>
      <c r="J452" s="108" t="s">
        <v>663</v>
      </c>
      <c r="K452" s="108"/>
      <c r="L452" s="108" t="s">
        <v>2294</v>
      </c>
      <c r="M452" s="108" t="s">
        <v>2461</v>
      </c>
      <c r="N452" s="108" t="s">
        <v>2296</v>
      </c>
      <c r="O452" s="111" t="b">
        <v>0</v>
      </c>
      <c r="P452" s="108" t="s">
        <v>402</v>
      </c>
      <c r="Q452" s="108"/>
      <c r="R452" s="112">
        <v>0</v>
      </c>
      <c r="S452" s="113">
        <v>0</v>
      </c>
      <c r="T452" s="108" t="s">
        <v>2297</v>
      </c>
      <c r="U452" s="112">
        <v>0</v>
      </c>
      <c r="V452" s="111"/>
      <c r="W452" s="114" t="s">
        <v>2328</v>
      </c>
      <c r="X452" s="115">
        <v>43635.407881944448</v>
      </c>
      <c r="Y452" s="133" t="e">
        <f t="shared" si="7"/>
        <v>#N/A</v>
      </c>
    </row>
    <row r="453" spans="1:25" x14ac:dyDescent="0.3">
      <c r="A453" s="101">
        <v>580</v>
      </c>
      <c r="B453" s="102" t="s">
        <v>282</v>
      </c>
      <c r="C453" s="103">
        <v>43538.479432870372</v>
      </c>
      <c r="D453" s="102" t="s">
        <v>1322</v>
      </c>
      <c r="E453" s="102" t="s">
        <v>1322</v>
      </c>
      <c r="F453" s="2">
        <v>613</v>
      </c>
      <c r="G453" s="102" t="s">
        <v>123</v>
      </c>
      <c r="H453" s="2">
        <v>944</v>
      </c>
      <c r="I453" s="102" t="s">
        <v>887</v>
      </c>
      <c r="J453" s="102" t="s">
        <v>654</v>
      </c>
      <c r="K453" s="102"/>
      <c r="L453" s="102" t="s">
        <v>2307</v>
      </c>
      <c r="M453" s="102"/>
      <c r="N453" s="102" t="s">
        <v>2296</v>
      </c>
      <c r="O453" s="1" t="b">
        <v>0</v>
      </c>
      <c r="P453" s="102" t="s">
        <v>2387</v>
      </c>
      <c r="Q453" s="102"/>
      <c r="R453" s="104">
        <v>0</v>
      </c>
      <c r="S453" s="105">
        <v>0</v>
      </c>
      <c r="T453" s="102"/>
      <c r="U453" s="104">
        <v>0</v>
      </c>
      <c r="V453" s="1"/>
      <c r="W453" s="106" t="s">
        <v>2328</v>
      </c>
      <c r="X453" s="5">
        <v>43775.510474537034</v>
      </c>
      <c r="Y453" s="133" t="e">
        <f t="shared" si="7"/>
        <v>#N/A</v>
      </c>
    </row>
    <row r="454" spans="1:25" x14ac:dyDescent="0.3">
      <c r="A454" s="107">
        <v>581</v>
      </c>
      <c r="B454" s="108" t="s">
        <v>57</v>
      </c>
      <c r="C454" s="109">
        <v>43538.531840277778</v>
      </c>
      <c r="D454" s="108" t="s">
        <v>1201</v>
      </c>
      <c r="E454" s="108" t="s">
        <v>46</v>
      </c>
      <c r="F454" s="110">
        <v>487</v>
      </c>
      <c r="G454" s="108" t="s">
        <v>123</v>
      </c>
      <c r="H454" s="110">
        <v>733</v>
      </c>
      <c r="I454" s="108" t="s">
        <v>887</v>
      </c>
      <c r="J454" s="108" t="s">
        <v>654</v>
      </c>
      <c r="K454" s="108"/>
      <c r="L454" s="108" t="s">
        <v>2307</v>
      </c>
      <c r="M454" s="108"/>
      <c r="N454" s="108" t="s">
        <v>2296</v>
      </c>
      <c r="O454" s="111" t="b">
        <v>0</v>
      </c>
      <c r="P454" s="108" t="s">
        <v>2462</v>
      </c>
      <c r="Q454" s="108" t="s">
        <v>32</v>
      </c>
      <c r="R454" s="112">
        <v>834.83</v>
      </c>
      <c r="S454" s="113">
        <v>152937.65</v>
      </c>
      <c r="T454" s="108" t="s">
        <v>2297</v>
      </c>
      <c r="U454" s="112">
        <v>667.85</v>
      </c>
      <c r="V454" s="111"/>
      <c r="W454" s="114" t="s">
        <v>2302</v>
      </c>
      <c r="X454" s="115">
        <v>43556.693020833336</v>
      </c>
      <c r="Y454" s="133">
        <f t="shared" si="7"/>
        <v>487</v>
      </c>
    </row>
    <row r="455" spans="1:25" x14ac:dyDescent="0.3">
      <c r="A455" s="107">
        <v>582</v>
      </c>
      <c r="B455" s="108" t="s">
        <v>87</v>
      </c>
      <c r="C455" s="109">
        <v>43538.813888888886</v>
      </c>
      <c r="D455" s="108" t="s">
        <v>499</v>
      </c>
      <c r="E455" s="108" t="s">
        <v>499</v>
      </c>
      <c r="F455" s="110">
        <v>577</v>
      </c>
      <c r="G455" s="108" t="s">
        <v>39</v>
      </c>
      <c r="H455" s="110">
        <v>781</v>
      </c>
      <c r="I455" s="108" t="s">
        <v>887</v>
      </c>
      <c r="J455" s="108" t="s">
        <v>663</v>
      </c>
      <c r="K455" s="108"/>
      <c r="L455" s="108" t="s">
        <v>2307</v>
      </c>
      <c r="M455" s="108"/>
      <c r="N455" s="108" t="s">
        <v>2296</v>
      </c>
      <c r="O455" s="111" t="b">
        <v>0</v>
      </c>
      <c r="P455" s="108" t="s">
        <v>2463</v>
      </c>
      <c r="Q455" s="108" t="s">
        <v>167</v>
      </c>
      <c r="R455" s="112">
        <v>12842</v>
      </c>
      <c r="S455" s="113">
        <v>2940889</v>
      </c>
      <c r="T455" s="108" t="s">
        <v>2297</v>
      </c>
      <c r="U455" s="112">
        <v>12842</v>
      </c>
      <c r="V455" s="111"/>
      <c r="W455" s="111" t="s">
        <v>2302</v>
      </c>
      <c r="X455" s="115">
        <v>43600.452314814815</v>
      </c>
      <c r="Y455" s="133">
        <f t="shared" si="7"/>
        <v>577</v>
      </c>
    </row>
    <row r="456" spans="1:25" x14ac:dyDescent="0.3">
      <c r="A456" s="101">
        <v>583</v>
      </c>
      <c r="B456" s="102" t="s">
        <v>282</v>
      </c>
      <c r="C456" s="103">
        <v>43539.679270833331</v>
      </c>
      <c r="D456" s="102" t="s">
        <v>2383</v>
      </c>
      <c r="E456" s="102" t="s">
        <v>46</v>
      </c>
      <c r="F456" s="2">
        <v>249</v>
      </c>
      <c r="G456" s="102" t="s">
        <v>85</v>
      </c>
      <c r="H456" s="2">
        <v>588</v>
      </c>
      <c r="I456" s="102" t="s">
        <v>887</v>
      </c>
      <c r="J456" s="102" t="s">
        <v>2293</v>
      </c>
      <c r="K456" s="102"/>
      <c r="L456" s="102" t="s">
        <v>2294</v>
      </c>
      <c r="M456" s="102" t="s">
        <v>2464</v>
      </c>
      <c r="N456" s="102" t="s">
        <v>2296</v>
      </c>
      <c r="O456" s="1" t="b">
        <v>0</v>
      </c>
      <c r="P456" s="102" t="s">
        <v>2462</v>
      </c>
      <c r="Q456" s="102" t="s">
        <v>167</v>
      </c>
      <c r="R456" s="104">
        <v>125.4</v>
      </c>
      <c r="S456" s="105">
        <v>0</v>
      </c>
      <c r="T456" s="102" t="s">
        <v>2329</v>
      </c>
      <c r="U456" s="104">
        <v>0</v>
      </c>
      <c r="V456" s="1"/>
      <c r="W456" s="106" t="s">
        <v>2425</v>
      </c>
      <c r="X456" s="5">
        <v>43572.785868055558</v>
      </c>
      <c r="Y456" s="133">
        <f t="shared" si="7"/>
        <v>249</v>
      </c>
    </row>
    <row r="457" spans="1:25" x14ac:dyDescent="0.3">
      <c r="A457" s="107">
        <v>584</v>
      </c>
      <c r="B457" s="108" t="s">
        <v>282</v>
      </c>
      <c r="C457" s="109">
        <v>43539.682430555556</v>
      </c>
      <c r="D457" s="108" t="s">
        <v>1095</v>
      </c>
      <c r="E457" s="108" t="s">
        <v>46</v>
      </c>
      <c r="F457" s="110">
        <v>399</v>
      </c>
      <c r="G457" s="108" t="s">
        <v>85</v>
      </c>
      <c r="H457" s="110">
        <v>588</v>
      </c>
      <c r="I457" s="108" t="s">
        <v>887</v>
      </c>
      <c r="J457" s="108" t="s">
        <v>654</v>
      </c>
      <c r="K457" s="108"/>
      <c r="L457" s="108" t="s">
        <v>2294</v>
      </c>
      <c r="M457" s="108" t="s">
        <v>2448</v>
      </c>
      <c r="N457" s="108" t="s">
        <v>2296</v>
      </c>
      <c r="O457" s="111" t="b">
        <v>0</v>
      </c>
      <c r="P457" s="108" t="s">
        <v>2462</v>
      </c>
      <c r="Q457" s="108"/>
      <c r="R457" s="112">
        <v>82</v>
      </c>
      <c r="S457" s="113">
        <v>0</v>
      </c>
      <c r="T457" s="108" t="s">
        <v>2329</v>
      </c>
      <c r="U457" s="112">
        <v>0</v>
      </c>
      <c r="V457" s="111"/>
      <c r="W457" s="114" t="s">
        <v>2425</v>
      </c>
      <c r="X457" s="115">
        <v>43572.790625000001</v>
      </c>
      <c r="Y457" s="133">
        <f t="shared" si="7"/>
        <v>399</v>
      </c>
    </row>
    <row r="458" spans="1:25" x14ac:dyDescent="0.3">
      <c r="A458" s="101">
        <v>585</v>
      </c>
      <c r="B458" s="102" t="s">
        <v>282</v>
      </c>
      <c r="C458" s="103">
        <v>43544.554490740738</v>
      </c>
      <c r="D458" s="102" t="s">
        <v>380</v>
      </c>
      <c r="E458" s="102" t="s">
        <v>380</v>
      </c>
      <c r="F458" s="2">
        <v>254</v>
      </c>
      <c r="G458" s="102" t="s">
        <v>123</v>
      </c>
      <c r="H458" s="2">
        <v>805</v>
      </c>
      <c r="I458" s="102" t="s">
        <v>887</v>
      </c>
      <c r="J458" s="102" t="s">
        <v>654</v>
      </c>
      <c r="K458" s="102"/>
      <c r="L458" s="102" t="s">
        <v>2307</v>
      </c>
      <c r="M458" s="102"/>
      <c r="N458" s="102" t="s">
        <v>2296</v>
      </c>
      <c r="O458" s="1" t="b">
        <v>0</v>
      </c>
      <c r="P458" s="102" t="s">
        <v>2387</v>
      </c>
      <c r="Q458" s="102" t="s">
        <v>32</v>
      </c>
      <c r="R458" s="104">
        <v>2213.5</v>
      </c>
      <c r="S458" s="105">
        <v>456202.35</v>
      </c>
      <c r="T458" s="102" t="s">
        <v>2297</v>
      </c>
      <c r="U458" s="104">
        <v>1992.15</v>
      </c>
      <c r="V458" s="1"/>
      <c r="W458" s="106" t="s">
        <v>2302</v>
      </c>
      <c r="X458" s="5">
        <v>43766.670416666668</v>
      </c>
      <c r="Y458" s="133">
        <f t="shared" si="7"/>
        <v>254</v>
      </c>
    </row>
    <row r="459" spans="1:25" x14ac:dyDescent="0.3">
      <c r="A459" s="101">
        <v>586</v>
      </c>
      <c r="B459" s="102" t="s">
        <v>117</v>
      </c>
      <c r="C459" s="103">
        <v>43544.679189814815</v>
      </c>
      <c r="D459" s="102" t="s">
        <v>1219</v>
      </c>
      <c r="E459" s="102" t="s">
        <v>46</v>
      </c>
      <c r="F459" s="2">
        <v>504</v>
      </c>
      <c r="G459" s="102" t="s">
        <v>85</v>
      </c>
      <c r="H459" s="2">
        <v>478</v>
      </c>
      <c r="I459" s="102" t="s">
        <v>887</v>
      </c>
      <c r="J459" s="102" t="s">
        <v>663</v>
      </c>
      <c r="K459" s="102"/>
      <c r="L459" s="102" t="s">
        <v>2307</v>
      </c>
      <c r="M459" s="102"/>
      <c r="N459" s="102" t="s">
        <v>2296</v>
      </c>
      <c r="O459" s="1" t="b">
        <v>0</v>
      </c>
      <c r="P459" s="102" t="s">
        <v>2371</v>
      </c>
      <c r="Q459" s="102" t="s">
        <v>32</v>
      </c>
      <c r="R459" s="104">
        <v>2519</v>
      </c>
      <c r="S459" s="105">
        <v>519248</v>
      </c>
      <c r="T459" s="102" t="s">
        <v>2297</v>
      </c>
      <c r="U459" s="104">
        <v>2267</v>
      </c>
      <c r="V459" s="1"/>
      <c r="W459" s="106" t="s">
        <v>2302</v>
      </c>
      <c r="X459" s="5">
        <v>43620.668506944443</v>
      </c>
      <c r="Y459" s="133">
        <f t="shared" si="7"/>
        <v>504</v>
      </c>
    </row>
    <row r="460" spans="1:25" x14ac:dyDescent="0.3">
      <c r="A460" s="101">
        <v>587</v>
      </c>
      <c r="B460" s="102" t="s">
        <v>117</v>
      </c>
      <c r="C460" s="103">
        <v>43544.680219907408</v>
      </c>
      <c r="D460" s="102" t="s">
        <v>1220</v>
      </c>
      <c r="E460" s="102" t="s">
        <v>46</v>
      </c>
      <c r="F460" s="2">
        <v>506</v>
      </c>
      <c r="G460" s="102" t="s">
        <v>85</v>
      </c>
      <c r="H460" s="2">
        <v>1000</v>
      </c>
      <c r="I460" s="102" t="s">
        <v>887</v>
      </c>
      <c r="J460" s="102" t="s">
        <v>654</v>
      </c>
      <c r="K460" s="102"/>
      <c r="L460" s="102" t="s">
        <v>2307</v>
      </c>
      <c r="M460" s="102"/>
      <c r="N460" s="102" t="s">
        <v>2296</v>
      </c>
      <c r="O460" s="1" t="b">
        <v>0</v>
      </c>
      <c r="P460" s="102" t="s">
        <v>2371</v>
      </c>
      <c r="Q460" s="102" t="s">
        <v>32</v>
      </c>
      <c r="R460" s="104">
        <v>6545.5</v>
      </c>
      <c r="S460" s="105">
        <v>1498919.5</v>
      </c>
      <c r="T460" s="102" t="s">
        <v>2297</v>
      </c>
      <c r="U460" s="104">
        <v>6545.5</v>
      </c>
      <c r="V460" s="1"/>
      <c r="W460" s="106" t="s">
        <v>2302</v>
      </c>
      <c r="X460" s="5">
        <v>43697.520370370374</v>
      </c>
      <c r="Y460" s="133">
        <f t="shared" si="7"/>
        <v>506</v>
      </c>
    </row>
    <row r="461" spans="1:25" x14ac:dyDescent="0.3">
      <c r="A461" s="107">
        <v>588</v>
      </c>
      <c r="B461" s="108" t="s">
        <v>2419</v>
      </c>
      <c r="C461" s="109">
        <v>43545.505509259259</v>
      </c>
      <c r="D461" s="108" t="s">
        <v>1295</v>
      </c>
      <c r="E461" s="108" t="s">
        <v>46</v>
      </c>
      <c r="F461" s="110">
        <v>585</v>
      </c>
      <c r="G461" s="108" t="s">
        <v>84</v>
      </c>
      <c r="H461" s="110">
        <v>645</v>
      </c>
      <c r="I461" s="108" t="s">
        <v>887</v>
      </c>
      <c r="J461" s="108" t="s">
        <v>654</v>
      </c>
      <c r="K461" s="108"/>
      <c r="L461" s="108" t="s">
        <v>2307</v>
      </c>
      <c r="M461" s="108"/>
      <c r="N461" s="108" t="s">
        <v>2296</v>
      </c>
      <c r="O461" s="111" t="b">
        <v>0</v>
      </c>
      <c r="P461" s="108" t="s">
        <v>2463</v>
      </c>
      <c r="Q461" s="108" t="s">
        <v>167</v>
      </c>
      <c r="R461" s="112">
        <v>736.57</v>
      </c>
      <c r="S461" s="113">
        <v>134939.62400000001</v>
      </c>
      <c r="T461" s="108" t="s">
        <v>2297</v>
      </c>
      <c r="U461" s="112">
        <v>589.25599999999997</v>
      </c>
      <c r="V461" s="111"/>
      <c r="W461" s="114" t="s">
        <v>2302</v>
      </c>
      <c r="X461" s="115">
        <v>43563.759062500001</v>
      </c>
      <c r="Y461" s="133">
        <f t="shared" si="7"/>
        <v>585</v>
      </c>
    </row>
    <row r="462" spans="1:25" x14ac:dyDescent="0.3">
      <c r="A462" s="101">
        <v>589</v>
      </c>
      <c r="B462" s="102" t="s">
        <v>209</v>
      </c>
      <c r="C462" s="103">
        <v>43545.510995370372</v>
      </c>
      <c r="D462" s="102" t="s">
        <v>1102</v>
      </c>
      <c r="E462" s="102" t="s">
        <v>46</v>
      </c>
      <c r="F462" s="2">
        <v>405</v>
      </c>
      <c r="G462" s="102" t="s">
        <v>660</v>
      </c>
      <c r="H462" s="2">
        <v>1028</v>
      </c>
      <c r="I462" s="102" t="s">
        <v>887</v>
      </c>
      <c r="J462" s="102" t="s">
        <v>654</v>
      </c>
      <c r="K462" s="102"/>
      <c r="L462" s="102" t="s">
        <v>2307</v>
      </c>
      <c r="M462" s="102"/>
      <c r="N462" s="102" t="s">
        <v>2296</v>
      </c>
      <c r="O462" s="1" t="b">
        <v>0</v>
      </c>
      <c r="P462" s="102" t="s">
        <v>2371</v>
      </c>
      <c r="Q462" s="102" t="s">
        <v>32</v>
      </c>
      <c r="R462" s="104">
        <v>4199</v>
      </c>
      <c r="S462" s="105">
        <v>961571</v>
      </c>
      <c r="T462" s="102" t="s">
        <v>2297</v>
      </c>
      <c r="U462" s="104">
        <v>4199</v>
      </c>
      <c r="V462" s="1"/>
      <c r="W462" s="106" t="s">
        <v>2302</v>
      </c>
      <c r="X462" s="5">
        <v>43706.502002314817</v>
      </c>
      <c r="Y462" s="133">
        <f t="shared" si="7"/>
        <v>405</v>
      </c>
    </row>
    <row r="463" spans="1:25" x14ac:dyDescent="0.3">
      <c r="A463" s="107">
        <v>590</v>
      </c>
      <c r="B463" s="108" t="s">
        <v>209</v>
      </c>
      <c r="C463" s="109">
        <v>43545.511504629627</v>
      </c>
      <c r="D463" s="108" t="s">
        <v>494</v>
      </c>
      <c r="E463" s="108" t="s">
        <v>494</v>
      </c>
      <c r="F463" s="110">
        <v>565</v>
      </c>
      <c r="G463" s="108" t="s">
        <v>85</v>
      </c>
      <c r="H463" s="110">
        <v>983</v>
      </c>
      <c r="I463" s="108" t="s">
        <v>887</v>
      </c>
      <c r="J463" s="108" t="s">
        <v>654</v>
      </c>
      <c r="K463" s="108"/>
      <c r="L463" s="108" t="s">
        <v>2307</v>
      </c>
      <c r="M463" s="108"/>
      <c r="N463" s="108" t="s">
        <v>2296</v>
      </c>
      <c r="O463" s="111" t="b">
        <v>0</v>
      </c>
      <c r="P463" s="108" t="s">
        <v>2371</v>
      </c>
      <c r="Q463" s="108" t="s">
        <v>167</v>
      </c>
      <c r="R463" s="112">
        <v>17157</v>
      </c>
      <c r="S463" s="113">
        <v>3928953</v>
      </c>
      <c r="T463" s="108" t="s">
        <v>2297</v>
      </c>
      <c r="U463" s="112">
        <v>17157</v>
      </c>
      <c r="V463" s="111"/>
      <c r="W463" s="114" t="s">
        <v>2302</v>
      </c>
      <c r="X463" s="115">
        <v>43593.637442129628</v>
      </c>
      <c r="Y463" s="133">
        <f t="shared" si="7"/>
        <v>565</v>
      </c>
    </row>
    <row r="464" spans="1:25" x14ac:dyDescent="0.3">
      <c r="A464" s="101">
        <v>592</v>
      </c>
      <c r="B464" s="102" t="s">
        <v>282</v>
      </c>
      <c r="C464" s="103">
        <v>43545.812523148146</v>
      </c>
      <c r="D464" s="102" t="s">
        <v>1307</v>
      </c>
      <c r="E464" s="102" t="s">
        <v>1307</v>
      </c>
      <c r="F464" s="2">
        <v>603</v>
      </c>
      <c r="G464" s="102" t="s">
        <v>55</v>
      </c>
      <c r="H464" s="2">
        <v>944.1</v>
      </c>
      <c r="I464" s="102" t="s">
        <v>6617</v>
      </c>
      <c r="J464" s="102" t="s">
        <v>663</v>
      </c>
      <c r="K464" s="102"/>
      <c r="L464" s="102" t="s">
        <v>2294</v>
      </c>
      <c r="M464" s="102" t="s">
        <v>2465</v>
      </c>
      <c r="N464" s="102" t="s">
        <v>2296</v>
      </c>
      <c r="O464" s="1" t="b">
        <v>0</v>
      </c>
      <c r="P464" s="102" t="s">
        <v>2387</v>
      </c>
      <c r="Q464" s="102" t="s">
        <v>167</v>
      </c>
      <c r="R464" s="104">
        <v>9729.73</v>
      </c>
      <c r="S464" s="105">
        <v>2228108.17</v>
      </c>
      <c r="T464" s="102" t="s">
        <v>2297</v>
      </c>
      <c r="U464" s="104">
        <v>9729.73</v>
      </c>
      <c r="V464" s="1"/>
      <c r="W464" s="106" t="s">
        <v>2328</v>
      </c>
      <c r="X464" s="5">
        <v>43734.379305555558</v>
      </c>
      <c r="Y464" s="133">
        <f t="shared" si="7"/>
        <v>603</v>
      </c>
    </row>
    <row r="465" spans="1:25" x14ac:dyDescent="0.3">
      <c r="A465" s="107">
        <v>593</v>
      </c>
      <c r="B465" s="108" t="s">
        <v>144</v>
      </c>
      <c r="C465" s="109">
        <v>43549.577245370368</v>
      </c>
      <c r="D465" s="108" t="s">
        <v>923</v>
      </c>
      <c r="E465" s="108" t="s">
        <v>923</v>
      </c>
      <c r="F465" s="110">
        <v>251</v>
      </c>
      <c r="G465" s="108" t="s">
        <v>55</v>
      </c>
      <c r="H465" s="110">
        <v>299</v>
      </c>
      <c r="I465" s="108" t="s">
        <v>887</v>
      </c>
      <c r="J465" s="108" t="s">
        <v>2293</v>
      </c>
      <c r="K465" s="108"/>
      <c r="L465" s="108" t="s">
        <v>2307</v>
      </c>
      <c r="M465" s="108"/>
      <c r="N465" s="108" t="s">
        <v>2296</v>
      </c>
      <c r="O465" s="111" t="b">
        <v>0</v>
      </c>
      <c r="P465" s="108" t="s">
        <v>2462</v>
      </c>
      <c r="Q465" s="108" t="s">
        <v>32</v>
      </c>
      <c r="R465" s="112">
        <v>12601.93</v>
      </c>
      <c r="S465" s="113">
        <v>2885841.97</v>
      </c>
      <c r="T465" s="108" t="s">
        <v>2297</v>
      </c>
      <c r="U465" s="112">
        <v>12601.93</v>
      </c>
      <c r="V465" s="111"/>
      <c r="W465" s="114" t="s">
        <v>2302</v>
      </c>
      <c r="X465" s="115">
        <v>43690.668020833335</v>
      </c>
      <c r="Y465" s="133">
        <f t="shared" si="7"/>
        <v>251</v>
      </c>
    </row>
    <row r="466" spans="1:25" x14ac:dyDescent="0.3">
      <c r="A466" s="101">
        <v>594</v>
      </c>
      <c r="B466" s="102" t="s">
        <v>187</v>
      </c>
      <c r="C466" s="103">
        <v>43549.58353009259</v>
      </c>
      <c r="D466" s="102" t="s">
        <v>1241</v>
      </c>
      <c r="E466" s="102" t="s">
        <v>1241</v>
      </c>
      <c r="F466" s="2">
        <v>525</v>
      </c>
      <c r="G466" s="102" t="s">
        <v>39</v>
      </c>
      <c r="H466" s="2">
        <v>924</v>
      </c>
      <c r="I466" s="102" t="s">
        <v>6616</v>
      </c>
      <c r="J466" s="102" t="s">
        <v>654</v>
      </c>
      <c r="K466" s="102"/>
      <c r="L466" s="102" t="s">
        <v>2307</v>
      </c>
      <c r="M466" s="102"/>
      <c r="N466" s="102" t="s">
        <v>2296</v>
      </c>
      <c r="O466" s="1" t="b">
        <v>0</v>
      </c>
      <c r="P466" s="102" t="s">
        <v>2466</v>
      </c>
      <c r="Q466" s="102" t="s">
        <v>167</v>
      </c>
      <c r="R466" s="104">
        <v>1704</v>
      </c>
      <c r="S466" s="105">
        <v>0</v>
      </c>
      <c r="T466" s="102" t="s">
        <v>218</v>
      </c>
      <c r="U466" s="104">
        <v>0</v>
      </c>
      <c r="V466" s="1"/>
      <c r="W466" s="106" t="s">
        <v>2335</v>
      </c>
      <c r="X466" s="5">
        <v>43718.495196759257</v>
      </c>
      <c r="Y466" s="133" t="e">
        <f t="shared" si="7"/>
        <v>#N/A</v>
      </c>
    </row>
    <row r="467" spans="1:25" x14ac:dyDescent="0.3">
      <c r="A467" s="107">
        <v>595</v>
      </c>
      <c r="B467" s="108" t="s">
        <v>144</v>
      </c>
      <c r="C467" s="109">
        <v>43549.588807870372</v>
      </c>
      <c r="D467" s="108" t="s">
        <v>755</v>
      </c>
      <c r="E467" s="108" t="s">
        <v>755</v>
      </c>
      <c r="F467" s="110">
        <v>107</v>
      </c>
      <c r="G467" s="108" t="s">
        <v>55</v>
      </c>
      <c r="H467" s="110">
        <v>299</v>
      </c>
      <c r="I467" s="108" t="s">
        <v>887</v>
      </c>
      <c r="J467" s="108" t="s">
        <v>756</v>
      </c>
      <c r="K467" s="108"/>
      <c r="L467" s="108" t="s">
        <v>2307</v>
      </c>
      <c r="M467" s="108"/>
      <c r="N467" s="108" t="s">
        <v>2296</v>
      </c>
      <c r="O467" s="111" t="b">
        <v>0</v>
      </c>
      <c r="P467" s="108" t="s">
        <v>2462</v>
      </c>
      <c r="Q467" s="108" t="s">
        <v>32</v>
      </c>
      <c r="R467" s="112">
        <v>18437.98</v>
      </c>
      <c r="S467" s="113">
        <v>4222297.42</v>
      </c>
      <c r="T467" s="108" t="s">
        <v>2297</v>
      </c>
      <c r="U467" s="112">
        <v>18437.98</v>
      </c>
      <c r="V467" s="111"/>
      <c r="W467" s="114" t="s">
        <v>2302</v>
      </c>
      <c r="X467" s="115">
        <v>43721.767824074072</v>
      </c>
      <c r="Y467" s="133">
        <f t="shared" si="7"/>
        <v>107</v>
      </c>
    </row>
    <row r="468" spans="1:25" x14ac:dyDescent="0.3">
      <c r="A468" s="107">
        <v>596</v>
      </c>
      <c r="B468" s="108" t="s">
        <v>209</v>
      </c>
      <c r="C468" s="109">
        <v>43549.785590277781</v>
      </c>
      <c r="D468" s="108" t="s">
        <v>1341</v>
      </c>
      <c r="E468" s="108" t="s">
        <v>46</v>
      </c>
      <c r="F468" s="110">
        <v>638</v>
      </c>
      <c r="G468" s="108" t="s">
        <v>39</v>
      </c>
      <c r="H468" s="110">
        <v>1001</v>
      </c>
      <c r="I468" s="108" t="s">
        <v>887</v>
      </c>
      <c r="J468" s="108" t="s">
        <v>663</v>
      </c>
      <c r="K468" s="108"/>
      <c r="L468" s="108" t="s">
        <v>2307</v>
      </c>
      <c r="M468" s="108"/>
      <c r="N468" s="108" t="s">
        <v>2296</v>
      </c>
      <c r="O468" s="111" t="b">
        <v>0</v>
      </c>
      <c r="P468" s="108" t="s">
        <v>2371</v>
      </c>
      <c r="Q468" s="108" t="s">
        <v>167</v>
      </c>
      <c r="R468" s="112">
        <v>3306</v>
      </c>
      <c r="S468" s="113"/>
      <c r="T468" s="108" t="s">
        <v>2297</v>
      </c>
      <c r="U468" s="112">
        <v>2975</v>
      </c>
      <c r="V468" s="111"/>
      <c r="W468" s="114" t="s">
        <v>2302</v>
      </c>
      <c r="X468" s="115">
        <v>43643.533368055556</v>
      </c>
      <c r="Y468" s="133">
        <f t="shared" si="7"/>
        <v>638</v>
      </c>
    </row>
    <row r="469" spans="1:25" x14ac:dyDescent="0.3">
      <c r="A469" s="107">
        <v>597</v>
      </c>
      <c r="B469" s="108" t="s">
        <v>144</v>
      </c>
      <c r="C469" s="109">
        <v>43550.709409722222</v>
      </c>
      <c r="D469" s="108" t="s">
        <v>1106</v>
      </c>
      <c r="E469" s="108" t="s">
        <v>46</v>
      </c>
      <c r="F469" s="110">
        <v>408</v>
      </c>
      <c r="G469" s="108" t="s">
        <v>55</v>
      </c>
      <c r="H469" s="110">
        <v>299</v>
      </c>
      <c r="I469" s="108" t="s">
        <v>887</v>
      </c>
      <c r="J469" s="108" t="s">
        <v>654</v>
      </c>
      <c r="K469" s="108"/>
      <c r="L469" s="108" t="s">
        <v>2294</v>
      </c>
      <c r="M469" s="108" t="s">
        <v>2467</v>
      </c>
      <c r="N469" s="108" t="s">
        <v>2296</v>
      </c>
      <c r="O469" s="111" t="b">
        <v>0</v>
      </c>
      <c r="P469" s="108" t="s">
        <v>2462</v>
      </c>
      <c r="Q469" s="108" t="s">
        <v>32</v>
      </c>
      <c r="R469" s="112">
        <v>4322.5</v>
      </c>
      <c r="S469" s="113">
        <v>989852.5</v>
      </c>
      <c r="T469" s="108" t="s">
        <v>2297</v>
      </c>
      <c r="U469" s="112">
        <v>4322.5</v>
      </c>
      <c r="V469" s="111"/>
      <c r="W469" s="114" t="s">
        <v>2302</v>
      </c>
      <c r="X469" s="115">
        <v>43703.56355324074</v>
      </c>
      <c r="Y469" s="133">
        <f t="shared" si="7"/>
        <v>408</v>
      </c>
    </row>
    <row r="470" spans="1:25" x14ac:dyDescent="0.3">
      <c r="A470" s="107">
        <v>598</v>
      </c>
      <c r="B470" s="108" t="s">
        <v>267</v>
      </c>
      <c r="C470" s="109">
        <v>43552.400509259256</v>
      </c>
      <c r="D470" s="108" t="s">
        <v>1334</v>
      </c>
      <c r="E470" s="108" t="s">
        <v>1334</v>
      </c>
      <c r="F470" s="110">
        <v>630</v>
      </c>
      <c r="G470" s="108" t="s">
        <v>39</v>
      </c>
      <c r="H470" s="110">
        <v>53</v>
      </c>
      <c r="I470" s="108" t="s">
        <v>887</v>
      </c>
      <c r="J470" s="108" t="s">
        <v>756</v>
      </c>
      <c r="K470" s="108"/>
      <c r="L470" s="108" t="s">
        <v>2307</v>
      </c>
      <c r="M470" s="108"/>
      <c r="N470" s="108" t="s">
        <v>2296</v>
      </c>
      <c r="O470" s="111" t="b">
        <v>0</v>
      </c>
      <c r="P470" s="108" t="s">
        <v>2321</v>
      </c>
      <c r="Q470" s="108" t="s">
        <v>167</v>
      </c>
      <c r="R470" s="112">
        <v>1224</v>
      </c>
      <c r="S470" s="113">
        <v>224164</v>
      </c>
      <c r="T470" s="108" t="s">
        <v>2297</v>
      </c>
      <c r="U470" s="112">
        <v>979</v>
      </c>
      <c r="V470" s="111"/>
      <c r="W470" s="114" t="s">
        <v>2302</v>
      </c>
      <c r="X470" s="115">
        <v>43676.577997685185</v>
      </c>
      <c r="Y470" s="133">
        <f t="shared" si="7"/>
        <v>630</v>
      </c>
    </row>
    <row r="471" spans="1:25" x14ac:dyDescent="0.3">
      <c r="A471" s="101">
        <v>599</v>
      </c>
      <c r="B471" s="102" t="s">
        <v>341</v>
      </c>
      <c r="C471" s="103">
        <v>43552.466493055559</v>
      </c>
      <c r="D471" s="102" t="s">
        <v>1273</v>
      </c>
      <c r="E471" s="102" t="s">
        <v>1273</v>
      </c>
      <c r="F471" s="2">
        <v>562</v>
      </c>
      <c r="G471" s="102" t="s">
        <v>477</v>
      </c>
      <c r="H471" s="2">
        <v>704</v>
      </c>
      <c r="I471" s="102" t="s">
        <v>887</v>
      </c>
      <c r="J471" s="102" t="s">
        <v>663</v>
      </c>
      <c r="K471" s="102"/>
      <c r="L471" s="102" t="s">
        <v>2294</v>
      </c>
      <c r="M471" s="102"/>
      <c r="N471" s="102" t="s">
        <v>2296</v>
      </c>
      <c r="O471" s="1" t="b">
        <v>0</v>
      </c>
      <c r="P471" s="102" t="s">
        <v>2321</v>
      </c>
      <c r="Q471" s="102" t="s">
        <v>167</v>
      </c>
      <c r="R471" s="104">
        <v>7101</v>
      </c>
      <c r="S471" s="105">
        <v>1626186</v>
      </c>
      <c r="T471" s="102" t="s">
        <v>2297</v>
      </c>
      <c r="U471" s="104">
        <v>7101</v>
      </c>
      <c r="V471" s="1"/>
      <c r="W471" s="106" t="s">
        <v>2302</v>
      </c>
      <c r="X471" s="5">
        <v>43934.846944444442</v>
      </c>
      <c r="Y471" s="133">
        <f t="shared" si="7"/>
        <v>562</v>
      </c>
    </row>
    <row r="472" spans="1:25" x14ac:dyDescent="0.3">
      <c r="A472" s="101">
        <v>600</v>
      </c>
      <c r="B472" s="102" t="s">
        <v>104</v>
      </c>
      <c r="C472" s="103">
        <v>43552.548564814817</v>
      </c>
      <c r="D472" s="102" t="s">
        <v>1125</v>
      </c>
      <c r="E472" s="102" t="s">
        <v>1125</v>
      </c>
      <c r="F472" s="2">
        <v>428</v>
      </c>
      <c r="G472" s="102" t="s">
        <v>85</v>
      </c>
      <c r="H472" s="2">
        <v>666</v>
      </c>
      <c r="I472" s="102" t="s">
        <v>887</v>
      </c>
      <c r="J472" s="102" t="s">
        <v>654</v>
      </c>
      <c r="K472" s="102"/>
      <c r="L472" s="102" t="s">
        <v>2294</v>
      </c>
      <c r="M472" s="102"/>
      <c r="N472" s="102" t="s">
        <v>2296</v>
      </c>
      <c r="O472" s="1" t="b">
        <v>0</v>
      </c>
      <c r="P472" s="102" t="s">
        <v>2387</v>
      </c>
      <c r="Q472" s="102" t="s">
        <v>32</v>
      </c>
      <c r="R472" s="104">
        <v>1467.3</v>
      </c>
      <c r="S472" s="105">
        <v>268807.07</v>
      </c>
      <c r="T472" s="102" t="s">
        <v>2297</v>
      </c>
      <c r="U472" s="104">
        <v>1173.83</v>
      </c>
      <c r="V472" s="1"/>
      <c r="W472" s="106" t="s">
        <v>2302</v>
      </c>
      <c r="X472" s="5">
        <v>43949.583240740743</v>
      </c>
      <c r="Y472" s="133">
        <f t="shared" si="7"/>
        <v>428</v>
      </c>
    </row>
    <row r="473" spans="1:25" x14ac:dyDescent="0.3">
      <c r="A473" s="107">
        <v>601</v>
      </c>
      <c r="B473" s="108" t="s">
        <v>104</v>
      </c>
      <c r="C473" s="109">
        <v>43552.550729166665</v>
      </c>
      <c r="D473" s="108" t="s">
        <v>1152</v>
      </c>
      <c r="E473" s="108" t="s">
        <v>46</v>
      </c>
      <c r="F473" s="110">
        <v>446</v>
      </c>
      <c r="G473" s="108" t="s">
        <v>85</v>
      </c>
      <c r="H473" s="110">
        <v>666</v>
      </c>
      <c r="I473" s="108" t="s">
        <v>887</v>
      </c>
      <c r="J473" s="108" t="s">
        <v>654</v>
      </c>
      <c r="K473" s="108"/>
      <c r="L473" s="108" t="s">
        <v>2294</v>
      </c>
      <c r="M473" s="108"/>
      <c r="N473" s="108" t="s">
        <v>2296</v>
      </c>
      <c r="O473" s="111" t="b">
        <v>0</v>
      </c>
      <c r="P473" s="108" t="s">
        <v>2387</v>
      </c>
      <c r="Q473" s="108" t="s">
        <v>32</v>
      </c>
      <c r="R473" s="112">
        <v>907</v>
      </c>
      <c r="S473" s="113">
        <v>166144</v>
      </c>
      <c r="T473" s="108" t="s">
        <v>2297</v>
      </c>
      <c r="U473" s="112">
        <v>726</v>
      </c>
      <c r="V473" s="111"/>
      <c r="W473" s="114" t="s">
        <v>2302</v>
      </c>
      <c r="X473" s="115">
        <v>43587.566284722219</v>
      </c>
      <c r="Y473" s="133">
        <f t="shared" si="7"/>
        <v>446</v>
      </c>
    </row>
    <row r="474" spans="1:25" x14ac:dyDescent="0.3">
      <c r="A474" s="107">
        <v>602</v>
      </c>
      <c r="B474" s="108" t="s">
        <v>125</v>
      </c>
      <c r="C474" s="109">
        <v>43552.558159722219</v>
      </c>
      <c r="D474" s="108" t="s">
        <v>1358</v>
      </c>
      <c r="E474" s="108" t="s">
        <v>46</v>
      </c>
      <c r="F474" s="110">
        <v>661</v>
      </c>
      <c r="G474" s="108" t="s">
        <v>123</v>
      </c>
      <c r="H474" s="110">
        <v>700</v>
      </c>
      <c r="I474" s="108" t="s">
        <v>887</v>
      </c>
      <c r="J474" s="108" t="s">
        <v>663</v>
      </c>
      <c r="K474" s="108"/>
      <c r="L474" s="108" t="s">
        <v>2294</v>
      </c>
      <c r="M474" s="108"/>
      <c r="N474" s="108" t="s">
        <v>2296</v>
      </c>
      <c r="O474" s="111" t="b">
        <v>0</v>
      </c>
      <c r="P474" s="108" t="s">
        <v>2387</v>
      </c>
      <c r="Q474" s="108" t="s">
        <v>167</v>
      </c>
      <c r="R474" s="112">
        <v>6122</v>
      </c>
      <c r="S474" s="113">
        <v>1030145</v>
      </c>
      <c r="T474" s="108" t="s">
        <v>2297</v>
      </c>
      <c r="U474" s="112">
        <v>6122</v>
      </c>
      <c r="V474" s="111"/>
      <c r="W474" s="114" t="s">
        <v>2302</v>
      </c>
      <c r="X474" s="115">
        <v>43613.654224537036</v>
      </c>
      <c r="Y474" s="133">
        <f t="shared" si="7"/>
        <v>661</v>
      </c>
    </row>
    <row r="475" spans="1:25" x14ac:dyDescent="0.3">
      <c r="A475" s="107">
        <v>603</v>
      </c>
      <c r="B475" s="108" t="s">
        <v>104</v>
      </c>
      <c r="C475" s="109">
        <v>43552.596296296295</v>
      </c>
      <c r="D475" s="108" t="s">
        <v>2439</v>
      </c>
      <c r="E475" s="108" t="s">
        <v>46</v>
      </c>
      <c r="F475" s="110">
        <v>481</v>
      </c>
      <c r="G475" s="108" t="s">
        <v>85</v>
      </c>
      <c r="H475" s="110">
        <v>787</v>
      </c>
      <c r="I475" s="108" t="s">
        <v>887</v>
      </c>
      <c r="J475" s="108" t="s">
        <v>654</v>
      </c>
      <c r="K475" s="108"/>
      <c r="L475" s="108" t="s">
        <v>2294</v>
      </c>
      <c r="M475" s="108"/>
      <c r="N475" s="108" t="s">
        <v>2296</v>
      </c>
      <c r="O475" s="111" t="b">
        <v>0</v>
      </c>
      <c r="P475" s="108" t="s">
        <v>2387</v>
      </c>
      <c r="Q475" s="108" t="s">
        <v>32</v>
      </c>
      <c r="R475" s="112">
        <v>975</v>
      </c>
      <c r="S475" s="113">
        <v>178638</v>
      </c>
      <c r="T475" s="108" t="s">
        <v>2297</v>
      </c>
      <c r="U475" s="112">
        <v>780</v>
      </c>
      <c r="V475" s="111"/>
      <c r="W475" s="114" t="s">
        <v>2302</v>
      </c>
      <c r="X475" s="115">
        <v>43587.49726851852</v>
      </c>
      <c r="Y475" s="133">
        <f t="shared" si="7"/>
        <v>481</v>
      </c>
    </row>
    <row r="476" spans="1:25" x14ac:dyDescent="0.3">
      <c r="A476" s="107">
        <v>604</v>
      </c>
      <c r="B476" s="108" t="s">
        <v>87</v>
      </c>
      <c r="C476" s="109">
        <v>43552.607118055559</v>
      </c>
      <c r="D476" s="108" t="s">
        <v>423</v>
      </c>
      <c r="E476" s="108" t="s">
        <v>423</v>
      </c>
      <c r="F476" s="110">
        <v>356</v>
      </c>
      <c r="G476" s="108" t="s">
        <v>660</v>
      </c>
      <c r="H476" s="110">
        <v>979</v>
      </c>
      <c r="I476" s="108" t="s">
        <v>887</v>
      </c>
      <c r="J476" s="108" t="s">
        <v>654</v>
      </c>
      <c r="K476" s="108"/>
      <c r="L476" s="108" t="s">
        <v>2307</v>
      </c>
      <c r="M476" s="108"/>
      <c r="N476" s="108" t="s">
        <v>2296</v>
      </c>
      <c r="O476" s="111" t="b">
        <v>0</v>
      </c>
      <c r="P476" s="108" t="s">
        <v>2463</v>
      </c>
      <c r="Q476" s="108" t="s">
        <v>32</v>
      </c>
      <c r="R476" s="112">
        <v>9139</v>
      </c>
      <c r="S476" s="113">
        <v>2092831</v>
      </c>
      <c r="T476" s="108" t="s">
        <v>2297</v>
      </c>
      <c r="U476" s="112">
        <v>9139</v>
      </c>
      <c r="V476" s="111"/>
      <c r="W476" s="114" t="s">
        <v>2335</v>
      </c>
      <c r="X476" s="115">
        <v>43591.410219907404</v>
      </c>
      <c r="Y476" s="133">
        <f t="shared" si="7"/>
        <v>356</v>
      </c>
    </row>
    <row r="477" spans="1:25" x14ac:dyDescent="0.3">
      <c r="A477" s="107">
        <v>605</v>
      </c>
      <c r="B477" s="108" t="s">
        <v>267</v>
      </c>
      <c r="C477" s="109">
        <v>43553.481307870374</v>
      </c>
      <c r="D477" s="108" t="s">
        <v>1314</v>
      </c>
      <c r="E477" s="108" t="s">
        <v>1314</v>
      </c>
      <c r="F477" s="110">
        <v>606</v>
      </c>
      <c r="G477" s="108" t="s">
        <v>39</v>
      </c>
      <c r="H477" s="110">
        <v>988</v>
      </c>
      <c r="I477" s="108" t="s">
        <v>887</v>
      </c>
      <c r="J477" s="108" t="s">
        <v>663</v>
      </c>
      <c r="K477" s="108"/>
      <c r="L477" s="108" t="s">
        <v>2307</v>
      </c>
      <c r="M477" s="108"/>
      <c r="N477" s="108" t="s">
        <v>2296</v>
      </c>
      <c r="O477" s="111" t="b">
        <v>0</v>
      </c>
      <c r="P477" s="108" t="s">
        <v>2321</v>
      </c>
      <c r="Q477" s="108" t="s">
        <v>167</v>
      </c>
      <c r="R477" s="112">
        <v>7058</v>
      </c>
      <c r="S477" s="113">
        <v>1616179</v>
      </c>
      <c r="T477" s="108" t="s">
        <v>2297</v>
      </c>
      <c r="U477" s="112">
        <v>7058</v>
      </c>
      <c r="V477" s="111"/>
      <c r="W477" s="114" t="s">
        <v>2302</v>
      </c>
      <c r="X477" s="115">
        <v>43699.557754629626</v>
      </c>
      <c r="Y477" s="133">
        <f t="shared" si="7"/>
        <v>606</v>
      </c>
    </row>
    <row r="478" spans="1:25" x14ac:dyDescent="0.3">
      <c r="A478" s="107">
        <v>606</v>
      </c>
      <c r="B478" s="108" t="s">
        <v>104</v>
      </c>
      <c r="C478" s="109">
        <v>43553.532789351855</v>
      </c>
      <c r="D478" s="108" t="s">
        <v>1230</v>
      </c>
      <c r="E478" s="108" t="s">
        <v>1230</v>
      </c>
      <c r="F478" s="110">
        <v>513</v>
      </c>
      <c r="G478" s="108" t="s">
        <v>85</v>
      </c>
      <c r="H478" s="110">
        <v>787</v>
      </c>
      <c r="I478" s="108" t="s">
        <v>887</v>
      </c>
      <c r="J478" s="108" t="s">
        <v>654</v>
      </c>
      <c r="K478" s="108"/>
      <c r="L478" s="108" t="s">
        <v>2294</v>
      </c>
      <c r="M478" s="108"/>
      <c r="N478" s="108" t="s">
        <v>2296</v>
      </c>
      <c r="O478" s="111" t="b">
        <v>0</v>
      </c>
      <c r="P478" s="108" t="s">
        <v>2387</v>
      </c>
      <c r="Q478" s="108" t="s">
        <v>167</v>
      </c>
      <c r="R478" s="112">
        <v>2001</v>
      </c>
      <c r="S478" s="113">
        <v>412344</v>
      </c>
      <c r="T478" s="108" t="s">
        <v>2297</v>
      </c>
      <c r="U478" s="112">
        <v>1801</v>
      </c>
      <c r="V478" s="111"/>
      <c r="W478" s="114" t="s">
        <v>2302</v>
      </c>
      <c r="X478" s="115">
        <v>43581.527060185188</v>
      </c>
      <c r="Y478" s="133">
        <f t="shared" si="7"/>
        <v>513</v>
      </c>
    </row>
    <row r="479" spans="1:25" x14ac:dyDescent="0.3">
      <c r="A479" s="101">
        <v>607</v>
      </c>
      <c r="B479" s="102" t="s">
        <v>205</v>
      </c>
      <c r="C479" s="103">
        <v>43553.553657407407</v>
      </c>
      <c r="D479" s="102" t="s">
        <v>362</v>
      </c>
      <c r="E479" s="102" t="s">
        <v>362</v>
      </c>
      <c r="F479" s="2">
        <v>186</v>
      </c>
      <c r="G479" s="102" t="s">
        <v>39</v>
      </c>
      <c r="H479" s="2">
        <v>933</v>
      </c>
      <c r="I479" s="102" t="s">
        <v>887</v>
      </c>
      <c r="J479" s="102" t="s">
        <v>654</v>
      </c>
      <c r="K479" s="102"/>
      <c r="L479" s="102" t="s">
        <v>2294</v>
      </c>
      <c r="M479" s="102" t="s">
        <v>2369</v>
      </c>
      <c r="N479" s="102" t="s">
        <v>2296</v>
      </c>
      <c r="O479" s="1" t="b">
        <v>0</v>
      </c>
      <c r="P479" s="102" t="s">
        <v>2343</v>
      </c>
      <c r="Q479" s="102" t="s">
        <v>32</v>
      </c>
      <c r="R479" s="104">
        <v>4781</v>
      </c>
      <c r="S479" s="105">
        <v>1094849</v>
      </c>
      <c r="T479" s="102" t="s">
        <v>2297</v>
      </c>
      <c r="U479" s="104">
        <v>4781</v>
      </c>
      <c r="V479" s="1"/>
      <c r="W479" s="106" t="s">
        <v>2302</v>
      </c>
      <c r="X479" s="5">
        <v>43651.63962962963</v>
      </c>
      <c r="Y479" s="133">
        <f t="shared" si="7"/>
        <v>186</v>
      </c>
    </row>
    <row r="480" spans="1:25" x14ac:dyDescent="0.3">
      <c r="A480" s="107">
        <v>608</v>
      </c>
      <c r="B480" s="108" t="s">
        <v>125</v>
      </c>
      <c r="C480" s="109">
        <v>43554.385937500003</v>
      </c>
      <c r="D480" s="108" t="s">
        <v>1335</v>
      </c>
      <c r="E480" s="108" t="s">
        <v>46</v>
      </c>
      <c r="F480" s="110">
        <v>632</v>
      </c>
      <c r="G480" s="108" t="s">
        <v>999</v>
      </c>
      <c r="H480" s="110">
        <v>3000</v>
      </c>
      <c r="I480" s="108" t="s">
        <v>887</v>
      </c>
      <c r="J480" s="108" t="s">
        <v>663</v>
      </c>
      <c r="K480" s="108"/>
      <c r="L480" s="108" t="s">
        <v>2307</v>
      </c>
      <c r="M480" s="108"/>
      <c r="N480" s="108" t="s">
        <v>2296</v>
      </c>
      <c r="O480" s="111" t="b">
        <v>0</v>
      </c>
      <c r="P480" s="108" t="s">
        <v>2387</v>
      </c>
      <c r="Q480" s="108" t="s">
        <v>63</v>
      </c>
      <c r="R480" s="112">
        <v>3529</v>
      </c>
      <c r="S480" s="113">
        <v>727327</v>
      </c>
      <c r="T480" s="108" t="s">
        <v>2297</v>
      </c>
      <c r="U480" s="112">
        <v>3176</v>
      </c>
      <c r="V480" s="111"/>
      <c r="W480" s="114" t="s">
        <v>2302</v>
      </c>
      <c r="X480" s="115">
        <v>43706.630347222221</v>
      </c>
      <c r="Y480" s="133">
        <f t="shared" si="7"/>
        <v>632</v>
      </c>
    </row>
    <row r="481" spans="1:25" x14ac:dyDescent="0.3">
      <c r="A481" s="107">
        <v>609</v>
      </c>
      <c r="B481" s="108" t="s">
        <v>131</v>
      </c>
      <c r="C481" s="109">
        <v>43556.427141203705</v>
      </c>
      <c r="D481" s="108" t="s">
        <v>2468</v>
      </c>
      <c r="E481" s="108" t="s">
        <v>46</v>
      </c>
      <c r="F481" s="110">
        <v>664</v>
      </c>
      <c r="G481" s="108" t="s">
        <v>85</v>
      </c>
      <c r="H481" s="110">
        <v>81</v>
      </c>
      <c r="I481" s="108" t="s">
        <v>887</v>
      </c>
      <c r="J481" s="108" t="s">
        <v>654</v>
      </c>
      <c r="K481" s="108"/>
      <c r="L481" s="108" t="s">
        <v>2307</v>
      </c>
      <c r="M481" s="108"/>
      <c r="N481" s="108" t="s">
        <v>2296</v>
      </c>
      <c r="O481" s="111" t="b">
        <v>0</v>
      </c>
      <c r="P481" s="108" t="s">
        <v>2463</v>
      </c>
      <c r="Q481" s="108" t="s">
        <v>167</v>
      </c>
      <c r="R481" s="112">
        <v>296</v>
      </c>
      <c r="S481" s="113">
        <v>0</v>
      </c>
      <c r="T481" s="108" t="s">
        <v>2329</v>
      </c>
      <c r="U481" s="112">
        <v>0</v>
      </c>
      <c r="V481" s="111"/>
      <c r="W481" s="114" t="s">
        <v>2302</v>
      </c>
      <c r="X481" s="115">
        <v>43566.026597222219</v>
      </c>
      <c r="Y481" s="133">
        <f t="shared" si="7"/>
        <v>664</v>
      </c>
    </row>
    <row r="482" spans="1:25" x14ac:dyDescent="0.3">
      <c r="A482" s="101">
        <v>610</v>
      </c>
      <c r="B482" s="102" t="s">
        <v>205</v>
      </c>
      <c r="C482" s="103">
        <v>43557.580868055556</v>
      </c>
      <c r="D482" s="102" t="s">
        <v>1352</v>
      </c>
      <c r="E482" s="102" t="s">
        <v>46</v>
      </c>
      <c r="F482" s="2">
        <v>655</v>
      </c>
      <c r="G482" s="102" t="s">
        <v>39</v>
      </c>
      <c r="H482" s="2">
        <v>947</v>
      </c>
      <c r="I482" s="102" t="s">
        <v>887</v>
      </c>
      <c r="J482" s="102" t="s">
        <v>654</v>
      </c>
      <c r="K482" s="102"/>
      <c r="L482" s="102" t="s">
        <v>2307</v>
      </c>
      <c r="M482" s="102"/>
      <c r="N482" s="102" t="s">
        <v>2296</v>
      </c>
      <c r="O482" s="1" t="b">
        <v>0</v>
      </c>
      <c r="P482" s="102" t="s">
        <v>2343</v>
      </c>
      <c r="Q482" s="102" t="s">
        <v>167</v>
      </c>
      <c r="R482" s="104">
        <v>4457</v>
      </c>
      <c r="S482" s="105">
        <v>1020722</v>
      </c>
      <c r="T482" s="102" t="s">
        <v>2297</v>
      </c>
      <c r="U482" s="104">
        <v>4457</v>
      </c>
      <c r="V482" s="1"/>
      <c r="W482" s="106" t="s">
        <v>2302</v>
      </c>
      <c r="X482" s="5">
        <v>43665.610277777778</v>
      </c>
      <c r="Y482" s="133">
        <f t="shared" si="7"/>
        <v>655</v>
      </c>
    </row>
    <row r="483" spans="1:25" x14ac:dyDescent="0.3">
      <c r="A483" s="107">
        <v>611</v>
      </c>
      <c r="B483" s="108" t="s">
        <v>87</v>
      </c>
      <c r="C483" s="109">
        <v>43558.732118055559</v>
      </c>
      <c r="D483" s="108" t="s">
        <v>1049</v>
      </c>
      <c r="E483" s="108" t="s">
        <v>1049</v>
      </c>
      <c r="F483" s="110">
        <v>363</v>
      </c>
      <c r="G483" s="108" t="s">
        <v>85</v>
      </c>
      <c r="H483" s="110">
        <v>382</v>
      </c>
      <c r="I483" s="108" t="s">
        <v>887</v>
      </c>
      <c r="J483" s="108" t="s">
        <v>654</v>
      </c>
      <c r="K483" s="108"/>
      <c r="L483" s="108" t="s">
        <v>2307</v>
      </c>
      <c r="M483" s="108"/>
      <c r="N483" s="108" t="s">
        <v>2296</v>
      </c>
      <c r="O483" s="111" t="b">
        <v>0</v>
      </c>
      <c r="P483" s="108" t="s">
        <v>2463</v>
      </c>
      <c r="Q483" s="108" t="s">
        <v>32</v>
      </c>
      <c r="R483" s="112">
        <v>2470</v>
      </c>
      <c r="S483" s="113">
        <v>509067</v>
      </c>
      <c r="T483" s="108" t="s">
        <v>2297</v>
      </c>
      <c r="U483" s="112">
        <v>2223</v>
      </c>
      <c r="V483" s="111"/>
      <c r="W483" s="114" t="s">
        <v>2302</v>
      </c>
      <c r="X483" s="115">
        <v>44006.572743055556</v>
      </c>
      <c r="Y483" s="133">
        <f t="shared" si="7"/>
        <v>363</v>
      </c>
    </row>
    <row r="484" spans="1:25" x14ac:dyDescent="0.3">
      <c r="A484" s="107">
        <v>612</v>
      </c>
      <c r="B484" s="108" t="s">
        <v>56</v>
      </c>
      <c r="C484" s="109">
        <v>43558.798981481479</v>
      </c>
      <c r="D484" s="108" t="s">
        <v>537</v>
      </c>
      <c r="E484" s="108" t="s">
        <v>537</v>
      </c>
      <c r="F484" s="110">
        <v>675</v>
      </c>
      <c r="G484" s="108" t="s">
        <v>55</v>
      </c>
      <c r="H484" s="110">
        <v>639</v>
      </c>
      <c r="I484" s="108" t="s">
        <v>887</v>
      </c>
      <c r="J484" s="108" t="s">
        <v>654</v>
      </c>
      <c r="K484" s="108"/>
      <c r="L484" s="108" t="s">
        <v>2307</v>
      </c>
      <c r="M484" s="108"/>
      <c r="N484" s="108" t="s">
        <v>2296</v>
      </c>
      <c r="O484" s="111" t="b">
        <v>0</v>
      </c>
      <c r="P484" s="108" t="s">
        <v>2463</v>
      </c>
      <c r="Q484" s="108" t="s">
        <v>167</v>
      </c>
      <c r="R484" s="112">
        <v>17156.75</v>
      </c>
      <c r="S484" s="113">
        <v>3928895.75</v>
      </c>
      <c r="T484" s="108" t="s">
        <v>2297</v>
      </c>
      <c r="U484" s="112">
        <v>17156.75</v>
      </c>
      <c r="V484" s="111"/>
      <c r="W484" s="114" t="s">
        <v>2328</v>
      </c>
      <c r="X484" s="115">
        <v>43600.772291666668</v>
      </c>
      <c r="Y484" s="133">
        <f t="shared" si="7"/>
        <v>675</v>
      </c>
    </row>
    <row r="485" spans="1:25" x14ac:dyDescent="0.3">
      <c r="A485" s="101">
        <v>613</v>
      </c>
      <c r="B485" s="102" t="s">
        <v>414</v>
      </c>
      <c r="C485" s="103">
        <v>43559.57230324074</v>
      </c>
      <c r="D485" s="102" t="s">
        <v>529</v>
      </c>
      <c r="E485" s="102" t="s">
        <v>529</v>
      </c>
      <c r="F485" s="2">
        <v>652</v>
      </c>
      <c r="G485" s="102" t="s">
        <v>123</v>
      </c>
      <c r="H485" s="2">
        <v>710</v>
      </c>
      <c r="I485" s="102" t="s">
        <v>887</v>
      </c>
      <c r="J485" s="102" t="s">
        <v>663</v>
      </c>
      <c r="K485" s="102"/>
      <c r="L485" s="102" t="s">
        <v>2307</v>
      </c>
      <c r="M485" s="102"/>
      <c r="N485" s="102" t="s">
        <v>2296</v>
      </c>
      <c r="O485" s="1" t="b">
        <v>0</v>
      </c>
      <c r="P485" s="102" t="s">
        <v>2321</v>
      </c>
      <c r="Q485" s="102" t="s">
        <v>167</v>
      </c>
      <c r="R485" s="104">
        <v>1293.22</v>
      </c>
      <c r="S485" s="105">
        <v>266532.64</v>
      </c>
      <c r="T485" s="102" t="s">
        <v>2297</v>
      </c>
      <c r="U485" s="104">
        <v>1163.9000000000001</v>
      </c>
      <c r="V485" s="1"/>
      <c r="W485" s="106" t="s">
        <v>2302</v>
      </c>
      <c r="X485" s="5">
        <v>43668.728460648148</v>
      </c>
      <c r="Y485" s="133">
        <f t="shared" si="7"/>
        <v>652</v>
      </c>
    </row>
    <row r="486" spans="1:25" x14ac:dyDescent="0.3">
      <c r="A486" s="107">
        <v>615</v>
      </c>
      <c r="B486" s="108" t="s">
        <v>225</v>
      </c>
      <c r="C486" s="109">
        <v>43559.812118055554</v>
      </c>
      <c r="D486" s="108" t="s">
        <v>502</v>
      </c>
      <c r="E486" s="108" t="s">
        <v>502</v>
      </c>
      <c r="F486" s="110">
        <v>586</v>
      </c>
      <c r="G486" s="108" t="s">
        <v>39</v>
      </c>
      <c r="H486" s="110">
        <v>925</v>
      </c>
      <c r="I486" s="108" t="s">
        <v>887</v>
      </c>
      <c r="J486" s="108" t="s">
        <v>654</v>
      </c>
      <c r="K486" s="108"/>
      <c r="L486" s="108" t="s">
        <v>2294</v>
      </c>
      <c r="M486" s="108"/>
      <c r="N486" s="108" t="s">
        <v>2296</v>
      </c>
      <c r="O486" s="111" t="b">
        <v>0</v>
      </c>
      <c r="P486" s="108" t="s">
        <v>2343</v>
      </c>
      <c r="Q486" s="108" t="s">
        <v>167</v>
      </c>
      <c r="R486" s="112">
        <v>5136</v>
      </c>
      <c r="S486" s="113">
        <v>1176144</v>
      </c>
      <c r="T486" s="108" t="s">
        <v>2297</v>
      </c>
      <c r="U486" s="112">
        <v>5136</v>
      </c>
      <c r="V486" s="111"/>
      <c r="W486" s="114" t="s">
        <v>2335</v>
      </c>
      <c r="X486" s="115">
        <v>43600.350138888891</v>
      </c>
      <c r="Y486" s="133">
        <f t="shared" si="7"/>
        <v>586</v>
      </c>
    </row>
    <row r="487" spans="1:25" x14ac:dyDescent="0.3">
      <c r="A487" s="107">
        <v>616</v>
      </c>
      <c r="B487" s="108" t="s">
        <v>267</v>
      </c>
      <c r="C487" s="109">
        <v>43560.756365740737</v>
      </c>
      <c r="D487" s="108" t="s">
        <v>1386</v>
      </c>
      <c r="E487" s="108" t="s">
        <v>46</v>
      </c>
      <c r="F487" s="110">
        <v>690</v>
      </c>
      <c r="G487" s="108" t="s">
        <v>39</v>
      </c>
      <c r="H487" s="110">
        <v>1026</v>
      </c>
      <c r="I487" s="108" t="s">
        <v>887</v>
      </c>
      <c r="J487" s="108" t="s">
        <v>663</v>
      </c>
      <c r="K487" s="108"/>
      <c r="L487" s="108" t="s">
        <v>2307</v>
      </c>
      <c r="M487" s="108"/>
      <c r="N487" s="108" t="s">
        <v>2296</v>
      </c>
      <c r="O487" s="111" t="b">
        <v>0</v>
      </c>
      <c r="P487" s="108" t="s">
        <v>2321</v>
      </c>
      <c r="Q487" s="108" t="s">
        <v>167</v>
      </c>
      <c r="R487" s="112">
        <v>3137</v>
      </c>
      <c r="S487" s="113">
        <v>646554</v>
      </c>
      <c r="T487" s="108" t="s">
        <v>2297</v>
      </c>
      <c r="U487" s="112">
        <v>2823</v>
      </c>
      <c r="V487" s="111"/>
      <c r="W487" s="114" t="s">
        <v>2302</v>
      </c>
      <c r="X487" s="115">
        <v>43699.566284722219</v>
      </c>
      <c r="Y487" s="133">
        <f t="shared" si="7"/>
        <v>690</v>
      </c>
    </row>
    <row r="488" spans="1:25" x14ac:dyDescent="0.3">
      <c r="A488" s="107">
        <v>617</v>
      </c>
      <c r="B488" s="108" t="s">
        <v>414</v>
      </c>
      <c r="C488" s="109">
        <v>43560.773495370369</v>
      </c>
      <c r="D488" s="108" t="s">
        <v>1224</v>
      </c>
      <c r="E488" s="108" t="s">
        <v>46</v>
      </c>
      <c r="F488" s="110">
        <v>508</v>
      </c>
      <c r="G488" s="108" t="s">
        <v>55</v>
      </c>
      <c r="H488" s="110">
        <v>614</v>
      </c>
      <c r="I488" s="108" t="s">
        <v>887</v>
      </c>
      <c r="J488" s="108" t="s">
        <v>654</v>
      </c>
      <c r="K488" s="108"/>
      <c r="L488" s="108" t="s">
        <v>2294</v>
      </c>
      <c r="M488" s="108"/>
      <c r="N488" s="108" t="s">
        <v>2296</v>
      </c>
      <c r="O488" s="111" t="b">
        <v>0</v>
      </c>
      <c r="P488" s="108" t="s">
        <v>2387</v>
      </c>
      <c r="Q488" s="108" t="s">
        <v>167</v>
      </c>
      <c r="R488" s="112">
        <v>1689</v>
      </c>
      <c r="S488" s="113">
        <v>348073</v>
      </c>
      <c r="T488" s="108" t="s">
        <v>2297</v>
      </c>
      <c r="U488" s="112">
        <v>1520</v>
      </c>
      <c r="V488" s="111"/>
      <c r="W488" s="114" t="s">
        <v>2302</v>
      </c>
      <c r="X488" s="115">
        <v>43768.381932870368</v>
      </c>
      <c r="Y488" s="133">
        <f t="shared" si="7"/>
        <v>508</v>
      </c>
    </row>
    <row r="489" spans="1:25" x14ac:dyDescent="0.3">
      <c r="A489" s="101">
        <v>618</v>
      </c>
      <c r="B489" s="102" t="s">
        <v>57</v>
      </c>
      <c r="C489" s="103">
        <v>43563.73364583333</v>
      </c>
      <c r="D489" s="102" t="s">
        <v>1250</v>
      </c>
      <c r="E489" s="102" t="s">
        <v>46</v>
      </c>
      <c r="F489" s="2">
        <v>532</v>
      </c>
      <c r="G489" s="102" t="s">
        <v>55</v>
      </c>
      <c r="H489" s="2">
        <v>725</v>
      </c>
      <c r="I489" s="102" t="s">
        <v>887</v>
      </c>
      <c r="J489" s="102" t="s">
        <v>654</v>
      </c>
      <c r="K489" s="102"/>
      <c r="L489" s="102" t="s">
        <v>2307</v>
      </c>
      <c r="M489" s="102" t="s">
        <v>2470</v>
      </c>
      <c r="N489" s="102" t="s">
        <v>2296</v>
      </c>
      <c r="O489" s="1" t="b">
        <v>0</v>
      </c>
      <c r="P489" s="102" t="s">
        <v>2362</v>
      </c>
      <c r="Q489" s="102" t="s">
        <v>167</v>
      </c>
      <c r="R489" s="104">
        <v>164.8</v>
      </c>
      <c r="S489" s="105">
        <v>0</v>
      </c>
      <c r="T489" s="102" t="s">
        <v>2297</v>
      </c>
      <c r="U489" s="104">
        <v>0</v>
      </c>
      <c r="V489" s="1"/>
      <c r="W489" s="106" t="s">
        <v>2302</v>
      </c>
      <c r="X489" s="5">
        <v>43591.442372685182</v>
      </c>
      <c r="Y489" s="133">
        <f t="shared" si="7"/>
        <v>532</v>
      </c>
    </row>
    <row r="490" spans="1:25" x14ac:dyDescent="0.3">
      <c r="A490" s="107">
        <v>619</v>
      </c>
      <c r="B490" s="108" t="s">
        <v>428</v>
      </c>
      <c r="C490" s="109">
        <v>43566.454768518517</v>
      </c>
      <c r="D490" s="108" t="s">
        <v>1316</v>
      </c>
      <c r="E490" s="108" t="s">
        <v>1316</v>
      </c>
      <c r="F490" s="110">
        <v>607</v>
      </c>
      <c r="G490" s="108" t="s">
        <v>41</v>
      </c>
      <c r="H490" s="110">
        <v>994</v>
      </c>
      <c r="I490" s="108" t="s">
        <v>1099</v>
      </c>
      <c r="J490" s="108" t="s">
        <v>1317</v>
      </c>
      <c r="K490" s="108"/>
      <c r="L490" s="108" t="s">
        <v>2294</v>
      </c>
      <c r="M490" s="108"/>
      <c r="N490" s="108" t="s">
        <v>2296</v>
      </c>
      <c r="O490" s="111" t="b">
        <v>0</v>
      </c>
      <c r="P490" s="108" t="s">
        <v>2471</v>
      </c>
      <c r="Q490" s="108" t="s">
        <v>2472</v>
      </c>
      <c r="R490" s="112">
        <v>2790</v>
      </c>
      <c r="S490" s="113">
        <v>3208500</v>
      </c>
      <c r="T490" s="108" t="s">
        <v>2473</v>
      </c>
      <c r="U490" s="112">
        <v>2790</v>
      </c>
      <c r="V490" s="111"/>
      <c r="W490" s="114" t="s">
        <v>2302</v>
      </c>
      <c r="X490" s="115">
        <v>43684.740451388891</v>
      </c>
      <c r="Y490" s="133">
        <f t="shared" si="7"/>
        <v>607</v>
      </c>
    </row>
    <row r="491" spans="1:25" x14ac:dyDescent="0.3">
      <c r="A491" s="101">
        <v>620</v>
      </c>
      <c r="B491" s="102" t="s">
        <v>126</v>
      </c>
      <c r="C491" s="103">
        <v>43566.734456018516</v>
      </c>
      <c r="D491" s="102" t="s">
        <v>1211</v>
      </c>
      <c r="E491" s="102" t="s">
        <v>46</v>
      </c>
      <c r="F491" s="2">
        <v>494</v>
      </c>
      <c r="G491" s="102" t="s">
        <v>123</v>
      </c>
      <c r="H491" s="2">
        <v>700</v>
      </c>
      <c r="I491" s="102" t="s">
        <v>887</v>
      </c>
      <c r="J491" s="102" t="s">
        <v>663</v>
      </c>
      <c r="K491" s="102"/>
      <c r="L491" s="102" t="s">
        <v>2294</v>
      </c>
      <c r="M491" s="102" t="s">
        <v>2444</v>
      </c>
      <c r="N491" s="102" t="s">
        <v>2296</v>
      </c>
      <c r="O491" s="1" t="b">
        <v>0</v>
      </c>
      <c r="P491" s="102" t="s">
        <v>2387</v>
      </c>
      <c r="Q491" s="102" t="s">
        <v>32</v>
      </c>
      <c r="R491" s="104">
        <v>3180</v>
      </c>
      <c r="S491" s="105">
        <v>655464</v>
      </c>
      <c r="T491" s="102" t="s">
        <v>2297</v>
      </c>
      <c r="U491" s="104">
        <v>2862</v>
      </c>
      <c r="V491" s="1"/>
      <c r="W491" s="106" t="s">
        <v>2302</v>
      </c>
      <c r="X491" s="5">
        <v>43647.62358796296</v>
      </c>
      <c r="Y491" s="133">
        <f t="shared" si="7"/>
        <v>494</v>
      </c>
    </row>
    <row r="492" spans="1:25" x14ac:dyDescent="0.3">
      <c r="A492" s="101">
        <v>621</v>
      </c>
      <c r="B492" s="102" t="s">
        <v>117</v>
      </c>
      <c r="C492" s="103">
        <v>43567.716597222221</v>
      </c>
      <c r="D492" s="102" t="s">
        <v>2474</v>
      </c>
      <c r="E492" s="102" t="s">
        <v>46</v>
      </c>
      <c r="F492" s="2">
        <v>666</v>
      </c>
      <c r="G492" s="102" t="s">
        <v>85</v>
      </c>
      <c r="H492" s="2">
        <v>943</v>
      </c>
      <c r="I492" s="102" t="s">
        <v>887</v>
      </c>
      <c r="J492" s="102" t="s">
        <v>654</v>
      </c>
      <c r="K492" s="102"/>
      <c r="L492" s="102" t="s">
        <v>2307</v>
      </c>
      <c r="M492" s="102"/>
      <c r="N492" s="102" t="s">
        <v>2296</v>
      </c>
      <c r="O492" s="1" t="b">
        <v>0</v>
      </c>
      <c r="P492" s="102" t="s">
        <v>2371</v>
      </c>
      <c r="Q492" s="102" t="s">
        <v>167</v>
      </c>
      <c r="R492" s="104">
        <v>1805</v>
      </c>
      <c r="S492" s="105">
        <v>372011</v>
      </c>
      <c r="T492" s="102" t="s">
        <v>2297</v>
      </c>
      <c r="U492" s="104">
        <v>1625</v>
      </c>
      <c r="V492" s="1"/>
      <c r="W492" s="106" t="s">
        <v>2302</v>
      </c>
      <c r="X492" s="5">
        <v>43641.689768518518</v>
      </c>
      <c r="Y492" s="133">
        <f t="shared" si="7"/>
        <v>666</v>
      </c>
    </row>
    <row r="493" spans="1:25" x14ac:dyDescent="0.3">
      <c r="A493" s="101">
        <v>622</v>
      </c>
      <c r="B493" s="102" t="s">
        <v>125</v>
      </c>
      <c r="C493" s="103">
        <v>43570.828425925924</v>
      </c>
      <c r="D493" s="102" t="s">
        <v>526</v>
      </c>
      <c r="E493" s="102" t="s">
        <v>526</v>
      </c>
      <c r="F493" s="2">
        <v>621</v>
      </c>
      <c r="G493" s="102" t="s">
        <v>123</v>
      </c>
      <c r="H493" s="2">
        <v>2079</v>
      </c>
      <c r="I493" s="102" t="s">
        <v>887</v>
      </c>
      <c r="J493" s="102" t="s">
        <v>663</v>
      </c>
      <c r="K493" s="102"/>
      <c r="L493" s="102" t="s">
        <v>2307</v>
      </c>
      <c r="M493" s="102"/>
      <c r="N493" s="102" t="s">
        <v>2296</v>
      </c>
      <c r="O493" s="1" t="b">
        <v>0</v>
      </c>
      <c r="P493" s="102" t="s">
        <v>2387</v>
      </c>
      <c r="Q493" s="102" t="s">
        <v>167</v>
      </c>
      <c r="R493" s="104">
        <v>1170.03</v>
      </c>
      <c r="S493" s="105">
        <v>214349.5</v>
      </c>
      <c r="T493" s="102" t="s">
        <v>2297</v>
      </c>
      <c r="U493" s="104">
        <v>936.02</v>
      </c>
      <c r="V493" s="1"/>
      <c r="W493" s="106" t="s">
        <v>2302</v>
      </c>
      <c r="X493" s="5">
        <v>43700.757523148146</v>
      </c>
      <c r="Y493" s="133">
        <f t="shared" si="7"/>
        <v>621</v>
      </c>
    </row>
    <row r="494" spans="1:25" x14ac:dyDescent="0.3">
      <c r="A494" s="101">
        <v>623</v>
      </c>
      <c r="B494" s="102" t="s">
        <v>2419</v>
      </c>
      <c r="C494" s="103">
        <v>43571.683472222219</v>
      </c>
      <c r="D494" s="102" t="s">
        <v>1168</v>
      </c>
      <c r="E494" s="102" t="s">
        <v>46</v>
      </c>
      <c r="F494" s="2">
        <v>461</v>
      </c>
      <c r="G494" s="102" t="s">
        <v>85</v>
      </c>
      <c r="H494" s="2">
        <v>645</v>
      </c>
      <c r="I494" s="102" t="s">
        <v>887</v>
      </c>
      <c r="J494" s="102" t="s">
        <v>654</v>
      </c>
      <c r="K494" s="102"/>
      <c r="L494" s="102" t="s">
        <v>2294</v>
      </c>
      <c r="M494" s="102"/>
      <c r="N494" s="102" t="s">
        <v>2296</v>
      </c>
      <c r="O494" s="1" t="b">
        <v>0</v>
      </c>
      <c r="P494" s="102" t="s">
        <v>2463</v>
      </c>
      <c r="Q494" s="102" t="s">
        <v>32</v>
      </c>
      <c r="R494" s="104">
        <v>1061</v>
      </c>
      <c r="S494" s="105">
        <v>194386</v>
      </c>
      <c r="T494" s="102" t="s">
        <v>2329</v>
      </c>
      <c r="U494" s="104">
        <v>849</v>
      </c>
      <c r="V494" s="1"/>
      <c r="W494" s="106" t="s">
        <v>2302</v>
      </c>
      <c r="X494" s="5">
        <v>43606.471435185187</v>
      </c>
      <c r="Y494" s="133">
        <f t="shared" si="7"/>
        <v>461</v>
      </c>
    </row>
    <row r="495" spans="1:25" x14ac:dyDescent="0.3">
      <c r="A495" s="107">
        <v>624</v>
      </c>
      <c r="B495" s="108" t="s">
        <v>205</v>
      </c>
      <c r="C495" s="109">
        <v>43571.694178240738</v>
      </c>
      <c r="D495" s="108" t="s">
        <v>487</v>
      </c>
      <c r="E495" s="108" t="s">
        <v>487</v>
      </c>
      <c r="F495" s="110">
        <v>559</v>
      </c>
      <c r="G495" s="108" t="s">
        <v>39</v>
      </c>
      <c r="H495" s="110">
        <v>621</v>
      </c>
      <c r="I495" s="108" t="s">
        <v>887</v>
      </c>
      <c r="J495" s="108" t="s">
        <v>654</v>
      </c>
      <c r="K495" s="108"/>
      <c r="L495" s="108" t="s">
        <v>2294</v>
      </c>
      <c r="M495" s="108" t="s">
        <v>2475</v>
      </c>
      <c r="N495" s="108" t="s">
        <v>2296</v>
      </c>
      <c r="O495" s="111" t="b">
        <v>0</v>
      </c>
      <c r="P495" s="108" t="s">
        <v>2343</v>
      </c>
      <c r="Q495" s="108" t="s">
        <v>32</v>
      </c>
      <c r="R495" s="112">
        <v>2129.9</v>
      </c>
      <c r="S495" s="113">
        <v>438972.39</v>
      </c>
      <c r="T495" s="108" t="s">
        <v>2297</v>
      </c>
      <c r="U495" s="112">
        <v>1916.91</v>
      </c>
      <c r="V495" s="111"/>
      <c r="W495" s="114" t="s">
        <v>2302</v>
      </c>
      <c r="X495" s="115">
        <v>43766.551701388889</v>
      </c>
      <c r="Y495" s="133">
        <f t="shared" si="7"/>
        <v>559</v>
      </c>
    </row>
    <row r="496" spans="1:25" x14ac:dyDescent="0.3">
      <c r="A496" s="107">
        <v>625</v>
      </c>
      <c r="B496" s="108" t="s">
        <v>267</v>
      </c>
      <c r="C496" s="109">
        <v>43571.762858796297</v>
      </c>
      <c r="D496" s="108" t="s">
        <v>1086</v>
      </c>
      <c r="E496" s="108" t="s">
        <v>46</v>
      </c>
      <c r="F496" s="110">
        <v>393</v>
      </c>
      <c r="G496" s="108" t="s">
        <v>660</v>
      </c>
      <c r="H496" s="110">
        <v>809</v>
      </c>
      <c r="I496" s="108" t="s">
        <v>887</v>
      </c>
      <c r="J496" s="108" t="s">
        <v>663</v>
      </c>
      <c r="K496" s="108"/>
      <c r="L496" s="108" t="s">
        <v>2307</v>
      </c>
      <c r="M496" s="108" t="s">
        <v>2476</v>
      </c>
      <c r="N496" s="108" t="s">
        <v>2296</v>
      </c>
      <c r="O496" s="111" t="b">
        <v>0</v>
      </c>
      <c r="P496" s="108" t="s">
        <v>2321</v>
      </c>
      <c r="Q496" s="108" t="s">
        <v>32</v>
      </c>
      <c r="R496" s="112">
        <v>4347</v>
      </c>
      <c r="S496" s="113">
        <v>995509</v>
      </c>
      <c r="T496" s="108" t="s">
        <v>2297</v>
      </c>
      <c r="U496" s="112">
        <v>4347</v>
      </c>
      <c r="V496" s="111"/>
      <c r="W496" s="114" t="s">
        <v>2302</v>
      </c>
      <c r="X496" s="115">
        <v>43649.745856481481</v>
      </c>
      <c r="Y496" s="133">
        <f t="shared" si="7"/>
        <v>393</v>
      </c>
    </row>
    <row r="497" spans="1:25" x14ac:dyDescent="0.3">
      <c r="A497" s="101">
        <v>626</v>
      </c>
      <c r="B497" s="102" t="s">
        <v>267</v>
      </c>
      <c r="C497" s="103">
        <v>43571.765127314815</v>
      </c>
      <c r="D497" s="102" t="s">
        <v>1236</v>
      </c>
      <c r="E497" s="102" t="s">
        <v>1236</v>
      </c>
      <c r="F497" s="2">
        <v>520</v>
      </c>
      <c r="G497" s="102" t="s">
        <v>39</v>
      </c>
      <c r="H497" s="2">
        <v>942</v>
      </c>
      <c r="I497" s="102" t="s">
        <v>887</v>
      </c>
      <c r="J497" s="102" t="s">
        <v>523</v>
      </c>
      <c r="K497" s="102"/>
      <c r="L497" s="102" t="s">
        <v>2307</v>
      </c>
      <c r="M497" s="102"/>
      <c r="N497" s="102" t="s">
        <v>2296</v>
      </c>
      <c r="O497" s="1" t="b">
        <v>0</v>
      </c>
      <c r="P497" s="102" t="s">
        <v>2321</v>
      </c>
      <c r="Q497" s="102" t="s">
        <v>32</v>
      </c>
      <c r="R497" s="104">
        <v>148.19999999999999</v>
      </c>
      <c r="S497" s="105">
        <v>0</v>
      </c>
      <c r="T497" s="102" t="s">
        <v>2455</v>
      </c>
      <c r="U497" s="104">
        <v>0</v>
      </c>
      <c r="V497" s="1"/>
      <c r="W497" s="106" t="s">
        <v>2302</v>
      </c>
      <c r="X497" s="5">
        <v>43873.493483796294</v>
      </c>
      <c r="Y497" s="133">
        <f t="shared" si="7"/>
        <v>520</v>
      </c>
    </row>
    <row r="498" spans="1:25" x14ac:dyDescent="0.3">
      <c r="A498" s="101">
        <v>627</v>
      </c>
      <c r="B498" s="102" t="s">
        <v>75</v>
      </c>
      <c r="C498" s="103">
        <v>43572.53230324074</v>
      </c>
      <c r="D498" s="102" t="s">
        <v>504</v>
      </c>
      <c r="E498" s="102" t="s">
        <v>504</v>
      </c>
      <c r="F498" s="2">
        <v>587</v>
      </c>
      <c r="G498" s="102" t="s">
        <v>39</v>
      </c>
      <c r="H498" s="2">
        <v>621</v>
      </c>
      <c r="I498" s="102" t="s">
        <v>887</v>
      </c>
      <c r="J498" s="102" t="s">
        <v>654</v>
      </c>
      <c r="K498" s="102"/>
      <c r="L498" s="102" t="s">
        <v>2294</v>
      </c>
      <c r="M498" s="102"/>
      <c r="N498" s="102" t="s">
        <v>2296</v>
      </c>
      <c r="O498" s="1" t="b">
        <v>0</v>
      </c>
      <c r="P498" s="102" t="s">
        <v>2343</v>
      </c>
      <c r="Q498" s="102" t="s">
        <v>167</v>
      </c>
      <c r="R498" s="104">
        <v>10063.530000000001</v>
      </c>
      <c r="S498" s="105">
        <v>2304548.37</v>
      </c>
      <c r="T498" s="102" t="s">
        <v>2297</v>
      </c>
      <c r="U498" s="104">
        <v>10063.530000000001</v>
      </c>
      <c r="V498" s="1"/>
      <c r="W498" s="106" t="s">
        <v>2302</v>
      </c>
      <c r="X498" s="5">
        <v>43719.455787037034</v>
      </c>
      <c r="Y498" s="133">
        <f t="shared" si="7"/>
        <v>587</v>
      </c>
    </row>
    <row r="499" spans="1:25" x14ac:dyDescent="0.3">
      <c r="A499" s="107">
        <v>628</v>
      </c>
      <c r="B499" s="108" t="s">
        <v>57</v>
      </c>
      <c r="C499" s="109">
        <v>43577.719293981485</v>
      </c>
      <c r="D499" s="108" t="s">
        <v>772</v>
      </c>
      <c r="E499" s="108" t="s">
        <v>772</v>
      </c>
      <c r="F499" s="110">
        <v>124</v>
      </c>
      <c r="G499" s="108" t="s">
        <v>55</v>
      </c>
      <c r="H499" s="110">
        <v>934</v>
      </c>
      <c r="I499" s="108" t="s">
        <v>887</v>
      </c>
      <c r="J499" s="108" t="s">
        <v>654</v>
      </c>
      <c r="K499" s="108"/>
      <c r="L499" s="108" t="s">
        <v>2307</v>
      </c>
      <c r="M499" s="108"/>
      <c r="N499" s="108" t="s">
        <v>2296</v>
      </c>
      <c r="O499" s="111" t="b">
        <v>0</v>
      </c>
      <c r="P499" s="108" t="s">
        <v>2462</v>
      </c>
      <c r="Q499" s="108" t="s">
        <v>167</v>
      </c>
      <c r="R499" s="112">
        <v>728</v>
      </c>
      <c r="S499" s="113">
        <v>166712</v>
      </c>
      <c r="T499" s="108" t="s">
        <v>2297</v>
      </c>
      <c r="U499" s="112">
        <v>728</v>
      </c>
      <c r="V499" s="111"/>
      <c r="W499" s="114" t="s">
        <v>2302</v>
      </c>
      <c r="X499" s="115">
        <v>44055.73170138889</v>
      </c>
      <c r="Y499" s="133">
        <f t="shared" si="7"/>
        <v>124</v>
      </c>
    </row>
    <row r="500" spans="1:25" x14ac:dyDescent="0.3">
      <c r="A500" s="101">
        <v>629</v>
      </c>
      <c r="B500" s="1" t="s">
        <v>131</v>
      </c>
      <c r="C500" s="1">
        <v>43578.396215277775</v>
      </c>
      <c r="D500" s="1" t="s">
        <v>1067</v>
      </c>
      <c r="E500" s="1" t="s">
        <v>1067</v>
      </c>
      <c r="F500" s="2">
        <v>382</v>
      </c>
      <c r="G500" s="1" t="s">
        <v>85</v>
      </c>
      <c r="H500" s="2">
        <v>81</v>
      </c>
      <c r="I500" s="1" t="s">
        <v>887</v>
      </c>
      <c r="J500" s="1" t="s">
        <v>654</v>
      </c>
      <c r="K500" s="1"/>
      <c r="L500" s="1" t="s">
        <v>2307</v>
      </c>
      <c r="M500" s="1"/>
      <c r="N500" s="1" t="s">
        <v>2296</v>
      </c>
      <c r="O500" s="1" t="b">
        <v>0</v>
      </c>
      <c r="P500" s="1" t="s">
        <v>2463</v>
      </c>
      <c r="Q500" s="1" t="s">
        <v>167</v>
      </c>
      <c r="R500" s="1">
        <v>360</v>
      </c>
      <c r="S500" s="1">
        <v>82440</v>
      </c>
      <c r="T500" s="1" t="s">
        <v>2297</v>
      </c>
      <c r="U500" s="1">
        <v>360</v>
      </c>
      <c r="V500" s="1"/>
      <c r="W500" s="1" t="s">
        <v>2302</v>
      </c>
      <c r="X500" s="5">
        <v>44081.651770833334</v>
      </c>
      <c r="Y500" s="133">
        <f t="shared" si="7"/>
        <v>382</v>
      </c>
    </row>
    <row r="501" spans="1:25" x14ac:dyDescent="0.3">
      <c r="A501" s="107">
        <v>630</v>
      </c>
      <c r="B501" s="108" t="s">
        <v>157</v>
      </c>
      <c r="C501" s="109">
        <v>43578.484895833331</v>
      </c>
      <c r="D501" s="108" t="s">
        <v>466</v>
      </c>
      <c r="E501" s="108" t="s">
        <v>466</v>
      </c>
      <c r="F501" s="110">
        <v>458</v>
      </c>
      <c r="G501" s="108" t="s">
        <v>85</v>
      </c>
      <c r="H501" s="110">
        <v>893</v>
      </c>
      <c r="I501" s="108" t="s">
        <v>887</v>
      </c>
      <c r="J501" s="108" t="s">
        <v>654</v>
      </c>
      <c r="K501" s="108"/>
      <c r="L501" s="108" t="s">
        <v>2307</v>
      </c>
      <c r="M501" s="108"/>
      <c r="N501" s="108" t="s">
        <v>2296</v>
      </c>
      <c r="O501" s="111" t="b">
        <v>0</v>
      </c>
      <c r="P501" s="108" t="s">
        <v>2371</v>
      </c>
      <c r="Q501" s="108" t="s">
        <v>167</v>
      </c>
      <c r="R501" s="112">
        <v>4047</v>
      </c>
      <c r="S501" s="113">
        <v>1210053</v>
      </c>
      <c r="T501" s="108" t="s">
        <v>2297</v>
      </c>
      <c r="U501" s="112">
        <v>4047</v>
      </c>
      <c r="V501" s="111"/>
      <c r="W501" s="114" t="s">
        <v>2302</v>
      </c>
      <c r="X501" s="115">
        <v>43886.495266203703</v>
      </c>
      <c r="Y501" s="133">
        <f t="shared" si="7"/>
        <v>458</v>
      </c>
    </row>
    <row r="502" spans="1:25" x14ac:dyDescent="0.3">
      <c r="A502" s="107">
        <v>631</v>
      </c>
      <c r="B502" s="108" t="s">
        <v>104</v>
      </c>
      <c r="C502" s="109">
        <v>43579.706493055557</v>
      </c>
      <c r="D502" s="108" t="s">
        <v>2338</v>
      </c>
      <c r="E502" s="108" t="s">
        <v>46</v>
      </c>
      <c r="F502" s="110">
        <v>80</v>
      </c>
      <c r="G502" s="108" t="s">
        <v>85</v>
      </c>
      <c r="H502" s="110">
        <v>666</v>
      </c>
      <c r="I502" s="108" t="s">
        <v>887</v>
      </c>
      <c r="J502" s="108" t="s">
        <v>654</v>
      </c>
      <c r="K502" s="108"/>
      <c r="L502" s="108" t="s">
        <v>2294</v>
      </c>
      <c r="M502" s="108" t="s">
        <v>2477</v>
      </c>
      <c r="N502" s="108" t="s">
        <v>2296</v>
      </c>
      <c r="O502" s="111" t="b">
        <v>0</v>
      </c>
      <c r="P502" s="108" t="s">
        <v>2387</v>
      </c>
      <c r="Q502" s="108" t="s">
        <v>32</v>
      </c>
      <c r="R502" s="112">
        <v>2874.7</v>
      </c>
      <c r="S502" s="113">
        <v>658306.30000000005</v>
      </c>
      <c r="T502" s="108" t="s">
        <v>2329</v>
      </c>
      <c r="U502" s="112">
        <v>2874.7</v>
      </c>
      <c r="V502" s="111"/>
      <c r="W502" s="114" t="s">
        <v>2302</v>
      </c>
      <c r="X502" s="115">
        <v>43621.59171296296</v>
      </c>
      <c r="Y502" s="133">
        <f t="shared" si="7"/>
        <v>80</v>
      </c>
    </row>
    <row r="503" spans="1:25" x14ac:dyDescent="0.3">
      <c r="A503" s="101">
        <v>632</v>
      </c>
      <c r="B503" s="102" t="s">
        <v>104</v>
      </c>
      <c r="C503" s="103">
        <v>43579.714861111112</v>
      </c>
      <c r="D503" s="102" t="s">
        <v>2351</v>
      </c>
      <c r="E503" s="102" t="s">
        <v>751</v>
      </c>
      <c r="F503" s="2">
        <v>100</v>
      </c>
      <c r="G503" s="102" t="s">
        <v>85</v>
      </c>
      <c r="H503" s="2">
        <v>666</v>
      </c>
      <c r="I503" s="102" t="s">
        <v>887</v>
      </c>
      <c r="J503" s="102" t="s">
        <v>654</v>
      </c>
      <c r="K503" s="102"/>
      <c r="L503" s="102" t="s">
        <v>2294</v>
      </c>
      <c r="M503" s="102" t="s">
        <v>2478</v>
      </c>
      <c r="N503" s="102" t="s">
        <v>2296</v>
      </c>
      <c r="O503" s="1" t="b">
        <v>0</v>
      </c>
      <c r="P503" s="102" t="s">
        <v>2387</v>
      </c>
      <c r="Q503" s="102" t="s">
        <v>167</v>
      </c>
      <c r="R503" s="104">
        <v>6887</v>
      </c>
      <c r="S503" s="105">
        <v>1577073</v>
      </c>
      <c r="T503" s="102"/>
      <c r="U503" s="104">
        <v>6887</v>
      </c>
      <c r="V503" s="1"/>
      <c r="W503" s="106" t="s">
        <v>2302</v>
      </c>
      <c r="X503" s="5">
        <v>43650.40828703704</v>
      </c>
      <c r="Y503" s="133">
        <f t="shared" si="7"/>
        <v>100</v>
      </c>
    </row>
    <row r="504" spans="1:25" x14ac:dyDescent="0.3">
      <c r="A504" s="101">
        <v>633</v>
      </c>
      <c r="B504" s="102" t="s">
        <v>341</v>
      </c>
      <c r="C504" s="103">
        <v>43579.753611111111</v>
      </c>
      <c r="D504" s="102" t="s">
        <v>385</v>
      </c>
      <c r="E504" s="102" t="s">
        <v>385</v>
      </c>
      <c r="F504" s="2">
        <v>258</v>
      </c>
      <c r="G504" s="102" t="s">
        <v>477</v>
      </c>
      <c r="H504" s="2">
        <v>698</v>
      </c>
      <c r="I504" s="102" t="s">
        <v>887</v>
      </c>
      <c r="J504" s="102" t="s">
        <v>654</v>
      </c>
      <c r="K504" s="102"/>
      <c r="L504" s="102" t="s">
        <v>2307</v>
      </c>
      <c r="M504" s="102"/>
      <c r="N504" s="102" t="s">
        <v>2296</v>
      </c>
      <c r="O504" s="1" t="b">
        <v>0</v>
      </c>
      <c r="P504" s="102" t="s">
        <v>2321</v>
      </c>
      <c r="Q504" s="102" t="s">
        <v>32</v>
      </c>
      <c r="R504" s="104">
        <v>3013.4</v>
      </c>
      <c r="S504" s="105">
        <v>621061.74</v>
      </c>
      <c r="T504" s="102" t="s">
        <v>2329</v>
      </c>
      <c r="U504" s="104">
        <v>2712.06</v>
      </c>
      <c r="V504" s="1"/>
      <c r="W504" s="106" t="s">
        <v>2335</v>
      </c>
      <c r="X504" s="5">
        <v>43612.611770833333</v>
      </c>
      <c r="Y504" s="133">
        <f t="shared" si="7"/>
        <v>258</v>
      </c>
    </row>
    <row r="505" spans="1:25" x14ac:dyDescent="0.3">
      <c r="A505" s="107">
        <v>635</v>
      </c>
      <c r="B505" s="108" t="s">
        <v>104</v>
      </c>
      <c r="C505" s="109">
        <v>43580.576238425929</v>
      </c>
      <c r="D505" s="108" t="s">
        <v>505</v>
      </c>
      <c r="E505" s="108" t="s">
        <v>505</v>
      </c>
      <c r="F505" s="110">
        <v>590</v>
      </c>
      <c r="G505" s="108" t="s">
        <v>85</v>
      </c>
      <c r="H505" s="110">
        <v>666</v>
      </c>
      <c r="I505" s="108" t="s">
        <v>887</v>
      </c>
      <c r="J505" s="108" t="s">
        <v>663</v>
      </c>
      <c r="K505" s="108"/>
      <c r="L505" s="108" t="s">
        <v>2294</v>
      </c>
      <c r="M505" s="108"/>
      <c r="N505" s="108" t="s">
        <v>2296</v>
      </c>
      <c r="O505" s="111" t="b">
        <v>0</v>
      </c>
      <c r="P505" s="108" t="s">
        <v>2387</v>
      </c>
      <c r="Q505" s="108" t="s">
        <v>167</v>
      </c>
      <c r="R505" s="112">
        <v>1687</v>
      </c>
      <c r="S505" s="113">
        <v>347600</v>
      </c>
      <c r="T505" s="108" t="s">
        <v>2297</v>
      </c>
      <c r="U505" s="112">
        <v>1518</v>
      </c>
      <c r="V505" s="111"/>
      <c r="W505" s="114" t="s">
        <v>2302</v>
      </c>
      <c r="X505" s="115">
        <v>43650.448125000003</v>
      </c>
      <c r="Y505" s="133">
        <f t="shared" si="7"/>
        <v>590</v>
      </c>
    </row>
    <row r="506" spans="1:25" x14ac:dyDescent="0.3">
      <c r="A506" s="107">
        <v>636</v>
      </c>
      <c r="B506" s="108" t="s">
        <v>104</v>
      </c>
      <c r="C506" s="109">
        <v>43581.708784722221</v>
      </c>
      <c r="D506" s="108" t="s">
        <v>903</v>
      </c>
      <c r="E506" s="108" t="s">
        <v>46</v>
      </c>
      <c r="F506" s="110">
        <v>236</v>
      </c>
      <c r="G506" s="108" t="s">
        <v>85</v>
      </c>
      <c r="H506" s="110">
        <v>666</v>
      </c>
      <c r="I506" s="108" t="s">
        <v>887</v>
      </c>
      <c r="J506" s="108" t="s">
        <v>654</v>
      </c>
      <c r="K506" s="108"/>
      <c r="L506" s="108" t="s">
        <v>2294</v>
      </c>
      <c r="M506" s="108" t="s">
        <v>2479</v>
      </c>
      <c r="N506" s="108" t="s">
        <v>2296</v>
      </c>
      <c r="O506" s="111" t="b">
        <v>0</v>
      </c>
      <c r="P506" s="108" t="s">
        <v>2387</v>
      </c>
      <c r="Q506" s="108" t="s">
        <v>63</v>
      </c>
      <c r="R506" s="112">
        <v>4507</v>
      </c>
      <c r="S506" s="113">
        <v>1032092</v>
      </c>
      <c r="T506" s="108" t="s">
        <v>2297</v>
      </c>
      <c r="U506" s="112">
        <v>4507</v>
      </c>
      <c r="V506" s="111"/>
      <c r="W506" s="114" t="s">
        <v>2302</v>
      </c>
      <c r="X506" s="115">
        <v>43644.729560185187</v>
      </c>
      <c r="Y506" s="133">
        <f t="shared" si="7"/>
        <v>236</v>
      </c>
    </row>
    <row r="507" spans="1:25" x14ac:dyDescent="0.3">
      <c r="A507" s="107">
        <v>637</v>
      </c>
      <c r="B507" s="108" t="s">
        <v>104</v>
      </c>
      <c r="C507" s="109">
        <v>43581.711215277777</v>
      </c>
      <c r="D507" s="108" t="s">
        <v>2480</v>
      </c>
      <c r="E507" s="108" t="s">
        <v>46</v>
      </c>
      <c r="F507" s="110">
        <v>739</v>
      </c>
      <c r="G507" s="108" t="s">
        <v>85</v>
      </c>
      <c r="H507" s="110">
        <v>666</v>
      </c>
      <c r="I507" s="108" t="s">
        <v>887</v>
      </c>
      <c r="J507" s="108" t="s">
        <v>663</v>
      </c>
      <c r="K507" s="108"/>
      <c r="L507" s="108" t="s">
        <v>2294</v>
      </c>
      <c r="M507" s="108"/>
      <c r="N507" s="108" t="s">
        <v>2296</v>
      </c>
      <c r="O507" s="111" t="b">
        <v>0</v>
      </c>
      <c r="P507" s="108" t="s">
        <v>2387</v>
      </c>
      <c r="Q507" s="108" t="s">
        <v>167</v>
      </c>
      <c r="R507" s="112">
        <v>5661</v>
      </c>
      <c r="S507" s="113">
        <v>1296371</v>
      </c>
      <c r="T507" s="108" t="s">
        <v>2297</v>
      </c>
      <c r="U507" s="112">
        <v>5661</v>
      </c>
      <c r="V507" s="111"/>
      <c r="W507" s="114" t="s">
        <v>2302</v>
      </c>
      <c r="X507" s="115">
        <v>43654.557916666665</v>
      </c>
      <c r="Y507" s="133">
        <f t="shared" si="7"/>
        <v>739</v>
      </c>
    </row>
    <row r="508" spans="1:25" x14ac:dyDescent="0.3">
      <c r="A508" s="107">
        <v>638</v>
      </c>
      <c r="B508" s="108" t="s">
        <v>234</v>
      </c>
      <c r="C508" s="109">
        <v>43581.773449074077</v>
      </c>
      <c r="D508" s="108" t="s">
        <v>1293</v>
      </c>
      <c r="E508" s="108" t="s">
        <v>1293</v>
      </c>
      <c r="F508" s="110">
        <v>583</v>
      </c>
      <c r="G508" s="108" t="s">
        <v>39</v>
      </c>
      <c r="H508" s="110">
        <v>621</v>
      </c>
      <c r="I508" s="108" t="s">
        <v>887</v>
      </c>
      <c r="J508" s="108" t="s">
        <v>654</v>
      </c>
      <c r="K508" s="108"/>
      <c r="L508" s="108" t="s">
        <v>2294</v>
      </c>
      <c r="M508" s="108"/>
      <c r="N508" s="108" t="s">
        <v>2296</v>
      </c>
      <c r="O508" s="111" t="b">
        <v>0</v>
      </c>
      <c r="P508" s="108" t="s">
        <v>2343</v>
      </c>
      <c r="Q508" s="108" t="s">
        <v>167</v>
      </c>
      <c r="R508" s="112">
        <v>11077</v>
      </c>
      <c r="S508" s="113">
        <v>2536628</v>
      </c>
      <c r="T508" s="108" t="s">
        <v>2297</v>
      </c>
      <c r="U508" s="112">
        <v>11077</v>
      </c>
      <c r="V508" s="111"/>
      <c r="W508" s="114" t="s">
        <v>2302</v>
      </c>
      <c r="X508" s="115">
        <v>43720.497083333335</v>
      </c>
      <c r="Y508" s="133">
        <f t="shared" si="7"/>
        <v>583</v>
      </c>
    </row>
    <row r="509" spans="1:25" x14ac:dyDescent="0.3">
      <c r="A509" s="107">
        <v>639</v>
      </c>
      <c r="B509" s="108" t="s">
        <v>341</v>
      </c>
      <c r="C509" s="109">
        <v>43584.622523148151</v>
      </c>
      <c r="D509" s="108" t="s">
        <v>1444</v>
      </c>
      <c r="E509" s="108" t="s">
        <v>46</v>
      </c>
      <c r="F509" s="110">
        <v>751</v>
      </c>
      <c r="G509" s="108" t="s">
        <v>123</v>
      </c>
      <c r="H509" s="110">
        <v>704</v>
      </c>
      <c r="I509" s="108" t="s">
        <v>887</v>
      </c>
      <c r="J509" s="108" t="s">
        <v>654</v>
      </c>
      <c r="K509" s="108"/>
      <c r="L509" s="108" t="s">
        <v>2307</v>
      </c>
      <c r="M509" s="108"/>
      <c r="N509" s="108" t="s">
        <v>2296</v>
      </c>
      <c r="O509" s="111" t="b">
        <v>0</v>
      </c>
      <c r="P509" s="108" t="s">
        <v>2321</v>
      </c>
      <c r="Q509" s="108" t="s">
        <v>167</v>
      </c>
      <c r="R509" s="112">
        <v>610.38</v>
      </c>
      <c r="S509" s="113">
        <v>111821.61599999999</v>
      </c>
      <c r="T509" s="108" t="s">
        <v>2329</v>
      </c>
      <c r="U509" s="112">
        <v>488.30399999999997</v>
      </c>
      <c r="V509" s="111"/>
      <c r="W509" s="114" t="s">
        <v>2335</v>
      </c>
      <c r="X509" s="115">
        <v>43591.697384259256</v>
      </c>
      <c r="Y509" s="133">
        <f t="shared" si="7"/>
        <v>751</v>
      </c>
    </row>
    <row r="510" spans="1:25" x14ac:dyDescent="0.3">
      <c r="A510" s="101">
        <v>640</v>
      </c>
      <c r="B510" s="102" t="s">
        <v>87</v>
      </c>
      <c r="C510" s="103">
        <v>43584.754189814812</v>
      </c>
      <c r="D510" s="102" t="s">
        <v>2322</v>
      </c>
      <c r="E510" s="102" t="s">
        <v>46</v>
      </c>
      <c r="F510" s="2">
        <v>51</v>
      </c>
      <c r="G510" s="102" t="s">
        <v>2310</v>
      </c>
      <c r="H510" s="2">
        <v>914</v>
      </c>
      <c r="I510" s="102" t="s">
        <v>887</v>
      </c>
      <c r="J510" s="102" t="s">
        <v>2293</v>
      </c>
      <c r="K510" s="102"/>
      <c r="L510" s="102" t="s">
        <v>2307</v>
      </c>
      <c r="M510" s="102"/>
      <c r="N510" s="102" t="s">
        <v>2296</v>
      </c>
      <c r="O510" s="1" t="b">
        <v>0</v>
      </c>
      <c r="P510" s="102" t="s">
        <v>2463</v>
      </c>
      <c r="Q510" s="102" t="s">
        <v>32</v>
      </c>
      <c r="R510" s="104">
        <v>1800</v>
      </c>
      <c r="S510" s="105">
        <v>370980</v>
      </c>
      <c r="T510" s="102" t="s">
        <v>2297</v>
      </c>
      <c r="U510" s="104">
        <v>1620</v>
      </c>
      <c r="V510" s="1"/>
      <c r="W510" s="106" t="s">
        <v>2302</v>
      </c>
      <c r="X510" s="5">
        <v>43640.699571759258</v>
      </c>
      <c r="Y510" s="133">
        <f t="shared" si="7"/>
        <v>51</v>
      </c>
    </row>
    <row r="511" spans="1:25" x14ac:dyDescent="0.3">
      <c r="A511" s="101">
        <v>641</v>
      </c>
      <c r="B511" s="102" t="s">
        <v>42</v>
      </c>
      <c r="C511" s="103">
        <v>43584.758842592593</v>
      </c>
      <c r="D511" s="102" t="s">
        <v>1225</v>
      </c>
      <c r="E511" s="102" t="s">
        <v>1225</v>
      </c>
      <c r="F511" s="2">
        <v>509</v>
      </c>
      <c r="G511" s="102" t="s">
        <v>39</v>
      </c>
      <c r="H511" s="2">
        <v>1027</v>
      </c>
      <c r="I511" s="102" t="s">
        <v>887</v>
      </c>
      <c r="J511" s="102" t="s">
        <v>663</v>
      </c>
      <c r="K511" s="102"/>
      <c r="L511" s="102" t="s">
        <v>2294</v>
      </c>
      <c r="M511" s="102" t="s">
        <v>2437</v>
      </c>
      <c r="N511" s="102" t="s">
        <v>2296</v>
      </c>
      <c r="O511" s="1" t="b">
        <v>0</v>
      </c>
      <c r="P511" s="102" t="s">
        <v>2321</v>
      </c>
      <c r="Q511" s="102" t="s">
        <v>32</v>
      </c>
      <c r="R511" s="104">
        <v>11213.8</v>
      </c>
      <c r="S511" s="105">
        <v>2567960.2000000002</v>
      </c>
      <c r="T511" s="102" t="s">
        <v>2297</v>
      </c>
      <c r="U511" s="104">
        <v>11213.8</v>
      </c>
      <c r="V511" s="1"/>
      <c r="W511" s="106" t="s">
        <v>2302</v>
      </c>
      <c r="X511" s="5">
        <v>43698.403715277775</v>
      </c>
      <c r="Y511" s="133">
        <f t="shared" si="7"/>
        <v>509</v>
      </c>
    </row>
    <row r="512" spans="1:25" x14ac:dyDescent="0.3">
      <c r="A512" s="101">
        <v>643</v>
      </c>
      <c r="B512" s="102" t="s">
        <v>104</v>
      </c>
      <c r="C512" s="103">
        <v>43584.820219907408</v>
      </c>
      <c r="D512" s="102" t="s">
        <v>989</v>
      </c>
      <c r="E512" s="102" t="s">
        <v>46</v>
      </c>
      <c r="F512" s="2">
        <v>320</v>
      </c>
      <c r="G512" s="102" t="s">
        <v>85</v>
      </c>
      <c r="H512" s="2">
        <v>666</v>
      </c>
      <c r="I512" s="102" t="s">
        <v>887</v>
      </c>
      <c r="J512" s="102" t="s">
        <v>654</v>
      </c>
      <c r="K512" s="102"/>
      <c r="L512" s="102" t="s">
        <v>2294</v>
      </c>
      <c r="M512" s="102" t="s">
        <v>2481</v>
      </c>
      <c r="N512" s="102" t="s">
        <v>2296</v>
      </c>
      <c r="O512" s="1" t="b">
        <v>0</v>
      </c>
      <c r="P512" s="102" t="s">
        <v>2387</v>
      </c>
      <c r="Q512" s="102" t="s">
        <v>32</v>
      </c>
      <c r="R512" s="104">
        <v>1793.6</v>
      </c>
      <c r="S512" s="105">
        <v>369660.96</v>
      </c>
      <c r="T512" s="102" t="s">
        <v>2297</v>
      </c>
      <c r="U512" s="104">
        <v>1614.24</v>
      </c>
      <c r="V512" s="1"/>
      <c r="W512" s="106" t="s">
        <v>2302</v>
      </c>
      <c r="X512" s="5">
        <v>43706.37667824074</v>
      </c>
      <c r="Y512" s="133">
        <f t="shared" si="7"/>
        <v>320</v>
      </c>
    </row>
    <row r="513" spans="1:25" x14ac:dyDescent="0.3">
      <c r="A513" s="101">
        <v>644</v>
      </c>
      <c r="B513" s="102" t="s">
        <v>267</v>
      </c>
      <c r="C513" s="103">
        <v>43585.452256944445</v>
      </c>
      <c r="D513" s="102" t="s">
        <v>850</v>
      </c>
      <c r="E513" s="102" t="s">
        <v>46</v>
      </c>
      <c r="F513" s="2">
        <v>189</v>
      </c>
      <c r="G513" s="102" t="s">
        <v>55</v>
      </c>
      <c r="H513" s="2">
        <v>613</v>
      </c>
      <c r="I513" s="102" t="s">
        <v>80</v>
      </c>
      <c r="J513" s="102" t="s">
        <v>654</v>
      </c>
      <c r="K513" s="102"/>
      <c r="L513" s="102" t="s">
        <v>2307</v>
      </c>
      <c r="M513" s="102"/>
      <c r="N513" s="102" t="s">
        <v>2296</v>
      </c>
      <c r="O513" s="1" t="b">
        <v>0</v>
      </c>
      <c r="P513" s="102" t="s">
        <v>2321</v>
      </c>
      <c r="Q513" s="102"/>
      <c r="R513" s="104">
        <v>609.9</v>
      </c>
      <c r="S513" s="105">
        <v>111731.39</v>
      </c>
      <c r="T513" s="102" t="s">
        <v>2297</v>
      </c>
      <c r="U513" s="104">
        <v>487.91</v>
      </c>
      <c r="V513" s="1"/>
      <c r="W513" s="106" t="s">
        <v>2335</v>
      </c>
      <c r="X513" s="5">
        <v>43689.480682870373</v>
      </c>
      <c r="Y513" s="133" t="e">
        <f t="shared" si="7"/>
        <v>#N/A</v>
      </c>
    </row>
    <row r="514" spans="1:25" x14ac:dyDescent="0.3">
      <c r="A514" s="107">
        <v>645</v>
      </c>
      <c r="B514" s="108" t="s">
        <v>2419</v>
      </c>
      <c r="C514" s="109">
        <v>43585.543888888889</v>
      </c>
      <c r="D514" s="108" t="s">
        <v>1184</v>
      </c>
      <c r="E514" s="108" t="s">
        <v>46</v>
      </c>
      <c r="F514" s="110">
        <v>477</v>
      </c>
      <c r="G514" s="108" t="s">
        <v>85</v>
      </c>
      <c r="H514" s="110">
        <v>936</v>
      </c>
      <c r="I514" s="108" t="s">
        <v>887</v>
      </c>
      <c r="J514" s="108" t="s">
        <v>663</v>
      </c>
      <c r="K514" s="108"/>
      <c r="L514" s="108" t="s">
        <v>2307</v>
      </c>
      <c r="M514" s="108"/>
      <c r="N514" s="108" t="s">
        <v>2296</v>
      </c>
      <c r="O514" s="111" t="b">
        <v>0</v>
      </c>
      <c r="P514" s="108" t="s">
        <v>2463</v>
      </c>
      <c r="Q514" s="108" t="s">
        <v>32</v>
      </c>
      <c r="R514" s="112">
        <v>8636</v>
      </c>
      <c r="S514" s="113">
        <v>1977610</v>
      </c>
      <c r="T514" s="108" t="s">
        <v>2297</v>
      </c>
      <c r="U514" s="112">
        <v>8636</v>
      </c>
      <c r="V514" s="111"/>
      <c r="W514" s="114" t="s">
        <v>2302</v>
      </c>
      <c r="X514" s="115">
        <v>43670.449953703705</v>
      </c>
      <c r="Y514" s="133">
        <f t="shared" ref="Y514:Y577" si="8">VLOOKUP(F514,h_project,1,FALSE)</f>
        <v>477</v>
      </c>
    </row>
    <row r="515" spans="1:25" x14ac:dyDescent="0.3">
      <c r="A515" s="107">
        <v>646</v>
      </c>
      <c r="B515" s="108" t="s">
        <v>117</v>
      </c>
      <c r="C515" s="109">
        <v>43585.697939814818</v>
      </c>
      <c r="D515" s="108" t="s">
        <v>892</v>
      </c>
      <c r="E515" s="108" t="s">
        <v>892</v>
      </c>
      <c r="F515" s="110">
        <v>227</v>
      </c>
      <c r="G515" s="108" t="s">
        <v>85</v>
      </c>
      <c r="H515" s="110">
        <v>999</v>
      </c>
      <c r="I515" s="108" t="s">
        <v>887</v>
      </c>
      <c r="J515" s="108" t="s">
        <v>654</v>
      </c>
      <c r="K515" s="108"/>
      <c r="L515" s="108" t="s">
        <v>2307</v>
      </c>
      <c r="M515" s="108"/>
      <c r="N515" s="108" t="s">
        <v>2296</v>
      </c>
      <c r="O515" s="111" t="b">
        <v>0</v>
      </c>
      <c r="P515" s="108" t="s">
        <v>2371</v>
      </c>
      <c r="Q515" s="108" t="s">
        <v>167</v>
      </c>
      <c r="R515" s="112">
        <v>3135</v>
      </c>
      <c r="S515" s="113">
        <v>646123.5</v>
      </c>
      <c r="T515" s="108" t="s">
        <v>2297</v>
      </c>
      <c r="U515" s="112">
        <v>2821.5</v>
      </c>
      <c r="V515" s="111"/>
      <c r="W515" s="111" t="s">
        <v>2328</v>
      </c>
      <c r="X515" s="115">
        <v>43593.731712962966</v>
      </c>
      <c r="Y515" s="133">
        <f t="shared" si="8"/>
        <v>227</v>
      </c>
    </row>
    <row r="516" spans="1:25" x14ac:dyDescent="0.3">
      <c r="A516" s="107">
        <v>648</v>
      </c>
      <c r="B516" s="108" t="s">
        <v>126</v>
      </c>
      <c r="C516" s="109">
        <v>43587.523310185185</v>
      </c>
      <c r="D516" s="108" t="s">
        <v>451</v>
      </c>
      <c r="E516" s="108" t="s">
        <v>46</v>
      </c>
      <c r="F516" s="110">
        <v>390</v>
      </c>
      <c r="G516" s="108" t="s">
        <v>123</v>
      </c>
      <c r="H516" s="110">
        <v>700</v>
      </c>
      <c r="I516" s="108" t="s">
        <v>887</v>
      </c>
      <c r="J516" s="108" t="s">
        <v>756</v>
      </c>
      <c r="K516" s="108"/>
      <c r="L516" s="108" t="s">
        <v>2294</v>
      </c>
      <c r="M516" s="108" t="s">
        <v>2392</v>
      </c>
      <c r="N516" s="108" t="s">
        <v>2296</v>
      </c>
      <c r="O516" s="111" t="b">
        <v>0</v>
      </c>
      <c r="P516" s="108" t="s">
        <v>2387</v>
      </c>
      <c r="Q516" s="108" t="s">
        <v>167</v>
      </c>
      <c r="R516" s="112">
        <v>8863</v>
      </c>
      <c r="S516" s="113">
        <v>2029712</v>
      </c>
      <c r="T516" s="108" t="s">
        <v>2297</v>
      </c>
      <c r="U516" s="112">
        <v>8863</v>
      </c>
      <c r="V516" s="111"/>
      <c r="W516" s="114" t="s">
        <v>2302</v>
      </c>
      <c r="X516" s="115">
        <v>43767.75990740741</v>
      </c>
      <c r="Y516" s="133">
        <f t="shared" si="8"/>
        <v>390</v>
      </c>
    </row>
    <row r="517" spans="1:25" x14ac:dyDescent="0.3">
      <c r="A517" s="101">
        <v>650</v>
      </c>
      <c r="B517" s="102" t="s">
        <v>341</v>
      </c>
      <c r="C517" s="103">
        <v>43591.757222222222</v>
      </c>
      <c r="D517" s="102" t="s">
        <v>1444</v>
      </c>
      <c r="E517" s="102" t="s">
        <v>46</v>
      </c>
      <c r="F517" s="2">
        <v>751</v>
      </c>
      <c r="G517" s="102" t="s">
        <v>123</v>
      </c>
      <c r="H517" s="2">
        <v>704</v>
      </c>
      <c r="I517" s="102" t="s">
        <v>887</v>
      </c>
      <c r="J517" s="102" t="s">
        <v>654</v>
      </c>
      <c r="K517" s="102"/>
      <c r="L517" s="102" t="s">
        <v>2307</v>
      </c>
      <c r="M517" s="102"/>
      <c r="N517" s="102" t="s">
        <v>2296</v>
      </c>
      <c r="O517" s="1" t="b">
        <v>0</v>
      </c>
      <c r="P517" s="102" t="s">
        <v>2321</v>
      </c>
      <c r="Q517" s="102" t="s">
        <v>167</v>
      </c>
      <c r="R517" s="104">
        <v>610</v>
      </c>
      <c r="S517" s="105">
        <v>111822</v>
      </c>
      <c r="T517" s="102" t="s">
        <v>2297</v>
      </c>
      <c r="U517" s="104">
        <v>488</v>
      </c>
      <c r="V517" s="1"/>
      <c r="W517" s="106" t="s">
        <v>2302</v>
      </c>
      <c r="X517" s="5">
        <v>43629.698518518519</v>
      </c>
      <c r="Y517" s="133">
        <f t="shared" si="8"/>
        <v>751</v>
      </c>
    </row>
    <row r="518" spans="1:25" x14ac:dyDescent="0.3">
      <c r="A518" s="107">
        <v>651</v>
      </c>
      <c r="B518" s="108" t="s">
        <v>267</v>
      </c>
      <c r="C518" s="109">
        <v>43592.451585648145</v>
      </c>
      <c r="D518" s="108" t="s">
        <v>475</v>
      </c>
      <c r="E518" s="108" t="s">
        <v>475</v>
      </c>
      <c r="F518" s="110">
        <v>516</v>
      </c>
      <c r="G518" s="108" t="s">
        <v>39</v>
      </c>
      <c r="H518" s="110">
        <v>1026</v>
      </c>
      <c r="I518" s="108" t="s">
        <v>887</v>
      </c>
      <c r="J518" s="108" t="s">
        <v>663</v>
      </c>
      <c r="K518" s="108"/>
      <c r="L518" s="108" t="s">
        <v>2307</v>
      </c>
      <c r="M518" s="108"/>
      <c r="N518" s="108" t="s">
        <v>2296</v>
      </c>
      <c r="O518" s="111" t="b">
        <v>0</v>
      </c>
      <c r="P518" s="108" t="s">
        <v>2321</v>
      </c>
      <c r="Q518" s="108" t="s">
        <v>32</v>
      </c>
      <c r="R518" s="112">
        <v>8027.5</v>
      </c>
      <c r="S518" s="113">
        <v>1838297.5</v>
      </c>
      <c r="T518" s="108" t="s">
        <v>2297</v>
      </c>
      <c r="U518" s="112">
        <v>8027.5</v>
      </c>
      <c r="V518" s="111"/>
      <c r="W518" s="114" t="s">
        <v>2302</v>
      </c>
      <c r="X518" s="115">
        <v>44085.506967592592</v>
      </c>
      <c r="Y518" s="133">
        <f t="shared" si="8"/>
        <v>516</v>
      </c>
    </row>
    <row r="519" spans="1:25" x14ac:dyDescent="0.3">
      <c r="A519" s="101">
        <v>652</v>
      </c>
      <c r="B519" s="102" t="s">
        <v>42</v>
      </c>
      <c r="C519" s="103">
        <v>43592.476666666669</v>
      </c>
      <c r="D519" s="102" t="s">
        <v>1447</v>
      </c>
      <c r="E519" s="102" t="s">
        <v>1447</v>
      </c>
      <c r="F519" s="2">
        <v>755</v>
      </c>
      <c r="G519" s="102" t="s">
        <v>39</v>
      </c>
      <c r="H519" s="2">
        <v>879</v>
      </c>
      <c r="I519" s="102" t="s">
        <v>887</v>
      </c>
      <c r="J519" s="102" t="s">
        <v>654</v>
      </c>
      <c r="K519" s="102"/>
      <c r="L519" s="102" t="s">
        <v>2294</v>
      </c>
      <c r="M519" s="102" t="s">
        <v>2482</v>
      </c>
      <c r="N519" s="102" t="s">
        <v>2296</v>
      </c>
      <c r="O519" s="1" t="b">
        <v>0</v>
      </c>
      <c r="P519" s="102" t="s">
        <v>2321</v>
      </c>
      <c r="Q519" s="102" t="s">
        <v>167</v>
      </c>
      <c r="R519" s="104">
        <v>8347</v>
      </c>
      <c r="S519" s="105">
        <v>1911463</v>
      </c>
      <c r="T519" s="102" t="s">
        <v>2297</v>
      </c>
      <c r="U519" s="104">
        <v>8347</v>
      </c>
      <c r="V519" s="1"/>
      <c r="W519" s="106" t="s">
        <v>2302</v>
      </c>
      <c r="X519" s="5">
        <v>43713.437719907408</v>
      </c>
      <c r="Y519" s="133">
        <f t="shared" si="8"/>
        <v>755</v>
      </c>
    </row>
    <row r="520" spans="1:25" x14ac:dyDescent="0.3">
      <c r="A520" s="101">
        <v>653</v>
      </c>
      <c r="B520" s="1" t="s">
        <v>131</v>
      </c>
      <c r="C520" s="1">
        <v>43592.600682870368</v>
      </c>
      <c r="D520" s="1" t="s">
        <v>1457</v>
      </c>
      <c r="E520" s="1" t="s">
        <v>46</v>
      </c>
      <c r="F520" s="2">
        <v>762</v>
      </c>
      <c r="G520" s="1" t="s">
        <v>85</v>
      </c>
      <c r="H520" s="2">
        <v>81</v>
      </c>
      <c r="I520" s="1" t="s">
        <v>887</v>
      </c>
      <c r="J520" s="1" t="s">
        <v>654</v>
      </c>
      <c r="K520" s="1"/>
      <c r="L520" s="1" t="s">
        <v>2307</v>
      </c>
      <c r="M520" s="1"/>
      <c r="N520" s="1" t="s">
        <v>2296</v>
      </c>
      <c r="O520" s="1" t="b">
        <v>0</v>
      </c>
      <c r="P520" s="1" t="s">
        <v>2463</v>
      </c>
      <c r="Q520" s="1" t="s">
        <v>167</v>
      </c>
      <c r="R520" s="1">
        <v>292</v>
      </c>
      <c r="S520" s="1">
        <v>0</v>
      </c>
      <c r="T520" s="1" t="s">
        <v>2329</v>
      </c>
      <c r="U520" s="1">
        <v>0</v>
      </c>
      <c r="V520" s="1"/>
      <c r="W520" s="1" t="s">
        <v>2302</v>
      </c>
      <c r="X520" s="5">
        <v>43606.665497685186</v>
      </c>
      <c r="Y520" s="133">
        <f t="shared" si="8"/>
        <v>762</v>
      </c>
    </row>
    <row r="521" spans="1:25" x14ac:dyDescent="0.3">
      <c r="A521" s="101">
        <v>654</v>
      </c>
      <c r="B521" s="102" t="s">
        <v>75</v>
      </c>
      <c r="C521" s="103">
        <v>43592.609942129631</v>
      </c>
      <c r="D521" s="102" t="s">
        <v>2483</v>
      </c>
      <c r="E521" s="102" t="s">
        <v>482</v>
      </c>
      <c r="F521" s="2">
        <v>524</v>
      </c>
      <c r="G521" s="102" t="s">
        <v>39</v>
      </c>
      <c r="H521" s="2">
        <v>931</v>
      </c>
      <c r="I521" s="102" t="s">
        <v>887</v>
      </c>
      <c r="J521" s="102" t="s">
        <v>654</v>
      </c>
      <c r="K521" s="102"/>
      <c r="L521" s="102" t="s">
        <v>2294</v>
      </c>
      <c r="M521" s="102"/>
      <c r="N521" s="102" t="s">
        <v>2296</v>
      </c>
      <c r="O521" s="1" t="b">
        <v>0</v>
      </c>
      <c r="P521" s="102" t="s">
        <v>2343</v>
      </c>
      <c r="Q521" s="102" t="s">
        <v>167</v>
      </c>
      <c r="R521" s="104">
        <v>7045.41</v>
      </c>
      <c r="S521" s="105">
        <v>1613398.89</v>
      </c>
      <c r="T521" s="102" t="s">
        <v>2297</v>
      </c>
      <c r="U521" s="104">
        <v>7045.41</v>
      </c>
      <c r="V521" s="1"/>
      <c r="W521" s="106" t="s">
        <v>2335</v>
      </c>
      <c r="X521" s="5">
        <v>43607.876342592594</v>
      </c>
      <c r="Y521" s="133">
        <f t="shared" si="8"/>
        <v>524</v>
      </c>
    </row>
    <row r="522" spans="1:25" x14ac:dyDescent="0.3">
      <c r="A522" s="107">
        <v>655</v>
      </c>
      <c r="B522" s="108" t="s">
        <v>341</v>
      </c>
      <c r="C522" s="109">
        <v>43593.463020833333</v>
      </c>
      <c r="D522" s="108" t="s">
        <v>1476</v>
      </c>
      <c r="E522" s="108" t="s">
        <v>46</v>
      </c>
      <c r="F522" s="110">
        <v>776</v>
      </c>
      <c r="G522" s="108" t="s">
        <v>2484</v>
      </c>
      <c r="H522" s="110">
        <v>807</v>
      </c>
      <c r="I522" s="108" t="s">
        <v>887</v>
      </c>
      <c r="J522" s="108" t="s">
        <v>1439</v>
      </c>
      <c r="K522" s="108"/>
      <c r="L522" s="108" t="s">
        <v>2307</v>
      </c>
      <c r="M522" s="108"/>
      <c r="N522" s="108" t="s">
        <v>2296</v>
      </c>
      <c r="O522" s="111" t="b">
        <v>0</v>
      </c>
      <c r="P522" s="108" t="s">
        <v>2321</v>
      </c>
      <c r="Q522" s="108" t="s">
        <v>32</v>
      </c>
      <c r="R522" s="112">
        <v>2618</v>
      </c>
      <c r="S522" s="113">
        <v>704558</v>
      </c>
      <c r="T522" s="108" t="s">
        <v>2297</v>
      </c>
      <c r="U522" s="112">
        <v>2356</v>
      </c>
      <c r="V522" s="111"/>
      <c r="W522" s="114" t="s">
        <v>2302</v>
      </c>
      <c r="X522" s="115">
        <v>43853.815821759257</v>
      </c>
      <c r="Y522" s="133">
        <f t="shared" si="8"/>
        <v>776</v>
      </c>
    </row>
    <row r="523" spans="1:25" x14ac:dyDescent="0.3">
      <c r="A523" s="101">
        <v>656</v>
      </c>
      <c r="B523" s="102" t="s">
        <v>87</v>
      </c>
      <c r="C523" s="103">
        <v>43593.496006944442</v>
      </c>
      <c r="D523" s="102" t="s">
        <v>423</v>
      </c>
      <c r="E523" s="102" t="s">
        <v>423</v>
      </c>
      <c r="F523" s="2">
        <v>356</v>
      </c>
      <c r="G523" s="102" t="s">
        <v>660</v>
      </c>
      <c r="H523" s="2">
        <v>979</v>
      </c>
      <c r="I523" s="102" t="s">
        <v>887</v>
      </c>
      <c r="J523" s="102" t="s">
        <v>654</v>
      </c>
      <c r="K523" s="102"/>
      <c r="L523" s="102" t="s">
        <v>2307</v>
      </c>
      <c r="M523" s="102"/>
      <c r="N523" s="102" t="s">
        <v>2296</v>
      </c>
      <c r="O523" s="1" t="b">
        <v>0</v>
      </c>
      <c r="P523" s="102" t="s">
        <v>2463</v>
      </c>
      <c r="Q523" s="102" t="s">
        <v>32</v>
      </c>
      <c r="R523" s="104">
        <v>18559</v>
      </c>
      <c r="S523" s="105">
        <v>4249954</v>
      </c>
      <c r="T523" s="102" t="s">
        <v>2297</v>
      </c>
      <c r="U523" s="104">
        <v>18559</v>
      </c>
      <c r="V523" s="1"/>
      <c r="W523" s="106" t="s">
        <v>2302</v>
      </c>
      <c r="X523" s="5">
        <v>43922.734513888892</v>
      </c>
      <c r="Y523" s="133">
        <f t="shared" si="8"/>
        <v>356</v>
      </c>
    </row>
    <row r="524" spans="1:25" x14ac:dyDescent="0.3">
      <c r="A524" s="101">
        <v>657</v>
      </c>
      <c r="B524" s="102" t="s">
        <v>87</v>
      </c>
      <c r="C524" s="103">
        <v>43593.537129629629</v>
      </c>
      <c r="D524" s="102" t="s">
        <v>1474</v>
      </c>
      <c r="E524" s="102" t="s">
        <v>1474</v>
      </c>
      <c r="F524" s="2">
        <v>775</v>
      </c>
      <c r="G524" s="102" t="s">
        <v>999</v>
      </c>
      <c r="H524" s="2">
        <v>962</v>
      </c>
      <c r="I524" s="102" t="s">
        <v>80</v>
      </c>
      <c r="J524" s="102" t="s">
        <v>1439</v>
      </c>
      <c r="K524" s="102"/>
      <c r="L524" s="102" t="s">
        <v>2307</v>
      </c>
      <c r="M524" s="102"/>
      <c r="N524" s="102" t="s">
        <v>2296</v>
      </c>
      <c r="O524" s="1" t="b">
        <v>0</v>
      </c>
      <c r="P524" s="102" t="s">
        <v>2463</v>
      </c>
      <c r="Q524" s="102" t="s">
        <v>63</v>
      </c>
      <c r="R524" s="104">
        <v>3437.03</v>
      </c>
      <c r="S524" s="105">
        <v>3093.3270000000002</v>
      </c>
      <c r="T524" s="102" t="s">
        <v>2297</v>
      </c>
      <c r="U524" s="104">
        <v>3437.03</v>
      </c>
      <c r="V524" s="1"/>
      <c r="W524" s="106" t="s">
        <v>2485</v>
      </c>
      <c r="X524" s="5">
        <v>44066.966597222221</v>
      </c>
      <c r="Y524" s="133" t="e">
        <f t="shared" si="8"/>
        <v>#N/A</v>
      </c>
    </row>
    <row r="525" spans="1:25" x14ac:dyDescent="0.3">
      <c r="A525" s="107">
        <v>658</v>
      </c>
      <c r="B525" s="108" t="s">
        <v>209</v>
      </c>
      <c r="C525" s="109">
        <v>43594.703020833331</v>
      </c>
      <c r="D525" s="108" t="s">
        <v>533</v>
      </c>
      <c r="E525" s="108" t="s">
        <v>533</v>
      </c>
      <c r="F525" s="110">
        <v>667</v>
      </c>
      <c r="G525" s="108" t="s">
        <v>39</v>
      </c>
      <c r="H525" s="110">
        <v>3001</v>
      </c>
      <c r="I525" s="108" t="s">
        <v>887</v>
      </c>
      <c r="J525" s="108" t="s">
        <v>756</v>
      </c>
      <c r="K525" s="108"/>
      <c r="L525" s="108" t="s">
        <v>2307</v>
      </c>
      <c r="M525" s="108"/>
      <c r="N525" s="108" t="s">
        <v>2296</v>
      </c>
      <c r="O525" s="111" t="b">
        <v>0</v>
      </c>
      <c r="P525" s="108" t="s">
        <v>2371</v>
      </c>
      <c r="Q525" s="108" t="s">
        <v>167</v>
      </c>
      <c r="R525" s="112">
        <v>2166</v>
      </c>
      <c r="S525" s="113">
        <v>446413</v>
      </c>
      <c r="T525" s="108" t="s">
        <v>2297</v>
      </c>
      <c r="U525" s="112">
        <v>1949</v>
      </c>
      <c r="V525" s="111"/>
      <c r="W525" s="114" t="s">
        <v>2302</v>
      </c>
      <c r="X525" s="115">
        <v>43700.590787037036</v>
      </c>
      <c r="Y525" s="133">
        <f t="shared" si="8"/>
        <v>667</v>
      </c>
    </row>
    <row r="526" spans="1:25" x14ac:dyDescent="0.3">
      <c r="A526" s="101">
        <v>659</v>
      </c>
      <c r="B526" s="102" t="s">
        <v>104</v>
      </c>
      <c r="C526" s="103">
        <v>43594.80978009259</v>
      </c>
      <c r="D526" s="102" t="s">
        <v>551</v>
      </c>
      <c r="E526" s="102" t="s">
        <v>551</v>
      </c>
      <c r="F526" s="2">
        <v>740</v>
      </c>
      <c r="G526" s="102" t="s">
        <v>85</v>
      </c>
      <c r="H526" s="2">
        <v>666</v>
      </c>
      <c r="I526" s="102" t="s">
        <v>887</v>
      </c>
      <c r="J526" s="102" t="s">
        <v>654</v>
      </c>
      <c r="K526" s="102"/>
      <c r="L526" s="102" t="s">
        <v>2294</v>
      </c>
      <c r="M526" s="102"/>
      <c r="N526" s="102" t="s">
        <v>2296</v>
      </c>
      <c r="O526" s="1" t="b">
        <v>0</v>
      </c>
      <c r="P526" s="102" t="s">
        <v>2387</v>
      </c>
      <c r="Q526" s="102" t="s">
        <v>2472</v>
      </c>
      <c r="R526" s="104">
        <v>340.11</v>
      </c>
      <c r="S526" s="105">
        <v>0</v>
      </c>
      <c r="T526" s="102"/>
      <c r="U526" s="104">
        <v>340.11</v>
      </c>
      <c r="V526" s="1"/>
      <c r="W526" s="106" t="s">
        <v>2302</v>
      </c>
      <c r="X526" s="5">
        <v>44055.732199074075</v>
      </c>
      <c r="Y526" s="133">
        <f t="shared" si="8"/>
        <v>740</v>
      </c>
    </row>
    <row r="527" spans="1:25" x14ac:dyDescent="0.3">
      <c r="A527" s="107">
        <v>661</v>
      </c>
      <c r="B527" s="108" t="s">
        <v>209</v>
      </c>
      <c r="C527" s="109">
        <v>43595.526990740742</v>
      </c>
      <c r="D527" s="108" t="s">
        <v>1453</v>
      </c>
      <c r="E527" s="108" t="s">
        <v>46</v>
      </c>
      <c r="F527" s="110">
        <v>759</v>
      </c>
      <c r="G527" s="108" t="s">
        <v>123</v>
      </c>
      <c r="H527" s="110">
        <v>3003</v>
      </c>
      <c r="I527" s="108" t="s">
        <v>887</v>
      </c>
      <c r="J527" s="108" t="s">
        <v>2486</v>
      </c>
      <c r="K527" s="108"/>
      <c r="L527" s="108" t="s">
        <v>2307</v>
      </c>
      <c r="M527" s="108"/>
      <c r="N527" s="108" t="s">
        <v>2296</v>
      </c>
      <c r="O527" s="111" t="b">
        <v>0</v>
      </c>
      <c r="P527" s="108" t="s">
        <v>2371</v>
      </c>
      <c r="Q527" s="108" t="s">
        <v>167</v>
      </c>
      <c r="R527" s="112">
        <v>3344</v>
      </c>
      <c r="S527" s="113">
        <v>689198</v>
      </c>
      <c r="T527" s="108" t="s">
        <v>2297</v>
      </c>
      <c r="U527" s="112">
        <v>3010</v>
      </c>
      <c r="V527" s="111"/>
      <c r="W527" s="114" t="s">
        <v>2302</v>
      </c>
      <c r="X527" s="115">
        <v>43692.587094907409</v>
      </c>
      <c r="Y527" s="133">
        <f t="shared" si="8"/>
        <v>759</v>
      </c>
    </row>
    <row r="528" spans="1:25" x14ac:dyDescent="0.3">
      <c r="A528" s="101">
        <v>662</v>
      </c>
      <c r="B528" s="102" t="s">
        <v>87</v>
      </c>
      <c r="C528" s="103">
        <v>43595.553356481483</v>
      </c>
      <c r="D528" s="102" t="s">
        <v>1357</v>
      </c>
      <c r="E528" s="102" t="s">
        <v>46</v>
      </c>
      <c r="F528" s="2">
        <v>660</v>
      </c>
      <c r="G528" s="102" t="s">
        <v>85</v>
      </c>
      <c r="H528" s="2">
        <v>936</v>
      </c>
      <c r="I528" s="102" t="s">
        <v>887</v>
      </c>
      <c r="J528" s="102" t="s">
        <v>663</v>
      </c>
      <c r="K528" s="102"/>
      <c r="L528" s="102" t="s">
        <v>2307</v>
      </c>
      <c r="M528" s="102"/>
      <c r="N528" s="102" t="s">
        <v>2296</v>
      </c>
      <c r="O528" s="1" t="b">
        <v>0</v>
      </c>
      <c r="P528" s="102" t="s">
        <v>2463</v>
      </c>
      <c r="Q528" s="102" t="s">
        <v>167</v>
      </c>
      <c r="R528" s="104">
        <v>332</v>
      </c>
      <c r="S528" s="105">
        <v>0</v>
      </c>
      <c r="T528" s="102" t="s">
        <v>2455</v>
      </c>
      <c r="U528" s="104">
        <v>0</v>
      </c>
      <c r="V528" s="1"/>
      <c r="W528" s="106" t="s">
        <v>2302</v>
      </c>
      <c r="X528" s="5">
        <v>43670.43613425926</v>
      </c>
      <c r="Y528" s="133">
        <f t="shared" si="8"/>
        <v>660</v>
      </c>
    </row>
    <row r="529" spans="1:25" x14ac:dyDescent="0.3">
      <c r="A529" s="101">
        <v>663</v>
      </c>
      <c r="B529" s="102" t="s">
        <v>365</v>
      </c>
      <c r="C529" s="103">
        <v>43596.3830787037</v>
      </c>
      <c r="D529" s="102" t="s">
        <v>1203</v>
      </c>
      <c r="E529" s="102" t="s">
        <v>1203</v>
      </c>
      <c r="F529" s="2">
        <v>488</v>
      </c>
      <c r="G529" s="102" t="s">
        <v>55</v>
      </c>
      <c r="H529" s="2">
        <v>639</v>
      </c>
      <c r="I529" s="102" t="s">
        <v>887</v>
      </c>
      <c r="J529" s="102" t="s">
        <v>765</v>
      </c>
      <c r="K529" s="102"/>
      <c r="L529" s="102" t="s">
        <v>2307</v>
      </c>
      <c r="M529" s="102"/>
      <c r="N529" s="102" t="s">
        <v>2296</v>
      </c>
      <c r="O529" s="1" t="b">
        <v>0</v>
      </c>
      <c r="P529" s="102" t="s">
        <v>2463</v>
      </c>
      <c r="Q529" s="102" t="s">
        <v>2487</v>
      </c>
      <c r="R529" s="104"/>
      <c r="S529" s="105"/>
      <c r="T529" s="102" t="s">
        <v>2487</v>
      </c>
      <c r="U529" s="104"/>
      <c r="V529" s="1"/>
      <c r="W529" s="106" t="s">
        <v>2308</v>
      </c>
      <c r="X529" s="5">
        <v>43596.385613425926</v>
      </c>
      <c r="Y529" s="133" t="e">
        <f t="shared" si="8"/>
        <v>#N/A</v>
      </c>
    </row>
    <row r="530" spans="1:25" x14ac:dyDescent="0.3">
      <c r="A530" s="107">
        <v>665</v>
      </c>
      <c r="B530" s="108" t="s">
        <v>310</v>
      </c>
      <c r="C530" s="109">
        <v>43598.402384259258</v>
      </c>
      <c r="D530" s="108" t="s">
        <v>831</v>
      </c>
      <c r="E530" s="108" t="s">
        <v>46</v>
      </c>
      <c r="F530" s="110">
        <v>168</v>
      </c>
      <c r="G530" s="108" t="s">
        <v>85</v>
      </c>
      <c r="H530" s="110">
        <v>641</v>
      </c>
      <c r="I530" s="108" t="s">
        <v>887</v>
      </c>
      <c r="J530" s="108" t="s">
        <v>654</v>
      </c>
      <c r="K530" s="108"/>
      <c r="L530" s="108" t="s">
        <v>2294</v>
      </c>
      <c r="M530" s="108" t="s">
        <v>2488</v>
      </c>
      <c r="N530" s="108" t="s">
        <v>2296</v>
      </c>
      <c r="O530" s="111" t="b">
        <v>0</v>
      </c>
      <c r="P530" s="108" t="s">
        <v>2321</v>
      </c>
      <c r="Q530" s="108" t="s">
        <v>32</v>
      </c>
      <c r="R530" s="112">
        <v>1012.7</v>
      </c>
      <c r="S530" s="113">
        <v>231908.3</v>
      </c>
      <c r="T530" s="108" t="s">
        <v>2297</v>
      </c>
      <c r="U530" s="112">
        <v>1012.7</v>
      </c>
      <c r="V530" s="111"/>
      <c r="W530" s="114" t="s">
        <v>2302</v>
      </c>
      <c r="X530" s="115">
        <v>43692.684583333335</v>
      </c>
      <c r="Y530" s="133">
        <f t="shared" si="8"/>
        <v>168</v>
      </c>
    </row>
    <row r="531" spans="1:25" x14ac:dyDescent="0.3">
      <c r="A531" s="107">
        <v>666</v>
      </c>
      <c r="B531" s="108" t="s">
        <v>341</v>
      </c>
      <c r="C531" s="109">
        <v>43598.595520833333</v>
      </c>
      <c r="D531" s="108" t="s">
        <v>1444</v>
      </c>
      <c r="E531" s="108" t="s">
        <v>46</v>
      </c>
      <c r="F531" s="110">
        <v>751</v>
      </c>
      <c r="G531" s="108" t="s">
        <v>123</v>
      </c>
      <c r="H531" s="110">
        <v>704</v>
      </c>
      <c r="I531" s="108" t="s">
        <v>887</v>
      </c>
      <c r="J531" s="108" t="s">
        <v>654</v>
      </c>
      <c r="K531" s="108"/>
      <c r="L531" s="108" t="s">
        <v>2307</v>
      </c>
      <c r="M531" s="108"/>
      <c r="N531" s="108" t="s">
        <v>2296</v>
      </c>
      <c r="O531" s="111" t="b">
        <v>0</v>
      </c>
      <c r="P531" s="108" t="s">
        <v>2321</v>
      </c>
      <c r="Q531" s="108" t="s">
        <v>32</v>
      </c>
      <c r="R531" s="112">
        <v>790</v>
      </c>
      <c r="S531" s="113">
        <v>144801</v>
      </c>
      <c r="T531" s="108" t="s">
        <v>2297</v>
      </c>
      <c r="U531" s="112">
        <v>632</v>
      </c>
      <c r="V531" s="111"/>
      <c r="W531" s="114" t="s">
        <v>2302</v>
      </c>
      <c r="X531" s="115">
        <v>43636.558252314811</v>
      </c>
      <c r="Y531" s="133">
        <f t="shared" si="8"/>
        <v>751</v>
      </c>
    </row>
    <row r="532" spans="1:25" x14ac:dyDescent="0.3">
      <c r="A532" s="107">
        <v>667</v>
      </c>
      <c r="B532" s="108" t="s">
        <v>104</v>
      </c>
      <c r="C532" s="109">
        <v>43598.831770833334</v>
      </c>
      <c r="D532" s="108" t="s">
        <v>1466</v>
      </c>
      <c r="E532" s="108" t="s">
        <v>1466</v>
      </c>
      <c r="F532" s="110">
        <v>770</v>
      </c>
      <c r="G532" s="108" t="s">
        <v>85</v>
      </c>
      <c r="H532" s="110">
        <v>787</v>
      </c>
      <c r="I532" s="108" t="s">
        <v>887</v>
      </c>
      <c r="J532" s="108" t="s">
        <v>654</v>
      </c>
      <c r="K532" s="108"/>
      <c r="L532" s="108" t="s">
        <v>2294</v>
      </c>
      <c r="M532" s="108"/>
      <c r="N532" s="108" t="s">
        <v>2296</v>
      </c>
      <c r="O532" s="111" t="b">
        <v>0</v>
      </c>
      <c r="P532" s="108" t="s">
        <v>2387</v>
      </c>
      <c r="Q532" s="108"/>
      <c r="R532" s="112">
        <v>0</v>
      </c>
      <c r="S532" s="113">
        <v>0</v>
      </c>
      <c r="T532" s="108"/>
      <c r="U532" s="112">
        <v>0</v>
      </c>
      <c r="V532" s="111"/>
      <c r="W532" s="114" t="s">
        <v>2425</v>
      </c>
      <c r="X532" s="115">
        <v>43717.743518518517</v>
      </c>
      <c r="Y532" s="133">
        <f t="shared" si="8"/>
        <v>770</v>
      </c>
    </row>
    <row r="533" spans="1:25" x14ac:dyDescent="0.3">
      <c r="A533" s="107">
        <v>668</v>
      </c>
      <c r="B533" s="108" t="s">
        <v>42</v>
      </c>
      <c r="C533" s="109">
        <v>43599.695902777778</v>
      </c>
      <c r="D533" s="108" t="s">
        <v>1065</v>
      </c>
      <c r="E533" s="108" t="s">
        <v>1065</v>
      </c>
      <c r="F533" s="110">
        <v>381</v>
      </c>
      <c r="G533" s="108" t="s">
        <v>427</v>
      </c>
      <c r="H533" s="110">
        <v>212</v>
      </c>
      <c r="I533" s="108" t="s">
        <v>887</v>
      </c>
      <c r="J533" s="108" t="s">
        <v>654</v>
      </c>
      <c r="K533" s="108"/>
      <c r="L533" s="108" t="s">
        <v>2294</v>
      </c>
      <c r="M533" s="108" t="s">
        <v>2489</v>
      </c>
      <c r="N533" s="108" t="s">
        <v>2296</v>
      </c>
      <c r="O533" s="111" t="b">
        <v>0</v>
      </c>
      <c r="P533" s="108" t="s">
        <v>2321</v>
      </c>
      <c r="Q533" s="108" t="s">
        <v>167</v>
      </c>
      <c r="R533" s="112">
        <v>844</v>
      </c>
      <c r="S533" s="113">
        <v>154701</v>
      </c>
      <c r="T533" s="108" t="s">
        <v>2297</v>
      </c>
      <c r="U533" s="112">
        <v>676</v>
      </c>
      <c r="V533" s="111"/>
      <c r="W533" s="114" t="s">
        <v>2302</v>
      </c>
      <c r="X533" s="115">
        <v>43699.734166666669</v>
      </c>
      <c r="Y533" s="133">
        <f t="shared" si="8"/>
        <v>381</v>
      </c>
    </row>
    <row r="534" spans="1:25" x14ac:dyDescent="0.3">
      <c r="A534" s="101">
        <v>669</v>
      </c>
      <c r="B534" s="102" t="s">
        <v>341</v>
      </c>
      <c r="C534" s="103">
        <v>43600.521909722222</v>
      </c>
      <c r="D534" s="102" t="s">
        <v>1267</v>
      </c>
      <c r="E534" s="102" t="s">
        <v>46</v>
      </c>
      <c r="F534" s="2">
        <v>554</v>
      </c>
      <c r="G534" s="102" t="s">
        <v>85</v>
      </c>
      <c r="H534" s="2">
        <v>769</v>
      </c>
      <c r="I534" s="102" t="s">
        <v>887</v>
      </c>
      <c r="J534" s="102" t="s">
        <v>654</v>
      </c>
      <c r="K534" s="102"/>
      <c r="L534" s="102" t="s">
        <v>2307</v>
      </c>
      <c r="M534" s="102"/>
      <c r="N534" s="102" t="s">
        <v>2296</v>
      </c>
      <c r="O534" s="1" t="b">
        <v>0</v>
      </c>
      <c r="P534" s="102" t="s">
        <v>2321</v>
      </c>
      <c r="Q534" s="102" t="s">
        <v>32</v>
      </c>
      <c r="R534" s="104">
        <v>321</v>
      </c>
      <c r="S534" s="105">
        <v>0</v>
      </c>
      <c r="T534" s="102"/>
      <c r="U534" s="104">
        <v>0</v>
      </c>
      <c r="V534" s="1"/>
      <c r="W534" s="106" t="s">
        <v>2302</v>
      </c>
      <c r="X534" s="5">
        <v>43656.4999537037</v>
      </c>
      <c r="Y534" s="133">
        <f t="shared" si="8"/>
        <v>554</v>
      </c>
    </row>
    <row r="535" spans="1:25" x14ac:dyDescent="0.3">
      <c r="A535" s="101">
        <v>670</v>
      </c>
      <c r="B535" s="102" t="s">
        <v>267</v>
      </c>
      <c r="C535" s="103">
        <v>43600.556064814817</v>
      </c>
      <c r="D535" s="102" t="s">
        <v>1401</v>
      </c>
      <c r="E535" s="102" t="s">
        <v>46</v>
      </c>
      <c r="F535" s="2">
        <v>707</v>
      </c>
      <c r="G535" s="102" t="s">
        <v>39</v>
      </c>
      <c r="H535" s="2">
        <v>408</v>
      </c>
      <c r="I535" s="102" t="s">
        <v>887</v>
      </c>
      <c r="J535" s="102" t="s">
        <v>663</v>
      </c>
      <c r="K535" s="102"/>
      <c r="L535" s="102" t="s">
        <v>2307</v>
      </c>
      <c r="M535" s="102"/>
      <c r="N535" s="102" t="s">
        <v>2296</v>
      </c>
      <c r="O535" s="1" t="b">
        <v>1</v>
      </c>
      <c r="P535" s="102" t="s">
        <v>2321</v>
      </c>
      <c r="Q535" s="102" t="s">
        <v>167</v>
      </c>
      <c r="R535" s="104">
        <v>8464.5</v>
      </c>
      <c r="S535" s="105">
        <v>1938370.5</v>
      </c>
      <c r="T535" s="102" t="s">
        <v>2297</v>
      </c>
      <c r="U535" s="104">
        <v>8464.5</v>
      </c>
      <c r="V535" s="1"/>
      <c r="W535" s="106" t="s">
        <v>2302</v>
      </c>
      <c r="X535" s="5">
        <v>43788.714918981481</v>
      </c>
      <c r="Y535" s="133">
        <f t="shared" si="8"/>
        <v>707</v>
      </c>
    </row>
    <row r="536" spans="1:25" x14ac:dyDescent="0.3">
      <c r="A536" s="101">
        <v>671</v>
      </c>
      <c r="B536" s="102" t="s">
        <v>428</v>
      </c>
      <c r="C536" s="103">
        <v>43600.733854166669</v>
      </c>
      <c r="D536" s="102" t="s">
        <v>2415</v>
      </c>
      <c r="E536" s="102" t="s">
        <v>430</v>
      </c>
      <c r="F536" s="2">
        <v>360</v>
      </c>
      <c r="G536" s="102" t="s">
        <v>427</v>
      </c>
      <c r="H536" s="2">
        <v>997</v>
      </c>
      <c r="I536" s="102" t="s">
        <v>887</v>
      </c>
      <c r="J536" s="102" t="s">
        <v>663</v>
      </c>
      <c r="K536" s="102"/>
      <c r="L536" s="102" t="s">
        <v>2307</v>
      </c>
      <c r="M536" s="102"/>
      <c r="N536" s="102" t="s">
        <v>2296</v>
      </c>
      <c r="O536" s="1" t="b">
        <v>0</v>
      </c>
      <c r="P536" s="102" t="s">
        <v>2371</v>
      </c>
      <c r="Q536" s="102" t="s">
        <v>32</v>
      </c>
      <c r="R536" s="104">
        <v>933</v>
      </c>
      <c r="S536" s="105">
        <v>170907</v>
      </c>
      <c r="T536" s="102" t="s">
        <v>2297</v>
      </c>
      <c r="U536" s="104">
        <v>746</v>
      </c>
      <c r="V536" s="1"/>
      <c r="W536" s="106" t="s">
        <v>2302</v>
      </c>
      <c r="X536" s="5">
        <v>43704.721921296295</v>
      </c>
      <c r="Y536" s="133">
        <f t="shared" si="8"/>
        <v>360</v>
      </c>
    </row>
    <row r="537" spans="1:25" x14ac:dyDescent="0.3">
      <c r="A537" s="101">
        <v>674</v>
      </c>
      <c r="B537" s="102" t="s">
        <v>187</v>
      </c>
      <c r="C537" s="103">
        <v>43600.801689814813</v>
      </c>
      <c r="D537" s="102" t="s">
        <v>1394</v>
      </c>
      <c r="E537" s="102" t="s">
        <v>46</v>
      </c>
      <c r="F537" s="2">
        <v>700</v>
      </c>
      <c r="G537" s="102" t="s">
        <v>39</v>
      </c>
      <c r="H537" s="2">
        <v>217</v>
      </c>
      <c r="I537" s="102" t="s">
        <v>6616</v>
      </c>
      <c r="J537" s="102" t="s">
        <v>654</v>
      </c>
      <c r="K537" s="102"/>
      <c r="L537" s="102" t="s">
        <v>2307</v>
      </c>
      <c r="M537" s="102"/>
      <c r="N537" s="102" t="s">
        <v>2296</v>
      </c>
      <c r="O537" s="1" t="b">
        <v>0</v>
      </c>
      <c r="P537" s="102" t="s">
        <v>2466</v>
      </c>
      <c r="Q537" s="102" t="s">
        <v>63</v>
      </c>
      <c r="R537" s="104">
        <v>304</v>
      </c>
      <c r="S537" s="105">
        <v>0</v>
      </c>
      <c r="T537" s="102" t="s">
        <v>218</v>
      </c>
      <c r="U537" s="104">
        <v>0</v>
      </c>
      <c r="V537" s="1"/>
      <c r="W537" s="106" t="s">
        <v>2302</v>
      </c>
      <c r="X537" s="5">
        <v>43612.387997685182</v>
      </c>
      <c r="Y537" s="133">
        <f t="shared" si="8"/>
        <v>700</v>
      </c>
    </row>
    <row r="538" spans="1:25" x14ac:dyDescent="0.3">
      <c r="A538" s="101">
        <v>676</v>
      </c>
      <c r="B538" s="102" t="s">
        <v>341</v>
      </c>
      <c r="C538" s="103">
        <v>43601.706875000003</v>
      </c>
      <c r="D538" s="102" t="s">
        <v>1210</v>
      </c>
      <c r="E538" s="102" t="s">
        <v>46</v>
      </c>
      <c r="F538" s="2">
        <v>493</v>
      </c>
      <c r="G538" s="102" t="s">
        <v>39</v>
      </c>
      <c r="H538" s="2">
        <v>615</v>
      </c>
      <c r="I538" s="102" t="s">
        <v>887</v>
      </c>
      <c r="J538" s="102" t="s">
        <v>654</v>
      </c>
      <c r="K538" s="102"/>
      <c r="L538" s="102" t="s">
        <v>2307</v>
      </c>
      <c r="M538" s="102"/>
      <c r="N538" s="102" t="s">
        <v>2296</v>
      </c>
      <c r="O538" s="1" t="b">
        <v>0</v>
      </c>
      <c r="P538" s="102" t="s">
        <v>2321</v>
      </c>
      <c r="Q538" s="102"/>
      <c r="R538" s="104">
        <v>420</v>
      </c>
      <c r="S538" s="105">
        <v>0</v>
      </c>
      <c r="T538" s="102"/>
      <c r="U538" s="104">
        <v>420</v>
      </c>
      <c r="V538" s="1"/>
      <c r="W538" s="106" t="s">
        <v>2302</v>
      </c>
      <c r="X538" s="5">
        <v>43641.409502314818</v>
      </c>
      <c r="Y538" s="133">
        <f t="shared" si="8"/>
        <v>493</v>
      </c>
    </row>
    <row r="539" spans="1:25" x14ac:dyDescent="0.3">
      <c r="A539" s="107">
        <v>677</v>
      </c>
      <c r="B539" s="108" t="s">
        <v>131</v>
      </c>
      <c r="C539" s="109">
        <v>43601.798449074071</v>
      </c>
      <c r="D539" s="108" t="s">
        <v>2490</v>
      </c>
      <c r="E539" s="108" t="s">
        <v>46</v>
      </c>
      <c r="F539" s="110">
        <v>801</v>
      </c>
      <c r="G539" s="108" t="s">
        <v>85</v>
      </c>
      <c r="H539" s="110">
        <v>118</v>
      </c>
      <c r="I539" s="108" t="s">
        <v>887</v>
      </c>
      <c r="J539" s="108" t="s">
        <v>654</v>
      </c>
      <c r="K539" s="108"/>
      <c r="L539" s="108" t="s">
        <v>2307</v>
      </c>
      <c r="M539" s="108"/>
      <c r="N539" s="108" t="s">
        <v>2296</v>
      </c>
      <c r="O539" s="111" t="b">
        <v>0</v>
      </c>
      <c r="P539" s="108" t="s">
        <v>2463</v>
      </c>
      <c r="Q539" s="108" t="s">
        <v>167</v>
      </c>
      <c r="R539" s="112">
        <v>665</v>
      </c>
      <c r="S539" s="113">
        <v>159068</v>
      </c>
      <c r="T539" s="108" t="s">
        <v>2297</v>
      </c>
      <c r="U539" s="112">
        <v>532</v>
      </c>
      <c r="V539" s="111"/>
      <c r="W539" s="114" t="s">
        <v>2302</v>
      </c>
      <c r="X539" s="115">
        <v>43613.421620370369</v>
      </c>
      <c r="Y539" s="133">
        <f t="shared" si="8"/>
        <v>801</v>
      </c>
    </row>
    <row r="540" spans="1:25" x14ac:dyDescent="0.3">
      <c r="A540" s="101">
        <v>678</v>
      </c>
      <c r="B540" s="102" t="s">
        <v>87</v>
      </c>
      <c r="C540" s="103">
        <v>43601.85769675926</v>
      </c>
      <c r="D540" s="102" t="s">
        <v>499</v>
      </c>
      <c r="E540" s="102" t="s">
        <v>499</v>
      </c>
      <c r="F540" s="2">
        <v>577</v>
      </c>
      <c r="G540" s="102" t="s">
        <v>39</v>
      </c>
      <c r="H540" s="2">
        <v>781</v>
      </c>
      <c r="I540" s="102" t="s">
        <v>887</v>
      </c>
      <c r="J540" s="102" t="s">
        <v>663</v>
      </c>
      <c r="K540" s="102"/>
      <c r="L540" s="102" t="s">
        <v>2307</v>
      </c>
      <c r="M540" s="102"/>
      <c r="N540" s="102" t="s">
        <v>2296</v>
      </c>
      <c r="O540" s="1" t="b">
        <v>0</v>
      </c>
      <c r="P540" s="102" t="s">
        <v>2463</v>
      </c>
      <c r="Q540" s="102" t="s">
        <v>32</v>
      </c>
      <c r="R540" s="104">
        <v>4124.92</v>
      </c>
      <c r="S540" s="105">
        <v>944606.68</v>
      </c>
      <c r="T540" s="102" t="s">
        <v>2297</v>
      </c>
      <c r="U540" s="104">
        <v>4124.92</v>
      </c>
      <c r="V540" s="1"/>
      <c r="W540" s="106" t="s">
        <v>2302</v>
      </c>
      <c r="X540" s="5">
        <v>43675.537002314813</v>
      </c>
      <c r="Y540" s="133">
        <f t="shared" si="8"/>
        <v>577</v>
      </c>
    </row>
    <row r="541" spans="1:25" x14ac:dyDescent="0.3">
      <c r="A541" s="101">
        <v>679</v>
      </c>
      <c r="B541" s="102" t="s">
        <v>75</v>
      </c>
      <c r="C541" s="103">
        <v>43602.525231481479</v>
      </c>
      <c r="D541" s="102" t="s">
        <v>1501</v>
      </c>
      <c r="E541" s="102" t="s">
        <v>46</v>
      </c>
      <c r="F541" s="2">
        <v>797</v>
      </c>
      <c r="G541" s="102" t="s">
        <v>39</v>
      </c>
      <c r="H541" s="2">
        <v>919</v>
      </c>
      <c r="I541" s="102" t="s">
        <v>887</v>
      </c>
      <c r="J541" s="102" t="s">
        <v>654</v>
      </c>
      <c r="K541" s="102"/>
      <c r="L541" s="102" t="s">
        <v>2307</v>
      </c>
      <c r="M541" s="102"/>
      <c r="N541" s="102" t="s">
        <v>2296</v>
      </c>
      <c r="O541" s="1" t="b">
        <v>0</v>
      </c>
      <c r="P541" s="102" t="s">
        <v>2343</v>
      </c>
      <c r="Q541" s="102" t="s">
        <v>167</v>
      </c>
      <c r="R541" s="104">
        <v>1417</v>
      </c>
      <c r="S541" s="105">
        <v>259649</v>
      </c>
      <c r="T541" s="102" t="s">
        <v>2297</v>
      </c>
      <c r="U541" s="104">
        <v>1134</v>
      </c>
      <c r="V541" s="1"/>
      <c r="W541" s="106" t="s">
        <v>2302</v>
      </c>
      <c r="X541" s="5">
        <v>43671.426226851851</v>
      </c>
      <c r="Y541" s="133">
        <f t="shared" si="8"/>
        <v>797</v>
      </c>
    </row>
    <row r="542" spans="1:25" x14ac:dyDescent="0.3">
      <c r="A542" s="107">
        <v>680</v>
      </c>
      <c r="B542" s="108" t="s">
        <v>310</v>
      </c>
      <c r="C542" s="109">
        <v>43602.660486111112</v>
      </c>
      <c r="D542" s="108" t="s">
        <v>485</v>
      </c>
      <c r="E542" s="108" t="s">
        <v>485</v>
      </c>
      <c r="F542" s="110">
        <v>537</v>
      </c>
      <c r="G542" s="108" t="s">
        <v>85</v>
      </c>
      <c r="H542" s="110">
        <v>641</v>
      </c>
      <c r="I542" s="108" t="s">
        <v>887</v>
      </c>
      <c r="J542" s="108" t="s">
        <v>654</v>
      </c>
      <c r="K542" s="108"/>
      <c r="L542" s="108" t="s">
        <v>2294</v>
      </c>
      <c r="M542" s="108" t="s">
        <v>2491</v>
      </c>
      <c r="N542" s="108" t="s">
        <v>2296</v>
      </c>
      <c r="O542" s="111" t="b">
        <v>0</v>
      </c>
      <c r="P542" s="108" t="s">
        <v>2321</v>
      </c>
      <c r="Q542" s="108" t="s">
        <v>167</v>
      </c>
      <c r="R542" s="112">
        <v>7853</v>
      </c>
      <c r="S542" s="113">
        <v>1798415</v>
      </c>
      <c r="T542" s="108" t="s">
        <v>2297</v>
      </c>
      <c r="U542" s="112">
        <v>7853</v>
      </c>
      <c r="V542" s="111"/>
      <c r="W542" s="114" t="s">
        <v>2302</v>
      </c>
      <c r="X542" s="115">
        <v>43696.474340277775</v>
      </c>
      <c r="Y542" s="133">
        <f t="shared" si="8"/>
        <v>537</v>
      </c>
    </row>
    <row r="543" spans="1:25" x14ac:dyDescent="0.3">
      <c r="A543" s="101">
        <v>681</v>
      </c>
      <c r="B543" s="102" t="s">
        <v>310</v>
      </c>
      <c r="C543" s="103">
        <v>43602.661527777775</v>
      </c>
      <c r="D543" s="102" t="s">
        <v>535</v>
      </c>
      <c r="E543" s="102" t="s">
        <v>535</v>
      </c>
      <c r="F543" s="2">
        <v>674</v>
      </c>
      <c r="G543" s="102" t="s">
        <v>85</v>
      </c>
      <c r="H543" s="2">
        <v>813</v>
      </c>
      <c r="I543" s="102" t="s">
        <v>887</v>
      </c>
      <c r="J543" s="102" t="s">
        <v>663</v>
      </c>
      <c r="K543" s="102"/>
      <c r="L543" s="102" t="s">
        <v>2294</v>
      </c>
      <c r="M543" s="102" t="s">
        <v>2492</v>
      </c>
      <c r="N543" s="102" t="s">
        <v>2296</v>
      </c>
      <c r="O543" s="1" t="b">
        <v>0</v>
      </c>
      <c r="P543" s="102" t="s">
        <v>2321</v>
      </c>
      <c r="Q543" s="102" t="s">
        <v>167</v>
      </c>
      <c r="R543" s="104">
        <v>10028</v>
      </c>
      <c r="S543" s="105">
        <v>2296362</v>
      </c>
      <c r="T543" s="102" t="s">
        <v>2297</v>
      </c>
      <c r="U543" s="104">
        <v>10028</v>
      </c>
      <c r="V543" s="1"/>
      <c r="W543" s="106" t="s">
        <v>2302</v>
      </c>
      <c r="X543" s="5">
        <v>43696.497581018521</v>
      </c>
      <c r="Y543" s="133">
        <f t="shared" si="8"/>
        <v>674</v>
      </c>
    </row>
    <row r="544" spans="1:25" x14ac:dyDescent="0.3">
      <c r="A544" s="101">
        <v>682</v>
      </c>
      <c r="B544" s="102" t="s">
        <v>117</v>
      </c>
      <c r="C544" s="103">
        <v>43605.66510416667</v>
      </c>
      <c r="D544" s="102" t="s">
        <v>892</v>
      </c>
      <c r="E544" s="102" t="s">
        <v>892</v>
      </c>
      <c r="F544" s="2">
        <v>227</v>
      </c>
      <c r="G544" s="102" t="s">
        <v>85</v>
      </c>
      <c r="H544" s="2">
        <v>999</v>
      </c>
      <c r="I544" s="102" t="s">
        <v>887</v>
      </c>
      <c r="J544" s="102" t="s">
        <v>654</v>
      </c>
      <c r="K544" s="102"/>
      <c r="L544" s="102" t="s">
        <v>2307</v>
      </c>
      <c r="M544" s="102"/>
      <c r="N544" s="102" t="s">
        <v>2296</v>
      </c>
      <c r="O544" s="1" t="b">
        <v>0</v>
      </c>
      <c r="P544" s="102" t="s">
        <v>2371</v>
      </c>
      <c r="Q544" s="102" t="s">
        <v>167</v>
      </c>
      <c r="R544" s="104">
        <v>3135</v>
      </c>
      <c r="S544" s="105">
        <v>717915</v>
      </c>
      <c r="T544" s="102" t="s">
        <v>2297</v>
      </c>
      <c r="U544" s="104">
        <v>3135</v>
      </c>
      <c r="V544" s="1"/>
      <c r="W544" s="106" t="s">
        <v>2302</v>
      </c>
      <c r="X544" s="5">
        <v>43644.440138888887</v>
      </c>
      <c r="Y544" s="133">
        <f t="shared" si="8"/>
        <v>227</v>
      </c>
    </row>
    <row r="545" spans="1:25" x14ac:dyDescent="0.3">
      <c r="A545" s="101">
        <v>683</v>
      </c>
      <c r="B545" s="102" t="s">
        <v>126</v>
      </c>
      <c r="C545" s="103">
        <v>43605.724293981482</v>
      </c>
      <c r="D545" s="102" t="s">
        <v>565</v>
      </c>
      <c r="E545" s="102" t="s">
        <v>46</v>
      </c>
      <c r="F545" s="2">
        <v>780</v>
      </c>
      <c r="G545" s="102" t="s">
        <v>2484</v>
      </c>
      <c r="H545" s="2">
        <v>721</v>
      </c>
      <c r="I545" s="102" t="s">
        <v>887</v>
      </c>
      <c r="J545" s="102" t="s">
        <v>1439</v>
      </c>
      <c r="K545" s="102"/>
      <c r="L545" s="102" t="s">
        <v>2307</v>
      </c>
      <c r="M545" s="102"/>
      <c r="N545" s="102" t="s">
        <v>2296</v>
      </c>
      <c r="O545" s="1" t="b">
        <v>0</v>
      </c>
      <c r="P545" s="102" t="s">
        <v>2387</v>
      </c>
      <c r="Q545" s="102" t="s">
        <v>167</v>
      </c>
      <c r="R545" s="104">
        <v>347.23</v>
      </c>
      <c r="S545" s="105">
        <v>0</v>
      </c>
      <c r="T545" s="102"/>
      <c r="U545" s="104">
        <v>347.23</v>
      </c>
      <c r="V545" s="1"/>
      <c r="W545" s="106" t="s">
        <v>2302</v>
      </c>
      <c r="X545" s="5">
        <v>43676.724942129629</v>
      </c>
      <c r="Y545" s="133">
        <f t="shared" si="8"/>
        <v>780</v>
      </c>
    </row>
    <row r="546" spans="1:25" x14ac:dyDescent="0.3">
      <c r="A546" s="101">
        <v>684</v>
      </c>
      <c r="B546" s="102" t="s">
        <v>341</v>
      </c>
      <c r="C546" s="103">
        <v>43606.488981481481</v>
      </c>
      <c r="D546" s="102" t="s">
        <v>1508</v>
      </c>
      <c r="E546" s="102" t="s">
        <v>46</v>
      </c>
      <c r="F546" s="2">
        <v>804</v>
      </c>
      <c r="G546" s="102" t="s">
        <v>123</v>
      </c>
      <c r="H546" s="2">
        <v>704</v>
      </c>
      <c r="I546" s="102" t="s">
        <v>887</v>
      </c>
      <c r="J546" s="102" t="s">
        <v>654</v>
      </c>
      <c r="K546" s="102"/>
      <c r="L546" s="102" t="s">
        <v>2307</v>
      </c>
      <c r="M546" s="102"/>
      <c r="N546" s="102" t="s">
        <v>2296</v>
      </c>
      <c r="O546" s="1" t="b">
        <v>0</v>
      </c>
      <c r="P546" s="102" t="s">
        <v>2321</v>
      </c>
      <c r="Q546" s="102" t="s">
        <v>167</v>
      </c>
      <c r="R546" s="104">
        <v>110</v>
      </c>
      <c r="S546" s="105">
        <v>0</v>
      </c>
      <c r="T546" s="102" t="s">
        <v>2329</v>
      </c>
      <c r="U546" s="104">
        <v>0</v>
      </c>
      <c r="V546" s="1"/>
      <c r="W546" s="106" t="s">
        <v>2302</v>
      </c>
      <c r="X546" s="5">
        <v>43629.76771990741</v>
      </c>
      <c r="Y546" s="133">
        <f t="shared" si="8"/>
        <v>804</v>
      </c>
    </row>
    <row r="547" spans="1:25" x14ac:dyDescent="0.3">
      <c r="A547" s="107">
        <v>685</v>
      </c>
      <c r="B547" s="108" t="s">
        <v>87</v>
      </c>
      <c r="C547" s="109">
        <v>43606.516273148147</v>
      </c>
      <c r="D547" s="108" t="s">
        <v>948</v>
      </c>
      <c r="E547" s="108" t="s">
        <v>948</v>
      </c>
      <c r="F547" s="110">
        <v>271</v>
      </c>
      <c r="G547" s="108" t="s">
        <v>39</v>
      </c>
      <c r="H547" s="110">
        <v>914</v>
      </c>
      <c r="I547" s="108" t="s">
        <v>887</v>
      </c>
      <c r="J547" s="108" t="s">
        <v>654</v>
      </c>
      <c r="K547" s="108"/>
      <c r="L547" s="108" t="s">
        <v>2294</v>
      </c>
      <c r="M547" s="108" t="s">
        <v>2493</v>
      </c>
      <c r="N547" s="108" t="s">
        <v>2296</v>
      </c>
      <c r="O547" s="111" t="b">
        <v>0</v>
      </c>
      <c r="P547" s="108" t="s">
        <v>2463</v>
      </c>
      <c r="Q547" s="108" t="s">
        <v>32</v>
      </c>
      <c r="R547" s="112">
        <v>1852.5</v>
      </c>
      <c r="S547" s="113">
        <v>424222.5</v>
      </c>
      <c r="T547" s="108" t="s">
        <v>2297</v>
      </c>
      <c r="U547" s="112">
        <v>1852.5</v>
      </c>
      <c r="V547" s="114"/>
      <c r="W547" s="114" t="s">
        <v>2302</v>
      </c>
      <c r="X547" s="115">
        <v>43852.422731481478</v>
      </c>
      <c r="Y547" s="133">
        <f t="shared" si="8"/>
        <v>271</v>
      </c>
    </row>
    <row r="548" spans="1:25" x14ac:dyDescent="0.3">
      <c r="A548" s="101">
        <v>686</v>
      </c>
      <c r="B548" s="102" t="s">
        <v>341</v>
      </c>
      <c r="C548" s="103">
        <v>43606.636990740742</v>
      </c>
      <c r="D548" s="102" t="s">
        <v>909</v>
      </c>
      <c r="E548" s="102" t="s">
        <v>909</v>
      </c>
      <c r="F548" s="2">
        <v>240</v>
      </c>
      <c r="G548" s="102" t="s">
        <v>477</v>
      </c>
      <c r="H548" s="2">
        <v>698</v>
      </c>
      <c r="I548" s="102" t="s">
        <v>887</v>
      </c>
      <c r="J548" s="102" t="s">
        <v>654</v>
      </c>
      <c r="K548" s="102"/>
      <c r="L548" s="102" t="s">
        <v>2307</v>
      </c>
      <c r="M548" s="102"/>
      <c r="N548" s="102" t="s">
        <v>2296</v>
      </c>
      <c r="O548" s="1" t="b">
        <v>0</v>
      </c>
      <c r="P548" s="102" t="s">
        <v>2321</v>
      </c>
      <c r="Q548" s="102" t="s">
        <v>32</v>
      </c>
      <c r="R548" s="104">
        <v>543.4</v>
      </c>
      <c r="S548" s="105">
        <v>111994.74</v>
      </c>
      <c r="T548" s="102" t="s">
        <v>2297</v>
      </c>
      <c r="U548" s="104">
        <v>489.06</v>
      </c>
      <c r="V548" s="1"/>
      <c r="W548" s="106" t="s">
        <v>2302</v>
      </c>
      <c r="X548" s="5">
        <v>43872.519525462965</v>
      </c>
      <c r="Y548" s="133">
        <f t="shared" si="8"/>
        <v>240</v>
      </c>
    </row>
    <row r="549" spans="1:25" x14ac:dyDescent="0.3">
      <c r="A549" s="107">
        <v>687</v>
      </c>
      <c r="B549" s="108" t="s">
        <v>131</v>
      </c>
      <c r="C549" s="109">
        <v>43607.382534722223</v>
      </c>
      <c r="D549" s="108" t="s">
        <v>1482</v>
      </c>
      <c r="E549" s="108" t="s">
        <v>46</v>
      </c>
      <c r="F549" s="110">
        <v>782</v>
      </c>
      <c r="G549" s="108" t="s">
        <v>85</v>
      </c>
      <c r="H549" s="110">
        <v>105</v>
      </c>
      <c r="I549" s="108" t="s">
        <v>887</v>
      </c>
      <c r="J549" s="108" t="s">
        <v>654</v>
      </c>
      <c r="K549" s="108"/>
      <c r="L549" s="108" t="s">
        <v>2307</v>
      </c>
      <c r="M549" s="108"/>
      <c r="N549" s="108" t="s">
        <v>2296</v>
      </c>
      <c r="O549" s="111" t="b">
        <v>0</v>
      </c>
      <c r="P549" s="108" t="s">
        <v>2463</v>
      </c>
      <c r="Q549" s="108" t="s">
        <v>167</v>
      </c>
      <c r="R549" s="112">
        <v>358</v>
      </c>
      <c r="S549" s="113">
        <v>0</v>
      </c>
      <c r="T549" s="108" t="s">
        <v>2329</v>
      </c>
      <c r="U549" s="112">
        <v>0</v>
      </c>
      <c r="V549" s="111"/>
      <c r="W549" s="114" t="s">
        <v>2302</v>
      </c>
      <c r="X549" s="115">
        <v>43620.699988425928</v>
      </c>
      <c r="Y549" s="133">
        <f t="shared" si="8"/>
        <v>782</v>
      </c>
    </row>
    <row r="550" spans="1:25" x14ac:dyDescent="0.3">
      <c r="A550" s="107">
        <v>688</v>
      </c>
      <c r="B550" s="108" t="s">
        <v>205</v>
      </c>
      <c r="C550" s="109">
        <v>43607.397696759261</v>
      </c>
      <c r="D550" s="108" t="s">
        <v>492</v>
      </c>
      <c r="E550" s="108" t="s">
        <v>492</v>
      </c>
      <c r="F550" s="110">
        <v>563</v>
      </c>
      <c r="G550" s="108" t="s">
        <v>427</v>
      </c>
      <c r="H550" s="110">
        <v>3002</v>
      </c>
      <c r="I550" s="108" t="s">
        <v>887</v>
      </c>
      <c r="J550" s="108" t="s">
        <v>663</v>
      </c>
      <c r="K550" s="108"/>
      <c r="L550" s="108" t="s">
        <v>2294</v>
      </c>
      <c r="M550" s="108" t="s">
        <v>2494</v>
      </c>
      <c r="N550" s="108" t="s">
        <v>2296</v>
      </c>
      <c r="O550" s="111" t="b">
        <v>0</v>
      </c>
      <c r="P550" s="108" t="s">
        <v>2343</v>
      </c>
      <c r="Q550" s="108" t="s">
        <v>32</v>
      </c>
      <c r="R550" s="112">
        <v>12300</v>
      </c>
      <c r="S550" s="113">
        <v>2816700</v>
      </c>
      <c r="T550" s="108" t="s">
        <v>2297</v>
      </c>
      <c r="U550" s="112">
        <v>12300</v>
      </c>
      <c r="V550" s="111"/>
      <c r="W550" s="114" t="s">
        <v>2302</v>
      </c>
      <c r="X550" s="115">
        <v>43718.501226851855</v>
      </c>
      <c r="Y550" s="133">
        <f t="shared" si="8"/>
        <v>563</v>
      </c>
    </row>
    <row r="551" spans="1:25" x14ac:dyDescent="0.3">
      <c r="A551" s="107">
        <v>689</v>
      </c>
      <c r="B551" s="108" t="s">
        <v>884</v>
      </c>
      <c r="C551" s="109">
        <v>43607.410381944443</v>
      </c>
      <c r="D551" s="108" t="s">
        <v>554</v>
      </c>
      <c r="E551" s="108" t="s">
        <v>554</v>
      </c>
      <c r="F551" s="110">
        <v>766</v>
      </c>
      <c r="G551" s="108" t="s">
        <v>123</v>
      </c>
      <c r="H551" s="110">
        <v>2079</v>
      </c>
      <c r="I551" s="108" t="s">
        <v>887</v>
      </c>
      <c r="J551" s="108" t="s">
        <v>663</v>
      </c>
      <c r="K551" s="108"/>
      <c r="L551" s="108" t="s">
        <v>2307</v>
      </c>
      <c r="M551" s="108"/>
      <c r="N551" s="108" t="s">
        <v>2296</v>
      </c>
      <c r="O551" s="111" t="b">
        <v>0</v>
      </c>
      <c r="P551" s="108" t="s">
        <v>2387</v>
      </c>
      <c r="Q551" s="108" t="s">
        <v>63</v>
      </c>
      <c r="R551" s="112">
        <v>5166.7299999999996</v>
      </c>
      <c r="S551" s="113">
        <v>1183181.17</v>
      </c>
      <c r="T551" s="108" t="s">
        <v>2297</v>
      </c>
      <c r="U551" s="112">
        <v>5166.7299999999996</v>
      </c>
      <c r="V551" s="111"/>
      <c r="W551" s="114" t="s">
        <v>2302</v>
      </c>
      <c r="X551" s="115">
        <v>43873.529016203705</v>
      </c>
      <c r="Y551" s="133">
        <f t="shared" si="8"/>
        <v>766</v>
      </c>
    </row>
    <row r="552" spans="1:25" x14ac:dyDescent="0.3">
      <c r="A552" s="107">
        <v>690</v>
      </c>
      <c r="B552" s="108" t="s">
        <v>75</v>
      </c>
      <c r="C552" s="109">
        <v>43608.438240740739</v>
      </c>
      <c r="D552" s="108" t="s">
        <v>2483</v>
      </c>
      <c r="E552" s="108" t="s">
        <v>482</v>
      </c>
      <c r="F552" s="110">
        <v>524</v>
      </c>
      <c r="G552" s="108" t="s">
        <v>39</v>
      </c>
      <c r="H552" s="110">
        <v>931</v>
      </c>
      <c r="I552" s="108" t="s">
        <v>887</v>
      </c>
      <c r="J552" s="108" t="s">
        <v>654</v>
      </c>
      <c r="K552" s="108"/>
      <c r="L552" s="108" t="s">
        <v>2294</v>
      </c>
      <c r="M552" s="108"/>
      <c r="N552" s="108" t="s">
        <v>2296</v>
      </c>
      <c r="O552" s="111" t="b">
        <v>0</v>
      </c>
      <c r="P552" s="108" t="s">
        <v>2343</v>
      </c>
      <c r="Q552" s="108" t="s">
        <v>167</v>
      </c>
      <c r="R552" s="112">
        <v>8453</v>
      </c>
      <c r="S552" s="113">
        <v>1935737</v>
      </c>
      <c r="T552" s="108" t="s">
        <v>2297</v>
      </c>
      <c r="U552" s="112">
        <v>8453</v>
      </c>
      <c r="V552" s="111"/>
      <c r="W552" s="114" t="s">
        <v>2302</v>
      </c>
      <c r="X552" s="115">
        <v>43704.670648148145</v>
      </c>
      <c r="Y552" s="133">
        <f t="shared" si="8"/>
        <v>524</v>
      </c>
    </row>
    <row r="553" spans="1:25" x14ac:dyDescent="0.3">
      <c r="A553" s="107">
        <v>691</v>
      </c>
      <c r="B553" s="108" t="s">
        <v>282</v>
      </c>
      <c r="C553" s="109">
        <v>43608.464953703704</v>
      </c>
      <c r="D553" s="108" t="s">
        <v>380</v>
      </c>
      <c r="E553" s="108" t="s">
        <v>380</v>
      </c>
      <c r="F553" s="110">
        <v>254</v>
      </c>
      <c r="G553" s="108" t="s">
        <v>123</v>
      </c>
      <c r="H553" s="110">
        <v>805</v>
      </c>
      <c r="I553" s="108" t="s">
        <v>887</v>
      </c>
      <c r="J553" s="108" t="s">
        <v>654</v>
      </c>
      <c r="K553" s="108"/>
      <c r="L553" s="108" t="s">
        <v>2294</v>
      </c>
      <c r="M553" s="108" t="s">
        <v>2385</v>
      </c>
      <c r="N553" s="108" t="s">
        <v>2296</v>
      </c>
      <c r="O553" s="111" t="b">
        <v>0</v>
      </c>
      <c r="P553" s="108" t="s">
        <v>2387</v>
      </c>
      <c r="Q553" s="108" t="s">
        <v>2319</v>
      </c>
      <c r="R553" s="112">
        <v>0</v>
      </c>
      <c r="S553" s="113">
        <v>0</v>
      </c>
      <c r="T553" s="108" t="s">
        <v>2329</v>
      </c>
      <c r="U553" s="112">
        <v>0</v>
      </c>
      <c r="V553" s="111"/>
      <c r="W553" s="114" t="s">
        <v>2469</v>
      </c>
      <c r="X553" s="115">
        <v>43634.803020833337</v>
      </c>
      <c r="Y553" s="133">
        <f t="shared" si="8"/>
        <v>254</v>
      </c>
    </row>
    <row r="554" spans="1:25" x14ac:dyDescent="0.3">
      <c r="A554" s="101">
        <v>692</v>
      </c>
      <c r="B554" s="1" t="s">
        <v>497</v>
      </c>
      <c r="C554" s="1">
        <v>43608.574606481481</v>
      </c>
      <c r="D554" s="1" t="s">
        <v>1172</v>
      </c>
      <c r="E554" s="1" t="s">
        <v>46</v>
      </c>
      <c r="F554" s="2">
        <v>464</v>
      </c>
      <c r="G554" s="1" t="s">
        <v>55</v>
      </c>
      <c r="H554" s="2">
        <v>901</v>
      </c>
      <c r="I554" s="1" t="s">
        <v>887</v>
      </c>
      <c r="J554" s="1" t="s">
        <v>663</v>
      </c>
      <c r="K554" s="1"/>
      <c r="L554" s="1" t="s">
        <v>2307</v>
      </c>
      <c r="M554" s="1"/>
      <c r="N554" s="1" t="s">
        <v>2296</v>
      </c>
      <c r="O554" s="1" t="b">
        <v>0</v>
      </c>
      <c r="P554" s="1" t="s">
        <v>2371</v>
      </c>
      <c r="Q554" s="1" t="s">
        <v>167</v>
      </c>
      <c r="R554" s="1">
        <v>874</v>
      </c>
      <c r="S554" s="1">
        <v>160117</v>
      </c>
      <c r="T554" s="1" t="s">
        <v>2297</v>
      </c>
      <c r="U554" s="1">
        <v>699</v>
      </c>
      <c r="V554" s="1"/>
      <c r="W554" s="1" t="s">
        <v>2302</v>
      </c>
      <c r="X554" s="5">
        <v>43692.573761574073</v>
      </c>
      <c r="Y554" s="133">
        <f t="shared" si="8"/>
        <v>464</v>
      </c>
    </row>
    <row r="555" spans="1:25" x14ac:dyDescent="0.3">
      <c r="A555" s="107">
        <v>694</v>
      </c>
      <c r="B555" s="108" t="s">
        <v>497</v>
      </c>
      <c r="C555" s="109">
        <v>43608.575486111113</v>
      </c>
      <c r="D555" s="108" t="s">
        <v>1286</v>
      </c>
      <c r="E555" s="108" t="s">
        <v>1286</v>
      </c>
      <c r="F555" s="110">
        <v>574</v>
      </c>
      <c r="G555" s="108" t="s">
        <v>55</v>
      </c>
      <c r="H555" s="110">
        <v>901</v>
      </c>
      <c r="I555" s="108" t="s">
        <v>887</v>
      </c>
      <c r="J555" s="108" t="s">
        <v>663</v>
      </c>
      <c r="K555" s="108"/>
      <c r="L555" s="108" t="s">
        <v>2307</v>
      </c>
      <c r="M555" s="108"/>
      <c r="N555" s="108" t="s">
        <v>2296</v>
      </c>
      <c r="O555" s="111" t="b">
        <v>0</v>
      </c>
      <c r="P555" s="108" t="s">
        <v>2371</v>
      </c>
      <c r="Q555" s="108" t="s">
        <v>167</v>
      </c>
      <c r="R555" s="112">
        <v>817</v>
      </c>
      <c r="S555" s="113">
        <v>149674</v>
      </c>
      <c r="T555" s="108" t="s">
        <v>2297</v>
      </c>
      <c r="U555" s="112">
        <v>654</v>
      </c>
      <c r="V555" s="111"/>
      <c r="W555" s="114" t="s">
        <v>2302</v>
      </c>
      <c r="X555" s="115">
        <v>43677.747372685182</v>
      </c>
      <c r="Y555" s="133">
        <f t="shared" si="8"/>
        <v>574</v>
      </c>
    </row>
    <row r="556" spans="1:25" x14ac:dyDescent="0.3">
      <c r="A556" s="101">
        <v>696</v>
      </c>
      <c r="B556" s="102" t="s">
        <v>341</v>
      </c>
      <c r="C556" s="103">
        <v>43608.7578125</v>
      </c>
      <c r="D556" s="102" t="s">
        <v>1355</v>
      </c>
      <c r="E556" s="102" t="s">
        <v>46</v>
      </c>
      <c r="F556" s="2">
        <v>657</v>
      </c>
      <c r="G556" s="102" t="s">
        <v>123</v>
      </c>
      <c r="H556" s="2">
        <v>890</v>
      </c>
      <c r="I556" s="102" t="s">
        <v>887</v>
      </c>
      <c r="J556" s="102" t="s">
        <v>654</v>
      </c>
      <c r="K556" s="102"/>
      <c r="L556" s="102" t="s">
        <v>2307</v>
      </c>
      <c r="M556" s="102"/>
      <c r="N556" s="102" t="s">
        <v>2296</v>
      </c>
      <c r="O556" s="1" t="b">
        <v>0</v>
      </c>
      <c r="P556" s="102" t="s">
        <v>2321</v>
      </c>
      <c r="Q556" s="102" t="s">
        <v>167</v>
      </c>
      <c r="R556" s="104">
        <v>889.2</v>
      </c>
      <c r="S556" s="105">
        <v>162901.44</v>
      </c>
      <c r="T556" s="102" t="s">
        <v>2297</v>
      </c>
      <c r="U556" s="104">
        <v>711.36</v>
      </c>
      <c r="V556" s="1"/>
      <c r="W556" s="106" t="s">
        <v>2302</v>
      </c>
      <c r="X556" s="5">
        <v>43670.755543981482</v>
      </c>
      <c r="Y556" s="133">
        <f t="shared" si="8"/>
        <v>657</v>
      </c>
    </row>
    <row r="557" spans="1:25" x14ac:dyDescent="0.3">
      <c r="A557" s="107">
        <v>697</v>
      </c>
      <c r="B557" s="108" t="s">
        <v>282</v>
      </c>
      <c r="C557" s="109">
        <v>43609.445810185185</v>
      </c>
      <c r="D557" s="108" t="s">
        <v>1494</v>
      </c>
      <c r="E557" s="108" t="s">
        <v>46</v>
      </c>
      <c r="F557" s="110">
        <v>791</v>
      </c>
      <c r="G557" s="108" t="s">
        <v>41</v>
      </c>
      <c r="H557" s="110">
        <v>3006</v>
      </c>
      <c r="I557" s="108" t="s">
        <v>887</v>
      </c>
      <c r="J557" s="108" t="s">
        <v>182</v>
      </c>
      <c r="K557" s="108"/>
      <c r="L557" s="108" t="s">
        <v>2307</v>
      </c>
      <c r="M557" s="108"/>
      <c r="N557" s="108" t="s">
        <v>2296</v>
      </c>
      <c r="O557" s="111" t="b">
        <v>0</v>
      </c>
      <c r="P557" s="108" t="s">
        <v>2387</v>
      </c>
      <c r="Q557" s="108" t="s">
        <v>167</v>
      </c>
      <c r="R557" s="112">
        <v>5760</v>
      </c>
      <c r="S557" s="113">
        <v>1319040</v>
      </c>
      <c r="T557" s="108" t="s">
        <v>2297</v>
      </c>
      <c r="U557" s="112">
        <v>5760</v>
      </c>
      <c r="V557" s="111"/>
      <c r="W557" s="114" t="s">
        <v>2302</v>
      </c>
      <c r="X557" s="115">
        <v>43698.471053240741</v>
      </c>
      <c r="Y557" s="133">
        <f t="shared" si="8"/>
        <v>791</v>
      </c>
    </row>
    <row r="558" spans="1:25" x14ac:dyDescent="0.3">
      <c r="A558" s="101">
        <v>698</v>
      </c>
      <c r="B558" s="1" t="s">
        <v>2419</v>
      </c>
      <c r="C558" s="1">
        <v>43609.466238425928</v>
      </c>
      <c r="D558" s="1" t="s">
        <v>1518</v>
      </c>
      <c r="E558" s="1" t="s">
        <v>46</v>
      </c>
      <c r="F558" s="2">
        <v>812</v>
      </c>
      <c r="G558" s="1" t="s">
        <v>85</v>
      </c>
      <c r="H558" s="2">
        <v>645</v>
      </c>
      <c r="I558" s="1" t="s">
        <v>887</v>
      </c>
      <c r="J558" s="1" t="s">
        <v>654</v>
      </c>
      <c r="K558" s="1"/>
      <c r="L558" s="1" t="s">
        <v>2307</v>
      </c>
      <c r="M558" s="1"/>
      <c r="N558" s="1" t="s">
        <v>2296</v>
      </c>
      <c r="O558" s="1" t="b">
        <v>0</v>
      </c>
      <c r="P558" s="1" t="s">
        <v>2463</v>
      </c>
      <c r="Q558" s="1" t="s">
        <v>167</v>
      </c>
      <c r="R558" s="1">
        <v>1186</v>
      </c>
      <c r="S558" s="1">
        <v>217202</v>
      </c>
      <c r="T558" s="1" t="s">
        <v>2297</v>
      </c>
      <c r="U558" s="1">
        <v>948</v>
      </c>
      <c r="V558" s="1"/>
      <c r="W558" s="1" t="s">
        <v>2302</v>
      </c>
      <c r="X558" s="5">
        <v>43664.581921296296</v>
      </c>
      <c r="Y558" s="133">
        <f t="shared" si="8"/>
        <v>812</v>
      </c>
    </row>
    <row r="559" spans="1:25" x14ac:dyDescent="0.3">
      <c r="A559" s="101">
        <v>699</v>
      </c>
      <c r="B559" s="102" t="s">
        <v>104</v>
      </c>
      <c r="C559" s="103">
        <v>43609.622083333335</v>
      </c>
      <c r="D559" s="102" t="s">
        <v>1521</v>
      </c>
      <c r="E559" s="102" t="s">
        <v>1521</v>
      </c>
      <c r="F559" s="2">
        <v>815</v>
      </c>
      <c r="G559" s="102" t="s">
        <v>85</v>
      </c>
      <c r="H559" s="2">
        <v>644</v>
      </c>
      <c r="I559" s="102" t="s">
        <v>887</v>
      </c>
      <c r="J559" s="102" t="s">
        <v>654</v>
      </c>
      <c r="K559" s="102"/>
      <c r="L559" s="102" t="s">
        <v>2307</v>
      </c>
      <c r="M559" s="102"/>
      <c r="N559" s="102" t="s">
        <v>2296</v>
      </c>
      <c r="O559" s="1" t="b">
        <v>0</v>
      </c>
      <c r="P559" s="102" t="s">
        <v>2387</v>
      </c>
      <c r="Q559" s="102" t="s">
        <v>63</v>
      </c>
      <c r="R559" s="104">
        <v>341.64</v>
      </c>
      <c r="S559" s="105">
        <v>0</v>
      </c>
      <c r="T559" s="102"/>
      <c r="U559" s="104">
        <v>0</v>
      </c>
      <c r="V559" s="1"/>
      <c r="W559" s="106" t="s">
        <v>2302</v>
      </c>
      <c r="X559" s="5">
        <v>43847.520937499998</v>
      </c>
      <c r="Y559" s="133">
        <f t="shared" si="8"/>
        <v>815</v>
      </c>
    </row>
    <row r="560" spans="1:25" x14ac:dyDescent="0.3">
      <c r="A560" s="101">
        <v>700</v>
      </c>
      <c r="B560" s="102" t="s">
        <v>104</v>
      </c>
      <c r="C560" s="103">
        <v>43612.49454861111</v>
      </c>
      <c r="D560" s="102" t="s">
        <v>2495</v>
      </c>
      <c r="E560" s="102" t="s">
        <v>2495</v>
      </c>
      <c r="F560" s="2">
        <v>800</v>
      </c>
      <c r="G560" s="102" t="s">
        <v>148</v>
      </c>
      <c r="H560" s="2">
        <v>666</v>
      </c>
      <c r="I560" s="102" t="s">
        <v>887</v>
      </c>
      <c r="J560" s="102" t="s">
        <v>1439</v>
      </c>
      <c r="K560" s="102"/>
      <c r="L560" s="102" t="s">
        <v>2294</v>
      </c>
      <c r="M560" s="102"/>
      <c r="N560" s="102" t="s">
        <v>2296</v>
      </c>
      <c r="O560" s="1" t="b">
        <v>0</v>
      </c>
      <c r="P560" s="102" t="s">
        <v>2387</v>
      </c>
      <c r="Q560" s="102" t="s">
        <v>2472</v>
      </c>
      <c r="R560" s="104">
        <v>12095</v>
      </c>
      <c r="S560" s="105">
        <v>2769714</v>
      </c>
      <c r="T560" s="102" t="s">
        <v>2297</v>
      </c>
      <c r="U560" s="104">
        <v>12095</v>
      </c>
      <c r="V560" s="106"/>
      <c r="W560" s="106" t="s">
        <v>2302</v>
      </c>
      <c r="X560" s="5">
        <v>43699.716041666667</v>
      </c>
      <c r="Y560" s="133">
        <f t="shared" si="8"/>
        <v>800</v>
      </c>
    </row>
    <row r="561" spans="1:25" x14ac:dyDescent="0.3">
      <c r="A561" s="101">
        <v>703</v>
      </c>
      <c r="B561" s="102" t="s">
        <v>341</v>
      </c>
      <c r="C561" s="103">
        <v>43612.834502314814</v>
      </c>
      <c r="D561" s="102" t="s">
        <v>907</v>
      </c>
      <c r="E561" s="102" t="s">
        <v>907</v>
      </c>
      <c r="F561" s="2">
        <v>238</v>
      </c>
      <c r="G561" s="102" t="s">
        <v>477</v>
      </c>
      <c r="H561" s="2">
        <v>687</v>
      </c>
      <c r="I561" s="102" t="s">
        <v>887</v>
      </c>
      <c r="J561" s="102" t="s">
        <v>654</v>
      </c>
      <c r="K561" s="102"/>
      <c r="L561" s="102" t="s">
        <v>2307</v>
      </c>
      <c r="M561" s="102"/>
      <c r="N561" s="102" t="s">
        <v>2296</v>
      </c>
      <c r="O561" s="1" t="b">
        <v>0</v>
      </c>
      <c r="P561" s="102" t="s">
        <v>2321</v>
      </c>
      <c r="Q561" s="102" t="s">
        <v>32</v>
      </c>
      <c r="R561" s="104">
        <v>4322.5</v>
      </c>
      <c r="S561" s="105">
        <v>989852.5</v>
      </c>
      <c r="T561" s="102" t="s">
        <v>2297</v>
      </c>
      <c r="U561" s="104">
        <v>4322.5</v>
      </c>
      <c r="V561" s="1"/>
      <c r="W561" s="106" t="s">
        <v>2335</v>
      </c>
      <c r="X561" s="5">
        <v>43692.422442129631</v>
      </c>
      <c r="Y561" s="133">
        <f t="shared" si="8"/>
        <v>238</v>
      </c>
    </row>
    <row r="562" spans="1:25" x14ac:dyDescent="0.3">
      <c r="A562" s="107">
        <v>705</v>
      </c>
      <c r="B562" s="108" t="s">
        <v>365</v>
      </c>
      <c r="C562" s="109">
        <v>43614.668437499997</v>
      </c>
      <c r="D562" s="108" t="s">
        <v>537</v>
      </c>
      <c r="E562" s="108" t="s">
        <v>537</v>
      </c>
      <c r="F562" s="110">
        <v>675</v>
      </c>
      <c r="G562" s="108" t="s">
        <v>55</v>
      </c>
      <c r="H562" s="110">
        <v>639</v>
      </c>
      <c r="I562" s="108" t="s">
        <v>887</v>
      </c>
      <c r="J562" s="108" t="s">
        <v>654</v>
      </c>
      <c r="K562" s="108"/>
      <c r="L562" s="108" t="s">
        <v>2307</v>
      </c>
      <c r="M562" s="108"/>
      <c r="N562" s="108" t="s">
        <v>2296</v>
      </c>
      <c r="O562" s="111" t="b">
        <v>0</v>
      </c>
      <c r="P562" s="108" t="s">
        <v>2463</v>
      </c>
      <c r="Q562" s="108" t="s">
        <v>167</v>
      </c>
      <c r="R562" s="112">
        <v>17392</v>
      </c>
      <c r="S562" s="113">
        <v>3982697</v>
      </c>
      <c r="T562" s="108" t="s">
        <v>2297</v>
      </c>
      <c r="U562" s="112">
        <v>17392</v>
      </c>
      <c r="V562" s="111"/>
      <c r="W562" s="114" t="s">
        <v>2302</v>
      </c>
      <c r="X562" s="115">
        <v>43651.544027777774</v>
      </c>
      <c r="Y562" s="133">
        <f t="shared" si="8"/>
        <v>675</v>
      </c>
    </row>
    <row r="563" spans="1:25" x14ac:dyDescent="0.3">
      <c r="A563" s="107">
        <v>706</v>
      </c>
      <c r="B563" s="108" t="s">
        <v>42</v>
      </c>
      <c r="C563" s="109">
        <v>43614.780914351853</v>
      </c>
      <c r="D563" s="108" t="s">
        <v>1539</v>
      </c>
      <c r="E563" s="108" t="s">
        <v>46</v>
      </c>
      <c r="F563" s="110">
        <v>833</v>
      </c>
      <c r="G563" s="108" t="s">
        <v>39</v>
      </c>
      <c r="H563" s="110">
        <v>175</v>
      </c>
      <c r="I563" s="108" t="s">
        <v>887</v>
      </c>
      <c r="J563" s="108" t="s">
        <v>756</v>
      </c>
      <c r="K563" s="108"/>
      <c r="L563" s="108" t="s">
        <v>2294</v>
      </c>
      <c r="M563" s="108" t="s">
        <v>2496</v>
      </c>
      <c r="N563" s="108" t="s">
        <v>2296</v>
      </c>
      <c r="O563" s="111" t="b">
        <v>0</v>
      </c>
      <c r="P563" s="108" t="s">
        <v>2321</v>
      </c>
      <c r="Q563" s="108" t="s">
        <v>2319</v>
      </c>
      <c r="R563" s="112">
        <v>0</v>
      </c>
      <c r="S563" s="113">
        <v>0</v>
      </c>
      <c r="T563" s="108" t="s">
        <v>2329</v>
      </c>
      <c r="U563" s="112">
        <v>0</v>
      </c>
      <c r="V563" s="111"/>
      <c r="W563" s="114" t="s">
        <v>2328</v>
      </c>
      <c r="X563" s="115">
        <v>43973.469189814816</v>
      </c>
      <c r="Y563" s="133" t="e">
        <f t="shared" si="8"/>
        <v>#N/A</v>
      </c>
    </row>
    <row r="564" spans="1:25" x14ac:dyDescent="0.3">
      <c r="A564" s="101">
        <v>707</v>
      </c>
      <c r="B564" s="102" t="s">
        <v>104</v>
      </c>
      <c r="C564" s="103">
        <v>43615.448888888888</v>
      </c>
      <c r="D564" s="102" t="s">
        <v>1230</v>
      </c>
      <c r="E564" s="102" t="s">
        <v>1230</v>
      </c>
      <c r="F564" s="2">
        <v>513</v>
      </c>
      <c r="G564" s="102" t="s">
        <v>85</v>
      </c>
      <c r="H564" s="2">
        <v>787</v>
      </c>
      <c r="I564" s="102" t="s">
        <v>887</v>
      </c>
      <c r="J564" s="102" t="s">
        <v>654</v>
      </c>
      <c r="K564" s="102"/>
      <c r="L564" s="102" t="s">
        <v>2294</v>
      </c>
      <c r="M564" s="102"/>
      <c r="N564" s="102" t="s">
        <v>2296</v>
      </c>
      <c r="O564" s="1" t="b">
        <v>0</v>
      </c>
      <c r="P564" s="102" t="s">
        <v>2387</v>
      </c>
      <c r="Q564" s="102" t="s">
        <v>32</v>
      </c>
      <c r="R564" s="104">
        <v>2889.94</v>
      </c>
      <c r="S564" s="105">
        <v>595616.63</v>
      </c>
      <c r="T564" s="102" t="s">
        <v>2297</v>
      </c>
      <c r="U564" s="104">
        <v>2600.9499999999998</v>
      </c>
      <c r="V564" s="1"/>
      <c r="W564" s="106" t="s">
        <v>2302</v>
      </c>
      <c r="X564" s="5">
        <v>43693.660219907404</v>
      </c>
      <c r="Y564" s="133">
        <f t="shared" si="8"/>
        <v>513</v>
      </c>
    </row>
    <row r="565" spans="1:25" x14ac:dyDescent="0.3">
      <c r="A565" s="107">
        <v>708</v>
      </c>
      <c r="B565" s="108" t="s">
        <v>884</v>
      </c>
      <c r="C565" s="109">
        <v>43615.699502314812</v>
      </c>
      <c r="D565" s="108" t="s">
        <v>1522</v>
      </c>
      <c r="E565" s="108" t="s">
        <v>46</v>
      </c>
      <c r="F565" s="110">
        <v>816</v>
      </c>
      <c r="G565" s="108" t="s">
        <v>85</v>
      </c>
      <c r="H565" s="110">
        <v>645</v>
      </c>
      <c r="I565" s="108" t="s">
        <v>887</v>
      </c>
      <c r="J565" s="108" t="s">
        <v>654</v>
      </c>
      <c r="K565" s="108"/>
      <c r="L565" s="108" t="s">
        <v>2307</v>
      </c>
      <c r="M565" s="108"/>
      <c r="N565" s="108" t="s">
        <v>2296</v>
      </c>
      <c r="O565" s="111" t="b">
        <v>0</v>
      </c>
      <c r="P565" s="108" t="s">
        <v>2463</v>
      </c>
      <c r="Q565" s="108" t="s">
        <v>167</v>
      </c>
      <c r="R565" s="112">
        <v>1372</v>
      </c>
      <c r="S565" s="113">
        <v>251289</v>
      </c>
      <c r="T565" s="108" t="s">
        <v>2297</v>
      </c>
      <c r="U565" s="112">
        <v>1097</v>
      </c>
      <c r="V565" s="111"/>
      <c r="W565" s="114" t="s">
        <v>2302</v>
      </c>
      <c r="X565" s="115">
        <v>43675.683877314812</v>
      </c>
      <c r="Y565" s="133">
        <f t="shared" si="8"/>
        <v>816</v>
      </c>
    </row>
    <row r="566" spans="1:25" x14ac:dyDescent="0.3">
      <c r="A566" s="101">
        <v>709</v>
      </c>
      <c r="B566" s="102" t="s">
        <v>414</v>
      </c>
      <c r="C566" s="103">
        <v>43615.855740740742</v>
      </c>
      <c r="D566" s="102" t="s">
        <v>1020</v>
      </c>
      <c r="E566" s="102" t="s">
        <v>1020</v>
      </c>
      <c r="F566" s="2">
        <v>339</v>
      </c>
      <c r="G566" s="102" t="s">
        <v>123</v>
      </c>
      <c r="H566" s="2">
        <v>710</v>
      </c>
      <c r="I566" s="102" t="s">
        <v>887</v>
      </c>
      <c r="J566" s="102" t="s">
        <v>663</v>
      </c>
      <c r="K566" s="102"/>
      <c r="L566" s="102" t="s">
        <v>2294</v>
      </c>
      <c r="M566" s="102" t="s">
        <v>2497</v>
      </c>
      <c r="N566" s="102" t="s">
        <v>2296</v>
      </c>
      <c r="O566" s="1" t="b">
        <v>0</v>
      </c>
      <c r="P566" s="102" t="s">
        <v>2321</v>
      </c>
      <c r="Q566" s="102" t="s">
        <v>32</v>
      </c>
      <c r="R566" s="104">
        <v>4117.97</v>
      </c>
      <c r="S566" s="105">
        <v>943015.13</v>
      </c>
      <c r="T566" s="102" t="s">
        <v>2297</v>
      </c>
      <c r="U566" s="104">
        <v>4117.97</v>
      </c>
      <c r="V566" s="1"/>
      <c r="W566" s="106" t="s">
        <v>2302</v>
      </c>
      <c r="X566" s="5">
        <v>43727.565601851849</v>
      </c>
      <c r="Y566" s="133">
        <f t="shared" si="8"/>
        <v>339</v>
      </c>
    </row>
    <row r="567" spans="1:25" x14ac:dyDescent="0.3">
      <c r="A567" s="107">
        <v>710</v>
      </c>
      <c r="B567" s="108" t="s">
        <v>267</v>
      </c>
      <c r="C567" s="109">
        <v>43616.707928240743</v>
      </c>
      <c r="D567" s="108" t="s">
        <v>1530</v>
      </c>
      <c r="E567" s="108" t="s">
        <v>46</v>
      </c>
      <c r="F567" s="110">
        <v>823</v>
      </c>
      <c r="G567" s="108" t="s">
        <v>39</v>
      </c>
      <c r="H567" s="110">
        <v>809</v>
      </c>
      <c r="I567" s="108" t="s">
        <v>887</v>
      </c>
      <c r="J567" s="108" t="s">
        <v>663</v>
      </c>
      <c r="K567" s="108"/>
      <c r="L567" s="108" t="s">
        <v>2307</v>
      </c>
      <c r="M567" s="108"/>
      <c r="N567" s="108" t="s">
        <v>2296</v>
      </c>
      <c r="O567" s="111" t="b">
        <v>1</v>
      </c>
      <c r="P567" s="108" t="s">
        <v>2321</v>
      </c>
      <c r="Q567" s="108" t="s">
        <v>167</v>
      </c>
      <c r="R567" s="112">
        <v>2033</v>
      </c>
      <c r="S567" s="113">
        <v>419001</v>
      </c>
      <c r="T567" s="108" t="s">
        <v>2297</v>
      </c>
      <c r="U567" s="112">
        <v>1830</v>
      </c>
      <c r="V567" s="111"/>
      <c r="W567" s="114" t="s">
        <v>2302</v>
      </c>
      <c r="X567" s="115">
        <v>43728.412187499998</v>
      </c>
      <c r="Y567" s="133">
        <f t="shared" si="8"/>
        <v>823</v>
      </c>
    </row>
    <row r="568" spans="1:25" x14ac:dyDescent="0.3">
      <c r="A568" s="101">
        <v>711</v>
      </c>
      <c r="B568" s="102" t="s">
        <v>209</v>
      </c>
      <c r="C568" s="103">
        <v>43619.470150462963</v>
      </c>
      <c r="D568" s="102" t="s">
        <v>1341</v>
      </c>
      <c r="E568" s="102" t="s">
        <v>46</v>
      </c>
      <c r="F568" s="2">
        <v>638</v>
      </c>
      <c r="G568" s="102" t="s">
        <v>39</v>
      </c>
      <c r="H568" s="2">
        <v>1001</v>
      </c>
      <c r="I568" s="102" t="s">
        <v>887</v>
      </c>
      <c r="J568" s="102" t="s">
        <v>663</v>
      </c>
      <c r="K568" s="102"/>
      <c r="L568" s="102" t="s">
        <v>2307</v>
      </c>
      <c r="M568" s="102"/>
      <c r="N568" s="102" t="s">
        <v>2296</v>
      </c>
      <c r="O568" s="1" t="b">
        <v>0</v>
      </c>
      <c r="P568" s="102" t="s">
        <v>2371</v>
      </c>
      <c r="Q568" s="102" t="s">
        <v>32</v>
      </c>
      <c r="R568" s="104">
        <v>3644</v>
      </c>
      <c r="S568" s="105">
        <v>751070</v>
      </c>
      <c r="T568" s="102" t="s">
        <v>2297</v>
      </c>
      <c r="U568" s="104">
        <v>3280</v>
      </c>
      <c r="V568" s="1"/>
      <c r="W568" s="106" t="s">
        <v>2302</v>
      </c>
      <c r="X568" s="5">
        <v>43748.553032407406</v>
      </c>
      <c r="Y568" s="133">
        <f t="shared" si="8"/>
        <v>638</v>
      </c>
    </row>
    <row r="569" spans="1:25" x14ac:dyDescent="0.3">
      <c r="A569" s="101">
        <v>712</v>
      </c>
      <c r="B569" s="102" t="s">
        <v>563</v>
      </c>
      <c r="C569" s="103">
        <v>43619.586030092592</v>
      </c>
      <c r="D569" s="102" t="s">
        <v>562</v>
      </c>
      <c r="E569" s="102" t="s">
        <v>562</v>
      </c>
      <c r="F569" s="2">
        <v>777</v>
      </c>
      <c r="G569" s="102" t="s">
        <v>427</v>
      </c>
      <c r="H569" s="2">
        <v>746</v>
      </c>
      <c r="I569" s="102" t="s">
        <v>887</v>
      </c>
      <c r="J569" s="102" t="s">
        <v>663</v>
      </c>
      <c r="K569" s="102"/>
      <c r="L569" s="102" t="s">
        <v>2307</v>
      </c>
      <c r="M569" s="102"/>
      <c r="N569" s="102" t="s">
        <v>2296</v>
      </c>
      <c r="O569" s="1" t="b">
        <v>0</v>
      </c>
      <c r="P569" s="102" t="s">
        <v>2371</v>
      </c>
      <c r="Q569" s="102" t="s">
        <v>167</v>
      </c>
      <c r="R569" s="104">
        <v>6304</v>
      </c>
      <c r="S569" s="105">
        <v>1443662</v>
      </c>
      <c r="T569" s="102" t="s">
        <v>2297</v>
      </c>
      <c r="U569" s="104">
        <v>6304</v>
      </c>
      <c r="V569" s="1"/>
      <c r="W569" s="106" t="s">
        <v>2302</v>
      </c>
      <c r="X569" s="5">
        <v>43859.437268518515</v>
      </c>
      <c r="Y569" s="133">
        <f t="shared" si="8"/>
        <v>777</v>
      </c>
    </row>
    <row r="570" spans="1:25" x14ac:dyDescent="0.3">
      <c r="A570" s="107">
        <v>713</v>
      </c>
      <c r="B570" s="108" t="s">
        <v>341</v>
      </c>
      <c r="C570" s="109">
        <v>43619.772106481483</v>
      </c>
      <c r="D570" s="108" t="s">
        <v>1508</v>
      </c>
      <c r="E570" s="108" t="s">
        <v>46</v>
      </c>
      <c r="F570" s="110">
        <v>804</v>
      </c>
      <c r="G570" s="108" t="s">
        <v>123</v>
      </c>
      <c r="H570" s="110">
        <v>704</v>
      </c>
      <c r="I570" s="108" t="s">
        <v>887</v>
      </c>
      <c r="J570" s="108" t="s">
        <v>654</v>
      </c>
      <c r="K570" s="108"/>
      <c r="L570" s="108" t="s">
        <v>2307</v>
      </c>
      <c r="M570" s="108"/>
      <c r="N570" s="108" t="s">
        <v>2296</v>
      </c>
      <c r="O570" s="111" t="b">
        <v>0</v>
      </c>
      <c r="P570" s="108" t="s">
        <v>2321</v>
      </c>
      <c r="Q570" s="108" t="s">
        <v>32</v>
      </c>
      <c r="R570" s="112">
        <v>148</v>
      </c>
      <c r="S570" s="113">
        <v>0</v>
      </c>
      <c r="T570" s="108"/>
      <c r="U570" s="112">
        <v>0</v>
      </c>
      <c r="V570" s="111"/>
      <c r="W570" s="114" t="s">
        <v>2302</v>
      </c>
      <c r="X570" s="115">
        <v>43677.421967592592</v>
      </c>
      <c r="Y570" s="133">
        <f t="shared" si="8"/>
        <v>804</v>
      </c>
    </row>
    <row r="571" spans="1:25" x14ac:dyDescent="0.3">
      <c r="A571" s="107">
        <v>714</v>
      </c>
      <c r="B571" s="108" t="s">
        <v>126</v>
      </c>
      <c r="C571" s="109">
        <v>43619.792557870373</v>
      </c>
      <c r="D571" s="108" t="s">
        <v>1211</v>
      </c>
      <c r="E571" s="108" t="s">
        <v>46</v>
      </c>
      <c r="F571" s="110">
        <v>494</v>
      </c>
      <c r="G571" s="108" t="s">
        <v>123</v>
      </c>
      <c r="H571" s="110">
        <v>700</v>
      </c>
      <c r="I571" s="108" t="s">
        <v>887</v>
      </c>
      <c r="J571" s="108" t="s">
        <v>663</v>
      </c>
      <c r="K571" s="108"/>
      <c r="L571" s="108" t="s">
        <v>2294</v>
      </c>
      <c r="M571" s="108" t="s">
        <v>2444</v>
      </c>
      <c r="N571" s="108" t="s">
        <v>2296</v>
      </c>
      <c r="O571" s="111" t="b">
        <v>0</v>
      </c>
      <c r="P571" s="108" t="s">
        <v>2387</v>
      </c>
      <c r="Q571" s="108" t="s">
        <v>32</v>
      </c>
      <c r="R571" s="112">
        <v>3495.98</v>
      </c>
      <c r="S571" s="113">
        <v>720521.48</v>
      </c>
      <c r="T571" s="108" t="s">
        <v>2297</v>
      </c>
      <c r="U571" s="112">
        <v>3146.38</v>
      </c>
      <c r="V571" s="111"/>
      <c r="W571" s="114" t="s">
        <v>2302</v>
      </c>
      <c r="X571" s="115">
        <v>43676.667291666665</v>
      </c>
      <c r="Y571" s="133">
        <f t="shared" si="8"/>
        <v>494</v>
      </c>
    </row>
    <row r="572" spans="1:25" x14ac:dyDescent="0.3">
      <c r="A572" s="101">
        <v>715</v>
      </c>
      <c r="B572" s="102" t="s">
        <v>310</v>
      </c>
      <c r="C572" s="103">
        <v>43620.567256944443</v>
      </c>
      <c r="D572" s="102" t="s">
        <v>1533</v>
      </c>
      <c r="E572" s="102" t="s">
        <v>46</v>
      </c>
      <c r="F572" s="2">
        <v>825</v>
      </c>
      <c r="G572" s="102" t="s">
        <v>85</v>
      </c>
      <c r="H572" s="2">
        <v>843</v>
      </c>
      <c r="I572" s="102" t="s">
        <v>887</v>
      </c>
      <c r="J572" s="102" t="s">
        <v>654</v>
      </c>
      <c r="K572" s="102"/>
      <c r="L572" s="102" t="s">
        <v>2294</v>
      </c>
      <c r="M572" s="102" t="s">
        <v>2499</v>
      </c>
      <c r="N572" s="102" t="s">
        <v>2296</v>
      </c>
      <c r="O572" s="1" t="b">
        <v>0</v>
      </c>
      <c r="P572" s="102" t="s">
        <v>2321</v>
      </c>
      <c r="Q572" s="102" t="s">
        <v>167</v>
      </c>
      <c r="R572" s="104">
        <v>5479</v>
      </c>
      <c r="S572" s="105">
        <v>1254696</v>
      </c>
      <c r="T572" s="102" t="s">
        <v>2297</v>
      </c>
      <c r="U572" s="104">
        <v>5479</v>
      </c>
      <c r="V572" s="1"/>
      <c r="W572" s="106" t="s">
        <v>2302</v>
      </c>
      <c r="X572" s="5">
        <v>43642.410636574074</v>
      </c>
      <c r="Y572" s="133">
        <f t="shared" si="8"/>
        <v>825</v>
      </c>
    </row>
    <row r="573" spans="1:25" x14ac:dyDescent="0.3">
      <c r="A573" s="101">
        <v>716</v>
      </c>
      <c r="B573" s="102" t="s">
        <v>2419</v>
      </c>
      <c r="C573" s="103">
        <v>43620.89167824074</v>
      </c>
      <c r="D573" s="102" t="s">
        <v>1526</v>
      </c>
      <c r="E573" s="102" t="s">
        <v>46</v>
      </c>
      <c r="F573" s="2">
        <v>820</v>
      </c>
      <c r="G573" s="102" t="s">
        <v>85</v>
      </c>
      <c r="H573" s="2">
        <v>936</v>
      </c>
      <c r="I573" s="102" t="s">
        <v>887</v>
      </c>
      <c r="J573" s="102" t="s">
        <v>654</v>
      </c>
      <c r="K573" s="102"/>
      <c r="L573" s="102" t="s">
        <v>2307</v>
      </c>
      <c r="M573" s="102"/>
      <c r="N573" s="102" t="s">
        <v>2296</v>
      </c>
      <c r="O573" s="1" t="b">
        <v>0</v>
      </c>
      <c r="P573" s="102" t="s">
        <v>2463</v>
      </c>
      <c r="Q573" s="102" t="s">
        <v>167</v>
      </c>
      <c r="R573" s="104">
        <v>509</v>
      </c>
      <c r="S573" s="105">
        <v>0</v>
      </c>
      <c r="T573" s="102" t="s">
        <v>2455</v>
      </c>
      <c r="U573" s="104">
        <v>0</v>
      </c>
      <c r="V573" s="1"/>
      <c r="W573" s="106" t="s">
        <v>2302</v>
      </c>
      <c r="X573" s="5">
        <v>43677.440706018519</v>
      </c>
      <c r="Y573" s="133">
        <f t="shared" si="8"/>
        <v>820</v>
      </c>
    </row>
    <row r="574" spans="1:25" x14ac:dyDescent="0.3">
      <c r="A574" s="101">
        <v>717</v>
      </c>
      <c r="B574" s="102" t="s">
        <v>205</v>
      </c>
      <c r="C574" s="103">
        <v>43621.456597222219</v>
      </c>
      <c r="D574" s="102" t="s">
        <v>1438</v>
      </c>
      <c r="E574" s="102" t="s">
        <v>1438</v>
      </c>
      <c r="F574" s="2">
        <v>747</v>
      </c>
      <c r="G574" s="102" t="s">
        <v>427</v>
      </c>
      <c r="H574" s="2">
        <v>947</v>
      </c>
      <c r="I574" s="102" t="s">
        <v>887</v>
      </c>
      <c r="J574" s="102" t="s">
        <v>1439</v>
      </c>
      <c r="K574" s="102"/>
      <c r="L574" s="102" t="s">
        <v>2294</v>
      </c>
      <c r="M574" s="102" t="s">
        <v>2500</v>
      </c>
      <c r="N574" s="102" t="s">
        <v>2296</v>
      </c>
      <c r="O574" s="1" t="b">
        <v>0</v>
      </c>
      <c r="P574" s="102" t="s">
        <v>2343</v>
      </c>
      <c r="Q574" s="102" t="s">
        <v>167</v>
      </c>
      <c r="R574" s="104">
        <v>7000</v>
      </c>
      <c r="S574" s="105">
        <v>1603000</v>
      </c>
      <c r="T574" s="102" t="s">
        <v>2297</v>
      </c>
      <c r="U574" s="104">
        <v>7000</v>
      </c>
      <c r="V574" s="1"/>
      <c r="W574" s="106" t="s">
        <v>2328</v>
      </c>
      <c r="X574" s="5">
        <v>43752.555995370371</v>
      </c>
      <c r="Y574" s="133" t="e">
        <f t="shared" si="8"/>
        <v>#N/A</v>
      </c>
    </row>
    <row r="575" spans="1:25" x14ac:dyDescent="0.3">
      <c r="A575" s="101">
        <v>718</v>
      </c>
      <c r="B575" s="102" t="s">
        <v>2501</v>
      </c>
      <c r="C575" s="103">
        <v>43621.578622685185</v>
      </c>
      <c r="D575" s="102" t="s">
        <v>2502</v>
      </c>
      <c r="E575" s="102" t="s">
        <v>1034</v>
      </c>
      <c r="F575" s="2">
        <v>352</v>
      </c>
      <c r="G575" s="102" t="s">
        <v>55</v>
      </c>
      <c r="H575" s="2">
        <v>299</v>
      </c>
      <c r="I575" s="102" t="s">
        <v>887</v>
      </c>
      <c r="J575" s="102" t="s">
        <v>654</v>
      </c>
      <c r="K575" s="102"/>
      <c r="L575" s="102" t="s">
        <v>2307</v>
      </c>
      <c r="M575" s="102"/>
      <c r="N575" s="102" t="s">
        <v>2296</v>
      </c>
      <c r="O575" s="1" t="b">
        <v>0</v>
      </c>
      <c r="P575" s="102" t="s">
        <v>2462</v>
      </c>
      <c r="Q575" s="102" t="s">
        <v>2472</v>
      </c>
      <c r="R575" s="104">
        <v>4618.34</v>
      </c>
      <c r="S575" s="105">
        <v>1057599.8600000001</v>
      </c>
      <c r="T575" s="102" t="s">
        <v>2297</v>
      </c>
      <c r="U575" s="104">
        <v>4618.34</v>
      </c>
      <c r="V575" s="1"/>
      <c r="W575" s="106" t="s">
        <v>2302</v>
      </c>
      <c r="X575" s="5">
        <v>43719.402905092589</v>
      </c>
      <c r="Y575" s="133">
        <f t="shared" si="8"/>
        <v>352</v>
      </c>
    </row>
    <row r="576" spans="1:25" x14ac:dyDescent="0.3">
      <c r="A576" s="101">
        <v>719</v>
      </c>
      <c r="B576" s="1" t="s">
        <v>187</v>
      </c>
      <c r="C576" s="1">
        <v>43621.668310185189</v>
      </c>
      <c r="D576" s="1" t="s">
        <v>1431</v>
      </c>
      <c r="E576" s="1" t="s">
        <v>46</v>
      </c>
      <c r="F576" s="2">
        <v>741</v>
      </c>
      <c r="G576" s="1" t="s">
        <v>39</v>
      </c>
      <c r="H576" s="2">
        <v>217</v>
      </c>
      <c r="I576" s="1" t="s">
        <v>6616</v>
      </c>
      <c r="J576" s="1" t="s">
        <v>654</v>
      </c>
      <c r="K576" s="1"/>
      <c r="L576" s="1" t="s">
        <v>2307</v>
      </c>
      <c r="M576" s="1"/>
      <c r="N576" s="1" t="s">
        <v>2296</v>
      </c>
      <c r="O576" s="1" t="b">
        <v>0</v>
      </c>
      <c r="P576" s="1" t="s">
        <v>2466</v>
      </c>
      <c r="Q576" s="1" t="s">
        <v>63</v>
      </c>
      <c r="R576" s="1">
        <v>358</v>
      </c>
      <c r="S576" s="1">
        <v>0</v>
      </c>
      <c r="T576" s="1" t="s">
        <v>2329</v>
      </c>
      <c r="U576" s="1">
        <v>0</v>
      </c>
      <c r="V576" s="1"/>
      <c r="W576" s="1" t="s">
        <v>2302</v>
      </c>
      <c r="X576" s="5">
        <v>43622.443032407406</v>
      </c>
      <c r="Y576" s="133">
        <f t="shared" si="8"/>
        <v>741</v>
      </c>
    </row>
    <row r="577" spans="1:25" x14ac:dyDescent="0.3">
      <c r="A577" s="101">
        <v>720</v>
      </c>
      <c r="B577" s="102" t="s">
        <v>2419</v>
      </c>
      <c r="C577" s="103">
        <v>43621.926180555558</v>
      </c>
      <c r="D577" s="102" t="s">
        <v>1553</v>
      </c>
      <c r="E577" s="102" t="s">
        <v>46</v>
      </c>
      <c r="F577" s="2">
        <v>847</v>
      </c>
      <c r="G577" s="102" t="s">
        <v>85</v>
      </c>
      <c r="H577" s="2">
        <v>936</v>
      </c>
      <c r="I577" s="102" t="s">
        <v>887</v>
      </c>
      <c r="J577" s="102" t="s">
        <v>654</v>
      </c>
      <c r="K577" s="102"/>
      <c r="L577" s="102" t="s">
        <v>2307</v>
      </c>
      <c r="M577" s="102"/>
      <c r="N577" s="102" t="s">
        <v>2296</v>
      </c>
      <c r="O577" s="1" t="b">
        <v>0</v>
      </c>
      <c r="P577" s="102" t="s">
        <v>2463</v>
      </c>
      <c r="Q577" s="102" t="s">
        <v>167</v>
      </c>
      <c r="R577" s="104">
        <v>238</v>
      </c>
      <c r="S577" s="105">
        <v>0</v>
      </c>
      <c r="T577" s="102" t="s">
        <v>2455</v>
      </c>
      <c r="U577" s="104">
        <v>0</v>
      </c>
      <c r="V577" s="1"/>
      <c r="W577" s="106" t="s">
        <v>2302</v>
      </c>
      <c r="X577" s="5">
        <v>43663.621238425927</v>
      </c>
      <c r="Y577" s="133">
        <f t="shared" si="8"/>
        <v>847</v>
      </c>
    </row>
    <row r="578" spans="1:25" x14ac:dyDescent="0.3">
      <c r="A578" s="107">
        <v>721</v>
      </c>
      <c r="B578" s="108" t="s">
        <v>87</v>
      </c>
      <c r="C578" s="109">
        <v>43622.723587962966</v>
      </c>
      <c r="D578" s="108" t="s">
        <v>1528</v>
      </c>
      <c r="E578" s="108" t="s">
        <v>46</v>
      </c>
      <c r="F578" s="110">
        <v>822</v>
      </c>
      <c r="G578" s="108" t="s">
        <v>148</v>
      </c>
      <c r="H578" s="110">
        <v>969</v>
      </c>
      <c r="I578" s="108" t="s">
        <v>887</v>
      </c>
      <c r="J578" s="108" t="s">
        <v>1439</v>
      </c>
      <c r="K578" s="108"/>
      <c r="L578" s="108" t="s">
        <v>2307</v>
      </c>
      <c r="M578" s="108"/>
      <c r="N578" s="108" t="s">
        <v>2296</v>
      </c>
      <c r="O578" s="111" t="b">
        <v>1</v>
      </c>
      <c r="P578" s="108" t="s">
        <v>2463</v>
      </c>
      <c r="Q578" s="108" t="s">
        <v>167</v>
      </c>
      <c r="R578" s="112">
        <v>3083</v>
      </c>
      <c r="S578" s="113">
        <v>635406.30000000005</v>
      </c>
      <c r="T578" s="108" t="s">
        <v>2297</v>
      </c>
      <c r="U578" s="112">
        <v>2774.7</v>
      </c>
      <c r="V578" s="111"/>
      <c r="W578" s="114" t="s">
        <v>2302</v>
      </c>
      <c r="X578" s="115">
        <v>43742.627071759256</v>
      </c>
      <c r="Y578" s="133">
        <f t="shared" ref="Y578:Y641" si="9">VLOOKUP(F578,h_project,1,FALSE)</f>
        <v>822</v>
      </c>
    </row>
    <row r="579" spans="1:25" x14ac:dyDescent="0.3">
      <c r="A579" s="101">
        <v>723</v>
      </c>
      <c r="B579" s="102" t="s">
        <v>42</v>
      </c>
      <c r="C579" s="103">
        <v>43626.558888888889</v>
      </c>
      <c r="D579" s="102" t="s">
        <v>1065</v>
      </c>
      <c r="E579" s="102" t="s">
        <v>1065</v>
      </c>
      <c r="F579" s="2">
        <v>381</v>
      </c>
      <c r="G579" s="102" t="s">
        <v>427</v>
      </c>
      <c r="H579" s="2">
        <v>212</v>
      </c>
      <c r="I579" s="102" t="s">
        <v>887</v>
      </c>
      <c r="J579" s="102" t="s">
        <v>654</v>
      </c>
      <c r="K579" s="102"/>
      <c r="L579" s="102" t="s">
        <v>2294</v>
      </c>
      <c r="M579" s="102" t="s">
        <v>2489</v>
      </c>
      <c r="N579" s="102" t="s">
        <v>2296</v>
      </c>
      <c r="O579" s="1" t="b">
        <v>0</v>
      </c>
      <c r="P579" s="102" t="s">
        <v>2321</v>
      </c>
      <c r="Q579" s="102" t="s">
        <v>167</v>
      </c>
      <c r="R579" s="104">
        <v>40</v>
      </c>
      <c r="S579" s="105">
        <v>7328</v>
      </c>
      <c r="T579" s="102" t="s">
        <v>2297</v>
      </c>
      <c r="U579" s="104">
        <v>32</v>
      </c>
      <c r="V579" s="1"/>
      <c r="W579" s="106" t="s">
        <v>2302</v>
      </c>
      <c r="X579" s="5">
        <v>43741.763599537036</v>
      </c>
      <c r="Y579" s="133">
        <f t="shared" si="9"/>
        <v>381</v>
      </c>
    </row>
    <row r="580" spans="1:25" x14ac:dyDescent="0.3">
      <c r="A580" s="101">
        <v>724</v>
      </c>
      <c r="B580" s="1" t="s">
        <v>126</v>
      </c>
      <c r="C580" s="1">
        <v>43626.673472222225</v>
      </c>
      <c r="D580" s="1" t="s">
        <v>1358</v>
      </c>
      <c r="E580" s="1" t="s">
        <v>46</v>
      </c>
      <c r="F580" s="2">
        <v>661</v>
      </c>
      <c r="G580" s="1" t="s">
        <v>123</v>
      </c>
      <c r="H580" s="2">
        <v>700</v>
      </c>
      <c r="I580" s="1" t="s">
        <v>887</v>
      </c>
      <c r="J580" s="1" t="s">
        <v>663</v>
      </c>
      <c r="K580" s="1"/>
      <c r="L580" s="1" t="s">
        <v>2294</v>
      </c>
      <c r="M580" s="1" t="s">
        <v>2503</v>
      </c>
      <c r="N580" s="1" t="s">
        <v>2296</v>
      </c>
      <c r="O580" s="1" t="b">
        <v>0</v>
      </c>
      <c r="P580" s="1" t="s">
        <v>2387</v>
      </c>
      <c r="Q580" s="1" t="s">
        <v>32</v>
      </c>
      <c r="R580" s="1">
        <v>6635.75</v>
      </c>
      <c r="S580" s="1">
        <v>1519586.75</v>
      </c>
      <c r="T580" s="1" t="s">
        <v>2297</v>
      </c>
      <c r="U580" s="1">
        <v>6635.75</v>
      </c>
      <c r="V580" s="1"/>
      <c r="W580" s="1" t="s">
        <v>2302</v>
      </c>
      <c r="X580" s="5">
        <v>43692.750856481478</v>
      </c>
      <c r="Y580" s="133">
        <f t="shared" si="9"/>
        <v>661</v>
      </c>
    </row>
    <row r="581" spans="1:25" x14ac:dyDescent="0.3">
      <c r="A581" s="101">
        <v>725</v>
      </c>
      <c r="B581" s="102" t="s">
        <v>199</v>
      </c>
      <c r="C581" s="103">
        <v>43628.446851851855</v>
      </c>
      <c r="D581" s="102" t="s">
        <v>438</v>
      </c>
      <c r="E581" s="102" t="s">
        <v>438</v>
      </c>
      <c r="F581" s="2">
        <v>368</v>
      </c>
      <c r="G581" s="102" t="s">
        <v>55</v>
      </c>
      <c r="H581" s="2">
        <v>439</v>
      </c>
      <c r="I581" s="102" t="s">
        <v>887</v>
      </c>
      <c r="J581" s="102" t="s">
        <v>654</v>
      </c>
      <c r="K581" s="102"/>
      <c r="L581" s="102" t="s">
        <v>2307</v>
      </c>
      <c r="M581" s="102"/>
      <c r="N581" s="102" t="s">
        <v>2296</v>
      </c>
      <c r="O581" s="1" t="b">
        <v>0</v>
      </c>
      <c r="P581" s="102" t="s">
        <v>2321</v>
      </c>
      <c r="Q581" s="102" t="s">
        <v>167</v>
      </c>
      <c r="R581" s="104">
        <v>3197</v>
      </c>
      <c r="S581" s="105">
        <v>658834</v>
      </c>
      <c r="T581" s="102" t="s">
        <v>2297</v>
      </c>
      <c r="U581" s="104">
        <v>2877</v>
      </c>
      <c r="V581" s="1"/>
      <c r="W581" s="106" t="s">
        <v>2302</v>
      </c>
      <c r="X581" s="5">
        <v>43696.654907407406</v>
      </c>
      <c r="Y581" s="133">
        <f t="shared" si="9"/>
        <v>368</v>
      </c>
    </row>
    <row r="582" spans="1:25" x14ac:dyDescent="0.3">
      <c r="A582" s="101">
        <v>726</v>
      </c>
      <c r="B582" s="102" t="s">
        <v>234</v>
      </c>
      <c r="C582" s="103">
        <v>43628.690601851849</v>
      </c>
      <c r="D582" s="102" t="s">
        <v>1559</v>
      </c>
      <c r="E582" s="102" t="s">
        <v>46</v>
      </c>
      <c r="F582" s="2">
        <v>853</v>
      </c>
      <c r="G582" s="102" t="s">
        <v>39</v>
      </c>
      <c r="H582" s="2">
        <v>621</v>
      </c>
      <c r="I582" s="102" t="s">
        <v>887</v>
      </c>
      <c r="J582" s="102" t="s">
        <v>654</v>
      </c>
      <c r="K582" s="102"/>
      <c r="L582" s="102" t="s">
        <v>2307</v>
      </c>
      <c r="M582" s="102"/>
      <c r="N582" s="102" t="s">
        <v>2296</v>
      </c>
      <c r="O582" s="1" t="b">
        <v>0</v>
      </c>
      <c r="P582" s="102" t="s">
        <v>2343</v>
      </c>
      <c r="Q582" s="102" t="s">
        <v>167</v>
      </c>
      <c r="R582" s="104">
        <v>760</v>
      </c>
      <c r="S582" s="105">
        <v>139232</v>
      </c>
      <c r="T582" s="102" t="s">
        <v>2297</v>
      </c>
      <c r="U582" s="104">
        <v>608</v>
      </c>
      <c r="V582" s="1"/>
      <c r="W582" s="106" t="s">
        <v>2302</v>
      </c>
      <c r="X582" s="5">
        <v>43692.602627314816</v>
      </c>
      <c r="Y582" s="133">
        <f t="shared" si="9"/>
        <v>853</v>
      </c>
    </row>
    <row r="583" spans="1:25" x14ac:dyDescent="0.3">
      <c r="A583" s="101">
        <v>727</v>
      </c>
      <c r="B583" s="102" t="s">
        <v>234</v>
      </c>
      <c r="C583" s="103">
        <v>43628.721643518518</v>
      </c>
      <c r="D583" s="102" t="s">
        <v>560</v>
      </c>
      <c r="E583" s="102" t="s">
        <v>560</v>
      </c>
      <c r="F583" s="2">
        <v>771</v>
      </c>
      <c r="G583" s="102" t="s">
        <v>39</v>
      </c>
      <c r="H583" s="2">
        <v>1030</v>
      </c>
      <c r="I583" s="102" t="s">
        <v>183</v>
      </c>
      <c r="J583" s="102" t="s">
        <v>663</v>
      </c>
      <c r="K583" s="102"/>
      <c r="L583" s="102" t="s">
        <v>2294</v>
      </c>
      <c r="M583" s="102" t="s">
        <v>2504</v>
      </c>
      <c r="N583" s="102" t="s">
        <v>2296</v>
      </c>
      <c r="O583" s="1" t="b">
        <v>0</v>
      </c>
      <c r="P583" s="102" t="s">
        <v>2505</v>
      </c>
      <c r="Q583" s="102" t="s">
        <v>2472</v>
      </c>
      <c r="R583" s="104">
        <v>5639.87</v>
      </c>
      <c r="S583" s="105">
        <v>0</v>
      </c>
      <c r="T583" s="102" t="s">
        <v>218</v>
      </c>
      <c r="U583" s="104">
        <v>0</v>
      </c>
      <c r="V583" s="1"/>
      <c r="W583" s="106" t="s">
        <v>2302</v>
      </c>
      <c r="X583" s="5">
        <v>43972.700462962966</v>
      </c>
      <c r="Y583" s="133">
        <f t="shared" si="9"/>
        <v>771</v>
      </c>
    </row>
    <row r="584" spans="1:25" x14ac:dyDescent="0.3">
      <c r="A584" s="101">
        <v>728</v>
      </c>
      <c r="B584" s="102" t="s">
        <v>131</v>
      </c>
      <c r="C584" s="103">
        <v>43629.535127314812</v>
      </c>
      <c r="D584" s="102" t="s">
        <v>1538</v>
      </c>
      <c r="E584" s="102" t="s">
        <v>1538</v>
      </c>
      <c r="F584" s="2">
        <v>832</v>
      </c>
      <c r="G584" s="102" t="s">
        <v>85</v>
      </c>
      <c r="H584" s="2">
        <v>12</v>
      </c>
      <c r="I584" s="102" t="s">
        <v>887</v>
      </c>
      <c r="J584" s="102" t="s">
        <v>654</v>
      </c>
      <c r="K584" s="102"/>
      <c r="L584" s="102" t="s">
        <v>2307</v>
      </c>
      <c r="M584" s="102"/>
      <c r="N584" s="102" t="s">
        <v>2296</v>
      </c>
      <c r="O584" s="1" t="b">
        <v>0</v>
      </c>
      <c r="P584" s="102" t="s">
        <v>2463</v>
      </c>
      <c r="Q584" s="102" t="s">
        <v>167</v>
      </c>
      <c r="R584" s="104">
        <v>9500</v>
      </c>
      <c r="S584" s="105">
        <v>2175500</v>
      </c>
      <c r="T584" s="102" t="s">
        <v>2297</v>
      </c>
      <c r="U584" s="104">
        <v>9500</v>
      </c>
      <c r="V584" s="1"/>
      <c r="W584" s="106" t="s">
        <v>2302</v>
      </c>
      <c r="X584" s="5">
        <v>43650.464675925927</v>
      </c>
      <c r="Y584" s="133">
        <f t="shared" si="9"/>
        <v>832</v>
      </c>
    </row>
    <row r="585" spans="1:25" x14ac:dyDescent="0.3">
      <c r="A585" s="107">
        <v>729</v>
      </c>
      <c r="B585" s="108" t="s">
        <v>310</v>
      </c>
      <c r="C585" s="109">
        <v>43630.680671296293</v>
      </c>
      <c r="D585" s="108" t="s">
        <v>467</v>
      </c>
      <c r="E585" s="108" t="s">
        <v>467</v>
      </c>
      <c r="F585" s="110">
        <v>50</v>
      </c>
      <c r="G585" s="108" t="s">
        <v>85</v>
      </c>
      <c r="H585" s="110">
        <v>641</v>
      </c>
      <c r="I585" s="108" t="s">
        <v>887</v>
      </c>
      <c r="J585" s="108" t="s">
        <v>756</v>
      </c>
      <c r="K585" s="108"/>
      <c r="L585" s="108" t="s">
        <v>2294</v>
      </c>
      <c r="M585" s="108" t="s">
        <v>2408</v>
      </c>
      <c r="N585" s="108" t="s">
        <v>2296</v>
      </c>
      <c r="O585" s="111" t="b">
        <v>0</v>
      </c>
      <c r="P585" s="108" t="s">
        <v>2321</v>
      </c>
      <c r="Q585" s="108" t="s">
        <v>32</v>
      </c>
      <c r="R585" s="112">
        <v>271.7</v>
      </c>
      <c r="S585" s="113">
        <v>62219.3</v>
      </c>
      <c r="T585" s="108" t="s">
        <v>2297</v>
      </c>
      <c r="U585" s="112">
        <v>271.7</v>
      </c>
      <c r="V585" s="111"/>
      <c r="W585" s="114" t="s">
        <v>2302</v>
      </c>
      <c r="X585" s="115">
        <v>43993.509733796294</v>
      </c>
      <c r="Y585" s="133">
        <f t="shared" si="9"/>
        <v>50</v>
      </c>
    </row>
    <row r="586" spans="1:25" x14ac:dyDescent="0.3">
      <c r="A586" s="101">
        <v>730</v>
      </c>
      <c r="B586" s="102" t="s">
        <v>225</v>
      </c>
      <c r="C586" s="103">
        <v>43633.485937500001</v>
      </c>
      <c r="D586" s="102" t="s">
        <v>502</v>
      </c>
      <c r="E586" s="102" t="s">
        <v>502</v>
      </c>
      <c r="F586" s="2">
        <v>586</v>
      </c>
      <c r="G586" s="102" t="s">
        <v>39</v>
      </c>
      <c r="H586" s="2">
        <v>925</v>
      </c>
      <c r="I586" s="102" t="s">
        <v>887</v>
      </c>
      <c r="J586" s="102" t="s">
        <v>654</v>
      </c>
      <c r="K586" s="102"/>
      <c r="L586" s="102" t="s">
        <v>2294</v>
      </c>
      <c r="M586" s="102"/>
      <c r="N586" s="102" t="s">
        <v>2296</v>
      </c>
      <c r="O586" s="1" t="b">
        <v>0</v>
      </c>
      <c r="P586" s="102" t="s">
        <v>2343</v>
      </c>
      <c r="Q586" s="102" t="s">
        <v>167</v>
      </c>
      <c r="R586" s="104">
        <v>5352</v>
      </c>
      <c r="S586" s="105">
        <v>1225608</v>
      </c>
      <c r="T586" s="102" t="s">
        <v>2297</v>
      </c>
      <c r="U586" s="104">
        <v>5352</v>
      </c>
      <c r="V586" s="1"/>
      <c r="W586" s="106" t="s">
        <v>2302</v>
      </c>
      <c r="X586" s="5">
        <v>43683.544247685182</v>
      </c>
      <c r="Y586" s="133">
        <f t="shared" si="9"/>
        <v>586</v>
      </c>
    </row>
    <row r="587" spans="1:25" x14ac:dyDescent="0.3">
      <c r="A587" s="107">
        <v>731</v>
      </c>
      <c r="B587" s="108" t="s">
        <v>310</v>
      </c>
      <c r="C587" s="109">
        <v>43633.800520833334</v>
      </c>
      <c r="D587" s="108" t="s">
        <v>485</v>
      </c>
      <c r="E587" s="108" t="s">
        <v>485</v>
      </c>
      <c r="F587" s="110">
        <v>537</v>
      </c>
      <c r="G587" s="108" t="s">
        <v>85</v>
      </c>
      <c r="H587" s="110">
        <v>641</v>
      </c>
      <c r="I587" s="108" t="s">
        <v>887</v>
      </c>
      <c r="J587" s="108" t="s">
        <v>654</v>
      </c>
      <c r="K587" s="108"/>
      <c r="L587" s="108" t="s">
        <v>2294</v>
      </c>
      <c r="M587" s="108" t="s">
        <v>2491</v>
      </c>
      <c r="N587" s="108" t="s">
        <v>2296</v>
      </c>
      <c r="O587" s="111" t="b">
        <v>0</v>
      </c>
      <c r="P587" s="108" t="s">
        <v>2321</v>
      </c>
      <c r="Q587" s="108" t="s">
        <v>167</v>
      </c>
      <c r="R587" s="112">
        <v>7893.34</v>
      </c>
      <c r="S587" s="113">
        <v>2360108.66</v>
      </c>
      <c r="T587" s="108" t="s">
        <v>2297</v>
      </c>
      <c r="U587" s="112">
        <v>7893.34</v>
      </c>
      <c r="V587" s="111"/>
      <c r="W587" s="114" t="s">
        <v>2302</v>
      </c>
      <c r="X587" s="115">
        <v>43672.753101851849</v>
      </c>
      <c r="Y587" s="133">
        <f t="shared" si="9"/>
        <v>537</v>
      </c>
    </row>
    <row r="588" spans="1:25" x14ac:dyDescent="0.3">
      <c r="A588" s="107">
        <v>734</v>
      </c>
      <c r="B588" s="108" t="s">
        <v>267</v>
      </c>
      <c r="C588" s="109">
        <v>43635.69021990741</v>
      </c>
      <c r="D588" s="108" t="s">
        <v>1582</v>
      </c>
      <c r="E588" s="108" t="s">
        <v>1582</v>
      </c>
      <c r="F588" s="110">
        <v>878</v>
      </c>
      <c r="G588" s="108" t="s">
        <v>148</v>
      </c>
      <c r="H588" s="110">
        <v>1026</v>
      </c>
      <c r="I588" s="108" t="s">
        <v>887</v>
      </c>
      <c r="J588" s="108" t="s">
        <v>1439</v>
      </c>
      <c r="K588" s="108"/>
      <c r="L588" s="108" t="s">
        <v>2307</v>
      </c>
      <c r="M588" s="108"/>
      <c r="N588" s="108" t="s">
        <v>2296</v>
      </c>
      <c r="O588" s="111" t="b">
        <v>0</v>
      </c>
      <c r="P588" s="108" t="s">
        <v>2321</v>
      </c>
      <c r="Q588" s="108" t="s">
        <v>167</v>
      </c>
      <c r="R588" s="112">
        <v>0</v>
      </c>
      <c r="S588" s="113">
        <v>0</v>
      </c>
      <c r="T588" s="108" t="s">
        <v>2487</v>
      </c>
      <c r="U588" s="112">
        <v>0</v>
      </c>
      <c r="V588" s="111"/>
      <c r="W588" s="114" t="s">
        <v>2418</v>
      </c>
      <c r="X588" s="115">
        <v>43637.515138888892</v>
      </c>
      <c r="Y588" s="133" t="e">
        <f t="shared" si="9"/>
        <v>#N/A</v>
      </c>
    </row>
    <row r="589" spans="1:25" x14ac:dyDescent="0.3">
      <c r="A589" s="101">
        <v>735</v>
      </c>
      <c r="B589" s="102" t="s">
        <v>117</v>
      </c>
      <c r="C589" s="103">
        <v>43635.745752314811</v>
      </c>
      <c r="D589" s="102" t="s">
        <v>1363</v>
      </c>
      <c r="E589" s="102" t="s">
        <v>46</v>
      </c>
      <c r="F589" s="2">
        <v>666</v>
      </c>
      <c r="G589" s="102" t="s">
        <v>85</v>
      </c>
      <c r="H589" s="2">
        <v>943</v>
      </c>
      <c r="I589" s="102" t="s">
        <v>887</v>
      </c>
      <c r="J589" s="102" t="s">
        <v>654</v>
      </c>
      <c r="K589" s="102"/>
      <c r="L589" s="102" t="s">
        <v>2307</v>
      </c>
      <c r="M589" s="102"/>
      <c r="N589" s="102" t="s">
        <v>2296</v>
      </c>
      <c r="O589" s="1" t="b">
        <v>0</v>
      </c>
      <c r="P589" s="102" t="s">
        <v>2371</v>
      </c>
      <c r="Q589" s="102" t="s">
        <v>32</v>
      </c>
      <c r="R589" s="104">
        <v>1805</v>
      </c>
      <c r="S589" s="105">
        <v>372010.5</v>
      </c>
      <c r="T589" s="102" t="s">
        <v>2297</v>
      </c>
      <c r="U589" s="104">
        <v>1624.5</v>
      </c>
      <c r="V589" s="1"/>
      <c r="W589" s="106" t="s">
        <v>2302</v>
      </c>
      <c r="X589" s="5">
        <v>43768.464745370373</v>
      </c>
      <c r="Y589" s="133">
        <f t="shared" si="9"/>
        <v>666</v>
      </c>
    </row>
    <row r="590" spans="1:25" x14ac:dyDescent="0.3">
      <c r="A590" s="101">
        <v>736</v>
      </c>
      <c r="B590" s="1" t="s">
        <v>56</v>
      </c>
      <c r="C590" s="1">
        <v>43635.804375</v>
      </c>
      <c r="D590" s="1" t="s">
        <v>1411</v>
      </c>
      <c r="E590" s="1" t="s">
        <v>1411</v>
      </c>
      <c r="F590" s="2">
        <v>719</v>
      </c>
      <c r="G590" s="1" t="s">
        <v>55</v>
      </c>
      <c r="H590" s="2">
        <v>299</v>
      </c>
      <c r="I590" s="1" t="s">
        <v>887</v>
      </c>
      <c r="J590" s="1" t="s">
        <v>654</v>
      </c>
      <c r="K590" s="1"/>
      <c r="L590" s="1" t="s">
        <v>2307</v>
      </c>
      <c r="M590" s="1"/>
      <c r="N590" s="1" t="s">
        <v>2296</v>
      </c>
      <c r="O590" s="1" t="b">
        <v>0</v>
      </c>
      <c r="P590" s="1" t="s">
        <v>2462</v>
      </c>
      <c r="Q590" s="1" t="s">
        <v>167</v>
      </c>
      <c r="R590" s="1">
        <v>3652.22</v>
      </c>
      <c r="S590" s="1">
        <v>752720.71</v>
      </c>
      <c r="T590" s="1" t="s">
        <v>2297</v>
      </c>
      <c r="U590" s="1">
        <v>3286.99</v>
      </c>
      <c r="V590" s="1"/>
      <c r="W590" s="1" t="s">
        <v>2302</v>
      </c>
      <c r="X590" s="5">
        <v>43661.388275462959</v>
      </c>
      <c r="Y590" s="133">
        <f t="shared" si="9"/>
        <v>719</v>
      </c>
    </row>
    <row r="591" spans="1:25" x14ac:dyDescent="0.3">
      <c r="A591" s="101">
        <v>737</v>
      </c>
      <c r="B591" s="102" t="s">
        <v>267</v>
      </c>
      <c r="C591" s="103">
        <v>43636.462384259263</v>
      </c>
      <c r="D591" s="102" t="s">
        <v>1583</v>
      </c>
      <c r="E591" s="102" t="s">
        <v>46</v>
      </c>
      <c r="F591" s="2">
        <v>879</v>
      </c>
      <c r="G591" s="102" t="s">
        <v>39</v>
      </c>
      <c r="H591" s="2">
        <v>1026</v>
      </c>
      <c r="I591" s="102" t="s">
        <v>887</v>
      </c>
      <c r="J591" s="102" t="s">
        <v>663</v>
      </c>
      <c r="K591" s="102"/>
      <c r="L591" s="102" t="s">
        <v>2307</v>
      </c>
      <c r="M591" s="102"/>
      <c r="N591" s="102" t="s">
        <v>2296</v>
      </c>
      <c r="O591" s="1" t="b">
        <v>1</v>
      </c>
      <c r="P591" s="102" t="s">
        <v>2321</v>
      </c>
      <c r="Q591" s="102" t="s">
        <v>167</v>
      </c>
      <c r="R591" s="104">
        <v>1293.9000000000001</v>
      </c>
      <c r="S591" s="105">
        <v>237042.48</v>
      </c>
      <c r="T591" s="102" t="s">
        <v>2297</v>
      </c>
      <c r="U591" s="104">
        <v>1035.1199999999999</v>
      </c>
      <c r="V591" s="1"/>
      <c r="W591" s="106" t="s">
        <v>2302</v>
      </c>
      <c r="X591" s="5">
        <v>43741.497696759259</v>
      </c>
      <c r="Y591" s="133">
        <f t="shared" si="9"/>
        <v>879</v>
      </c>
    </row>
    <row r="592" spans="1:25" x14ac:dyDescent="0.3">
      <c r="A592" s="101">
        <v>738</v>
      </c>
      <c r="B592" s="102" t="s">
        <v>2506</v>
      </c>
      <c r="C592" s="103">
        <v>43636.478379629632</v>
      </c>
      <c r="D592" s="102" t="s">
        <v>1398</v>
      </c>
      <c r="E592" s="102" t="s">
        <v>46</v>
      </c>
      <c r="F592" s="2">
        <v>704</v>
      </c>
      <c r="G592" s="102" t="s">
        <v>39</v>
      </c>
      <c r="H592" s="2">
        <v>206</v>
      </c>
      <c r="I592" s="102" t="s">
        <v>6616</v>
      </c>
      <c r="J592" s="102" t="s">
        <v>654</v>
      </c>
      <c r="K592" s="102"/>
      <c r="L592" s="102" t="s">
        <v>2294</v>
      </c>
      <c r="M592" s="102" t="s">
        <v>2507</v>
      </c>
      <c r="N592" s="102" t="s">
        <v>2296</v>
      </c>
      <c r="O592" s="1" t="b">
        <v>0</v>
      </c>
      <c r="P592" s="102" t="s">
        <v>2508</v>
      </c>
      <c r="Q592" s="102" t="s">
        <v>2319</v>
      </c>
      <c r="R592" s="104">
        <v>0</v>
      </c>
      <c r="S592" s="105">
        <v>0</v>
      </c>
      <c r="T592" s="102" t="s">
        <v>2329</v>
      </c>
      <c r="U592" s="104">
        <v>0</v>
      </c>
      <c r="V592" s="1"/>
      <c r="W592" s="106" t="s">
        <v>2302</v>
      </c>
      <c r="X592" s="5">
        <v>43637.579016203701</v>
      </c>
      <c r="Y592" s="133">
        <f t="shared" si="9"/>
        <v>704</v>
      </c>
    </row>
    <row r="593" spans="1:25" x14ac:dyDescent="0.3">
      <c r="A593" s="101">
        <v>740</v>
      </c>
      <c r="B593" s="102" t="s">
        <v>365</v>
      </c>
      <c r="C593" s="103">
        <v>43636.490925925929</v>
      </c>
      <c r="D593" s="102" t="s">
        <v>721</v>
      </c>
      <c r="E593" s="102" t="s">
        <v>721</v>
      </c>
      <c r="F593" s="2">
        <v>62</v>
      </c>
      <c r="G593" s="102" t="s">
        <v>55</v>
      </c>
      <c r="H593" s="2">
        <v>639</v>
      </c>
      <c r="I593" s="102" t="s">
        <v>887</v>
      </c>
      <c r="J593" s="102" t="s">
        <v>654</v>
      </c>
      <c r="K593" s="102"/>
      <c r="L593" s="102" t="s">
        <v>2294</v>
      </c>
      <c r="M593" s="102" t="s">
        <v>2509</v>
      </c>
      <c r="N593" s="102" t="s">
        <v>2296</v>
      </c>
      <c r="O593" s="1" t="b">
        <v>0</v>
      </c>
      <c r="P593" s="102" t="s">
        <v>2463</v>
      </c>
      <c r="Q593" s="102" t="s">
        <v>32</v>
      </c>
      <c r="R593" s="104">
        <v>132.85</v>
      </c>
      <c r="S593" s="105">
        <v>24338.12</v>
      </c>
      <c r="T593" s="102" t="s">
        <v>2297</v>
      </c>
      <c r="U593" s="104">
        <v>106.28</v>
      </c>
      <c r="V593" s="1"/>
      <c r="W593" s="106" t="s">
        <v>2302</v>
      </c>
      <c r="X593" s="5">
        <v>44047.810752314814</v>
      </c>
      <c r="Y593" s="133">
        <f t="shared" si="9"/>
        <v>62</v>
      </c>
    </row>
    <row r="594" spans="1:25" x14ac:dyDescent="0.3">
      <c r="A594" s="107">
        <v>741</v>
      </c>
      <c r="B594" s="108" t="s">
        <v>365</v>
      </c>
      <c r="C594" s="109">
        <v>43636.566527777781</v>
      </c>
      <c r="D594" s="108" t="s">
        <v>1142</v>
      </c>
      <c r="E594" s="108" t="s">
        <v>46</v>
      </c>
      <c r="F594" s="110">
        <v>438</v>
      </c>
      <c r="G594" s="108" t="s">
        <v>55</v>
      </c>
      <c r="H594" s="110">
        <v>1016</v>
      </c>
      <c r="I594" s="108" t="s">
        <v>887</v>
      </c>
      <c r="J594" s="108" t="s">
        <v>663</v>
      </c>
      <c r="K594" s="108"/>
      <c r="L594" s="108" t="s">
        <v>2307</v>
      </c>
      <c r="M594" s="108"/>
      <c r="N594" s="108" t="s">
        <v>2296</v>
      </c>
      <c r="O594" s="111" t="b">
        <v>0</v>
      </c>
      <c r="P594" s="108" t="s">
        <v>2463</v>
      </c>
      <c r="Q594" s="108" t="s">
        <v>167</v>
      </c>
      <c r="R594" s="112">
        <v>15330</v>
      </c>
      <c r="S594" s="113">
        <v>3510570</v>
      </c>
      <c r="T594" s="108" t="s">
        <v>2297</v>
      </c>
      <c r="U594" s="112">
        <v>15330</v>
      </c>
      <c r="V594" s="111"/>
      <c r="W594" s="114" t="s">
        <v>2328</v>
      </c>
      <c r="X594" s="115">
        <v>43675.448877314811</v>
      </c>
      <c r="Y594" s="133" t="e">
        <f t="shared" si="9"/>
        <v>#N/A</v>
      </c>
    </row>
    <row r="595" spans="1:25" x14ac:dyDescent="0.3">
      <c r="A595" s="101">
        <v>742</v>
      </c>
      <c r="B595" s="102" t="s">
        <v>365</v>
      </c>
      <c r="C595" s="103">
        <v>43636.598194444443</v>
      </c>
      <c r="D595" s="102" t="s">
        <v>669</v>
      </c>
      <c r="E595" s="102" t="s">
        <v>669</v>
      </c>
      <c r="F595" s="2">
        <v>23</v>
      </c>
      <c r="G595" s="102" t="s">
        <v>55</v>
      </c>
      <c r="H595" s="2">
        <v>2235</v>
      </c>
      <c r="I595" s="102" t="s">
        <v>887</v>
      </c>
      <c r="J595" s="102" t="s">
        <v>663</v>
      </c>
      <c r="K595" s="102"/>
      <c r="L595" s="102" t="s">
        <v>2294</v>
      </c>
      <c r="M595" s="102" t="s">
        <v>2510</v>
      </c>
      <c r="N595" s="102" t="s">
        <v>2296</v>
      </c>
      <c r="O595" s="1" t="b">
        <v>0</v>
      </c>
      <c r="P595" s="102" t="s">
        <v>2463</v>
      </c>
      <c r="Q595" s="102" t="s">
        <v>167</v>
      </c>
      <c r="R595" s="104">
        <v>13261.7</v>
      </c>
      <c r="S595" s="105">
        <v>3036929.3</v>
      </c>
      <c r="T595" s="102" t="s">
        <v>2297</v>
      </c>
      <c r="U595" s="104">
        <v>13261.7</v>
      </c>
      <c r="V595" s="1"/>
      <c r="W595" s="106" t="s">
        <v>2302</v>
      </c>
      <c r="X595" s="5">
        <v>43711.648854166669</v>
      </c>
      <c r="Y595" s="133">
        <f t="shared" si="9"/>
        <v>23</v>
      </c>
    </row>
    <row r="596" spans="1:25" x14ac:dyDescent="0.3">
      <c r="A596" s="107">
        <v>743</v>
      </c>
      <c r="B596" s="108" t="s">
        <v>42</v>
      </c>
      <c r="C596" s="109">
        <v>43636.774444444447</v>
      </c>
      <c r="D596" s="108" t="s">
        <v>1566</v>
      </c>
      <c r="E596" s="108" t="s">
        <v>1566</v>
      </c>
      <c r="F596" s="110">
        <v>860</v>
      </c>
      <c r="G596" s="108" t="s">
        <v>39</v>
      </c>
      <c r="H596" s="110">
        <v>978</v>
      </c>
      <c r="I596" s="108" t="s">
        <v>887</v>
      </c>
      <c r="J596" s="108" t="s">
        <v>756</v>
      </c>
      <c r="K596" s="108"/>
      <c r="L596" s="108" t="s">
        <v>2294</v>
      </c>
      <c r="M596" s="108" t="s">
        <v>2511</v>
      </c>
      <c r="N596" s="108" t="s">
        <v>2296</v>
      </c>
      <c r="O596" s="111" t="b">
        <v>0</v>
      </c>
      <c r="P596" s="108" t="s">
        <v>2321</v>
      </c>
      <c r="Q596" s="108" t="s">
        <v>167</v>
      </c>
      <c r="R596" s="112">
        <v>844.45</v>
      </c>
      <c r="S596" s="113">
        <v>154700.95000000001</v>
      </c>
      <c r="T596" s="108" t="s">
        <v>2297</v>
      </c>
      <c r="U596" s="112">
        <v>675.55</v>
      </c>
      <c r="V596" s="111"/>
      <c r="W596" s="114" t="s">
        <v>2328</v>
      </c>
      <c r="X596" s="115">
        <v>43711.510300925926</v>
      </c>
      <c r="Y596" s="133" t="e">
        <f t="shared" si="9"/>
        <v>#N/A</v>
      </c>
    </row>
    <row r="597" spans="1:25" x14ac:dyDescent="0.3">
      <c r="A597" s="101">
        <v>744</v>
      </c>
      <c r="B597" s="102" t="s">
        <v>104</v>
      </c>
      <c r="C597" s="103">
        <v>43637.475393518522</v>
      </c>
      <c r="D597" s="102" t="s">
        <v>1466</v>
      </c>
      <c r="E597" s="102" t="s">
        <v>1466</v>
      </c>
      <c r="F597" s="2">
        <v>770</v>
      </c>
      <c r="G597" s="102" t="s">
        <v>85</v>
      </c>
      <c r="H597" s="2">
        <v>787</v>
      </c>
      <c r="I597" s="102" t="s">
        <v>887</v>
      </c>
      <c r="J597" s="102" t="s">
        <v>654</v>
      </c>
      <c r="K597" s="102"/>
      <c r="L597" s="102" t="s">
        <v>2294</v>
      </c>
      <c r="M597" s="102"/>
      <c r="N597" s="102" t="s">
        <v>2296</v>
      </c>
      <c r="O597" s="1" t="b">
        <v>0</v>
      </c>
      <c r="P597" s="102" t="s">
        <v>2387</v>
      </c>
      <c r="Q597" s="102" t="s">
        <v>167</v>
      </c>
      <c r="R597" s="104">
        <v>3482.71</v>
      </c>
      <c r="S597" s="105">
        <v>717553.18</v>
      </c>
      <c r="T597" s="102" t="s">
        <v>2297</v>
      </c>
      <c r="U597" s="104">
        <v>3133.42</v>
      </c>
      <c r="V597" s="1"/>
      <c r="W597" s="106" t="s">
        <v>2302</v>
      </c>
      <c r="X597" s="5">
        <v>43693.581550925926</v>
      </c>
      <c r="Y597" s="133">
        <f t="shared" si="9"/>
        <v>770</v>
      </c>
    </row>
    <row r="598" spans="1:25" x14ac:dyDescent="0.3">
      <c r="A598" s="107">
        <v>745</v>
      </c>
      <c r="B598" s="108" t="s">
        <v>199</v>
      </c>
      <c r="C598" s="109">
        <v>43637.787789351853</v>
      </c>
      <c r="D598" s="108" t="s">
        <v>438</v>
      </c>
      <c r="E598" s="108" t="s">
        <v>438</v>
      </c>
      <c r="F598" s="110">
        <v>368</v>
      </c>
      <c r="G598" s="108" t="s">
        <v>55</v>
      </c>
      <c r="H598" s="110">
        <v>439</v>
      </c>
      <c r="I598" s="108" t="s">
        <v>887</v>
      </c>
      <c r="J598" s="108" t="s">
        <v>654</v>
      </c>
      <c r="K598" s="108"/>
      <c r="L598" s="108" t="s">
        <v>2307</v>
      </c>
      <c r="M598" s="108"/>
      <c r="N598" s="108" t="s">
        <v>2296</v>
      </c>
      <c r="O598" s="111" t="b">
        <v>0</v>
      </c>
      <c r="P598" s="108" t="s">
        <v>2462</v>
      </c>
      <c r="Q598" s="108" t="s">
        <v>2319</v>
      </c>
      <c r="R598" s="112">
        <v>0</v>
      </c>
      <c r="S598" s="113">
        <v>0</v>
      </c>
      <c r="T598" s="108" t="s">
        <v>2329</v>
      </c>
      <c r="U598" s="112">
        <v>0</v>
      </c>
      <c r="V598" s="111"/>
      <c r="W598" s="114" t="s">
        <v>2328</v>
      </c>
      <c r="X598" s="115">
        <v>43650.506226851852</v>
      </c>
      <c r="Y598" s="133">
        <f t="shared" si="9"/>
        <v>368</v>
      </c>
    </row>
    <row r="599" spans="1:25" x14ac:dyDescent="0.3">
      <c r="A599" s="101">
        <v>746</v>
      </c>
      <c r="B599" s="1" t="s">
        <v>341</v>
      </c>
      <c r="C599" s="1">
        <v>43641.518460648149</v>
      </c>
      <c r="D599" s="1" t="s">
        <v>385</v>
      </c>
      <c r="E599" s="1" t="s">
        <v>385</v>
      </c>
      <c r="F599" s="2">
        <v>258</v>
      </c>
      <c r="G599" s="1" t="s">
        <v>477</v>
      </c>
      <c r="H599" s="2">
        <v>698</v>
      </c>
      <c r="I599" s="1" t="s">
        <v>887</v>
      </c>
      <c r="J599" s="1" t="s">
        <v>654</v>
      </c>
      <c r="K599" s="1"/>
      <c r="L599" s="1" t="s">
        <v>2307</v>
      </c>
      <c r="M599" s="1"/>
      <c r="N599" s="1" t="s">
        <v>2296</v>
      </c>
      <c r="O599" s="1" t="b">
        <v>0</v>
      </c>
      <c r="P599" s="1" t="s">
        <v>2321</v>
      </c>
      <c r="Q599" s="1" t="s">
        <v>32</v>
      </c>
      <c r="R599" s="1">
        <v>3013.4</v>
      </c>
      <c r="S599" s="1">
        <v>621061.74</v>
      </c>
      <c r="T599" s="1" t="s">
        <v>2297</v>
      </c>
      <c r="U599" s="1">
        <v>2712.06</v>
      </c>
      <c r="V599" s="1"/>
      <c r="W599" s="1" t="s">
        <v>2302</v>
      </c>
      <c r="X599" s="5">
        <v>44055.783599537041</v>
      </c>
      <c r="Y599" s="133">
        <f t="shared" si="9"/>
        <v>258</v>
      </c>
    </row>
    <row r="600" spans="1:25" x14ac:dyDescent="0.3">
      <c r="A600" s="107">
        <v>747</v>
      </c>
      <c r="B600" s="108" t="s">
        <v>267</v>
      </c>
      <c r="C600" s="109">
        <v>43643.760266203702</v>
      </c>
      <c r="D600" s="108" t="s">
        <v>1386</v>
      </c>
      <c r="E600" s="108" t="s">
        <v>46</v>
      </c>
      <c r="F600" s="110">
        <v>690</v>
      </c>
      <c r="G600" s="108" t="s">
        <v>39</v>
      </c>
      <c r="H600" s="110">
        <v>1026</v>
      </c>
      <c r="I600" s="108" t="s">
        <v>887</v>
      </c>
      <c r="J600" s="108" t="s">
        <v>663</v>
      </c>
      <c r="K600" s="108"/>
      <c r="L600" s="108" t="s">
        <v>2307</v>
      </c>
      <c r="M600" s="108"/>
      <c r="N600" s="108" t="s">
        <v>2296</v>
      </c>
      <c r="O600" s="111" t="b">
        <v>1</v>
      </c>
      <c r="P600" s="108" t="s">
        <v>2321</v>
      </c>
      <c r="Q600" s="108" t="s">
        <v>32</v>
      </c>
      <c r="R600" s="112">
        <v>2661</v>
      </c>
      <c r="S600" s="113">
        <v>548432.1</v>
      </c>
      <c r="T600" s="108" t="s">
        <v>2297</v>
      </c>
      <c r="U600" s="112">
        <v>2394.9</v>
      </c>
      <c r="V600" s="111"/>
      <c r="W600" s="114" t="s">
        <v>2302</v>
      </c>
      <c r="X600" s="115">
        <v>43749.387962962966</v>
      </c>
      <c r="Y600" s="133">
        <f t="shared" si="9"/>
        <v>690</v>
      </c>
    </row>
    <row r="601" spans="1:25" x14ac:dyDescent="0.3">
      <c r="A601" s="107">
        <v>748</v>
      </c>
      <c r="B601" s="108" t="s">
        <v>42</v>
      </c>
      <c r="C601" s="109">
        <v>43644.731550925928</v>
      </c>
      <c r="D601" s="108" t="s">
        <v>1065</v>
      </c>
      <c r="E601" s="108" t="s">
        <v>1065</v>
      </c>
      <c r="F601" s="110">
        <v>381</v>
      </c>
      <c r="G601" s="108" t="s">
        <v>427</v>
      </c>
      <c r="H601" s="110">
        <v>212</v>
      </c>
      <c r="I601" s="108" t="s">
        <v>887</v>
      </c>
      <c r="J601" s="108" t="s">
        <v>654</v>
      </c>
      <c r="K601" s="108"/>
      <c r="L601" s="108" t="s">
        <v>2294</v>
      </c>
      <c r="M601" s="108" t="s">
        <v>2489</v>
      </c>
      <c r="N601" s="108" t="s">
        <v>2296</v>
      </c>
      <c r="O601" s="111" t="b">
        <v>0</v>
      </c>
      <c r="P601" s="108" t="s">
        <v>2321</v>
      </c>
      <c r="Q601" s="108" t="s">
        <v>32</v>
      </c>
      <c r="R601" s="112">
        <v>2360.75</v>
      </c>
      <c r="S601" s="113">
        <v>432489.4</v>
      </c>
      <c r="T601" s="108" t="s">
        <v>2297</v>
      </c>
      <c r="U601" s="112">
        <v>1888.6</v>
      </c>
      <c r="V601" s="111"/>
      <c r="W601" s="114" t="s">
        <v>2302</v>
      </c>
      <c r="X601" s="115">
        <v>43936.554409722223</v>
      </c>
      <c r="Y601" s="133">
        <f t="shared" si="9"/>
        <v>381</v>
      </c>
    </row>
    <row r="602" spans="1:25" x14ac:dyDescent="0.3">
      <c r="A602" s="101">
        <v>749</v>
      </c>
      <c r="B602" s="102" t="s">
        <v>104</v>
      </c>
      <c r="C602" s="103">
        <v>43648.800254629627</v>
      </c>
      <c r="D602" s="102" t="s">
        <v>505</v>
      </c>
      <c r="E602" s="102" t="s">
        <v>505</v>
      </c>
      <c r="F602" s="2">
        <v>590</v>
      </c>
      <c r="G602" s="102" t="s">
        <v>85</v>
      </c>
      <c r="H602" s="2">
        <v>666</v>
      </c>
      <c r="I602" s="102" t="s">
        <v>887</v>
      </c>
      <c r="J602" s="102" t="s">
        <v>663</v>
      </c>
      <c r="K602" s="102"/>
      <c r="L602" s="102" t="s">
        <v>2294</v>
      </c>
      <c r="M602" s="102"/>
      <c r="N602" s="102" t="s">
        <v>2296</v>
      </c>
      <c r="O602" s="1" t="b">
        <v>0</v>
      </c>
      <c r="P602" s="102" t="s">
        <v>2387</v>
      </c>
      <c r="Q602" s="102" t="s">
        <v>32</v>
      </c>
      <c r="R602" s="104">
        <v>889.2</v>
      </c>
      <c r="S602" s="105">
        <v>162901.44</v>
      </c>
      <c r="T602" s="102" t="s">
        <v>2297</v>
      </c>
      <c r="U602" s="104">
        <v>711.36</v>
      </c>
      <c r="V602" s="1"/>
      <c r="W602" s="106" t="s">
        <v>2302</v>
      </c>
      <c r="X602" s="5">
        <v>43693.672974537039</v>
      </c>
      <c r="Y602" s="133">
        <f t="shared" si="9"/>
        <v>590</v>
      </c>
    </row>
    <row r="603" spans="1:25" x14ac:dyDescent="0.3">
      <c r="A603" s="107">
        <v>750</v>
      </c>
      <c r="B603" s="108" t="s">
        <v>104</v>
      </c>
      <c r="C603" s="109">
        <v>43649.795057870368</v>
      </c>
      <c r="D603" s="108" t="s">
        <v>1536</v>
      </c>
      <c r="E603" s="108" t="s">
        <v>46</v>
      </c>
      <c r="F603" s="110">
        <v>830</v>
      </c>
      <c r="G603" s="108" t="s">
        <v>148</v>
      </c>
      <c r="H603" s="110">
        <v>3009</v>
      </c>
      <c r="I603" s="108" t="s">
        <v>887</v>
      </c>
      <c r="J603" s="108" t="s">
        <v>1439</v>
      </c>
      <c r="K603" s="108"/>
      <c r="L603" s="108" t="s">
        <v>2294</v>
      </c>
      <c r="M603" s="108"/>
      <c r="N603" s="108" t="s">
        <v>2296</v>
      </c>
      <c r="O603" s="111" t="b">
        <v>0</v>
      </c>
      <c r="P603" s="108" t="s">
        <v>2387</v>
      </c>
      <c r="Q603" s="108" t="s">
        <v>167</v>
      </c>
      <c r="R603" s="112">
        <v>10773</v>
      </c>
      <c r="S603" s="113">
        <v>2467017</v>
      </c>
      <c r="T603" s="108" t="s">
        <v>2487</v>
      </c>
      <c r="U603" s="112">
        <v>10773</v>
      </c>
      <c r="V603" s="111"/>
      <c r="W603" s="114" t="s">
        <v>2302</v>
      </c>
      <c r="X603" s="115">
        <v>43720.743043981478</v>
      </c>
      <c r="Y603" s="133">
        <f t="shared" si="9"/>
        <v>830</v>
      </c>
    </row>
    <row r="604" spans="1:25" x14ac:dyDescent="0.3">
      <c r="A604" s="107">
        <v>751</v>
      </c>
      <c r="B604" s="108" t="s">
        <v>157</v>
      </c>
      <c r="C604" s="109">
        <v>43650.617673611108</v>
      </c>
      <c r="D604" s="108" t="s">
        <v>1165</v>
      </c>
      <c r="E604" s="108" t="s">
        <v>46</v>
      </c>
      <c r="F604" s="110">
        <v>457</v>
      </c>
      <c r="G604" s="108" t="s">
        <v>85</v>
      </c>
      <c r="H604" s="110">
        <v>893</v>
      </c>
      <c r="I604" s="108" t="s">
        <v>887</v>
      </c>
      <c r="J604" s="108" t="s">
        <v>654</v>
      </c>
      <c r="K604" s="108"/>
      <c r="L604" s="108" t="s">
        <v>2307</v>
      </c>
      <c r="M604" s="108"/>
      <c r="N604" s="108" t="s">
        <v>2296</v>
      </c>
      <c r="O604" s="111" t="b">
        <v>0</v>
      </c>
      <c r="P604" s="108" t="s">
        <v>2371</v>
      </c>
      <c r="Q604" s="108" t="s">
        <v>32</v>
      </c>
      <c r="R604" s="112">
        <v>3630.9</v>
      </c>
      <c r="S604" s="113">
        <v>748328.49</v>
      </c>
      <c r="T604" s="108" t="s">
        <v>2297</v>
      </c>
      <c r="U604" s="112">
        <v>3267.81</v>
      </c>
      <c r="V604" s="111"/>
      <c r="W604" s="114" t="s">
        <v>2302</v>
      </c>
      <c r="X604" s="115">
        <v>43950.702280092592</v>
      </c>
      <c r="Y604" s="133">
        <f t="shared" si="9"/>
        <v>457</v>
      </c>
    </row>
    <row r="605" spans="1:25" x14ac:dyDescent="0.3">
      <c r="A605" s="101">
        <v>752</v>
      </c>
      <c r="B605" s="102" t="s">
        <v>2419</v>
      </c>
      <c r="C605" s="103">
        <v>43651.499074074076</v>
      </c>
      <c r="D605" s="102" t="s">
        <v>582</v>
      </c>
      <c r="E605" s="102" t="s">
        <v>582</v>
      </c>
      <c r="F605" s="2">
        <v>862</v>
      </c>
      <c r="G605" s="102" t="s">
        <v>85</v>
      </c>
      <c r="H605" s="2">
        <v>936</v>
      </c>
      <c r="I605" s="102" t="s">
        <v>887</v>
      </c>
      <c r="J605" s="102" t="s">
        <v>1439</v>
      </c>
      <c r="K605" s="102"/>
      <c r="L605" s="102" t="s">
        <v>2307</v>
      </c>
      <c r="M605" s="102"/>
      <c r="N605" s="102" t="s">
        <v>2296</v>
      </c>
      <c r="O605" s="1" t="b">
        <v>0</v>
      </c>
      <c r="P605" s="102" t="s">
        <v>2463</v>
      </c>
      <c r="Q605" s="102" t="s">
        <v>167</v>
      </c>
      <c r="R605" s="104">
        <v>6688.48</v>
      </c>
      <c r="S605" s="105">
        <v>1531661.92</v>
      </c>
      <c r="T605" s="102" t="s">
        <v>2297</v>
      </c>
      <c r="U605" s="104">
        <v>6688.48</v>
      </c>
      <c r="V605" s="1"/>
      <c r="W605" s="106" t="s">
        <v>2302</v>
      </c>
      <c r="X605" s="5">
        <v>44091.791284722225</v>
      </c>
      <c r="Y605" s="133">
        <f t="shared" si="9"/>
        <v>862</v>
      </c>
    </row>
    <row r="606" spans="1:25" x14ac:dyDescent="0.3">
      <c r="A606" s="107">
        <v>753</v>
      </c>
      <c r="B606" s="108" t="s">
        <v>310</v>
      </c>
      <c r="C606" s="109">
        <v>43651.725254629629</v>
      </c>
      <c r="D606" s="108" t="s">
        <v>1533</v>
      </c>
      <c r="E606" s="108" t="s">
        <v>46</v>
      </c>
      <c r="F606" s="110">
        <v>825</v>
      </c>
      <c r="G606" s="108" t="s">
        <v>85</v>
      </c>
      <c r="H606" s="110">
        <v>843</v>
      </c>
      <c r="I606" s="108" t="s">
        <v>887</v>
      </c>
      <c r="J606" s="108" t="s">
        <v>654</v>
      </c>
      <c r="K606" s="108"/>
      <c r="L606" s="108" t="s">
        <v>2294</v>
      </c>
      <c r="M606" s="108" t="s">
        <v>2499</v>
      </c>
      <c r="N606" s="108" t="s">
        <v>2296</v>
      </c>
      <c r="O606" s="111" t="b">
        <v>0</v>
      </c>
      <c r="P606" s="108" t="s">
        <v>2321</v>
      </c>
      <c r="Q606" s="108" t="s">
        <v>32</v>
      </c>
      <c r="R606" s="112">
        <v>5584.67</v>
      </c>
      <c r="S606" s="113">
        <v>1278889.43</v>
      </c>
      <c r="T606" s="108" t="s">
        <v>2297</v>
      </c>
      <c r="U606" s="112">
        <v>5584.67</v>
      </c>
      <c r="V606" s="111"/>
      <c r="W606" s="114" t="s">
        <v>2302</v>
      </c>
      <c r="X606" s="115">
        <v>43754.544872685183</v>
      </c>
      <c r="Y606" s="133">
        <f t="shared" si="9"/>
        <v>825</v>
      </c>
    </row>
    <row r="607" spans="1:25" x14ac:dyDescent="0.3">
      <c r="A607" s="107">
        <v>754</v>
      </c>
      <c r="B607" s="108" t="s">
        <v>104</v>
      </c>
      <c r="C607" s="109">
        <v>43654.369444444441</v>
      </c>
      <c r="D607" s="108" t="s">
        <v>1511</v>
      </c>
      <c r="E607" s="108" t="s">
        <v>1511</v>
      </c>
      <c r="F607" s="110">
        <v>807</v>
      </c>
      <c r="G607" s="108" t="s">
        <v>85</v>
      </c>
      <c r="H607" s="110">
        <v>1029</v>
      </c>
      <c r="I607" s="108" t="s">
        <v>887</v>
      </c>
      <c r="J607" s="108" t="s">
        <v>654</v>
      </c>
      <c r="K607" s="108"/>
      <c r="L607" s="108" t="s">
        <v>2294</v>
      </c>
      <c r="M607" s="108"/>
      <c r="N607" s="108" t="s">
        <v>2296</v>
      </c>
      <c r="O607" s="111" t="b">
        <v>0</v>
      </c>
      <c r="P607" s="108" t="s">
        <v>2387</v>
      </c>
      <c r="Q607" s="108" t="s">
        <v>167</v>
      </c>
      <c r="R607" s="112">
        <v>3000</v>
      </c>
      <c r="S607" s="113">
        <v>618300</v>
      </c>
      <c r="T607" s="108" t="s">
        <v>2297</v>
      </c>
      <c r="U607" s="112">
        <v>2700</v>
      </c>
      <c r="V607" s="111">
        <v>1</v>
      </c>
      <c r="W607" s="114" t="s">
        <v>2302</v>
      </c>
      <c r="X607" s="115">
        <v>43699.683912037035</v>
      </c>
      <c r="Y607" s="133">
        <f t="shared" si="9"/>
        <v>807</v>
      </c>
    </row>
    <row r="608" spans="1:25" x14ac:dyDescent="0.3">
      <c r="A608" s="107">
        <v>756</v>
      </c>
      <c r="B608" s="108" t="s">
        <v>576</v>
      </c>
      <c r="C608" s="109">
        <v>43654.670659722222</v>
      </c>
      <c r="D608" s="108" t="s">
        <v>575</v>
      </c>
      <c r="E608" s="108" t="s">
        <v>575</v>
      </c>
      <c r="F608" s="110">
        <v>829</v>
      </c>
      <c r="G608" s="108" t="s">
        <v>39</v>
      </c>
      <c r="H608" s="110">
        <v>196</v>
      </c>
      <c r="I608" s="108" t="s">
        <v>6616</v>
      </c>
      <c r="J608" s="108" t="s">
        <v>654</v>
      </c>
      <c r="K608" s="108"/>
      <c r="L608" s="108" t="s">
        <v>2294</v>
      </c>
      <c r="M608" s="108"/>
      <c r="N608" s="108" t="s">
        <v>2296</v>
      </c>
      <c r="O608" s="111" t="b">
        <v>0</v>
      </c>
      <c r="P608" s="108" t="s">
        <v>2512</v>
      </c>
      <c r="Q608" s="108" t="s">
        <v>2319</v>
      </c>
      <c r="R608" s="112">
        <v>662</v>
      </c>
      <c r="S608" s="113">
        <v>0</v>
      </c>
      <c r="T608" s="108" t="s">
        <v>2329</v>
      </c>
      <c r="U608" s="112">
        <v>0</v>
      </c>
      <c r="V608" s="111"/>
      <c r="W608" s="114" t="s">
        <v>2302</v>
      </c>
      <c r="X608" s="115">
        <v>43676.579791666663</v>
      </c>
      <c r="Y608" s="133">
        <f t="shared" si="9"/>
        <v>829</v>
      </c>
    </row>
    <row r="609" spans="1:25" x14ac:dyDescent="0.3">
      <c r="A609" s="101">
        <v>757</v>
      </c>
      <c r="B609" s="102" t="s">
        <v>126</v>
      </c>
      <c r="C609" s="103">
        <v>43655.675752314812</v>
      </c>
      <c r="D609" s="102" t="s">
        <v>779</v>
      </c>
      <c r="E609" s="102" t="s">
        <v>46</v>
      </c>
      <c r="F609" s="2">
        <v>135</v>
      </c>
      <c r="G609" s="102" t="s">
        <v>123</v>
      </c>
      <c r="H609" s="2">
        <v>700</v>
      </c>
      <c r="I609" s="102" t="s">
        <v>887</v>
      </c>
      <c r="J609" s="102" t="s">
        <v>663</v>
      </c>
      <c r="K609" s="102"/>
      <c r="L609" s="102" t="s">
        <v>2294</v>
      </c>
      <c r="M609" s="102"/>
      <c r="N609" s="102" t="s">
        <v>2296</v>
      </c>
      <c r="O609" s="1" t="b">
        <v>0</v>
      </c>
      <c r="P609" s="102" t="s">
        <v>2387</v>
      </c>
      <c r="Q609" s="102" t="s">
        <v>2319</v>
      </c>
      <c r="R609" s="104">
        <v>0</v>
      </c>
      <c r="S609" s="105">
        <v>0</v>
      </c>
      <c r="T609" s="102" t="s">
        <v>2297</v>
      </c>
      <c r="U609" s="104">
        <v>0</v>
      </c>
      <c r="V609" s="1"/>
      <c r="W609" s="106" t="s">
        <v>2469</v>
      </c>
      <c r="X609" s="5">
        <v>43752.723217592589</v>
      </c>
      <c r="Y609" s="133">
        <f t="shared" si="9"/>
        <v>135</v>
      </c>
    </row>
    <row r="610" spans="1:25" x14ac:dyDescent="0.3">
      <c r="A610" s="107">
        <v>758</v>
      </c>
      <c r="B610" s="108" t="s">
        <v>57</v>
      </c>
      <c r="C610" s="109">
        <v>43655.813090277778</v>
      </c>
      <c r="D610" s="108" t="s">
        <v>924</v>
      </c>
      <c r="E610" s="108" t="s">
        <v>924</v>
      </c>
      <c r="F610" s="110">
        <v>252</v>
      </c>
      <c r="G610" s="108" t="s">
        <v>55</v>
      </c>
      <c r="H610" s="110">
        <v>945</v>
      </c>
      <c r="I610" s="108" t="s">
        <v>887</v>
      </c>
      <c r="J610" s="108" t="s">
        <v>663</v>
      </c>
      <c r="K610" s="108"/>
      <c r="L610" s="108" t="s">
        <v>2307</v>
      </c>
      <c r="M610" s="108"/>
      <c r="N610" s="108" t="s">
        <v>2296</v>
      </c>
      <c r="O610" s="111" t="b">
        <v>1</v>
      </c>
      <c r="P610" s="108" t="s">
        <v>2462</v>
      </c>
      <c r="Q610" s="108" t="s">
        <v>32</v>
      </c>
      <c r="R610" s="112">
        <v>3976.7</v>
      </c>
      <c r="S610" s="113">
        <v>819595.58</v>
      </c>
      <c r="T610" s="108" t="s">
        <v>2297</v>
      </c>
      <c r="U610" s="112">
        <v>3579.02</v>
      </c>
      <c r="V610" s="111"/>
      <c r="W610" s="114" t="s">
        <v>2302</v>
      </c>
      <c r="X610" s="115">
        <v>44056.511030092595</v>
      </c>
      <c r="Y610" s="133">
        <f t="shared" si="9"/>
        <v>252</v>
      </c>
    </row>
    <row r="611" spans="1:25" x14ac:dyDescent="0.3">
      <c r="A611" s="107">
        <v>759</v>
      </c>
      <c r="B611" s="108" t="s">
        <v>104</v>
      </c>
      <c r="C611" s="109">
        <v>43656.452430555553</v>
      </c>
      <c r="D611" s="108" t="s">
        <v>1601</v>
      </c>
      <c r="E611" s="108" t="s">
        <v>46</v>
      </c>
      <c r="F611" s="110">
        <v>911</v>
      </c>
      <c r="G611" s="108" t="s">
        <v>85</v>
      </c>
      <c r="H611" s="110">
        <v>666</v>
      </c>
      <c r="I611" s="108" t="s">
        <v>887</v>
      </c>
      <c r="J611" s="108" t="s">
        <v>654</v>
      </c>
      <c r="K611" s="108"/>
      <c r="L611" s="108" t="s">
        <v>2307</v>
      </c>
      <c r="M611" s="108"/>
      <c r="N611" s="108" t="s">
        <v>2296</v>
      </c>
      <c r="O611" s="111" t="b">
        <v>0</v>
      </c>
      <c r="P611" s="108" t="s">
        <v>2387</v>
      </c>
      <c r="Q611" s="108" t="s">
        <v>2472</v>
      </c>
      <c r="R611" s="112">
        <v>340.98</v>
      </c>
      <c r="S611" s="113">
        <v>0</v>
      </c>
      <c r="T611" s="108" t="s">
        <v>2455</v>
      </c>
      <c r="U611" s="112">
        <v>0</v>
      </c>
      <c r="V611" s="111"/>
      <c r="W611" s="114" t="s">
        <v>2302</v>
      </c>
      <c r="X611" s="115">
        <v>43699.673113425924</v>
      </c>
      <c r="Y611" s="133">
        <f t="shared" si="9"/>
        <v>911</v>
      </c>
    </row>
    <row r="612" spans="1:25" x14ac:dyDescent="0.3">
      <c r="A612" s="101">
        <v>760</v>
      </c>
      <c r="B612" s="102" t="s">
        <v>87</v>
      </c>
      <c r="C612" s="103">
        <v>43657.460763888892</v>
      </c>
      <c r="D612" s="102" t="s">
        <v>1623</v>
      </c>
      <c r="E612" s="102" t="s">
        <v>1623</v>
      </c>
      <c r="F612" s="2">
        <v>934</v>
      </c>
      <c r="G612" s="102" t="s">
        <v>85</v>
      </c>
      <c r="H612" s="2">
        <v>969</v>
      </c>
      <c r="I612" s="102" t="s">
        <v>887</v>
      </c>
      <c r="J612" s="102" t="s">
        <v>654</v>
      </c>
      <c r="K612" s="102"/>
      <c r="L612" s="102" t="s">
        <v>2307</v>
      </c>
      <c r="M612" s="102"/>
      <c r="N612" s="102" t="s">
        <v>2296</v>
      </c>
      <c r="O612" s="1" t="b">
        <v>0</v>
      </c>
      <c r="P612" s="102" t="s">
        <v>2463</v>
      </c>
      <c r="Q612" s="102" t="s">
        <v>167</v>
      </c>
      <c r="R612" s="104">
        <v>1091.95</v>
      </c>
      <c r="S612" s="105">
        <v>250056.55</v>
      </c>
      <c r="T612" s="102" t="s">
        <v>2297</v>
      </c>
      <c r="U612" s="104">
        <v>1091.95</v>
      </c>
      <c r="V612" s="1"/>
      <c r="W612" s="106" t="s">
        <v>2302</v>
      </c>
      <c r="X612" s="5">
        <v>43976.785439814812</v>
      </c>
      <c r="Y612" s="133">
        <f t="shared" si="9"/>
        <v>934</v>
      </c>
    </row>
    <row r="613" spans="1:25" x14ac:dyDescent="0.3">
      <c r="A613" s="101">
        <v>761</v>
      </c>
      <c r="B613" s="102" t="s">
        <v>131</v>
      </c>
      <c r="C613" s="103">
        <v>43657.706782407404</v>
      </c>
      <c r="D613" s="102" t="s">
        <v>1505</v>
      </c>
      <c r="E613" s="102" t="s">
        <v>46</v>
      </c>
      <c r="F613" s="2">
        <v>801</v>
      </c>
      <c r="G613" s="102" t="s">
        <v>85</v>
      </c>
      <c r="H613" s="2">
        <v>118</v>
      </c>
      <c r="I613" s="102" t="s">
        <v>887</v>
      </c>
      <c r="J613" s="102" t="s">
        <v>654</v>
      </c>
      <c r="K613" s="102"/>
      <c r="L613" s="102" t="s">
        <v>2307</v>
      </c>
      <c r="M613" s="102"/>
      <c r="N613" s="102" t="s">
        <v>2296</v>
      </c>
      <c r="O613" s="1" t="b">
        <v>0</v>
      </c>
      <c r="P613" s="102" t="s">
        <v>2463</v>
      </c>
      <c r="Q613" s="102" t="s">
        <v>32</v>
      </c>
      <c r="R613" s="104">
        <v>682.1</v>
      </c>
      <c r="S613" s="105">
        <v>124960.72</v>
      </c>
      <c r="T613" s="102" t="s">
        <v>2297</v>
      </c>
      <c r="U613" s="104">
        <v>545.67999999999995</v>
      </c>
      <c r="V613" s="1"/>
      <c r="W613" s="106" t="s">
        <v>2302</v>
      </c>
      <c r="X613" s="5">
        <v>43690.524976851855</v>
      </c>
      <c r="Y613" s="133">
        <f t="shared" si="9"/>
        <v>801</v>
      </c>
    </row>
    <row r="614" spans="1:25" x14ac:dyDescent="0.3">
      <c r="A614" s="107">
        <v>762</v>
      </c>
      <c r="B614" s="108" t="s">
        <v>2513</v>
      </c>
      <c r="C614" s="109">
        <v>43657.709594907406</v>
      </c>
      <c r="D614" s="108" t="s">
        <v>587</v>
      </c>
      <c r="E614" s="108" t="s">
        <v>587</v>
      </c>
      <c r="F614" s="110">
        <v>874</v>
      </c>
      <c r="G614" s="108" t="s">
        <v>41</v>
      </c>
      <c r="H614" s="110">
        <v>630</v>
      </c>
      <c r="I614" s="108" t="s">
        <v>6618</v>
      </c>
      <c r="J614" s="108" t="s">
        <v>663</v>
      </c>
      <c r="K614" s="108"/>
      <c r="L614" s="108" t="s">
        <v>2294</v>
      </c>
      <c r="M614" s="108" t="s">
        <v>2514</v>
      </c>
      <c r="N614" s="108" t="s">
        <v>2296</v>
      </c>
      <c r="O614" s="111" t="b">
        <v>0</v>
      </c>
      <c r="P614" s="108" t="s">
        <v>2515</v>
      </c>
      <c r="Q614" s="108" t="s">
        <v>2472</v>
      </c>
      <c r="R614" s="112">
        <v>1120</v>
      </c>
      <c r="S614" s="113">
        <v>0</v>
      </c>
      <c r="T614" s="108" t="s">
        <v>2297</v>
      </c>
      <c r="U614" s="112">
        <v>0</v>
      </c>
      <c r="V614" s="111"/>
      <c r="W614" s="114" t="s">
        <v>2302</v>
      </c>
      <c r="X614" s="115">
        <v>43676.565810185188</v>
      </c>
      <c r="Y614" s="133">
        <f t="shared" si="9"/>
        <v>874</v>
      </c>
    </row>
    <row r="615" spans="1:25" x14ac:dyDescent="0.3">
      <c r="A615" s="101">
        <v>763</v>
      </c>
      <c r="B615" s="1" t="s">
        <v>199</v>
      </c>
      <c r="C615" s="1">
        <v>43658.643935185188</v>
      </c>
      <c r="D615" s="1" t="s">
        <v>438</v>
      </c>
      <c r="E615" s="1" t="s">
        <v>438</v>
      </c>
      <c r="F615" s="2">
        <v>368</v>
      </c>
      <c r="G615" s="1" t="s">
        <v>55</v>
      </c>
      <c r="H615" s="2">
        <v>439</v>
      </c>
      <c r="I615" s="1" t="s">
        <v>887</v>
      </c>
      <c r="J615" s="1" t="s">
        <v>654</v>
      </c>
      <c r="K615" s="1"/>
      <c r="L615" s="1" t="s">
        <v>2307</v>
      </c>
      <c r="M615" s="1"/>
      <c r="N615" s="1" t="s">
        <v>2296</v>
      </c>
      <c r="O615" s="1" t="b">
        <v>0</v>
      </c>
      <c r="P615" s="1" t="s">
        <v>2462</v>
      </c>
      <c r="Q615" s="1" t="s">
        <v>32</v>
      </c>
      <c r="R615" s="1">
        <v>1499.07</v>
      </c>
      <c r="S615" s="1">
        <v>274628.25</v>
      </c>
      <c r="T615" s="1" t="s">
        <v>2297</v>
      </c>
      <c r="U615" s="1">
        <v>1199.25</v>
      </c>
      <c r="V615" s="1"/>
      <c r="W615" s="1" t="s">
        <v>2302</v>
      </c>
      <c r="X615" s="5">
        <v>43775.532951388886</v>
      </c>
      <c r="Y615" s="133">
        <f t="shared" si="9"/>
        <v>368</v>
      </c>
    </row>
    <row r="616" spans="1:25" x14ac:dyDescent="0.3">
      <c r="A616" s="107">
        <v>765</v>
      </c>
      <c r="B616" s="108" t="s">
        <v>144</v>
      </c>
      <c r="C616" s="109">
        <v>43658.728506944448</v>
      </c>
      <c r="D616" s="108" t="s">
        <v>2516</v>
      </c>
      <c r="E616" s="108" t="s">
        <v>1485</v>
      </c>
      <c r="F616" s="110">
        <v>784</v>
      </c>
      <c r="G616" s="108" t="s">
        <v>55</v>
      </c>
      <c r="H616" s="110">
        <v>299</v>
      </c>
      <c r="I616" s="108" t="s">
        <v>887</v>
      </c>
      <c r="J616" s="108" t="s">
        <v>756</v>
      </c>
      <c r="K616" s="108"/>
      <c r="L616" s="108" t="s">
        <v>2307</v>
      </c>
      <c r="M616" s="108" t="s">
        <v>2517</v>
      </c>
      <c r="N616" s="108" t="s">
        <v>2296</v>
      </c>
      <c r="O616" s="111" t="b">
        <v>0</v>
      </c>
      <c r="P616" s="108" t="s">
        <v>2462</v>
      </c>
      <c r="Q616" s="108" t="s">
        <v>2487</v>
      </c>
      <c r="R616" s="112">
        <v>2462.1799999999998</v>
      </c>
      <c r="S616" s="113">
        <v>662572.63800000004</v>
      </c>
      <c r="T616" s="108" t="s">
        <v>2297</v>
      </c>
      <c r="U616" s="112">
        <v>2215.962</v>
      </c>
      <c r="V616" s="111"/>
      <c r="W616" s="114" t="s">
        <v>2335</v>
      </c>
      <c r="X616" s="115">
        <v>43985.769467592596</v>
      </c>
      <c r="Y616" s="133">
        <f t="shared" si="9"/>
        <v>784</v>
      </c>
    </row>
    <row r="617" spans="1:25" x14ac:dyDescent="0.3">
      <c r="A617" s="107">
        <v>766</v>
      </c>
      <c r="B617" s="108" t="s">
        <v>267</v>
      </c>
      <c r="C617" s="109">
        <v>43658.728993055556</v>
      </c>
      <c r="D617" s="108" t="s">
        <v>1386</v>
      </c>
      <c r="E617" s="108" t="s">
        <v>46</v>
      </c>
      <c r="F617" s="110">
        <v>690</v>
      </c>
      <c r="G617" s="108" t="s">
        <v>39</v>
      </c>
      <c r="H617" s="110">
        <v>1026</v>
      </c>
      <c r="I617" s="108" t="s">
        <v>887</v>
      </c>
      <c r="J617" s="108" t="s">
        <v>663</v>
      </c>
      <c r="K617" s="108"/>
      <c r="L617" s="108" t="s">
        <v>2294</v>
      </c>
      <c r="M617" s="108" t="s">
        <v>2518</v>
      </c>
      <c r="N617" s="108" t="s">
        <v>2296</v>
      </c>
      <c r="O617" s="111" t="b">
        <v>0</v>
      </c>
      <c r="P617" s="108" t="s">
        <v>2321</v>
      </c>
      <c r="Q617" s="108" t="s">
        <v>32</v>
      </c>
      <c r="R617" s="112">
        <v>640</v>
      </c>
      <c r="S617" s="113">
        <v>172224</v>
      </c>
      <c r="T617" s="108" t="s">
        <v>2297</v>
      </c>
      <c r="U617" s="112">
        <v>576</v>
      </c>
      <c r="V617" s="111"/>
      <c r="W617" s="114" t="s">
        <v>2302</v>
      </c>
      <c r="X617" s="115">
        <v>43749.402615740742</v>
      </c>
      <c r="Y617" s="133">
        <f t="shared" si="9"/>
        <v>690</v>
      </c>
    </row>
    <row r="618" spans="1:25" x14ac:dyDescent="0.3">
      <c r="A618" s="101">
        <v>767</v>
      </c>
      <c r="B618" s="102" t="s">
        <v>267</v>
      </c>
      <c r="C618" s="103">
        <v>43658.734502314815</v>
      </c>
      <c r="D618" s="102" t="s">
        <v>590</v>
      </c>
      <c r="E618" s="102" t="s">
        <v>590</v>
      </c>
      <c r="F618" s="2">
        <v>884</v>
      </c>
      <c r="G618" s="102" t="s">
        <v>39</v>
      </c>
      <c r="H618" s="2">
        <v>691</v>
      </c>
      <c r="I618" s="102" t="s">
        <v>887</v>
      </c>
      <c r="J618" s="102" t="s">
        <v>663</v>
      </c>
      <c r="K618" s="102"/>
      <c r="L618" s="102" t="s">
        <v>2307</v>
      </c>
      <c r="M618" s="102"/>
      <c r="N618" s="102" t="s">
        <v>2296</v>
      </c>
      <c r="O618" s="1" t="b">
        <v>0</v>
      </c>
      <c r="P618" s="102" t="s">
        <v>2321</v>
      </c>
      <c r="Q618" s="102" t="s">
        <v>167</v>
      </c>
      <c r="R618" s="104">
        <v>29787.77</v>
      </c>
      <c r="S618" s="105">
        <v>6821399.3300000001</v>
      </c>
      <c r="T618" s="102" t="s">
        <v>2297</v>
      </c>
      <c r="U618" s="104">
        <v>29787.77</v>
      </c>
      <c r="V618" s="1"/>
      <c r="W618" s="106" t="s">
        <v>2302</v>
      </c>
      <c r="X618" s="5">
        <v>43769.724363425928</v>
      </c>
      <c r="Y618" s="133">
        <f t="shared" si="9"/>
        <v>884</v>
      </c>
    </row>
    <row r="619" spans="1:25" x14ac:dyDescent="0.3">
      <c r="A619" s="107">
        <v>770</v>
      </c>
      <c r="B619" s="108" t="s">
        <v>310</v>
      </c>
      <c r="C619" s="109">
        <v>43662.532060185185</v>
      </c>
      <c r="D619" s="108" t="s">
        <v>473</v>
      </c>
      <c r="E619" s="108" t="s">
        <v>473</v>
      </c>
      <c r="F619" s="110">
        <v>515</v>
      </c>
      <c r="G619" s="108" t="s">
        <v>85</v>
      </c>
      <c r="H619" s="110">
        <v>641</v>
      </c>
      <c r="I619" s="108" t="s">
        <v>887</v>
      </c>
      <c r="J619" s="108" t="s">
        <v>654</v>
      </c>
      <c r="K619" s="108"/>
      <c r="L619" s="108" t="s">
        <v>2294</v>
      </c>
      <c r="M619" s="108" t="s">
        <v>2519</v>
      </c>
      <c r="N619" s="108" t="s">
        <v>2296</v>
      </c>
      <c r="O619" s="111" t="b">
        <v>0</v>
      </c>
      <c r="P619" s="108" t="s">
        <v>2321</v>
      </c>
      <c r="Q619" s="108" t="s">
        <v>167</v>
      </c>
      <c r="R619" s="112">
        <v>8001.08</v>
      </c>
      <c r="S619" s="113">
        <v>1832247.32</v>
      </c>
      <c r="T619" s="108" t="s">
        <v>2297</v>
      </c>
      <c r="U619" s="112">
        <v>8001.08</v>
      </c>
      <c r="V619" s="111"/>
      <c r="W619" s="114" t="s">
        <v>2302</v>
      </c>
      <c r="X619" s="115">
        <v>43782.88962962963</v>
      </c>
      <c r="Y619" s="133">
        <f t="shared" si="9"/>
        <v>515</v>
      </c>
    </row>
    <row r="620" spans="1:25" x14ac:dyDescent="0.3">
      <c r="A620" s="101">
        <v>771</v>
      </c>
      <c r="B620" s="1" t="s">
        <v>104</v>
      </c>
      <c r="C620" s="1">
        <v>43662.534131944441</v>
      </c>
      <c r="D620" s="1" t="s">
        <v>752</v>
      </c>
      <c r="E620" s="1" t="s">
        <v>46</v>
      </c>
      <c r="F620" s="2">
        <v>101</v>
      </c>
      <c r="G620" s="1" t="s">
        <v>85</v>
      </c>
      <c r="H620" s="2">
        <v>666</v>
      </c>
      <c r="I620" s="1" t="s">
        <v>887</v>
      </c>
      <c r="J620" s="1" t="s">
        <v>654</v>
      </c>
      <c r="K620" s="1"/>
      <c r="L620" s="1" t="s">
        <v>2294</v>
      </c>
      <c r="M620" s="1" t="s">
        <v>2520</v>
      </c>
      <c r="N620" s="1" t="s">
        <v>2296</v>
      </c>
      <c r="O620" s="1" t="b">
        <v>0</v>
      </c>
      <c r="P620" s="1" t="s">
        <v>2387</v>
      </c>
      <c r="Q620" s="1" t="s">
        <v>167</v>
      </c>
      <c r="R620" s="1">
        <v>1500.75</v>
      </c>
      <c r="S620" s="1">
        <v>343671.75</v>
      </c>
      <c r="T620" s="1" t="s">
        <v>2297</v>
      </c>
      <c r="U620" s="1">
        <v>1500.75</v>
      </c>
      <c r="V620" s="1"/>
      <c r="W620" s="1" t="s">
        <v>2302</v>
      </c>
      <c r="X620" s="5">
        <v>43684.520312499997</v>
      </c>
      <c r="Y620" s="133">
        <f t="shared" si="9"/>
        <v>101</v>
      </c>
    </row>
    <row r="621" spans="1:25" x14ac:dyDescent="0.3">
      <c r="A621" s="107">
        <v>772</v>
      </c>
      <c r="B621" s="108" t="s">
        <v>104</v>
      </c>
      <c r="C621" s="109">
        <v>43662.536435185182</v>
      </c>
      <c r="D621" s="108" t="s">
        <v>1430</v>
      </c>
      <c r="E621" s="108" t="s">
        <v>46</v>
      </c>
      <c r="F621" s="110">
        <v>739</v>
      </c>
      <c r="G621" s="108" t="s">
        <v>85</v>
      </c>
      <c r="H621" s="110">
        <v>666</v>
      </c>
      <c r="I621" s="108" t="s">
        <v>887</v>
      </c>
      <c r="J621" s="108" t="s">
        <v>663</v>
      </c>
      <c r="K621" s="108"/>
      <c r="L621" s="108" t="s">
        <v>2294</v>
      </c>
      <c r="M621" s="108" t="s">
        <v>2521</v>
      </c>
      <c r="N621" s="108" t="s">
        <v>2296</v>
      </c>
      <c r="O621" s="111" t="b">
        <v>0</v>
      </c>
      <c r="P621" s="108" t="s">
        <v>2387</v>
      </c>
      <c r="Q621" s="108" t="s">
        <v>167</v>
      </c>
      <c r="R621" s="112">
        <v>268</v>
      </c>
      <c r="S621" s="113">
        <v>61372</v>
      </c>
      <c r="T621" s="108" t="s">
        <v>2297</v>
      </c>
      <c r="U621" s="112">
        <v>268</v>
      </c>
      <c r="V621" s="111"/>
      <c r="W621" s="114" t="s">
        <v>2302</v>
      </c>
      <c r="X621" s="115">
        <v>43755.634247685186</v>
      </c>
      <c r="Y621" s="133">
        <f t="shared" si="9"/>
        <v>739</v>
      </c>
    </row>
    <row r="622" spans="1:25" x14ac:dyDescent="0.3">
      <c r="A622" s="107">
        <v>773</v>
      </c>
      <c r="B622" s="108" t="s">
        <v>187</v>
      </c>
      <c r="C622" s="109">
        <v>43662.537858796299</v>
      </c>
      <c r="D622" s="108" t="s">
        <v>1393</v>
      </c>
      <c r="E622" s="108" t="s">
        <v>1393</v>
      </c>
      <c r="F622" s="110">
        <v>699</v>
      </c>
      <c r="G622" s="108" t="s">
        <v>427</v>
      </c>
      <c r="H622" s="110">
        <v>217</v>
      </c>
      <c r="I622" s="108" t="s">
        <v>6616</v>
      </c>
      <c r="J622" s="108" t="s">
        <v>654</v>
      </c>
      <c r="K622" s="108"/>
      <c r="L622" s="108" t="s">
        <v>2294</v>
      </c>
      <c r="M622" s="108" t="s">
        <v>2522</v>
      </c>
      <c r="N622" s="108" t="s">
        <v>2296</v>
      </c>
      <c r="O622" s="111" t="b">
        <v>1</v>
      </c>
      <c r="P622" s="108" t="s">
        <v>2466</v>
      </c>
      <c r="Q622" s="108" t="s">
        <v>63</v>
      </c>
      <c r="R622" s="112">
        <v>780</v>
      </c>
      <c r="S622" s="113">
        <v>0</v>
      </c>
      <c r="T622" s="108" t="s">
        <v>218</v>
      </c>
      <c r="U622" s="112">
        <v>0</v>
      </c>
      <c r="V622" s="111"/>
      <c r="W622" s="114" t="s">
        <v>2302</v>
      </c>
      <c r="X622" s="115">
        <v>43662.680486111109</v>
      </c>
      <c r="Y622" s="133">
        <f t="shared" si="9"/>
        <v>699</v>
      </c>
    </row>
    <row r="623" spans="1:25" x14ac:dyDescent="0.3">
      <c r="A623" s="107">
        <v>774</v>
      </c>
      <c r="B623" s="108" t="s">
        <v>87</v>
      </c>
      <c r="C623" s="109">
        <v>43662.763726851852</v>
      </c>
      <c r="D623" s="108" t="s">
        <v>499</v>
      </c>
      <c r="E623" s="108" t="s">
        <v>499</v>
      </c>
      <c r="F623" s="110">
        <v>577</v>
      </c>
      <c r="G623" s="108" t="s">
        <v>39</v>
      </c>
      <c r="H623" s="110">
        <v>781</v>
      </c>
      <c r="I623" s="108" t="s">
        <v>887</v>
      </c>
      <c r="J623" s="108" t="s">
        <v>663</v>
      </c>
      <c r="K623" s="108"/>
      <c r="L623" s="108" t="s">
        <v>2307</v>
      </c>
      <c r="M623" s="108"/>
      <c r="N623" s="108" t="s">
        <v>2296</v>
      </c>
      <c r="O623" s="111" t="b">
        <v>0</v>
      </c>
      <c r="P623" s="108" t="s">
        <v>2463</v>
      </c>
      <c r="Q623" s="108" t="s">
        <v>2319</v>
      </c>
      <c r="R623" s="112">
        <v>0</v>
      </c>
      <c r="S623" s="113">
        <v>0</v>
      </c>
      <c r="T623" s="108" t="s">
        <v>2297</v>
      </c>
      <c r="U623" s="112">
        <v>0</v>
      </c>
      <c r="V623" s="111"/>
      <c r="W623" s="114" t="s">
        <v>2328</v>
      </c>
      <c r="X623" s="115">
        <v>43697.901354166665</v>
      </c>
      <c r="Y623" s="133">
        <f t="shared" si="9"/>
        <v>577</v>
      </c>
    </row>
    <row r="624" spans="1:25" x14ac:dyDescent="0.3">
      <c r="A624" s="107">
        <v>775</v>
      </c>
      <c r="B624" s="108" t="s">
        <v>209</v>
      </c>
      <c r="C624" s="109">
        <v>43662.786099537036</v>
      </c>
      <c r="D624" s="108" t="s">
        <v>1453</v>
      </c>
      <c r="E624" s="108" t="s">
        <v>46</v>
      </c>
      <c r="F624" s="110">
        <v>759</v>
      </c>
      <c r="G624" s="108" t="s">
        <v>123</v>
      </c>
      <c r="H624" s="110">
        <v>3003</v>
      </c>
      <c r="I624" s="108" t="s">
        <v>887</v>
      </c>
      <c r="J624" s="108" t="s">
        <v>2486</v>
      </c>
      <c r="K624" s="108"/>
      <c r="L624" s="108" t="s">
        <v>2307</v>
      </c>
      <c r="M624" s="108"/>
      <c r="N624" s="108" t="s">
        <v>2296</v>
      </c>
      <c r="O624" s="111" t="b">
        <v>0</v>
      </c>
      <c r="P624" s="108" t="s">
        <v>2371</v>
      </c>
      <c r="Q624" s="108" t="s">
        <v>32</v>
      </c>
      <c r="R624" s="112">
        <v>4915.3</v>
      </c>
      <c r="S624" s="113">
        <v>1125603.7</v>
      </c>
      <c r="T624" s="108" t="s">
        <v>2297</v>
      </c>
      <c r="U624" s="112">
        <v>4915.3</v>
      </c>
      <c r="V624" s="111"/>
      <c r="W624" s="114" t="s">
        <v>2302</v>
      </c>
      <c r="X624" s="115">
        <v>43703.515682870369</v>
      </c>
      <c r="Y624" s="133">
        <f t="shared" si="9"/>
        <v>759</v>
      </c>
    </row>
    <row r="625" spans="1:25" x14ac:dyDescent="0.3">
      <c r="A625" s="107">
        <v>776</v>
      </c>
      <c r="B625" s="108" t="s">
        <v>341</v>
      </c>
      <c r="C625" s="109">
        <v>43664.47619212963</v>
      </c>
      <c r="D625" s="108" t="s">
        <v>1355</v>
      </c>
      <c r="E625" s="108" t="s">
        <v>46</v>
      </c>
      <c r="F625" s="110">
        <v>657</v>
      </c>
      <c r="G625" s="108" t="s">
        <v>123</v>
      </c>
      <c r="H625" s="110">
        <v>890</v>
      </c>
      <c r="I625" s="108" t="s">
        <v>887</v>
      </c>
      <c r="J625" s="108" t="s">
        <v>654</v>
      </c>
      <c r="K625" s="108"/>
      <c r="L625" s="108" t="s">
        <v>2307</v>
      </c>
      <c r="M625" s="108"/>
      <c r="N625" s="108" t="s">
        <v>2296</v>
      </c>
      <c r="O625" s="111" t="b">
        <v>0</v>
      </c>
      <c r="P625" s="108" t="s">
        <v>2321</v>
      </c>
      <c r="Q625" s="108" t="s">
        <v>32</v>
      </c>
      <c r="R625" s="112">
        <v>1556.1</v>
      </c>
      <c r="S625" s="113">
        <v>320712.21000000002</v>
      </c>
      <c r="T625" s="108" t="s">
        <v>2297</v>
      </c>
      <c r="U625" s="112">
        <v>1400.49</v>
      </c>
      <c r="V625" s="111"/>
      <c r="W625" s="114" t="s">
        <v>2302</v>
      </c>
      <c r="X625" s="115">
        <v>43788.70385416667</v>
      </c>
      <c r="Y625" s="133">
        <f t="shared" si="9"/>
        <v>657</v>
      </c>
    </row>
    <row r="626" spans="1:25" x14ac:dyDescent="0.3">
      <c r="A626" s="101">
        <v>777</v>
      </c>
      <c r="B626" s="102" t="s">
        <v>267</v>
      </c>
      <c r="C626" s="103">
        <v>43664.791412037041</v>
      </c>
      <c r="D626" s="102" t="s">
        <v>1386</v>
      </c>
      <c r="E626" s="102" t="s">
        <v>46</v>
      </c>
      <c r="F626" s="2">
        <v>690</v>
      </c>
      <c r="G626" s="102" t="s">
        <v>39</v>
      </c>
      <c r="H626" s="2">
        <v>1026</v>
      </c>
      <c r="I626" s="102" t="s">
        <v>887</v>
      </c>
      <c r="J626" s="102" t="s">
        <v>663</v>
      </c>
      <c r="K626" s="102"/>
      <c r="L626" s="102" t="s">
        <v>2294</v>
      </c>
      <c r="M626" s="102" t="s">
        <v>2518</v>
      </c>
      <c r="N626" s="102" t="s">
        <v>2296</v>
      </c>
      <c r="O626" s="1" t="b">
        <v>1</v>
      </c>
      <c r="P626" s="102" t="s">
        <v>2321</v>
      </c>
      <c r="Q626" s="102" t="s">
        <v>32</v>
      </c>
      <c r="R626" s="104">
        <v>200</v>
      </c>
      <c r="S626" s="105">
        <v>41220</v>
      </c>
      <c r="T626" s="102" t="s">
        <v>2297</v>
      </c>
      <c r="U626" s="104">
        <v>180</v>
      </c>
      <c r="V626" s="1"/>
      <c r="W626" s="106" t="s">
        <v>2302</v>
      </c>
      <c r="X626" s="5">
        <v>43795.659074074072</v>
      </c>
      <c r="Y626" s="133">
        <f t="shared" si="9"/>
        <v>690</v>
      </c>
    </row>
    <row r="627" spans="1:25" x14ac:dyDescent="0.3">
      <c r="A627" s="107">
        <v>778</v>
      </c>
      <c r="B627" s="108" t="s">
        <v>104</v>
      </c>
      <c r="C627" s="109">
        <v>43664.828182870369</v>
      </c>
      <c r="D627" s="108" t="s">
        <v>751</v>
      </c>
      <c r="E627" s="108" t="s">
        <v>751</v>
      </c>
      <c r="F627" s="110">
        <v>100</v>
      </c>
      <c r="G627" s="108" t="s">
        <v>85</v>
      </c>
      <c r="H627" s="110">
        <v>666</v>
      </c>
      <c r="I627" s="108" t="s">
        <v>887</v>
      </c>
      <c r="J627" s="108" t="s">
        <v>654</v>
      </c>
      <c r="K627" s="108"/>
      <c r="L627" s="108" t="s">
        <v>2294</v>
      </c>
      <c r="M627" s="108" t="s">
        <v>2523</v>
      </c>
      <c r="N627" s="108" t="s">
        <v>2296</v>
      </c>
      <c r="O627" s="111" t="b">
        <v>0</v>
      </c>
      <c r="P627" s="108" t="s">
        <v>2387</v>
      </c>
      <c r="Q627" s="108" t="s">
        <v>32</v>
      </c>
      <c r="R627" s="112">
        <v>2224.58</v>
      </c>
      <c r="S627" s="113">
        <v>509428.82</v>
      </c>
      <c r="T627" s="108" t="s">
        <v>2297</v>
      </c>
      <c r="U627" s="112">
        <v>2224.58</v>
      </c>
      <c r="V627" s="111"/>
      <c r="W627" s="114" t="s">
        <v>2302</v>
      </c>
      <c r="X627" s="115">
        <v>43755.633090277777</v>
      </c>
      <c r="Y627" s="133">
        <f t="shared" si="9"/>
        <v>100</v>
      </c>
    </row>
    <row r="628" spans="1:25" x14ac:dyDescent="0.3">
      <c r="A628" s="107">
        <v>780</v>
      </c>
      <c r="B628" s="108" t="s">
        <v>497</v>
      </c>
      <c r="C628" s="109">
        <v>43665.554409722223</v>
      </c>
      <c r="D628" s="108" t="s">
        <v>1286</v>
      </c>
      <c r="E628" s="108" t="s">
        <v>1286</v>
      </c>
      <c r="F628" s="110">
        <v>574</v>
      </c>
      <c r="G628" s="108" t="s">
        <v>55</v>
      </c>
      <c r="H628" s="110">
        <v>901</v>
      </c>
      <c r="I628" s="108" t="s">
        <v>887</v>
      </c>
      <c r="J628" s="108" t="s">
        <v>663</v>
      </c>
      <c r="K628" s="108"/>
      <c r="L628" s="108" t="s">
        <v>2307</v>
      </c>
      <c r="M628" s="108"/>
      <c r="N628" s="108" t="s">
        <v>2296</v>
      </c>
      <c r="O628" s="111" t="b">
        <v>0</v>
      </c>
      <c r="P628" s="108" t="s">
        <v>2371</v>
      </c>
      <c r="Q628" s="108" t="s">
        <v>32</v>
      </c>
      <c r="R628" s="112">
        <v>1704.3</v>
      </c>
      <c r="S628" s="113">
        <v>351256.23</v>
      </c>
      <c r="T628" s="108" t="s">
        <v>2297</v>
      </c>
      <c r="U628" s="112">
        <v>1533.87</v>
      </c>
      <c r="V628" s="111"/>
      <c r="W628" s="114" t="s">
        <v>2335</v>
      </c>
      <c r="X628" s="115">
        <v>43714.556712962964</v>
      </c>
      <c r="Y628" s="133">
        <f t="shared" si="9"/>
        <v>574</v>
      </c>
    </row>
    <row r="629" spans="1:25" x14ac:dyDescent="0.3">
      <c r="A629" s="101">
        <v>781</v>
      </c>
      <c r="B629" s="102" t="s">
        <v>341</v>
      </c>
      <c r="C629" s="103">
        <v>43668.592395833337</v>
      </c>
      <c r="D629" s="102" t="s">
        <v>907</v>
      </c>
      <c r="E629" s="102" t="s">
        <v>907</v>
      </c>
      <c r="F629" s="2">
        <v>238</v>
      </c>
      <c r="G629" s="102" t="s">
        <v>477</v>
      </c>
      <c r="H629" s="2">
        <v>687</v>
      </c>
      <c r="I629" s="102" t="s">
        <v>887</v>
      </c>
      <c r="J629" s="102" t="s">
        <v>654</v>
      </c>
      <c r="K629" s="102"/>
      <c r="L629" s="102" t="s">
        <v>2307</v>
      </c>
      <c r="M629" s="102"/>
      <c r="N629" s="102" t="s">
        <v>2296</v>
      </c>
      <c r="O629" s="1" t="b">
        <v>0</v>
      </c>
      <c r="P629" s="102" t="s">
        <v>2321</v>
      </c>
      <c r="Q629" s="102" t="s">
        <v>32</v>
      </c>
      <c r="R629" s="104">
        <v>4322.5</v>
      </c>
      <c r="S629" s="105">
        <v>989852.5</v>
      </c>
      <c r="T629" s="102" t="s">
        <v>2297</v>
      </c>
      <c r="U629" s="104">
        <v>4322.5</v>
      </c>
      <c r="V629" s="1"/>
      <c r="W629" s="106" t="s">
        <v>2302</v>
      </c>
      <c r="X629" s="5">
        <v>43979.674456018518</v>
      </c>
      <c r="Y629" s="133">
        <f t="shared" si="9"/>
        <v>238</v>
      </c>
    </row>
    <row r="630" spans="1:25" x14ac:dyDescent="0.3">
      <c r="A630" s="101">
        <v>782</v>
      </c>
      <c r="B630" s="102" t="s">
        <v>87</v>
      </c>
      <c r="C630" s="103">
        <v>43668.82603009259</v>
      </c>
      <c r="D630" s="102" t="s">
        <v>1518</v>
      </c>
      <c r="E630" s="102" t="s">
        <v>46</v>
      </c>
      <c r="F630" s="2">
        <v>812</v>
      </c>
      <c r="G630" s="102" t="s">
        <v>85</v>
      </c>
      <c r="H630" s="2">
        <v>645</v>
      </c>
      <c r="I630" s="102" t="s">
        <v>887</v>
      </c>
      <c r="J630" s="102" t="s">
        <v>654</v>
      </c>
      <c r="K630" s="102"/>
      <c r="L630" s="102" t="s">
        <v>2307</v>
      </c>
      <c r="M630" s="102"/>
      <c r="N630" s="102" t="s">
        <v>2296</v>
      </c>
      <c r="O630" s="1" t="b">
        <v>0</v>
      </c>
      <c r="P630" s="102" t="s">
        <v>2463</v>
      </c>
      <c r="Q630" s="102" t="s">
        <v>32</v>
      </c>
      <c r="R630" s="104">
        <v>1309.0999999999999</v>
      </c>
      <c r="S630" s="105">
        <v>239824.83</v>
      </c>
      <c r="T630" s="102" t="s">
        <v>2297</v>
      </c>
      <c r="U630" s="104">
        <v>1047.27</v>
      </c>
      <c r="V630" s="1"/>
      <c r="W630" s="106" t="s">
        <v>2302</v>
      </c>
      <c r="X630" s="5">
        <v>43690.507361111115</v>
      </c>
      <c r="Y630" s="133">
        <f t="shared" si="9"/>
        <v>812</v>
      </c>
    </row>
    <row r="631" spans="1:25" x14ac:dyDescent="0.3">
      <c r="A631" s="101">
        <v>783</v>
      </c>
      <c r="B631" s="102" t="s">
        <v>117</v>
      </c>
      <c r="C631" s="103">
        <v>43669.379594907405</v>
      </c>
      <c r="D631" s="102" t="s">
        <v>1640</v>
      </c>
      <c r="E631" s="102" t="s">
        <v>46</v>
      </c>
      <c r="F631" s="2">
        <v>957</v>
      </c>
      <c r="G631" s="102" t="s">
        <v>85</v>
      </c>
      <c r="H631" s="2">
        <v>1000</v>
      </c>
      <c r="I631" s="102" t="s">
        <v>887</v>
      </c>
      <c r="J631" s="102" t="s">
        <v>654</v>
      </c>
      <c r="K631" s="102"/>
      <c r="L631" s="102" t="s">
        <v>2307</v>
      </c>
      <c r="M631" s="102"/>
      <c r="N631" s="102" t="s">
        <v>2296</v>
      </c>
      <c r="O631" s="1" t="b">
        <v>0</v>
      </c>
      <c r="P631" s="102" t="s">
        <v>2371</v>
      </c>
      <c r="Q631" s="102" t="s">
        <v>167</v>
      </c>
      <c r="R631" s="104">
        <v>756.2</v>
      </c>
      <c r="S631" s="105">
        <v>138535.84</v>
      </c>
      <c r="T631" s="102" t="s">
        <v>2297</v>
      </c>
      <c r="U631" s="104">
        <v>604.96</v>
      </c>
      <c r="V631" s="1"/>
      <c r="W631" s="106" t="s">
        <v>2302</v>
      </c>
      <c r="X631" s="5">
        <v>43710.436215277776</v>
      </c>
      <c r="Y631" s="133">
        <f t="shared" si="9"/>
        <v>957</v>
      </c>
    </row>
    <row r="632" spans="1:25" x14ac:dyDescent="0.3">
      <c r="A632" s="101">
        <v>788</v>
      </c>
      <c r="B632" s="102" t="s">
        <v>126</v>
      </c>
      <c r="C632" s="103">
        <v>43670.522916666669</v>
      </c>
      <c r="D632" s="102" t="s">
        <v>1655</v>
      </c>
      <c r="E632" s="102" t="s">
        <v>46</v>
      </c>
      <c r="F632" s="2">
        <v>973</v>
      </c>
      <c r="G632" s="102" t="s">
        <v>123</v>
      </c>
      <c r="H632" s="2">
        <v>700</v>
      </c>
      <c r="I632" s="102" t="s">
        <v>887</v>
      </c>
      <c r="J632" s="102" t="s">
        <v>654</v>
      </c>
      <c r="K632" s="102"/>
      <c r="L632" s="102" t="s">
        <v>2307</v>
      </c>
      <c r="M632" s="102"/>
      <c r="N632" s="102" t="s">
        <v>2296</v>
      </c>
      <c r="O632" s="1" t="b">
        <v>0</v>
      </c>
      <c r="P632" s="102" t="s">
        <v>2387</v>
      </c>
      <c r="Q632" s="102" t="s">
        <v>167</v>
      </c>
      <c r="R632" s="104">
        <v>164.73</v>
      </c>
      <c r="S632" s="105">
        <v>0</v>
      </c>
      <c r="T632" s="102" t="s">
        <v>2455</v>
      </c>
      <c r="U632" s="104">
        <v>0</v>
      </c>
      <c r="V632" s="1"/>
      <c r="W632" s="106" t="s">
        <v>2302</v>
      </c>
      <c r="X632" s="5">
        <v>43693.487800925926</v>
      </c>
      <c r="Y632" s="133">
        <f t="shared" si="9"/>
        <v>973</v>
      </c>
    </row>
    <row r="633" spans="1:25" x14ac:dyDescent="0.3">
      <c r="A633" s="101">
        <v>789</v>
      </c>
      <c r="B633" s="102" t="s">
        <v>126</v>
      </c>
      <c r="C633" s="103">
        <v>43670.545706018522</v>
      </c>
      <c r="D633" s="102" t="s">
        <v>1656</v>
      </c>
      <c r="E633" s="102" t="s">
        <v>46</v>
      </c>
      <c r="F633" s="2">
        <v>974</v>
      </c>
      <c r="G633" s="102" t="s">
        <v>55</v>
      </c>
      <c r="H633" s="2">
        <v>728</v>
      </c>
      <c r="I633" s="102" t="s">
        <v>887</v>
      </c>
      <c r="J633" s="102" t="s">
        <v>654</v>
      </c>
      <c r="K633" s="102"/>
      <c r="L633" s="102" t="s">
        <v>2307</v>
      </c>
      <c r="M633" s="102"/>
      <c r="N633" s="102" t="s">
        <v>2296</v>
      </c>
      <c r="O633" s="1" t="b">
        <v>0</v>
      </c>
      <c r="P633" s="102" t="s">
        <v>2387</v>
      </c>
      <c r="Q633" s="102" t="s">
        <v>167</v>
      </c>
      <c r="R633" s="104">
        <v>236.75</v>
      </c>
      <c r="S633" s="105">
        <v>0</v>
      </c>
      <c r="T633" s="102" t="s">
        <v>2455</v>
      </c>
      <c r="U633" s="104">
        <v>0</v>
      </c>
      <c r="V633" s="1"/>
      <c r="W633" s="106" t="s">
        <v>2302</v>
      </c>
      <c r="X633" s="5">
        <v>43696.665393518517</v>
      </c>
      <c r="Y633" s="133">
        <f t="shared" si="9"/>
        <v>974</v>
      </c>
    </row>
    <row r="634" spans="1:25" x14ac:dyDescent="0.3">
      <c r="A634" s="107">
        <v>790</v>
      </c>
      <c r="B634" s="108" t="s">
        <v>428</v>
      </c>
      <c r="C634" s="109">
        <v>43672.49417824074</v>
      </c>
      <c r="D634" s="108" t="s">
        <v>603</v>
      </c>
      <c r="E634" s="108" t="s">
        <v>1612</v>
      </c>
      <c r="F634" s="110">
        <v>923</v>
      </c>
      <c r="G634" s="108" t="s">
        <v>427</v>
      </c>
      <c r="H634" s="110">
        <v>997</v>
      </c>
      <c r="I634" s="108" t="s">
        <v>887</v>
      </c>
      <c r="J634" s="108" t="s">
        <v>663</v>
      </c>
      <c r="K634" s="108"/>
      <c r="L634" s="108" t="s">
        <v>2294</v>
      </c>
      <c r="M634" s="108"/>
      <c r="N634" s="108" t="s">
        <v>2296</v>
      </c>
      <c r="O634" s="111" t="b">
        <v>0</v>
      </c>
      <c r="P634" s="108" t="s">
        <v>2371</v>
      </c>
      <c r="Q634" s="108" t="s">
        <v>167</v>
      </c>
      <c r="R634" s="112">
        <v>1235</v>
      </c>
      <c r="S634" s="113">
        <v>226252</v>
      </c>
      <c r="T634" s="108" t="s">
        <v>2297</v>
      </c>
      <c r="U634" s="112">
        <v>988</v>
      </c>
      <c r="V634" s="111"/>
      <c r="W634" s="114" t="s">
        <v>2335</v>
      </c>
      <c r="X634" s="115">
        <v>43705.72111111111</v>
      </c>
      <c r="Y634" s="133">
        <f t="shared" si="9"/>
        <v>923</v>
      </c>
    </row>
    <row r="635" spans="1:25" x14ac:dyDescent="0.3">
      <c r="A635" s="101">
        <v>791</v>
      </c>
      <c r="B635" s="1" t="s">
        <v>126</v>
      </c>
      <c r="C635" s="1">
        <v>43672.726712962962</v>
      </c>
      <c r="D635" s="1" t="s">
        <v>1580</v>
      </c>
      <c r="E635" s="1" t="s">
        <v>1580</v>
      </c>
      <c r="F635" s="2">
        <v>877</v>
      </c>
      <c r="G635" s="1" t="s">
        <v>148</v>
      </c>
      <c r="H635" s="2">
        <v>3011</v>
      </c>
      <c r="I635" s="1" t="s">
        <v>887</v>
      </c>
      <c r="J635" s="1" t="s">
        <v>1439</v>
      </c>
      <c r="K635" s="1"/>
      <c r="L635" s="1" t="s">
        <v>2294</v>
      </c>
      <c r="M635" s="1" t="s">
        <v>2524</v>
      </c>
      <c r="N635" s="1" t="s">
        <v>2296</v>
      </c>
      <c r="O635" s="1" t="b">
        <v>0</v>
      </c>
      <c r="P635" s="1" t="s">
        <v>2387</v>
      </c>
      <c r="Q635" s="1" t="s">
        <v>167</v>
      </c>
      <c r="R635" s="1">
        <v>9004.68</v>
      </c>
      <c r="S635" s="1">
        <v>2062071.72</v>
      </c>
      <c r="T635" s="1" t="s">
        <v>2297</v>
      </c>
      <c r="U635" s="1">
        <v>9004.68</v>
      </c>
      <c r="V635" s="1"/>
      <c r="W635" s="1" t="s">
        <v>2328</v>
      </c>
      <c r="X635" s="5">
        <v>43733.574907407405</v>
      </c>
      <c r="Y635" s="133" t="e">
        <f t="shared" si="9"/>
        <v>#N/A</v>
      </c>
    </row>
    <row r="636" spans="1:25" x14ac:dyDescent="0.3">
      <c r="A636" s="107">
        <v>792</v>
      </c>
      <c r="B636" s="108" t="s">
        <v>126</v>
      </c>
      <c r="C636" s="109">
        <v>43675.537245370368</v>
      </c>
      <c r="D636" s="108" t="s">
        <v>623</v>
      </c>
      <c r="E636" s="108" t="s">
        <v>46</v>
      </c>
      <c r="F636" s="110">
        <v>977</v>
      </c>
      <c r="G636" s="108" t="s">
        <v>148</v>
      </c>
      <c r="H636" s="110">
        <v>700</v>
      </c>
      <c r="I636" s="108" t="s">
        <v>887</v>
      </c>
      <c r="J636" s="108" t="s">
        <v>1439</v>
      </c>
      <c r="K636" s="108"/>
      <c r="L636" s="108" t="s">
        <v>2307</v>
      </c>
      <c r="M636" s="108"/>
      <c r="N636" s="108" t="s">
        <v>2296</v>
      </c>
      <c r="O636" s="111" t="b">
        <v>0</v>
      </c>
      <c r="P636" s="108" t="s">
        <v>2387</v>
      </c>
      <c r="Q636" s="108" t="s">
        <v>167</v>
      </c>
      <c r="R636" s="112">
        <v>1021.88</v>
      </c>
      <c r="S636" s="113">
        <v>187208.42</v>
      </c>
      <c r="T636" s="108" t="s">
        <v>2297</v>
      </c>
      <c r="U636" s="112">
        <v>817.5</v>
      </c>
      <c r="V636" s="111"/>
      <c r="W636" s="114" t="s">
        <v>2302</v>
      </c>
      <c r="X636" s="115">
        <v>43776.633831018517</v>
      </c>
      <c r="Y636" s="133">
        <f t="shared" si="9"/>
        <v>977</v>
      </c>
    </row>
    <row r="637" spans="1:25" x14ac:dyDescent="0.3">
      <c r="A637" s="101">
        <v>793</v>
      </c>
      <c r="B637" s="102" t="s">
        <v>2419</v>
      </c>
      <c r="C637" s="103">
        <v>43675.712557870371</v>
      </c>
      <c r="D637" s="102" t="s">
        <v>1522</v>
      </c>
      <c r="E637" s="102" t="s">
        <v>46</v>
      </c>
      <c r="F637" s="2">
        <v>816</v>
      </c>
      <c r="G637" s="102" t="s">
        <v>85</v>
      </c>
      <c r="H637" s="2">
        <v>645</v>
      </c>
      <c r="I637" s="102" t="s">
        <v>887</v>
      </c>
      <c r="J637" s="102" t="s">
        <v>654</v>
      </c>
      <c r="K637" s="102"/>
      <c r="L637" s="102" t="s">
        <v>2294</v>
      </c>
      <c r="M637" s="102" t="s">
        <v>2525</v>
      </c>
      <c r="N637" s="102" t="s">
        <v>2296</v>
      </c>
      <c r="O637" s="1" t="b">
        <v>0</v>
      </c>
      <c r="P637" s="102" t="s">
        <v>2463</v>
      </c>
      <c r="Q637" s="102" t="s">
        <v>32</v>
      </c>
      <c r="R637" s="104">
        <v>3241.42</v>
      </c>
      <c r="S637" s="105">
        <v>668054.82999999996</v>
      </c>
      <c r="T637" s="102" t="s">
        <v>2297</v>
      </c>
      <c r="U637" s="104">
        <v>2917.27</v>
      </c>
      <c r="V637" s="1"/>
      <c r="W637" s="106" t="s">
        <v>2302</v>
      </c>
      <c r="X637" s="5">
        <v>43721.723796296297</v>
      </c>
      <c r="Y637" s="133">
        <f t="shared" si="9"/>
        <v>816</v>
      </c>
    </row>
    <row r="638" spans="1:25" x14ac:dyDescent="0.3">
      <c r="A638" s="107">
        <v>794</v>
      </c>
      <c r="B638" s="108" t="s">
        <v>117</v>
      </c>
      <c r="C638" s="109">
        <v>43675.749201388891</v>
      </c>
      <c r="D638" s="108" t="s">
        <v>892</v>
      </c>
      <c r="E638" s="108" t="s">
        <v>892</v>
      </c>
      <c r="F638" s="110">
        <v>227</v>
      </c>
      <c r="G638" s="108" t="s">
        <v>85</v>
      </c>
      <c r="H638" s="110">
        <v>999</v>
      </c>
      <c r="I638" s="108" t="s">
        <v>887</v>
      </c>
      <c r="J638" s="108" t="s">
        <v>654</v>
      </c>
      <c r="K638" s="108"/>
      <c r="L638" s="108" t="s">
        <v>2307</v>
      </c>
      <c r="M638" s="108"/>
      <c r="N638" s="108" t="s">
        <v>2296</v>
      </c>
      <c r="O638" s="111" t="b">
        <v>0</v>
      </c>
      <c r="P638" s="108" t="s">
        <v>2371</v>
      </c>
      <c r="Q638" s="108" t="s">
        <v>32</v>
      </c>
      <c r="R638" s="112">
        <v>3135</v>
      </c>
      <c r="S638" s="113">
        <v>646123.5</v>
      </c>
      <c r="T638" s="108" t="s">
        <v>2297</v>
      </c>
      <c r="U638" s="112">
        <v>2821.5</v>
      </c>
      <c r="V638" s="111"/>
      <c r="W638" s="114" t="s">
        <v>2302</v>
      </c>
      <c r="X638" s="115">
        <v>43767.710289351853</v>
      </c>
      <c r="Y638" s="133">
        <f t="shared" si="9"/>
        <v>227</v>
      </c>
    </row>
    <row r="639" spans="1:25" x14ac:dyDescent="0.3">
      <c r="A639" s="101">
        <v>795</v>
      </c>
      <c r="B639" s="102" t="s">
        <v>287</v>
      </c>
      <c r="C639" s="103">
        <v>43675.787442129629</v>
      </c>
      <c r="D639" s="102" t="s">
        <v>1648</v>
      </c>
      <c r="E639" s="102" t="s">
        <v>1648</v>
      </c>
      <c r="F639" s="2">
        <v>965</v>
      </c>
      <c r="G639" s="102" t="s">
        <v>39</v>
      </c>
      <c r="H639" s="2">
        <v>457</v>
      </c>
      <c r="I639" s="102" t="s">
        <v>887</v>
      </c>
      <c r="J639" s="102" t="s">
        <v>663</v>
      </c>
      <c r="K639" s="102"/>
      <c r="L639" s="102" t="s">
        <v>2294</v>
      </c>
      <c r="M639" s="102" t="s">
        <v>2526</v>
      </c>
      <c r="N639" s="102" t="s">
        <v>2296</v>
      </c>
      <c r="O639" s="1" t="b">
        <v>0</v>
      </c>
      <c r="P639" s="102" t="s">
        <v>2321</v>
      </c>
      <c r="Q639" s="102" t="s">
        <v>32</v>
      </c>
      <c r="R639" s="104">
        <v>608.20000000000005</v>
      </c>
      <c r="S639" s="105">
        <v>111422.24</v>
      </c>
      <c r="T639" s="102" t="s">
        <v>2297</v>
      </c>
      <c r="U639" s="104">
        <v>486.56</v>
      </c>
      <c r="V639" s="1"/>
      <c r="W639" s="106" t="s">
        <v>2302</v>
      </c>
      <c r="X639" s="5">
        <v>43710.592210648145</v>
      </c>
      <c r="Y639" s="133">
        <f t="shared" si="9"/>
        <v>965</v>
      </c>
    </row>
    <row r="640" spans="1:25" x14ac:dyDescent="0.3">
      <c r="A640" s="101">
        <v>796</v>
      </c>
      <c r="B640" s="102" t="s">
        <v>104</v>
      </c>
      <c r="C640" s="103">
        <v>43675.791064814817</v>
      </c>
      <c r="D640" s="102" t="s">
        <v>1611</v>
      </c>
      <c r="E640" s="102" t="s">
        <v>46</v>
      </c>
      <c r="F640" s="2">
        <v>922</v>
      </c>
      <c r="G640" s="102" t="s">
        <v>85</v>
      </c>
      <c r="H640" s="2">
        <v>666</v>
      </c>
      <c r="I640" s="102" t="s">
        <v>887</v>
      </c>
      <c r="J640" s="102" t="s">
        <v>654</v>
      </c>
      <c r="K640" s="102"/>
      <c r="L640" s="102" t="s">
        <v>2307</v>
      </c>
      <c r="M640" s="102"/>
      <c r="N640" s="102" t="s">
        <v>2296</v>
      </c>
      <c r="O640" s="1" t="b">
        <v>0</v>
      </c>
      <c r="P640" s="102" t="s">
        <v>2387</v>
      </c>
      <c r="Q640" s="102" t="s">
        <v>2472</v>
      </c>
      <c r="R640" s="104">
        <v>205.86</v>
      </c>
      <c r="S640" s="105">
        <v>0</v>
      </c>
      <c r="T640" s="102" t="s">
        <v>2455</v>
      </c>
      <c r="U640" s="104">
        <v>0</v>
      </c>
      <c r="V640" s="1"/>
      <c r="W640" s="106" t="s">
        <v>2302</v>
      </c>
      <c r="X640" s="5">
        <v>43698.548877314817</v>
      </c>
      <c r="Y640" s="133">
        <f t="shared" si="9"/>
        <v>922</v>
      </c>
    </row>
    <row r="641" spans="1:25" x14ac:dyDescent="0.3">
      <c r="A641" s="101">
        <v>797</v>
      </c>
      <c r="B641" s="102" t="s">
        <v>365</v>
      </c>
      <c r="C641" s="103">
        <v>43678.689722222225</v>
      </c>
      <c r="D641" s="102" t="s">
        <v>1142</v>
      </c>
      <c r="E641" s="102" t="s">
        <v>46</v>
      </c>
      <c r="F641" s="2">
        <v>438</v>
      </c>
      <c r="G641" s="102" t="s">
        <v>55</v>
      </c>
      <c r="H641" s="2">
        <v>1016</v>
      </c>
      <c r="I641" s="102" t="s">
        <v>887</v>
      </c>
      <c r="J641" s="102" t="s">
        <v>663</v>
      </c>
      <c r="K641" s="102"/>
      <c r="L641" s="102" t="s">
        <v>2307</v>
      </c>
      <c r="M641" s="102"/>
      <c r="N641" s="102" t="s">
        <v>2296</v>
      </c>
      <c r="O641" s="1" t="b">
        <v>0</v>
      </c>
      <c r="P641" s="102" t="s">
        <v>2463</v>
      </c>
      <c r="Q641" s="102" t="s">
        <v>167</v>
      </c>
      <c r="R641" s="104">
        <v>15330</v>
      </c>
      <c r="S641" s="105">
        <v>3510570</v>
      </c>
      <c r="T641" s="102" t="s">
        <v>2297</v>
      </c>
      <c r="U641" s="104">
        <v>15330</v>
      </c>
      <c r="V641" s="1"/>
      <c r="W641" s="106" t="s">
        <v>2328</v>
      </c>
      <c r="X641" s="5">
        <v>43713.518726851849</v>
      </c>
      <c r="Y641" s="133" t="e">
        <f t="shared" si="9"/>
        <v>#N/A</v>
      </c>
    </row>
    <row r="642" spans="1:25" x14ac:dyDescent="0.3">
      <c r="A642" s="101">
        <v>798</v>
      </c>
      <c r="B642" s="102" t="s">
        <v>131</v>
      </c>
      <c r="C642" s="103">
        <v>43682.417569444442</v>
      </c>
      <c r="D642" s="102" t="s">
        <v>1670</v>
      </c>
      <c r="E642" s="102" t="s">
        <v>46</v>
      </c>
      <c r="F642" s="2">
        <v>991</v>
      </c>
      <c r="G642" s="102" t="s">
        <v>85</v>
      </c>
      <c r="H642" s="2">
        <v>417</v>
      </c>
      <c r="I642" s="102" t="s">
        <v>887</v>
      </c>
      <c r="J642" s="102" t="s">
        <v>654</v>
      </c>
      <c r="K642" s="102"/>
      <c r="L642" s="102" t="s">
        <v>2307</v>
      </c>
      <c r="M642" s="102"/>
      <c r="N642" s="102" t="s">
        <v>2296</v>
      </c>
      <c r="O642" s="1" t="b">
        <v>0</v>
      </c>
      <c r="P642" s="102" t="s">
        <v>2463</v>
      </c>
      <c r="Q642" s="102" t="s">
        <v>167</v>
      </c>
      <c r="R642" s="104">
        <v>438</v>
      </c>
      <c r="S642" s="105">
        <v>0</v>
      </c>
      <c r="T642" s="102" t="s">
        <v>2455</v>
      </c>
      <c r="U642" s="104">
        <v>0</v>
      </c>
      <c r="V642" s="1"/>
      <c r="W642" s="106" t="s">
        <v>2302</v>
      </c>
      <c r="X642" s="5">
        <v>43691.711377314816</v>
      </c>
      <c r="Y642" s="133">
        <f t="shared" ref="Y642:Y705" si="10">VLOOKUP(F642,h_project,1,FALSE)</f>
        <v>991</v>
      </c>
    </row>
    <row r="643" spans="1:25" x14ac:dyDescent="0.3">
      <c r="A643" s="101">
        <v>799</v>
      </c>
      <c r="B643" s="102" t="s">
        <v>157</v>
      </c>
      <c r="C643" s="103">
        <v>43682.572534722225</v>
      </c>
      <c r="D643" s="102" t="s">
        <v>594</v>
      </c>
      <c r="E643" s="102" t="s">
        <v>594</v>
      </c>
      <c r="F643" s="2">
        <v>905</v>
      </c>
      <c r="G643" s="102" t="s">
        <v>85</v>
      </c>
      <c r="H643" s="2">
        <v>991</v>
      </c>
      <c r="I643" s="102" t="s">
        <v>887</v>
      </c>
      <c r="J643" s="102" t="s">
        <v>756</v>
      </c>
      <c r="K643" s="102"/>
      <c r="L643" s="102" t="s">
        <v>2307</v>
      </c>
      <c r="M643" s="102"/>
      <c r="N643" s="102" t="s">
        <v>2296</v>
      </c>
      <c r="O643" s="1" t="b">
        <v>0</v>
      </c>
      <c r="P643" s="102" t="s">
        <v>2371</v>
      </c>
      <c r="Q643" s="102" t="s">
        <v>167</v>
      </c>
      <c r="R643" s="104">
        <v>1539</v>
      </c>
      <c r="S643" s="105">
        <v>317187.90000000002</v>
      </c>
      <c r="T643" s="102" t="s">
        <v>2297</v>
      </c>
      <c r="U643" s="104">
        <v>1385.1</v>
      </c>
      <c r="V643" s="1"/>
      <c r="W643" s="106" t="s">
        <v>2302</v>
      </c>
      <c r="X643" s="5">
        <v>43858.723032407404</v>
      </c>
      <c r="Y643" s="133">
        <f t="shared" si="10"/>
        <v>905</v>
      </c>
    </row>
    <row r="644" spans="1:25" x14ac:dyDescent="0.3">
      <c r="A644" s="101">
        <v>800</v>
      </c>
      <c r="B644" s="102" t="s">
        <v>497</v>
      </c>
      <c r="C644" s="103">
        <v>43682.635810185187</v>
      </c>
      <c r="D644" s="102" t="s">
        <v>1172</v>
      </c>
      <c r="E644" s="102" t="s">
        <v>46</v>
      </c>
      <c r="F644" s="2">
        <v>464</v>
      </c>
      <c r="G644" s="102" t="s">
        <v>55</v>
      </c>
      <c r="H644" s="2">
        <v>901</v>
      </c>
      <c r="I644" s="102" t="s">
        <v>887</v>
      </c>
      <c r="J644" s="102" t="s">
        <v>663</v>
      </c>
      <c r="K644" s="102"/>
      <c r="L644" s="102" t="s">
        <v>2307</v>
      </c>
      <c r="M644" s="102"/>
      <c r="N644" s="102" t="s">
        <v>2296</v>
      </c>
      <c r="O644" s="1" t="b">
        <v>0</v>
      </c>
      <c r="P644" s="102" t="s">
        <v>2371</v>
      </c>
      <c r="Q644" s="102" t="s">
        <v>32</v>
      </c>
      <c r="R644" s="104">
        <v>1852.5</v>
      </c>
      <c r="S644" s="105">
        <v>381800.25</v>
      </c>
      <c r="T644" s="102" t="s">
        <v>2297</v>
      </c>
      <c r="U644" s="104">
        <v>1667.25</v>
      </c>
      <c r="V644" s="1"/>
      <c r="W644" s="106" t="s">
        <v>2302</v>
      </c>
      <c r="X644" s="5">
        <v>43844.689652777779</v>
      </c>
      <c r="Y644" s="133">
        <f t="shared" si="10"/>
        <v>464</v>
      </c>
    </row>
    <row r="645" spans="1:25" x14ac:dyDescent="0.3">
      <c r="A645" s="107">
        <v>801</v>
      </c>
      <c r="B645" s="108" t="s">
        <v>75</v>
      </c>
      <c r="C645" s="109">
        <v>43682.810856481483</v>
      </c>
      <c r="D645" s="108" t="s">
        <v>504</v>
      </c>
      <c r="E645" s="108" t="s">
        <v>504</v>
      </c>
      <c r="F645" s="110">
        <v>587</v>
      </c>
      <c r="G645" s="108" t="s">
        <v>39</v>
      </c>
      <c r="H645" s="110">
        <v>621</v>
      </c>
      <c r="I645" s="108" t="s">
        <v>887</v>
      </c>
      <c r="J645" s="108" t="s">
        <v>654</v>
      </c>
      <c r="K645" s="108"/>
      <c r="L645" s="108" t="s">
        <v>2294</v>
      </c>
      <c r="M645" s="108"/>
      <c r="N645" s="108" t="s">
        <v>2296</v>
      </c>
      <c r="O645" s="111" t="b">
        <v>0</v>
      </c>
      <c r="P645" s="108" t="s">
        <v>2343</v>
      </c>
      <c r="Q645" s="108" t="s">
        <v>32</v>
      </c>
      <c r="R645" s="112">
        <v>13106.25</v>
      </c>
      <c r="S645" s="113">
        <v>3001331.25</v>
      </c>
      <c r="T645" s="108" t="s">
        <v>2297</v>
      </c>
      <c r="U645" s="112">
        <v>13106.25</v>
      </c>
      <c r="V645" s="111"/>
      <c r="W645" s="114" t="s">
        <v>2302</v>
      </c>
      <c r="X645" s="115">
        <v>43746.679212962961</v>
      </c>
      <c r="Y645" s="133">
        <f t="shared" si="10"/>
        <v>587</v>
      </c>
    </row>
    <row r="646" spans="1:25" x14ac:dyDescent="0.3">
      <c r="A646" s="101">
        <v>802</v>
      </c>
      <c r="B646" s="102" t="s">
        <v>75</v>
      </c>
      <c r="C646" s="103">
        <v>43682.814560185187</v>
      </c>
      <c r="D646" s="102" t="s">
        <v>629</v>
      </c>
      <c r="E646" s="102" t="s">
        <v>46</v>
      </c>
      <c r="F646" s="2">
        <v>993</v>
      </c>
      <c r="G646" s="102" t="s">
        <v>39</v>
      </c>
      <c r="H646" s="2">
        <v>919</v>
      </c>
      <c r="I646" s="102" t="s">
        <v>887</v>
      </c>
      <c r="J646" s="102" t="s">
        <v>654</v>
      </c>
      <c r="K646" s="102"/>
      <c r="L646" s="102" t="s">
        <v>2294</v>
      </c>
      <c r="M646" s="102"/>
      <c r="N646" s="102" t="s">
        <v>2296</v>
      </c>
      <c r="O646" s="1" t="b">
        <v>0</v>
      </c>
      <c r="P646" s="102" t="s">
        <v>2343</v>
      </c>
      <c r="Q646" s="102" t="s">
        <v>167</v>
      </c>
      <c r="R646" s="104">
        <v>2500</v>
      </c>
      <c r="S646" s="105">
        <v>515250</v>
      </c>
      <c r="T646" s="102" t="s">
        <v>2297</v>
      </c>
      <c r="U646" s="104">
        <v>2250</v>
      </c>
      <c r="V646" s="1"/>
      <c r="W646" s="106" t="s">
        <v>2302</v>
      </c>
      <c r="X646" s="5">
        <v>43759.657083333332</v>
      </c>
      <c r="Y646" s="133">
        <f t="shared" si="10"/>
        <v>993</v>
      </c>
    </row>
    <row r="647" spans="1:25" x14ac:dyDescent="0.3">
      <c r="A647" s="101">
        <v>803</v>
      </c>
      <c r="B647" s="102" t="s">
        <v>227</v>
      </c>
      <c r="C647" s="103">
        <v>43683.505416666667</v>
      </c>
      <c r="D647" s="102" t="s">
        <v>1669</v>
      </c>
      <c r="E647" s="102" t="s">
        <v>46</v>
      </c>
      <c r="F647" s="2">
        <v>990</v>
      </c>
      <c r="G647" s="102" t="s">
        <v>123</v>
      </c>
      <c r="H647" s="2">
        <v>627</v>
      </c>
      <c r="I647" s="102" t="s">
        <v>887</v>
      </c>
      <c r="J647" s="102" t="s">
        <v>654</v>
      </c>
      <c r="K647" s="102"/>
      <c r="L647" s="102" t="s">
        <v>2307</v>
      </c>
      <c r="M647" s="102"/>
      <c r="N647" s="102" t="s">
        <v>2296</v>
      </c>
      <c r="O647" s="1" t="b">
        <v>0</v>
      </c>
      <c r="P647" s="102" t="s">
        <v>2371</v>
      </c>
      <c r="Q647" s="102" t="s">
        <v>167</v>
      </c>
      <c r="R647" s="104">
        <v>1539</v>
      </c>
      <c r="S647" s="105">
        <v>317187.90000000002</v>
      </c>
      <c r="T647" s="102" t="s">
        <v>2297</v>
      </c>
      <c r="U647" s="104">
        <v>1385.1</v>
      </c>
      <c r="V647" s="1"/>
      <c r="W647" s="106" t="s">
        <v>2302</v>
      </c>
      <c r="X647" s="5">
        <v>43728.434432870374</v>
      </c>
      <c r="Y647" s="133">
        <f t="shared" si="10"/>
        <v>990</v>
      </c>
    </row>
    <row r="648" spans="1:25" x14ac:dyDescent="0.3">
      <c r="A648" s="107">
        <v>804</v>
      </c>
      <c r="B648" s="108" t="s">
        <v>428</v>
      </c>
      <c r="C648" s="109">
        <v>43685.457384259258</v>
      </c>
      <c r="D648" s="108" t="s">
        <v>1316</v>
      </c>
      <c r="E648" s="108" t="s">
        <v>1316</v>
      </c>
      <c r="F648" s="110">
        <v>607</v>
      </c>
      <c r="G648" s="108" t="s">
        <v>41</v>
      </c>
      <c r="H648" s="110">
        <v>994</v>
      </c>
      <c r="I648" s="108" t="s">
        <v>1099</v>
      </c>
      <c r="J648" s="108" t="s">
        <v>1317</v>
      </c>
      <c r="K648" s="108"/>
      <c r="L648" s="108" t="s">
        <v>2294</v>
      </c>
      <c r="M648" s="108"/>
      <c r="N648" s="108" t="s">
        <v>2296</v>
      </c>
      <c r="O648" s="111" t="b">
        <v>0</v>
      </c>
      <c r="P648" s="108" t="s">
        <v>2471</v>
      </c>
      <c r="Q648" s="108"/>
      <c r="R648" s="112">
        <v>40</v>
      </c>
      <c r="S648" s="113">
        <v>46000</v>
      </c>
      <c r="T648" s="108" t="s">
        <v>2473</v>
      </c>
      <c r="U648" s="112">
        <v>40</v>
      </c>
      <c r="V648" s="111"/>
      <c r="W648" s="114" t="s">
        <v>2458</v>
      </c>
      <c r="X648" s="115">
        <v>43685.486712962964</v>
      </c>
      <c r="Y648" s="133">
        <f t="shared" si="10"/>
        <v>607</v>
      </c>
    </row>
    <row r="649" spans="1:25" x14ac:dyDescent="0.3">
      <c r="A649" s="107">
        <v>805</v>
      </c>
      <c r="B649" s="108" t="s">
        <v>511</v>
      </c>
      <c r="C649" s="109">
        <v>43685.504259259258</v>
      </c>
      <c r="D649" s="108" t="s">
        <v>509</v>
      </c>
      <c r="E649" s="108" t="s">
        <v>46</v>
      </c>
      <c r="F649" s="110">
        <v>594</v>
      </c>
      <c r="G649" s="108" t="s">
        <v>2484</v>
      </c>
      <c r="H649" s="110">
        <v>842</v>
      </c>
      <c r="I649" s="108" t="s">
        <v>183</v>
      </c>
      <c r="J649" s="108" t="s">
        <v>714</v>
      </c>
      <c r="K649" s="108"/>
      <c r="L649" s="108" t="s">
        <v>2294</v>
      </c>
      <c r="M649" s="108" t="s">
        <v>2527</v>
      </c>
      <c r="N649" s="108" t="s">
        <v>2296</v>
      </c>
      <c r="O649" s="111" t="b">
        <v>0</v>
      </c>
      <c r="P649" s="108" t="s">
        <v>2528</v>
      </c>
      <c r="Q649" s="108"/>
      <c r="R649" s="112">
        <v>1127</v>
      </c>
      <c r="S649" s="113">
        <v>0</v>
      </c>
      <c r="T649" s="108" t="s">
        <v>2487</v>
      </c>
      <c r="U649" s="112">
        <v>0</v>
      </c>
      <c r="V649" s="111"/>
      <c r="W649" s="114" t="s">
        <v>2302</v>
      </c>
      <c r="X649" s="115">
        <v>43697.694988425923</v>
      </c>
      <c r="Y649" s="133">
        <f t="shared" si="10"/>
        <v>594</v>
      </c>
    </row>
    <row r="650" spans="1:25" x14ac:dyDescent="0.3">
      <c r="A650" s="107">
        <v>806</v>
      </c>
      <c r="B650" s="108" t="s">
        <v>42</v>
      </c>
      <c r="C650" s="109">
        <v>43685.70553240741</v>
      </c>
      <c r="D650" s="108" t="s">
        <v>1683</v>
      </c>
      <c r="E650" s="108" t="s">
        <v>1683</v>
      </c>
      <c r="F650" s="110">
        <v>1002</v>
      </c>
      <c r="G650" s="108" t="s">
        <v>39</v>
      </c>
      <c r="H650" s="110">
        <v>693</v>
      </c>
      <c r="I650" s="108" t="s">
        <v>887</v>
      </c>
      <c r="J650" s="108" t="s">
        <v>756</v>
      </c>
      <c r="K650" s="108"/>
      <c r="L650" s="108" t="s">
        <v>2294</v>
      </c>
      <c r="M650" s="108" t="s">
        <v>2529</v>
      </c>
      <c r="N650" s="108" t="s">
        <v>2296</v>
      </c>
      <c r="O650" s="111" t="b">
        <v>0</v>
      </c>
      <c r="P650" s="108" t="s">
        <v>2321</v>
      </c>
      <c r="Q650" s="108" t="s">
        <v>32</v>
      </c>
      <c r="R650" s="112">
        <v>2112.1999999999998</v>
      </c>
      <c r="S650" s="113">
        <v>386955.04</v>
      </c>
      <c r="T650" s="108" t="s">
        <v>2297</v>
      </c>
      <c r="U650" s="112">
        <v>1689.76</v>
      </c>
      <c r="V650" s="111"/>
      <c r="W650" s="114" t="s">
        <v>2302</v>
      </c>
      <c r="X650" s="115">
        <v>43768.481574074074</v>
      </c>
      <c r="Y650" s="133">
        <f t="shared" si="10"/>
        <v>1002</v>
      </c>
    </row>
    <row r="651" spans="1:25" x14ac:dyDescent="0.3">
      <c r="A651" s="107">
        <v>807</v>
      </c>
      <c r="B651" s="108" t="s">
        <v>267</v>
      </c>
      <c r="C651" s="109">
        <v>43689.450983796298</v>
      </c>
      <c r="D651" s="108" t="s">
        <v>616</v>
      </c>
      <c r="E651" s="108" t="s">
        <v>616</v>
      </c>
      <c r="F651" s="110">
        <v>951</v>
      </c>
      <c r="G651" s="108" t="s">
        <v>39</v>
      </c>
      <c r="H651" s="110">
        <v>942</v>
      </c>
      <c r="I651" s="108" t="s">
        <v>887</v>
      </c>
      <c r="J651" s="108" t="s">
        <v>654</v>
      </c>
      <c r="K651" s="108"/>
      <c r="L651" s="108" t="s">
        <v>2307</v>
      </c>
      <c r="M651" s="108"/>
      <c r="N651" s="108" t="s">
        <v>2296</v>
      </c>
      <c r="O651" s="111" t="b">
        <v>0</v>
      </c>
      <c r="P651" s="108" t="s">
        <v>2321</v>
      </c>
      <c r="Q651" s="108" t="s">
        <v>167</v>
      </c>
      <c r="R651" s="112">
        <v>5657.78</v>
      </c>
      <c r="S651" s="113">
        <v>1295631.6200000001</v>
      </c>
      <c r="T651" s="108" t="s">
        <v>2297</v>
      </c>
      <c r="U651" s="112">
        <v>5657.78</v>
      </c>
      <c r="V651" s="111"/>
      <c r="W651" s="114" t="s">
        <v>2302</v>
      </c>
      <c r="X651" s="115">
        <v>43853.54</v>
      </c>
      <c r="Y651" s="133">
        <f t="shared" si="10"/>
        <v>951</v>
      </c>
    </row>
    <row r="652" spans="1:25" x14ac:dyDescent="0.3">
      <c r="A652" s="101">
        <v>808</v>
      </c>
      <c r="B652" s="102" t="s">
        <v>310</v>
      </c>
      <c r="C652" s="103">
        <v>43689.475717592592</v>
      </c>
      <c r="D652" s="102" t="s">
        <v>485</v>
      </c>
      <c r="E652" s="102" t="s">
        <v>485</v>
      </c>
      <c r="F652" s="2">
        <v>537</v>
      </c>
      <c r="G652" s="102" t="s">
        <v>85</v>
      </c>
      <c r="H652" s="2">
        <v>641</v>
      </c>
      <c r="I652" s="102" t="s">
        <v>887</v>
      </c>
      <c r="J652" s="102" t="s">
        <v>654</v>
      </c>
      <c r="K652" s="102"/>
      <c r="L652" s="102" t="s">
        <v>2294</v>
      </c>
      <c r="M652" s="102" t="s">
        <v>2491</v>
      </c>
      <c r="N652" s="102" t="s">
        <v>2296</v>
      </c>
      <c r="O652" s="1" t="b">
        <v>0</v>
      </c>
      <c r="P652" s="102" t="s">
        <v>2321</v>
      </c>
      <c r="Q652" s="102" t="s">
        <v>2319</v>
      </c>
      <c r="R652" s="104">
        <v>0</v>
      </c>
      <c r="S652" s="105">
        <v>0</v>
      </c>
      <c r="T652" s="102" t="s">
        <v>2329</v>
      </c>
      <c r="U652" s="104">
        <v>0</v>
      </c>
      <c r="V652" s="1"/>
      <c r="W652" s="106" t="s">
        <v>2328</v>
      </c>
      <c r="X652" s="5">
        <v>43698.879571759258</v>
      </c>
      <c r="Y652" s="133">
        <f t="shared" si="10"/>
        <v>537</v>
      </c>
    </row>
    <row r="653" spans="1:25" x14ac:dyDescent="0.3">
      <c r="A653" s="101">
        <v>809</v>
      </c>
      <c r="B653" s="102" t="s">
        <v>57</v>
      </c>
      <c r="C653" s="103">
        <v>43689.618032407408</v>
      </c>
      <c r="D653" s="102" t="s">
        <v>615</v>
      </c>
      <c r="E653" s="102" t="s">
        <v>615</v>
      </c>
      <c r="F653" s="2">
        <v>942</v>
      </c>
      <c r="G653" s="102" t="s">
        <v>55</v>
      </c>
      <c r="H653" s="2">
        <v>945</v>
      </c>
      <c r="I653" s="102" t="s">
        <v>887</v>
      </c>
      <c r="J653" s="102" t="s">
        <v>663</v>
      </c>
      <c r="K653" s="102"/>
      <c r="L653" s="102" t="s">
        <v>2307</v>
      </c>
      <c r="M653" s="102"/>
      <c r="N653" s="102" t="s">
        <v>2296</v>
      </c>
      <c r="O653" s="1" t="b">
        <v>0</v>
      </c>
      <c r="P653" s="102" t="s">
        <v>2462</v>
      </c>
      <c r="Q653" s="102" t="s">
        <v>167</v>
      </c>
      <c r="R653" s="104">
        <v>2902.78</v>
      </c>
      <c r="S653" s="105">
        <v>598264.79</v>
      </c>
      <c r="T653" s="102" t="s">
        <v>2297</v>
      </c>
      <c r="U653" s="104">
        <v>2612.5100000000002</v>
      </c>
      <c r="V653" s="1"/>
      <c r="W653" s="106" t="s">
        <v>2302</v>
      </c>
      <c r="X653" s="5">
        <v>43728.662604166668</v>
      </c>
      <c r="Y653" s="133">
        <f t="shared" si="10"/>
        <v>942</v>
      </c>
    </row>
    <row r="654" spans="1:25" x14ac:dyDescent="0.3">
      <c r="A654" s="101">
        <v>810</v>
      </c>
      <c r="B654" s="1" t="s">
        <v>267</v>
      </c>
      <c r="C654" s="1">
        <v>43689.749606481484</v>
      </c>
      <c r="D654" s="1" t="s">
        <v>1314</v>
      </c>
      <c r="E654" s="1" t="s">
        <v>1314</v>
      </c>
      <c r="F654" s="2">
        <v>606</v>
      </c>
      <c r="G654" s="1" t="s">
        <v>39</v>
      </c>
      <c r="H654" s="2">
        <v>988</v>
      </c>
      <c r="I654" s="1" t="s">
        <v>887</v>
      </c>
      <c r="J654" s="1" t="s">
        <v>663</v>
      </c>
      <c r="K654" s="1"/>
      <c r="L654" s="1" t="s">
        <v>2294</v>
      </c>
      <c r="M654" s="1" t="s">
        <v>2530</v>
      </c>
      <c r="N654" s="1" t="s">
        <v>2296</v>
      </c>
      <c r="O654" s="1" t="b">
        <v>0</v>
      </c>
      <c r="P654" s="1" t="s">
        <v>2321</v>
      </c>
      <c r="Q654" s="1" t="s">
        <v>167</v>
      </c>
      <c r="R654" s="1">
        <v>2047.85</v>
      </c>
      <c r="S654" s="1">
        <v>468957.65</v>
      </c>
      <c r="T654" s="1" t="s">
        <v>2297</v>
      </c>
      <c r="U654" s="1">
        <v>2047.85</v>
      </c>
      <c r="V654" s="1"/>
      <c r="W654" s="1" t="s">
        <v>2302</v>
      </c>
      <c r="X654" s="5">
        <v>43790.690567129626</v>
      </c>
      <c r="Y654" s="133">
        <f t="shared" si="10"/>
        <v>606</v>
      </c>
    </row>
    <row r="655" spans="1:25" x14ac:dyDescent="0.3">
      <c r="A655" s="101">
        <v>811</v>
      </c>
      <c r="B655" s="102" t="s">
        <v>193</v>
      </c>
      <c r="C655" s="103">
        <v>43691.745300925926</v>
      </c>
      <c r="D655" s="102" t="s">
        <v>1679</v>
      </c>
      <c r="E655" s="102" t="s">
        <v>46</v>
      </c>
      <c r="F655" s="2">
        <v>999</v>
      </c>
      <c r="G655" s="102" t="s">
        <v>55</v>
      </c>
      <c r="H655" s="2">
        <v>637</v>
      </c>
      <c r="I655" s="102" t="s">
        <v>80</v>
      </c>
      <c r="J655" s="102" t="s">
        <v>663</v>
      </c>
      <c r="K655" s="102"/>
      <c r="L655" s="102" t="s">
        <v>2307</v>
      </c>
      <c r="M655" s="102" t="s">
        <v>2531</v>
      </c>
      <c r="N655" s="102" t="s">
        <v>2296</v>
      </c>
      <c r="O655" s="1" t="b">
        <v>0</v>
      </c>
      <c r="P655" s="102" t="s">
        <v>2532</v>
      </c>
      <c r="Q655" s="102" t="s">
        <v>2533</v>
      </c>
      <c r="R655" s="104">
        <v>0</v>
      </c>
      <c r="S655" s="105">
        <v>348840</v>
      </c>
      <c r="T655" s="102" t="s">
        <v>2534</v>
      </c>
      <c r="U655" s="104">
        <v>2584</v>
      </c>
      <c r="V655" s="1"/>
      <c r="W655" s="106" t="s">
        <v>2302</v>
      </c>
      <c r="X655" s="5">
        <v>43782.679618055554</v>
      </c>
      <c r="Y655" s="133">
        <f t="shared" si="10"/>
        <v>999</v>
      </c>
    </row>
    <row r="656" spans="1:25" x14ac:dyDescent="0.3">
      <c r="A656" s="101">
        <v>812</v>
      </c>
      <c r="B656" s="102" t="s">
        <v>209</v>
      </c>
      <c r="C656" s="103">
        <v>43692.670428240737</v>
      </c>
      <c r="D656" s="102" t="s">
        <v>533</v>
      </c>
      <c r="E656" s="102" t="s">
        <v>533</v>
      </c>
      <c r="F656" s="2">
        <v>667</v>
      </c>
      <c r="G656" s="102" t="s">
        <v>39</v>
      </c>
      <c r="H656" s="2">
        <v>3001</v>
      </c>
      <c r="I656" s="102" t="s">
        <v>887</v>
      </c>
      <c r="J656" s="102" t="s">
        <v>756</v>
      </c>
      <c r="K656" s="102"/>
      <c r="L656" s="102" t="s">
        <v>2307</v>
      </c>
      <c r="M656" s="102"/>
      <c r="N656" s="102" t="s">
        <v>2296</v>
      </c>
      <c r="O656" s="1" t="b">
        <v>0</v>
      </c>
      <c r="P656" s="102" t="s">
        <v>2371</v>
      </c>
      <c r="Q656" s="102" t="s">
        <v>32</v>
      </c>
      <c r="R656" s="104">
        <v>3945.3</v>
      </c>
      <c r="S656" s="105">
        <v>813124.04</v>
      </c>
      <c r="T656" s="102" t="s">
        <v>2297</v>
      </c>
      <c r="U656" s="104">
        <v>3550.76</v>
      </c>
      <c r="V656" s="1"/>
      <c r="W656" s="106" t="s">
        <v>2302</v>
      </c>
      <c r="X656" s="5">
        <v>43941.775393518517</v>
      </c>
      <c r="Y656" s="133">
        <f t="shared" si="10"/>
        <v>667</v>
      </c>
    </row>
    <row r="657" spans="1:25" x14ac:dyDescent="0.3">
      <c r="A657" s="107">
        <v>813</v>
      </c>
      <c r="B657" s="108" t="s">
        <v>131</v>
      </c>
      <c r="C657" s="109">
        <v>43693.380682870367</v>
      </c>
      <c r="D657" s="108" t="s">
        <v>1703</v>
      </c>
      <c r="E657" s="108" t="s">
        <v>46</v>
      </c>
      <c r="F657" s="110">
        <v>1021</v>
      </c>
      <c r="G657" s="108" t="s">
        <v>85</v>
      </c>
      <c r="H657" s="110">
        <v>81</v>
      </c>
      <c r="I657" s="108" t="s">
        <v>887</v>
      </c>
      <c r="J657" s="108" t="s">
        <v>654</v>
      </c>
      <c r="K657" s="108"/>
      <c r="L657" s="108" t="s">
        <v>2307</v>
      </c>
      <c r="M657" s="108"/>
      <c r="N657" s="108" t="s">
        <v>2296</v>
      </c>
      <c r="O657" s="111" t="b">
        <v>0</v>
      </c>
      <c r="P657" s="108" t="s">
        <v>2463</v>
      </c>
      <c r="Q657" s="108" t="s">
        <v>167</v>
      </c>
      <c r="R657" s="112">
        <v>292</v>
      </c>
      <c r="S657" s="113">
        <v>0</v>
      </c>
      <c r="T657" s="108" t="s">
        <v>2455</v>
      </c>
      <c r="U657" s="112">
        <v>0</v>
      </c>
      <c r="V657" s="111"/>
      <c r="W657" s="114" t="s">
        <v>2302</v>
      </c>
      <c r="X657" s="115">
        <v>43698.575358796297</v>
      </c>
      <c r="Y657" s="133">
        <f t="shared" si="10"/>
        <v>1021</v>
      </c>
    </row>
    <row r="658" spans="1:25" x14ac:dyDescent="0.3">
      <c r="A658" s="101">
        <v>814</v>
      </c>
      <c r="B658" s="1" t="s">
        <v>287</v>
      </c>
      <c r="C658" s="1">
        <v>43693.527361111112</v>
      </c>
      <c r="D658" s="1" t="s">
        <v>932</v>
      </c>
      <c r="E658" s="1" t="s">
        <v>932</v>
      </c>
      <c r="F658" s="2">
        <v>256</v>
      </c>
      <c r="G658" s="1" t="s">
        <v>427</v>
      </c>
      <c r="H658" s="2">
        <v>990</v>
      </c>
      <c r="I658" s="1" t="s">
        <v>887</v>
      </c>
      <c r="J658" s="1" t="s">
        <v>756</v>
      </c>
      <c r="K658" s="1"/>
      <c r="L658" s="1" t="s">
        <v>2294</v>
      </c>
      <c r="M658" s="1" t="s">
        <v>2535</v>
      </c>
      <c r="N658" s="1" t="s">
        <v>2296</v>
      </c>
      <c r="O658" s="1" t="b">
        <v>0</v>
      </c>
      <c r="P658" s="1" t="s">
        <v>2343</v>
      </c>
      <c r="Q658" s="1" t="s">
        <v>167</v>
      </c>
      <c r="R658" s="1">
        <v>6286.19</v>
      </c>
      <c r="S658" s="1">
        <v>1439537.51</v>
      </c>
      <c r="T658" s="1" t="s">
        <v>2297</v>
      </c>
      <c r="U658" s="1">
        <v>6286.19</v>
      </c>
      <c r="V658" s="1"/>
      <c r="W658" s="1" t="s">
        <v>2302</v>
      </c>
      <c r="X658" s="5">
        <v>43741.489004629628</v>
      </c>
      <c r="Y658" s="133">
        <f t="shared" si="10"/>
        <v>256</v>
      </c>
    </row>
    <row r="659" spans="1:25" x14ac:dyDescent="0.3">
      <c r="A659" s="101">
        <v>815</v>
      </c>
      <c r="B659" s="102" t="s">
        <v>205</v>
      </c>
      <c r="C659" s="103">
        <v>43693.555381944447</v>
      </c>
      <c r="D659" s="102" t="s">
        <v>589</v>
      </c>
      <c r="E659" s="102" t="s">
        <v>589</v>
      </c>
      <c r="F659" s="2">
        <v>880</v>
      </c>
      <c r="G659" s="102" t="s">
        <v>427</v>
      </c>
      <c r="H659" s="2">
        <v>930</v>
      </c>
      <c r="I659" s="102" t="s">
        <v>887</v>
      </c>
      <c r="J659" s="102" t="s">
        <v>654</v>
      </c>
      <c r="K659" s="102"/>
      <c r="L659" s="102" t="s">
        <v>2307</v>
      </c>
      <c r="M659" s="102"/>
      <c r="N659" s="102" t="s">
        <v>2296</v>
      </c>
      <c r="O659" s="1" t="b">
        <v>0</v>
      </c>
      <c r="P659" s="102" t="s">
        <v>2343</v>
      </c>
      <c r="Q659" s="102" t="s">
        <v>167</v>
      </c>
      <c r="R659" s="104">
        <v>4773.62</v>
      </c>
      <c r="S659" s="105">
        <v>1093158.98</v>
      </c>
      <c r="T659" s="102" t="s">
        <v>2297</v>
      </c>
      <c r="U659" s="104">
        <v>4773.62</v>
      </c>
      <c r="V659" s="1"/>
      <c r="W659" s="106" t="s">
        <v>2302</v>
      </c>
      <c r="X659" s="5">
        <v>43768.541412037041</v>
      </c>
      <c r="Y659" s="133">
        <f t="shared" si="10"/>
        <v>880</v>
      </c>
    </row>
    <row r="660" spans="1:25" x14ac:dyDescent="0.3">
      <c r="A660" s="107">
        <v>816</v>
      </c>
      <c r="B660" s="108" t="s">
        <v>341</v>
      </c>
      <c r="C660" s="109">
        <v>43693.673252314817</v>
      </c>
      <c r="D660" s="108" t="s">
        <v>1355</v>
      </c>
      <c r="E660" s="108" t="s">
        <v>46</v>
      </c>
      <c r="F660" s="110">
        <v>657</v>
      </c>
      <c r="G660" s="108" t="s">
        <v>123</v>
      </c>
      <c r="H660" s="110">
        <v>890</v>
      </c>
      <c r="I660" s="108" t="s">
        <v>887</v>
      </c>
      <c r="J660" s="108" t="s">
        <v>654</v>
      </c>
      <c r="K660" s="108"/>
      <c r="L660" s="108" t="s">
        <v>2307</v>
      </c>
      <c r="M660" s="108"/>
      <c r="N660" s="108" t="s">
        <v>2296</v>
      </c>
      <c r="O660" s="111" t="b">
        <v>0</v>
      </c>
      <c r="P660" s="108" t="s">
        <v>2321</v>
      </c>
      <c r="Q660" s="108" t="s">
        <v>32</v>
      </c>
      <c r="R660" s="112">
        <v>247</v>
      </c>
      <c r="S660" s="113">
        <v>50906.7</v>
      </c>
      <c r="T660" s="108" t="s">
        <v>2297</v>
      </c>
      <c r="U660" s="112">
        <v>222.3</v>
      </c>
      <c r="V660" s="111"/>
      <c r="W660" s="114" t="s">
        <v>2302</v>
      </c>
      <c r="X660" s="115">
        <v>43761.486597222225</v>
      </c>
      <c r="Y660" s="133">
        <f t="shared" si="10"/>
        <v>657</v>
      </c>
    </row>
    <row r="661" spans="1:25" x14ac:dyDescent="0.3">
      <c r="A661" s="101">
        <v>817</v>
      </c>
      <c r="B661" s="102" t="s">
        <v>282</v>
      </c>
      <c r="C661" s="103">
        <v>43693.688333333332</v>
      </c>
      <c r="D661" s="102" t="s">
        <v>898</v>
      </c>
      <c r="E661" s="102" t="s">
        <v>46</v>
      </c>
      <c r="F661" s="2">
        <v>234</v>
      </c>
      <c r="G661" s="102" t="s">
        <v>674</v>
      </c>
      <c r="H661" s="2">
        <v>672</v>
      </c>
      <c r="I661" s="102" t="s">
        <v>887</v>
      </c>
      <c r="J661" s="102" t="s">
        <v>2293</v>
      </c>
      <c r="K661" s="102"/>
      <c r="L661" s="102" t="s">
        <v>2294</v>
      </c>
      <c r="M661" s="102" t="s">
        <v>2375</v>
      </c>
      <c r="N661" s="102" t="s">
        <v>2296</v>
      </c>
      <c r="O661" s="1" t="b">
        <v>0</v>
      </c>
      <c r="P661" s="102" t="s">
        <v>2387</v>
      </c>
      <c r="Q661" s="102" t="s">
        <v>2319</v>
      </c>
      <c r="R661" s="104">
        <v>0</v>
      </c>
      <c r="S661" s="105">
        <v>0</v>
      </c>
      <c r="T661" s="102" t="s">
        <v>2329</v>
      </c>
      <c r="U661" s="104">
        <v>0</v>
      </c>
      <c r="V661" s="1"/>
      <c r="W661" s="106" t="s">
        <v>2302</v>
      </c>
      <c r="X661" s="5">
        <v>43762.687361111108</v>
      </c>
      <c r="Y661" s="133">
        <f t="shared" si="10"/>
        <v>234</v>
      </c>
    </row>
    <row r="662" spans="1:25" x14ac:dyDescent="0.3">
      <c r="A662" s="101">
        <v>818</v>
      </c>
      <c r="B662" s="102" t="s">
        <v>87</v>
      </c>
      <c r="C662" s="103">
        <v>43693.745729166665</v>
      </c>
      <c r="D662" s="102" t="s">
        <v>1608</v>
      </c>
      <c r="E662" s="102" t="s">
        <v>1608</v>
      </c>
      <c r="F662" s="2">
        <v>919</v>
      </c>
      <c r="G662" s="102" t="s">
        <v>85</v>
      </c>
      <c r="H662" s="2">
        <v>977</v>
      </c>
      <c r="I662" s="102" t="s">
        <v>887</v>
      </c>
      <c r="J662" s="102" t="s">
        <v>663</v>
      </c>
      <c r="K662" s="102"/>
      <c r="L662" s="102" t="s">
        <v>2307</v>
      </c>
      <c r="M662" s="102"/>
      <c r="N662" s="102" t="s">
        <v>2296</v>
      </c>
      <c r="O662" s="1" t="b">
        <v>0</v>
      </c>
      <c r="P662" s="102" t="s">
        <v>2463</v>
      </c>
      <c r="Q662" s="102" t="s">
        <v>167</v>
      </c>
      <c r="R662" s="104">
        <v>1800</v>
      </c>
      <c r="S662" s="105">
        <v>412200</v>
      </c>
      <c r="T662" s="102" t="s">
        <v>2297</v>
      </c>
      <c r="U662" s="104">
        <v>1800</v>
      </c>
      <c r="V662" s="1"/>
      <c r="W662" s="106" t="s">
        <v>2302</v>
      </c>
      <c r="X662" s="5">
        <v>44013.458553240744</v>
      </c>
      <c r="Y662" s="133">
        <f t="shared" si="10"/>
        <v>919</v>
      </c>
    </row>
    <row r="663" spans="1:25" x14ac:dyDescent="0.3">
      <c r="A663" s="101">
        <v>819</v>
      </c>
      <c r="B663" s="102" t="s">
        <v>310</v>
      </c>
      <c r="C663" s="103">
        <v>43696.72378472222</v>
      </c>
      <c r="D663" s="102" t="s">
        <v>535</v>
      </c>
      <c r="E663" s="102" t="s">
        <v>535</v>
      </c>
      <c r="F663" s="2">
        <v>674</v>
      </c>
      <c r="G663" s="102" t="s">
        <v>85</v>
      </c>
      <c r="H663" s="2">
        <v>813</v>
      </c>
      <c r="I663" s="102" t="s">
        <v>887</v>
      </c>
      <c r="J663" s="102" t="s">
        <v>663</v>
      </c>
      <c r="K663" s="102"/>
      <c r="L663" s="102" t="s">
        <v>2294</v>
      </c>
      <c r="M663" s="102" t="s">
        <v>2492</v>
      </c>
      <c r="N663" s="102" t="s">
        <v>2296</v>
      </c>
      <c r="O663" s="1" t="b">
        <v>0</v>
      </c>
      <c r="P663" s="102" t="s">
        <v>2321</v>
      </c>
      <c r="Q663" s="102" t="s">
        <v>167</v>
      </c>
      <c r="R663" s="104">
        <v>40</v>
      </c>
      <c r="S663" s="105">
        <v>9160</v>
      </c>
      <c r="T663" s="102" t="s">
        <v>2297</v>
      </c>
      <c r="U663" s="104">
        <v>40</v>
      </c>
      <c r="V663" s="106"/>
      <c r="W663" s="106" t="s">
        <v>2302</v>
      </c>
      <c r="X663" s="5">
        <v>43759.556192129632</v>
      </c>
      <c r="Y663" s="133">
        <f t="shared" si="10"/>
        <v>674</v>
      </c>
    </row>
    <row r="664" spans="1:25" x14ac:dyDescent="0.3">
      <c r="A664" s="101">
        <v>820</v>
      </c>
      <c r="B664" s="102" t="s">
        <v>126</v>
      </c>
      <c r="C664" s="103">
        <v>43697.47997685185</v>
      </c>
      <c r="D664" s="102" t="s">
        <v>1685</v>
      </c>
      <c r="E664" s="102" t="s">
        <v>46</v>
      </c>
      <c r="F664" s="2">
        <v>1003</v>
      </c>
      <c r="G664" s="102" t="s">
        <v>123</v>
      </c>
      <c r="H664" s="2">
        <v>2021</v>
      </c>
      <c r="I664" s="102" t="s">
        <v>887</v>
      </c>
      <c r="J664" s="102" t="s">
        <v>663</v>
      </c>
      <c r="K664" s="102"/>
      <c r="L664" s="102" t="s">
        <v>2307</v>
      </c>
      <c r="M664" s="102"/>
      <c r="N664" s="102" t="s">
        <v>2296</v>
      </c>
      <c r="O664" s="1" t="b">
        <v>0</v>
      </c>
      <c r="P664" s="102" t="s">
        <v>2387</v>
      </c>
      <c r="Q664" s="102" t="s">
        <v>167</v>
      </c>
      <c r="R664" s="104">
        <v>631.66999999999996</v>
      </c>
      <c r="S664" s="105">
        <v>115722.86</v>
      </c>
      <c r="T664" s="102" t="s">
        <v>2297</v>
      </c>
      <c r="U664" s="104">
        <v>505.34</v>
      </c>
      <c r="V664" s="1"/>
      <c r="W664" s="106" t="s">
        <v>2302</v>
      </c>
      <c r="X664" s="5">
        <v>43755.663587962961</v>
      </c>
      <c r="Y664" s="133">
        <f t="shared" si="10"/>
        <v>1003</v>
      </c>
    </row>
    <row r="665" spans="1:25" x14ac:dyDescent="0.3">
      <c r="A665" s="107">
        <v>823</v>
      </c>
      <c r="B665" s="108" t="s">
        <v>2419</v>
      </c>
      <c r="C665" s="109">
        <v>43698.475532407407</v>
      </c>
      <c r="D665" s="108" t="s">
        <v>2536</v>
      </c>
      <c r="E665" s="108" t="s">
        <v>46</v>
      </c>
      <c r="F665" s="110">
        <v>1032</v>
      </c>
      <c r="G665" s="108" t="s">
        <v>148</v>
      </c>
      <c r="H665" s="110">
        <v>960.1</v>
      </c>
      <c r="I665" s="108" t="s">
        <v>887</v>
      </c>
      <c r="J665" s="108" t="s">
        <v>1439</v>
      </c>
      <c r="K665" s="108"/>
      <c r="L665" s="108" t="s">
        <v>2307</v>
      </c>
      <c r="M665" s="108"/>
      <c r="N665" s="108" t="s">
        <v>2296</v>
      </c>
      <c r="O665" s="111" t="b">
        <v>0</v>
      </c>
      <c r="P665" s="108" t="s">
        <v>2463</v>
      </c>
      <c r="Q665" s="108" t="s">
        <v>63</v>
      </c>
      <c r="R665" s="112">
        <v>3281</v>
      </c>
      <c r="S665" s="113">
        <v>676214.1</v>
      </c>
      <c r="T665" s="108" t="s">
        <v>2297</v>
      </c>
      <c r="U665" s="112">
        <v>2952.9</v>
      </c>
      <c r="V665" s="111"/>
      <c r="W665" s="114" t="s">
        <v>2302</v>
      </c>
      <c r="X665" s="115">
        <v>43805.672210648147</v>
      </c>
      <c r="Y665" s="133">
        <f t="shared" si="10"/>
        <v>1032</v>
      </c>
    </row>
    <row r="666" spans="1:25" x14ac:dyDescent="0.3">
      <c r="A666" s="101">
        <v>824</v>
      </c>
      <c r="B666" s="102" t="s">
        <v>87</v>
      </c>
      <c r="C666" s="103">
        <v>43698.501817129632</v>
      </c>
      <c r="D666" s="102" t="s">
        <v>1708</v>
      </c>
      <c r="E666" s="102" t="s">
        <v>6521</v>
      </c>
      <c r="F666" s="2">
        <v>1025</v>
      </c>
      <c r="G666" s="102" t="s">
        <v>85</v>
      </c>
      <c r="H666" s="2">
        <v>881</v>
      </c>
      <c r="I666" s="102" t="s">
        <v>887</v>
      </c>
      <c r="J666" s="102" t="s">
        <v>756</v>
      </c>
      <c r="K666" s="102"/>
      <c r="L666" s="102" t="s">
        <v>2307</v>
      </c>
      <c r="M666" s="102"/>
      <c r="N666" s="102" t="s">
        <v>2296</v>
      </c>
      <c r="O666" s="1" t="b">
        <v>0</v>
      </c>
      <c r="P666" s="102" t="s">
        <v>2463</v>
      </c>
      <c r="Q666" s="102" t="s">
        <v>167</v>
      </c>
      <c r="R666" s="104">
        <v>3592</v>
      </c>
      <c r="S666" s="105">
        <v>740311.2</v>
      </c>
      <c r="T666" s="102" t="s">
        <v>2297</v>
      </c>
      <c r="U666" s="104">
        <v>3232.8</v>
      </c>
      <c r="V666" s="1"/>
      <c r="W666" s="106" t="s">
        <v>2302</v>
      </c>
      <c r="X666" s="5">
        <v>44055.773530092592</v>
      </c>
      <c r="Y666" s="133">
        <f t="shared" si="10"/>
        <v>1025</v>
      </c>
    </row>
    <row r="667" spans="1:25" x14ac:dyDescent="0.3">
      <c r="A667" s="101">
        <v>825</v>
      </c>
      <c r="B667" s="102" t="s">
        <v>234</v>
      </c>
      <c r="C667" s="103">
        <v>43698.505740740744</v>
      </c>
      <c r="D667" s="102" t="s">
        <v>1559</v>
      </c>
      <c r="E667" s="102" t="s">
        <v>46</v>
      </c>
      <c r="F667" s="2">
        <v>853</v>
      </c>
      <c r="G667" s="102" t="s">
        <v>39</v>
      </c>
      <c r="H667" s="2">
        <v>621</v>
      </c>
      <c r="I667" s="102" t="s">
        <v>887</v>
      </c>
      <c r="J667" s="102" t="s">
        <v>654</v>
      </c>
      <c r="K667" s="102"/>
      <c r="L667" s="102" t="s">
        <v>2294</v>
      </c>
      <c r="M667" s="102" t="s">
        <v>2537</v>
      </c>
      <c r="N667" s="102" t="s">
        <v>2296</v>
      </c>
      <c r="O667" s="1" t="b">
        <v>0</v>
      </c>
      <c r="P667" s="102" t="s">
        <v>2343</v>
      </c>
      <c r="Q667" s="102" t="s">
        <v>32</v>
      </c>
      <c r="R667" s="104">
        <v>454.48</v>
      </c>
      <c r="S667" s="105"/>
      <c r="T667" s="102" t="s">
        <v>2455</v>
      </c>
      <c r="U667" s="104"/>
      <c r="V667" s="1"/>
      <c r="W667" s="106" t="s">
        <v>2302</v>
      </c>
      <c r="X667" s="5">
        <v>43901.650891203702</v>
      </c>
      <c r="Y667" s="133">
        <f t="shared" si="10"/>
        <v>853</v>
      </c>
    </row>
    <row r="668" spans="1:25" x14ac:dyDescent="0.3">
      <c r="A668" s="101">
        <v>826</v>
      </c>
      <c r="B668" s="102" t="s">
        <v>87</v>
      </c>
      <c r="C668" s="103">
        <v>43698.511712962965</v>
      </c>
      <c r="D668" s="102" t="s">
        <v>499</v>
      </c>
      <c r="E668" s="102" t="s">
        <v>499</v>
      </c>
      <c r="F668" s="2">
        <v>577</v>
      </c>
      <c r="G668" s="102" t="s">
        <v>39</v>
      </c>
      <c r="H668" s="2">
        <v>781</v>
      </c>
      <c r="I668" s="102" t="s">
        <v>887</v>
      </c>
      <c r="J668" s="102" t="s">
        <v>663</v>
      </c>
      <c r="K668" s="102"/>
      <c r="L668" s="102" t="s">
        <v>2307</v>
      </c>
      <c r="M668" s="102"/>
      <c r="N668" s="102" t="s">
        <v>2296</v>
      </c>
      <c r="O668" s="1" t="b">
        <v>0</v>
      </c>
      <c r="P668" s="102" t="s">
        <v>2463</v>
      </c>
      <c r="Q668" s="102" t="s">
        <v>32</v>
      </c>
      <c r="R668" s="104">
        <v>9015.5</v>
      </c>
      <c r="S668" s="105">
        <v>2064549.5</v>
      </c>
      <c r="T668" s="102" t="s">
        <v>2297</v>
      </c>
      <c r="U668" s="104">
        <v>9015.5</v>
      </c>
      <c r="V668" s="1"/>
      <c r="W668" s="106" t="s">
        <v>2302</v>
      </c>
      <c r="X668" s="5">
        <v>43853.673807870371</v>
      </c>
      <c r="Y668" s="133">
        <f t="shared" si="10"/>
        <v>577</v>
      </c>
    </row>
    <row r="669" spans="1:25" x14ac:dyDescent="0.3">
      <c r="A669" s="101">
        <v>827</v>
      </c>
      <c r="B669" s="102" t="s">
        <v>267</v>
      </c>
      <c r="C669" s="103">
        <v>43698.594976851855</v>
      </c>
      <c r="D669" s="102" t="s">
        <v>1334</v>
      </c>
      <c r="E669" s="102" t="s">
        <v>1334</v>
      </c>
      <c r="F669" s="2">
        <v>630</v>
      </c>
      <c r="G669" s="102" t="s">
        <v>39</v>
      </c>
      <c r="H669" s="2">
        <v>53</v>
      </c>
      <c r="I669" s="102" t="s">
        <v>887</v>
      </c>
      <c r="J669" s="102" t="s">
        <v>756</v>
      </c>
      <c r="K669" s="102"/>
      <c r="L669" s="102" t="s">
        <v>2307</v>
      </c>
      <c r="M669" s="102"/>
      <c r="N669" s="102" t="s">
        <v>2296</v>
      </c>
      <c r="O669" s="1" t="b">
        <v>1</v>
      </c>
      <c r="P669" s="102" t="s">
        <v>2321</v>
      </c>
      <c r="Q669" s="102" t="s">
        <v>32</v>
      </c>
      <c r="R669" s="104">
        <v>5508.1</v>
      </c>
      <c r="S669" s="105">
        <v>1261354.8999999999</v>
      </c>
      <c r="T669" s="102" t="s">
        <v>2297</v>
      </c>
      <c r="U669" s="104">
        <v>5508.1</v>
      </c>
      <c r="V669" s="1"/>
      <c r="W669" s="106" t="s">
        <v>2302</v>
      </c>
      <c r="X669" s="5">
        <v>44063.542592592596</v>
      </c>
      <c r="Y669" s="133">
        <f t="shared" si="10"/>
        <v>630</v>
      </c>
    </row>
    <row r="670" spans="1:25" x14ac:dyDescent="0.3">
      <c r="A670" s="107">
        <v>828</v>
      </c>
      <c r="B670" s="108" t="s">
        <v>75</v>
      </c>
      <c r="C670" s="109">
        <v>43698.669918981483</v>
      </c>
      <c r="D670" s="108" t="s">
        <v>1501</v>
      </c>
      <c r="E670" s="108" t="s">
        <v>46</v>
      </c>
      <c r="F670" s="110">
        <v>797</v>
      </c>
      <c r="G670" s="108" t="s">
        <v>39</v>
      </c>
      <c r="H670" s="110">
        <v>919</v>
      </c>
      <c r="I670" s="108" t="s">
        <v>887</v>
      </c>
      <c r="J670" s="108" t="s">
        <v>654</v>
      </c>
      <c r="K670" s="108"/>
      <c r="L670" s="108" t="s">
        <v>2294</v>
      </c>
      <c r="M670" s="108"/>
      <c r="N670" s="108" t="s">
        <v>2296</v>
      </c>
      <c r="O670" s="111" t="b">
        <v>0</v>
      </c>
      <c r="P670" s="108" t="s">
        <v>2343</v>
      </c>
      <c r="Q670" s="108" t="s">
        <v>32</v>
      </c>
      <c r="R670" s="112">
        <v>1580.8</v>
      </c>
      <c r="S670" s="113">
        <v>325802.88</v>
      </c>
      <c r="T670" s="108" t="s">
        <v>2297</v>
      </c>
      <c r="U670" s="112">
        <v>1422.72</v>
      </c>
      <c r="V670" s="111"/>
      <c r="W670" s="114" t="s">
        <v>2302</v>
      </c>
      <c r="X670" s="115">
        <v>43746.707905092589</v>
      </c>
      <c r="Y670" s="133">
        <f t="shared" si="10"/>
        <v>797</v>
      </c>
    </row>
    <row r="671" spans="1:25" x14ac:dyDescent="0.3">
      <c r="A671" s="101">
        <v>830</v>
      </c>
      <c r="B671" s="102" t="s">
        <v>365</v>
      </c>
      <c r="C671" s="103">
        <v>43699.734537037039</v>
      </c>
      <c r="D671" s="102" t="s">
        <v>669</v>
      </c>
      <c r="E671" s="102" t="s">
        <v>669</v>
      </c>
      <c r="F671" s="2">
        <v>23</v>
      </c>
      <c r="G671" s="102" t="s">
        <v>55</v>
      </c>
      <c r="H671" s="2">
        <v>2235</v>
      </c>
      <c r="I671" s="102" t="s">
        <v>887</v>
      </c>
      <c r="J671" s="102" t="s">
        <v>663</v>
      </c>
      <c r="K671" s="102"/>
      <c r="L671" s="102" t="s">
        <v>2307</v>
      </c>
      <c r="M671" s="102"/>
      <c r="N671" s="102" t="s">
        <v>2296</v>
      </c>
      <c r="O671" s="1" t="b">
        <v>0</v>
      </c>
      <c r="P671" s="102" t="s">
        <v>2463</v>
      </c>
      <c r="Q671" s="102" t="s">
        <v>32</v>
      </c>
      <c r="R671" s="104">
        <v>22705.08</v>
      </c>
      <c r="S671" s="105">
        <v>5199463.32</v>
      </c>
      <c r="T671" s="102" t="s">
        <v>2297</v>
      </c>
      <c r="U671" s="104">
        <v>22705.08</v>
      </c>
      <c r="V671" s="1"/>
      <c r="W671" s="106" t="s">
        <v>2328</v>
      </c>
      <c r="X671" s="5">
        <v>43784.51972222222</v>
      </c>
      <c r="Y671" s="133">
        <f t="shared" si="10"/>
        <v>23</v>
      </c>
    </row>
    <row r="672" spans="1:25" x14ac:dyDescent="0.3">
      <c r="A672" s="101">
        <v>831</v>
      </c>
      <c r="B672" s="102" t="s">
        <v>428</v>
      </c>
      <c r="C672" s="103">
        <v>43699.75203703704</v>
      </c>
      <c r="D672" s="102" t="s">
        <v>1469</v>
      </c>
      <c r="E672" s="102" t="s">
        <v>46</v>
      </c>
      <c r="F672" s="2">
        <v>772</v>
      </c>
      <c r="G672" s="102" t="s">
        <v>39</v>
      </c>
      <c r="H672" s="2">
        <v>3007</v>
      </c>
      <c r="I672" s="102" t="s">
        <v>183</v>
      </c>
      <c r="J672" s="102" t="s">
        <v>663</v>
      </c>
      <c r="K672" s="102"/>
      <c r="L672" s="102" t="s">
        <v>2294</v>
      </c>
      <c r="M672" s="102"/>
      <c r="N672" s="102" t="s">
        <v>2296</v>
      </c>
      <c r="O672" s="1" t="b">
        <v>0</v>
      </c>
      <c r="P672" s="102" t="s">
        <v>2471</v>
      </c>
      <c r="Q672" s="102" t="s">
        <v>2319</v>
      </c>
      <c r="R672" s="104">
        <v>0</v>
      </c>
      <c r="S672" s="105">
        <v>0</v>
      </c>
      <c r="T672" s="102" t="s">
        <v>2297</v>
      </c>
      <c r="U672" s="104">
        <v>0</v>
      </c>
      <c r="V672" s="1"/>
      <c r="W672" s="106" t="s">
        <v>2458</v>
      </c>
      <c r="X672" s="5">
        <v>43699.75582175926</v>
      </c>
      <c r="Y672" s="133">
        <f t="shared" si="10"/>
        <v>772</v>
      </c>
    </row>
    <row r="673" spans="1:25" x14ac:dyDescent="0.3">
      <c r="A673" s="101">
        <v>832</v>
      </c>
      <c r="B673" s="102" t="s">
        <v>282</v>
      </c>
      <c r="C673" s="103">
        <v>43699.800428240742</v>
      </c>
      <c r="D673" s="102" t="s">
        <v>1494</v>
      </c>
      <c r="E673" s="102" t="s">
        <v>46</v>
      </c>
      <c r="F673" s="2">
        <v>791</v>
      </c>
      <c r="G673" s="102" t="s">
        <v>41</v>
      </c>
      <c r="H673" s="2">
        <v>3006</v>
      </c>
      <c r="I673" s="102" t="s">
        <v>887</v>
      </c>
      <c r="J673" s="102" t="s">
        <v>182</v>
      </c>
      <c r="K673" s="102"/>
      <c r="L673" s="102" t="s">
        <v>2294</v>
      </c>
      <c r="M673" s="102" t="s">
        <v>2538</v>
      </c>
      <c r="N673" s="102" t="s">
        <v>2296</v>
      </c>
      <c r="O673" s="1" t="b">
        <v>0</v>
      </c>
      <c r="P673" s="102" t="s">
        <v>2387</v>
      </c>
      <c r="Q673" s="102" t="s">
        <v>167</v>
      </c>
      <c r="R673" s="104">
        <v>240</v>
      </c>
      <c r="S673" s="105">
        <v>54960</v>
      </c>
      <c r="T673" s="102" t="s">
        <v>2297</v>
      </c>
      <c r="U673" s="104">
        <v>240</v>
      </c>
      <c r="V673" s="1"/>
      <c r="W673" s="106" t="s">
        <v>2302</v>
      </c>
      <c r="X673" s="5">
        <v>43718.712800925925</v>
      </c>
      <c r="Y673" s="133">
        <f t="shared" si="10"/>
        <v>791</v>
      </c>
    </row>
    <row r="674" spans="1:25" x14ac:dyDescent="0.3">
      <c r="A674" s="101">
        <v>833</v>
      </c>
      <c r="B674" s="102" t="s">
        <v>75</v>
      </c>
      <c r="C674" s="103">
        <v>43700.406527777777</v>
      </c>
      <c r="D674" s="102" t="s">
        <v>72</v>
      </c>
      <c r="E674" s="102" t="s">
        <v>72</v>
      </c>
      <c r="F674" s="2">
        <v>1024</v>
      </c>
      <c r="G674" s="102" t="s">
        <v>39</v>
      </c>
      <c r="H674" s="2">
        <v>919</v>
      </c>
      <c r="I674" s="102" t="s">
        <v>887</v>
      </c>
      <c r="J674" s="102" t="s">
        <v>654</v>
      </c>
      <c r="K674" s="102"/>
      <c r="L674" s="102" t="s">
        <v>2307</v>
      </c>
      <c r="M674" s="102"/>
      <c r="N674" s="102" t="s">
        <v>2296</v>
      </c>
      <c r="O674" s="1" t="b">
        <v>0</v>
      </c>
      <c r="P674" s="102" t="s">
        <v>2343</v>
      </c>
      <c r="Q674" s="102" t="s">
        <v>167</v>
      </c>
      <c r="R674" s="104">
        <v>2616</v>
      </c>
      <c r="S674" s="105">
        <v>539157.6</v>
      </c>
      <c r="T674" s="102" t="s">
        <v>2297</v>
      </c>
      <c r="U674" s="104">
        <v>2354.4</v>
      </c>
      <c r="V674" s="1"/>
      <c r="W674" s="106" t="s">
        <v>2302</v>
      </c>
      <c r="X674" s="5">
        <v>43768.525995370372</v>
      </c>
      <c r="Y674" s="133">
        <f t="shared" si="10"/>
        <v>1024</v>
      </c>
    </row>
    <row r="675" spans="1:25" x14ac:dyDescent="0.3">
      <c r="A675" s="107">
        <v>834</v>
      </c>
      <c r="B675" s="108" t="s">
        <v>126</v>
      </c>
      <c r="C675" s="109">
        <v>43700.450219907405</v>
      </c>
      <c r="D675" s="108" t="s">
        <v>451</v>
      </c>
      <c r="E675" s="108" t="s">
        <v>46</v>
      </c>
      <c r="F675" s="110">
        <v>390</v>
      </c>
      <c r="G675" s="108" t="s">
        <v>123</v>
      </c>
      <c r="H675" s="110">
        <v>700</v>
      </c>
      <c r="I675" s="108" t="s">
        <v>887</v>
      </c>
      <c r="J675" s="108" t="s">
        <v>756</v>
      </c>
      <c r="K675" s="108"/>
      <c r="L675" s="108" t="s">
        <v>2294</v>
      </c>
      <c r="M675" s="108" t="s">
        <v>2539</v>
      </c>
      <c r="N675" s="108" t="s">
        <v>2296</v>
      </c>
      <c r="O675" s="111" t="b">
        <v>0</v>
      </c>
      <c r="P675" s="108" t="s">
        <v>2387</v>
      </c>
      <c r="Q675" s="108" t="s">
        <v>32</v>
      </c>
      <c r="R675" s="112">
        <v>14828.27</v>
      </c>
      <c r="S675" s="113">
        <v>3395673.83</v>
      </c>
      <c r="T675" s="108" t="s">
        <v>2297</v>
      </c>
      <c r="U675" s="112">
        <v>14828.27</v>
      </c>
      <c r="V675" s="111"/>
      <c r="W675" s="114" t="s">
        <v>2328</v>
      </c>
      <c r="X675" s="115">
        <v>43784.700682870367</v>
      </c>
      <c r="Y675" s="133">
        <f t="shared" si="10"/>
        <v>390</v>
      </c>
    </row>
    <row r="676" spans="1:25" x14ac:dyDescent="0.3">
      <c r="A676" s="101">
        <v>836</v>
      </c>
      <c r="B676" s="1" t="s">
        <v>297</v>
      </c>
      <c r="C676" s="1">
        <v>43703.834699074076</v>
      </c>
      <c r="D676" s="1" t="s">
        <v>526</v>
      </c>
      <c r="E676" s="1" t="s">
        <v>526</v>
      </c>
      <c r="F676" s="2">
        <v>621</v>
      </c>
      <c r="G676" s="1" t="s">
        <v>123</v>
      </c>
      <c r="H676" s="2">
        <v>2079</v>
      </c>
      <c r="I676" s="1" t="s">
        <v>887</v>
      </c>
      <c r="J676" s="1" t="s">
        <v>663</v>
      </c>
      <c r="K676" s="1"/>
      <c r="L676" s="1" t="s">
        <v>2294</v>
      </c>
      <c r="M676" s="1" t="s">
        <v>2540</v>
      </c>
      <c r="N676" s="1" t="s">
        <v>2296</v>
      </c>
      <c r="O676" s="1" t="b">
        <v>0</v>
      </c>
      <c r="P676" s="1" t="s">
        <v>2387</v>
      </c>
      <c r="Q676" s="1" t="s">
        <v>32</v>
      </c>
      <c r="R676" s="1">
        <v>1216.95</v>
      </c>
      <c r="S676" s="1">
        <v>222945.24</v>
      </c>
      <c r="T676" s="1" t="s">
        <v>2297</v>
      </c>
      <c r="U676" s="1">
        <v>973.56</v>
      </c>
      <c r="V676" s="1"/>
      <c r="W676" s="1" t="s">
        <v>2302</v>
      </c>
      <c r="X676" s="5">
        <v>43746.460416666669</v>
      </c>
      <c r="Y676" s="133">
        <f t="shared" si="10"/>
        <v>621</v>
      </c>
    </row>
    <row r="677" spans="1:25" x14ac:dyDescent="0.3">
      <c r="A677" s="101">
        <v>837</v>
      </c>
      <c r="B677" s="102" t="s">
        <v>310</v>
      </c>
      <c r="C677" s="103">
        <v>43704.689583333333</v>
      </c>
      <c r="D677" s="102" t="s">
        <v>485</v>
      </c>
      <c r="E677" s="102" t="s">
        <v>485</v>
      </c>
      <c r="F677" s="2">
        <v>537</v>
      </c>
      <c r="G677" s="102" t="s">
        <v>85</v>
      </c>
      <c r="H677" s="2">
        <v>641</v>
      </c>
      <c r="I677" s="102" t="s">
        <v>887</v>
      </c>
      <c r="J677" s="102" t="s">
        <v>654</v>
      </c>
      <c r="K677" s="102"/>
      <c r="L677" s="102" t="s">
        <v>2294</v>
      </c>
      <c r="M677" s="102" t="s">
        <v>2491</v>
      </c>
      <c r="N677" s="102" t="s">
        <v>2296</v>
      </c>
      <c r="O677" s="1" t="b">
        <v>0</v>
      </c>
      <c r="P677" s="102" t="s">
        <v>2321</v>
      </c>
      <c r="Q677" s="102" t="s">
        <v>167</v>
      </c>
      <c r="R677" s="104">
        <v>385</v>
      </c>
      <c r="S677" s="105">
        <v>88165</v>
      </c>
      <c r="T677" s="102" t="s">
        <v>2297</v>
      </c>
      <c r="U677" s="104">
        <v>385</v>
      </c>
      <c r="V677" s="1"/>
      <c r="W677" s="106" t="s">
        <v>2302</v>
      </c>
      <c r="X677" s="5">
        <v>43791.404606481483</v>
      </c>
      <c r="Y677" s="133">
        <f t="shared" si="10"/>
        <v>537</v>
      </c>
    </row>
    <row r="678" spans="1:25" x14ac:dyDescent="0.3">
      <c r="A678" s="101">
        <v>838</v>
      </c>
      <c r="B678" s="1" t="s">
        <v>267</v>
      </c>
      <c r="C678" s="1">
        <v>43706.805717592593</v>
      </c>
      <c r="D678" s="1" t="s">
        <v>2380</v>
      </c>
      <c r="E678" s="1" t="s">
        <v>964</v>
      </c>
      <c r="F678" s="2">
        <v>287</v>
      </c>
      <c r="G678" s="1" t="s">
        <v>477</v>
      </c>
      <c r="H678" s="2">
        <v>980</v>
      </c>
      <c r="I678" s="1" t="s">
        <v>887</v>
      </c>
      <c r="J678" s="1" t="s">
        <v>756</v>
      </c>
      <c r="K678" s="1"/>
      <c r="L678" s="1" t="s">
        <v>2294</v>
      </c>
      <c r="M678" s="1" t="s">
        <v>2541</v>
      </c>
      <c r="N678" s="1" t="s">
        <v>2296</v>
      </c>
      <c r="O678" s="1" t="b">
        <v>1</v>
      </c>
      <c r="P678" s="1" t="s">
        <v>2321</v>
      </c>
      <c r="Q678" s="1" t="s">
        <v>32</v>
      </c>
      <c r="R678" s="1">
        <v>1326.52</v>
      </c>
      <c r="S678" s="1">
        <v>273393.94</v>
      </c>
      <c r="T678" s="1" t="s">
        <v>2297</v>
      </c>
      <c r="U678" s="1">
        <v>1193.8599999999999</v>
      </c>
      <c r="V678" s="1"/>
      <c r="W678" s="1" t="s">
        <v>2302</v>
      </c>
      <c r="X678" s="5">
        <v>43986.486157407409</v>
      </c>
      <c r="Y678" s="133">
        <f t="shared" si="10"/>
        <v>287</v>
      </c>
    </row>
    <row r="679" spans="1:25" x14ac:dyDescent="0.3">
      <c r="A679" s="101">
        <v>839</v>
      </c>
      <c r="B679" s="102" t="s">
        <v>341</v>
      </c>
      <c r="C679" s="103">
        <v>43707.40488425926</v>
      </c>
      <c r="D679" s="102" t="s">
        <v>385</v>
      </c>
      <c r="E679" s="102" t="s">
        <v>385</v>
      </c>
      <c r="F679" s="2">
        <v>258</v>
      </c>
      <c r="G679" s="102" t="s">
        <v>477</v>
      </c>
      <c r="H679" s="2">
        <v>698</v>
      </c>
      <c r="I679" s="102" t="s">
        <v>887</v>
      </c>
      <c r="J679" s="102" t="s">
        <v>654</v>
      </c>
      <c r="K679" s="102"/>
      <c r="L679" s="102" t="s">
        <v>2307</v>
      </c>
      <c r="M679" s="102"/>
      <c r="N679" s="102" t="s">
        <v>2296</v>
      </c>
      <c r="O679" s="1" t="b">
        <v>0</v>
      </c>
      <c r="P679" s="102" t="s">
        <v>2321</v>
      </c>
      <c r="Q679" s="102" t="s">
        <v>32</v>
      </c>
      <c r="R679" s="104">
        <v>666.9</v>
      </c>
      <c r="S679" s="105">
        <v>137448.09</v>
      </c>
      <c r="T679" s="102" t="s">
        <v>2297</v>
      </c>
      <c r="U679" s="104">
        <v>600.21</v>
      </c>
      <c r="V679" s="1"/>
      <c r="W679" s="106" t="s">
        <v>2302</v>
      </c>
      <c r="X679" s="5">
        <v>43761.495196759257</v>
      </c>
      <c r="Y679" s="133">
        <f t="shared" si="10"/>
        <v>258</v>
      </c>
    </row>
    <row r="680" spans="1:25" x14ac:dyDescent="0.3">
      <c r="A680" s="107">
        <v>840</v>
      </c>
      <c r="B680" s="108" t="s">
        <v>428</v>
      </c>
      <c r="C680" s="109">
        <v>43711.478796296295</v>
      </c>
      <c r="D680" s="108" t="s">
        <v>603</v>
      </c>
      <c r="E680" s="108" t="s">
        <v>1612</v>
      </c>
      <c r="F680" s="110">
        <v>923</v>
      </c>
      <c r="G680" s="108" t="s">
        <v>427</v>
      </c>
      <c r="H680" s="110">
        <v>997</v>
      </c>
      <c r="I680" s="108" t="s">
        <v>887</v>
      </c>
      <c r="J680" s="108" t="s">
        <v>663</v>
      </c>
      <c r="K680" s="108"/>
      <c r="L680" s="108" t="s">
        <v>2294</v>
      </c>
      <c r="M680" s="108"/>
      <c r="N680" s="108" t="s">
        <v>2296</v>
      </c>
      <c r="O680" s="111" t="b">
        <v>0</v>
      </c>
      <c r="P680" s="108" t="s">
        <v>2371</v>
      </c>
      <c r="Q680" s="108" t="s">
        <v>167</v>
      </c>
      <c r="R680" s="112">
        <v>1235</v>
      </c>
      <c r="S680" s="113">
        <v>226252</v>
      </c>
      <c r="T680" s="108" t="s">
        <v>2297</v>
      </c>
      <c r="U680" s="112">
        <v>988</v>
      </c>
      <c r="V680" s="111"/>
      <c r="W680" s="114" t="s">
        <v>2302</v>
      </c>
      <c r="X680" s="115">
        <v>43767.435173611113</v>
      </c>
      <c r="Y680" s="133">
        <f t="shared" si="10"/>
        <v>923</v>
      </c>
    </row>
    <row r="681" spans="1:25" x14ac:dyDescent="0.3">
      <c r="A681" s="107">
        <v>841</v>
      </c>
      <c r="B681" s="108" t="s">
        <v>227</v>
      </c>
      <c r="C681" s="109">
        <v>43711.554618055554</v>
      </c>
      <c r="D681" s="108" t="s">
        <v>1669</v>
      </c>
      <c r="E681" s="108" t="s">
        <v>46</v>
      </c>
      <c r="F681" s="110">
        <v>990</v>
      </c>
      <c r="G681" s="108" t="s">
        <v>123</v>
      </c>
      <c r="H681" s="110">
        <v>627</v>
      </c>
      <c r="I681" s="108" t="s">
        <v>887</v>
      </c>
      <c r="J681" s="108" t="s">
        <v>654</v>
      </c>
      <c r="K681" s="108"/>
      <c r="L681" s="108" t="s">
        <v>2307</v>
      </c>
      <c r="M681" s="108"/>
      <c r="N681" s="108" t="s">
        <v>2296</v>
      </c>
      <c r="O681" s="111" t="b">
        <v>1</v>
      </c>
      <c r="P681" s="108" t="s">
        <v>2371</v>
      </c>
      <c r="Q681" s="108" t="s">
        <v>32</v>
      </c>
      <c r="R681" s="112">
        <v>1539</v>
      </c>
      <c r="S681" s="113">
        <v>317187.90000000002</v>
      </c>
      <c r="T681" s="108" t="s">
        <v>2297</v>
      </c>
      <c r="U681" s="112">
        <v>1385.1</v>
      </c>
      <c r="V681" s="114"/>
      <c r="W681" s="114" t="s">
        <v>2302</v>
      </c>
      <c r="X681" s="115">
        <v>43822.691423611112</v>
      </c>
      <c r="Y681" s="133">
        <f t="shared" si="10"/>
        <v>990</v>
      </c>
    </row>
    <row r="682" spans="1:25" x14ac:dyDescent="0.3">
      <c r="A682" s="107">
        <v>842</v>
      </c>
      <c r="B682" s="108" t="s">
        <v>87</v>
      </c>
      <c r="C682" s="109">
        <v>43712.73337962963</v>
      </c>
      <c r="D682" s="108" t="s">
        <v>2542</v>
      </c>
      <c r="E682" s="108" t="s">
        <v>93</v>
      </c>
      <c r="F682" s="110">
        <v>1033</v>
      </c>
      <c r="G682" s="108" t="s">
        <v>85</v>
      </c>
      <c r="H682" s="110">
        <v>958</v>
      </c>
      <c r="I682" s="108" t="s">
        <v>887</v>
      </c>
      <c r="J682" s="108" t="s">
        <v>663</v>
      </c>
      <c r="K682" s="108"/>
      <c r="L682" s="108" t="s">
        <v>2307</v>
      </c>
      <c r="M682" s="108"/>
      <c r="N682" s="108" t="s">
        <v>2296</v>
      </c>
      <c r="O682" s="111" t="b">
        <v>0</v>
      </c>
      <c r="P682" s="108" t="s">
        <v>2463</v>
      </c>
      <c r="Q682" s="108" t="s">
        <v>167</v>
      </c>
      <c r="R682" s="112">
        <v>1965.58</v>
      </c>
      <c r="S682" s="113">
        <v>450117.82</v>
      </c>
      <c r="T682" s="108" t="s">
        <v>2297</v>
      </c>
      <c r="U682" s="112">
        <v>1965.58</v>
      </c>
      <c r="V682" s="111"/>
      <c r="W682" s="114" t="s">
        <v>2302</v>
      </c>
      <c r="X682" s="115">
        <v>43847.550266203703</v>
      </c>
      <c r="Y682" s="133">
        <f t="shared" si="10"/>
        <v>1033</v>
      </c>
    </row>
    <row r="683" spans="1:25" x14ac:dyDescent="0.3">
      <c r="A683" s="101">
        <v>843</v>
      </c>
      <c r="B683" s="102" t="s">
        <v>267</v>
      </c>
      <c r="C683" s="103">
        <v>43713.397534722222</v>
      </c>
      <c r="D683" s="102" t="s">
        <v>1583</v>
      </c>
      <c r="E683" s="102" t="s">
        <v>46</v>
      </c>
      <c r="F683" s="2">
        <v>879</v>
      </c>
      <c r="G683" s="102" t="s">
        <v>39</v>
      </c>
      <c r="H683" s="2">
        <v>1026</v>
      </c>
      <c r="I683" s="102" t="s">
        <v>887</v>
      </c>
      <c r="J683" s="102" t="s">
        <v>663</v>
      </c>
      <c r="K683" s="102"/>
      <c r="L683" s="102" t="s">
        <v>2307</v>
      </c>
      <c r="M683" s="102"/>
      <c r="N683" s="102" t="s">
        <v>2296</v>
      </c>
      <c r="O683" s="1" t="b">
        <v>1</v>
      </c>
      <c r="P683" s="102" t="s">
        <v>2321</v>
      </c>
      <c r="Q683" s="102" t="s">
        <v>32</v>
      </c>
      <c r="R683" s="104">
        <v>1293.9000000000001</v>
      </c>
      <c r="S683" s="105">
        <v>237042.48</v>
      </c>
      <c r="T683" s="102" t="s">
        <v>2297</v>
      </c>
      <c r="U683" s="104">
        <v>1035.1199999999999</v>
      </c>
      <c r="V683" s="1"/>
      <c r="W683" s="106" t="s">
        <v>2302</v>
      </c>
      <c r="X683" s="5">
        <v>43795.672106481485</v>
      </c>
      <c r="Y683" s="133">
        <f t="shared" si="10"/>
        <v>879</v>
      </c>
    </row>
    <row r="684" spans="1:25" x14ac:dyDescent="0.3">
      <c r="A684" s="107">
        <v>844</v>
      </c>
      <c r="B684" s="108" t="s">
        <v>75</v>
      </c>
      <c r="C684" s="109">
        <v>43713.609976851854</v>
      </c>
      <c r="D684" s="108" t="s">
        <v>482</v>
      </c>
      <c r="E684" s="108" t="s">
        <v>482</v>
      </c>
      <c r="F684" s="110">
        <v>524</v>
      </c>
      <c r="G684" s="108" t="s">
        <v>39</v>
      </c>
      <c r="H684" s="110">
        <v>931</v>
      </c>
      <c r="I684" s="108" t="s">
        <v>887</v>
      </c>
      <c r="J684" s="108" t="s">
        <v>654</v>
      </c>
      <c r="K684" s="108"/>
      <c r="L684" s="108" t="s">
        <v>2294</v>
      </c>
      <c r="M684" s="108"/>
      <c r="N684" s="108" t="s">
        <v>2296</v>
      </c>
      <c r="O684" s="111" t="b">
        <v>0</v>
      </c>
      <c r="P684" s="108" t="s">
        <v>2343</v>
      </c>
      <c r="Q684" s="108" t="s">
        <v>32</v>
      </c>
      <c r="R684" s="112">
        <v>9416</v>
      </c>
      <c r="S684" s="113">
        <v>2156264</v>
      </c>
      <c r="T684" s="108" t="s">
        <v>2297</v>
      </c>
      <c r="U684" s="112">
        <v>9416</v>
      </c>
      <c r="V684" s="111"/>
      <c r="W684" s="114" t="s">
        <v>2302</v>
      </c>
      <c r="X684" s="115">
        <v>44035.42759259259</v>
      </c>
      <c r="Y684" s="133">
        <f t="shared" si="10"/>
        <v>524</v>
      </c>
    </row>
    <row r="685" spans="1:25" x14ac:dyDescent="0.3">
      <c r="A685" s="107">
        <v>845</v>
      </c>
      <c r="B685" s="108" t="s">
        <v>87</v>
      </c>
      <c r="C685" s="109">
        <v>43713.774976851855</v>
      </c>
      <c r="D685" s="108" t="s">
        <v>1709</v>
      </c>
      <c r="E685" s="108" t="s">
        <v>1709</v>
      </c>
      <c r="F685" s="110">
        <v>1026</v>
      </c>
      <c r="G685" s="108" t="s">
        <v>85</v>
      </c>
      <c r="H685" s="110">
        <v>880</v>
      </c>
      <c r="I685" s="108" t="s">
        <v>887</v>
      </c>
      <c r="J685" s="108" t="s">
        <v>663</v>
      </c>
      <c r="K685" s="108"/>
      <c r="L685" s="108" t="s">
        <v>2307</v>
      </c>
      <c r="M685" s="108"/>
      <c r="N685" s="108" t="s">
        <v>2296</v>
      </c>
      <c r="O685" s="111" t="b">
        <v>0</v>
      </c>
      <c r="P685" s="108" t="s">
        <v>2463</v>
      </c>
      <c r="Q685" s="108" t="s">
        <v>167</v>
      </c>
      <c r="R685" s="112">
        <v>3908</v>
      </c>
      <c r="S685" s="113">
        <v>805438.8</v>
      </c>
      <c r="T685" s="108" t="s">
        <v>2297</v>
      </c>
      <c r="U685" s="112">
        <v>3517.2</v>
      </c>
      <c r="V685" s="111"/>
      <c r="W685" s="114" t="s">
        <v>2302</v>
      </c>
      <c r="X685" s="115">
        <v>44062.685324074075</v>
      </c>
      <c r="Y685" s="133">
        <f t="shared" si="10"/>
        <v>1026</v>
      </c>
    </row>
    <row r="686" spans="1:25" x14ac:dyDescent="0.3">
      <c r="A686" s="101">
        <v>846</v>
      </c>
      <c r="B686" s="1" t="s">
        <v>104</v>
      </c>
      <c r="C686" s="1">
        <v>43714.407650462963</v>
      </c>
      <c r="D686" s="1" t="s">
        <v>1466</v>
      </c>
      <c r="E686" s="1" t="s">
        <v>1466</v>
      </c>
      <c r="F686" s="2">
        <v>770</v>
      </c>
      <c r="G686" s="1" t="s">
        <v>85</v>
      </c>
      <c r="H686" s="2">
        <v>787</v>
      </c>
      <c r="I686" s="1" t="s">
        <v>887</v>
      </c>
      <c r="J686" s="1" t="s">
        <v>654</v>
      </c>
      <c r="K686" s="1"/>
      <c r="L686" s="1" t="s">
        <v>2294</v>
      </c>
      <c r="M686" s="1"/>
      <c r="N686" s="1" t="s">
        <v>2296</v>
      </c>
      <c r="O686" s="1" t="b">
        <v>0</v>
      </c>
      <c r="P686" s="1" t="s">
        <v>2387</v>
      </c>
      <c r="Q686" s="1" t="s">
        <v>32</v>
      </c>
      <c r="R686" s="1">
        <v>5483.41</v>
      </c>
      <c r="S686" s="1">
        <v>1255700.8899999999</v>
      </c>
      <c r="T686" s="1" t="s">
        <v>2297</v>
      </c>
      <c r="U686" s="1">
        <v>5483.41</v>
      </c>
      <c r="V686" s="1"/>
      <c r="W686" s="1" t="s">
        <v>2302</v>
      </c>
      <c r="X686" s="5">
        <v>43738.67324074074</v>
      </c>
      <c r="Y686" s="133">
        <f t="shared" si="10"/>
        <v>770</v>
      </c>
    </row>
    <row r="687" spans="1:25" x14ac:dyDescent="0.3">
      <c r="A687" s="107">
        <v>847</v>
      </c>
      <c r="B687" s="108" t="s">
        <v>205</v>
      </c>
      <c r="C687" s="109">
        <v>43714.417870370373</v>
      </c>
      <c r="D687" s="108" t="s">
        <v>492</v>
      </c>
      <c r="E687" s="108" t="s">
        <v>492</v>
      </c>
      <c r="F687" s="110">
        <v>563</v>
      </c>
      <c r="G687" s="108" t="s">
        <v>427</v>
      </c>
      <c r="H687" s="110">
        <v>3002</v>
      </c>
      <c r="I687" s="108" t="s">
        <v>887</v>
      </c>
      <c r="J687" s="108" t="s">
        <v>663</v>
      </c>
      <c r="K687" s="108"/>
      <c r="L687" s="108" t="s">
        <v>2307</v>
      </c>
      <c r="M687" s="108"/>
      <c r="N687" s="108" t="s">
        <v>2296</v>
      </c>
      <c r="O687" s="111" t="b">
        <v>0</v>
      </c>
      <c r="P687" s="108" t="s">
        <v>2321</v>
      </c>
      <c r="Q687" s="108" t="s">
        <v>32</v>
      </c>
      <c r="R687" s="112">
        <v>450</v>
      </c>
      <c r="S687" s="113">
        <v>103050</v>
      </c>
      <c r="T687" s="108" t="s">
        <v>2297</v>
      </c>
      <c r="U687" s="112">
        <v>450</v>
      </c>
      <c r="V687" s="111"/>
      <c r="W687" s="114" t="s">
        <v>2302</v>
      </c>
      <c r="X687" s="115">
        <v>43759.738865740743</v>
      </c>
      <c r="Y687" s="133">
        <f t="shared" si="10"/>
        <v>563</v>
      </c>
    </row>
    <row r="688" spans="1:25" x14ac:dyDescent="0.3">
      <c r="A688" s="101">
        <v>848</v>
      </c>
      <c r="B688" s="102" t="s">
        <v>117</v>
      </c>
      <c r="C688" s="103">
        <v>43718.660787037035</v>
      </c>
      <c r="D688" s="102" t="s">
        <v>2456</v>
      </c>
      <c r="E688" s="102" t="s">
        <v>46</v>
      </c>
      <c r="F688" s="2">
        <v>567</v>
      </c>
      <c r="G688" s="102" t="s">
        <v>85</v>
      </c>
      <c r="H688" s="2">
        <v>485.1</v>
      </c>
      <c r="I688" s="102" t="s">
        <v>183</v>
      </c>
      <c r="J688" s="102" t="s">
        <v>654</v>
      </c>
      <c r="K688" s="102"/>
      <c r="L688" s="102" t="s">
        <v>2307</v>
      </c>
      <c r="M688" s="102"/>
      <c r="N688" s="102" t="s">
        <v>2296</v>
      </c>
      <c r="O688" s="1" t="b">
        <v>1</v>
      </c>
      <c r="P688" s="102" t="s">
        <v>2457</v>
      </c>
      <c r="Q688" s="102"/>
      <c r="R688" s="104">
        <v>0</v>
      </c>
      <c r="S688" s="105">
        <v>0</v>
      </c>
      <c r="T688" s="102"/>
      <c r="U688" s="104">
        <v>0</v>
      </c>
      <c r="V688" s="1"/>
      <c r="W688" s="106" t="s">
        <v>2302</v>
      </c>
      <c r="X688" s="5">
        <v>43854.588020833333</v>
      </c>
      <c r="Y688" s="133">
        <f t="shared" si="10"/>
        <v>567</v>
      </c>
    </row>
    <row r="689" spans="1:25" x14ac:dyDescent="0.3">
      <c r="A689" s="107">
        <v>849</v>
      </c>
      <c r="B689" s="108" t="s">
        <v>117</v>
      </c>
      <c r="C689" s="109">
        <v>43718.675995370373</v>
      </c>
      <c r="D689" s="108" t="s">
        <v>1305</v>
      </c>
      <c r="E689" s="108" t="s">
        <v>46</v>
      </c>
      <c r="F689" s="110">
        <v>597</v>
      </c>
      <c r="G689" s="108" t="s">
        <v>85</v>
      </c>
      <c r="H689" s="110">
        <v>485.1</v>
      </c>
      <c r="I689" s="108" t="s">
        <v>183</v>
      </c>
      <c r="J689" s="108" t="s">
        <v>654</v>
      </c>
      <c r="K689" s="108"/>
      <c r="L689" s="108" t="s">
        <v>2307</v>
      </c>
      <c r="M689" s="108"/>
      <c r="N689" s="108" t="s">
        <v>2296</v>
      </c>
      <c r="O689" s="111" t="b">
        <v>0</v>
      </c>
      <c r="P689" s="108" t="s">
        <v>2457</v>
      </c>
      <c r="Q689" s="108"/>
      <c r="R689" s="112">
        <v>0</v>
      </c>
      <c r="S689" s="113">
        <v>0</v>
      </c>
      <c r="T689" s="108"/>
      <c r="U689" s="112">
        <v>0</v>
      </c>
      <c r="V689" s="111"/>
      <c r="W689" s="114" t="s">
        <v>2302</v>
      </c>
      <c r="X689" s="115">
        <v>43858.448622685188</v>
      </c>
      <c r="Y689" s="133">
        <f t="shared" si="10"/>
        <v>597</v>
      </c>
    </row>
    <row r="690" spans="1:25" x14ac:dyDescent="0.3">
      <c r="A690" s="101">
        <v>850</v>
      </c>
      <c r="B690" s="102" t="s">
        <v>87</v>
      </c>
      <c r="C690" s="103">
        <v>43719.630983796298</v>
      </c>
      <c r="D690" s="102" t="s">
        <v>423</v>
      </c>
      <c r="E690" s="102" t="s">
        <v>423</v>
      </c>
      <c r="F690" s="2">
        <v>356</v>
      </c>
      <c r="G690" s="102" t="s">
        <v>660</v>
      </c>
      <c r="H690" s="2">
        <v>979</v>
      </c>
      <c r="I690" s="102" t="s">
        <v>887</v>
      </c>
      <c r="J690" s="102" t="s">
        <v>654</v>
      </c>
      <c r="K690" s="102"/>
      <c r="L690" s="102" t="s">
        <v>2307</v>
      </c>
      <c r="M690" s="102"/>
      <c r="N690" s="102" t="s">
        <v>2296</v>
      </c>
      <c r="O690" s="1" t="b">
        <v>0</v>
      </c>
      <c r="P690" s="102" t="s">
        <v>2463</v>
      </c>
      <c r="Q690" s="102" t="s">
        <v>32</v>
      </c>
      <c r="R690" s="104">
        <v>2321.8000000000002</v>
      </c>
      <c r="S690" s="105">
        <v>531692.19999999995</v>
      </c>
      <c r="T690" s="102" t="s">
        <v>2297</v>
      </c>
      <c r="U690" s="104">
        <v>2321.8000000000002</v>
      </c>
      <c r="V690" s="1"/>
      <c r="W690" s="106" t="s">
        <v>2302</v>
      </c>
      <c r="X690" s="5">
        <v>43950.71707175926</v>
      </c>
      <c r="Y690" s="133">
        <f t="shared" si="10"/>
        <v>356</v>
      </c>
    </row>
    <row r="691" spans="1:25" x14ac:dyDescent="0.3">
      <c r="A691" s="107">
        <v>851</v>
      </c>
      <c r="B691" s="108" t="s">
        <v>117</v>
      </c>
      <c r="C691" s="109">
        <v>43725.690648148149</v>
      </c>
      <c r="D691" s="108" t="s">
        <v>1640</v>
      </c>
      <c r="E691" s="108" t="s">
        <v>46</v>
      </c>
      <c r="F691" s="110">
        <v>957</v>
      </c>
      <c r="G691" s="108" t="s">
        <v>85</v>
      </c>
      <c r="H691" s="110">
        <v>1000</v>
      </c>
      <c r="I691" s="108" t="s">
        <v>887</v>
      </c>
      <c r="J691" s="108" t="s">
        <v>654</v>
      </c>
      <c r="K691" s="108"/>
      <c r="L691" s="108" t="s">
        <v>2307</v>
      </c>
      <c r="M691" s="108"/>
      <c r="N691" s="108" t="s">
        <v>2296</v>
      </c>
      <c r="O691" s="111" t="b">
        <v>0</v>
      </c>
      <c r="P691" s="108" t="s">
        <v>2371</v>
      </c>
      <c r="Q691" s="108" t="s">
        <v>32</v>
      </c>
      <c r="R691" s="112">
        <v>756.2</v>
      </c>
      <c r="S691" s="113">
        <v>138535.84</v>
      </c>
      <c r="T691" s="108" t="s">
        <v>2297</v>
      </c>
      <c r="U691" s="112">
        <v>604.96</v>
      </c>
      <c r="V691" s="111"/>
      <c r="W691" s="114" t="s">
        <v>2302</v>
      </c>
      <c r="X691" s="115">
        <v>43766.905011574076</v>
      </c>
      <c r="Y691" s="133">
        <f t="shared" si="10"/>
        <v>957</v>
      </c>
    </row>
    <row r="692" spans="1:25" x14ac:dyDescent="0.3">
      <c r="A692" s="101">
        <v>856</v>
      </c>
      <c r="B692" s="102" t="s">
        <v>187</v>
      </c>
      <c r="C692" s="103">
        <v>43726.66814814815</v>
      </c>
      <c r="D692" s="102" t="s">
        <v>1419</v>
      </c>
      <c r="E692" s="102" t="s">
        <v>46</v>
      </c>
      <c r="F692" s="2">
        <v>729</v>
      </c>
      <c r="G692" s="102" t="s">
        <v>39</v>
      </c>
      <c r="H692" s="2">
        <v>217</v>
      </c>
      <c r="I692" s="102" t="s">
        <v>6616</v>
      </c>
      <c r="J692" s="102" t="s">
        <v>654</v>
      </c>
      <c r="K692" s="102"/>
      <c r="L692" s="102" t="s">
        <v>2294</v>
      </c>
      <c r="M692" s="102" t="s">
        <v>2543</v>
      </c>
      <c r="N692" s="102" t="s">
        <v>2296</v>
      </c>
      <c r="O692" s="1" t="b">
        <v>1</v>
      </c>
      <c r="P692" s="102" t="s">
        <v>2466</v>
      </c>
      <c r="Q692" s="102" t="s">
        <v>63</v>
      </c>
      <c r="R692" s="104">
        <v>264</v>
      </c>
      <c r="S692" s="105">
        <v>0</v>
      </c>
      <c r="T692" s="102" t="s">
        <v>218</v>
      </c>
      <c r="U692" s="104">
        <v>0</v>
      </c>
      <c r="V692" s="1"/>
      <c r="W692" s="106" t="s">
        <v>2302</v>
      </c>
      <c r="X692" s="5">
        <v>43726.900995370372</v>
      </c>
      <c r="Y692" s="133">
        <f t="shared" si="10"/>
        <v>729</v>
      </c>
    </row>
    <row r="693" spans="1:25" x14ac:dyDescent="0.3">
      <c r="A693" s="107">
        <v>857</v>
      </c>
      <c r="B693" s="108" t="s">
        <v>126</v>
      </c>
      <c r="C693" s="109">
        <v>43726.774270833332</v>
      </c>
      <c r="D693" s="108" t="s">
        <v>1785</v>
      </c>
      <c r="E693" s="108" t="s">
        <v>46</v>
      </c>
      <c r="F693" s="110">
        <v>1103</v>
      </c>
      <c r="G693" s="108" t="s">
        <v>123</v>
      </c>
      <c r="H693" s="110">
        <v>700</v>
      </c>
      <c r="I693" s="108" t="s">
        <v>887</v>
      </c>
      <c r="J693" s="108" t="s">
        <v>654</v>
      </c>
      <c r="K693" s="108"/>
      <c r="L693" s="108" t="s">
        <v>2307</v>
      </c>
      <c r="M693" s="108"/>
      <c r="N693" s="108" t="s">
        <v>2296</v>
      </c>
      <c r="O693" s="111" t="b">
        <v>0</v>
      </c>
      <c r="P693" s="108" t="s">
        <v>2387</v>
      </c>
      <c r="Q693" s="108" t="s">
        <v>167</v>
      </c>
      <c r="R693" s="112">
        <v>236.08</v>
      </c>
      <c r="S693" s="113">
        <v>0</v>
      </c>
      <c r="T693" s="108" t="s">
        <v>2455</v>
      </c>
      <c r="U693" s="112">
        <v>0</v>
      </c>
      <c r="V693" s="111"/>
      <c r="W693" s="114" t="s">
        <v>2302</v>
      </c>
      <c r="X693" s="115">
        <v>43748.554826388892</v>
      </c>
      <c r="Y693" s="133">
        <f t="shared" si="10"/>
        <v>1103</v>
      </c>
    </row>
    <row r="694" spans="1:25" x14ac:dyDescent="0.3">
      <c r="A694" s="101">
        <v>858</v>
      </c>
      <c r="B694" s="102" t="s">
        <v>87</v>
      </c>
      <c r="C694" s="103">
        <v>43728.580243055556</v>
      </c>
      <c r="D694" s="102" t="s">
        <v>1672</v>
      </c>
      <c r="E694" s="102" t="s">
        <v>1672</v>
      </c>
      <c r="F694" s="2">
        <v>992</v>
      </c>
      <c r="G694" s="102" t="s">
        <v>85</v>
      </c>
      <c r="H694" s="2">
        <v>881.1</v>
      </c>
      <c r="I694" s="102" t="s">
        <v>705</v>
      </c>
      <c r="J694" s="102" t="s">
        <v>663</v>
      </c>
      <c r="K694" s="102"/>
      <c r="L694" s="102" t="s">
        <v>2307</v>
      </c>
      <c r="M694" s="102" t="s">
        <v>2544</v>
      </c>
      <c r="N694" s="102" t="s">
        <v>2296</v>
      </c>
      <c r="O694" s="1" t="b">
        <v>0</v>
      </c>
      <c r="P694" s="102" t="s">
        <v>2532</v>
      </c>
      <c r="Q694" s="102" t="s">
        <v>2533</v>
      </c>
      <c r="R694" s="104">
        <v>7045</v>
      </c>
      <c r="S694" s="105">
        <v>692415</v>
      </c>
      <c r="T694" s="102" t="s">
        <v>2297</v>
      </c>
      <c r="U694" s="104">
        <v>5129</v>
      </c>
      <c r="V694" s="1"/>
      <c r="W694" s="106" t="s">
        <v>2302</v>
      </c>
      <c r="X694" s="5">
        <v>43732.521886574075</v>
      </c>
      <c r="Y694" s="133">
        <f t="shared" si="10"/>
        <v>992</v>
      </c>
    </row>
    <row r="695" spans="1:25" x14ac:dyDescent="0.3">
      <c r="A695" s="107">
        <v>859</v>
      </c>
      <c r="B695" s="108" t="s">
        <v>282</v>
      </c>
      <c r="C695" s="109">
        <v>43731.443981481483</v>
      </c>
      <c r="D695" s="108" t="s">
        <v>1678</v>
      </c>
      <c r="E695" s="108" t="s">
        <v>46</v>
      </c>
      <c r="F695" s="110">
        <v>998</v>
      </c>
      <c r="G695" s="108" t="s">
        <v>123</v>
      </c>
      <c r="H695" s="110">
        <v>802</v>
      </c>
      <c r="I695" s="108" t="s">
        <v>887</v>
      </c>
      <c r="J695" s="108" t="s">
        <v>663</v>
      </c>
      <c r="K695" s="108"/>
      <c r="L695" s="108" t="s">
        <v>2307</v>
      </c>
      <c r="M695" s="108"/>
      <c r="N695" s="108" t="s">
        <v>2296</v>
      </c>
      <c r="O695" s="111" t="b">
        <v>0</v>
      </c>
      <c r="P695" s="108" t="s">
        <v>2387</v>
      </c>
      <c r="Q695" s="108" t="s">
        <v>167</v>
      </c>
      <c r="R695" s="112">
        <v>15849.63</v>
      </c>
      <c r="S695" s="113">
        <v>3629565.27</v>
      </c>
      <c r="T695" s="108" t="s">
        <v>2297</v>
      </c>
      <c r="U695" s="112">
        <v>15849.63</v>
      </c>
      <c r="V695" s="111"/>
      <c r="W695" s="114" t="s">
        <v>2328</v>
      </c>
      <c r="X695" s="115">
        <v>43754.630636574075</v>
      </c>
      <c r="Y695" s="133">
        <f t="shared" si="10"/>
        <v>998</v>
      </c>
    </row>
    <row r="696" spans="1:25" x14ac:dyDescent="0.3">
      <c r="A696" s="107">
        <v>860</v>
      </c>
      <c r="B696" s="108" t="s">
        <v>126</v>
      </c>
      <c r="C696" s="109">
        <v>43731.472569444442</v>
      </c>
      <c r="D696" s="108" t="s">
        <v>164</v>
      </c>
      <c r="E696" s="108" t="s">
        <v>164</v>
      </c>
      <c r="F696" s="110">
        <v>1077</v>
      </c>
      <c r="G696" s="108" t="s">
        <v>148</v>
      </c>
      <c r="H696" s="110">
        <v>700</v>
      </c>
      <c r="I696" s="108" t="s">
        <v>887</v>
      </c>
      <c r="J696" s="108" t="s">
        <v>1439</v>
      </c>
      <c r="K696" s="108"/>
      <c r="L696" s="108" t="s">
        <v>2294</v>
      </c>
      <c r="M696" s="108" t="s">
        <v>2545</v>
      </c>
      <c r="N696" s="108" t="s">
        <v>2296</v>
      </c>
      <c r="O696" s="111" t="b">
        <v>0</v>
      </c>
      <c r="P696" s="108" t="s">
        <v>2387</v>
      </c>
      <c r="Q696" s="108" t="s">
        <v>167</v>
      </c>
      <c r="R696" s="112">
        <v>1455.86</v>
      </c>
      <c r="S696" s="113">
        <v>266713.55</v>
      </c>
      <c r="T696" s="108" t="s">
        <v>2297</v>
      </c>
      <c r="U696" s="112">
        <v>1164.68</v>
      </c>
      <c r="V696" s="111"/>
      <c r="W696" s="114" t="s">
        <v>2302</v>
      </c>
      <c r="X696" s="115">
        <v>43840.544027777774</v>
      </c>
      <c r="Y696" s="133">
        <f t="shared" si="10"/>
        <v>1077</v>
      </c>
    </row>
    <row r="697" spans="1:25" x14ac:dyDescent="0.3">
      <c r="A697" s="107">
        <v>861</v>
      </c>
      <c r="B697" s="108" t="s">
        <v>267</v>
      </c>
      <c r="C697" s="109">
        <v>43731.575555555559</v>
      </c>
      <c r="D697" s="108" t="s">
        <v>1314</v>
      </c>
      <c r="E697" s="108" t="s">
        <v>1314</v>
      </c>
      <c r="F697" s="110">
        <v>606</v>
      </c>
      <c r="G697" s="108" t="s">
        <v>39</v>
      </c>
      <c r="H697" s="110">
        <v>988</v>
      </c>
      <c r="I697" s="108" t="s">
        <v>887</v>
      </c>
      <c r="J697" s="108" t="s">
        <v>663</v>
      </c>
      <c r="K697" s="108"/>
      <c r="L697" s="108" t="s">
        <v>2307</v>
      </c>
      <c r="M697" s="108"/>
      <c r="N697" s="108" t="s">
        <v>2296</v>
      </c>
      <c r="O697" s="111" t="b">
        <v>1</v>
      </c>
      <c r="P697" s="108" t="s">
        <v>2343</v>
      </c>
      <c r="Q697" s="108" t="s">
        <v>32</v>
      </c>
      <c r="R697" s="112">
        <v>9119.6</v>
      </c>
      <c r="S697" s="113">
        <v>2088388.4</v>
      </c>
      <c r="T697" s="108" t="s">
        <v>2297</v>
      </c>
      <c r="U697" s="112">
        <v>9119.6</v>
      </c>
      <c r="V697" s="111"/>
      <c r="W697" s="114" t="s">
        <v>2328</v>
      </c>
      <c r="X697" s="115">
        <v>43970.538842592592</v>
      </c>
      <c r="Y697" s="133">
        <f t="shared" si="10"/>
        <v>606</v>
      </c>
    </row>
    <row r="698" spans="1:25" x14ac:dyDescent="0.3">
      <c r="A698" s="101">
        <v>862</v>
      </c>
      <c r="B698" s="1" t="s">
        <v>227</v>
      </c>
      <c r="C698" s="1">
        <v>43731.73810185185</v>
      </c>
      <c r="D698" s="1" t="s">
        <v>1669</v>
      </c>
      <c r="E698" s="1" t="s">
        <v>46</v>
      </c>
      <c r="F698" s="2">
        <v>990</v>
      </c>
      <c r="G698" s="1" t="s">
        <v>123</v>
      </c>
      <c r="H698" s="2">
        <v>627</v>
      </c>
      <c r="I698" s="1" t="s">
        <v>887</v>
      </c>
      <c r="J698" s="1" t="s">
        <v>654</v>
      </c>
      <c r="K698" s="1"/>
      <c r="L698" s="1" t="s">
        <v>2307</v>
      </c>
      <c r="M698" s="1"/>
      <c r="N698" s="1" t="s">
        <v>2296</v>
      </c>
      <c r="O698" s="1" t="b">
        <v>0</v>
      </c>
      <c r="P698" s="1" t="s">
        <v>2371</v>
      </c>
      <c r="Q698" s="1" t="s">
        <v>32</v>
      </c>
      <c r="R698" s="1">
        <v>1293.5999999999999</v>
      </c>
      <c r="S698" s="1">
        <v>266608.67</v>
      </c>
      <c r="T698" s="1" t="s">
        <v>2297</v>
      </c>
      <c r="U698" s="1">
        <v>1164.23</v>
      </c>
      <c r="V698" s="1"/>
      <c r="W698" s="1" t="s">
        <v>2302</v>
      </c>
      <c r="X698" s="5">
        <v>43822.7346875</v>
      </c>
      <c r="Y698" s="133">
        <f t="shared" si="10"/>
        <v>990</v>
      </c>
    </row>
    <row r="699" spans="1:25" x14ac:dyDescent="0.3">
      <c r="A699" s="101">
        <v>864</v>
      </c>
      <c r="B699" s="102" t="s">
        <v>414</v>
      </c>
      <c r="C699" s="103">
        <v>43733.587592592594</v>
      </c>
      <c r="D699" s="102" t="s">
        <v>1307</v>
      </c>
      <c r="E699" s="102" t="s">
        <v>1307</v>
      </c>
      <c r="F699" s="2">
        <v>603</v>
      </c>
      <c r="G699" s="102" t="s">
        <v>55</v>
      </c>
      <c r="H699" s="2">
        <v>944.1</v>
      </c>
      <c r="I699" s="102" t="s">
        <v>6617</v>
      </c>
      <c r="J699" s="102" t="s">
        <v>663</v>
      </c>
      <c r="K699" s="102"/>
      <c r="L699" s="102" t="s">
        <v>2294</v>
      </c>
      <c r="M699" s="102" t="s">
        <v>2465</v>
      </c>
      <c r="N699" s="102" t="s">
        <v>2296</v>
      </c>
      <c r="O699" s="1" t="b">
        <v>0</v>
      </c>
      <c r="P699" s="102" t="s">
        <v>2387</v>
      </c>
      <c r="Q699" s="102" t="s">
        <v>167</v>
      </c>
      <c r="R699" s="104">
        <v>9506.6200000000008</v>
      </c>
      <c r="S699" s="105">
        <v>2177015.98</v>
      </c>
      <c r="T699" s="102" t="s">
        <v>2297</v>
      </c>
      <c r="U699" s="104">
        <v>9506.6200000000008</v>
      </c>
      <c r="V699" s="1"/>
      <c r="W699" s="106" t="s">
        <v>2335</v>
      </c>
      <c r="X699" s="5">
        <v>43753.525902777779</v>
      </c>
      <c r="Y699" s="133">
        <f t="shared" si="10"/>
        <v>603</v>
      </c>
    </row>
    <row r="700" spans="1:25" x14ac:dyDescent="0.3">
      <c r="A700" s="101">
        <v>865</v>
      </c>
      <c r="B700" s="102" t="s">
        <v>267</v>
      </c>
      <c r="C700" s="103">
        <v>43734.552372685182</v>
      </c>
      <c r="D700" s="102" t="s">
        <v>837</v>
      </c>
      <c r="E700" s="102" t="s">
        <v>837</v>
      </c>
      <c r="F700" s="2">
        <v>175</v>
      </c>
      <c r="G700" s="102" t="s">
        <v>660</v>
      </c>
      <c r="H700" s="2">
        <v>2</v>
      </c>
      <c r="I700" s="102" t="s">
        <v>887</v>
      </c>
      <c r="J700" s="102" t="s">
        <v>654</v>
      </c>
      <c r="K700" s="102"/>
      <c r="L700" s="102" t="s">
        <v>2294</v>
      </c>
      <c r="M700" s="102" t="s">
        <v>2546</v>
      </c>
      <c r="N700" s="102" t="s">
        <v>2296</v>
      </c>
      <c r="O700" s="1" t="b">
        <v>1</v>
      </c>
      <c r="P700" s="102" t="s">
        <v>2343</v>
      </c>
      <c r="Q700" s="102" t="s">
        <v>32</v>
      </c>
      <c r="R700" s="104">
        <v>4468.1899999999996</v>
      </c>
      <c r="S700" s="105">
        <v>1023215.51</v>
      </c>
      <c r="T700" s="102" t="s">
        <v>2297</v>
      </c>
      <c r="U700" s="104">
        <v>4468.1899999999996</v>
      </c>
      <c r="V700" s="1"/>
      <c r="W700" s="106" t="s">
        <v>2302</v>
      </c>
      <c r="X700" s="5">
        <v>44081.613009259258</v>
      </c>
      <c r="Y700" s="133">
        <f t="shared" si="10"/>
        <v>175</v>
      </c>
    </row>
    <row r="701" spans="1:25" x14ac:dyDescent="0.3">
      <c r="A701" s="101">
        <v>866</v>
      </c>
      <c r="B701" s="102" t="s">
        <v>497</v>
      </c>
      <c r="C701" s="103">
        <v>43734.761874999997</v>
      </c>
      <c r="D701" s="102" t="s">
        <v>1286</v>
      </c>
      <c r="E701" s="102" t="s">
        <v>1286</v>
      </c>
      <c r="F701" s="2">
        <v>574</v>
      </c>
      <c r="G701" s="102" t="s">
        <v>55</v>
      </c>
      <c r="H701" s="2">
        <v>901</v>
      </c>
      <c r="I701" s="102" t="s">
        <v>887</v>
      </c>
      <c r="J701" s="102" t="s">
        <v>663</v>
      </c>
      <c r="K701" s="102"/>
      <c r="L701" s="102" t="s">
        <v>2307</v>
      </c>
      <c r="M701" s="102"/>
      <c r="N701" s="102" t="s">
        <v>2296</v>
      </c>
      <c r="O701" s="1" t="b">
        <v>0</v>
      </c>
      <c r="P701" s="102" t="s">
        <v>2371</v>
      </c>
      <c r="Q701" s="102" t="s">
        <v>32</v>
      </c>
      <c r="R701" s="104">
        <v>1704.3</v>
      </c>
      <c r="S701" s="105">
        <v>351256.23</v>
      </c>
      <c r="T701" s="102" t="s">
        <v>2297</v>
      </c>
      <c r="U701" s="104">
        <v>1533.87</v>
      </c>
      <c r="V701" s="1"/>
      <c r="W701" s="106" t="s">
        <v>2302</v>
      </c>
      <c r="X701" s="5">
        <v>43896.462847222225</v>
      </c>
      <c r="Y701" s="133">
        <f t="shared" si="10"/>
        <v>574</v>
      </c>
    </row>
    <row r="702" spans="1:25" x14ac:dyDescent="0.3">
      <c r="A702" s="101">
        <v>867</v>
      </c>
      <c r="B702" s="102" t="s">
        <v>225</v>
      </c>
      <c r="C702" s="103">
        <v>43734.795636574076</v>
      </c>
      <c r="D702" s="102" t="s">
        <v>502</v>
      </c>
      <c r="E702" s="102" t="s">
        <v>502</v>
      </c>
      <c r="F702" s="2">
        <v>586</v>
      </c>
      <c r="G702" s="102" t="s">
        <v>39</v>
      </c>
      <c r="H702" s="2">
        <v>925</v>
      </c>
      <c r="I702" s="102" t="s">
        <v>887</v>
      </c>
      <c r="J702" s="102" t="s">
        <v>654</v>
      </c>
      <c r="K702" s="102"/>
      <c r="L702" s="102" t="s">
        <v>2294</v>
      </c>
      <c r="M702" s="102" t="s">
        <v>2547</v>
      </c>
      <c r="N702" s="102" t="s">
        <v>2296</v>
      </c>
      <c r="O702" s="1" t="b">
        <v>0</v>
      </c>
      <c r="P702" s="102" t="s">
        <v>2321</v>
      </c>
      <c r="Q702" s="102" t="s">
        <v>32</v>
      </c>
      <c r="R702" s="104">
        <v>4784.7299999999996</v>
      </c>
      <c r="S702" s="105">
        <v>1095703.17</v>
      </c>
      <c r="T702" s="102" t="s">
        <v>2297</v>
      </c>
      <c r="U702" s="104">
        <v>4784.7299999999996</v>
      </c>
      <c r="V702" s="1"/>
      <c r="W702" s="106" t="s">
        <v>2302</v>
      </c>
      <c r="X702" s="5">
        <v>43843.691203703704</v>
      </c>
      <c r="Y702" s="133">
        <f t="shared" si="10"/>
        <v>586</v>
      </c>
    </row>
    <row r="703" spans="1:25" x14ac:dyDescent="0.3">
      <c r="A703" s="101">
        <v>868</v>
      </c>
      <c r="B703" s="102" t="s">
        <v>104</v>
      </c>
      <c r="C703" s="103">
        <v>43734.846608796295</v>
      </c>
      <c r="D703" s="102" t="s">
        <v>1721</v>
      </c>
      <c r="E703" s="102" t="s">
        <v>1721</v>
      </c>
      <c r="F703" s="2">
        <v>1037</v>
      </c>
      <c r="G703" s="102" t="s">
        <v>85</v>
      </c>
      <c r="H703" s="2">
        <v>666</v>
      </c>
      <c r="I703" s="102" t="s">
        <v>887</v>
      </c>
      <c r="J703" s="102" t="s">
        <v>654</v>
      </c>
      <c r="K703" s="102"/>
      <c r="L703" s="102" t="s">
        <v>2294</v>
      </c>
      <c r="M703" s="102"/>
      <c r="N703" s="102" t="s">
        <v>2296</v>
      </c>
      <c r="O703" s="1" t="b">
        <v>0</v>
      </c>
      <c r="P703" s="102" t="s">
        <v>2387</v>
      </c>
      <c r="Q703" s="102" t="s">
        <v>2472</v>
      </c>
      <c r="R703" s="104">
        <v>1321.88</v>
      </c>
      <c r="S703" s="105">
        <v>242167.5</v>
      </c>
      <c r="T703" s="102" t="s">
        <v>2297</v>
      </c>
      <c r="U703" s="104">
        <v>1057.5</v>
      </c>
      <c r="V703" s="1"/>
      <c r="W703" s="106" t="s">
        <v>2302</v>
      </c>
      <c r="X703" s="5">
        <v>44056.480000000003</v>
      </c>
      <c r="Y703" s="133">
        <f t="shared" si="10"/>
        <v>1037</v>
      </c>
    </row>
    <row r="704" spans="1:25" x14ac:dyDescent="0.3">
      <c r="A704" s="101">
        <v>869</v>
      </c>
      <c r="B704" s="102" t="s">
        <v>227</v>
      </c>
      <c r="C704" s="103">
        <v>43738.591990740744</v>
      </c>
      <c r="D704" s="102" t="s">
        <v>1801</v>
      </c>
      <c r="E704" s="102" t="s">
        <v>46</v>
      </c>
      <c r="F704" s="2">
        <v>1121</v>
      </c>
      <c r="G704" s="102" t="s">
        <v>148</v>
      </c>
      <c r="H704" s="2">
        <v>627</v>
      </c>
      <c r="I704" s="102" t="s">
        <v>887</v>
      </c>
      <c r="J704" s="102" t="s">
        <v>1439</v>
      </c>
      <c r="K704" s="102"/>
      <c r="L704" s="102" t="s">
        <v>2307</v>
      </c>
      <c r="M704" s="102"/>
      <c r="N704" s="102" t="s">
        <v>2296</v>
      </c>
      <c r="O704" s="1" t="b">
        <v>0</v>
      </c>
      <c r="P704" s="102" t="s">
        <v>2371</v>
      </c>
      <c r="Q704" s="102" t="s">
        <v>167</v>
      </c>
      <c r="R704" s="104">
        <v>1216</v>
      </c>
      <c r="S704" s="105">
        <v>222771.20000000001</v>
      </c>
      <c r="T704" s="102" t="s">
        <v>2297</v>
      </c>
      <c r="U704" s="104">
        <v>972.8</v>
      </c>
      <c r="V704" s="1"/>
      <c r="W704" s="106" t="s">
        <v>2302</v>
      </c>
      <c r="X704" s="5">
        <v>43844.667696759258</v>
      </c>
      <c r="Y704" s="133">
        <f t="shared" si="10"/>
        <v>1121</v>
      </c>
    </row>
    <row r="705" spans="1:25" x14ac:dyDescent="0.3">
      <c r="A705" s="101">
        <v>870</v>
      </c>
      <c r="B705" s="102" t="s">
        <v>563</v>
      </c>
      <c r="C705" s="103">
        <v>43738.789872685185</v>
      </c>
      <c r="D705" s="102" t="s">
        <v>562</v>
      </c>
      <c r="E705" s="102" t="s">
        <v>562</v>
      </c>
      <c r="F705" s="2">
        <v>777</v>
      </c>
      <c r="G705" s="102" t="s">
        <v>427</v>
      </c>
      <c r="H705" s="2">
        <v>746</v>
      </c>
      <c r="I705" s="102" t="s">
        <v>887</v>
      </c>
      <c r="J705" s="102" t="s">
        <v>663</v>
      </c>
      <c r="K705" s="102"/>
      <c r="L705" s="102" t="s">
        <v>2307</v>
      </c>
      <c r="M705" s="102"/>
      <c r="N705" s="102" t="s">
        <v>2296</v>
      </c>
      <c r="O705" s="1" t="b">
        <v>0</v>
      </c>
      <c r="P705" s="102" t="s">
        <v>2371</v>
      </c>
      <c r="Q705" s="102" t="s">
        <v>167</v>
      </c>
      <c r="R705" s="104">
        <v>2206.85</v>
      </c>
      <c r="S705" s="105">
        <v>505368.65</v>
      </c>
      <c r="T705" s="102" t="s">
        <v>2297</v>
      </c>
      <c r="U705" s="104">
        <v>2206.85</v>
      </c>
      <c r="V705" s="1"/>
      <c r="W705" s="106" t="s">
        <v>2302</v>
      </c>
      <c r="X705" s="5">
        <v>44028.482210648152</v>
      </c>
      <c r="Y705" s="133">
        <f t="shared" si="10"/>
        <v>777</v>
      </c>
    </row>
    <row r="706" spans="1:25" x14ac:dyDescent="0.3">
      <c r="A706" s="101">
        <v>871</v>
      </c>
      <c r="B706" s="102" t="s">
        <v>199</v>
      </c>
      <c r="C706" s="103">
        <v>43738.824305555558</v>
      </c>
      <c r="D706" s="102" t="s">
        <v>1815</v>
      </c>
      <c r="E706" s="102" t="s">
        <v>1815</v>
      </c>
      <c r="F706" s="2">
        <v>1131</v>
      </c>
      <c r="G706" s="102" t="s">
        <v>55</v>
      </c>
      <c r="H706" s="2">
        <v>3005.1</v>
      </c>
      <c r="I706" s="102" t="s">
        <v>6618</v>
      </c>
      <c r="J706" s="102" t="s">
        <v>756</v>
      </c>
      <c r="K706" s="102"/>
      <c r="L706" s="102" t="s">
        <v>2307</v>
      </c>
      <c r="M706" s="102"/>
      <c r="N706" s="102" t="s">
        <v>2296</v>
      </c>
      <c r="O706" s="1" t="b">
        <v>0</v>
      </c>
      <c r="P706" s="102" t="s">
        <v>2462</v>
      </c>
      <c r="Q706" s="102" t="s">
        <v>167</v>
      </c>
      <c r="R706" s="104">
        <v>344</v>
      </c>
      <c r="S706" s="105">
        <v>70896.11</v>
      </c>
      <c r="T706" s="102" t="s">
        <v>2297</v>
      </c>
      <c r="U706" s="104">
        <v>309.58999999999997</v>
      </c>
      <c r="V706" s="1"/>
      <c r="W706" s="106" t="s">
        <v>2302</v>
      </c>
      <c r="X706" s="5">
        <v>43994.479490740741</v>
      </c>
      <c r="Y706" s="133">
        <f t="shared" ref="Y706:Y769" si="11">VLOOKUP(F706,h_project,1,FALSE)</f>
        <v>1131</v>
      </c>
    </row>
    <row r="707" spans="1:25" x14ac:dyDescent="0.3">
      <c r="A707" s="101">
        <v>872</v>
      </c>
      <c r="B707" s="102" t="s">
        <v>87</v>
      </c>
      <c r="C707" s="103">
        <v>43738.876770833333</v>
      </c>
      <c r="D707" s="102" t="s">
        <v>1710</v>
      </c>
      <c r="E707" s="102" t="s">
        <v>1710</v>
      </c>
      <c r="F707" s="2">
        <v>1027</v>
      </c>
      <c r="G707" s="102" t="s">
        <v>84</v>
      </c>
      <c r="H707" s="2">
        <v>880.1</v>
      </c>
      <c r="I707" s="102" t="s">
        <v>705</v>
      </c>
      <c r="J707" s="102" t="s">
        <v>756</v>
      </c>
      <c r="K707" s="102"/>
      <c r="L707" s="102" t="s">
        <v>2307</v>
      </c>
      <c r="M707" s="102"/>
      <c r="N707" s="102" t="s">
        <v>2296</v>
      </c>
      <c r="O707" s="1" t="b">
        <v>0</v>
      </c>
      <c r="P707" s="102" t="s">
        <v>2532</v>
      </c>
      <c r="Q707" s="102" t="s">
        <v>2533</v>
      </c>
      <c r="R707" s="104">
        <v>7600</v>
      </c>
      <c r="S707" s="105">
        <v>725220</v>
      </c>
      <c r="T707" s="102" t="s">
        <v>2534</v>
      </c>
      <c r="U707" s="104">
        <v>5372</v>
      </c>
      <c r="V707" s="1"/>
      <c r="W707" s="106" t="s">
        <v>2302</v>
      </c>
      <c r="X707" s="5">
        <v>43914.658865740741</v>
      </c>
      <c r="Y707" s="133">
        <f t="shared" si="11"/>
        <v>1027</v>
      </c>
    </row>
    <row r="708" spans="1:25" x14ac:dyDescent="0.3">
      <c r="A708" s="107">
        <v>873</v>
      </c>
      <c r="B708" s="108" t="s">
        <v>126</v>
      </c>
      <c r="C708" s="109">
        <v>43739.464201388888</v>
      </c>
      <c r="D708" s="108" t="s">
        <v>1744</v>
      </c>
      <c r="E708" s="108" t="s">
        <v>1744</v>
      </c>
      <c r="F708" s="110">
        <v>1060</v>
      </c>
      <c r="G708" s="108" t="s">
        <v>123</v>
      </c>
      <c r="H708" s="110">
        <v>700</v>
      </c>
      <c r="I708" s="108" t="s">
        <v>887</v>
      </c>
      <c r="J708" s="108" t="s">
        <v>654</v>
      </c>
      <c r="K708" s="108"/>
      <c r="L708" s="108" t="s">
        <v>2294</v>
      </c>
      <c r="M708" s="108" t="s">
        <v>2548</v>
      </c>
      <c r="N708" s="108" t="s">
        <v>2296</v>
      </c>
      <c r="O708" s="111" t="b">
        <v>0</v>
      </c>
      <c r="P708" s="108" t="s">
        <v>2387</v>
      </c>
      <c r="Q708" s="108" t="s">
        <v>167</v>
      </c>
      <c r="R708" s="112">
        <v>3000.12</v>
      </c>
      <c r="S708" s="113">
        <v>618324.73</v>
      </c>
      <c r="T708" s="108" t="s">
        <v>2297</v>
      </c>
      <c r="U708" s="112">
        <v>2700.11</v>
      </c>
      <c r="V708" s="111"/>
      <c r="W708" s="114" t="s">
        <v>2302</v>
      </c>
      <c r="X708" s="115">
        <v>43774.799733796295</v>
      </c>
      <c r="Y708" s="133">
        <f t="shared" si="11"/>
        <v>1060</v>
      </c>
    </row>
    <row r="709" spans="1:25" x14ac:dyDescent="0.3">
      <c r="A709" s="101">
        <v>874</v>
      </c>
      <c r="B709" s="102" t="s">
        <v>131</v>
      </c>
      <c r="C709" s="103">
        <v>43739.58525462963</v>
      </c>
      <c r="D709" s="102" t="s">
        <v>1538</v>
      </c>
      <c r="E709" s="102" t="s">
        <v>1538</v>
      </c>
      <c r="F709" s="2">
        <v>832</v>
      </c>
      <c r="G709" s="102" t="s">
        <v>85</v>
      </c>
      <c r="H709" s="2">
        <v>12</v>
      </c>
      <c r="I709" s="102" t="s">
        <v>887</v>
      </c>
      <c r="J709" s="102" t="s">
        <v>654</v>
      </c>
      <c r="K709" s="102"/>
      <c r="L709" s="102" t="s">
        <v>2307</v>
      </c>
      <c r="M709" s="102"/>
      <c r="N709" s="102" t="s">
        <v>2296</v>
      </c>
      <c r="O709" s="1" t="b">
        <v>0</v>
      </c>
      <c r="P709" s="102" t="s">
        <v>2463</v>
      </c>
      <c r="Q709" s="102" t="s">
        <v>32</v>
      </c>
      <c r="R709" s="104">
        <v>18669.82</v>
      </c>
      <c r="S709" s="105">
        <v>4275388.78</v>
      </c>
      <c r="T709" s="102" t="s">
        <v>2297</v>
      </c>
      <c r="U709" s="104">
        <v>18669.82</v>
      </c>
      <c r="V709" s="1"/>
      <c r="W709" s="106" t="s">
        <v>2302</v>
      </c>
      <c r="X709" s="5">
        <v>43776.74291666667</v>
      </c>
      <c r="Y709" s="133">
        <f t="shared" si="11"/>
        <v>832</v>
      </c>
    </row>
    <row r="710" spans="1:25" x14ac:dyDescent="0.3">
      <c r="A710" s="107">
        <v>875</v>
      </c>
      <c r="B710" s="108" t="s">
        <v>187</v>
      </c>
      <c r="C710" s="109">
        <v>43742.456574074073</v>
      </c>
      <c r="D710" s="108" t="s">
        <v>2549</v>
      </c>
      <c r="E710" s="108" t="s">
        <v>46</v>
      </c>
      <c r="F710" s="110">
        <v>724</v>
      </c>
      <c r="G710" s="108" t="s">
        <v>39</v>
      </c>
      <c r="H710" s="110">
        <v>217</v>
      </c>
      <c r="I710" s="108" t="s">
        <v>6616</v>
      </c>
      <c r="J710" s="108" t="s">
        <v>654</v>
      </c>
      <c r="K710" s="108"/>
      <c r="L710" s="108" t="s">
        <v>2294</v>
      </c>
      <c r="M710" s="108" t="s">
        <v>2550</v>
      </c>
      <c r="N710" s="108" t="s">
        <v>2296</v>
      </c>
      <c r="O710" s="111" t="b">
        <v>1</v>
      </c>
      <c r="P710" s="108" t="s">
        <v>2466</v>
      </c>
      <c r="Q710" s="108" t="s">
        <v>63</v>
      </c>
      <c r="R710" s="112">
        <v>184</v>
      </c>
      <c r="S710" s="113">
        <v>0</v>
      </c>
      <c r="T710" s="108" t="s">
        <v>218</v>
      </c>
      <c r="U710" s="112">
        <v>0</v>
      </c>
      <c r="V710" s="111"/>
      <c r="W710" s="114" t="s">
        <v>2302</v>
      </c>
      <c r="X710" s="115">
        <v>43746.739872685182</v>
      </c>
      <c r="Y710" s="133">
        <f t="shared" si="11"/>
        <v>724</v>
      </c>
    </row>
    <row r="711" spans="1:25" x14ac:dyDescent="0.3">
      <c r="A711" s="107">
        <v>876</v>
      </c>
      <c r="B711" s="108" t="s">
        <v>310</v>
      </c>
      <c r="C711" s="109">
        <v>43742.555532407408</v>
      </c>
      <c r="D711" s="108" t="s">
        <v>421</v>
      </c>
      <c r="E711" s="108" t="s">
        <v>421</v>
      </c>
      <c r="F711" s="110">
        <v>355</v>
      </c>
      <c r="G711" s="108" t="s">
        <v>85</v>
      </c>
      <c r="H711" s="110">
        <v>641</v>
      </c>
      <c r="I711" s="108" t="s">
        <v>887</v>
      </c>
      <c r="J711" s="108" t="s">
        <v>654</v>
      </c>
      <c r="K711" s="108"/>
      <c r="L711" s="108" t="s">
        <v>2294</v>
      </c>
      <c r="M711" s="108" t="s">
        <v>2438</v>
      </c>
      <c r="N711" s="108" t="s">
        <v>2296</v>
      </c>
      <c r="O711" s="111" t="b">
        <v>0</v>
      </c>
      <c r="P711" s="108" t="s">
        <v>2343</v>
      </c>
      <c r="Q711" s="108" t="s">
        <v>2319</v>
      </c>
      <c r="R711" s="112">
        <v>0</v>
      </c>
      <c r="S711" s="113">
        <v>0</v>
      </c>
      <c r="T711" s="108" t="s">
        <v>2329</v>
      </c>
      <c r="U711" s="112">
        <v>0</v>
      </c>
      <c r="V711" s="111"/>
      <c r="W711" s="114" t="s">
        <v>2328</v>
      </c>
      <c r="X711" s="115">
        <v>43803.733668981484</v>
      </c>
      <c r="Y711" s="133">
        <f t="shared" si="11"/>
        <v>355</v>
      </c>
    </row>
    <row r="712" spans="1:25" x14ac:dyDescent="0.3">
      <c r="A712" s="107">
        <v>877</v>
      </c>
      <c r="B712" s="108" t="s">
        <v>267</v>
      </c>
      <c r="C712" s="109">
        <v>43742.759791666664</v>
      </c>
      <c r="D712" s="108" t="s">
        <v>1530</v>
      </c>
      <c r="E712" s="108" t="s">
        <v>46</v>
      </c>
      <c r="F712" s="110">
        <v>823</v>
      </c>
      <c r="G712" s="108" t="s">
        <v>39</v>
      </c>
      <c r="H712" s="110">
        <v>809</v>
      </c>
      <c r="I712" s="108" t="s">
        <v>887</v>
      </c>
      <c r="J712" s="108" t="s">
        <v>663</v>
      </c>
      <c r="K712" s="108"/>
      <c r="L712" s="108" t="s">
        <v>2307</v>
      </c>
      <c r="M712" s="108"/>
      <c r="N712" s="108" t="s">
        <v>2296</v>
      </c>
      <c r="O712" s="111" t="b">
        <v>1</v>
      </c>
      <c r="P712" s="108" t="s">
        <v>2343</v>
      </c>
      <c r="Q712" s="108" t="s">
        <v>32</v>
      </c>
      <c r="R712" s="112">
        <v>3433.29</v>
      </c>
      <c r="S712" s="113">
        <v>707598.55</v>
      </c>
      <c r="T712" s="108" t="s">
        <v>2297</v>
      </c>
      <c r="U712" s="112">
        <v>3089.95</v>
      </c>
      <c r="V712" s="111"/>
      <c r="W712" s="114" t="s">
        <v>2302</v>
      </c>
      <c r="X712" s="115">
        <v>43879.72729166667</v>
      </c>
      <c r="Y712" s="133">
        <f t="shared" si="11"/>
        <v>823</v>
      </c>
    </row>
    <row r="713" spans="1:25" x14ac:dyDescent="0.3">
      <c r="A713" s="101">
        <v>878</v>
      </c>
      <c r="B713" s="102" t="s">
        <v>2551</v>
      </c>
      <c r="C713" s="103">
        <v>43747.552870370368</v>
      </c>
      <c r="D713" s="102" t="s">
        <v>1796</v>
      </c>
      <c r="E713" s="102" t="s">
        <v>46</v>
      </c>
      <c r="F713" s="2">
        <v>1117</v>
      </c>
      <c r="G713" s="102" t="s">
        <v>39</v>
      </c>
      <c r="H713" s="2">
        <v>887</v>
      </c>
      <c r="I713" s="102" t="s">
        <v>6616</v>
      </c>
      <c r="J713" s="102" t="s">
        <v>654</v>
      </c>
      <c r="K713" s="102"/>
      <c r="L713" s="102" t="s">
        <v>2294</v>
      </c>
      <c r="M713" s="102" t="s">
        <v>2552</v>
      </c>
      <c r="N713" s="102" t="s">
        <v>2296</v>
      </c>
      <c r="O713" s="1" t="b">
        <v>0</v>
      </c>
      <c r="P713" s="102" t="s">
        <v>2553</v>
      </c>
      <c r="Q713" s="102"/>
      <c r="R713" s="104">
        <v>500</v>
      </c>
      <c r="S713" s="105">
        <v>0</v>
      </c>
      <c r="T713" s="102"/>
      <c r="U713" s="104">
        <v>0</v>
      </c>
      <c r="V713" s="1"/>
      <c r="W713" s="106" t="s">
        <v>2302</v>
      </c>
      <c r="X713" s="5">
        <v>43753.547025462962</v>
      </c>
      <c r="Y713" s="133">
        <f t="shared" si="11"/>
        <v>1117</v>
      </c>
    </row>
    <row r="714" spans="1:25" x14ac:dyDescent="0.3">
      <c r="A714" s="101">
        <v>879</v>
      </c>
      <c r="B714" s="102" t="s">
        <v>126</v>
      </c>
      <c r="C714" s="103">
        <v>43747.763240740744</v>
      </c>
      <c r="D714" s="102" t="s">
        <v>623</v>
      </c>
      <c r="E714" s="102" t="s">
        <v>46</v>
      </c>
      <c r="F714" s="2">
        <v>977</v>
      </c>
      <c r="G714" s="102" t="s">
        <v>148</v>
      </c>
      <c r="H714" s="2">
        <v>700</v>
      </c>
      <c r="I714" s="102" t="s">
        <v>887</v>
      </c>
      <c r="J714" s="102" t="s">
        <v>1439</v>
      </c>
      <c r="K714" s="102"/>
      <c r="L714" s="102" t="s">
        <v>2294</v>
      </c>
      <c r="M714" s="102" t="s">
        <v>2554</v>
      </c>
      <c r="N714" s="102" t="s">
        <v>2296</v>
      </c>
      <c r="O714" s="1" t="b">
        <v>0</v>
      </c>
      <c r="P714" s="102" t="s">
        <v>2387</v>
      </c>
      <c r="Q714" s="102" t="s">
        <v>32</v>
      </c>
      <c r="R714" s="104">
        <v>2083.25</v>
      </c>
      <c r="S714" s="105">
        <v>429354.39</v>
      </c>
      <c r="T714" s="102" t="s">
        <v>2297</v>
      </c>
      <c r="U714" s="104">
        <v>1874.91</v>
      </c>
      <c r="V714" s="1"/>
      <c r="W714" s="106" t="s">
        <v>2302</v>
      </c>
      <c r="X714" s="5">
        <v>43795.456203703703</v>
      </c>
      <c r="Y714" s="133">
        <f t="shared" si="11"/>
        <v>977</v>
      </c>
    </row>
    <row r="715" spans="1:25" x14ac:dyDescent="0.3">
      <c r="A715" s="107">
        <v>880</v>
      </c>
      <c r="B715" s="108" t="s">
        <v>87</v>
      </c>
      <c r="C715" s="109">
        <v>43749.737743055557</v>
      </c>
      <c r="D715" s="108" t="s">
        <v>1759</v>
      </c>
      <c r="E715" s="108" t="s">
        <v>1759</v>
      </c>
      <c r="F715" s="110">
        <v>1076</v>
      </c>
      <c r="G715" s="108" t="s">
        <v>85</v>
      </c>
      <c r="H715" s="110">
        <v>881.1</v>
      </c>
      <c r="I715" s="108" t="s">
        <v>705</v>
      </c>
      <c r="J715" s="108" t="s">
        <v>663</v>
      </c>
      <c r="K715" s="108"/>
      <c r="L715" s="108" t="s">
        <v>2307</v>
      </c>
      <c r="M715" s="108"/>
      <c r="N715" s="108" t="s">
        <v>2296</v>
      </c>
      <c r="O715" s="111" t="b">
        <v>0</v>
      </c>
      <c r="P715" s="108" t="s">
        <v>2532</v>
      </c>
      <c r="Q715" s="108" t="s">
        <v>2533</v>
      </c>
      <c r="R715" s="112">
        <v>1900</v>
      </c>
      <c r="S715" s="113">
        <v>179550</v>
      </c>
      <c r="T715" s="108" t="s">
        <v>2297</v>
      </c>
      <c r="U715" s="112">
        <v>1330</v>
      </c>
      <c r="V715" s="111"/>
      <c r="W715" s="114" t="s">
        <v>2302</v>
      </c>
      <c r="X715" s="115">
        <v>43934.572233796294</v>
      </c>
      <c r="Y715" s="133">
        <f t="shared" si="11"/>
        <v>1076</v>
      </c>
    </row>
    <row r="716" spans="1:25" x14ac:dyDescent="0.3">
      <c r="A716" s="107">
        <v>881</v>
      </c>
      <c r="B716" s="108" t="s">
        <v>287</v>
      </c>
      <c r="C716" s="109">
        <v>43749.754895833335</v>
      </c>
      <c r="D716" s="108" t="s">
        <v>2555</v>
      </c>
      <c r="E716" s="108" t="s">
        <v>1557</v>
      </c>
      <c r="F716" s="110">
        <v>851</v>
      </c>
      <c r="G716" s="108" t="s">
        <v>123</v>
      </c>
      <c r="H716" s="110">
        <v>700</v>
      </c>
      <c r="I716" s="108" t="s">
        <v>887</v>
      </c>
      <c r="J716" s="108" t="s">
        <v>654</v>
      </c>
      <c r="K716" s="108"/>
      <c r="L716" s="108" t="s">
        <v>2294</v>
      </c>
      <c r="M716" s="108" t="s">
        <v>2556</v>
      </c>
      <c r="N716" s="108" t="s">
        <v>2296</v>
      </c>
      <c r="O716" s="111" t="b">
        <v>0</v>
      </c>
      <c r="P716" s="108" t="s">
        <v>2321</v>
      </c>
      <c r="Q716" s="108" t="s">
        <v>167</v>
      </c>
      <c r="R716" s="112">
        <v>352</v>
      </c>
      <c r="S716" s="113">
        <v>64486.400000000001</v>
      </c>
      <c r="T716" s="108" t="s">
        <v>2297</v>
      </c>
      <c r="U716" s="112">
        <v>281.60000000000002</v>
      </c>
      <c r="V716" s="111"/>
      <c r="W716" s="114" t="s">
        <v>2328</v>
      </c>
      <c r="X716" s="115">
        <v>43767.914293981485</v>
      </c>
      <c r="Y716" s="133">
        <f t="shared" si="11"/>
        <v>851</v>
      </c>
    </row>
    <row r="717" spans="1:25" x14ac:dyDescent="0.3">
      <c r="A717" s="107">
        <v>882</v>
      </c>
      <c r="B717" s="108" t="s">
        <v>126</v>
      </c>
      <c r="C717" s="109">
        <v>43752.55201388889</v>
      </c>
      <c r="D717" s="108" t="s">
        <v>1767</v>
      </c>
      <c r="E717" s="108" t="s">
        <v>1767</v>
      </c>
      <c r="F717" s="110">
        <v>1084</v>
      </c>
      <c r="G717" s="108" t="s">
        <v>123</v>
      </c>
      <c r="H717" s="110">
        <v>700</v>
      </c>
      <c r="I717" s="108" t="s">
        <v>887</v>
      </c>
      <c r="J717" s="108" t="s">
        <v>654</v>
      </c>
      <c r="K717" s="108"/>
      <c r="L717" s="108" t="s">
        <v>2294</v>
      </c>
      <c r="M717" s="108" t="s">
        <v>2557</v>
      </c>
      <c r="N717" s="108" t="s">
        <v>2296</v>
      </c>
      <c r="O717" s="111" t="b">
        <v>0</v>
      </c>
      <c r="P717" s="108" t="s">
        <v>2387</v>
      </c>
      <c r="Q717" s="108" t="s">
        <v>167</v>
      </c>
      <c r="R717" s="112">
        <v>184</v>
      </c>
      <c r="S717" s="113">
        <v>33708.800000000003</v>
      </c>
      <c r="T717" s="108" t="s">
        <v>2297</v>
      </c>
      <c r="U717" s="112">
        <v>147.19999999999999</v>
      </c>
      <c r="V717" s="111"/>
      <c r="W717" s="114" t="s">
        <v>2302</v>
      </c>
      <c r="X717" s="115">
        <v>43838.663553240738</v>
      </c>
      <c r="Y717" s="133">
        <f t="shared" si="11"/>
        <v>1084</v>
      </c>
    </row>
    <row r="718" spans="1:25" x14ac:dyDescent="0.3">
      <c r="A718" s="107">
        <v>883</v>
      </c>
      <c r="B718" s="108" t="s">
        <v>2419</v>
      </c>
      <c r="C718" s="109">
        <v>43752.904791666668</v>
      </c>
      <c r="D718" s="108" t="s">
        <v>130</v>
      </c>
      <c r="E718" s="108" t="s">
        <v>130</v>
      </c>
      <c r="F718" s="110">
        <v>1063</v>
      </c>
      <c r="G718" s="108" t="s">
        <v>85</v>
      </c>
      <c r="H718" s="110">
        <v>960</v>
      </c>
      <c r="I718" s="108" t="s">
        <v>80</v>
      </c>
      <c r="J718" s="108" t="s">
        <v>654</v>
      </c>
      <c r="K718" s="108"/>
      <c r="L718" s="108" t="s">
        <v>2294</v>
      </c>
      <c r="M718" s="108" t="s">
        <v>2558</v>
      </c>
      <c r="N718" s="108" t="s">
        <v>2296</v>
      </c>
      <c r="O718" s="111" t="b">
        <v>0</v>
      </c>
      <c r="P718" s="108" t="s">
        <v>2532</v>
      </c>
      <c r="Q718" s="108" t="s">
        <v>2533</v>
      </c>
      <c r="R718" s="112">
        <v>210</v>
      </c>
      <c r="S718" s="113">
        <v>18022</v>
      </c>
      <c r="T718" s="108" t="s">
        <v>2534</v>
      </c>
      <c r="U718" s="112">
        <v>133</v>
      </c>
      <c r="V718" s="111"/>
      <c r="W718" s="114" t="s">
        <v>2302</v>
      </c>
      <c r="X718" s="115">
        <v>43787.762094907404</v>
      </c>
      <c r="Y718" s="133">
        <f t="shared" si="11"/>
        <v>1063</v>
      </c>
    </row>
    <row r="719" spans="1:25" x14ac:dyDescent="0.3">
      <c r="A719" s="101">
        <v>884</v>
      </c>
      <c r="B719" s="102" t="s">
        <v>227</v>
      </c>
      <c r="C719" s="103">
        <v>43753.412291666667</v>
      </c>
      <c r="D719" s="102" t="s">
        <v>1801</v>
      </c>
      <c r="E719" s="102" t="s">
        <v>46</v>
      </c>
      <c r="F719" s="2">
        <v>1121</v>
      </c>
      <c r="G719" s="102" t="s">
        <v>148</v>
      </c>
      <c r="H719" s="2">
        <v>627</v>
      </c>
      <c r="I719" s="102" t="s">
        <v>887</v>
      </c>
      <c r="J719" s="102" t="s">
        <v>1439</v>
      </c>
      <c r="K719" s="102"/>
      <c r="L719" s="102" t="s">
        <v>2294</v>
      </c>
      <c r="M719" s="102" t="s">
        <v>2559</v>
      </c>
      <c r="N719" s="102" t="s">
        <v>2296</v>
      </c>
      <c r="O719" s="1" t="b">
        <v>0</v>
      </c>
      <c r="P719" s="102" t="s">
        <v>2371</v>
      </c>
      <c r="Q719" s="102" t="s">
        <v>32</v>
      </c>
      <c r="R719" s="104">
        <v>1216</v>
      </c>
      <c r="S719" s="105">
        <v>222771.20000000001</v>
      </c>
      <c r="T719" s="102" t="s">
        <v>2297</v>
      </c>
      <c r="U719" s="104">
        <v>972.8</v>
      </c>
      <c r="V719" s="1"/>
      <c r="W719" s="106" t="s">
        <v>2302</v>
      </c>
      <c r="X719" s="5">
        <v>43857.51840277778</v>
      </c>
      <c r="Y719" s="133">
        <f t="shared" si="11"/>
        <v>1121</v>
      </c>
    </row>
    <row r="720" spans="1:25" x14ac:dyDescent="0.3">
      <c r="A720" s="101">
        <v>885</v>
      </c>
      <c r="B720" s="102" t="s">
        <v>282</v>
      </c>
      <c r="C720" s="103">
        <v>43753.470659722225</v>
      </c>
      <c r="D720" s="102" t="s">
        <v>380</v>
      </c>
      <c r="E720" s="102" t="s">
        <v>380</v>
      </c>
      <c r="F720" s="2">
        <v>254</v>
      </c>
      <c r="G720" s="102" t="s">
        <v>123</v>
      </c>
      <c r="H720" s="2">
        <v>805</v>
      </c>
      <c r="I720" s="102" t="s">
        <v>887</v>
      </c>
      <c r="J720" s="102" t="s">
        <v>654</v>
      </c>
      <c r="K720" s="102"/>
      <c r="L720" s="102" t="s">
        <v>2294</v>
      </c>
      <c r="M720" s="102" t="s">
        <v>2385</v>
      </c>
      <c r="N720" s="102" t="s">
        <v>2296</v>
      </c>
      <c r="O720" s="1" t="b">
        <v>0</v>
      </c>
      <c r="P720" s="102" t="s">
        <v>2387</v>
      </c>
      <c r="Q720" s="102" t="s">
        <v>32</v>
      </c>
      <c r="R720" s="104">
        <v>0</v>
      </c>
      <c r="S720" s="105">
        <v>0</v>
      </c>
      <c r="T720" s="102" t="s">
        <v>2297</v>
      </c>
      <c r="U720" s="104">
        <v>0</v>
      </c>
      <c r="V720" s="1"/>
      <c r="W720" s="106" t="s">
        <v>2302</v>
      </c>
      <c r="X720" s="5">
        <v>43858.538865740738</v>
      </c>
      <c r="Y720" s="133">
        <f t="shared" si="11"/>
        <v>254</v>
      </c>
    </row>
    <row r="721" spans="1:25" x14ac:dyDescent="0.3">
      <c r="A721" s="107">
        <v>886</v>
      </c>
      <c r="B721" s="108" t="s">
        <v>287</v>
      </c>
      <c r="C721" s="109">
        <v>43753.518148148149</v>
      </c>
      <c r="D721" s="108" t="s">
        <v>1065</v>
      </c>
      <c r="E721" s="108" t="s">
        <v>1065</v>
      </c>
      <c r="F721" s="110">
        <v>381</v>
      </c>
      <c r="G721" s="108" t="s">
        <v>427</v>
      </c>
      <c r="H721" s="110">
        <v>212</v>
      </c>
      <c r="I721" s="108" t="s">
        <v>887</v>
      </c>
      <c r="J721" s="108" t="s">
        <v>654</v>
      </c>
      <c r="K721" s="108"/>
      <c r="L721" s="108" t="s">
        <v>2294</v>
      </c>
      <c r="M721" s="108" t="s">
        <v>2489</v>
      </c>
      <c r="N721" s="108" t="s">
        <v>2296</v>
      </c>
      <c r="O721" s="111" t="b">
        <v>0</v>
      </c>
      <c r="P721" s="108" t="s">
        <v>2321</v>
      </c>
      <c r="Q721" s="108" t="s">
        <v>32</v>
      </c>
      <c r="R721" s="112">
        <v>504</v>
      </c>
      <c r="S721" s="113">
        <v>92332.800000000003</v>
      </c>
      <c r="T721" s="108" t="s">
        <v>2297</v>
      </c>
      <c r="U721" s="112">
        <v>403.2</v>
      </c>
      <c r="V721" s="111"/>
      <c r="W721" s="114" t="s">
        <v>2302</v>
      </c>
      <c r="X721" s="115">
        <v>43815.425902777781</v>
      </c>
      <c r="Y721" s="133">
        <f t="shared" si="11"/>
        <v>381</v>
      </c>
    </row>
    <row r="722" spans="1:25" x14ac:dyDescent="0.3">
      <c r="A722" s="107">
        <v>887</v>
      </c>
      <c r="B722" s="108" t="s">
        <v>414</v>
      </c>
      <c r="C722" s="109">
        <v>43753.532326388886</v>
      </c>
      <c r="D722" s="108" t="s">
        <v>1307</v>
      </c>
      <c r="E722" s="108" t="s">
        <v>1307</v>
      </c>
      <c r="F722" s="110">
        <v>603</v>
      </c>
      <c r="G722" s="108" t="s">
        <v>55</v>
      </c>
      <c r="H722" s="110">
        <v>944.1</v>
      </c>
      <c r="I722" s="108" t="s">
        <v>6617</v>
      </c>
      <c r="J722" s="108" t="s">
        <v>663</v>
      </c>
      <c r="K722" s="108"/>
      <c r="L722" s="108" t="s">
        <v>2294</v>
      </c>
      <c r="M722" s="108" t="s">
        <v>2465</v>
      </c>
      <c r="N722" s="108" t="s">
        <v>2296</v>
      </c>
      <c r="O722" s="111" t="b">
        <v>0</v>
      </c>
      <c r="P722" s="108" t="s">
        <v>2387</v>
      </c>
      <c r="Q722" s="108" t="s">
        <v>167</v>
      </c>
      <c r="R722" s="112">
        <v>1801.25</v>
      </c>
      <c r="S722" s="113">
        <v>412486.25</v>
      </c>
      <c r="T722" s="108" t="s">
        <v>2297</v>
      </c>
      <c r="U722" s="112">
        <v>1801.25</v>
      </c>
      <c r="V722" s="111"/>
      <c r="W722" s="114" t="s">
        <v>2302</v>
      </c>
      <c r="X722" s="115">
        <v>43860.392002314817</v>
      </c>
      <c r="Y722" s="133">
        <f t="shared" si="11"/>
        <v>603</v>
      </c>
    </row>
    <row r="723" spans="1:25" x14ac:dyDescent="0.3">
      <c r="A723" s="107">
        <v>888</v>
      </c>
      <c r="B723" s="108" t="s">
        <v>57</v>
      </c>
      <c r="C723" s="109">
        <v>43753.57371527778</v>
      </c>
      <c r="D723" s="108" t="s">
        <v>1762</v>
      </c>
      <c r="E723" s="108" t="s">
        <v>46</v>
      </c>
      <c r="F723" s="110">
        <v>1080</v>
      </c>
      <c r="G723" s="108" t="s">
        <v>123</v>
      </c>
      <c r="H723" s="110">
        <v>734</v>
      </c>
      <c r="I723" s="108" t="s">
        <v>183</v>
      </c>
      <c r="J723" s="108" t="s">
        <v>654</v>
      </c>
      <c r="K723" s="108"/>
      <c r="L723" s="108" t="s">
        <v>2307</v>
      </c>
      <c r="M723" s="108" t="s">
        <v>2560</v>
      </c>
      <c r="N723" s="108" t="s">
        <v>2296</v>
      </c>
      <c r="O723" s="111" t="b">
        <v>0</v>
      </c>
      <c r="P723" s="108" t="s">
        <v>2362</v>
      </c>
      <c r="Q723" s="108" t="s">
        <v>167</v>
      </c>
      <c r="R723" s="112">
        <v>273</v>
      </c>
      <c r="S723" s="113">
        <v>0</v>
      </c>
      <c r="T723" s="108" t="s">
        <v>218</v>
      </c>
      <c r="U723" s="112">
        <v>0</v>
      </c>
      <c r="V723" s="111"/>
      <c r="W723" s="114" t="s">
        <v>2302</v>
      </c>
      <c r="X723" s="115">
        <v>43753.689953703702</v>
      </c>
      <c r="Y723" s="133">
        <f t="shared" si="11"/>
        <v>1080</v>
      </c>
    </row>
    <row r="724" spans="1:25" x14ac:dyDescent="0.3">
      <c r="A724" s="101">
        <v>889</v>
      </c>
      <c r="B724" s="102" t="s">
        <v>126</v>
      </c>
      <c r="C724" s="103">
        <v>43754.429444444446</v>
      </c>
      <c r="D724" s="102" t="s">
        <v>1685</v>
      </c>
      <c r="E724" s="102" t="s">
        <v>46</v>
      </c>
      <c r="F724" s="2">
        <v>1003</v>
      </c>
      <c r="G724" s="102" t="s">
        <v>123</v>
      </c>
      <c r="H724" s="2">
        <v>2021</v>
      </c>
      <c r="I724" s="102" t="s">
        <v>887</v>
      </c>
      <c r="J724" s="102" t="s">
        <v>663</v>
      </c>
      <c r="K724" s="102"/>
      <c r="L724" s="102" t="s">
        <v>2294</v>
      </c>
      <c r="M724" s="102" t="s">
        <v>2561</v>
      </c>
      <c r="N724" s="102" t="s">
        <v>2296</v>
      </c>
      <c r="O724" s="1" t="b">
        <v>0</v>
      </c>
      <c r="P724" s="102" t="s">
        <v>2387</v>
      </c>
      <c r="Q724" s="102" t="s">
        <v>32</v>
      </c>
      <c r="R724" s="104">
        <v>631.66999999999996</v>
      </c>
      <c r="S724" s="105">
        <v>115722.86</v>
      </c>
      <c r="T724" s="102" t="s">
        <v>2297</v>
      </c>
      <c r="U724" s="104">
        <v>505.34</v>
      </c>
      <c r="V724" s="1"/>
      <c r="W724" s="106" t="s">
        <v>2302</v>
      </c>
      <c r="X724" s="5">
        <v>43853.650925925926</v>
      </c>
      <c r="Y724" s="133">
        <f t="shared" si="11"/>
        <v>1003</v>
      </c>
    </row>
    <row r="725" spans="1:25" x14ac:dyDescent="0.3">
      <c r="A725" s="101">
        <v>890</v>
      </c>
      <c r="B725" s="102" t="s">
        <v>2419</v>
      </c>
      <c r="C725" s="103">
        <v>43754.677199074074</v>
      </c>
      <c r="D725" s="102" t="s">
        <v>1844</v>
      </c>
      <c r="E725" s="102" t="s">
        <v>46</v>
      </c>
      <c r="F725" s="2">
        <v>1157</v>
      </c>
      <c r="G725" s="102" t="s">
        <v>85</v>
      </c>
      <c r="H725" s="2">
        <v>936</v>
      </c>
      <c r="I725" s="102" t="s">
        <v>887</v>
      </c>
      <c r="J725" s="102" t="s">
        <v>654</v>
      </c>
      <c r="K725" s="102"/>
      <c r="L725" s="102" t="s">
        <v>2307</v>
      </c>
      <c r="M725" s="102"/>
      <c r="N725" s="102" t="s">
        <v>2296</v>
      </c>
      <c r="O725" s="1" t="b">
        <v>0</v>
      </c>
      <c r="P725" s="102" t="s">
        <v>2532</v>
      </c>
      <c r="Q725" s="102" t="s">
        <v>2487</v>
      </c>
      <c r="R725" s="104"/>
      <c r="S725" s="105"/>
      <c r="T725" s="102" t="s">
        <v>2487</v>
      </c>
      <c r="U725" s="104"/>
      <c r="V725" s="1"/>
      <c r="W725" s="106" t="s">
        <v>2308</v>
      </c>
      <c r="X725" s="5">
        <v>43754.68041666667</v>
      </c>
      <c r="Y725" s="133">
        <f t="shared" si="11"/>
        <v>1157</v>
      </c>
    </row>
    <row r="726" spans="1:25" x14ac:dyDescent="0.3">
      <c r="A726" s="101">
        <v>891</v>
      </c>
      <c r="B726" s="102" t="s">
        <v>2419</v>
      </c>
      <c r="C726" s="103">
        <v>43754.679120370369</v>
      </c>
      <c r="D726" s="102" t="s">
        <v>1844</v>
      </c>
      <c r="E726" s="102" t="s">
        <v>46</v>
      </c>
      <c r="F726" s="2">
        <v>1157</v>
      </c>
      <c r="G726" s="102" t="s">
        <v>85</v>
      </c>
      <c r="H726" s="2">
        <v>936</v>
      </c>
      <c r="I726" s="102" t="s">
        <v>887</v>
      </c>
      <c r="J726" s="102" t="s">
        <v>654</v>
      </c>
      <c r="K726" s="102"/>
      <c r="L726" s="102" t="s">
        <v>2307</v>
      </c>
      <c r="M726" s="102"/>
      <c r="N726" s="102" t="s">
        <v>2296</v>
      </c>
      <c r="O726" s="1" t="b">
        <v>0</v>
      </c>
      <c r="P726" s="102" t="s">
        <v>2463</v>
      </c>
      <c r="Q726" s="102" t="s">
        <v>167</v>
      </c>
      <c r="R726" s="104">
        <v>708.1</v>
      </c>
      <c r="S726" s="105">
        <v>129723.92</v>
      </c>
      <c r="T726" s="102" t="s">
        <v>2297</v>
      </c>
      <c r="U726" s="104">
        <v>566.48</v>
      </c>
      <c r="V726" s="1"/>
      <c r="W726" s="106" t="s">
        <v>2302</v>
      </c>
      <c r="X726" s="5">
        <v>43899.737314814818</v>
      </c>
      <c r="Y726" s="133">
        <f t="shared" si="11"/>
        <v>1157</v>
      </c>
    </row>
    <row r="727" spans="1:25" x14ac:dyDescent="0.3">
      <c r="A727" s="107">
        <v>892</v>
      </c>
      <c r="B727" s="108" t="s">
        <v>117</v>
      </c>
      <c r="C727" s="109">
        <v>43754.704328703701</v>
      </c>
      <c r="D727" s="108" t="s">
        <v>2562</v>
      </c>
      <c r="E727" s="108" t="s">
        <v>46</v>
      </c>
      <c r="F727" s="110">
        <v>1141</v>
      </c>
      <c r="G727" s="108" t="s">
        <v>85</v>
      </c>
      <c r="H727" s="110">
        <v>467</v>
      </c>
      <c r="I727" s="108" t="s">
        <v>887</v>
      </c>
      <c r="J727" s="108" t="s">
        <v>663</v>
      </c>
      <c r="K727" s="108"/>
      <c r="L727" s="108" t="s">
        <v>2307</v>
      </c>
      <c r="M727" s="108"/>
      <c r="N727" s="108" t="s">
        <v>2296</v>
      </c>
      <c r="O727" s="111" t="b">
        <v>0</v>
      </c>
      <c r="P727" s="108" t="s">
        <v>2371</v>
      </c>
      <c r="Q727" s="108" t="s">
        <v>167</v>
      </c>
      <c r="R727" s="112">
        <v>260.39999999999998</v>
      </c>
      <c r="S727" s="113">
        <v>53668.44</v>
      </c>
      <c r="T727" s="108" t="s">
        <v>2297</v>
      </c>
      <c r="U727" s="112">
        <v>234.36</v>
      </c>
      <c r="V727" s="111"/>
      <c r="W727" s="114" t="s">
        <v>2302</v>
      </c>
      <c r="X727" s="115">
        <v>43892.503287037034</v>
      </c>
      <c r="Y727" s="133">
        <f t="shared" si="11"/>
        <v>1141</v>
      </c>
    </row>
    <row r="728" spans="1:25" x14ac:dyDescent="0.3">
      <c r="A728" s="107">
        <v>893</v>
      </c>
      <c r="B728" s="108" t="s">
        <v>117</v>
      </c>
      <c r="C728" s="109">
        <v>43754.708379629628</v>
      </c>
      <c r="D728" s="108" t="s">
        <v>2563</v>
      </c>
      <c r="E728" s="108" t="s">
        <v>46</v>
      </c>
      <c r="F728" s="110">
        <v>1140</v>
      </c>
      <c r="G728" s="108" t="s">
        <v>85</v>
      </c>
      <c r="H728" s="110">
        <v>467</v>
      </c>
      <c r="I728" s="108" t="s">
        <v>887</v>
      </c>
      <c r="J728" s="108" t="s">
        <v>663</v>
      </c>
      <c r="K728" s="108"/>
      <c r="L728" s="108" t="s">
        <v>2307</v>
      </c>
      <c r="M728" s="108"/>
      <c r="N728" s="108" t="s">
        <v>2296</v>
      </c>
      <c r="O728" s="111" t="b">
        <v>0</v>
      </c>
      <c r="P728" s="108" t="s">
        <v>2371</v>
      </c>
      <c r="Q728" s="108" t="s">
        <v>167</v>
      </c>
      <c r="R728" s="112">
        <v>271.27999999999997</v>
      </c>
      <c r="S728" s="113">
        <v>55910.35</v>
      </c>
      <c r="T728" s="108" t="s">
        <v>2297</v>
      </c>
      <c r="U728" s="112">
        <v>244.15</v>
      </c>
      <c r="V728" s="111"/>
      <c r="W728" s="114" t="s">
        <v>2302</v>
      </c>
      <c r="X728" s="115">
        <v>43892.706203703703</v>
      </c>
      <c r="Y728" s="133">
        <f t="shared" si="11"/>
        <v>1140</v>
      </c>
    </row>
    <row r="729" spans="1:25" x14ac:dyDescent="0.3">
      <c r="A729" s="101">
        <v>894</v>
      </c>
      <c r="B729" s="102" t="s">
        <v>117</v>
      </c>
      <c r="C729" s="103">
        <v>43754.711655092593</v>
      </c>
      <c r="D729" s="102" t="s">
        <v>1742</v>
      </c>
      <c r="E729" s="102" t="s">
        <v>1742</v>
      </c>
      <c r="F729" s="2">
        <v>1058</v>
      </c>
      <c r="G729" s="102" t="s">
        <v>85</v>
      </c>
      <c r="H729" s="2">
        <v>1000</v>
      </c>
      <c r="I729" s="102" t="s">
        <v>887</v>
      </c>
      <c r="J729" s="102" t="s">
        <v>756</v>
      </c>
      <c r="K729" s="102"/>
      <c r="L729" s="102" t="s">
        <v>2307</v>
      </c>
      <c r="M729" s="102"/>
      <c r="N729" s="102" t="s">
        <v>2296</v>
      </c>
      <c r="O729" s="1" t="b">
        <v>0</v>
      </c>
      <c r="P729" s="102" t="s">
        <v>2371</v>
      </c>
      <c r="Q729" s="102" t="s">
        <v>167</v>
      </c>
      <c r="R729" s="104">
        <v>399.6</v>
      </c>
      <c r="S729" s="105">
        <v>91508.4</v>
      </c>
      <c r="T729" s="102" t="s">
        <v>2297</v>
      </c>
      <c r="U729" s="104">
        <v>399.6</v>
      </c>
      <c r="V729" s="1"/>
      <c r="W729" s="106" t="s">
        <v>2328</v>
      </c>
      <c r="X729" s="5">
        <v>44041.574918981481</v>
      </c>
      <c r="Y729" s="133">
        <f t="shared" si="11"/>
        <v>1058</v>
      </c>
    </row>
    <row r="730" spans="1:25" x14ac:dyDescent="0.3">
      <c r="A730" s="101">
        <v>895</v>
      </c>
      <c r="B730" s="102" t="s">
        <v>75</v>
      </c>
      <c r="C730" s="103">
        <v>43755.464386574073</v>
      </c>
      <c r="D730" s="102" t="s">
        <v>629</v>
      </c>
      <c r="E730" s="102" t="s">
        <v>46</v>
      </c>
      <c r="F730" s="2">
        <v>993</v>
      </c>
      <c r="G730" s="102" t="s">
        <v>39</v>
      </c>
      <c r="H730" s="2">
        <v>919</v>
      </c>
      <c r="I730" s="102" t="s">
        <v>887</v>
      </c>
      <c r="J730" s="102" t="s">
        <v>654</v>
      </c>
      <c r="K730" s="102"/>
      <c r="L730" s="102" t="s">
        <v>2294</v>
      </c>
      <c r="M730" s="102" t="s">
        <v>2564</v>
      </c>
      <c r="N730" s="102" t="s">
        <v>2296</v>
      </c>
      <c r="O730" s="1" t="b">
        <v>0</v>
      </c>
      <c r="P730" s="102" t="s">
        <v>2321</v>
      </c>
      <c r="Q730" s="102" t="s">
        <v>32</v>
      </c>
      <c r="R730" s="104">
        <v>1619.75</v>
      </c>
      <c r="S730" s="105">
        <v>333831.62</v>
      </c>
      <c r="T730" s="102" t="s">
        <v>2297</v>
      </c>
      <c r="U730" s="104">
        <v>1457.78</v>
      </c>
      <c r="V730" s="1"/>
      <c r="W730" s="106" t="s">
        <v>2302</v>
      </c>
      <c r="X730" s="5">
        <v>43901.63484953704</v>
      </c>
      <c r="Y730" s="133">
        <f t="shared" si="11"/>
        <v>993</v>
      </c>
    </row>
    <row r="731" spans="1:25" x14ac:dyDescent="0.3">
      <c r="A731" s="101">
        <v>896</v>
      </c>
      <c r="B731" s="102" t="s">
        <v>365</v>
      </c>
      <c r="C731" s="103">
        <v>43756.469722222224</v>
      </c>
      <c r="D731" s="102" t="s">
        <v>669</v>
      </c>
      <c r="E731" s="102" t="s">
        <v>669</v>
      </c>
      <c r="F731" s="2">
        <v>23</v>
      </c>
      <c r="G731" s="102" t="s">
        <v>55</v>
      </c>
      <c r="H731" s="2">
        <v>2235</v>
      </c>
      <c r="I731" s="102" t="s">
        <v>887</v>
      </c>
      <c r="J731" s="102" t="s">
        <v>663</v>
      </c>
      <c r="K731" s="102"/>
      <c r="L731" s="102" t="s">
        <v>2294</v>
      </c>
      <c r="M731" s="102" t="s">
        <v>2510</v>
      </c>
      <c r="N731" s="102" t="s">
        <v>2296</v>
      </c>
      <c r="O731" s="1" t="b">
        <v>0</v>
      </c>
      <c r="P731" s="102" t="s">
        <v>2565</v>
      </c>
      <c r="Q731" s="102"/>
      <c r="R731" s="104">
        <v>1</v>
      </c>
      <c r="S731" s="105">
        <v>0</v>
      </c>
      <c r="T731" s="102" t="s">
        <v>2297</v>
      </c>
      <c r="U731" s="104">
        <v>0</v>
      </c>
      <c r="V731" s="1"/>
      <c r="W731" s="106" t="s">
        <v>2328</v>
      </c>
      <c r="X731" s="5">
        <v>43784.523657407408</v>
      </c>
      <c r="Y731" s="133">
        <f t="shared" si="11"/>
        <v>23</v>
      </c>
    </row>
    <row r="732" spans="1:25" x14ac:dyDescent="0.3">
      <c r="A732" s="107">
        <v>897</v>
      </c>
      <c r="B732" s="108" t="s">
        <v>117</v>
      </c>
      <c r="C732" s="109">
        <v>43756.581458333334</v>
      </c>
      <c r="D732" s="108" t="s">
        <v>1838</v>
      </c>
      <c r="E732" s="108" t="s">
        <v>46</v>
      </c>
      <c r="F732" s="110">
        <v>1151</v>
      </c>
      <c r="G732" s="108" t="s">
        <v>85</v>
      </c>
      <c r="H732" s="110">
        <v>1001</v>
      </c>
      <c r="I732" s="108" t="s">
        <v>887</v>
      </c>
      <c r="J732" s="108" t="s">
        <v>654</v>
      </c>
      <c r="K732" s="108"/>
      <c r="L732" s="108" t="s">
        <v>2307</v>
      </c>
      <c r="M732" s="108"/>
      <c r="N732" s="108" t="s">
        <v>2296</v>
      </c>
      <c r="O732" s="111" t="b">
        <v>0</v>
      </c>
      <c r="P732" s="108" t="s">
        <v>2371</v>
      </c>
      <c r="Q732" s="108" t="s">
        <v>167</v>
      </c>
      <c r="R732" s="112">
        <v>117</v>
      </c>
      <c r="S732" s="113">
        <v>26793</v>
      </c>
      <c r="T732" s="108" t="s">
        <v>2297</v>
      </c>
      <c r="U732" s="112">
        <v>117</v>
      </c>
      <c r="V732" s="111"/>
      <c r="W732" s="114" t="s">
        <v>2302</v>
      </c>
      <c r="X732" s="115">
        <v>43790.735462962963</v>
      </c>
      <c r="Y732" s="133">
        <f t="shared" si="11"/>
        <v>1151</v>
      </c>
    </row>
    <row r="733" spans="1:25" x14ac:dyDescent="0.3">
      <c r="A733" s="107">
        <v>898</v>
      </c>
      <c r="B733" s="108" t="s">
        <v>227</v>
      </c>
      <c r="C733" s="109">
        <v>43759.734583333331</v>
      </c>
      <c r="D733" s="108" t="s">
        <v>2566</v>
      </c>
      <c r="E733" s="108" t="s">
        <v>46</v>
      </c>
      <c r="F733" s="110">
        <v>1162</v>
      </c>
      <c r="G733" s="108" t="s">
        <v>123</v>
      </c>
      <c r="H733" s="110">
        <v>627</v>
      </c>
      <c r="I733" s="108" t="s">
        <v>887</v>
      </c>
      <c r="J733" s="108" t="s">
        <v>654</v>
      </c>
      <c r="K733" s="108"/>
      <c r="L733" s="108" t="s">
        <v>2307</v>
      </c>
      <c r="M733" s="108"/>
      <c r="N733" s="108" t="s">
        <v>2296</v>
      </c>
      <c r="O733" s="111" t="b">
        <v>0</v>
      </c>
      <c r="P733" s="108" t="s">
        <v>2371</v>
      </c>
      <c r="Q733" s="108" t="s">
        <v>167</v>
      </c>
      <c r="R733" s="112">
        <v>102</v>
      </c>
      <c r="S733" s="113">
        <v>23358</v>
      </c>
      <c r="T733" s="108" t="s">
        <v>2297</v>
      </c>
      <c r="U733" s="112">
        <v>102</v>
      </c>
      <c r="V733" s="111"/>
      <c r="W733" s="114" t="s">
        <v>2302</v>
      </c>
      <c r="X733" s="115">
        <v>43844.648796296293</v>
      </c>
      <c r="Y733" s="133">
        <f t="shared" si="11"/>
        <v>1162</v>
      </c>
    </row>
    <row r="734" spans="1:25" x14ac:dyDescent="0.3">
      <c r="A734" s="101">
        <v>899</v>
      </c>
      <c r="B734" s="102" t="s">
        <v>227</v>
      </c>
      <c r="C734" s="103">
        <v>43759.735648148147</v>
      </c>
      <c r="D734" s="102" t="s">
        <v>206</v>
      </c>
      <c r="E734" s="102" t="s">
        <v>206</v>
      </c>
      <c r="F734" s="2">
        <v>1163</v>
      </c>
      <c r="G734" s="102" t="s">
        <v>477</v>
      </c>
      <c r="H734" s="2">
        <v>627</v>
      </c>
      <c r="I734" s="102" t="s">
        <v>887</v>
      </c>
      <c r="J734" s="102" t="s">
        <v>756</v>
      </c>
      <c r="K734" s="102"/>
      <c r="L734" s="102" t="s">
        <v>2307</v>
      </c>
      <c r="M734" s="102"/>
      <c r="N734" s="102" t="s">
        <v>2296</v>
      </c>
      <c r="O734" s="1" t="b">
        <v>0</v>
      </c>
      <c r="P734" s="102" t="s">
        <v>2371</v>
      </c>
      <c r="Q734" s="102" t="s">
        <v>167</v>
      </c>
      <c r="R734" s="104">
        <v>114</v>
      </c>
      <c r="S734" s="105">
        <v>26106</v>
      </c>
      <c r="T734" s="102" t="s">
        <v>2297</v>
      </c>
      <c r="U734" s="104">
        <v>114</v>
      </c>
      <c r="V734" s="1"/>
      <c r="W734" s="106" t="s">
        <v>2302</v>
      </c>
      <c r="X734" s="5">
        <v>43844.677025462966</v>
      </c>
      <c r="Y734" s="133">
        <f t="shared" si="11"/>
        <v>1163</v>
      </c>
    </row>
    <row r="735" spans="1:25" x14ac:dyDescent="0.3">
      <c r="A735" s="107">
        <v>900</v>
      </c>
      <c r="B735" s="108" t="s">
        <v>2419</v>
      </c>
      <c r="C735" s="109">
        <v>43760.48605324074</v>
      </c>
      <c r="D735" s="108" t="s">
        <v>582</v>
      </c>
      <c r="E735" s="108" t="s">
        <v>582</v>
      </c>
      <c r="F735" s="110">
        <v>862</v>
      </c>
      <c r="G735" s="108" t="s">
        <v>85</v>
      </c>
      <c r="H735" s="110">
        <v>936</v>
      </c>
      <c r="I735" s="108" t="s">
        <v>887</v>
      </c>
      <c r="J735" s="108" t="s">
        <v>1439</v>
      </c>
      <c r="K735" s="108"/>
      <c r="L735" s="108" t="s">
        <v>2307</v>
      </c>
      <c r="M735" s="108" t="s">
        <v>2567</v>
      </c>
      <c r="N735" s="108" t="s">
        <v>2296</v>
      </c>
      <c r="O735" s="111" t="b">
        <v>0</v>
      </c>
      <c r="P735" s="108" t="s">
        <v>2532</v>
      </c>
      <c r="Q735" s="108" t="s">
        <v>2472</v>
      </c>
      <c r="R735" s="112">
        <v>106</v>
      </c>
      <c r="S735" s="113">
        <v>12720</v>
      </c>
      <c r="T735" s="108" t="s">
        <v>2534</v>
      </c>
      <c r="U735" s="112">
        <v>94</v>
      </c>
      <c r="V735" s="111"/>
      <c r="W735" s="114" t="s">
        <v>2302</v>
      </c>
      <c r="X735" s="115">
        <v>43776.844074074077</v>
      </c>
      <c r="Y735" s="133">
        <f t="shared" si="11"/>
        <v>862</v>
      </c>
    </row>
    <row r="736" spans="1:25" x14ac:dyDescent="0.3">
      <c r="A736" s="101">
        <v>901</v>
      </c>
      <c r="B736" s="102" t="s">
        <v>267</v>
      </c>
      <c r="C736" s="103">
        <v>43760.542488425926</v>
      </c>
      <c r="D736" s="102" t="s">
        <v>1401</v>
      </c>
      <c r="E736" s="102" t="s">
        <v>46</v>
      </c>
      <c r="F736" s="2">
        <v>707</v>
      </c>
      <c r="G736" s="102" t="s">
        <v>39</v>
      </c>
      <c r="H736" s="2">
        <v>408</v>
      </c>
      <c r="I736" s="102" t="s">
        <v>887</v>
      </c>
      <c r="J736" s="102" t="s">
        <v>663</v>
      </c>
      <c r="K736" s="102"/>
      <c r="L736" s="102" t="s">
        <v>2307</v>
      </c>
      <c r="M736" s="102"/>
      <c r="N736" s="102" t="s">
        <v>2296</v>
      </c>
      <c r="O736" s="1" t="b">
        <v>1</v>
      </c>
      <c r="P736" s="102" t="s">
        <v>2343</v>
      </c>
      <c r="Q736" s="102" t="s">
        <v>32</v>
      </c>
      <c r="R736" s="104">
        <v>10072.4</v>
      </c>
      <c r="S736" s="105">
        <v>2306579.6</v>
      </c>
      <c r="T736" s="102" t="s">
        <v>2297</v>
      </c>
      <c r="U736" s="104">
        <v>10072.4</v>
      </c>
      <c r="V736" s="1"/>
      <c r="W736" s="106" t="s">
        <v>2302</v>
      </c>
      <c r="X736" s="5">
        <v>43852.493009259262</v>
      </c>
      <c r="Y736" s="133">
        <f t="shared" si="11"/>
        <v>707</v>
      </c>
    </row>
    <row r="737" spans="1:25" x14ac:dyDescent="0.3">
      <c r="A737" s="101">
        <v>902</v>
      </c>
      <c r="B737" s="102" t="s">
        <v>414</v>
      </c>
      <c r="C737" s="103">
        <v>43761.491967592592</v>
      </c>
      <c r="D737" s="102" t="s">
        <v>1224</v>
      </c>
      <c r="E737" s="102" t="s">
        <v>46</v>
      </c>
      <c r="F737" s="2">
        <v>508</v>
      </c>
      <c r="G737" s="102" t="s">
        <v>55</v>
      </c>
      <c r="H737" s="2">
        <v>614</v>
      </c>
      <c r="I737" s="102" t="s">
        <v>887</v>
      </c>
      <c r="J737" s="102" t="s">
        <v>654</v>
      </c>
      <c r="K737" s="102"/>
      <c r="L737" s="102" t="s">
        <v>2294</v>
      </c>
      <c r="M737" s="102" t="s">
        <v>2568</v>
      </c>
      <c r="N737" s="102" t="s">
        <v>2296</v>
      </c>
      <c r="O737" s="1" t="b">
        <v>0</v>
      </c>
      <c r="P737" s="102" t="s">
        <v>2387</v>
      </c>
      <c r="Q737" s="102" t="s">
        <v>32</v>
      </c>
      <c r="R737" s="104">
        <v>1700.5</v>
      </c>
      <c r="S737" s="105">
        <v>350473.05</v>
      </c>
      <c r="T737" s="102" t="s">
        <v>2297</v>
      </c>
      <c r="U737" s="104">
        <v>1530.45</v>
      </c>
      <c r="V737" s="1"/>
      <c r="W737" s="106" t="s">
        <v>2302</v>
      </c>
      <c r="X737" s="5">
        <v>43971.501828703702</v>
      </c>
      <c r="Y737" s="133">
        <f t="shared" si="11"/>
        <v>508</v>
      </c>
    </row>
    <row r="738" spans="1:25" x14ac:dyDescent="0.3">
      <c r="A738" s="107">
        <v>903</v>
      </c>
      <c r="B738" s="108" t="s">
        <v>87</v>
      </c>
      <c r="C738" s="109">
        <v>43761.936550925922</v>
      </c>
      <c r="D738" s="108" t="s">
        <v>1643</v>
      </c>
      <c r="E738" s="108" t="s">
        <v>1643</v>
      </c>
      <c r="F738" s="110">
        <v>960</v>
      </c>
      <c r="G738" s="108" t="s">
        <v>85</v>
      </c>
      <c r="H738" s="110">
        <v>2280</v>
      </c>
      <c r="I738" s="108" t="s">
        <v>80</v>
      </c>
      <c r="J738" s="108" t="s">
        <v>654</v>
      </c>
      <c r="K738" s="108"/>
      <c r="L738" s="108" t="s">
        <v>2307</v>
      </c>
      <c r="M738" s="108" t="s">
        <v>2569</v>
      </c>
      <c r="N738" s="108" t="s">
        <v>2296</v>
      </c>
      <c r="O738" s="111" t="b">
        <v>0</v>
      </c>
      <c r="P738" s="108" t="s">
        <v>2532</v>
      </c>
      <c r="Q738" s="108" t="s">
        <v>2472</v>
      </c>
      <c r="R738" s="112">
        <v>156</v>
      </c>
      <c r="S738" s="113">
        <v>18720</v>
      </c>
      <c r="T738" s="108" t="s">
        <v>2534</v>
      </c>
      <c r="U738" s="112">
        <v>138</v>
      </c>
      <c r="V738" s="111"/>
      <c r="W738" s="114" t="s">
        <v>2302</v>
      </c>
      <c r="X738" s="115">
        <v>43780.357685185183</v>
      </c>
      <c r="Y738" s="133">
        <f t="shared" si="11"/>
        <v>960</v>
      </c>
    </row>
    <row r="739" spans="1:25" x14ac:dyDescent="0.3">
      <c r="A739" s="107">
        <v>904</v>
      </c>
      <c r="B739" s="108" t="s">
        <v>497</v>
      </c>
      <c r="C739" s="109">
        <v>43762.502696759257</v>
      </c>
      <c r="D739" s="108" t="s">
        <v>1286</v>
      </c>
      <c r="E739" s="108" t="s">
        <v>1286</v>
      </c>
      <c r="F739" s="110">
        <v>574</v>
      </c>
      <c r="G739" s="108" t="s">
        <v>55</v>
      </c>
      <c r="H739" s="110">
        <v>901</v>
      </c>
      <c r="I739" s="108" t="s">
        <v>887</v>
      </c>
      <c r="J739" s="108" t="s">
        <v>663</v>
      </c>
      <c r="K739" s="108"/>
      <c r="L739" s="108" t="s">
        <v>2307</v>
      </c>
      <c r="M739" s="108"/>
      <c r="N739" s="108" t="s">
        <v>2296</v>
      </c>
      <c r="O739" s="111" t="b">
        <v>0</v>
      </c>
      <c r="P739" s="108" t="s">
        <v>2371</v>
      </c>
      <c r="Q739" s="108" t="s">
        <v>32</v>
      </c>
      <c r="R739" s="112">
        <v>321.10000000000002</v>
      </c>
      <c r="S739" s="113">
        <v>66178.710000000006</v>
      </c>
      <c r="T739" s="108" t="s">
        <v>2297</v>
      </c>
      <c r="U739" s="112">
        <v>288.99</v>
      </c>
      <c r="V739" s="111"/>
      <c r="W739" s="114" t="s">
        <v>2302</v>
      </c>
      <c r="X739" s="115">
        <v>43815.38144675926</v>
      </c>
      <c r="Y739" s="133">
        <f t="shared" si="11"/>
        <v>574</v>
      </c>
    </row>
    <row r="740" spans="1:25" x14ac:dyDescent="0.3">
      <c r="A740" s="101">
        <v>905</v>
      </c>
      <c r="B740" s="102" t="s">
        <v>126</v>
      </c>
      <c r="C740" s="103">
        <v>43762.601354166669</v>
      </c>
      <c r="D740" s="102" t="s">
        <v>1785</v>
      </c>
      <c r="E740" s="102" t="s">
        <v>46</v>
      </c>
      <c r="F740" s="2">
        <v>1103</v>
      </c>
      <c r="G740" s="102" t="s">
        <v>123</v>
      </c>
      <c r="H740" s="2">
        <v>700</v>
      </c>
      <c r="I740" s="102" t="s">
        <v>887</v>
      </c>
      <c r="J740" s="102" t="s">
        <v>654</v>
      </c>
      <c r="K740" s="102"/>
      <c r="L740" s="102" t="s">
        <v>2307</v>
      </c>
      <c r="M740" s="102"/>
      <c r="N740" s="102" t="s">
        <v>2296</v>
      </c>
      <c r="O740" s="1" t="b">
        <v>0</v>
      </c>
      <c r="P740" s="102" t="s">
        <v>2387</v>
      </c>
      <c r="Q740" s="102" t="s">
        <v>167</v>
      </c>
      <c r="R740" s="104">
        <v>236.08</v>
      </c>
      <c r="S740" s="105">
        <v>0</v>
      </c>
      <c r="T740" s="102" t="s">
        <v>2455</v>
      </c>
      <c r="U740" s="104">
        <v>0</v>
      </c>
      <c r="V740" s="1"/>
      <c r="W740" s="106" t="s">
        <v>2302</v>
      </c>
      <c r="X740" s="5">
        <v>43790.48914351852</v>
      </c>
      <c r="Y740" s="133">
        <f t="shared" si="11"/>
        <v>1103</v>
      </c>
    </row>
    <row r="741" spans="1:25" x14ac:dyDescent="0.3">
      <c r="A741" s="101">
        <v>906</v>
      </c>
      <c r="B741" s="102" t="s">
        <v>193</v>
      </c>
      <c r="C741" s="103">
        <v>43762.811273148145</v>
      </c>
      <c r="D741" s="102" t="s">
        <v>1822</v>
      </c>
      <c r="E741" s="102" t="s">
        <v>46</v>
      </c>
      <c r="F741" s="2">
        <v>1137</v>
      </c>
      <c r="G741" s="102" t="s">
        <v>148</v>
      </c>
      <c r="H741" s="2">
        <v>505</v>
      </c>
      <c r="I741" s="102" t="s">
        <v>887</v>
      </c>
      <c r="J741" s="102" t="s">
        <v>1439</v>
      </c>
      <c r="K741" s="102"/>
      <c r="L741" s="102" t="s">
        <v>2307</v>
      </c>
      <c r="M741" s="102"/>
      <c r="N741" s="102" t="s">
        <v>2296</v>
      </c>
      <c r="O741" s="1" t="b">
        <v>0</v>
      </c>
      <c r="P741" s="102" t="s">
        <v>2371</v>
      </c>
      <c r="Q741" s="102" t="s">
        <v>167</v>
      </c>
      <c r="R741" s="104">
        <v>117</v>
      </c>
      <c r="S741" s="105">
        <v>26793</v>
      </c>
      <c r="T741" s="102" t="s">
        <v>2297</v>
      </c>
      <c r="U741" s="104">
        <v>117</v>
      </c>
      <c r="V741" s="1"/>
      <c r="W741" s="106" t="s">
        <v>2302</v>
      </c>
      <c r="X741" s="5">
        <v>43822.712557870371</v>
      </c>
      <c r="Y741" s="133">
        <f t="shared" si="11"/>
        <v>1137</v>
      </c>
    </row>
    <row r="742" spans="1:25" x14ac:dyDescent="0.3">
      <c r="A742" s="101">
        <v>907</v>
      </c>
      <c r="B742" s="102" t="s">
        <v>310</v>
      </c>
      <c r="C742" s="103">
        <v>43763.796875</v>
      </c>
      <c r="D742" s="102" t="s">
        <v>1382</v>
      </c>
      <c r="E742" s="102" t="s">
        <v>1382</v>
      </c>
      <c r="F742" s="2">
        <v>686</v>
      </c>
      <c r="G742" s="102" t="s">
        <v>85</v>
      </c>
      <c r="H742" s="2">
        <v>641</v>
      </c>
      <c r="I742" s="102" t="s">
        <v>887</v>
      </c>
      <c r="J742" s="102" t="s">
        <v>654</v>
      </c>
      <c r="K742" s="102"/>
      <c r="L742" s="102" t="s">
        <v>2294</v>
      </c>
      <c r="M742" s="102" t="s">
        <v>2570</v>
      </c>
      <c r="N742" s="102" t="s">
        <v>2296</v>
      </c>
      <c r="O742" s="1" t="b">
        <v>0</v>
      </c>
      <c r="P742" s="102" t="s">
        <v>2343</v>
      </c>
      <c r="Q742" s="102" t="s">
        <v>167</v>
      </c>
      <c r="R742" s="104">
        <v>1550.92</v>
      </c>
      <c r="S742" s="105">
        <v>355160.68</v>
      </c>
      <c r="T742" s="102" t="s">
        <v>2297</v>
      </c>
      <c r="U742" s="104">
        <v>1550.92</v>
      </c>
      <c r="V742" s="1"/>
      <c r="W742" s="106" t="s">
        <v>2328</v>
      </c>
      <c r="X742" s="5">
        <v>43815.743692129632</v>
      </c>
      <c r="Y742" s="133">
        <f t="shared" si="11"/>
        <v>686</v>
      </c>
    </row>
    <row r="743" spans="1:25" x14ac:dyDescent="0.3">
      <c r="A743" s="107">
        <v>908</v>
      </c>
      <c r="B743" s="108" t="s">
        <v>131</v>
      </c>
      <c r="C743" s="109">
        <v>43766.652349537035</v>
      </c>
      <c r="D743" s="108" t="s">
        <v>2571</v>
      </c>
      <c r="E743" s="108" t="s">
        <v>46</v>
      </c>
      <c r="F743" s="110">
        <v>1158</v>
      </c>
      <c r="G743" s="108" t="s">
        <v>85</v>
      </c>
      <c r="H743" s="110">
        <v>332</v>
      </c>
      <c r="I743" s="108" t="s">
        <v>887</v>
      </c>
      <c r="J743" s="108" t="s">
        <v>654</v>
      </c>
      <c r="K743" s="108"/>
      <c r="L743" s="108" t="s">
        <v>2307</v>
      </c>
      <c r="M743" s="108"/>
      <c r="N743" s="108" t="s">
        <v>2296</v>
      </c>
      <c r="O743" s="111" t="b">
        <v>0</v>
      </c>
      <c r="P743" s="108" t="s">
        <v>2463</v>
      </c>
      <c r="Q743" s="108" t="s">
        <v>167</v>
      </c>
      <c r="R743" s="112">
        <v>126</v>
      </c>
      <c r="S743" s="113">
        <v>23083.200000000001</v>
      </c>
      <c r="T743" s="108" t="s">
        <v>2297</v>
      </c>
      <c r="U743" s="112">
        <v>100.8</v>
      </c>
      <c r="V743" s="111"/>
      <c r="W743" s="114" t="s">
        <v>2302</v>
      </c>
      <c r="X743" s="115">
        <v>43803.627025462964</v>
      </c>
      <c r="Y743" s="133">
        <f t="shared" si="11"/>
        <v>1158</v>
      </c>
    </row>
    <row r="744" spans="1:25" x14ac:dyDescent="0.3">
      <c r="A744" s="107">
        <v>909</v>
      </c>
      <c r="B744" s="108" t="s">
        <v>310</v>
      </c>
      <c r="C744" s="109">
        <v>43766.822743055556</v>
      </c>
      <c r="D744" s="108" t="s">
        <v>473</v>
      </c>
      <c r="E744" s="108" t="s">
        <v>473</v>
      </c>
      <c r="F744" s="110">
        <v>515</v>
      </c>
      <c r="G744" s="108" t="s">
        <v>85</v>
      </c>
      <c r="H744" s="110">
        <v>641</v>
      </c>
      <c r="I744" s="108" t="s">
        <v>887</v>
      </c>
      <c r="J744" s="108" t="s">
        <v>654</v>
      </c>
      <c r="K744" s="108"/>
      <c r="L744" s="108" t="s">
        <v>2294</v>
      </c>
      <c r="M744" s="108" t="s">
        <v>2519</v>
      </c>
      <c r="N744" s="108" t="s">
        <v>2296</v>
      </c>
      <c r="O744" s="111" t="b">
        <v>0</v>
      </c>
      <c r="P744" s="108" t="s">
        <v>2343</v>
      </c>
      <c r="Q744" s="108" t="s">
        <v>32</v>
      </c>
      <c r="R744" s="112">
        <v>14607.75</v>
      </c>
      <c r="S744" s="113">
        <v>3345174.75</v>
      </c>
      <c r="T744" s="108" t="s">
        <v>2297</v>
      </c>
      <c r="U744" s="112">
        <v>14607.75</v>
      </c>
      <c r="V744" s="111"/>
      <c r="W744" s="114" t="s">
        <v>2302</v>
      </c>
      <c r="X744" s="115">
        <v>43881.710821759261</v>
      </c>
      <c r="Y744" s="133">
        <f t="shared" si="11"/>
        <v>515</v>
      </c>
    </row>
    <row r="745" spans="1:25" x14ac:dyDescent="0.3">
      <c r="A745" s="107">
        <v>910</v>
      </c>
      <c r="B745" s="108" t="s">
        <v>310</v>
      </c>
      <c r="C745" s="109">
        <v>43766.823657407411</v>
      </c>
      <c r="D745" s="108" t="s">
        <v>1662</v>
      </c>
      <c r="E745" s="108" t="s">
        <v>1662</v>
      </c>
      <c r="F745" s="110">
        <v>981</v>
      </c>
      <c r="G745" s="108" t="s">
        <v>85</v>
      </c>
      <c r="H745" s="110">
        <v>843</v>
      </c>
      <c r="I745" s="108" t="s">
        <v>887</v>
      </c>
      <c r="J745" s="108" t="s">
        <v>654</v>
      </c>
      <c r="K745" s="108"/>
      <c r="L745" s="108" t="s">
        <v>2294</v>
      </c>
      <c r="M745" s="108" t="s">
        <v>2572</v>
      </c>
      <c r="N745" s="108" t="s">
        <v>2296</v>
      </c>
      <c r="O745" s="111" t="b">
        <v>0</v>
      </c>
      <c r="P745" s="108" t="s">
        <v>2343</v>
      </c>
      <c r="Q745" s="108" t="s">
        <v>167</v>
      </c>
      <c r="R745" s="112">
        <v>2688.27</v>
      </c>
      <c r="S745" s="113">
        <v>615613.82999999996</v>
      </c>
      <c r="T745" s="108" t="s">
        <v>2297</v>
      </c>
      <c r="U745" s="112">
        <v>2688.27</v>
      </c>
      <c r="V745" s="111"/>
      <c r="W745" s="114" t="s">
        <v>2302</v>
      </c>
      <c r="X745" s="115">
        <v>43817.40934027778</v>
      </c>
      <c r="Y745" s="133">
        <f t="shared" si="11"/>
        <v>981</v>
      </c>
    </row>
    <row r="746" spans="1:25" x14ac:dyDescent="0.3">
      <c r="A746" s="107">
        <v>911</v>
      </c>
      <c r="B746" s="108" t="s">
        <v>187</v>
      </c>
      <c r="C746" s="109">
        <v>43767.486446759256</v>
      </c>
      <c r="D746" s="108" t="s">
        <v>1418</v>
      </c>
      <c r="E746" s="108" t="s">
        <v>1418</v>
      </c>
      <c r="F746" s="110">
        <v>728</v>
      </c>
      <c r="G746" s="108" t="s">
        <v>427</v>
      </c>
      <c r="H746" s="110">
        <v>217</v>
      </c>
      <c r="I746" s="108" t="s">
        <v>6616</v>
      </c>
      <c r="J746" s="108" t="s">
        <v>654</v>
      </c>
      <c r="K746" s="108"/>
      <c r="L746" s="108" t="s">
        <v>2307</v>
      </c>
      <c r="M746" s="108" t="s">
        <v>2573</v>
      </c>
      <c r="N746" s="108" t="s">
        <v>2296</v>
      </c>
      <c r="O746" s="111" t="b">
        <v>0</v>
      </c>
      <c r="P746" s="108" t="s">
        <v>2466</v>
      </c>
      <c r="Q746" s="108" t="s">
        <v>63</v>
      </c>
      <c r="R746" s="112">
        <v>504</v>
      </c>
      <c r="S746" s="113">
        <v>0</v>
      </c>
      <c r="T746" s="108" t="s">
        <v>218</v>
      </c>
      <c r="U746" s="112">
        <v>0</v>
      </c>
      <c r="V746" s="111"/>
      <c r="W746" s="114" t="s">
        <v>2302</v>
      </c>
      <c r="X746" s="115">
        <v>43811.640902777777</v>
      </c>
      <c r="Y746" s="133">
        <f t="shared" si="11"/>
        <v>728</v>
      </c>
    </row>
    <row r="747" spans="1:25" x14ac:dyDescent="0.3">
      <c r="A747" s="101">
        <v>912</v>
      </c>
      <c r="B747" s="102" t="s">
        <v>227</v>
      </c>
      <c r="C747" s="103">
        <v>43768.650636574072</v>
      </c>
      <c r="D747" s="102" t="s">
        <v>192</v>
      </c>
      <c r="E747" s="102" t="s">
        <v>192</v>
      </c>
      <c r="F747" s="2">
        <v>1113</v>
      </c>
      <c r="G747" s="102" t="s">
        <v>148</v>
      </c>
      <c r="H747" s="2">
        <v>627</v>
      </c>
      <c r="I747" s="102" t="s">
        <v>887</v>
      </c>
      <c r="J747" s="102" t="s">
        <v>1439</v>
      </c>
      <c r="K747" s="102"/>
      <c r="L747" s="102" t="s">
        <v>2307</v>
      </c>
      <c r="M747" s="102"/>
      <c r="N747" s="102" t="s">
        <v>2296</v>
      </c>
      <c r="O747" s="1" t="b">
        <v>0</v>
      </c>
      <c r="P747" s="102" t="s">
        <v>2371</v>
      </c>
      <c r="Q747" s="102" t="s">
        <v>167</v>
      </c>
      <c r="R747" s="104">
        <v>120</v>
      </c>
      <c r="S747" s="105">
        <v>27480</v>
      </c>
      <c r="T747" s="102" t="s">
        <v>2297</v>
      </c>
      <c r="U747" s="104">
        <v>120</v>
      </c>
      <c r="V747" s="1"/>
      <c r="W747" s="106" t="s">
        <v>2302</v>
      </c>
      <c r="X747" s="5">
        <v>43822.696331018517</v>
      </c>
      <c r="Y747" s="133">
        <f t="shared" si="11"/>
        <v>1113</v>
      </c>
    </row>
    <row r="748" spans="1:25" x14ac:dyDescent="0.3">
      <c r="A748" s="101">
        <v>913</v>
      </c>
      <c r="B748" s="102" t="s">
        <v>56</v>
      </c>
      <c r="C748" s="103">
        <v>43769.821273148147</v>
      </c>
      <c r="D748" s="102" t="s">
        <v>1148</v>
      </c>
      <c r="E748" s="102" t="s">
        <v>1148</v>
      </c>
      <c r="F748" s="2">
        <v>443</v>
      </c>
      <c r="G748" s="102" t="s">
        <v>55</v>
      </c>
      <c r="H748" s="2">
        <v>299</v>
      </c>
      <c r="I748" s="102" t="s">
        <v>887</v>
      </c>
      <c r="J748" s="102" t="s">
        <v>654</v>
      </c>
      <c r="K748" s="102"/>
      <c r="L748" s="102" t="s">
        <v>2307</v>
      </c>
      <c r="M748" s="102"/>
      <c r="N748" s="102" t="s">
        <v>2296</v>
      </c>
      <c r="O748" s="1" t="b">
        <v>0</v>
      </c>
      <c r="P748" s="102" t="s">
        <v>2462</v>
      </c>
      <c r="Q748" s="102" t="s">
        <v>32</v>
      </c>
      <c r="R748" s="104">
        <v>4661.8599999999997</v>
      </c>
      <c r="S748" s="105">
        <v>1067565.94</v>
      </c>
      <c r="T748" s="102" t="s">
        <v>2297</v>
      </c>
      <c r="U748" s="104">
        <v>4661.8599999999997</v>
      </c>
      <c r="V748" s="1"/>
      <c r="W748" s="106" t="s">
        <v>2302</v>
      </c>
      <c r="X748" s="5">
        <v>44042.561701388891</v>
      </c>
      <c r="Y748" s="133">
        <f t="shared" si="11"/>
        <v>443</v>
      </c>
    </row>
    <row r="749" spans="1:25" x14ac:dyDescent="0.3">
      <c r="A749" s="107">
        <v>914</v>
      </c>
      <c r="B749" s="108" t="s">
        <v>227</v>
      </c>
      <c r="C749" s="109">
        <v>43770.453460648147</v>
      </c>
      <c r="D749" s="108" t="s">
        <v>226</v>
      </c>
      <c r="E749" s="108" t="s">
        <v>226</v>
      </c>
      <c r="F749" s="110">
        <v>1185</v>
      </c>
      <c r="G749" s="108" t="s">
        <v>148</v>
      </c>
      <c r="H749" s="110">
        <v>627</v>
      </c>
      <c r="I749" s="108" t="s">
        <v>887</v>
      </c>
      <c r="J749" s="108" t="s">
        <v>1439</v>
      </c>
      <c r="K749" s="108"/>
      <c r="L749" s="108" t="s">
        <v>2307</v>
      </c>
      <c r="M749" s="108"/>
      <c r="N749" s="108" t="s">
        <v>2296</v>
      </c>
      <c r="O749" s="111" t="b">
        <v>0</v>
      </c>
      <c r="P749" s="108" t="s">
        <v>2371</v>
      </c>
      <c r="Q749" s="108" t="s">
        <v>2472</v>
      </c>
      <c r="R749" s="112">
        <v>118</v>
      </c>
      <c r="S749" s="113">
        <v>27022</v>
      </c>
      <c r="T749" s="108" t="s">
        <v>2487</v>
      </c>
      <c r="U749" s="112">
        <v>118</v>
      </c>
      <c r="V749" s="111"/>
      <c r="W749" s="114" t="s">
        <v>2302</v>
      </c>
      <c r="X749" s="115">
        <v>43892.6252662037</v>
      </c>
      <c r="Y749" s="133">
        <f t="shared" si="11"/>
        <v>1185</v>
      </c>
    </row>
    <row r="750" spans="1:25" x14ac:dyDescent="0.3">
      <c r="A750" s="101">
        <v>916</v>
      </c>
      <c r="B750" s="102" t="s">
        <v>131</v>
      </c>
      <c r="C750" s="103">
        <v>43773.416539351849</v>
      </c>
      <c r="D750" s="102" t="s">
        <v>2574</v>
      </c>
      <c r="E750" s="102" t="s">
        <v>46</v>
      </c>
      <c r="F750" s="2">
        <v>1055</v>
      </c>
      <c r="G750" s="102" t="s">
        <v>85</v>
      </c>
      <c r="H750" s="2">
        <v>417</v>
      </c>
      <c r="I750" s="102" t="s">
        <v>887</v>
      </c>
      <c r="J750" s="102" t="s">
        <v>663</v>
      </c>
      <c r="K750" s="102"/>
      <c r="L750" s="102" t="s">
        <v>2307</v>
      </c>
      <c r="M750" s="102"/>
      <c r="N750" s="102" t="s">
        <v>2296</v>
      </c>
      <c r="O750" s="1" t="b">
        <v>0</v>
      </c>
      <c r="P750" s="102" t="s">
        <v>2463</v>
      </c>
      <c r="Q750" s="102" t="s">
        <v>167</v>
      </c>
      <c r="R750" s="104">
        <v>438</v>
      </c>
      <c r="S750" s="105"/>
      <c r="T750" s="102" t="s">
        <v>2455</v>
      </c>
      <c r="U750" s="104"/>
      <c r="V750" s="1"/>
      <c r="W750" s="106" t="s">
        <v>2302</v>
      </c>
      <c r="X750" s="5">
        <v>43798.66883101852</v>
      </c>
      <c r="Y750" s="133">
        <f t="shared" si="11"/>
        <v>1055</v>
      </c>
    </row>
    <row r="751" spans="1:25" x14ac:dyDescent="0.3">
      <c r="A751" s="101">
        <v>917</v>
      </c>
      <c r="B751" s="102" t="s">
        <v>157</v>
      </c>
      <c r="C751" s="103">
        <v>43773.470659722225</v>
      </c>
      <c r="D751" s="102" t="s">
        <v>594</v>
      </c>
      <c r="E751" s="102" t="s">
        <v>594</v>
      </c>
      <c r="F751" s="2">
        <v>905</v>
      </c>
      <c r="G751" s="102" t="s">
        <v>85</v>
      </c>
      <c r="H751" s="2">
        <v>991</v>
      </c>
      <c r="I751" s="102" t="s">
        <v>887</v>
      </c>
      <c r="J751" s="102" t="s">
        <v>756</v>
      </c>
      <c r="K751" s="102"/>
      <c r="L751" s="102" t="s">
        <v>2307</v>
      </c>
      <c r="M751" s="102"/>
      <c r="N751" s="102" t="s">
        <v>2296</v>
      </c>
      <c r="O751" s="1" t="b">
        <v>0</v>
      </c>
      <c r="P751" s="102" t="s">
        <v>2371</v>
      </c>
      <c r="Q751" s="102" t="s">
        <v>32</v>
      </c>
      <c r="R751" s="104">
        <v>3062.8</v>
      </c>
      <c r="S751" s="105">
        <v>631243.07999999996</v>
      </c>
      <c r="T751" s="102" t="s">
        <v>2297</v>
      </c>
      <c r="U751" s="104">
        <v>2756.52</v>
      </c>
      <c r="V751" s="1">
        <v>1</v>
      </c>
      <c r="W751" s="106" t="s">
        <v>2302</v>
      </c>
      <c r="X751" s="5">
        <v>43944.749131944445</v>
      </c>
      <c r="Y751" s="133">
        <f t="shared" si="11"/>
        <v>905</v>
      </c>
    </row>
    <row r="752" spans="1:25" x14ac:dyDescent="0.3">
      <c r="A752" s="107">
        <v>918</v>
      </c>
      <c r="B752" s="108" t="s">
        <v>205</v>
      </c>
      <c r="C752" s="109">
        <v>43773.708715277775</v>
      </c>
      <c r="D752" s="108" t="s">
        <v>589</v>
      </c>
      <c r="E752" s="108" t="s">
        <v>589</v>
      </c>
      <c r="F752" s="110">
        <v>880</v>
      </c>
      <c r="G752" s="108" t="s">
        <v>427</v>
      </c>
      <c r="H752" s="110">
        <v>930</v>
      </c>
      <c r="I752" s="108" t="s">
        <v>887</v>
      </c>
      <c r="J752" s="108" t="s">
        <v>654</v>
      </c>
      <c r="K752" s="108"/>
      <c r="L752" s="108" t="s">
        <v>2307</v>
      </c>
      <c r="M752" s="108"/>
      <c r="N752" s="108" t="s">
        <v>2296</v>
      </c>
      <c r="O752" s="111" t="b">
        <v>0</v>
      </c>
      <c r="P752" s="108" t="s">
        <v>2321</v>
      </c>
      <c r="Q752" s="108" t="s">
        <v>32</v>
      </c>
      <c r="R752" s="112">
        <v>6026.18</v>
      </c>
      <c r="S752" s="113">
        <v>1379995.22</v>
      </c>
      <c r="T752" s="108" t="s">
        <v>2297</v>
      </c>
      <c r="U752" s="112">
        <v>6026.18</v>
      </c>
      <c r="V752" s="111"/>
      <c r="W752" s="114" t="s">
        <v>2302</v>
      </c>
      <c r="X752" s="115">
        <v>44050.636250000003</v>
      </c>
      <c r="Y752" s="133">
        <f t="shared" si="11"/>
        <v>880</v>
      </c>
    </row>
    <row r="753" spans="1:25" x14ac:dyDescent="0.3">
      <c r="A753" s="101">
        <v>919</v>
      </c>
      <c r="B753" s="102" t="s">
        <v>131</v>
      </c>
      <c r="C753" s="103">
        <v>43774.577233796299</v>
      </c>
      <c r="D753" s="102" t="s">
        <v>2575</v>
      </c>
      <c r="E753" s="102" t="s">
        <v>46</v>
      </c>
      <c r="F753" s="2">
        <v>1197</v>
      </c>
      <c r="G753" s="102" t="s">
        <v>148</v>
      </c>
      <c r="H753" s="2">
        <v>105</v>
      </c>
      <c r="I753" s="102" t="s">
        <v>887</v>
      </c>
      <c r="J753" s="102" t="s">
        <v>1439</v>
      </c>
      <c r="K753" s="102"/>
      <c r="L753" s="102" t="s">
        <v>2307</v>
      </c>
      <c r="M753" s="102"/>
      <c r="N753" s="102" t="s">
        <v>2296</v>
      </c>
      <c r="O753" s="1" t="b">
        <v>0</v>
      </c>
      <c r="P753" s="102" t="s">
        <v>2463</v>
      </c>
      <c r="Q753" s="102" t="s">
        <v>167</v>
      </c>
      <c r="R753" s="104">
        <v>947</v>
      </c>
      <c r="S753" s="105">
        <v>173490.4</v>
      </c>
      <c r="T753" s="102" t="s">
        <v>2297</v>
      </c>
      <c r="U753" s="104">
        <v>757.6</v>
      </c>
      <c r="V753" s="1"/>
      <c r="W753" s="106" t="s">
        <v>2302</v>
      </c>
      <c r="X753" s="5">
        <v>43860.512326388889</v>
      </c>
      <c r="Y753" s="133">
        <f t="shared" si="11"/>
        <v>1197</v>
      </c>
    </row>
    <row r="754" spans="1:25" x14ac:dyDescent="0.3">
      <c r="A754" s="101">
        <v>920</v>
      </c>
      <c r="B754" s="102" t="s">
        <v>428</v>
      </c>
      <c r="C754" s="103">
        <v>43774.727337962962</v>
      </c>
      <c r="D754" s="102" t="s">
        <v>1867</v>
      </c>
      <c r="E754" s="102" t="s">
        <v>46</v>
      </c>
      <c r="F754" s="2">
        <v>1186</v>
      </c>
      <c r="G754" s="102" t="s">
        <v>148</v>
      </c>
      <c r="H754" s="2">
        <v>993.1</v>
      </c>
      <c r="I754" s="102" t="s">
        <v>887</v>
      </c>
      <c r="J754" s="102" t="s">
        <v>1439</v>
      </c>
      <c r="K754" s="102"/>
      <c r="L754" s="102" t="s">
        <v>2294</v>
      </c>
      <c r="M754" s="102"/>
      <c r="N754" s="102" t="s">
        <v>2296</v>
      </c>
      <c r="O754" s="1" t="b">
        <v>0</v>
      </c>
      <c r="P754" s="102" t="s">
        <v>2371</v>
      </c>
      <c r="Q754" s="102" t="s">
        <v>2319</v>
      </c>
      <c r="R754" s="104">
        <v>0</v>
      </c>
      <c r="S754" s="105">
        <v>0</v>
      </c>
      <c r="T754" s="102" t="s">
        <v>2487</v>
      </c>
      <c r="U754" s="104">
        <v>0</v>
      </c>
      <c r="V754" s="1"/>
      <c r="W754" s="106" t="s">
        <v>2328</v>
      </c>
      <c r="X754" s="5">
        <v>43948.391655092593</v>
      </c>
      <c r="Y754" s="133">
        <f t="shared" si="11"/>
        <v>1186</v>
      </c>
    </row>
    <row r="755" spans="1:25" x14ac:dyDescent="0.3">
      <c r="A755" s="101">
        <v>921</v>
      </c>
      <c r="B755" s="102" t="s">
        <v>117</v>
      </c>
      <c r="C755" s="103">
        <v>43774.764363425929</v>
      </c>
      <c r="D755" s="102" t="s">
        <v>2555</v>
      </c>
      <c r="E755" s="102" t="s">
        <v>1557</v>
      </c>
      <c r="F755" s="2">
        <v>851</v>
      </c>
      <c r="G755" s="102" t="s">
        <v>123</v>
      </c>
      <c r="H755" s="2">
        <v>700</v>
      </c>
      <c r="I755" s="102" t="s">
        <v>887</v>
      </c>
      <c r="J755" s="102" t="s">
        <v>654</v>
      </c>
      <c r="K755" s="102"/>
      <c r="L755" s="102" t="s">
        <v>2307</v>
      </c>
      <c r="M755" s="102"/>
      <c r="N755" s="102" t="s">
        <v>2296</v>
      </c>
      <c r="O755" s="1" t="b">
        <v>0</v>
      </c>
      <c r="P755" s="102" t="s">
        <v>2371</v>
      </c>
      <c r="Q755" s="102" t="s">
        <v>167</v>
      </c>
      <c r="R755" s="104">
        <v>437</v>
      </c>
      <c r="S755" s="105">
        <v>100073</v>
      </c>
      <c r="T755" s="102" t="s">
        <v>2297</v>
      </c>
      <c r="U755" s="104">
        <v>437</v>
      </c>
      <c r="V755" s="1"/>
      <c r="W755" s="106" t="s">
        <v>2302</v>
      </c>
      <c r="X755" s="5">
        <v>43867.769097222219</v>
      </c>
      <c r="Y755" s="133">
        <f t="shared" si="11"/>
        <v>851</v>
      </c>
    </row>
    <row r="756" spans="1:25" x14ac:dyDescent="0.3">
      <c r="A756" s="101">
        <v>922</v>
      </c>
      <c r="B756" s="102" t="s">
        <v>126</v>
      </c>
      <c r="C756" s="103">
        <v>43776.763090277775</v>
      </c>
      <c r="D756" s="102" t="s">
        <v>2576</v>
      </c>
      <c r="E756" s="102" t="s">
        <v>221</v>
      </c>
      <c r="F756" s="2">
        <v>1172</v>
      </c>
      <c r="G756" s="102" t="s">
        <v>148</v>
      </c>
      <c r="H756" s="2">
        <v>700</v>
      </c>
      <c r="I756" s="102" t="s">
        <v>887</v>
      </c>
      <c r="J756" s="102" t="s">
        <v>1439</v>
      </c>
      <c r="K756" s="102"/>
      <c r="L756" s="102" t="s">
        <v>2294</v>
      </c>
      <c r="M756" s="102" t="s">
        <v>2577</v>
      </c>
      <c r="N756" s="102" t="s">
        <v>2296</v>
      </c>
      <c r="O756" s="1" t="b">
        <v>0</v>
      </c>
      <c r="P756" s="102" t="s">
        <v>2387</v>
      </c>
      <c r="Q756" s="102" t="s">
        <v>167</v>
      </c>
      <c r="R756" s="104">
        <v>978</v>
      </c>
      <c r="S756" s="105">
        <v>179169.6</v>
      </c>
      <c r="T756" s="102" t="s">
        <v>2297</v>
      </c>
      <c r="U756" s="104">
        <v>782.4</v>
      </c>
      <c r="V756" s="1"/>
      <c r="W756" s="106" t="s">
        <v>2302</v>
      </c>
      <c r="X756" s="5">
        <v>43867.529756944445</v>
      </c>
      <c r="Y756" s="133">
        <f t="shared" si="11"/>
        <v>1172</v>
      </c>
    </row>
    <row r="757" spans="1:25" x14ac:dyDescent="0.3">
      <c r="A757" s="101">
        <v>923</v>
      </c>
      <c r="B757" s="102" t="s">
        <v>87</v>
      </c>
      <c r="C757" s="103">
        <v>43777.529432870368</v>
      </c>
      <c r="D757" s="102" t="s">
        <v>213</v>
      </c>
      <c r="E757" s="102" t="s">
        <v>213</v>
      </c>
      <c r="F757" s="2">
        <v>1164</v>
      </c>
      <c r="G757" s="102" t="s">
        <v>39</v>
      </c>
      <c r="H757" s="2">
        <v>3028</v>
      </c>
      <c r="I757" s="102" t="s">
        <v>887</v>
      </c>
      <c r="J757" s="102" t="s">
        <v>756</v>
      </c>
      <c r="K757" s="102"/>
      <c r="L757" s="102" t="s">
        <v>2307</v>
      </c>
      <c r="M757" s="102"/>
      <c r="N757" s="102" t="s">
        <v>2296</v>
      </c>
      <c r="O757" s="1" t="b">
        <v>0</v>
      </c>
      <c r="P757" s="102" t="s">
        <v>2463</v>
      </c>
      <c r="Q757" s="102" t="s">
        <v>167</v>
      </c>
      <c r="R757" s="104">
        <v>2092</v>
      </c>
      <c r="S757" s="105">
        <v>479068</v>
      </c>
      <c r="T757" s="102" t="s">
        <v>2297</v>
      </c>
      <c r="U757" s="104">
        <v>2092</v>
      </c>
      <c r="V757" s="1"/>
      <c r="W757" s="106" t="s">
        <v>2302</v>
      </c>
      <c r="X757" s="5">
        <v>43847.759571759256</v>
      </c>
      <c r="Y757" s="133">
        <f t="shared" si="11"/>
        <v>1164</v>
      </c>
    </row>
    <row r="758" spans="1:25" x14ac:dyDescent="0.3">
      <c r="A758" s="101">
        <v>924</v>
      </c>
      <c r="B758" s="102" t="s">
        <v>56</v>
      </c>
      <c r="C758" s="103">
        <v>43782.59269675926</v>
      </c>
      <c r="D758" s="102" t="s">
        <v>1034</v>
      </c>
      <c r="E758" s="102" t="s">
        <v>1034</v>
      </c>
      <c r="F758" s="2">
        <v>352</v>
      </c>
      <c r="G758" s="102" t="s">
        <v>55</v>
      </c>
      <c r="H758" s="2">
        <v>299</v>
      </c>
      <c r="I758" s="102" t="s">
        <v>887</v>
      </c>
      <c r="J758" s="102" t="s">
        <v>654</v>
      </c>
      <c r="K758" s="102"/>
      <c r="L758" s="102" t="s">
        <v>2294</v>
      </c>
      <c r="M758" s="102" t="s">
        <v>2578</v>
      </c>
      <c r="N758" s="102" t="s">
        <v>2296</v>
      </c>
      <c r="O758" s="1" t="b">
        <v>0</v>
      </c>
      <c r="P758" s="102" t="s">
        <v>2462</v>
      </c>
      <c r="Q758" s="102" t="s">
        <v>2472</v>
      </c>
      <c r="R758" s="104">
        <v>3240.22</v>
      </c>
      <c r="S758" s="105">
        <v>742010.38</v>
      </c>
      <c r="T758" s="102" t="s">
        <v>2297</v>
      </c>
      <c r="U758" s="104">
        <v>3240.22</v>
      </c>
      <c r="V758" s="1"/>
      <c r="W758" s="106" t="s">
        <v>2335</v>
      </c>
      <c r="X758" s="5">
        <v>43843.592905092592</v>
      </c>
      <c r="Y758" s="133">
        <f t="shared" si="11"/>
        <v>352</v>
      </c>
    </row>
    <row r="759" spans="1:25" x14ac:dyDescent="0.3">
      <c r="A759" s="101">
        <v>925</v>
      </c>
      <c r="B759" s="102" t="s">
        <v>56</v>
      </c>
      <c r="C759" s="103">
        <v>43784.537766203706</v>
      </c>
      <c r="D759" s="102" t="s">
        <v>1892</v>
      </c>
      <c r="E759" s="102" t="s">
        <v>1892</v>
      </c>
      <c r="F759" s="2">
        <v>1207</v>
      </c>
      <c r="G759" s="102" t="s">
        <v>55</v>
      </c>
      <c r="H759" s="2">
        <v>299</v>
      </c>
      <c r="I759" s="102" t="s">
        <v>887</v>
      </c>
      <c r="J759" s="102" t="s">
        <v>756</v>
      </c>
      <c r="K759" s="102"/>
      <c r="L759" s="102" t="s">
        <v>2307</v>
      </c>
      <c r="M759" s="102"/>
      <c r="N759" s="102" t="s">
        <v>2296</v>
      </c>
      <c r="O759" s="1" t="b">
        <v>0</v>
      </c>
      <c r="P759" s="102" t="s">
        <v>2462</v>
      </c>
      <c r="Q759" s="102" t="s">
        <v>167</v>
      </c>
      <c r="R759" s="104">
        <v>106</v>
      </c>
      <c r="S759" s="105">
        <v>24274</v>
      </c>
      <c r="T759" s="102" t="s">
        <v>2297</v>
      </c>
      <c r="U759" s="104">
        <v>106</v>
      </c>
      <c r="V759" s="1"/>
      <c r="W759" s="106" t="s">
        <v>2302</v>
      </c>
      <c r="X759" s="5">
        <v>44071.561481481483</v>
      </c>
      <c r="Y759" s="133">
        <f t="shared" si="11"/>
        <v>1207</v>
      </c>
    </row>
    <row r="760" spans="1:25" x14ac:dyDescent="0.3">
      <c r="A760" s="107">
        <v>926</v>
      </c>
      <c r="B760" s="108" t="s">
        <v>2419</v>
      </c>
      <c r="C760" s="109">
        <v>43784.843761574077</v>
      </c>
      <c r="D760" s="108" t="s">
        <v>2579</v>
      </c>
      <c r="E760" s="108" t="s">
        <v>46</v>
      </c>
      <c r="F760" s="110">
        <v>1202</v>
      </c>
      <c r="G760" s="108" t="s">
        <v>85</v>
      </c>
      <c r="H760" s="110">
        <v>936</v>
      </c>
      <c r="I760" s="108" t="s">
        <v>887</v>
      </c>
      <c r="J760" s="108" t="s">
        <v>663</v>
      </c>
      <c r="K760" s="108"/>
      <c r="L760" s="108" t="s">
        <v>2307</v>
      </c>
      <c r="M760" s="108"/>
      <c r="N760" s="108" t="s">
        <v>2296</v>
      </c>
      <c r="O760" s="111" t="b">
        <v>0</v>
      </c>
      <c r="P760" s="108" t="s">
        <v>2463</v>
      </c>
      <c r="Q760" s="108" t="s">
        <v>2472</v>
      </c>
      <c r="R760" s="112">
        <v>6865.15</v>
      </c>
      <c r="S760" s="113">
        <v>1572119.35</v>
      </c>
      <c r="T760" s="108" t="s">
        <v>2297</v>
      </c>
      <c r="U760" s="112">
        <v>6865.15</v>
      </c>
      <c r="V760" s="111"/>
      <c r="W760" s="114" t="s">
        <v>2302</v>
      </c>
      <c r="X760" s="115">
        <v>43859.394699074073</v>
      </c>
      <c r="Y760" s="133">
        <f t="shared" si="11"/>
        <v>1202</v>
      </c>
    </row>
    <row r="761" spans="1:25" x14ac:dyDescent="0.3">
      <c r="A761" s="107">
        <v>927</v>
      </c>
      <c r="B761" s="108" t="s">
        <v>2419</v>
      </c>
      <c r="C761" s="109">
        <v>43784.849212962959</v>
      </c>
      <c r="D761" s="108" t="s">
        <v>2579</v>
      </c>
      <c r="E761" s="108" t="s">
        <v>46</v>
      </c>
      <c r="F761" s="110">
        <v>1202</v>
      </c>
      <c r="G761" s="108" t="s">
        <v>85</v>
      </c>
      <c r="H761" s="110">
        <v>936</v>
      </c>
      <c r="I761" s="108" t="s">
        <v>887</v>
      </c>
      <c r="J761" s="108" t="s">
        <v>663</v>
      </c>
      <c r="K761" s="108"/>
      <c r="L761" s="108" t="s">
        <v>2307</v>
      </c>
      <c r="M761" s="108" t="s">
        <v>2580</v>
      </c>
      <c r="N761" s="108" t="s">
        <v>2296</v>
      </c>
      <c r="O761" s="111" t="b">
        <v>0</v>
      </c>
      <c r="P761" s="108" t="s">
        <v>2532</v>
      </c>
      <c r="Q761" s="108" t="s">
        <v>2487</v>
      </c>
      <c r="R761" s="112"/>
      <c r="S761" s="113"/>
      <c r="T761" s="108" t="s">
        <v>2487</v>
      </c>
      <c r="U761" s="112"/>
      <c r="V761" s="111"/>
      <c r="W761" s="114" t="s">
        <v>2308</v>
      </c>
      <c r="X761" s="115">
        <v>43784.849618055552</v>
      </c>
      <c r="Y761" s="133">
        <f t="shared" si="11"/>
        <v>1202</v>
      </c>
    </row>
    <row r="762" spans="1:25" x14ac:dyDescent="0.3">
      <c r="A762" s="101">
        <v>928</v>
      </c>
      <c r="B762" s="102" t="s">
        <v>56</v>
      </c>
      <c r="C762" s="103">
        <v>43788.491875</v>
      </c>
      <c r="D762" s="102" t="s">
        <v>774</v>
      </c>
      <c r="E762" s="102" t="s">
        <v>46</v>
      </c>
      <c r="F762" s="2">
        <v>125</v>
      </c>
      <c r="G762" s="102" t="s">
        <v>55</v>
      </c>
      <c r="H762" s="2">
        <v>985</v>
      </c>
      <c r="I762" s="102" t="s">
        <v>887</v>
      </c>
      <c r="J762" s="102" t="s">
        <v>2293</v>
      </c>
      <c r="K762" s="102"/>
      <c r="L762" s="102" t="s">
        <v>2307</v>
      </c>
      <c r="M762" s="102"/>
      <c r="N762" s="102" t="s">
        <v>2296</v>
      </c>
      <c r="O762" s="1" t="b">
        <v>0</v>
      </c>
      <c r="P762" s="102" t="s">
        <v>2462</v>
      </c>
      <c r="Q762" s="102" t="s">
        <v>2472</v>
      </c>
      <c r="R762" s="104">
        <v>2945</v>
      </c>
      <c r="S762" s="105">
        <v>606962.21</v>
      </c>
      <c r="T762" s="102" t="s">
        <v>2297</v>
      </c>
      <c r="U762" s="104">
        <v>2650.49</v>
      </c>
      <c r="V762" s="1"/>
      <c r="W762" s="106" t="s">
        <v>2335</v>
      </c>
      <c r="X762" s="5">
        <v>43979.595393518517</v>
      </c>
      <c r="Y762" s="133">
        <f t="shared" si="11"/>
        <v>125</v>
      </c>
    </row>
    <row r="763" spans="1:25" x14ac:dyDescent="0.3">
      <c r="A763" s="101">
        <v>929</v>
      </c>
      <c r="B763" s="102" t="s">
        <v>428</v>
      </c>
      <c r="C763" s="103">
        <v>43788.54859953704</v>
      </c>
      <c r="D763" s="102" t="s">
        <v>1867</v>
      </c>
      <c r="E763" s="102" t="s">
        <v>46</v>
      </c>
      <c r="F763" s="2">
        <v>1186</v>
      </c>
      <c r="G763" s="102" t="s">
        <v>148</v>
      </c>
      <c r="H763" s="2">
        <v>993.1</v>
      </c>
      <c r="I763" s="102" t="s">
        <v>887</v>
      </c>
      <c r="J763" s="102" t="s">
        <v>1439</v>
      </c>
      <c r="K763" s="102"/>
      <c r="L763" s="102" t="s">
        <v>2294</v>
      </c>
      <c r="M763" s="102"/>
      <c r="N763" s="102" t="s">
        <v>2296</v>
      </c>
      <c r="O763" s="1" t="b">
        <v>0</v>
      </c>
      <c r="P763" s="102" t="s">
        <v>2371</v>
      </c>
      <c r="Q763" s="102" t="s">
        <v>167</v>
      </c>
      <c r="R763" s="104">
        <v>1748.73</v>
      </c>
      <c r="S763" s="105">
        <v>400459.17</v>
      </c>
      <c r="T763" s="102" t="s">
        <v>2297</v>
      </c>
      <c r="U763" s="104">
        <v>1748.73</v>
      </c>
      <c r="V763" s="1"/>
      <c r="W763" s="106" t="s">
        <v>2302</v>
      </c>
      <c r="X763" s="5">
        <v>43938.48946759259</v>
      </c>
      <c r="Y763" s="133">
        <f t="shared" si="11"/>
        <v>1186</v>
      </c>
    </row>
    <row r="764" spans="1:25" x14ac:dyDescent="0.3">
      <c r="A764" s="101">
        <v>930</v>
      </c>
      <c r="B764" s="102" t="s">
        <v>157</v>
      </c>
      <c r="C764" s="103">
        <v>43789.744201388887</v>
      </c>
      <c r="D764" s="102" t="s">
        <v>1803</v>
      </c>
      <c r="E764" s="102" t="s">
        <v>1803</v>
      </c>
      <c r="F764" s="2">
        <v>1123</v>
      </c>
      <c r="G764" s="102" t="s">
        <v>85</v>
      </c>
      <c r="H764" s="2">
        <v>1002</v>
      </c>
      <c r="I764" s="102" t="s">
        <v>887</v>
      </c>
      <c r="J764" s="102" t="s">
        <v>654</v>
      </c>
      <c r="K764" s="102"/>
      <c r="L764" s="102" t="s">
        <v>2307</v>
      </c>
      <c r="M764" s="102"/>
      <c r="N764" s="102" t="s">
        <v>2296</v>
      </c>
      <c r="O764" s="1" t="b">
        <v>0</v>
      </c>
      <c r="P764" s="102" t="s">
        <v>2371</v>
      </c>
      <c r="Q764" s="102" t="s">
        <v>167</v>
      </c>
      <c r="R764" s="104">
        <v>2850</v>
      </c>
      <c r="S764" s="105">
        <v>652650</v>
      </c>
      <c r="T764" s="102" t="s">
        <v>2297</v>
      </c>
      <c r="U764" s="104">
        <v>2850</v>
      </c>
      <c r="V764" s="1"/>
      <c r="W764" s="106" t="s">
        <v>2418</v>
      </c>
      <c r="X764" s="5">
        <v>43843.671724537038</v>
      </c>
      <c r="Y764" s="133">
        <f t="shared" si="11"/>
        <v>1123</v>
      </c>
    </row>
    <row r="765" spans="1:25" x14ac:dyDescent="0.3">
      <c r="A765" s="101">
        <v>931</v>
      </c>
      <c r="B765" s="102" t="s">
        <v>2419</v>
      </c>
      <c r="C765" s="103">
        <v>43790.492754629631</v>
      </c>
      <c r="D765" s="102" t="s">
        <v>254</v>
      </c>
      <c r="E765" s="102" t="s">
        <v>46</v>
      </c>
      <c r="F765" s="2">
        <v>1218</v>
      </c>
      <c r="G765" s="102" t="s">
        <v>85</v>
      </c>
      <c r="H765" s="2">
        <v>645</v>
      </c>
      <c r="I765" s="102" t="s">
        <v>887</v>
      </c>
      <c r="J765" s="102" t="s">
        <v>654</v>
      </c>
      <c r="K765" s="102"/>
      <c r="L765" s="102" t="s">
        <v>2307</v>
      </c>
      <c r="M765" s="102"/>
      <c r="N765" s="102" t="s">
        <v>2296</v>
      </c>
      <c r="O765" s="1" t="b">
        <v>0</v>
      </c>
      <c r="P765" s="102" t="s">
        <v>2463</v>
      </c>
      <c r="Q765" s="102" t="s">
        <v>167</v>
      </c>
      <c r="R765" s="104">
        <v>4334.33</v>
      </c>
      <c r="S765" s="105">
        <v>992561.57</v>
      </c>
      <c r="T765" s="102" t="s">
        <v>2297</v>
      </c>
      <c r="U765" s="104">
        <v>4334.33</v>
      </c>
      <c r="V765" s="1"/>
      <c r="W765" s="106" t="s">
        <v>2302</v>
      </c>
      <c r="X765" s="5">
        <v>43903.511712962965</v>
      </c>
      <c r="Y765" s="133">
        <f t="shared" si="11"/>
        <v>1218</v>
      </c>
    </row>
    <row r="766" spans="1:25" x14ac:dyDescent="0.3">
      <c r="A766" s="101">
        <v>932</v>
      </c>
      <c r="B766" s="102" t="s">
        <v>267</v>
      </c>
      <c r="C766" s="103">
        <v>43790.661921296298</v>
      </c>
      <c r="D766" s="102" t="s">
        <v>590</v>
      </c>
      <c r="E766" s="102" t="s">
        <v>590</v>
      </c>
      <c r="F766" s="2">
        <v>884</v>
      </c>
      <c r="G766" s="102" t="s">
        <v>39</v>
      </c>
      <c r="H766" s="2">
        <v>691</v>
      </c>
      <c r="I766" s="102" t="s">
        <v>887</v>
      </c>
      <c r="J766" s="102" t="s">
        <v>663</v>
      </c>
      <c r="K766" s="102"/>
      <c r="L766" s="102" t="s">
        <v>2307</v>
      </c>
      <c r="M766" s="102"/>
      <c r="N766" s="102" t="s">
        <v>2296</v>
      </c>
      <c r="O766" s="1" t="b">
        <v>1</v>
      </c>
      <c r="P766" s="102" t="s">
        <v>2343</v>
      </c>
      <c r="Q766" s="102" t="s">
        <v>32</v>
      </c>
      <c r="R766" s="104">
        <v>29787.77</v>
      </c>
      <c r="S766" s="105">
        <v>6821399.3300000001</v>
      </c>
      <c r="T766" s="102" t="s">
        <v>2297</v>
      </c>
      <c r="U766" s="104">
        <v>29787.77</v>
      </c>
      <c r="V766" s="1"/>
      <c r="W766" s="106" t="s">
        <v>2302</v>
      </c>
      <c r="X766" s="5">
        <v>44008.716574074075</v>
      </c>
      <c r="Y766" s="133">
        <f t="shared" si="11"/>
        <v>884</v>
      </c>
    </row>
    <row r="767" spans="1:25" x14ac:dyDescent="0.3">
      <c r="A767" s="107">
        <v>933</v>
      </c>
      <c r="B767" s="108" t="s">
        <v>282</v>
      </c>
      <c r="C767" s="109">
        <v>43791.537511574075</v>
      </c>
      <c r="D767" s="108" t="s">
        <v>1904</v>
      </c>
      <c r="E767" s="108" t="s">
        <v>46</v>
      </c>
      <c r="F767" s="110">
        <v>1219</v>
      </c>
      <c r="G767" s="108" t="s">
        <v>123</v>
      </c>
      <c r="H767" s="110">
        <v>802</v>
      </c>
      <c r="I767" s="108" t="s">
        <v>887</v>
      </c>
      <c r="J767" s="108" t="s">
        <v>663</v>
      </c>
      <c r="K767" s="108"/>
      <c r="L767" s="108" t="s">
        <v>2307</v>
      </c>
      <c r="M767" s="108"/>
      <c r="N767" s="108" t="s">
        <v>2296</v>
      </c>
      <c r="O767" s="111" t="b">
        <v>0</v>
      </c>
      <c r="P767" s="108" t="s">
        <v>2387</v>
      </c>
      <c r="Q767" s="108" t="s">
        <v>167</v>
      </c>
      <c r="R767" s="112"/>
      <c r="S767" s="113"/>
      <c r="T767" s="108" t="s">
        <v>2487</v>
      </c>
      <c r="U767" s="112"/>
      <c r="V767" s="111"/>
      <c r="W767" s="114" t="s">
        <v>2328</v>
      </c>
      <c r="X767" s="115">
        <v>43914.414525462962</v>
      </c>
      <c r="Y767" s="133">
        <f t="shared" si="11"/>
        <v>1219</v>
      </c>
    </row>
    <row r="768" spans="1:25" x14ac:dyDescent="0.3">
      <c r="A768" s="101">
        <v>934</v>
      </c>
      <c r="B768" s="102" t="s">
        <v>282</v>
      </c>
      <c r="C768" s="103">
        <v>43791.539166666669</v>
      </c>
      <c r="D768" s="102" t="s">
        <v>1904</v>
      </c>
      <c r="E768" s="102" t="s">
        <v>46</v>
      </c>
      <c r="F768" s="2">
        <v>1219</v>
      </c>
      <c r="G768" s="102" t="s">
        <v>123</v>
      </c>
      <c r="H768" s="2">
        <v>802</v>
      </c>
      <c r="I768" s="102" t="s">
        <v>887</v>
      </c>
      <c r="J768" s="102" t="s">
        <v>663</v>
      </c>
      <c r="K768" s="102"/>
      <c r="L768" s="102" t="s">
        <v>2307</v>
      </c>
      <c r="M768" s="102"/>
      <c r="N768" s="102" t="s">
        <v>2296</v>
      </c>
      <c r="O768" s="1" t="b">
        <v>0</v>
      </c>
      <c r="P768" s="102" t="s">
        <v>2387</v>
      </c>
      <c r="Q768" s="102" t="s">
        <v>167</v>
      </c>
      <c r="R768" s="104"/>
      <c r="S768" s="105"/>
      <c r="T768" s="102" t="s">
        <v>2487</v>
      </c>
      <c r="U768" s="104"/>
      <c r="V768" s="1"/>
      <c r="W768" s="106" t="s">
        <v>2328</v>
      </c>
      <c r="X768" s="5">
        <v>43914.414733796293</v>
      </c>
      <c r="Y768" s="133">
        <f t="shared" si="11"/>
        <v>1219</v>
      </c>
    </row>
    <row r="769" spans="1:25" x14ac:dyDescent="0.3">
      <c r="A769" s="107">
        <v>935</v>
      </c>
      <c r="B769" s="108" t="s">
        <v>282</v>
      </c>
      <c r="C769" s="109">
        <v>43791.540127314816</v>
      </c>
      <c r="D769" s="108" t="s">
        <v>1904</v>
      </c>
      <c r="E769" s="108" t="s">
        <v>46</v>
      </c>
      <c r="F769" s="110">
        <v>1219</v>
      </c>
      <c r="G769" s="108" t="s">
        <v>123</v>
      </c>
      <c r="H769" s="110">
        <v>802</v>
      </c>
      <c r="I769" s="108" t="s">
        <v>887</v>
      </c>
      <c r="J769" s="108" t="s">
        <v>663</v>
      </c>
      <c r="K769" s="108"/>
      <c r="L769" s="108" t="s">
        <v>2307</v>
      </c>
      <c r="M769" s="108"/>
      <c r="N769" s="108" t="s">
        <v>2296</v>
      </c>
      <c r="O769" s="111" t="b">
        <v>0</v>
      </c>
      <c r="P769" s="108" t="s">
        <v>2387</v>
      </c>
      <c r="Q769" s="108" t="s">
        <v>32</v>
      </c>
      <c r="R769" s="112"/>
      <c r="S769" s="113"/>
      <c r="T769" s="108" t="s">
        <v>2487</v>
      </c>
      <c r="U769" s="112"/>
      <c r="V769" s="111"/>
      <c r="W769" s="114" t="s">
        <v>2328</v>
      </c>
      <c r="X769" s="115">
        <v>43914.414837962962</v>
      </c>
      <c r="Y769" s="133">
        <f t="shared" si="11"/>
        <v>1219</v>
      </c>
    </row>
    <row r="770" spans="1:25" x14ac:dyDescent="0.3">
      <c r="A770" s="101">
        <v>936</v>
      </c>
      <c r="B770" s="102" t="s">
        <v>282</v>
      </c>
      <c r="C770" s="103">
        <v>43791.540833333333</v>
      </c>
      <c r="D770" s="102" t="s">
        <v>1904</v>
      </c>
      <c r="E770" s="102" t="s">
        <v>46</v>
      </c>
      <c r="F770" s="2">
        <v>1219</v>
      </c>
      <c r="G770" s="102" t="s">
        <v>123</v>
      </c>
      <c r="H770" s="2">
        <v>802</v>
      </c>
      <c r="I770" s="102" t="s">
        <v>887</v>
      </c>
      <c r="J770" s="102" t="s">
        <v>663</v>
      </c>
      <c r="K770" s="102"/>
      <c r="L770" s="102" t="s">
        <v>2307</v>
      </c>
      <c r="M770" s="102"/>
      <c r="N770" s="102" t="s">
        <v>2296</v>
      </c>
      <c r="O770" s="1" t="b">
        <v>0</v>
      </c>
      <c r="P770" s="102" t="s">
        <v>2387</v>
      </c>
      <c r="Q770" s="102" t="s">
        <v>32</v>
      </c>
      <c r="R770" s="104"/>
      <c r="S770" s="105"/>
      <c r="T770" s="102" t="s">
        <v>2487</v>
      </c>
      <c r="U770" s="104"/>
      <c r="V770" s="1"/>
      <c r="W770" s="106" t="s">
        <v>2328</v>
      </c>
      <c r="X770" s="5">
        <v>43914.414907407408</v>
      </c>
      <c r="Y770" s="133">
        <f t="shared" ref="Y770:Y833" si="12">VLOOKUP(F770,h_project,1,FALSE)</f>
        <v>1219</v>
      </c>
    </row>
    <row r="771" spans="1:25" x14ac:dyDescent="0.3">
      <c r="A771" s="101">
        <v>937</v>
      </c>
      <c r="B771" s="1" t="s">
        <v>282</v>
      </c>
      <c r="C771" s="1">
        <v>43791.541365740741</v>
      </c>
      <c r="D771" s="1" t="s">
        <v>1904</v>
      </c>
      <c r="E771" s="1" t="s">
        <v>46</v>
      </c>
      <c r="F771" s="2">
        <v>1219</v>
      </c>
      <c r="G771" s="1" t="s">
        <v>123</v>
      </c>
      <c r="H771" s="2">
        <v>802</v>
      </c>
      <c r="I771" s="1" t="s">
        <v>887</v>
      </c>
      <c r="J771" s="1" t="s">
        <v>663</v>
      </c>
      <c r="K771" s="1"/>
      <c r="L771" s="1" t="s">
        <v>2307</v>
      </c>
      <c r="M771" s="1"/>
      <c r="N771" s="1" t="s">
        <v>2296</v>
      </c>
      <c r="O771" s="1" t="b">
        <v>0</v>
      </c>
      <c r="P771" s="1" t="s">
        <v>2387</v>
      </c>
      <c r="Q771" s="1" t="s">
        <v>167</v>
      </c>
      <c r="R771" s="1"/>
      <c r="S771" s="1"/>
      <c r="T771" s="1" t="s">
        <v>2487</v>
      </c>
      <c r="U771" s="1"/>
      <c r="V771" s="1"/>
      <c r="W771" s="1" t="s">
        <v>2328</v>
      </c>
      <c r="X771" s="5">
        <v>43914.414988425924</v>
      </c>
      <c r="Y771" s="133">
        <f t="shared" si="12"/>
        <v>1219</v>
      </c>
    </row>
    <row r="772" spans="1:25" x14ac:dyDescent="0.3">
      <c r="A772" s="101">
        <v>938</v>
      </c>
      <c r="B772" s="1" t="s">
        <v>282</v>
      </c>
      <c r="C772" s="1">
        <v>43791.54215277778</v>
      </c>
      <c r="D772" s="1" t="s">
        <v>1904</v>
      </c>
      <c r="E772" s="1" t="s">
        <v>46</v>
      </c>
      <c r="F772" s="2">
        <v>1219</v>
      </c>
      <c r="G772" s="1" t="s">
        <v>123</v>
      </c>
      <c r="H772" s="2">
        <v>802</v>
      </c>
      <c r="I772" s="1" t="s">
        <v>887</v>
      </c>
      <c r="J772" s="1" t="s">
        <v>663</v>
      </c>
      <c r="K772" s="1"/>
      <c r="L772" s="1" t="s">
        <v>2307</v>
      </c>
      <c r="M772" s="1"/>
      <c r="N772" s="1" t="s">
        <v>2296</v>
      </c>
      <c r="O772" s="1" t="b">
        <v>0</v>
      </c>
      <c r="P772" s="1" t="s">
        <v>2387</v>
      </c>
      <c r="Q772" s="1" t="s">
        <v>167</v>
      </c>
      <c r="R772" s="1"/>
      <c r="S772" s="1"/>
      <c r="T772" s="1" t="s">
        <v>2487</v>
      </c>
      <c r="U772" s="1"/>
      <c r="V772" s="1"/>
      <c r="W772" s="1" t="s">
        <v>2328</v>
      </c>
      <c r="X772" s="5">
        <v>43914.415138888886</v>
      </c>
      <c r="Y772" s="133">
        <f t="shared" si="12"/>
        <v>1219</v>
      </c>
    </row>
    <row r="773" spans="1:25" x14ac:dyDescent="0.3">
      <c r="A773" s="107">
        <v>939</v>
      </c>
      <c r="B773" s="108" t="s">
        <v>282</v>
      </c>
      <c r="C773" s="109">
        <v>43791.543206018519</v>
      </c>
      <c r="D773" s="108" t="s">
        <v>1904</v>
      </c>
      <c r="E773" s="108" t="s">
        <v>46</v>
      </c>
      <c r="F773" s="110">
        <v>1219</v>
      </c>
      <c r="G773" s="108" t="s">
        <v>123</v>
      </c>
      <c r="H773" s="110">
        <v>802</v>
      </c>
      <c r="I773" s="108" t="s">
        <v>887</v>
      </c>
      <c r="J773" s="108" t="s">
        <v>663</v>
      </c>
      <c r="K773" s="108"/>
      <c r="L773" s="108" t="s">
        <v>2307</v>
      </c>
      <c r="M773" s="108"/>
      <c r="N773" s="108" t="s">
        <v>2296</v>
      </c>
      <c r="O773" s="111" t="b">
        <v>0</v>
      </c>
      <c r="P773" s="108" t="s">
        <v>2387</v>
      </c>
      <c r="Q773" s="108" t="s">
        <v>167</v>
      </c>
      <c r="R773" s="112">
        <v>4752</v>
      </c>
      <c r="S773" s="113">
        <v>1088208</v>
      </c>
      <c r="T773" s="108" t="s">
        <v>2297</v>
      </c>
      <c r="U773" s="112">
        <v>4752</v>
      </c>
      <c r="V773" s="111"/>
      <c r="W773" s="114" t="s">
        <v>2328</v>
      </c>
      <c r="X773" s="115">
        <v>43914.415335648147</v>
      </c>
      <c r="Y773" s="133">
        <f t="shared" si="12"/>
        <v>1219</v>
      </c>
    </row>
    <row r="774" spans="1:25" x14ac:dyDescent="0.3">
      <c r="A774" s="101">
        <v>940</v>
      </c>
      <c r="B774" s="102" t="s">
        <v>205</v>
      </c>
      <c r="C774" s="103">
        <v>43791.552557870367</v>
      </c>
      <c r="D774" s="102" t="s">
        <v>589</v>
      </c>
      <c r="E774" s="102" t="s">
        <v>589</v>
      </c>
      <c r="F774" s="2">
        <v>880</v>
      </c>
      <c r="G774" s="102" t="s">
        <v>427</v>
      </c>
      <c r="H774" s="2">
        <v>930</v>
      </c>
      <c r="I774" s="102" t="s">
        <v>887</v>
      </c>
      <c r="J774" s="102" t="s">
        <v>654</v>
      </c>
      <c r="K774" s="102"/>
      <c r="L774" s="102" t="s">
        <v>2294</v>
      </c>
      <c r="M774" s="102"/>
      <c r="N774" s="102" t="s">
        <v>2296</v>
      </c>
      <c r="O774" s="1" t="b">
        <v>0</v>
      </c>
      <c r="P774" s="102" t="s">
        <v>2463</v>
      </c>
      <c r="Q774" s="102" t="s">
        <v>167</v>
      </c>
      <c r="R774" s="104">
        <v>110</v>
      </c>
      <c r="S774" s="105">
        <v>25190</v>
      </c>
      <c r="T774" s="102" t="s">
        <v>2297</v>
      </c>
      <c r="U774" s="104">
        <v>110</v>
      </c>
      <c r="V774" s="1"/>
      <c r="W774" s="106" t="s">
        <v>2302</v>
      </c>
      <c r="X774" s="5">
        <v>43895.527118055557</v>
      </c>
      <c r="Y774" s="133">
        <f t="shared" si="12"/>
        <v>880</v>
      </c>
    </row>
    <row r="775" spans="1:25" x14ac:dyDescent="0.3">
      <c r="A775" s="101">
        <v>941</v>
      </c>
      <c r="B775" s="102" t="s">
        <v>310</v>
      </c>
      <c r="C775" s="103">
        <v>43791.644131944442</v>
      </c>
      <c r="D775" s="102" t="s">
        <v>485</v>
      </c>
      <c r="E775" s="102" t="s">
        <v>485</v>
      </c>
      <c r="F775" s="2">
        <v>537</v>
      </c>
      <c r="G775" s="102" t="s">
        <v>85</v>
      </c>
      <c r="H775" s="2">
        <v>641</v>
      </c>
      <c r="I775" s="102" t="s">
        <v>887</v>
      </c>
      <c r="J775" s="102" t="s">
        <v>654</v>
      </c>
      <c r="K775" s="102"/>
      <c r="L775" s="102" t="s">
        <v>2294</v>
      </c>
      <c r="M775" s="102" t="s">
        <v>2491</v>
      </c>
      <c r="N775" s="102" t="s">
        <v>2296</v>
      </c>
      <c r="O775" s="1" t="b">
        <v>0</v>
      </c>
      <c r="P775" s="102" t="s">
        <v>2343</v>
      </c>
      <c r="Q775" s="102" t="s">
        <v>32</v>
      </c>
      <c r="R775" s="104">
        <v>8546.2000000000007</v>
      </c>
      <c r="S775" s="105">
        <v>1957079.8</v>
      </c>
      <c r="T775" s="102" t="s">
        <v>2297</v>
      </c>
      <c r="U775" s="104">
        <v>8546.2000000000007</v>
      </c>
      <c r="V775" s="1"/>
      <c r="W775" s="106" t="s">
        <v>2302</v>
      </c>
      <c r="X775" s="5">
        <v>43857.761747685188</v>
      </c>
      <c r="Y775" s="133">
        <f t="shared" si="12"/>
        <v>537</v>
      </c>
    </row>
    <row r="776" spans="1:25" x14ac:dyDescent="0.3">
      <c r="A776" s="107">
        <v>942</v>
      </c>
      <c r="B776" s="108" t="s">
        <v>131</v>
      </c>
      <c r="C776" s="109">
        <v>43791.698819444442</v>
      </c>
      <c r="D776" s="108" t="s">
        <v>1846</v>
      </c>
      <c r="E776" s="108" t="s">
        <v>46</v>
      </c>
      <c r="F776" s="110">
        <v>1158</v>
      </c>
      <c r="G776" s="108" t="s">
        <v>85</v>
      </c>
      <c r="H776" s="110">
        <v>332</v>
      </c>
      <c r="I776" s="108" t="s">
        <v>887</v>
      </c>
      <c r="J776" s="108" t="s">
        <v>654</v>
      </c>
      <c r="K776" s="108"/>
      <c r="L776" s="108" t="s">
        <v>2307</v>
      </c>
      <c r="M776" s="108"/>
      <c r="N776" s="108" t="s">
        <v>2296</v>
      </c>
      <c r="O776" s="111" t="b">
        <v>0</v>
      </c>
      <c r="P776" s="108" t="s">
        <v>2463</v>
      </c>
      <c r="Q776" s="108" t="s">
        <v>32</v>
      </c>
      <c r="R776" s="112">
        <v>682.1</v>
      </c>
      <c r="S776" s="113">
        <v>124960.72</v>
      </c>
      <c r="T776" s="108" t="s">
        <v>2297</v>
      </c>
      <c r="U776" s="112">
        <v>545.67999999999995</v>
      </c>
      <c r="V776" s="111"/>
      <c r="W776" s="114" t="s">
        <v>2302</v>
      </c>
      <c r="X776" s="115">
        <v>43817.537361111114</v>
      </c>
      <c r="Y776" s="133">
        <f t="shared" si="12"/>
        <v>1158</v>
      </c>
    </row>
    <row r="777" spans="1:25" x14ac:dyDescent="0.3">
      <c r="A777" s="107">
        <v>943</v>
      </c>
      <c r="B777" s="108" t="s">
        <v>234</v>
      </c>
      <c r="C777" s="109">
        <v>43791.742256944446</v>
      </c>
      <c r="D777" s="108" t="s">
        <v>233</v>
      </c>
      <c r="E777" s="108" t="s">
        <v>233</v>
      </c>
      <c r="F777" s="110">
        <v>1192</v>
      </c>
      <c r="G777" s="108" t="s">
        <v>39</v>
      </c>
      <c r="H777" s="110">
        <v>621</v>
      </c>
      <c r="I777" s="108" t="s">
        <v>887</v>
      </c>
      <c r="J777" s="108" t="s">
        <v>654</v>
      </c>
      <c r="K777" s="108"/>
      <c r="L777" s="108" t="s">
        <v>2307</v>
      </c>
      <c r="M777" s="108"/>
      <c r="N777" s="108" t="s">
        <v>2296</v>
      </c>
      <c r="O777" s="111" t="b">
        <v>0</v>
      </c>
      <c r="P777" s="108" t="s">
        <v>2321</v>
      </c>
      <c r="Q777" s="108" t="s">
        <v>167</v>
      </c>
      <c r="R777" s="112">
        <v>119</v>
      </c>
      <c r="S777" s="113">
        <v>27251</v>
      </c>
      <c r="T777" s="108" t="s">
        <v>2297</v>
      </c>
      <c r="U777" s="112">
        <v>119</v>
      </c>
      <c r="V777" s="111"/>
      <c r="W777" s="114" t="s">
        <v>2302</v>
      </c>
      <c r="X777" s="115">
        <v>43935.658275462964</v>
      </c>
      <c r="Y777" s="133">
        <f t="shared" si="12"/>
        <v>1192</v>
      </c>
    </row>
    <row r="778" spans="1:25" x14ac:dyDescent="0.3">
      <c r="A778" s="101">
        <v>944</v>
      </c>
      <c r="B778" s="1" t="s">
        <v>117</v>
      </c>
      <c r="C778" s="1">
        <v>43794.577233796299</v>
      </c>
      <c r="D778" s="1" t="s">
        <v>1571</v>
      </c>
      <c r="E778" s="1" t="s">
        <v>1571</v>
      </c>
      <c r="F778" s="2">
        <v>868</v>
      </c>
      <c r="G778" s="1" t="s">
        <v>85</v>
      </c>
      <c r="H778" s="2">
        <v>478</v>
      </c>
      <c r="I778" s="1" t="s">
        <v>887</v>
      </c>
      <c r="J778" s="1" t="s">
        <v>654</v>
      </c>
      <c r="K778" s="1"/>
      <c r="L778" s="1" t="s">
        <v>2294</v>
      </c>
      <c r="M778" s="1"/>
      <c r="N778" s="1" t="s">
        <v>2296</v>
      </c>
      <c r="O778" s="1" t="b">
        <v>0</v>
      </c>
      <c r="P778" s="1" t="s">
        <v>2371</v>
      </c>
      <c r="Q778" s="1" t="s">
        <v>167</v>
      </c>
      <c r="R778" s="1">
        <v>11526.36</v>
      </c>
      <c r="S778" s="1">
        <v>2639536.44</v>
      </c>
      <c r="T778" s="1" t="s">
        <v>2297</v>
      </c>
      <c r="U778" s="1">
        <v>11526.36</v>
      </c>
      <c r="V778" s="1"/>
      <c r="W778" s="1" t="s">
        <v>2302</v>
      </c>
      <c r="X778" s="5">
        <v>43942.524664351855</v>
      </c>
      <c r="Y778" s="133">
        <f t="shared" si="12"/>
        <v>868</v>
      </c>
    </row>
    <row r="779" spans="1:25" x14ac:dyDescent="0.3">
      <c r="A779" s="101">
        <v>945</v>
      </c>
      <c r="B779" s="102" t="s">
        <v>227</v>
      </c>
      <c r="C779" s="103">
        <v>43796.807268518518</v>
      </c>
      <c r="D779" s="102" t="s">
        <v>1852</v>
      </c>
      <c r="E779" s="102" t="s">
        <v>46</v>
      </c>
      <c r="F779" s="2">
        <v>1162</v>
      </c>
      <c r="G779" s="102" t="s">
        <v>123</v>
      </c>
      <c r="H779" s="2">
        <v>627</v>
      </c>
      <c r="I779" s="102" t="s">
        <v>887</v>
      </c>
      <c r="J779" s="102" t="s">
        <v>654</v>
      </c>
      <c r="K779" s="102"/>
      <c r="L779" s="102" t="s">
        <v>2307</v>
      </c>
      <c r="M779" s="102"/>
      <c r="N779" s="102" t="s">
        <v>2296</v>
      </c>
      <c r="O779" s="1" t="b">
        <v>0</v>
      </c>
      <c r="P779" s="102" t="s">
        <v>2371</v>
      </c>
      <c r="Q779" s="102" t="s">
        <v>32</v>
      </c>
      <c r="R779" s="104">
        <v>667.85</v>
      </c>
      <c r="S779" s="105">
        <v>122350.12</v>
      </c>
      <c r="T779" s="102" t="s">
        <v>2297</v>
      </c>
      <c r="U779" s="104">
        <v>534.28</v>
      </c>
      <c r="V779" s="1"/>
      <c r="W779" s="106" t="s">
        <v>2302</v>
      </c>
      <c r="X779" s="5">
        <v>43941.566782407404</v>
      </c>
      <c r="Y779" s="133">
        <f t="shared" si="12"/>
        <v>1162</v>
      </c>
    </row>
    <row r="780" spans="1:25" x14ac:dyDescent="0.3">
      <c r="A780" s="101">
        <v>946</v>
      </c>
      <c r="B780" s="102" t="s">
        <v>227</v>
      </c>
      <c r="C780" s="103">
        <v>43796.808495370373</v>
      </c>
      <c r="D780" s="102" t="s">
        <v>206</v>
      </c>
      <c r="E780" s="102" t="s">
        <v>206</v>
      </c>
      <c r="F780" s="2">
        <v>1163</v>
      </c>
      <c r="G780" s="102" t="s">
        <v>477</v>
      </c>
      <c r="H780" s="2">
        <v>627</v>
      </c>
      <c r="I780" s="102" t="s">
        <v>887</v>
      </c>
      <c r="J780" s="102" t="s">
        <v>756</v>
      </c>
      <c r="K780" s="102"/>
      <c r="L780" s="102" t="s">
        <v>2307</v>
      </c>
      <c r="M780" s="102"/>
      <c r="N780" s="102" t="s">
        <v>2296</v>
      </c>
      <c r="O780" s="1" t="b">
        <v>0</v>
      </c>
      <c r="P780" s="102" t="s">
        <v>2371</v>
      </c>
      <c r="Q780" s="102" t="s">
        <v>2319</v>
      </c>
      <c r="R780" s="104">
        <v>0</v>
      </c>
      <c r="S780" s="105">
        <v>0</v>
      </c>
      <c r="T780" s="102" t="s">
        <v>2329</v>
      </c>
      <c r="U780" s="104">
        <v>0</v>
      </c>
      <c r="V780" s="1"/>
      <c r="W780" s="106" t="s">
        <v>2328</v>
      </c>
      <c r="X780" s="5">
        <v>44043.463275462964</v>
      </c>
      <c r="Y780" s="133">
        <f t="shared" si="12"/>
        <v>1163</v>
      </c>
    </row>
    <row r="781" spans="1:25" x14ac:dyDescent="0.3">
      <c r="A781" s="107">
        <v>947</v>
      </c>
      <c r="B781" s="108" t="s">
        <v>227</v>
      </c>
      <c r="C781" s="109">
        <v>43796.809988425928</v>
      </c>
      <c r="D781" s="108" t="s">
        <v>192</v>
      </c>
      <c r="E781" s="108" t="s">
        <v>192</v>
      </c>
      <c r="F781" s="110">
        <v>1113</v>
      </c>
      <c r="G781" s="108" t="s">
        <v>148</v>
      </c>
      <c r="H781" s="110">
        <v>627</v>
      </c>
      <c r="I781" s="108" t="s">
        <v>887</v>
      </c>
      <c r="J781" s="108" t="s">
        <v>1439</v>
      </c>
      <c r="K781" s="108"/>
      <c r="L781" s="108" t="s">
        <v>2307</v>
      </c>
      <c r="M781" s="108"/>
      <c r="N781" s="108" t="s">
        <v>2296</v>
      </c>
      <c r="O781" s="111" t="b">
        <v>0</v>
      </c>
      <c r="P781" s="108" t="s">
        <v>2371</v>
      </c>
      <c r="Q781" s="108" t="s">
        <v>32</v>
      </c>
      <c r="R781" s="112">
        <v>3021</v>
      </c>
      <c r="S781" s="113">
        <v>622628.1</v>
      </c>
      <c r="T781" s="108" t="s">
        <v>2297</v>
      </c>
      <c r="U781" s="112">
        <v>2718.9</v>
      </c>
      <c r="V781" s="111"/>
      <c r="W781" s="114" t="s">
        <v>2302</v>
      </c>
      <c r="X781" s="115">
        <v>43962.603912037041</v>
      </c>
      <c r="Y781" s="133">
        <f t="shared" si="12"/>
        <v>1113</v>
      </c>
    </row>
    <row r="782" spans="1:25" x14ac:dyDescent="0.3">
      <c r="A782" s="107">
        <v>948</v>
      </c>
      <c r="B782" s="108" t="s">
        <v>227</v>
      </c>
      <c r="C782" s="109">
        <v>43796.810520833336</v>
      </c>
      <c r="D782" s="108" t="s">
        <v>226</v>
      </c>
      <c r="E782" s="108" t="s">
        <v>226</v>
      </c>
      <c r="F782" s="110">
        <v>1185</v>
      </c>
      <c r="G782" s="108" t="s">
        <v>148</v>
      </c>
      <c r="H782" s="110">
        <v>627</v>
      </c>
      <c r="I782" s="108" t="s">
        <v>887</v>
      </c>
      <c r="J782" s="108" t="s">
        <v>1439</v>
      </c>
      <c r="K782" s="108"/>
      <c r="L782" s="108" t="s">
        <v>2307</v>
      </c>
      <c r="M782" s="108"/>
      <c r="N782" s="108" t="s">
        <v>2296</v>
      </c>
      <c r="O782" s="111" t="b">
        <v>0</v>
      </c>
      <c r="P782" s="108" t="s">
        <v>2371</v>
      </c>
      <c r="Q782" s="108" t="s">
        <v>32</v>
      </c>
      <c r="R782" s="112">
        <v>1643.5</v>
      </c>
      <c r="S782" s="113">
        <v>338725.35</v>
      </c>
      <c r="T782" s="108" t="s">
        <v>2297</v>
      </c>
      <c r="U782" s="112">
        <v>1479.15</v>
      </c>
      <c r="V782" s="111"/>
      <c r="W782" s="114" t="s">
        <v>2302</v>
      </c>
      <c r="X782" s="115">
        <v>43971.642442129632</v>
      </c>
      <c r="Y782" s="133">
        <f t="shared" si="12"/>
        <v>1185</v>
      </c>
    </row>
    <row r="783" spans="1:25" x14ac:dyDescent="0.3">
      <c r="A783" s="107">
        <v>949</v>
      </c>
      <c r="B783" s="108" t="s">
        <v>205</v>
      </c>
      <c r="C783" s="109">
        <v>43797.627708333333</v>
      </c>
      <c r="D783" s="108" t="s">
        <v>2581</v>
      </c>
      <c r="E783" s="108" t="s">
        <v>204</v>
      </c>
      <c r="F783" s="110">
        <v>1150</v>
      </c>
      <c r="G783" s="108" t="s">
        <v>427</v>
      </c>
      <c r="H783" s="110">
        <v>930</v>
      </c>
      <c r="I783" s="108" t="s">
        <v>887</v>
      </c>
      <c r="J783" s="108" t="s">
        <v>654</v>
      </c>
      <c r="K783" s="108"/>
      <c r="L783" s="108" t="s">
        <v>2307</v>
      </c>
      <c r="M783" s="108"/>
      <c r="N783" s="108" t="s">
        <v>2296</v>
      </c>
      <c r="O783" s="111" t="b">
        <v>0</v>
      </c>
      <c r="P783" s="108" t="s">
        <v>2321</v>
      </c>
      <c r="Q783" s="108" t="s">
        <v>167</v>
      </c>
      <c r="R783" s="112">
        <v>368</v>
      </c>
      <c r="S783" s="113">
        <v>84272</v>
      </c>
      <c r="T783" s="108" t="s">
        <v>2297</v>
      </c>
      <c r="U783" s="112">
        <v>368</v>
      </c>
      <c r="V783" s="111"/>
      <c r="W783" s="114" t="s">
        <v>2302</v>
      </c>
      <c r="X783" s="115">
        <v>43882.742106481484</v>
      </c>
      <c r="Y783" s="133">
        <f t="shared" si="12"/>
        <v>1150</v>
      </c>
    </row>
    <row r="784" spans="1:25" x14ac:dyDescent="0.3">
      <c r="A784" s="107">
        <v>950</v>
      </c>
      <c r="B784" s="108" t="s">
        <v>266</v>
      </c>
      <c r="C784" s="109">
        <v>43798.60083333333</v>
      </c>
      <c r="D784" s="108" t="s">
        <v>1401</v>
      </c>
      <c r="E784" s="108" t="s">
        <v>46</v>
      </c>
      <c r="F784" s="110">
        <v>707</v>
      </c>
      <c r="G784" s="108" t="s">
        <v>39</v>
      </c>
      <c r="H784" s="110">
        <v>408</v>
      </c>
      <c r="I784" s="108" t="s">
        <v>887</v>
      </c>
      <c r="J784" s="108" t="s">
        <v>663</v>
      </c>
      <c r="K784" s="108"/>
      <c r="L784" s="108" t="s">
        <v>2307</v>
      </c>
      <c r="M784" s="108"/>
      <c r="N784" s="108" t="s">
        <v>2296</v>
      </c>
      <c r="O784" s="111" t="b">
        <v>1</v>
      </c>
      <c r="P784" s="108" t="s">
        <v>2343</v>
      </c>
      <c r="Q784" s="108" t="s">
        <v>2319</v>
      </c>
      <c r="R784" s="112">
        <v>0</v>
      </c>
      <c r="S784" s="113">
        <v>0</v>
      </c>
      <c r="T784" s="108" t="s">
        <v>2297</v>
      </c>
      <c r="U784" s="112">
        <v>0</v>
      </c>
      <c r="V784" s="111"/>
      <c r="W784" s="114" t="s">
        <v>2328</v>
      </c>
      <c r="X784" s="115">
        <v>43803.594224537039</v>
      </c>
      <c r="Y784" s="133">
        <f t="shared" si="12"/>
        <v>707</v>
      </c>
    </row>
    <row r="785" spans="1:25" x14ac:dyDescent="0.3">
      <c r="A785" s="101">
        <v>951</v>
      </c>
      <c r="B785" s="1" t="s">
        <v>266</v>
      </c>
      <c r="C785" s="1">
        <v>43798.799907407411</v>
      </c>
      <c r="D785" s="1" t="s">
        <v>1934</v>
      </c>
      <c r="E785" s="1" t="s">
        <v>46</v>
      </c>
      <c r="F785" s="2">
        <v>707</v>
      </c>
      <c r="G785" s="1" t="s">
        <v>39</v>
      </c>
      <c r="H785" s="2">
        <v>408</v>
      </c>
      <c r="I785" s="1" t="s">
        <v>887</v>
      </c>
      <c r="J785" s="1" t="s">
        <v>663</v>
      </c>
      <c r="K785" s="1"/>
      <c r="L785" s="1" t="s">
        <v>2307</v>
      </c>
      <c r="M785" s="1"/>
      <c r="N785" s="1" t="s">
        <v>2296</v>
      </c>
      <c r="O785" s="1" t="b">
        <v>1</v>
      </c>
      <c r="P785" s="1" t="s">
        <v>2343</v>
      </c>
      <c r="Q785" s="1" t="s">
        <v>167</v>
      </c>
      <c r="R785" s="1">
        <v>0</v>
      </c>
      <c r="S785" s="1">
        <v>0</v>
      </c>
      <c r="T785" s="1" t="s">
        <v>2487</v>
      </c>
      <c r="U785" s="1">
        <v>0</v>
      </c>
      <c r="V785" s="1"/>
      <c r="W785" s="1" t="s">
        <v>2328</v>
      </c>
      <c r="X785" s="5">
        <v>43803.72824074074</v>
      </c>
      <c r="Y785" s="133">
        <f t="shared" si="12"/>
        <v>707</v>
      </c>
    </row>
    <row r="786" spans="1:25" x14ac:dyDescent="0.3">
      <c r="A786" s="101">
        <v>952</v>
      </c>
      <c r="B786" s="102" t="s">
        <v>104</v>
      </c>
      <c r="C786" s="103">
        <v>43802.826412037037</v>
      </c>
      <c r="D786" s="102" t="s">
        <v>1738</v>
      </c>
      <c r="E786" s="102" t="s">
        <v>1738</v>
      </c>
      <c r="F786" s="2">
        <v>1054</v>
      </c>
      <c r="G786" s="102" t="s">
        <v>85</v>
      </c>
      <c r="H786" s="2">
        <v>787</v>
      </c>
      <c r="I786" s="102" t="s">
        <v>887</v>
      </c>
      <c r="J786" s="102" t="s">
        <v>654</v>
      </c>
      <c r="K786" s="102"/>
      <c r="L786" s="102" t="s">
        <v>2294</v>
      </c>
      <c r="M786" s="102"/>
      <c r="N786" s="102" t="s">
        <v>2296</v>
      </c>
      <c r="O786" s="1" t="b">
        <v>0</v>
      </c>
      <c r="P786" s="102" t="s">
        <v>2387</v>
      </c>
      <c r="Q786" s="102" t="s">
        <v>167</v>
      </c>
      <c r="R786" s="104">
        <v>2352</v>
      </c>
      <c r="S786" s="105">
        <v>538608</v>
      </c>
      <c r="T786" s="102" t="s">
        <v>2297</v>
      </c>
      <c r="U786" s="104">
        <v>2352</v>
      </c>
      <c r="V786" s="1"/>
      <c r="W786" s="106" t="s">
        <v>2302</v>
      </c>
      <c r="X786" s="5">
        <v>43865.430752314816</v>
      </c>
      <c r="Y786" s="133">
        <f t="shared" si="12"/>
        <v>1054</v>
      </c>
    </row>
    <row r="787" spans="1:25" x14ac:dyDescent="0.3">
      <c r="A787" s="107">
        <v>953</v>
      </c>
      <c r="B787" s="108" t="s">
        <v>157</v>
      </c>
      <c r="C787" s="109">
        <v>43803.559537037036</v>
      </c>
      <c r="D787" s="108" t="s">
        <v>2582</v>
      </c>
      <c r="E787" s="108" t="s">
        <v>46</v>
      </c>
      <c r="F787" s="110">
        <v>1072</v>
      </c>
      <c r="G787" s="108" t="s">
        <v>85</v>
      </c>
      <c r="H787" s="110">
        <v>893.1</v>
      </c>
      <c r="I787" s="108" t="s">
        <v>80</v>
      </c>
      <c r="J787" s="108" t="s">
        <v>654</v>
      </c>
      <c r="K787" s="108"/>
      <c r="L787" s="108" t="s">
        <v>2307</v>
      </c>
      <c r="M787" s="108"/>
      <c r="N787" s="108" t="s">
        <v>2296</v>
      </c>
      <c r="O787" s="111" t="b">
        <v>0</v>
      </c>
      <c r="P787" s="108" t="s">
        <v>2371</v>
      </c>
      <c r="Q787" s="108" t="s">
        <v>167</v>
      </c>
      <c r="R787" s="112">
        <v>1539</v>
      </c>
      <c r="S787" s="113">
        <v>352431</v>
      </c>
      <c r="T787" s="108" t="s">
        <v>2297</v>
      </c>
      <c r="U787" s="112">
        <v>1539</v>
      </c>
      <c r="V787" s="111"/>
      <c r="W787" s="114" t="s">
        <v>2302</v>
      </c>
      <c r="X787" s="115">
        <v>43874.915046296293</v>
      </c>
      <c r="Y787" s="133">
        <f t="shared" si="12"/>
        <v>1072</v>
      </c>
    </row>
    <row r="788" spans="1:25" x14ac:dyDescent="0.3">
      <c r="A788" s="101">
        <v>954</v>
      </c>
      <c r="B788" s="102" t="s">
        <v>193</v>
      </c>
      <c r="C788" s="103">
        <v>43803.559756944444</v>
      </c>
      <c r="D788" s="102" t="s">
        <v>1822</v>
      </c>
      <c r="E788" s="102" t="s">
        <v>46</v>
      </c>
      <c r="F788" s="2">
        <v>1137</v>
      </c>
      <c r="G788" s="102" t="s">
        <v>148</v>
      </c>
      <c r="H788" s="2">
        <v>505</v>
      </c>
      <c r="I788" s="102" t="s">
        <v>887</v>
      </c>
      <c r="J788" s="102" t="s">
        <v>1439</v>
      </c>
      <c r="K788" s="102"/>
      <c r="L788" s="102" t="s">
        <v>2307</v>
      </c>
      <c r="M788" s="102"/>
      <c r="N788" s="102" t="s">
        <v>2296</v>
      </c>
      <c r="O788" s="1" t="b">
        <v>0</v>
      </c>
      <c r="P788" s="102" t="s">
        <v>2371</v>
      </c>
      <c r="Q788" s="102" t="s">
        <v>2472</v>
      </c>
      <c r="R788" s="104">
        <v>2023.5</v>
      </c>
      <c r="S788" s="105">
        <v>417045.64</v>
      </c>
      <c r="T788" s="102" t="s">
        <v>2297</v>
      </c>
      <c r="U788" s="104">
        <v>1821.16</v>
      </c>
      <c r="V788" s="1"/>
      <c r="W788" s="106" t="s">
        <v>2302</v>
      </c>
      <c r="X788" s="5">
        <v>43886.440289351849</v>
      </c>
      <c r="Y788" s="133">
        <f t="shared" si="12"/>
        <v>1137</v>
      </c>
    </row>
    <row r="789" spans="1:25" x14ac:dyDescent="0.3">
      <c r="A789" s="107">
        <v>955</v>
      </c>
      <c r="B789" s="108" t="s">
        <v>75</v>
      </c>
      <c r="C789" s="109">
        <v>43803.656805555554</v>
      </c>
      <c r="D789" s="108" t="s">
        <v>72</v>
      </c>
      <c r="E789" s="108" t="s">
        <v>72</v>
      </c>
      <c r="F789" s="110">
        <v>1024</v>
      </c>
      <c r="G789" s="108" t="s">
        <v>39</v>
      </c>
      <c r="H789" s="110">
        <v>919</v>
      </c>
      <c r="I789" s="108" t="s">
        <v>887</v>
      </c>
      <c r="J789" s="108" t="s">
        <v>654</v>
      </c>
      <c r="K789" s="108"/>
      <c r="L789" s="108" t="s">
        <v>2307</v>
      </c>
      <c r="M789" s="108"/>
      <c r="N789" s="108" t="s">
        <v>2296</v>
      </c>
      <c r="O789" s="111" t="b">
        <v>0</v>
      </c>
      <c r="P789" s="108" t="s">
        <v>2321</v>
      </c>
      <c r="Q789" s="108" t="s">
        <v>32</v>
      </c>
      <c r="R789" s="112">
        <v>3130.26</v>
      </c>
      <c r="S789" s="113">
        <v>645145.67000000004</v>
      </c>
      <c r="T789" s="108" t="s">
        <v>2297</v>
      </c>
      <c r="U789" s="112">
        <v>2817.23</v>
      </c>
      <c r="V789" s="111"/>
      <c r="W789" s="114" t="s">
        <v>2302</v>
      </c>
      <c r="X789" s="115">
        <v>43943.714016203703</v>
      </c>
      <c r="Y789" s="133">
        <f t="shared" si="12"/>
        <v>1024</v>
      </c>
    </row>
    <row r="790" spans="1:25" x14ac:dyDescent="0.3">
      <c r="A790" s="107">
        <v>956</v>
      </c>
      <c r="B790" s="108" t="s">
        <v>266</v>
      </c>
      <c r="C790" s="109">
        <v>43803.742569444446</v>
      </c>
      <c r="D790" s="108" t="s">
        <v>1934</v>
      </c>
      <c r="E790" s="108" t="s">
        <v>46</v>
      </c>
      <c r="F790" s="110">
        <v>1242</v>
      </c>
      <c r="G790" s="108" t="s">
        <v>39</v>
      </c>
      <c r="H790" s="110">
        <v>408</v>
      </c>
      <c r="I790" s="108" t="s">
        <v>887</v>
      </c>
      <c r="J790" s="108" t="s">
        <v>654</v>
      </c>
      <c r="K790" s="108"/>
      <c r="L790" s="108" t="s">
        <v>2307</v>
      </c>
      <c r="M790" s="108"/>
      <c r="N790" s="108" t="s">
        <v>2296</v>
      </c>
      <c r="O790" s="111" t="b">
        <v>1</v>
      </c>
      <c r="P790" s="108" t="s">
        <v>2343</v>
      </c>
      <c r="Q790" s="108" t="s">
        <v>2319</v>
      </c>
      <c r="R790" s="112">
        <v>0</v>
      </c>
      <c r="S790" s="113">
        <v>0</v>
      </c>
      <c r="T790" s="108" t="s">
        <v>2329</v>
      </c>
      <c r="U790" s="112">
        <v>0</v>
      </c>
      <c r="V790" s="111"/>
      <c r="W790" s="114" t="s">
        <v>2328</v>
      </c>
      <c r="X790" s="115">
        <v>43819.65425925926</v>
      </c>
      <c r="Y790" s="133">
        <f t="shared" si="12"/>
        <v>1242</v>
      </c>
    </row>
    <row r="791" spans="1:25" x14ac:dyDescent="0.3">
      <c r="A791" s="107">
        <v>957</v>
      </c>
      <c r="B791" s="108" t="s">
        <v>104</v>
      </c>
      <c r="C791" s="109">
        <v>43804.55809027778</v>
      </c>
      <c r="D791" s="108" t="s">
        <v>1877</v>
      </c>
      <c r="E791" s="108" t="s">
        <v>46</v>
      </c>
      <c r="F791" s="110">
        <v>1198</v>
      </c>
      <c r="G791" s="108" t="s">
        <v>148</v>
      </c>
      <c r="H791" s="110">
        <v>594</v>
      </c>
      <c r="I791" s="108" t="s">
        <v>887</v>
      </c>
      <c r="J791" s="108" t="s">
        <v>1439</v>
      </c>
      <c r="K791" s="108"/>
      <c r="L791" s="108" t="s">
        <v>2307</v>
      </c>
      <c r="M791" s="108"/>
      <c r="N791" s="108" t="s">
        <v>2296</v>
      </c>
      <c r="O791" s="111" t="b">
        <v>0</v>
      </c>
      <c r="P791" s="108" t="s">
        <v>2387</v>
      </c>
      <c r="Q791" s="108" t="s">
        <v>2472</v>
      </c>
      <c r="R791" s="112">
        <v>524.80999999999995</v>
      </c>
      <c r="S791" s="113">
        <v>120181.49</v>
      </c>
      <c r="T791" s="108" t="s">
        <v>2455</v>
      </c>
      <c r="U791" s="112">
        <v>524.80999999999995</v>
      </c>
      <c r="V791" s="111"/>
      <c r="W791" s="114" t="s">
        <v>2302</v>
      </c>
      <c r="X791" s="115">
        <v>43868.490324074075</v>
      </c>
      <c r="Y791" s="133">
        <f t="shared" si="12"/>
        <v>1198</v>
      </c>
    </row>
    <row r="792" spans="1:25" x14ac:dyDescent="0.3">
      <c r="A792" s="101">
        <v>958</v>
      </c>
      <c r="B792" s="102" t="s">
        <v>126</v>
      </c>
      <c r="C792" s="103">
        <v>43808.674571759257</v>
      </c>
      <c r="D792" s="102" t="s">
        <v>1905</v>
      </c>
      <c r="E792" s="102" t="s">
        <v>1905</v>
      </c>
      <c r="F792" s="2">
        <v>1220</v>
      </c>
      <c r="G792" s="102" t="s">
        <v>123</v>
      </c>
      <c r="H792" s="2">
        <v>700</v>
      </c>
      <c r="I792" s="102" t="s">
        <v>887</v>
      </c>
      <c r="J792" s="102" t="s">
        <v>654</v>
      </c>
      <c r="K792" s="102"/>
      <c r="L792" s="102" t="s">
        <v>2294</v>
      </c>
      <c r="M792" s="102" t="s">
        <v>2583</v>
      </c>
      <c r="N792" s="102" t="s">
        <v>2296</v>
      </c>
      <c r="O792" s="1" t="b">
        <v>0</v>
      </c>
      <c r="P792" s="102" t="s">
        <v>2387</v>
      </c>
      <c r="Q792" s="102" t="s">
        <v>167</v>
      </c>
      <c r="R792" s="104">
        <v>2086</v>
      </c>
      <c r="S792" s="105">
        <v>429924.6</v>
      </c>
      <c r="T792" s="102" t="s">
        <v>2297</v>
      </c>
      <c r="U792" s="104">
        <v>1877.4</v>
      </c>
      <c r="V792" s="1"/>
      <c r="W792" s="106" t="s">
        <v>2302</v>
      </c>
      <c r="X792" s="5">
        <v>43880.932384259257</v>
      </c>
      <c r="Y792" s="133">
        <f t="shared" si="12"/>
        <v>1220</v>
      </c>
    </row>
    <row r="793" spans="1:25" x14ac:dyDescent="0.3">
      <c r="A793" s="101">
        <v>959</v>
      </c>
      <c r="B793" s="102" t="s">
        <v>42</v>
      </c>
      <c r="C793" s="103">
        <v>43809.577708333331</v>
      </c>
      <c r="D793" s="102" t="s">
        <v>1872</v>
      </c>
      <c r="E793" s="102" t="s">
        <v>1872</v>
      </c>
      <c r="F793" s="2">
        <v>1193</v>
      </c>
      <c r="G793" s="102" t="s">
        <v>427</v>
      </c>
      <c r="H793" s="2">
        <v>646</v>
      </c>
      <c r="I793" s="102" t="s">
        <v>887</v>
      </c>
      <c r="J793" s="102" t="s">
        <v>654</v>
      </c>
      <c r="K793" s="102"/>
      <c r="L793" s="102" t="s">
        <v>2294</v>
      </c>
      <c r="M793" s="102" t="s">
        <v>2584</v>
      </c>
      <c r="N793" s="102" t="s">
        <v>2296</v>
      </c>
      <c r="O793" s="1" t="b">
        <v>0</v>
      </c>
      <c r="P793" s="102" t="s">
        <v>2321</v>
      </c>
      <c r="Q793" s="102" t="s">
        <v>167</v>
      </c>
      <c r="R793" s="104">
        <v>192</v>
      </c>
      <c r="S793" s="105">
        <v>43968</v>
      </c>
      <c r="T793" s="102" t="s">
        <v>2297</v>
      </c>
      <c r="U793" s="104">
        <v>192</v>
      </c>
      <c r="V793" s="1"/>
      <c r="W793" s="1" t="s">
        <v>2302</v>
      </c>
      <c r="X793" s="5">
        <v>43908.507824074077</v>
      </c>
      <c r="Y793" s="133">
        <f t="shared" si="12"/>
        <v>1193</v>
      </c>
    </row>
    <row r="794" spans="1:25" x14ac:dyDescent="0.3">
      <c r="A794" s="101">
        <v>962</v>
      </c>
      <c r="B794" s="102" t="s">
        <v>2419</v>
      </c>
      <c r="C794" s="103">
        <v>43809.717951388891</v>
      </c>
      <c r="D794" s="102" t="s">
        <v>1920</v>
      </c>
      <c r="E794" s="102" t="s">
        <v>1920</v>
      </c>
      <c r="F794" s="2">
        <v>1230</v>
      </c>
      <c r="G794" s="102" t="s">
        <v>85</v>
      </c>
      <c r="H794" s="2">
        <v>936</v>
      </c>
      <c r="I794" s="102" t="s">
        <v>887</v>
      </c>
      <c r="J794" s="102" t="s">
        <v>663</v>
      </c>
      <c r="K794" s="102"/>
      <c r="L794" s="102" t="s">
        <v>2307</v>
      </c>
      <c r="M794" s="102"/>
      <c r="N794" s="102" t="s">
        <v>2296</v>
      </c>
      <c r="O794" s="1" t="b">
        <v>0</v>
      </c>
      <c r="P794" s="102" t="s">
        <v>2463</v>
      </c>
      <c r="Q794" s="102" t="s">
        <v>167</v>
      </c>
      <c r="R794" s="104">
        <v>1900</v>
      </c>
      <c r="S794" s="105">
        <v>435100</v>
      </c>
      <c r="T794" s="102" t="s">
        <v>2297</v>
      </c>
      <c r="U794" s="104">
        <v>1900</v>
      </c>
      <c r="V794" s="1"/>
      <c r="W794" s="106" t="s">
        <v>2302</v>
      </c>
      <c r="X794" s="5">
        <v>43970.578368055554</v>
      </c>
      <c r="Y794" s="133">
        <f t="shared" si="12"/>
        <v>1230</v>
      </c>
    </row>
    <row r="795" spans="1:25" x14ac:dyDescent="0.3">
      <c r="A795" s="101">
        <v>963</v>
      </c>
      <c r="B795" s="102" t="s">
        <v>144</v>
      </c>
      <c r="C795" s="103">
        <v>43809.718854166669</v>
      </c>
      <c r="D795" s="102" t="s">
        <v>1411</v>
      </c>
      <c r="E795" s="102" t="s">
        <v>1411</v>
      </c>
      <c r="F795" s="2">
        <v>719</v>
      </c>
      <c r="G795" s="102" t="s">
        <v>55</v>
      </c>
      <c r="H795" s="2">
        <v>299</v>
      </c>
      <c r="I795" s="102" t="s">
        <v>887</v>
      </c>
      <c r="J795" s="102" t="s">
        <v>654</v>
      </c>
      <c r="K795" s="102"/>
      <c r="L795" s="102" t="s">
        <v>2307</v>
      </c>
      <c r="M795" s="102"/>
      <c r="N795" s="102" t="s">
        <v>2296</v>
      </c>
      <c r="O795" s="1" t="b">
        <v>0</v>
      </c>
      <c r="P795" s="102" t="s">
        <v>2462</v>
      </c>
      <c r="Q795" s="102" t="s">
        <v>32</v>
      </c>
      <c r="R795" s="104">
        <v>8644.08</v>
      </c>
      <c r="S795" s="105">
        <v>1979494.32</v>
      </c>
      <c r="T795" s="102" t="s">
        <v>2297</v>
      </c>
      <c r="U795" s="104">
        <v>8644.08</v>
      </c>
      <c r="V795" s="1"/>
      <c r="W795" s="106" t="s">
        <v>2302</v>
      </c>
      <c r="X795" s="5">
        <v>44071.67392361111</v>
      </c>
      <c r="Y795" s="133">
        <f t="shared" si="12"/>
        <v>719</v>
      </c>
    </row>
    <row r="796" spans="1:25" x14ac:dyDescent="0.3">
      <c r="A796" s="107">
        <v>964</v>
      </c>
      <c r="B796" s="108" t="s">
        <v>297</v>
      </c>
      <c r="C796" s="109">
        <v>43809.758819444447</v>
      </c>
      <c r="D796" s="108" t="s">
        <v>295</v>
      </c>
      <c r="E796" s="108" t="s">
        <v>295</v>
      </c>
      <c r="F796" s="110">
        <v>1268</v>
      </c>
      <c r="G796" s="108" t="s">
        <v>148</v>
      </c>
      <c r="H796" s="110">
        <v>2079</v>
      </c>
      <c r="I796" s="108" t="s">
        <v>887</v>
      </c>
      <c r="J796" s="108" t="s">
        <v>1439</v>
      </c>
      <c r="K796" s="108"/>
      <c r="L796" s="108" t="s">
        <v>2294</v>
      </c>
      <c r="M796" s="108" t="s">
        <v>2585</v>
      </c>
      <c r="N796" s="108" t="s">
        <v>2296</v>
      </c>
      <c r="O796" s="111" t="b">
        <v>0</v>
      </c>
      <c r="P796" s="108" t="s">
        <v>2387</v>
      </c>
      <c r="Q796" s="108" t="s">
        <v>167</v>
      </c>
      <c r="R796" s="112">
        <v>4100.8</v>
      </c>
      <c r="S796" s="113">
        <v>939083.2</v>
      </c>
      <c r="T796" s="108" t="s">
        <v>2297</v>
      </c>
      <c r="U796" s="112">
        <v>4100.8</v>
      </c>
      <c r="V796" s="114"/>
      <c r="W796" s="114" t="s">
        <v>2302</v>
      </c>
      <c r="X796" s="115">
        <v>43882.700960648152</v>
      </c>
      <c r="Y796" s="133">
        <f t="shared" si="12"/>
        <v>1268</v>
      </c>
    </row>
    <row r="797" spans="1:25" x14ac:dyDescent="0.3">
      <c r="A797" s="107">
        <v>965</v>
      </c>
      <c r="B797" s="108" t="s">
        <v>297</v>
      </c>
      <c r="C797" s="109">
        <v>43810.681215277778</v>
      </c>
      <c r="D797" s="108" t="s">
        <v>904</v>
      </c>
      <c r="E797" s="108" t="s">
        <v>904</v>
      </c>
      <c r="F797" s="110">
        <v>237</v>
      </c>
      <c r="G797" s="108" t="s">
        <v>123</v>
      </c>
      <c r="H797" s="110">
        <v>642</v>
      </c>
      <c r="I797" s="108" t="s">
        <v>887</v>
      </c>
      <c r="J797" s="108" t="s">
        <v>654</v>
      </c>
      <c r="K797" s="108"/>
      <c r="L797" s="108" t="s">
        <v>2294</v>
      </c>
      <c r="M797" s="108" t="s">
        <v>2370</v>
      </c>
      <c r="N797" s="108" t="s">
        <v>2296</v>
      </c>
      <c r="O797" s="111" t="b">
        <v>0</v>
      </c>
      <c r="P797" s="108" t="s">
        <v>2387</v>
      </c>
      <c r="Q797" s="108" t="s">
        <v>167</v>
      </c>
      <c r="R797" s="112">
        <v>1124</v>
      </c>
      <c r="S797" s="113">
        <v>257396</v>
      </c>
      <c r="T797" s="108" t="s">
        <v>2297</v>
      </c>
      <c r="U797" s="112">
        <v>1124</v>
      </c>
      <c r="V797" s="111"/>
      <c r="W797" s="114" t="s">
        <v>2335</v>
      </c>
      <c r="X797" s="115">
        <v>43920.711469907408</v>
      </c>
      <c r="Y797" s="133" t="e">
        <f t="shared" si="12"/>
        <v>#N/A</v>
      </c>
    </row>
    <row r="798" spans="1:25" x14ac:dyDescent="0.3">
      <c r="A798" s="101">
        <v>966</v>
      </c>
      <c r="B798" s="102" t="s">
        <v>56</v>
      </c>
      <c r="C798" s="103">
        <v>43810.68917824074</v>
      </c>
      <c r="D798" s="102" t="s">
        <v>924</v>
      </c>
      <c r="E798" s="102" t="s">
        <v>924</v>
      </c>
      <c r="F798" s="2">
        <v>252</v>
      </c>
      <c r="G798" s="102" t="s">
        <v>55</v>
      </c>
      <c r="H798" s="2">
        <v>945</v>
      </c>
      <c r="I798" s="102" t="s">
        <v>887</v>
      </c>
      <c r="J798" s="102" t="s">
        <v>663</v>
      </c>
      <c r="K798" s="102"/>
      <c r="L798" s="102" t="s">
        <v>2294</v>
      </c>
      <c r="M798" s="102" t="s">
        <v>2586</v>
      </c>
      <c r="N798" s="102" t="s">
        <v>2296</v>
      </c>
      <c r="O798" s="1" t="b">
        <v>0</v>
      </c>
      <c r="P798" s="102" t="s">
        <v>2462</v>
      </c>
      <c r="Q798" s="102" t="s">
        <v>2472</v>
      </c>
      <c r="R798" s="104">
        <v>995.04</v>
      </c>
      <c r="S798" s="105">
        <v>227864.16</v>
      </c>
      <c r="T798" s="102" t="s">
        <v>2297</v>
      </c>
      <c r="U798" s="104">
        <v>995.04</v>
      </c>
      <c r="V798" s="1"/>
      <c r="W798" s="106" t="s">
        <v>2302</v>
      </c>
      <c r="X798" s="5">
        <v>44056.511030092595</v>
      </c>
      <c r="Y798" s="133">
        <f t="shared" si="12"/>
        <v>252</v>
      </c>
    </row>
    <row r="799" spans="1:25" x14ac:dyDescent="0.3">
      <c r="A799" s="101">
        <v>967</v>
      </c>
      <c r="B799" s="102" t="s">
        <v>297</v>
      </c>
      <c r="C799" s="103">
        <v>43811.478888888887</v>
      </c>
      <c r="D799" s="102" t="s">
        <v>1002</v>
      </c>
      <c r="E799" s="102" t="s">
        <v>1002</v>
      </c>
      <c r="F799" s="2">
        <v>327</v>
      </c>
      <c r="G799" s="102" t="s">
        <v>123</v>
      </c>
      <c r="H799" s="2">
        <v>2079</v>
      </c>
      <c r="I799" s="102" t="s">
        <v>887</v>
      </c>
      <c r="J799" s="102" t="s">
        <v>756</v>
      </c>
      <c r="K799" s="102"/>
      <c r="L799" s="102" t="s">
        <v>2294</v>
      </c>
      <c r="M799" s="102" t="s">
        <v>2587</v>
      </c>
      <c r="N799" s="102" t="s">
        <v>2296</v>
      </c>
      <c r="O799" s="1" t="b">
        <v>0</v>
      </c>
      <c r="P799" s="102" t="s">
        <v>2387</v>
      </c>
      <c r="Q799" s="102" t="s">
        <v>167</v>
      </c>
      <c r="R799" s="104">
        <v>2552</v>
      </c>
      <c r="S799" s="105">
        <v>584408</v>
      </c>
      <c r="T799" s="102" t="s">
        <v>2297</v>
      </c>
      <c r="U799" s="104">
        <v>2552</v>
      </c>
      <c r="V799" s="1"/>
      <c r="W799" s="106" t="s">
        <v>2335</v>
      </c>
      <c r="X799" s="5">
        <v>43920.712777777779</v>
      </c>
      <c r="Y799" s="133">
        <f t="shared" si="12"/>
        <v>327</v>
      </c>
    </row>
    <row r="800" spans="1:25" x14ac:dyDescent="0.3">
      <c r="A800" s="101">
        <v>968</v>
      </c>
      <c r="B800" s="1" t="s">
        <v>428</v>
      </c>
      <c r="C800" s="1">
        <v>43811.749131944445</v>
      </c>
      <c r="D800" s="1" t="s">
        <v>603</v>
      </c>
      <c r="E800" s="1" t="s">
        <v>1612</v>
      </c>
      <c r="F800" s="2">
        <v>923</v>
      </c>
      <c r="G800" s="1" t="s">
        <v>427</v>
      </c>
      <c r="H800" s="2">
        <v>997</v>
      </c>
      <c r="I800" s="1" t="s">
        <v>887</v>
      </c>
      <c r="J800" s="1" t="s">
        <v>663</v>
      </c>
      <c r="K800" s="1"/>
      <c r="L800" s="1" t="s">
        <v>2294</v>
      </c>
      <c r="M800" s="1"/>
      <c r="N800" s="1" t="s">
        <v>2296</v>
      </c>
      <c r="O800" s="1" t="b">
        <v>0</v>
      </c>
      <c r="P800" s="1" t="s">
        <v>2371</v>
      </c>
      <c r="Q800" s="1" t="s">
        <v>32</v>
      </c>
      <c r="R800" s="1">
        <v>2008.3</v>
      </c>
      <c r="S800" s="1">
        <v>413910.63</v>
      </c>
      <c r="T800" s="1" t="s">
        <v>2297</v>
      </c>
      <c r="U800" s="1">
        <v>1807.47</v>
      </c>
      <c r="V800" s="1"/>
      <c r="W800" s="1" t="s">
        <v>2328</v>
      </c>
      <c r="X800" s="5">
        <v>44012.720150462963</v>
      </c>
      <c r="Y800" s="133">
        <f t="shared" si="12"/>
        <v>923</v>
      </c>
    </row>
    <row r="801" spans="1:25" x14ac:dyDescent="0.3">
      <c r="A801" s="107">
        <v>969</v>
      </c>
      <c r="B801" s="108" t="s">
        <v>87</v>
      </c>
      <c r="C801" s="109">
        <v>43811.783460648148</v>
      </c>
      <c r="D801" s="108" t="s">
        <v>292</v>
      </c>
      <c r="E801" s="108" t="s">
        <v>292</v>
      </c>
      <c r="F801" s="110">
        <v>1267</v>
      </c>
      <c r="G801" s="108" t="s">
        <v>39</v>
      </c>
      <c r="H801" s="110">
        <v>781</v>
      </c>
      <c r="I801" s="108" t="s">
        <v>887</v>
      </c>
      <c r="J801" s="108" t="s">
        <v>756</v>
      </c>
      <c r="K801" s="108"/>
      <c r="L801" s="108" t="s">
        <v>2307</v>
      </c>
      <c r="M801" s="108"/>
      <c r="N801" s="108" t="s">
        <v>2296</v>
      </c>
      <c r="O801" s="111" t="b">
        <v>0</v>
      </c>
      <c r="P801" s="108" t="s">
        <v>2463</v>
      </c>
      <c r="Q801" s="108" t="s">
        <v>167</v>
      </c>
      <c r="R801" s="112">
        <v>2756</v>
      </c>
      <c r="S801" s="113">
        <v>631124</v>
      </c>
      <c r="T801" s="108" t="s">
        <v>2297</v>
      </c>
      <c r="U801" s="112">
        <v>2756</v>
      </c>
      <c r="V801" s="111"/>
      <c r="W801" s="114" t="s">
        <v>2302</v>
      </c>
      <c r="X801" s="115">
        <v>43922.668495370373</v>
      </c>
      <c r="Y801" s="133">
        <f t="shared" si="12"/>
        <v>1267</v>
      </c>
    </row>
    <row r="802" spans="1:25" x14ac:dyDescent="0.3">
      <c r="A802" s="101">
        <v>970</v>
      </c>
      <c r="B802" s="102" t="s">
        <v>104</v>
      </c>
      <c r="C802" s="103">
        <v>43812.606215277781</v>
      </c>
      <c r="D802" s="102" t="s">
        <v>1877</v>
      </c>
      <c r="E802" s="102" t="s">
        <v>46</v>
      </c>
      <c r="F802" s="2">
        <v>1198</v>
      </c>
      <c r="G802" s="102" t="s">
        <v>148</v>
      </c>
      <c r="H802" s="2">
        <v>594</v>
      </c>
      <c r="I802" s="102" t="s">
        <v>887</v>
      </c>
      <c r="J802" s="102" t="s">
        <v>1439</v>
      </c>
      <c r="K802" s="102"/>
      <c r="L802" s="102" t="s">
        <v>2307</v>
      </c>
      <c r="M802" s="102"/>
      <c r="N802" s="102" t="s">
        <v>2296</v>
      </c>
      <c r="O802" s="1" t="b">
        <v>0</v>
      </c>
      <c r="P802" s="102" t="s">
        <v>2387</v>
      </c>
      <c r="Q802" s="102" t="s">
        <v>2319</v>
      </c>
      <c r="R802" s="104">
        <v>0</v>
      </c>
      <c r="S802" s="105">
        <v>0</v>
      </c>
      <c r="T802" s="102" t="s">
        <v>2487</v>
      </c>
      <c r="U802" s="104">
        <v>0</v>
      </c>
      <c r="V802" s="1"/>
      <c r="W802" s="106" t="s">
        <v>2328</v>
      </c>
      <c r="X802" s="5">
        <v>43816.428067129629</v>
      </c>
      <c r="Y802" s="133">
        <f t="shared" si="12"/>
        <v>1198</v>
      </c>
    </row>
    <row r="803" spans="1:25" x14ac:dyDescent="0.3">
      <c r="A803" s="101">
        <v>971</v>
      </c>
      <c r="B803" s="1" t="s">
        <v>563</v>
      </c>
      <c r="C803" s="1">
        <v>43812.607939814814</v>
      </c>
      <c r="D803" s="1" t="s">
        <v>2498</v>
      </c>
      <c r="E803" s="1" t="s">
        <v>562</v>
      </c>
      <c r="F803" s="2">
        <v>777</v>
      </c>
      <c r="G803" s="1" t="s">
        <v>427</v>
      </c>
      <c r="H803" s="2">
        <v>746</v>
      </c>
      <c r="I803" s="1" t="s">
        <v>887</v>
      </c>
      <c r="J803" s="1" t="s">
        <v>663</v>
      </c>
      <c r="K803" s="1"/>
      <c r="L803" s="1" t="s">
        <v>2307</v>
      </c>
      <c r="M803" s="1" t="s">
        <v>2588</v>
      </c>
      <c r="N803" s="1" t="s">
        <v>2296</v>
      </c>
      <c r="O803" s="1" t="b">
        <v>0</v>
      </c>
      <c r="P803" s="1" t="s">
        <v>2371</v>
      </c>
      <c r="Q803" s="1" t="s">
        <v>32</v>
      </c>
      <c r="R803" s="1">
        <v>8793.2000000000007</v>
      </c>
      <c r="S803" s="1">
        <v>2013642.8</v>
      </c>
      <c r="T803" s="1" t="s">
        <v>2297</v>
      </c>
      <c r="U803" s="1">
        <v>8793.2000000000007</v>
      </c>
      <c r="V803" s="1"/>
      <c r="W803" s="1" t="s">
        <v>2302</v>
      </c>
      <c r="X803" s="5">
        <v>43886.415925925925</v>
      </c>
      <c r="Y803" s="133">
        <f t="shared" si="12"/>
        <v>777</v>
      </c>
    </row>
    <row r="804" spans="1:25" x14ac:dyDescent="0.3">
      <c r="A804" s="107">
        <v>972</v>
      </c>
      <c r="B804" s="108" t="s">
        <v>144</v>
      </c>
      <c r="C804" s="109">
        <v>43815.527141203704</v>
      </c>
      <c r="D804" s="108" t="s">
        <v>1900</v>
      </c>
      <c r="E804" s="108" t="s">
        <v>1900</v>
      </c>
      <c r="F804" s="110">
        <v>1216</v>
      </c>
      <c r="G804" s="108" t="s">
        <v>55</v>
      </c>
      <c r="H804" s="110">
        <v>299</v>
      </c>
      <c r="I804" s="108" t="s">
        <v>887</v>
      </c>
      <c r="J804" s="108" t="s">
        <v>663</v>
      </c>
      <c r="K804" s="108"/>
      <c r="L804" s="108" t="s">
        <v>2294</v>
      </c>
      <c r="M804" s="108" t="s">
        <v>2589</v>
      </c>
      <c r="N804" s="108" t="s">
        <v>2296</v>
      </c>
      <c r="O804" s="111" t="b">
        <v>0</v>
      </c>
      <c r="P804" s="108" t="s">
        <v>2462</v>
      </c>
      <c r="Q804" s="108" t="s">
        <v>167</v>
      </c>
      <c r="R804" s="112">
        <v>134</v>
      </c>
      <c r="S804" s="113">
        <v>30686</v>
      </c>
      <c r="T804" s="108" t="s">
        <v>2297</v>
      </c>
      <c r="U804" s="112">
        <v>134</v>
      </c>
      <c r="V804" s="111"/>
      <c r="W804" s="114" t="s">
        <v>2302</v>
      </c>
      <c r="X804" s="115">
        <v>43895.702673611115</v>
      </c>
      <c r="Y804" s="133">
        <f t="shared" si="12"/>
        <v>1216</v>
      </c>
    </row>
    <row r="805" spans="1:25" x14ac:dyDescent="0.3">
      <c r="A805" s="101">
        <v>973</v>
      </c>
      <c r="B805" s="102" t="s">
        <v>267</v>
      </c>
      <c r="C805" s="103">
        <v>43815.546643518515</v>
      </c>
      <c r="D805" s="102" t="s">
        <v>1977</v>
      </c>
      <c r="E805" s="102" t="s">
        <v>1977</v>
      </c>
      <c r="F805" s="2">
        <v>1277</v>
      </c>
      <c r="G805" s="102" t="s">
        <v>148</v>
      </c>
      <c r="H805" s="2">
        <v>408</v>
      </c>
      <c r="I805" s="102" t="s">
        <v>887</v>
      </c>
      <c r="J805" s="102" t="s">
        <v>1439</v>
      </c>
      <c r="K805" s="102"/>
      <c r="L805" s="102" t="s">
        <v>2307</v>
      </c>
      <c r="M805" s="102"/>
      <c r="N805" s="102" t="s">
        <v>2296</v>
      </c>
      <c r="O805" s="1" t="b">
        <v>1</v>
      </c>
      <c r="P805" s="102" t="s">
        <v>2343</v>
      </c>
      <c r="Q805" s="102" t="s">
        <v>63</v>
      </c>
      <c r="R805" s="104">
        <v>2883</v>
      </c>
      <c r="S805" s="105">
        <v>660207</v>
      </c>
      <c r="T805" s="102" t="s">
        <v>2297</v>
      </c>
      <c r="U805" s="104">
        <v>2883</v>
      </c>
      <c r="V805" s="1"/>
      <c r="W805" s="106" t="s">
        <v>2302</v>
      </c>
      <c r="X805" s="5">
        <v>44067.687696759262</v>
      </c>
      <c r="Y805" s="133">
        <f t="shared" si="12"/>
        <v>1277</v>
      </c>
    </row>
    <row r="806" spans="1:25" x14ac:dyDescent="0.3">
      <c r="A806" s="101">
        <v>974</v>
      </c>
      <c r="B806" s="102" t="s">
        <v>193</v>
      </c>
      <c r="C806" s="103">
        <v>43815.553229166668</v>
      </c>
      <c r="D806" s="102" t="s">
        <v>306</v>
      </c>
      <c r="E806" s="102" t="s">
        <v>306</v>
      </c>
      <c r="F806" s="2">
        <v>1275</v>
      </c>
      <c r="G806" s="102" t="s">
        <v>55</v>
      </c>
      <c r="H806" s="2">
        <v>3014</v>
      </c>
      <c r="I806" s="102" t="s">
        <v>887</v>
      </c>
      <c r="J806" s="102" t="s">
        <v>654</v>
      </c>
      <c r="K806" s="102"/>
      <c r="L806" s="102" t="s">
        <v>2307</v>
      </c>
      <c r="M806" s="102"/>
      <c r="N806" s="102" t="s">
        <v>2296</v>
      </c>
      <c r="O806" s="1" t="b">
        <v>0</v>
      </c>
      <c r="P806" s="102" t="s">
        <v>2371</v>
      </c>
      <c r="Q806" s="102" t="s">
        <v>167</v>
      </c>
      <c r="R806" s="104">
        <v>288</v>
      </c>
      <c r="S806" s="105">
        <v>65952</v>
      </c>
      <c r="T806" s="102" t="s">
        <v>2297</v>
      </c>
      <c r="U806" s="104">
        <v>288</v>
      </c>
      <c r="V806" s="1"/>
      <c r="W806" s="106" t="s">
        <v>2302</v>
      </c>
      <c r="X806" s="5">
        <v>43941.710694444446</v>
      </c>
      <c r="Y806" s="133">
        <f t="shared" si="12"/>
        <v>1275</v>
      </c>
    </row>
    <row r="807" spans="1:25" x14ac:dyDescent="0.3">
      <c r="A807" s="107">
        <v>975</v>
      </c>
      <c r="B807" s="108" t="s">
        <v>126</v>
      </c>
      <c r="C807" s="109">
        <v>43815.582361111112</v>
      </c>
      <c r="D807" s="108" t="s">
        <v>1961</v>
      </c>
      <c r="E807" s="108" t="s">
        <v>1961</v>
      </c>
      <c r="F807" s="110">
        <v>1261</v>
      </c>
      <c r="G807" s="108" t="s">
        <v>148</v>
      </c>
      <c r="H807" s="110">
        <v>700</v>
      </c>
      <c r="I807" s="108" t="s">
        <v>887</v>
      </c>
      <c r="J807" s="108" t="s">
        <v>1439</v>
      </c>
      <c r="K807" s="108"/>
      <c r="L807" s="108" t="s">
        <v>2294</v>
      </c>
      <c r="M807" s="108" t="s">
        <v>2590</v>
      </c>
      <c r="N807" s="108" t="s">
        <v>2296</v>
      </c>
      <c r="O807" s="111" t="b">
        <v>0</v>
      </c>
      <c r="P807" s="108" t="s">
        <v>2387</v>
      </c>
      <c r="Q807" s="108" t="s">
        <v>167</v>
      </c>
      <c r="R807" s="112">
        <v>3150.07</v>
      </c>
      <c r="S807" s="113">
        <v>649226.44999999995</v>
      </c>
      <c r="T807" s="108" t="s">
        <v>2297</v>
      </c>
      <c r="U807" s="112">
        <v>2835.05</v>
      </c>
      <c r="V807" s="111"/>
      <c r="W807" s="114" t="s">
        <v>2425</v>
      </c>
      <c r="X807" s="115">
        <v>43914.602372685185</v>
      </c>
      <c r="Y807" s="133" t="e">
        <f t="shared" si="12"/>
        <v>#N/A</v>
      </c>
    </row>
    <row r="808" spans="1:25" x14ac:dyDescent="0.3">
      <c r="A808" s="107">
        <v>976</v>
      </c>
      <c r="B808" s="108" t="s">
        <v>209</v>
      </c>
      <c r="C808" s="109">
        <v>43815.729363425926</v>
      </c>
      <c r="D808" s="108" t="s">
        <v>279</v>
      </c>
      <c r="E808" s="108" t="s">
        <v>279</v>
      </c>
      <c r="F808" s="110">
        <v>1253</v>
      </c>
      <c r="G808" s="108" t="s">
        <v>123</v>
      </c>
      <c r="H808" s="110">
        <v>802.1</v>
      </c>
      <c r="I808" s="108" t="s">
        <v>887</v>
      </c>
      <c r="J808" s="108" t="s">
        <v>663</v>
      </c>
      <c r="K808" s="108"/>
      <c r="L808" s="108" t="s">
        <v>2307</v>
      </c>
      <c r="M808" s="108"/>
      <c r="N808" s="108" t="s">
        <v>2296</v>
      </c>
      <c r="O808" s="111" t="b">
        <v>0</v>
      </c>
      <c r="P808" s="108" t="s">
        <v>2371</v>
      </c>
      <c r="Q808" s="108" t="s">
        <v>167</v>
      </c>
      <c r="R808" s="112">
        <v>436</v>
      </c>
      <c r="S808" s="113">
        <v>99844</v>
      </c>
      <c r="T808" s="108" t="s">
        <v>2297</v>
      </c>
      <c r="U808" s="112">
        <v>436</v>
      </c>
      <c r="V808" s="111"/>
      <c r="W808" s="114" t="s">
        <v>2302</v>
      </c>
      <c r="X808" s="115">
        <v>43902.461712962962</v>
      </c>
      <c r="Y808" s="133">
        <f t="shared" si="12"/>
        <v>1253</v>
      </c>
    </row>
    <row r="809" spans="1:25" x14ac:dyDescent="0.3">
      <c r="A809" s="101">
        <v>977</v>
      </c>
      <c r="B809" s="102" t="s">
        <v>310</v>
      </c>
      <c r="C809" s="103">
        <v>43815.801354166666</v>
      </c>
      <c r="D809" s="102" t="s">
        <v>1382</v>
      </c>
      <c r="E809" s="102" t="s">
        <v>1382</v>
      </c>
      <c r="F809" s="2">
        <v>686</v>
      </c>
      <c r="G809" s="102" t="s">
        <v>85</v>
      </c>
      <c r="H809" s="2">
        <v>641</v>
      </c>
      <c r="I809" s="102" t="s">
        <v>887</v>
      </c>
      <c r="J809" s="102" t="s">
        <v>654</v>
      </c>
      <c r="K809" s="102"/>
      <c r="L809" s="102" t="s">
        <v>2294</v>
      </c>
      <c r="M809" s="102" t="s">
        <v>2570</v>
      </c>
      <c r="N809" s="102" t="s">
        <v>2296</v>
      </c>
      <c r="O809" s="1" t="b">
        <v>0</v>
      </c>
      <c r="P809" s="102" t="s">
        <v>2343</v>
      </c>
      <c r="Q809" s="102" t="s">
        <v>167</v>
      </c>
      <c r="R809" s="104">
        <v>1550.92</v>
      </c>
      <c r="S809" s="105">
        <v>355160.68</v>
      </c>
      <c r="T809" s="102" t="s">
        <v>2297</v>
      </c>
      <c r="U809" s="104">
        <v>1550.92</v>
      </c>
      <c r="V809" s="1"/>
      <c r="W809" s="106" t="s">
        <v>2302</v>
      </c>
      <c r="X809" s="5">
        <v>43885.711238425924</v>
      </c>
      <c r="Y809" s="133">
        <f t="shared" si="12"/>
        <v>686</v>
      </c>
    </row>
    <row r="810" spans="1:25" x14ac:dyDescent="0.3">
      <c r="A810" s="101">
        <v>978</v>
      </c>
      <c r="B810" s="102" t="s">
        <v>42</v>
      </c>
      <c r="C810" s="103">
        <v>43816.70789351852</v>
      </c>
      <c r="D810" s="102" t="s">
        <v>375</v>
      </c>
      <c r="E810" s="102" t="s">
        <v>375</v>
      </c>
      <c r="F810" s="2">
        <v>250</v>
      </c>
      <c r="G810" s="102" t="s">
        <v>39</v>
      </c>
      <c r="H810" s="2">
        <v>978</v>
      </c>
      <c r="I810" s="102" t="s">
        <v>887</v>
      </c>
      <c r="J810" s="102" t="s">
        <v>654</v>
      </c>
      <c r="K810" s="102"/>
      <c r="L810" s="102" t="s">
        <v>2294</v>
      </c>
      <c r="M810" s="102" t="s">
        <v>2377</v>
      </c>
      <c r="N810" s="102" t="s">
        <v>2296</v>
      </c>
      <c r="O810" s="1" t="b">
        <v>0</v>
      </c>
      <c r="P810" s="102" t="s">
        <v>2321</v>
      </c>
      <c r="Q810" s="102" t="s">
        <v>167</v>
      </c>
      <c r="R810" s="104">
        <v>640</v>
      </c>
      <c r="S810" s="105">
        <v>146560</v>
      </c>
      <c r="T810" s="102" t="s">
        <v>2297</v>
      </c>
      <c r="U810" s="104">
        <v>640</v>
      </c>
      <c r="V810" s="1"/>
      <c r="W810" s="106" t="s">
        <v>2302</v>
      </c>
      <c r="X810" s="5">
        <v>44022.887488425928</v>
      </c>
      <c r="Y810" s="133">
        <f t="shared" si="12"/>
        <v>250</v>
      </c>
    </row>
    <row r="811" spans="1:25" x14ac:dyDescent="0.3">
      <c r="A811" s="101">
        <v>979</v>
      </c>
      <c r="B811" s="102" t="s">
        <v>365</v>
      </c>
      <c r="C811" s="103">
        <v>43817.742812500001</v>
      </c>
      <c r="D811" s="102" t="s">
        <v>537</v>
      </c>
      <c r="E811" s="102" t="s">
        <v>537</v>
      </c>
      <c r="F811" s="2">
        <v>675</v>
      </c>
      <c r="G811" s="102" t="s">
        <v>55</v>
      </c>
      <c r="H811" s="2">
        <v>639</v>
      </c>
      <c r="I811" s="102" t="s">
        <v>887</v>
      </c>
      <c r="J811" s="102" t="s">
        <v>654</v>
      </c>
      <c r="K811" s="102"/>
      <c r="L811" s="102" t="s">
        <v>2307</v>
      </c>
      <c r="M811" s="102"/>
      <c r="N811" s="102" t="s">
        <v>2296</v>
      </c>
      <c r="O811" s="1" t="b">
        <v>0</v>
      </c>
      <c r="P811" s="102" t="s">
        <v>2565</v>
      </c>
      <c r="Q811" s="102" t="s">
        <v>2472</v>
      </c>
      <c r="R811" s="104">
        <v>18379.61</v>
      </c>
      <c r="S811" s="105">
        <v>4208930.6900000004</v>
      </c>
      <c r="T811" s="102" t="s">
        <v>2297</v>
      </c>
      <c r="U811" s="104">
        <v>18379.61</v>
      </c>
      <c r="V811" s="1"/>
      <c r="W811" s="106" t="s">
        <v>2485</v>
      </c>
      <c r="X811" s="5">
        <v>43950.825682870367</v>
      </c>
      <c r="Y811" s="133">
        <f t="shared" si="12"/>
        <v>675</v>
      </c>
    </row>
    <row r="812" spans="1:25" x14ac:dyDescent="0.3">
      <c r="A812" s="107">
        <v>980</v>
      </c>
      <c r="B812" s="108" t="s">
        <v>297</v>
      </c>
      <c r="C812" s="109">
        <v>43817.777060185188</v>
      </c>
      <c r="D812" s="108" t="s">
        <v>406</v>
      </c>
      <c r="E812" s="108" t="s">
        <v>406</v>
      </c>
      <c r="F812" s="110">
        <v>326</v>
      </c>
      <c r="G812" s="108" t="s">
        <v>148</v>
      </c>
      <c r="H812" s="110">
        <v>830</v>
      </c>
      <c r="I812" s="108" t="s">
        <v>887</v>
      </c>
      <c r="J812" s="108" t="s">
        <v>663</v>
      </c>
      <c r="K812" s="108"/>
      <c r="L812" s="108" t="s">
        <v>2294</v>
      </c>
      <c r="M812" s="108" t="s">
        <v>2447</v>
      </c>
      <c r="N812" s="108" t="s">
        <v>2296</v>
      </c>
      <c r="O812" s="111" t="b">
        <v>0</v>
      </c>
      <c r="P812" s="108" t="s">
        <v>2387</v>
      </c>
      <c r="Q812" s="108" t="s">
        <v>167</v>
      </c>
      <c r="R812" s="112">
        <v>2989</v>
      </c>
      <c r="S812" s="113">
        <v>684481</v>
      </c>
      <c r="T812" s="108" t="s">
        <v>2297</v>
      </c>
      <c r="U812" s="112">
        <v>2989</v>
      </c>
      <c r="V812" s="111"/>
      <c r="W812" s="114" t="s">
        <v>2302</v>
      </c>
      <c r="X812" s="115">
        <v>43902.477870370371</v>
      </c>
      <c r="Y812" s="133">
        <f t="shared" si="12"/>
        <v>326</v>
      </c>
    </row>
    <row r="813" spans="1:25" x14ac:dyDescent="0.3">
      <c r="A813" s="101">
        <v>981</v>
      </c>
      <c r="B813" s="102" t="s">
        <v>126</v>
      </c>
      <c r="C813" s="103">
        <v>43818.492488425924</v>
      </c>
      <c r="D813" s="102" t="s">
        <v>164</v>
      </c>
      <c r="E813" s="102" t="s">
        <v>164</v>
      </c>
      <c r="F813" s="2">
        <v>1077</v>
      </c>
      <c r="G813" s="102" t="s">
        <v>148</v>
      </c>
      <c r="H813" s="2">
        <v>700</v>
      </c>
      <c r="I813" s="102" t="s">
        <v>887</v>
      </c>
      <c r="J813" s="102" t="s">
        <v>1439</v>
      </c>
      <c r="K813" s="102"/>
      <c r="L813" s="102" t="s">
        <v>2294</v>
      </c>
      <c r="M813" s="102" t="s">
        <v>2591</v>
      </c>
      <c r="N813" s="102" t="s">
        <v>2296</v>
      </c>
      <c r="O813" s="1" t="b">
        <v>0</v>
      </c>
      <c r="P813" s="102" t="s">
        <v>2387</v>
      </c>
      <c r="Q813" s="102" t="s">
        <v>32</v>
      </c>
      <c r="R813" s="104">
        <v>1428.42</v>
      </c>
      <c r="S813" s="105">
        <v>261689.75</v>
      </c>
      <c r="T813" s="102" t="s">
        <v>2297</v>
      </c>
      <c r="U813" s="104">
        <v>1142.75</v>
      </c>
      <c r="V813" s="1"/>
      <c r="W813" s="106" t="s">
        <v>2302</v>
      </c>
      <c r="X813" s="5">
        <v>43993.507905092592</v>
      </c>
      <c r="Y813" s="133">
        <f t="shared" si="12"/>
        <v>1077</v>
      </c>
    </row>
    <row r="814" spans="1:25" x14ac:dyDescent="0.3">
      <c r="A814" s="101">
        <v>982</v>
      </c>
      <c r="B814" s="102" t="s">
        <v>365</v>
      </c>
      <c r="C814" s="103">
        <v>43818.674930555557</v>
      </c>
      <c r="D814" s="102" t="s">
        <v>669</v>
      </c>
      <c r="E814" s="102" t="s">
        <v>669</v>
      </c>
      <c r="F814" s="2">
        <v>23</v>
      </c>
      <c r="G814" s="102" t="s">
        <v>55</v>
      </c>
      <c r="H814" s="2">
        <v>2235</v>
      </c>
      <c r="I814" s="102" t="s">
        <v>887</v>
      </c>
      <c r="J814" s="102" t="s">
        <v>663</v>
      </c>
      <c r="K814" s="102"/>
      <c r="L814" s="102" t="s">
        <v>2307</v>
      </c>
      <c r="M814" s="102"/>
      <c r="N814" s="102" t="s">
        <v>2296</v>
      </c>
      <c r="O814" s="1" t="b">
        <v>1</v>
      </c>
      <c r="P814" s="102" t="s">
        <v>2565</v>
      </c>
      <c r="Q814" s="102"/>
      <c r="R814" s="104">
        <v>0</v>
      </c>
      <c r="S814" s="105">
        <v>0</v>
      </c>
      <c r="T814" s="102" t="s">
        <v>2297</v>
      </c>
      <c r="U814" s="104">
        <v>0</v>
      </c>
      <c r="V814" s="1"/>
      <c r="W814" s="106" t="s">
        <v>2328</v>
      </c>
      <c r="X814" s="5">
        <v>44027.825833333336</v>
      </c>
      <c r="Y814" s="133">
        <f t="shared" si="12"/>
        <v>23</v>
      </c>
    </row>
    <row r="815" spans="1:25" x14ac:dyDescent="0.3">
      <c r="A815" s="101">
        <v>983</v>
      </c>
      <c r="B815" s="1" t="s">
        <v>267</v>
      </c>
      <c r="C815" s="1">
        <v>43818.713842592595</v>
      </c>
      <c r="D815" s="1" t="s">
        <v>1257</v>
      </c>
      <c r="E815" s="1" t="s">
        <v>46</v>
      </c>
      <c r="F815" s="2">
        <v>543</v>
      </c>
      <c r="G815" s="1" t="s">
        <v>39</v>
      </c>
      <c r="H815" s="2">
        <v>65</v>
      </c>
      <c r="I815" s="1" t="s">
        <v>887</v>
      </c>
      <c r="J815" s="1" t="s">
        <v>654</v>
      </c>
      <c r="K815" s="1"/>
      <c r="L815" s="1" t="s">
        <v>2307</v>
      </c>
      <c r="M815" s="1"/>
      <c r="N815" s="1" t="s">
        <v>2296</v>
      </c>
      <c r="O815" s="1" t="b">
        <v>1</v>
      </c>
      <c r="P815" s="1" t="s">
        <v>2343</v>
      </c>
      <c r="Q815" s="1" t="s">
        <v>2319</v>
      </c>
      <c r="R815" s="1">
        <v>0</v>
      </c>
      <c r="S815" s="1">
        <v>0</v>
      </c>
      <c r="T815" s="1" t="s">
        <v>2329</v>
      </c>
      <c r="U815" s="1">
        <v>0</v>
      </c>
      <c r="V815" s="1"/>
      <c r="W815" s="1" t="s">
        <v>2328</v>
      </c>
      <c r="X815" s="5">
        <v>43860.678240740737</v>
      </c>
      <c r="Y815" s="133">
        <f t="shared" si="12"/>
        <v>543</v>
      </c>
    </row>
    <row r="816" spans="1:25" x14ac:dyDescent="0.3">
      <c r="A816" s="101">
        <v>984</v>
      </c>
      <c r="B816" s="102" t="s">
        <v>267</v>
      </c>
      <c r="C816" s="103">
        <v>43819.658055555556</v>
      </c>
      <c r="D816" s="102" t="s">
        <v>1934</v>
      </c>
      <c r="E816" s="102" t="s">
        <v>46</v>
      </c>
      <c r="F816" s="2">
        <v>1242</v>
      </c>
      <c r="G816" s="102" t="s">
        <v>39</v>
      </c>
      <c r="H816" s="2">
        <v>408</v>
      </c>
      <c r="I816" s="102" t="s">
        <v>887</v>
      </c>
      <c r="J816" s="102" t="s">
        <v>654</v>
      </c>
      <c r="K816" s="102"/>
      <c r="L816" s="102" t="s">
        <v>2307</v>
      </c>
      <c r="M816" s="102"/>
      <c r="N816" s="102" t="s">
        <v>2296</v>
      </c>
      <c r="O816" s="1" t="b">
        <v>1</v>
      </c>
      <c r="P816" s="102" t="s">
        <v>2343</v>
      </c>
      <c r="Q816" s="102" t="s">
        <v>167</v>
      </c>
      <c r="R816" s="104">
        <v>424</v>
      </c>
      <c r="S816" s="105">
        <v>97096</v>
      </c>
      <c r="T816" s="102" t="s">
        <v>2297</v>
      </c>
      <c r="U816" s="104">
        <v>424</v>
      </c>
      <c r="V816" s="1"/>
      <c r="W816" s="106" t="s">
        <v>2302</v>
      </c>
      <c r="X816" s="5">
        <v>43840.57571759259</v>
      </c>
      <c r="Y816" s="133">
        <f t="shared" si="12"/>
        <v>1242</v>
      </c>
    </row>
    <row r="817" spans="1:25" x14ac:dyDescent="0.3">
      <c r="A817" s="101">
        <v>985</v>
      </c>
      <c r="B817" s="1" t="s">
        <v>131</v>
      </c>
      <c r="C817" s="1">
        <v>43822.383113425924</v>
      </c>
      <c r="D817" s="1" t="s">
        <v>2592</v>
      </c>
      <c r="E817" s="1" t="s">
        <v>46</v>
      </c>
      <c r="F817" s="2">
        <v>1293</v>
      </c>
      <c r="G817" s="1" t="s">
        <v>85</v>
      </c>
      <c r="H817" s="2">
        <v>81</v>
      </c>
      <c r="I817" s="1" t="s">
        <v>887</v>
      </c>
      <c r="J817" s="1" t="s">
        <v>654</v>
      </c>
      <c r="K817" s="1"/>
      <c r="L817" s="1" t="s">
        <v>2307</v>
      </c>
      <c r="M817" s="1"/>
      <c r="N817" s="1" t="s">
        <v>2296</v>
      </c>
      <c r="O817" s="1" t="b">
        <v>0</v>
      </c>
      <c r="P817" s="1" t="s">
        <v>2463</v>
      </c>
      <c r="Q817" s="1" t="s">
        <v>167</v>
      </c>
      <c r="R817" s="1">
        <v>868.11</v>
      </c>
      <c r="S817" s="1">
        <v>159035.92000000001</v>
      </c>
      <c r="T817" s="1" t="s">
        <v>2297</v>
      </c>
      <c r="U817" s="1">
        <v>694.48</v>
      </c>
      <c r="V817" s="1"/>
      <c r="W817" s="1" t="s">
        <v>2302</v>
      </c>
      <c r="X817" s="5">
        <v>43851.660949074074</v>
      </c>
      <c r="Y817" s="133">
        <f t="shared" si="12"/>
        <v>1293</v>
      </c>
    </row>
    <row r="818" spans="1:25" x14ac:dyDescent="0.3">
      <c r="A818" s="101">
        <v>986</v>
      </c>
      <c r="B818" s="102" t="s">
        <v>187</v>
      </c>
      <c r="C818" s="103">
        <v>43822.407546296294</v>
      </c>
      <c r="D818" s="102" t="s">
        <v>1929</v>
      </c>
      <c r="E818" s="102" t="s">
        <v>46</v>
      </c>
      <c r="F818" s="2">
        <v>1238</v>
      </c>
      <c r="G818" s="102" t="s">
        <v>39</v>
      </c>
      <c r="H818" s="2">
        <v>217</v>
      </c>
      <c r="I818" s="102" t="s">
        <v>6616</v>
      </c>
      <c r="J818" s="102" t="s">
        <v>654</v>
      </c>
      <c r="K818" s="102"/>
      <c r="L818" s="102" t="s">
        <v>2307</v>
      </c>
      <c r="M818" s="102"/>
      <c r="N818" s="102" t="s">
        <v>2296</v>
      </c>
      <c r="O818" s="1" t="b">
        <v>0</v>
      </c>
      <c r="P818" s="102" t="s">
        <v>2466</v>
      </c>
      <c r="Q818" s="102" t="s">
        <v>63</v>
      </c>
      <c r="R818" s="104">
        <v>192</v>
      </c>
      <c r="S818" s="105">
        <v>0</v>
      </c>
      <c r="T818" s="102" t="s">
        <v>218</v>
      </c>
      <c r="U818" s="104">
        <v>0</v>
      </c>
      <c r="V818" s="1"/>
      <c r="W818" s="106" t="s">
        <v>2302</v>
      </c>
      <c r="X818" s="5">
        <v>43829.67359953704</v>
      </c>
      <c r="Y818" s="133">
        <f t="shared" si="12"/>
        <v>1238</v>
      </c>
    </row>
    <row r="819" spans="1:25" x14ac:dyDescent="0.3">
      <c r="A819" s="107">
        <v>987</v>
      </c>
      <c r="B819" s="108" t="s">
        <v>310</v>
      </c>
      <c r="C819" s="109">
        <v>43822.764965277776</v>
      </c>
      <c r="D819" s="108" t="s">
        <v>309</v>
      </c>
      <c r="E819" s="108" t="s">
        <v>46</v>
      </c>
      <c r="F819" s="110">
        <v>1284</v>
      </c>
      <c r="G819" s="108" t="s">
        <v>85</v>
      </c>
      <c r="H819" s="110">
        <v>843</v>
      </c>
      <c r="I819" s="108" t="s">
        <v>887</v>
      </c>
      <c r="J819" s="108" t="s">
        <v>654</v>
      </c>
      <c r="K819" s="108"/>
      <c r="L819" s="108" t="s">
        <v>2294</v>
      </c>
      <c r="M819" s="108" t="s">
        <v>2593</v>
      </c>
      <c r="N819" s="108" t="s">
        <v>2296</v>
      </c>
      <c r="O819" s="111" t="b">
        <v>0</v>
      </c>
      <c r="P819" s="108" t="s">
        <v>2343</v>
      </c>
      <c r="Q819" s="108" t="s">
        <v>167</v>
      </c>
      <c r="R819" s="112">
        <v>569.16999999999996</v>
      </c>
      <c r="S819" s="113">
        <v>130339.93</v>
      </c>
      <c r="T819" s="108" t="s">
        <v>2297</v>
      </c>
      <c r="U819" s="112">
        <v>569.16999999999996</v>
      </c>
      <c r="V819" s="111"/>
      <c r="W819" s="114" t="s">
        <v>2302</v>
      </c>
      <c r="X819" s="115">
        <v>43880.397916666669</v>
      </c>
      <c r="Y819" s="133">
        <f t="shared" si="12"/>
        <v>1284</v>
      </c>
    </row>
    <row r="820" spans="1:25" x14ac:dyDescent="0.3">
      <c r="A820" s="101">
        <v>988</v>
      </c>
      <c r="B820" s="102" t="s">
        <v>209</v>
      </c>
      <c r="C820" s="103">
        <v>43822.788622685184</v>
      </c>
      <c r="D820" s="102" t="s">
        <v>494</v>
      </c>
      <c r="E820" s="102" t="s">
        <v>494</v>
      </c>
      <c r="F820" s="2">
        <v>565</v>
      </c>
      <c r="G820" s="102" t="s">
        <v>85</v>
      </c>
      <c r="H820" s="2">
        <v>983</v>
      </c>
      <c r="I820" s="102" t="s">
        <v>887</v>
      </c>
      <c r="J820" s="102" t="s">
        <v>654</v>
      </c>
      <c r="K820" s="102"/>
      <c r="L820" s="102" t="s">
        <v>2307</v>
      </c>
      <c r="M820" s="102"/>
      <c r="N820" s="102" t="s">
        <v>2296</v>
      </c>
      <c r="O820" s="1" t="b">
        <v>0</v>
      </c>
      <c r="P820" s="102" t="s">
        <v>2371</v>
      </c>
      <c r="Q820" s="102" t="s">
        <v>32</v>
      </c>
      <c r="R820" s="104">
        <v>17290</v>
      </c>
      <c r="S820" s="105">
        <v>3959410</v>
      </c>
      <c r="T820" s="102" t="s">
        <v>2297</v>
      </c>
      <c r="U820" s="104">
        <v>17290</v>
      </c>
      <c r="V820" s="1"/>
      <c r="W820" s="106" t="s">
        <v>2302</v>
      </c>
      <c r="X820" s="5">
        <v>43978.740995370368</v>
      </c>
      <c r="Y820" s="133">
        <f t="shared" si="12"/>
        <v>565</v>
      </c>
    </row>
    <row r="821" spans="1:25" x14ac:dyDescent="0.3">
      <c r="A821" s="101">
        <v>989</v>
      </c>
      <c r="B821" s="102" t="s">
        <v>42</v>
      </c>
      <c r="C821" s="103">
        <v>43825.466238425928</v>
      </c>
      <c r="D821" s="102" t="s">
        <v>1882</v>
      </c>
      <c r="E821" s="102" t="s">
        <v>1882</v>
      </c>
      <c r="F821" s="2">
        <v>1200</v>
      </c>
      <c r="G821" s="102" t="s">
        <v>427</v>
      </c>
      <c r="H821" s="2">
        <v>593</v>
      </c>
      <c r="I821" s="102" t="s">
        <v>887</v>
      </c>
      <c r="J821" s="102" t="s">
        <v>663</v>
      </c>
      <c r="K821" s="102"/>
      <c r="L821" s="102" t="s">
        <v>2294</v>
      </c>
      <c r="M821" s="102" t="s">
        <v>2594</v>
      </c>
      <c r="N821" s="102" t="s">
        <v>2296</v>
      </c>
      <c r="O821" s="1" t="b">
        <v>0</v>
      </c>
      <c r="P821" s="102" t="s">
        <v>2321</v>
      </c>
      <c r="Q821" s="102"/>
      <c r="R821" s="104">
        <v>304</v>
      </c>
      <c r="S821" s="105">
        <v>69616</v>
      </c>
      <c r="T821" s="102" t="s">
        <v>2297</v>
      </c>
      <c r="U821" s="104">
        <v>304</v>
      </c>
      <c r="V821" s="1"/>
      <c r="W821" s="106" t="s">
        <v>2302</v>
      </c>
      <c r="X821" s="5">
        <v>43860.458611111113</v>
      </c>
      <c r="Y821" s="133">
        <f t="shared" si="12"/>
        <v>1200</v>
      </c>
    </row>
    <row r="822" spans="1:25" x14ac:dyDescent="0.3">
      <c r="A822" s="107">
        <v>990</v>
      </c>
      <c r="B822" s="108" t="s">
        <v>225</v>
      </c>
      <c r="C822" s="109">
        <v>43826.555694444447</v>
      </c>
      <c r="D822" s="108" t="s">
        <v>224</v>
      </c>
      <c r="E822" s="108" t="s">
        <v>224</v>
      </c>
      <c r="F822" s="110">
        <v>1182</v>
      </c>
      <c r="G822" s="108" t="s">
        <v>427</v>
      </c>
      <c r="H822" s="110">
        <v>3925</v>
      </c>
      <c r="I822" s="108" t="s">
        <v>887</v>
      </c>
      <c r="J822" s="108" t="s">
        <v>654</v>
      </c>
      <c r="K822" s="108"/>
      <c r="L822" s="108" t="s">
        <v>2307</v>
      </c>
      <c r="M822" s="108"/>
      <c r="N822" s="108" t="s">
        <v>2296</v>
      </c>
      <c r="O822" s="111" t="b">
        <v>0</v>
      </c>
      <c r="P822" s="108" t="s">
        <v>2321</v>
      </c>
      <c r="Q822" s="108" t="s">
        <v>167</v>
      </c>
      <c r="R822" s="112">
        <v>1336</v>
      </c>
      <c r="S822" s="113">
        <v>305944</v>
      </c>
      <c r="T822" s="108" t="s">
        <v>2297</v>
      </c>
      <c r="U822" s="112">
        <v>1336</v>
      </c>
      <c r="V822" s="111"/>
      <c r="W822" s="114" t="s">
        <v>2302</v>
      </c>
      <c r="X822" s="115">
        <v>43882.720219907409</v>
      </c>
      <c r="Y822" s="133">
        <f t="shared" si="12"/>
        <v>1182</v>
      </c>
    </row>
    <row r="823" spans="1:25" x14ac:dyDescent="0.3">
      <c r="A823" s="101">
        <v>991</v>
      </c>
      <c r="B823" s="1" t="s">
        <v>287</v>
      </c>
      <c r="C823" s="1">
        <v>43829.788854166669</v>
      </c>
      <c r="D823" s="1" t="s">
        <v>286</v>
      </c>
      <c r="E823" s="1" t="s">
        <v>286</v>
      </c>
      <c r="F823" s="2">
        <v>1258</v>
      </c>
      <c r="G823" s="1" t="s">
        <v>427</v>
      </c>
      <c r="H823" s="2">
        <v>450</v>
      </c>
      <c r="I823" s="1" t="s">
        <v>887</v>
      </c>
      <c r="J823" s="1" t="s">
        <v>654</v>
      </c>
      <c r="K823" s="1"/>
      <c r="L823" s="1" t="s">
        <v>2294</v>
      </c>
      <c r="M823" s="1" t="s">
        <v>2595</v>
      </c>
      <c r="N823" s="1" t="s">
        <v>2296</v>
      </c>
      <c r="O823" s="1" t="b">
        <v>0</v>
      </c>
      <c r="P823" s="1" t="s">
        <v>2321</v>
      </c>
      <c r="Q823" s="1" t="s">
        <v>167</v>
      </c>
      <c r="R823" s="1">
        <v>340.38</v>
      </c>
      <c r="S823" s="1">
        <v>77947.02</v>
      </c>
      <c r="T823" s="1" t="s">
        <v>2297</v>
      </c>
      <c r="U823" s="1">
        <v>340.38</v>
      </c>
      <c r="V823" s="1"/>
      <c r="W823" s="1" t="s">
        <v>2302</v>
      </c>
      <c r="X823" s="5">
        <v>43903.459872685184</v>
      </c>
      <c r="Y823" s="133">
        <f t="shared" si="12"/>
        <v>1258</v>
      </c>
    </row>
    <row r="824" spans="1:25" x14ac:dyDescent="0.3">
      <c r="A824" s="107">
        <v>992</v>
      </c>
      <c r="B824" s="108" t="s">
        <v>193</v>
      </c>
      <c r="C824" s="109">
        <v>43833.581550925926</v>
      </c>
      <c r="D824" s="108" t="s">
        <v>2596</v>
      </c>
      <c r="E824" s="108" t="s">
        <v>46</v>
      </c>
      <c r="F824" s="110">
        <v>1251</v>
      </c>
      <c r="G824" s="108" t="s">
        <v>55</v>
      </c>
      <c r="H824" s="110">
        <v>3030</v>
      </c>
      <c r="I824" s="108" t="s">
        <v>80</v>
      </c>
      <c r="J824" s="108" t="s">
        <v>654</v>
      </c>
      <c r="K824" s="108"/>
      <c r="L824" s="108" t="s">
        <v>2294</v>
      </c>
      <c r="M824" s="108" t="s">
        <v>2597</v>
      </c>
      <c r="N824" s="108" t="s">
        <v>2296</v>
      </c>
      <c r="O824" s="111" t="b">
        <v>0</v>
      </c>
      <c r="P824" s="108" t="s">
        <v>2532</v>
      </c>
      <c r="Q824" s="108" t="s">
        <v>2533</v>
      </c>
      <c r="R824" s="112">
        <v>0</v>
      </c>
      <c r="S824" s="113">
        <v>335745</v>
      </c>
      <c r="T824" s="108" t="s">
        <v>2534</v>
      </c>
      <c r="U824" s="112">
        <v>2487</v>
      </c>
      <c r="V824" s="111">
        <v>1</v>
      </c>
      <c r="W824" s="114" t="s">
        <v>2302</v>
      </c>
      <c r="X824" s="115">
        <v>43839.61650462963</v>
      </c>
      <c r="Y824" s="133">
        <f t="shared" si="12"/>
        <v>1251</v>
      </c>
    </row>
    <row r="825" spans="1:25" x14ac:dyDescent="0.3">
      <c r="A825" s="107">
        <v>995</v>
      </c>
      <c r="B825" s="108" t="s">
        <v>104</v>
      </c>
      <c r="C825" s="109">
        <v>43836.440138888887</v>
      </c>
      <c r="D825" s="108" t="s">
        <v>1511</v>
      </c>
      <c r="E825" s="108" t="s">
        <v>1511</v>
      </c>
      <c r="F825" s="110">
        <v>807</v>
      </c>
      <c r="G825" s="108" t="s">
        <v>85</v>
      </c>
      <c r="H825" s="110">
        <v>1029</v>
      </c>
      <c r="I825" s="108" t="s">
        <v>887</v>
      </c>
      <c r="J825" s="108" t="s">
        <v>654</v>
      </c>
      <c r="K825" s="108"/>
      <c r="L825" s="108" t="s">
        <v>2294</v>
      </c>
      <c r="M825" s="108"/>
      <c r="N825" s="108" t="s">
        <v>2296</v>
      </c>
      <c r="O825" s="111" t="b">
        <v>0</v>
      </c>
      <c r="P825" s="108" t="s">
        <v>2387</v>
      </c>
      <c r="Q825" s="108" t="s">
        <v>32</v>
      </c>
      <c r="R825" s="112">
        <v>5885.25</v>
      </c>
      <c r="S825" s="113">
        <v>1347722.25</v>
      </c>
      <c r="T825" s="108" t="s">
        <v>2297</v>
      </c>
      <c r="U825" s="112">
        <v>5885.25</v>
      </c>
      <c r="V825" s="111"/>
      <c r="W825" s="114" t="s">
        <v>2328</v>
      </c>
      <c r="X825" s="115">
        <v>43878.423958333333</v>
      </c>
      <c r="Y825" s="133">
        <f t="shared" si="12"/>
        <v>807</v>
      </c>
    </row>
    <row r="826" spans="1:25" x14ac:dyDescent="0.3">
      <c r="A826" s="101">
        <v>996</v>
      </c>
      <c r="B826" s="102" t="s">
        <v>104</v>
      </c>
      <c r="C826" s="103">
        <v>43836.449872685182</v>
      </c>
      <c r="D826" s="102" t="s">
        <v>1536</v>
      </c>
      <c r="E826" s="102" t="s">
        <v>46</v>
      </c>
      <c r="F826" s="2">
        <v>830</v>
      </c>
      <c r="G826" s="102" t="s">
        <v>148</v>
      </c>
      <c r="H826" s="2">
        <v>3009</v>
      </c>
      <c r="I826" s="102" t="s">
        <v>887</v>
      </c>
      <c r="J826" s="102" t="s">
        <v>1439</v>
      </c>
      <c r="K826" s="102"/>
      <c r="L826" s="102" t="s">
        <v>2294</v>
      </c>
      <c r="M826" s="102"/>
      <c r="N826" s="102" t="s">
        <v>2296</v>
      </c>
      <c r="O826" s="1" t="b">
        <v>0</v>
      </c>
      <c r="P826" s="102" t="s">
        <v>2387</v>
      </c>
      <c r="Q826" s="102" t="s">
        <v>32</v>
      </c>
      <c r="R826" s="104">
        <v>3474.32</v>
      </c>
      <c r="S826" s="105">
        <v>716057.35</v>
      </c>
      <c r="T826" s="102" t="s">
        <v>2297</v>
      </c>
      <c r="U826" s="104">
        <v>3126.88</v>
      </c>
      <c r="V826" s="1"/>
      <c r="W826" s="106" t="s">
        <v>2328</v>
      </c>
      <c r="X826" s="5">
        <v>43943.79886574074</v>
      </c>
      <c r="Y826" s="133">
        <f t="shared" si="12"/>
        <v>830</v>
      </c>
    </row>
    <row r="827" spans="1:25" x14ac:dyDescent="0.3">
      <c r="A827" s="101">
        <v>997</v>
      </c>
      <c r="B827" s="102" t="s">
        <v>199</v>
      </c>
      <c r="C827" s="103">
        <v>43836.524293981478</v>
      </c>
      <c r="D827" s="102" t="s">
        <v>1968</v>
      </c>
      <c r="E827" s="102" t="s">
        <v>1968</v>
      </c>
      <c r="F827" s="2">
        <v>1269</v>
      </c>
      <c r="G827" s="102" t="s">
        <v>55</v>
      </c>
      <c r="H827" s="2">
        <v>439</v>
      </c>
      <c r="I827" s="102" t="s">
        <v>887</v>
      </c>
      <c r="J827" s="102" t="s">
        <v>654</v>
      </c>
      <c r="K827" s="102"/>
      <c r="L827" s="102" t="s">
        <v>2307</v>
      </c>
      <c r="M827" s="102"/>
      <c r="N827" s="102" t="s">
        <v>2296</v>
      </c>
      <c r="O827" s="1" t="b">
        <v>0</v>
      </c>
      <c r="P827" s="102" t="s">
        <v>2462</v>
      </c>
      <c r="Q827" s="102" t="s">
        <v>167</v>
      </c>
      <c r="R827" s="104">
        <v>159.12</v>
      </c>
      <c r="S827" s="105">
        <v>36438.480000000003</v>
      </c>
      <c r="T827" s="102" t="s">
        <v>2297</v>
      </c>
      <c r="U827" s="104">
        <v>159.12</v>
      </c>
      <c r="V827" s="1"/>
      <c r="W827" s="106" t="s">
        <v>2302</v>
      </c>
      <c r="X827" s="5">
        <v>44047.6330787037</v>
      </c>
      <c r="Y827" s="133">
        <f t="shared" si="12"/>
        <v>1269</v>
      </c>
    </row>
    <row r="828" spans="1:25" x14ac:dyDescent="0.3">
      <c r="A828" s="107">
        <v>998</v>
      </c>
      <c r="B828" s="108" t="s">
        <v>310</v>
      </c>
      <c r="C828" s="109">
        <v>43837.459166666667</v>
      </c>
      <c r="D828" s="108" t="s">
        <v>1662</v>
      </c>
      <c r="E828" s="108" t="s">
        <v>1662</v>
      </c>
      <c r="F828" s="110">
        <v>981</v>
      </c>
      <c r="G828" s="108" t="s">
        <v>85</v>
      </c>
      <c r="H828" s="110">
        <v>843</v>
      </c>
      <c r="I828" s="108" t="s">
        <v>887</v>
      </c>
      <c r="J828" s="108" t="s">
        <v>654</v>
      </c>
      <c r="K828" s="108"/>
      <c r="L828" s="108" t="s">
        <v>2294</v>
      </c>
      <c r="M828" s="108" t="s">
        <v>2572</v>
      </c>
      <c r="N828" s="108" t="s">
        <v>2296</v>
      </c>
      <c r="O828" s="111" t="b">
        <v>0</v>
      </c>
      <c r="P828" s="108" t="s">
        <v>2343</v>
      </c>
      <c r="Q828" s="108" t="s">
        <v>167</v>
      </c>
      <c r="R828" s="112">
        <v>213.48</v>
      </c>
      <c r="S828" s="113">
        <v>48886.92</v>
      </c>
      <c r="T828" s="108" t="s">
        <v>2297</v>
      </c>
      <c r="U828" s="112">
        <v>213.48</v>
      </c>
      <c r="V828" s="111"/>
      <c r="W828" s="114" t="s">
        <v>2302</v>
      </c>
      <c r="X828" s="115">
        <v>43858.483726851853</v>
      </c>
      <c r="Y828" s="133">
        <f t="shared" si="12"/>
        <v>981</v>
      </c>
    </row>
    <row r="829" spans="1:25" x14ac:dyDescent="0.3">
      <c r="A829" s="107">
        <v>1001</v>
      </c>
      <c r="B829" s="108" t="s">
        <v>144</v>
      </c>
      <c r="C829" s="109">
        <v>43838.661481481482</v>
      </c>
      <c r="D829" s="108" t="s">
        <v>1892</v>
      </c>
      <c r="E829" s="108" t="s">
        <v>1892</v>
      </c>
      <c r="F829" s="110">
        <v>1207</v>
      </c>
      <c r="G829" s="108" t="s">
        <v>55</v>
      </c>
      <c r="H829" s="110">
        <v>299</v>
      </c>
      <c r="I829" s="108" t="s">
        <v>887</v>
      </c>
      <c r="J829" s="108" t="s">
        <v>756</v>
      </c>
      <c r="K829" s="108"/>
      <c r="L829" s="108" t="s">
        <v>2307</v>
      </c>
      <c r="M829" s="108"/>
      <c r="N829" s="108" t="s">
        <v>2296</v>
      </c>
      <c r="O829" s="111" t="b">
        <v>0</v>
      </c>
      <c r="P829" s="108" t="s">
        <v>2462</v>
      </c>
      <c r="Q829" s="108" t="s">
        <v>32</v>
      </c>
      <c r="R829" s="112">
        <v>1252.3</v>
      </c>
      <c r="S829" s="113">
        <v>229419.07</v>
      </c>
      <c r="T829" s="108" t="s">
        <v>2297</v>
      </c>
      <c r="U829" s="112">
        <v>1001.83</v>
      </c>
      <c r="V829" s="111"/>
      <c r="W829" s="114" t="s">
        <v>2302</v>
      </c>
      <c r="X829" s="115">
        <v>44071.563171296293</v>
      </c>
      <c r="Y829" s="133">
        <f t="shared" si="12"/>
        <v>1207</v>
      </c>
    </row>
    <row r="830" spans="1:25" x14ac:dyDescent="0.3">
      <c r="A830" s="107">
        <v>1004</v>
      </c>
      <c r="B830" s="108" t="s">
        <v>105</v>
      </c>
      <c r="C830" s="109">
        <v>43839.806446759256</v>
      </c>
      <c r="D830" s="108" t="s">
        <v>307</v>
      </c>
      <c r="E830" s="108" t="s">
        <v>307</v>
      </c>
      <c r="F830" s="110">
        <v>1279</v>
      </c>
      <c r="G830" s="108" t="s">
        <v>148</v>
      </c>
      <c r="H830" s="110">
        <v>666</v>
      </c>
      <c r="I830" s="108" t="s">
        <v>887</v>
      </c>
      <c r="J830" s="108" t="s">
        <v>1439</v>
      </c>
      <c r="K830" s="108"/>
      <c r="L830" s="108" t="s">
        <v>2294</v>
      </c>
      <c r="M830" s="108"/>
      <c r="N830" s="108" t="s">
        <v>2296</v>
      </c>
      <c r="O830" s="111" t="b">
        <v>0</v>
      </c>
      <c r="P830" s="108" t="s">
        <v>2387</v>
      </c>
      <c r="Q830" s="108" t="s">
        <v>167</v>
      </c>
      <c r="R830" s="112">
        <v>680</v>
      </c>
      <c r="S830" s="113">
        <v>155720</v>
      </c>
      <c r="T830" s="108" t="s">
        <v>2297</v>
      </c>
      <c r="U830" s="112">
        <v>680</v>
      </c>
      <c r="V830" s="111"/>
      <c r="W830" s="111" t="s">
        <v>2302</v>
      </c>
      <c r="X830" s="115">
        <v>43887.767314814817</v>
      </c>
      <c r="Y830" s="133">
        <f t="shared" si="12"/>
        <v>1279</v>
      </c>
    </row>
    <row r="831" spans="1:25" x14ac:dyDescent="0.3">
      <c r="A831" s="101">
        <v>1005</v>
      </c>
      <c r="B831" s="102" t="s">
        <v>267</v>
      </c>
      <c r="C831" s="103">
        <v>43840.573854166665</v>
      </c>
      <c r="D831" s="102" t="s">
        <v>616</v>
      </c>
      <c r="E831" s="102" t="s">
        <v>616</v>
      </c>
      <c r="F831" s="2">
        <v>951</v>
      </c>
      <c r="G831" s="102" t="s">
        <v>39</v>
      </c>
      <c r="H831" s="2">
        <v>942</v>
      </c>
      <c r="I831" s="102" t="s">
        <v>887</v>
      </c>
      <c r="J831" s="102" t="s">
        <v>654</v>
      </c>
      <c r="K831" s="102"/>
      <c r="L831" s="102" t="s">
        <v>2307</v>
      </c>
      <c r="M831" s="102"/>
      <c r="N831" s="102" t="s">
        <v>2296</v>
      </c>
      <c r="O831" s="1" t="b">
        <v>0</v>
      </c>
      <c r="P831" s="102" t="s">
        <v>2343</v>
      </c>
      <c r="Q831" s="102" t="s">
        <v>32</v>
      </c>
      <c r="R831" s="104">
        <v>5900</v>
      </c>
      <c r="S831" s="105">
        <v>1764100</v>
      </c>
      <c r="T831" s="102" t="s">
        <v>2297</v>
      </c>
      <c r="U831" s="104">
        <v>5900</v>
      </c>
      <c r="V831" s="1"/>
      <c r="W831" s="106" t="s">
        <v>2453</v>
      </c>
      <c r="X831" s="5">
        <v>43914.569594907407</v>
      </c>
      <c r="Y831" s="133">
        <f t="shared" si="12"/>
        <v>951</v>
      </c>
    </row>
    <row r="832" spans="1:25" x14ac:dyDescent="0.3">
      <c r="A832" s="107">
        <v>1006</v>
      </c>
      <c r="B832" s="108" t="s">
        <v>57</v>
      </c>
      <c r="C832" s="109">
        <v>43840.574432870373</v>
      </c>
      <c r="D832" s="108" t="s">
        <v>250</v>
      </c>
      <c r="E832" s="108" t="s">
        <v>250</v>
      </c>
      <c r="F832" s="110">
        <v>1215</v>
      </c>
      <c r="G832" s="108" t="s">
        <v>55</v>
      </c>
      <c r="H832" s="110">
        <v>934</v>
      </c>
      <c r="I832" s="108" t="s">
        <v>887</v>
      </c>
      <c r="J832" s="108" t="s">
        <v>663</v>
      </c>
      <c r="K832" s="108"/>
      <c r="L832" s="108" t="s">
        <v>2307</v>
      </c>
      <c r="M832" s="108"/>
      <c r="N832" s="108" t="s">
        <v>2296</v>
      </c>
      <c r="O832" s="111" t="b">
        <v>0</v>
      </c>
      <c r="P832" s="108" t="s">
        <v>2462</v>
      </c>
      <c r="Q832" s="108" t="s">
        <v>167</v>
      </c>
      <c r="R832" s="112">
        <v>680</v>
      </c>
      <c r="S832" s="113">
        <v>155720</v>
      </c>
      <c r="T832" s="108" t="s">
        <v>2297</v>
      </c>
      <c r="U832" s="112">
        <v>680</v>
      </c>
      <c r="V832" s="111"/>
      <c r="W832" s="114" t="s">
        <v>2302</v>
      </c>
      <c r="X832" s="115">
        <v>43881.798252314817</v>
      </c>
      <c r="Y832" s="133">
        <f t="shared" si="12"/>
        <v>1215</v>
      </c>
    </row>
    <row r="833" spans="1:25" x14ac:dyDescent="0.3">
      <c r="A833" s="101">
        <v>1007</v>
      </c>
      <c r="B833" s="1" t="s">
        <v>131</v>
      </c>
      <c r="C833" s="1">
        <v>43843.757094907407</v>
      </c>
      <c r="D833" s="1" t="s">
        <v>320</v>
      </c>
      <c r="E833" s="1" t="s">
        <v>320</v>
      </c>
      <c r="F833" s="2">
        <v>1319</v>
      </c>
      <c r="G833" s="1" t="s">
        <v>85</v>
      </c>
      <c r="H833" s="2">
        <v>105</v>
      </c>
      <c r="I833" s="1" t="s">
        <v>887</v>
      </c>
      <c r="J833" s="1" t="s">
        <v>654</v>
      </c>
      <c r="K833" s="1"/>
      <c r="L833" s="1" t="s">
        <v>2307</v>
      </c>
      <c r="M833" s="1"/>
      <c r="N833" s="1" t="s">
        <v>2296</v>
      </c>
      <c r="O833" s="1" t="b">
        <v>0</v>
      </c>
      <c r="P833" s="1" t="s">
        <v>2463</v>
      </c>
      <c r="Q833" s="1" t="s">
        <v>167</v>
      </c>
      <c r="R833" s="1">
        <v>438</v>
      </c>
      <c r="S833" s="1">
        <v>0</v>
      </c>
      <c r="T833" s="1" t="s">
        <v>2455</v>
      </c>
      <c r="U833" s="1">
        <v>0</v>
      </c>
      <c r="V833" s="1"/>
      <c r="W833" s="1" t="s">
        <v>2302</v>
      </c>
      <c r="X833" s="5">
        <v>43853.805810185186</v>
      </c>
      <c r="Y833" s="133">
        <f t="shared" si="12"/>
        <v>1319</v>
      </c>
    </row>
    <row r="834" spans="1:25" x14ac:dyDescent="0.3">
      <c r="A834" s="101">
        <v>1008</v>
      </c>
      <c r="B834" s="102" t="s">
        <v>2419</v>
      </c>
      <c r="C834" s="103">
        <v>43843.770231481481</v>
      </c>
      <c r="D834" s="102" t="s">
        <v>2007</v>
      </c>
      <c r="E834" s="102" t="s">
        <v>2007</v>
      </c>
      <c r="F834" s="2">
        <v>1303</v>
      </c>
      <c r="G834" s="102" t="s">
        <v>85</v>
      </c>
      <c r="H834" s="2">
        <v>2280</v>
      </c>
      <c r="I834" s="102" t="s">
        <v>80</v>
      </c>
      <c r="J834" s="102" t="s">
        <v>654</v>
      </c>
      <c r="K834" s="102"/>
      <c r="L834" s="102" t="s">
        <v>2307</v>
      </c>
      <c r="M834" s="102"/>
      <c r="N834" s="102" t="s">
        <v>2296</v>
      </c>
      <c r="O834" s="1" t="b">
        <v>0</v>
      </c>
      <c r="P834" s="102" t="s">
        <v>2532</v>
      </c>
      <c r="Q834" s="102" t="s">
        <v>2472</v>
      </c>
      <c r="R834" s="104">
        <v>2154</v>
      </c>
      <c r="S834" s="105">
        <v>207360</v>
      </c>
      <c r="T834" s="102" t="s">
        <v>2534</v>
      </c>
      <c r="U834" s="104">
        <v>1536</v>
      </c>
      <c r="V834" s="1"/>
      <c r="W834" s="106" t="s">
        <v>2302</v>
      </c>
      <c r="X834" s="5">
        <v>44027.031192129631</v>
      </c>
      <c r="Y834" s="133">
        <f t="shared" ref="Y834:Y897" si="13">VLOOKUP(F834,h_project,1,FALSE)</f>
        <v>1303</v>
      </c>
    </row>
    <row r="835" spans="1:25" x14ac:dyDescent="0.3">
      <c r="A835" s="101">
        <v>1009</v>
      </c>
      <c r="B835" s="102" t="s">
        <v>234</v>
      </c>
      <c r="C835" s="103">
        <v>43845.605740740742</v>
      </c>
      <c r="D835" s="102" t="s">
        <v>233</v>
      </c>
      <c r="E835" s="102" t="s">
        <v>233</v>
      </c>
      <c r="F835" s="2">
        <v>1192</v>
      </c>
      <c r="G835" s="102" t="s">
        <v>39</v>
      </c>
      <c r="H835" s="2">
        <v>621</v>
      </c>
      <c r="I835" s="102" t="s">
        <v>887</v>
      </c>
      <c r="J835" s="102" t="s">
        <v>654</v>
      </c>
      <c r="K835" s="102"/>
      <c r="L835" s="102" t="s">
        <v>2307</v>
      </c>
      <c r="M835" s="102"/>
      <c r="N835" s="102" t="s">
        <v>2296</v>
      </c>
      <c r="O835" s="1" t="b">
        <v>0</v>
      </c>
      <c r="P835" s="102" t="s">
        <v>2321</v>
      </c>
      <c r="Q835" s="102" t="s">
        <v>32</v>
      </c>
      <c r="R835" s="104">
        <v>197.6</v>
      </c>
      <c r="S835" s="105">
        <v>0</v>
      </c>
      <c r="T835" s="102" t="s">
        <v>2297</v>
      </c>
      <c r="U835" s="104">
        <v>0</v>
      </c>
      <c r="V835" s="1"/>
      <c r="W835" s="106" t="s">
        <v>2302</v>
      </c>
      <c r="X835" s="5">
        <v>43948.508402777778</v>
      </c>
      <c r="Y835" s="133">
        <f t="shared" si="13"/>
        <v>1192</v>
      </c>
    </row>
    <row r="836" spans="1:25" x14ac:dyDescent="0.3">
      <c r="A836" s="101">
        <v>1010</v>
      </c>
      <c r="B836" s="102" t="s">
        <v>144</v>
      </c>
      <c r="C836" s="103">
        <v>43847.578009259261</v>
      </c>
      <c r="D836" s="102" t="s">
        <v>1034</v>
      </c>
      <c r="E836" s="102" t="s">
        <v>1034</v>
      </c>
      <c r="F836" s="2">
        <v>352</v>
      </c>
      <c r="G836" s="102" t="s">
        <v>55</v>
      </c>
      <c r="H836" s="2">
        <v>299</v>
      </c>
      <c r="I836" s="102" t="s">
        <v>887</v>
      </c>
      <c r="J836" s="102" t="s">
        <v>654</v>
      </c>
      <c r="K836" s="102"/>
      <c r="L836" s="102" t="s">
        <v>2307</v>
      </c>
      <c r="M836" s="102"/>
      <c r="N836" s="102" t="s">
        <v>2296</v>
      </c>
      <c r="O836" s="1" t="b">
        <v>0</v>
      </c>
      <c r="P836" s="102" t="s">
        <v>2462</v>
      </c>
      <c r="Q836" s="102" t="s">
        <v>2472</v>
      </c>
      <c r="R836" s="104">
        <v>3240.23</v>
      </c>
      <c r="S836" s="105">
        <v>742012.67</v>
      </c>
      <c r="T836" s="102" t="s">
        <v>2297</v>
      </c>
      <c r="U836" s="104">
        <v>3240.23</v>
      </c>
      <c r="V836" s="1"/>
      <c r="W836" s="106" t="s">
        <v>2302</v>
      </c>
      <c r="X836" s="5">
        <v>44006.699652777781</v>
      </c>
      <c r="Y836" s="133">
        <f t="shared" si="13"/>
        <v>352</v>
      </c>
    </row>
    <row r="837" spans="1:25" x14ac:dyDescent="0.3">
      <c r="A837" s="101">
        <v>1011</v>
      </c>
      <c r="B837" s="102" t="s">
        <v>310</v>
      </c>
      <c r="C837" s="103">
        <v>43851.662453703706</v>
      </c>
      <c r="D837" s="102" t="s">
        <v>421</v>
      </c>
      <c r="E837" s="102" t="s">
        <v>421</v>
      </c>
      <c r="F837" s="2">
        <v>355</v>
      </c>
      <c r="G837" s="102" t="s">
        <v>85</v>
      </c>
      <c r="H837" s="2">
        <v>641</v>
      </c>
      <c r="I837" s="102" t="s">
        <v>887</v>
      </c>
      <c r="J837" s="102" t="s">
        <v>654</v>
      </c>
      <c r="K837" s="102"/>
      <c r="L837" s="102" t="s">
        <v>2294</v>
      </c>
      <c r="M837" s="102" t="s">
        <v>2438</v>
      </c>
      <c r="N837" s="102" t="s">
        <v>2296</v>
      </c>
      <c r="O837" s="1" t="b">
        <v>0</v>
      </c>
      <c r="P837" s="102" t="s">
        <v>2343</v>
      </c>
      <c r="Q837" s="102" t="s">
        <v>32</v>
      </c>
      <c r="R837" s="104">
        <v>6064.1</v>
      </c>
      <c r="S837" s="105">
        <v>1388678.9</v>
      </c>
      <c r="T837" s="102" t="s">
        <v>2297</v>
      </c>
      <c r="U837" s="104">
        <v>6064.1</v>
      </c>
      <c r="V837" s="1"/>
      <c r="W837" s="106" t="s">
        <v>2302</v>
      </c>
      <c r="X837" s="5">
        <v>43895.43041666667</v>
      </c>
      <c r="Y837" s="133">
        <f t="shared" si="13"/>
        <v>355</v>
      </c>
    </row>
    <row r="838" spans="1:25" x14ac:dyDescent="0.3">
      <c r="A838" s="107">
        <v>1012</v>
      </c>
      <c r="B838" s="108" t="s">
        <v>144</v>
      </c>
      <c r="C838" s="109">
        <v>43852.461423611108</v>
      </c>
      <c r="D838" s="108" t="s">
        <v>844</v>
      </c>
      <c r="E838" s="108" t="s">
        <v>844</v>
      </c>
      <c r="F838" s="110">
        <v>185</v>
      </c>
      <c r="G838" s="108" t="s">
        <v>660</v>
      </c>
      <c r="H838" s="110">
        <v>946</v>
      </c>
      <c r="I838" s="108" t="s">
        <v>887</v>
      </c>
      <c r="J838" s="108" t="s">
        <v>765</v>
      </c>
      <c r="K838" s="108"/>
      <c r="L838" s="108" t="s">
        <v>2307</v>
      </c>
      <c r="M838" s="108"/>
      <c r="N838" s="108" t="s">
        <v>2296</v>
      </c>
      <c r="O838" s="111" t="b">
        <v>0</v>
      </c>
      <c r="P838" s="108" t="s">
        <v>2462</v>
      </c>
      <c r="Q838" s="108" t="s">
        <v>2487</v>
      </c>
      <c r="R838" s="112"/>
      <c r="S838" s="113"/>
      <c r="T838" s="108" t="s">
        <v>2487</v>
      </c>
      <c r="U838" s="112"/>
      <c r="V838" s="111"/>
      <c r="W838" s="114" t="s">
        <v>2308</v>
      </c>
      <c r="X838" s="115">
        <v>43852.465532407405</v>
      </c>
      <c r="Y838" s="133">
        <f t="shared" si="13"/>
        <v>185</v>
      </c>
    </row>
    <row r="839" spans="1:25" x14ac:dyDescent="0.3">
      <c r="A839" s="101">
        <v>1013</v>
      </c>
      <c r="B839" s="102" t="s">
        <v>187</v>
      </c>
      <c r="C839" s="103">
        <v>43852.555543981478</v>
      </c>
      <c r="D839" s="102" t="s">
        <v>1417</v>
      </c>
      <c r="E839" s="102" t="s">
        <v>46</v>
      </c>
      <c r="F839" s="2">
        <v>727</v>
      </c>
      <c r="G839" s="102" t="s">
        <v>39</v>
      </c>
      <c r="H839" s="2">
        <v>217</v>
      </c>
      <c r="I839" s="102" t="s">
        <v>6616</v>
      </c>
      <c r="J839" s="102" t="s">
        <v>654</v>
      </c>
      <c r="K839" s="102"/>
      <c r="L839" s="102" t="s">
        <v>2294</v>
      </c>
      <c r="M839" s="102" t="s">
        <v>2598</v>
      </c>
      <c r="N839" s="102" t="s">
        <v>2296</v>
      </c>
      <c r="O839" s="1" t="b">
        <v>0</v>
      </c>
      <c r="P839" s="102" t="s">
        <v>2466</v>
      </c>
      <c r="Q839" s="102" t="s">
        <v>2319</v>
      </c>
      <c r="R839" s="104">
        <v>0</v>
      </c>
      <c r="S839" s="105">
        <v>0</v>
      </c>
      <c r="T839" s="102" t="s">
        <v>2329</v>
      </c>
      <c r="U839" s="104">
        <v>0</v>
      </c>
      <c r="V839" s="1"/>
      <c r="W839" s="106" t="s">
        <v>2302</v>
      </c>
      <c r="X839" s="5">
        <v>43853.835243055553</v>
      </c>
      <c r="Y839" s="133">
        <f t="shared" si="13"/>
        <v>727</v>
      </c>
    </row>
    <row r="840" spans="1:25" x14ac:dyDescent="0.3">
      <c r="A840" s="107">
        <v>1014</v>
      </c>
      <c r="B840" s="108" t="s">
        <v>2419</v>
      </c>
      <c r="C840" s="109">
        <v>43853.590717592589</v>
      </c>
      <c r="D840" s="108" t="s">
        <v>1742</v>
      </c>
      <c r="E840" s="108" t="s">
        <v>1742</v>
      </c>
      <c r="F840" s="110">
        <v>1058</v>
      </c>
      <c r="G840" s="108" t="s">
        <v>85</v>
      </c>
      <c r="H840" s="110">
        <v>1000</v>
      </c>
      <c r="I840" s="108" t="s">
        <v>887</v>
      </c>
      <c r="J840" s="108" t="s">
        <v>756</v>
      </c>
      <c r="K840" s="108"/>
      <c r="L840" s="108" t="s">
        <v>2307</v>
      </c>
      <c r="M840" s="108"/>
      <c r="N840" s="108" t="s">
        <v>2296</v>
      </c>
      <c r="O840" s="111" t="b">
        <v>0</v>
      </c>
      <c r="P840" s="108" t="s">
        <v>2463</v>
      </c>
      <c r="Q840" s="108" t="s">
        <v>167</v>
      </c>
      <c r="R840" s="112">
        <v>469.68</v>
      </c>
      <c r="S840" s="113">
        <v>107556.72</v>
      </c>
      <c r="T840" s="108" t="s">
        <v>2297</v>
      </c>
      <c r="U840" s="112">
        <v>469.68</v>
      </c>
      <c r="V840" s="111"/>
      <c r="W840" s="114" t="s">
        <v>2302</v>
      </c>
      <c r="X840" s="115">
        <v>44012.687361111108</v>
      </c>
      <c r="Y840" s="133">
        <f t="shared" si="13"/>
        <v>1058</v>
      </c>
    </row>
    <row r="841" spans="1:25" x14ac:dyDescent="0.3">
      <c r="A841" s="107">
        <v>1015</v>
      </c>
      <c r="B841" s="108" t="s">
        <v>267</v>
      </c>
      <c r="C841" s="109">
        <v>43853.6875462963</v>
      </c>
      <c r="D841" s="108" t="s">
        <v>485</v>
      </c>
      <c r="E841" s="108" t="s">
        <v>485</v>
      </c>
      <c r="F841" s="110">
        <v>537</v>
      </c>
      <c r="G841" s="108" t="s">
        <v>85</v>
      </c>
      <c r="H841" s="110">
        <v>641</v>
      </c>
      <c r="I841" s="108" t="s">
        <v>887</v>
      </c>
      <c r="J841" s="108" t="s">
        <v>654</v>
      </c>
      <c r="K841" s="108"/>
      <c r="L841" s="108" t="s">
        <v>2307</v>
      </c>
      <c r="M841" s="108"/>
      <c r="N841" s="108" t="s">
        <v>2296</v>
      </c>
      <c r="O841" s="111" t="b">
        <v>0</v>
      </c>
      <c r="P841" s="108" t="s">
        <v>2343</v>
      </c>
      <c r="Q841" s="108" t="s">
        <v>32</v>
      </c>
      <c r="R841" s="112">
        <v>100</v>
      </c>
      <c r="S841" s="113">
        <v>22900</v>
      </c>
      <c r="T841" s="108" t="s">
        <v>2297</v>
      </c>
      <c r="U841" s="112">
        <v>100</v>
      </c>
      <c r="V841" s="111"/>
      <c r="W841" s="114" t="s">
        <v>2302</v>
      </c>
      <c r="X841" s="115">
        <v>43893.433263888888</v>
      </c>
      <c r="Y841" s="133">
        <f t="shared" si="13"/>
        <v>537</v>
      </c>
    </row>
    <row r="842" spans="1:25" x14ac:dyDescent="0.3">
      <c r="A842" s="101">
        <v>1016</v>
      </c>
      <c r="B842" s="102" t="s">
        <v>267</v>
      </c>
      <c r="C842" s="103">
        <v>43853.749768518515</v>
      </c>
      <c r="D842" s="102" t="s">
        <v>1273</v>
      </c>
      <c r="E842" s="102" t="s">
        <v>1273</v>
      </c>
      <c r="F842" s="2">
        <v>562</v>
      </c>
      <c r="G842" s="102" t="s">
        <v>477</v>
      </c>
      <c r="H842" s="2">
        <v>704</v>
      </c>
      <c r="I842" s="102" t="s">
        <v>887</v>
      </c>
      <c r="J842" s="102" t="s">
        <v>663</v>
      </c>
      <c r="K842" s="102"/>
      <c r="L842" s="102" t="s">
        <v>2307</v>
      </c>
      <c r="M842" s="102"/>
      <c r="N842" s="102" t="s">
        <v>2296</v>
      </c>
      <c r="O842" s="1" t="b">
        <v>1</v>
      </c>
      <c r="P842" s="102" t="s">
        <v>2343</v>
      </c>
      <c r="Q842" s="102" t="s">
        <v>32</v>
      </c>
      <c r="R842" s="104">
        <v>9040.2000000000007</v>
      </c>
      <c r="S842" s="105">
        <v>2070164.58</v>
      </c>
      <c r="T842" s="102" t="s">
        <v>2297</v>
      </c>
      <c r="U842" s="104">
        <v>9040.2000000000007</v>
      </c>
      <c r="V842" s="1"/>
      <c r="W842" s="106" t="s">
        <v>2485</v>
      </c>
      <c r="X842" s="5">
        <v>44082.735069444447</v>
      </c>
      <c r="Y842" s="133">
        <f t="shared" si="13"/>
        <v>562</v>
      </c>
    </row>
    <row r="843" spans="1:25" x14ac:dyDescent="0.3">
      <c r="A843" s="101">
        <v>1017</v>
      </c>
      <c r="B843" s="102" t="s">
        <v>2419</v>
      </c>
      <c r="C843" s="103">
        <v>43854.60365740741</v>
      </c>
      <c r="D843" s="102" t="s">
        <v>1887</v>
      </c>
      <c r="E843" s="102" t="s">
        <v>46</v>
      </c>
      <c r="F843" s="2">
        <v>1202</v>
      </c>
      <c r="G843" s="102" t="s">
        <v>85</v>
      </c>
      <c r="H843" s="2">
        <v>936</v>
      </c>
      <c r="I843" s="102" t="s">
        <v>887</v>
      </c>
      <c r="J843" s="102" t="s">
        <v>663</v>
      </c>
      <c r="K843" s="102"/>
      <c r="L843" s="102" t="s">
        <v>2294</v>
      </c>
      <c r="M843" s="102" t="s">
        <v>2580</v>
      </c>
      <c r="N843" s="102" t="s">
        <v>2296</v>
      </c>
      <c r="O843" s="1" t="b">
        <v>0</v>
      </c>
      <c r="P843" s="102" t="s">
        <v>2463</v>
      </c>
      <c r="Q843" s="102" t="s">
        <v>32</v>
      </c>
      <c r="R843" s="104">
        <v>4377.1000000000004</v>
      </c>
      <c r="S843" s="105">
        <v>1002355.9</v>
      </c>
      <c r="T843" s="102" t="s">
        <v>2297</v>
      </c>
      <c r="U843" s="104">
        <v>4377.1000000000004</v>
      </c>
      <c r="V843" s="1"/>
      <c r="W843" s="106" t="s">
        <v>2302</v>
      </c>
      <c r="X843" s="5">
        <v>43885.452118055553</v>
      </c>
      <c r="Y843" s="133">
        <f t="shared" si="13"/>
        <v>1202</v>
      </c>
    </row>
    <row r="844" spans="1:25" x14ac:dyDescent="0.3">
      <c r="A844" s="101">
        <v>1018</v>
      </c>
      <c r="B844" s="1" t="s">
        <v>310</v>
      </c>
      <c r="C844" s="1">
        <v>43857.796527777777</v>
      </c>
      <c r="D844" s="1" t="s">
        <v>535</v>
      </c>
      <c r="E844" s="1" t="s">
        <v>535</v>
      </c>
      <c r="F844" s="2">
        <v>674</v>
      </c>
      <c r="G844" s="1" t="s">
        <v>85</v>
      </c>
      <c r="H844" s="2">
        <v>813</v>
      </c>
      <c r="I844" s="1" t="s">
        <v>887</v>
      </c>
      <c r="J844" s="1" t="s">
        <v>663</v>
      </c>
      <c r="K844" s="1"/>
      <c r="L844" s="1" t="s">
        <v>2294</v>
      </c>
      <c r="M844" s="1" t="s">
        <v>2492</v>
      </c>
      <c r="N844" s="1" t="s">
        <v>2296</v>
      </c>
      <c r="O844" s="1" t="b">
        <v>0</v>
      </c>
      <c r="P844" s="1" t="s">
        <v>2343</v>
      </c>
      <c r="Q844" s="1" t="s">
        <v>2319</v>
      </c>
      <c r="R844" s="1">
        <v>0</v>
      </c>
      <c r="S844" s="1">
        <v>0</v>
      </c>
      <c r="T844" s="1" t="s">
        <v>2297</v>
      </c>
      <c r="U844" s="1">
        <v>0</v>
      </c>
      <c r="V844" s="1"/>
      <c r="W844" s="1" t="s">
        <v>2328</v>
      </c>
      <c r="X844" s="5">
        <v>43929.601967592593</v>
      </c>
      <c r="Y844" s="133">
        <f t="shared" si="13"/>
        <v>674</v>
      </c>
    </row>
    <row r="845" spans="1:25" x14ac:dyDescent="0.3">
      <c r="A845" s="101">
        <v>1019</v>
      </c>
      <c r="B845" s="102" t="s">
        <v>414</v>
      </c>
      <c r="C845" s="103">
        <v>43857.854861111111</v>
      </c>
      <c r="D845" s="102" t="s">
        <v>1224</v>
      </c>
      <c r="E845" s="102" t="s">
        <v>46</v>
      </c>
      <c r="F845" s="2">
        <v>508</v>
      </c>
      <c r="G845" s="102" t="s">
        <v>55</v>
      </c>
      <c r="H845" s="2">
        <v>614</v>
      </c>
      <c r="I845" s="102" t="s">
        <v>887</v>
      </c>
      <c r="J845" s="102" t="s">
        <v>654</v>
      </c>
      <c r="K845" s="102"/>
      <c r="L845" s="102" t="s">
        <v>2294</v>
      </c>
      <c r="M845" s="102" t="s">
        <v>2568</v>
      </c>
      <c r="N845" s="102" t="s">
        <v>2296</v>
      </c>
      <c r="O845" s="1" t="b">
        <v>0</v>
      </c>
      <c r="P845" s="102" t="s">
        <v>2387</v>
      </c>
      <c r="Q845" s="102" t="s">
        <v>32</v>
      </c>
      <c r="R845" s="104">
        <v>505.49</v>
      </c>
      <c r="S845" s="105">
        <v>104181.26</v>
      </c>
      <c r="T845" s="102" t="s">
        <v>2297</v>
      </c>
      <c r="U845" s="104">
        <v>454.94</v>
      </c>
      <c r="V845" s="1"/>
      <c r="W845" s="106" t="s">
        <v>2302</v>
      </c>
      <c r="X845" s="5">
        <v>43893.748657407406</v>
      </c>
      <c r="Y845" s="133">
        <f t="shared" si="13"/>
        <v>508</v>
      </c>
    </row>
    <row r="846" spans="1:25" x14ac:dyDescent="0.3">
      <c r="A846" s="107">
        <v>1020</v>
      </c>
      <c r="B846" s="108" t="s">
        <v>187</v>
      </c>
      <c r="C846" s="109">
        <v>43858.547777777778</v>
      </c>
      <c r="D846" s="108" t="s">
        <v>1830</v>
      </c>
      <c r="E846" s="108" t="s">
        <v>46</v>
      </c>
      <c r="F846" s="110">
        <v>1143</v>
      </c>
      <c r="G846" s="108" t="s">
        <v>39</v>
      </c>
      <c r="H846" s="110">
        <v>217</v>
      </c>
      <c r="I846" s="108" t="s">
        <v>6616</v>
      </c>
      <c r="J846" s="108" t="s">
        <v>654</v>
      </c>
      <c r="K846" s="108"/>
      <c r="L846" s="108" t="s">
        <v>2294</v>
      </c>
      <c r="M846" s="108" t="s">
        <v>2599</v>
      </c>
      <c r="N846" s="108" t="s">
        <v>2296</v>
      </c>
      <c r="O846" s="111" t="b">
        <v>1</v>
      </c>
      <c r="P846" s="108" t="s">
        <v>2466</v>
      </c>
      <c r="Q846" s="108" t="s">
        <v>167</v>
      </c>
      <c r="R846" s="112">
        <v>226</v>
      </c>
      <c r="S846" s="113">
        <v>0</v>
      </c>
      <c r="T846" s="108" t="s">
        <v>218</v>
      </c>
      <c r="U846" s="112">
        <v>0</v>
      </c>
      <c r="V846" s="111"/>
      <c r="W846" s="114" t="s">
        <v>2302</v>
      </c>
      <c r="X846" s="115">
        <v>43858.70989583333</v>
      </c>
      <c r="Y846" s="133">
        <f t="shared" si="13"/>
        <v>1143</v>
      </c>
    </row>
    <row r="847" spans="1:25" x14ac:dyDescent="0.3">
      <c r="A847" s="101">
        <v>1022</v>
      </c>
      <c r="B847" s="1" t="s">
        <v>144</v>
      </c>
      <c r="C847" s="1">
        <v>43860.526701388888</v>
      </c>
      <c r="D847" s="1" t="s">
        <v>2516</v>
      </c>
      <c r="E847" s="1" t="s">
        <v>1485</v>
      </c>
      <c r="F847" s="2">
        <v>784</v>
      </c>
      <c r="G847" s="1" t="s">
        <v>55</v>
      </c>
      <c r="H847" s="2">
        <v>299</v>
      </c>
      <c r="I847" s="1" t="s">
        <v>887</v>
      </c>
      <c r="J847" s="1" t="s">
        <v>756</v>
      </c>
      <c r="K847" s="1"/>
      <c r="L847" s="1" t="s">
        <v>2307</v>
      </c>
      <c r="M847" s="1"/>
      <c r="N847" s="1" t="s">
        <v>2296</v>
      </c>
      <c r="O847" s="1" t="b">
        <v>0</v>
      </c>
      <c r="P847" s="1" t="s">
        <v>2462</v>
      </c>
      <c r="Q847" s="1" t="s">
        <v>167</v>
      </c>
      <c r="R847" s="1">
        <v>752.75</v>
      </c>
      <c r="S847" s="1">
        <v>172379.75</v>
      </c>
      <c r="T847" s="1" t="s">
        <v>2297</v>
      </c>
      <c r="U847" s="1">
        <v>752.75</v>
      </c>
      <c r="V847" s="1"/>
      <c r="W847" s="1" t="s">
        <v>2302</v>
      </c>
      <c r="X847" s="5">
        <v>43956.755925925929</v>
      </c>
      <c r="Y847" s="133">
        <f t="shared" si="13"/>
        <v>784</v>
      </c>
    </row>
    <row r="848" spans="1:25" x14ac:dyDescent="0.3">
      <c r="A848" s="107">
        <v>1023</v>
      </c>
      <c r="B848" s="108" t="s">
        <v>297</v>
      </c>
      <c r="C848" s="109">
        <v>43865.476678240739</v>
      </c>
      <c r="D848" s="108" t="s">
        <v>2002</v>
      </c>
      <c r="E848" s="108" t="s">
        <v>2002</v>
      </c>
      <c r="F848" s="110">
        <v>1299</v>
      </c>
      <c r="G848" s="108" t="s">
        <v>123</v>
      </c>
      <c r="H848" s="110">
        <v>744</v>
      </c>
      <c r="I848" s="108" t="s">
        <v>887</v>
      </c>
      <c r="J848" s="108" t="s">
        <v>663</v>
      </c>
      <c r="K848" s="108"/>
      <c r="L848" s="108" t="s">
        <v>2294</v>
      </c>
      <c r="M848" s="108" t="s">
        <v>2600</v>
      </c>
      <c r="N848" s="108" t="s">
        <v>2296</v>
      </c>
      <c r="O848" s="111" t="b">
        <v>0</v>
      </c>
      <c r="P848" s="108" t="s">
        <v>2387</v>
      </c>
      <c r="Q848" s="108" t="s">
        <v>167</v>
      </c>
      <c r="R848" s="112">
        <v>1563</v>
      </c>
      <c r="S848" s="113">
        <v>357927</v>
      </c>
      <c r="T848" s="108" t="s">
        <v>2297</v>
      </c>
      <c r="U848" s="112">
        <v>1563</v>
      </c>
      <c r="V848" s="111"/>
      <c r="W848" s="114" t="s">
        <v>2302</v>
      </c>
      <c r="X848" s="115">
        <v>43895.750532407408</v>
      </c>
      <c r="Y848" s="133">
        <f t="shared" si="13"/>
        <v>1299</v>
      </c>
    </row>
    <row r="849" spans="1:25" x14ac:dyDescent="0.3">
      <c r="A849" s="101">
        <v>1024</v>
      </c>
      <c r="B849" s="102" t="s">
        <v>126</v>
      </c>
      <c r="C849" s="103">
        <v>43866.50744212963</v>
      </c>
      <c r="D849" s="102" t="s">
        <v>451</v>
      </c>
      <c r="E849" s="102" t="s">
        <v>46</v>
      </c>
      <c r="F849" s="2">
        <v>390</v>
      </c>
      <c r="G849" s="102" t="s">
        <v>123</v>
      </c>
      <c r="H849" s="2">
        <v>700</v>
      </c>
      <c r="I849" s="102" t="s">
        <v>887</v>
      </c>
      <c r="J849" s="102" t="s">
        <v>756</v>
      </c>
      <c r="K849" s="102"/>
      <c r="L849" s="102" t="s">
        <v>2294</v>
      </c>
      <c r="M849" s="102" t="s">
        <v>2539</v>
      </c>
      <c r="N849" s="102" t="s">
        <v>2296</v>
      </c>
      <c r="O849" s="1" t="b">
        <v>0</v>
      </c>
      <c r="P849" s="102" t="s">
        <v>2387</v>
      </c>
      <c r="Q849" s="102" t="s">
        <v>32</v>
      </c>
      <c r="R849" s="104">
        <v>5700.7</v>
      </c>
      <c r="S849" s="105">
        <v>1305460.3</v>
      </c>
      <c r="T849" s="102" t="s">
        <v>2297</v>
      </c>
      <c r="U849" s="104">
        <v>5700.7</v>
      </c>
      <c r="V849" s="1"/>
      <c r="W849" s="106" t="s">
        <v>2302</v>
      </c>
      <c r="X849" s="5">
        <v>43984.46429398148</v>
      </c>
      <c r="Y849" s="133">
        <f t="shared" si="13"/>
        <v>390</v>
      </c>
    </row>
    <row r="850" spans="1:25" x14ac:dyDescent="0.3">
      <c r="A850" s="101">
        <v>1025</v>
      </c>
      <c r="B850" s="1" t="s">
        <v>234</v>
      </c>
      <c r="C850" s="1">
        <v>43867.601053240738</v>
      </c>
      <c r="D850" s="1" t="s">
        <v>248</v>
      </c>
      <c r="E850" s="1" t="s">
        <v>248</v>
      </c>
      <c r="F850" s="2">
        <v>1214</v>
      </c>
      <c r="G850" s="1" t="s">
        <v>39</v>
      </c>
      <c r="H850" s="2">
        <v>621</v>
      </c>
      <c r="I850" s="1" t="s">
        <v>887</v>
      </c>
      <c r="J850" s="1" t="s">
        <v>654</v>
      </c>
      <c r="K850" s="1"/>
      <c r="L850" s="1" t="s">
        <v>2307</v>
      </c>
      <c r="M850" s="1"/>
      <c r="N850" s="1" t="s">
        <v>2296</v>
      </c>
      <c r="O850" s="1" t="b">
        <v>0</v>
      </c>
      <c r="P850" s="1" t="s">
        <v>2321</v>
      </c>
      <c r="Q850" s="1" t="s">
        <v>167</v>
      </c>
      <c r="R850" s="1">
        <v>152.5</v>
      </c>
      <c r="S850" s="1">
        <v>34922.5</v>
      </c>
      <c r="T850" s="1" t="s">
        <v>2297</v>
      </c>
      <c r="U850" s="1">
        <v>152.5</v>
      </c>
      <c r="V850" s="1"/>
      <c r="W850" s="1" t="s">
        <v>2302</v>
      </c>
      <c r="X850" s="5">
        <v>43948.423680555556</v>
      </c>
      <c r="Y850" s="133">
        <f t="shared" si="13"/>
        <v>1214</v>
      </c>
    </row>
    <row r="851" spans="1:25" x14ac:dyDescent="0.3">
      <c r="A851" s="101">
        <v>1026</v>
      </c>
      <c r="B851" s="102" t="s">
        <v>310</v>
      </c>
      <c r="C851" s="103">
        <v>43871.536782407406</v>
      </c>
      <c r="D851" s="102" t="s">
        <v>1662</v>
      </c>
      <c r="E851" s="102" t="s">
        <v>1662</v>
      </c>
      <c r="F851" s="2">
        <v>981</v>
      </c>
      <c r="G851" s="102" t="s">
        <v>85</v>
      </c>
      <c r="H851" s="2">
        <v>843</v>
      </c>
      <c r="I851" s="102" t="s">
        <v>887</v>
      </c>
      <c r="J851" s="102" t="s">
        <v>654</v>
      </c>
      <c r="K851" s="102"/>
      <c r="L851" s="102" t="s">
        <v>2294</v>
      </c>
      <c r="M851" s="102" t="s">
        <v>2572</v>
      </c>
      <c r="N851" s="102" t="s">
        <v>2296</v>
      </c>
      <c r="O851" s="1" t="b">
        <v>0</v>
      </c>
      <c r="P851" s="102" t="s">
        <v>2343</v>
      </c>
      <c r="Q851" s="102" t="s">
        <v>32</v>
      </c>
      <c r="R851" s="104">
        <v>15314</v>
      </c>
      <c r="S851" s="105">
        <v>3506906</v>
      </c>
      <c r="T851" s="102" t="s">
        <v>2297</v>
      </c>
      <c r="U851" s="104">
        <v>15314</v>
      </c>
      <c r="V851" s="1"/>
      <c r="W851" s="106" t="s">
        <v>2302</v>
      </c>
      <c r="X851" s="5">
        <v>43998.448414351849</v>
      </c>
      <c r="Y851" s="133">
        <f t="shared" si="13"/>
        <v>981</v>
      </c>
    </row>
    <row r="852" spans="1:25" x14ac:dyDescent="0.3">
      <c r="A852" s="107">
        <v>1027</v>
      </c>
      <c r="B852" s="108" t="s">
        <v>310</v>
      </c>
      <c r="C852" s="109">
        <v>43871.537592592591</v>
      </c>
      <c r="D852" s="108" t="s">
        <v>309</v>
      </c>
      <c r="E852" s="108" t="s">
        <v>46</v>
      </c>
      <c r="F852" s="110">
        <v>1284</v>
      </c>
      <c r="G852" s="108" t="s">
        <v>85</v>
      </c>
      <c r="H852" s="110">
        <v>843</v>
      </c>
      <c r="I852" s="108" t="s">
        <v>887</v>
      </c>
      <c r="J852" s="108" t="s">
        <v>654</v>
      </c>
      <c r="K852" s="108"/>
      <c r="L852" s="108" t="s">
        <v>2294</v>
      </c>
      <c r="M852" s="108" t="s">
        <v>2593</v>
      </c>
      <c r="N852" s="108" t="s">
        <v>2296</v>
      </c>
      <c r="O852" s="111" t="b">
        <v>0</v>
      </c>
      <c r="P852" s="108" t="s">
        <v>2343</v>
      </c>
      <c r="Q852" s="108" t="s">
        <v>32</v>
      </c>
      <c r="R852" s="112">
        <v>3013.4</v>
      </c>
      <c r="S852" s="113">
        <v>621061.74</v>
      </c>
      <c r="T852" s="108" t="s">
        <v>2297</v>
      </c>
      <c r="U852" s="112">
        <v>2712.06</v>
      </c>
      <c r="V852" s="111"/>
      <c r="W852" s="114" t="s">
        <v>2302</v>
      </c>
      <c r="X852" s="115">
        <v>43917.701481481483</v>
      </c>
      <c r="Y852" s="133">
        <f t="shared" si="13"/>
        <v>1284</v>
      </c>
    </row>
    <row r="853" spans="1:25" x14ac:dyDescent="0.3">
      <c r="A853" s="107">
        <v>1028</v>
      </c>
      <c r="B853" s="108" t="s">
        <v>75</v>
      </c>
      <c r="C853" s="109">
        <v>43871.773148148146</v>
      </c>
      <c r="D853" s="108" t="s">
        <v>1874</v>
      </c>
      <c r="E853" s="108" t="s">
        <v>1874</v>
      </c>
      <c r="F853" s="110">
        <v>1195</v>
      </c>
      <c r="G853" s="108" t="s">
        <v>39</v>
      </c>
      <c r="H853" s="110">
        <v>919</v>
      </c>
      <c r="I853" s="108" t="s">
        <v>887</v>
      </c>
      <c r="J853" s="108" t="s">
        <v>654</v>
      </c>
      <c r="K853" s="108"/>
      <c r="L853" s="108" t="s">
        <v>2294</v>
      </c>
      <c r="M853" s="108" t="s">
        <v>2564</v>
      </c>
      <c r="N853" s="108" t="s">
        <v>2296</v>
      </c>
      <c r="O853" s="111" t="b">
        <v>0</v>
      </c>
      <c r="P853" s="108" t="s">
        <v>2321</v>
      </c>
      <c r="Q853" s="108" t="s">
        <v>167</v>
      </c>
      <c r="R853" s="112">
        <v>336</v>
      </c>
      <c r="S853" s="113">
        <v>76944</v>
      </c>
      <c r="T853" s="108" t="s">
        <v>2297</v>
      </c>
      <c r="U853" s="112">
        <v>336</v>
      </c>
      <c r="V853" s="111"/>
      <c r="W853" s="114" t="s">
        <v>2302</v>
      </c>
      <c r="X853" s="115">
        <v>43910.521967592591</v>
      </c>
      <c r="Y853" s="133">
        <f t="shared" si="13"/>
        <v>1195</v>
      </c>
    </row>
    <row r="854" spans="1:25" x14ac:dyDescent="0.3">
      <c r="A854" s="101">
        <v>1029</v>
      </c>
      <c r="B854" s="102" t="s">
        <v>126</v>
      </c>
      <c r="C854" s="103">
        <v>43872.437951388885</v>
      </c>
      <c r="D854" s="102" t="s">
        <v>1905</v>
      </c>
      <c r="E854" s="102" t="s">
        <v>1905</v>
      </c>
      <c r="F854" s="2">
        <v>1220</v>
      </c>
      <c r="G854" s="102" t="s">
        <v>123</v>
      </c>
      <c r="H854" s="2">
        <v>700</v>
      </c>
      <c r="I854" s="102" t="s">
        <v>887</v>
      </c>
      <c r="J854" s="102" t="s">
        <v>654</v>
      </c>
      <c r="K854" s="102"/>
      <c r="L854" s="102" t="s">
        <v>2294</v>
      </c>
      <c r="M854" s="102" t="s">
        <v>2583</v>
      </c>
      <c r="N854" s="102" t="s">
        <v>2296</v>
      </c>
      <c r="O854" s="1" t="b">
        <v>0</v>
      </c>
      <c r="P854" s="102" t="s">
        <v>2387</v>
      </c>
      <c r="Q854" s="102" t="s">
        <v>167</v>
      </c>
      <c r="R854" s="104">
        <v>943.92</v>
      </c>
      <c r="S854" s="105">
        <v>194541.91</v>
      </c>
      <c r="T854" s="102" t="s">
        <v>2297</v>
      </c>
      <c r="U854" s="104">
        <v>849.52</v>
      </c>
      <c r="V854" s="1"/>
      <c r="W854" s="106" t="s">
        <v>2302</v>
      </c>
      <c r="X854" s="5">
        <v>43902.482777777775</v>
      </c>
      <c r="Y854" s="133">
        <f t="shared" si="13"/>
        <v>1220</v>
      </c>
    </row>
    <row r="855" spans="1:25" x14ac:dyDescent="0.3">
      <c r="A855" s="107">
        <v>1030</v>
      </c>
      <c r="B855" s="108" t="s">
        <v>297</v>
      </c>
      <c r="C855" s="109">
        <v>43872.745868055557</v>
      </c>
      <c r="D855" s="108" t="s">
        <v>2048</v>
      </c>
      <c r="E855" s="108" t="s">
        <v>2048</v>
      </c>
      <c r="F855" s="110">
        <v>1341</v>
      </c>
      <c r="G855" s="108" t="s">
        <v>123</v>
      </c>
      <c r="H855" s="110">
        <v>3031</v>
      </c>
      <c r="I855" s="108" t="s">
        <v>887</v>
      </c>
      <c r="J855" s="108" t="s">
        <v>663</v>
      </c>
      <c r="K855" s="108"/>
      <c r="L855" s="108" t="s">
        <v>2294</v>
      </c>
      <c r="M855" s="108" t="s">
        <v>2601</v>
      </c>
      <c r="N855" s="108" t="s">
        <v>2296</v>
      </c>
      <c r="O855" s="111" t="b">
        <v>0</v>
      </c>
      <c r="P855" s="108" t="s">
        <v>2387</v>
      </c>
      <c r="Q855" s="108" t="s">
        <v>167</v>
      </c>
      <c r="R855" s="112">
        <v>964</v>
      </c>
      <c r="S855" s="113">
        <v>220756</v>
      </c>
      <c r="T855" s="108" t="s">
        <v>2297</v>
      </c>
      <c r="U855" s="112">
        <v>964</v>
      </c>
      <c r="V855" s="111"/>
      <c r="W855" s="114" t="s">
        <v>2302</v>
      </c>
      <c r="X855" s="115">
        <v>43908.457777777781</v>
      </c>
      <c r="Y855" s="133">
        <f t="shared" si="13"/>
        <v>1341</v>
      </c>
    </row>
    <row r="856" spans="1:25" x14ac:dyDescent="0.3">
      <c r="A856" s="101">
        <v>1031</v>
      </c>
      <c r="B856" s="102" t="s">
        <v>117</v>
      </c>
      <c r="C856" s="103">
        <v>43874.532141203701</v>
      </c>
      <c r="D856" s="102" t="s">
        <v>201</v>
      </c>
      <c r="E856" s="102" t="s">
        <v>46</v>
      </c>
      <c r="F856" s="2">
        <v>1140</v>
      </c>
      <c r="G856" s="102" t="s">
        <v>85</v>
      </c>
      <c r="H856" s="2">
        <v>467</v>
      </c>
      <c r="I856" s="102" t="s">
        <v>887</v>
      </c>
      <c r="J856" s="102" t="s">
        <v>663</v>
      </c>
      <c r="K856" s="102"/>
      <c r="L856" s="102" t="s">
        <v>2294</v>
      </c>
      <c r="M856" s="102"/>
      <c r="N856" s="102" t="s">
        <v>2296</v>
      </c>
      <c r="O856" s="1" t="b">
        <v>0</v>
      </c>
      <c r="P856" s="102" t="s">
        <v>2371</v>
      </c>
      <c r="Q856" s="102" t="s">
        <v>32</v>
      </c>
      <c r="R856" s="104">
        <v>2875</v>
      </c>
      <c r="S856" s="105">
        <v>592532.92000000004</v>
      </c>
      <c r="T856" s="102" t="s">
        <v>2297</v>
      </c>
      <c r="U856" s="104">
        <v>2587.48</v>
      </c>
      <c r="V856" s="1"/>
      <c r="W856" s="106" t="s">
        <v>2302</v>
      </c>
      <c r="X856" s="5">
        <v>43980.429710648146</v>
      </c>
      <c r="Y856" s="133">
        <f t="shared" si="13"/>
        <v>1140</v>
      </c>
    </row>
    <row r="857" spans="1:25" x14ac:dyDescent="0.3">
      <c r="A857" s="101">
        <v>1032</v>
      </c>
      <c r="B857" s="102" t="s">
        <v>117</v>
      </c>
      <c r="C857" s="103">
        <v>43874.533055555556</v>
      </c>
      <c r="D857" s="102" t="s">
        <v>202</v>
      </c>
      <c r="E857" s="102" t="s">
        <v>46</v>
      </c>
      <c r="F857" s="2">
        <v>1141</v>
      </c>
      <c r="G857" s="102" t="s">
        <v>85</v>
      </c>
      <c r="H857" s="2">
        <v>467</v>
      </c>
      <c r="I857" s="102" t="s">
        <v>887</v>
      </c>
      <c r="J857" s="102" t="s">
        <v>663</v>
      </c>
      <c r="K857" s="102"/>
      <c r="L857" s="102" t="s">
        <v>2294</v>
      </c>
      <c r="M857" s="102"/>
      <c r="N857" s="102" t="s">
        <v>2296</v>
      </c>
      <c r="O857" s="1" t="b">
        <v>0</v>
      </c>
      <c r="P857" s="102" t="s">
        <v>2371</v>
      </c>
      <c r="Q857" s="102" t="s">
        <v>32</v>
      </c>
      <c r="R857" s="104">
        <v>692</v>
      </c>
      <c r="S857" s="105">
        <v>126774.39999999999</v>
      </c>
      <c r="T857" s="102" t="s">
        <v>2297</v>
      </c>
      <c r="U857" s="104">
        <v>553.6</v>
      </c>
      <c r="V857" s="1"/>
      <c r="W857" s="106" t="s">
        <v>2302</v>
      </c>
      <c r="X857" s="5">
        <v>43980.432175925926</v>
      </c>
      <c r="Y857" s="133">
        <f t="shared" si="13"/>
        <v>1141</v>
      </c>
    </row>
    <row r="858" spans="1:25" x14ac:dyDescent="0.3">
      <c r="A858" s="101">
        <v>1033</v>
      </c>
      <c r="B858" s="102" t="s">
        <v>209</v>
      </c>
      <c r="C858" s="103">
        <v>43874.609571759262</v>
      </c>
      <c r="D858" s="102" t="s">
        <v>206</v>
      </c>
      <c r="E858" s="102" t="s">
        <v>206</v>
      </c>
      <c r="F858" s="2">
        <v>1163</v>
      </c>
      <c r="G858" s="102" t="s">
        <v>477</v>
      </c>
      <c r="H858" s="2">
        <v>627</v>
      </c>
      <c r="I858" s="102" t="s">
        <v>887</v>
      </c>
      <c r="J858" s="102" t="s">
        <v>756</v>
      </c>
      <c r="K858" s="102"/>
      <c r="L858" s="102" t="s">
        <v>2307</v>
      </c>
      <c r="M858" s="102"/>
      <c r="N858" s="102" t="s">
        <v>2296</v>
      </c>
      <c r="O858" s="1" t="b">
        <v>0</v>
      </c>
      <c r="P858" s="102" t="s">
        <v>2371</v>
      </c>
      <c r="Q858" s="102" t="s">
        <v>167</v>
      </c>
      <c r="R858" s="104">
        <v>336</v>
      </c>
      <c r="S858" s="105">
        <v>76944</v>
      </c>
      <c r="T858" s="102" t="s">
        <v>2297</v>
      </c>
      <c r="U858" s="104">
        <v>336</v>
      </c>
      <c r="V858" s="1"/>
      <c r="W858" s="106" t="s">
        <v>2302</v>
      </c>
      <c r="X858" s="5">
        <v>44061.760347222225</v>
      </c>
      <c r="Y858" s="133">
        <f t="shared" si="13"/>
        <v>1163</v>
      </c>
    </row>
    <row r="859" spans="1:25" x14ac:dyDescent="0.3">
      <c r="A859" s="107">
        <v>1034</v>
      </c>
      <c r="B859" s="108" t="s">
        <v>187</v>
      </c>
      <c r="C859" s="109">
        <v>43875.573009259257</v>
      </c>
      <c r="D859" s="108" t="s">
        <v>2602</v>
      </c>
      <c r="E859" s="108" t="s">
        <v>46</v>
      </c>
      <c r="F859" s="110">
        <v>730</v>
      </c>
      <c r="G859" s="108" t="s">
        <v>39</v>
      </c>
      <c r="H859" s="110">
        <v>217</v>
      </c>
      <c r="I859" s="108" t="s">
        <v>6616</v>
      </c>
      <c r="J859" s="108" t="s">
        <v>654</v>
      </c>
      <c r="K859" s="108"/>
      <c r="L859" s="108" t="s">
        <v>2294</v>
      </c>
      <c r="M859" s="108" t="s">
        <v>2603</v>
      </c>
      <c r="N859" s="108" t="s">
        <v>2296</v>
      </c>
      <c r="O859" s="111" t="b">
        <v>1</v>
      </c>
      <c r="P859" s="108" t="s">
        <v>2466</v>
      </c>
      <c r="Q859" s="108" t="s">
        <v>63</v>
      </c>
      <c r="R859" s="112">
        <v>160</v>
      </c>
      <c r="S859" s="113">
        <v>0</v>
      </c>
      <c r="T859" s="108" t="s">
        <v>218</v>
      </c>
      <c r="U859" s="112">
        <v>0</v>
      </c>
      <c r="V859" s="111"/>
      <c r="W859" s="114" t="s">
        <v>2302</v>
      </c>
      <c r="X859" s="115">
        <v>43881.865011574075</v>
      </c>
      <c r="Y859" s="133">
        <f t="shared" si="13"/>
        <v>730</v>
      </c>
    </row>
    <row r="860" spans="1:25" x14ac:dyDescent="0.3">
      <c r="A860" s="101">
        <v>1036</v>
      </c>
      <c r="B860" s="102" t="s">
        <v>87</v>
      </c>
      <c r="C860" s="103">
        <v>43878.703587962962</v>
      </c>
      <c r="D860" s="102" t="s">
        <v>1710</v>
      </c>
      <c r="E860" s="102" t="s">
        <v>1710</v>
      </c>
      <c r="F860" s="2">
        <v>1027</v>
      </c>
      <c r="G860" s="102" t="s">
        <v>84</v>
      </c>
      <c r="H860" s="2">
        <v>880.1</v>
      </c>
      <c r="I860" s="102" t="s">
        <v>705</v>
      </c>
      <c r="J860" s="102" t="s">
        <v>756</v>
      </c>
      <c r="K860" s="102"/>
      <c r="L860" s="102" t="s">
        <v>2307</v>
      </c>
      <c r="M860" s="102"/>
      <c r="N860" s="102" t="s">
        <v>2296</v>
      </c>
      <c r="O860" s="1" t="b">
        <v>0</v>
      </c>
      <c r="P860" s="102" t="s">
        <v>2532</v>
      </c>
      <c r="Q860" s="102"/>
      <c r="R860" s="104">
        <v>1692</v>
      </c>
      <c r="S860" s="105">
        <v>159030</v>
      </c>
      <c r="T860" s="102" t="s">
        <v>2534</v>
      </c>
      <c r="U860" s="104">
        <v>1178</v>
      </c>
      <c r="V860" s="1"/>
      <c r="W860" s="106" t="s">
        <v>2302</v>
      </c>
      <c r="X860" s="5">
        <v>44000.454687500001</v>
      </c>
      <c r="Y860" s="133">
        <f t="shared" si="13"/>
        <v>1027</v>
      </c>
    </row>
    <row r="861" spans="1:25" x14ac:dyDescent="0.3">
      <c r="A861" s="107">
        <v>1037</v>
      </c>
      <c r="B861" s="108" t="s">
        <v>205</v>
      </c>
      <c r="C861" s="109">
        <v>43878.742164351854</v>
      </c>
      <c r="D861" s="108" t="s">
        <v>2000</v>
      </c>
      <c r="E861" s="108" t="s">
        <v>2000</v>
      </c>
      <c r="F861" s="110">
        <v>1298</v>
      </c>
      <c r="G861" s="108" t="s">
        <v>427</v>
      </c>
      <c r="H861" s="110">
        <v>930</v>
      </c>
      <c r="I861" s="108" t="s">
        <v>887</v>
      </c>
      <c r="J861" s="108" t="s">
        <v>663</v>
      </c>
      <c r="K861" s="108"/>
      <c r="L861" s="108" t="s">
        <v>2307</v>
      </c>
      <c r="M861" s="108"/>
      <c r="N861" s="108" t="s">
        <v>2296</v>
      </c>
      <c r="O861" s="111" t="b">
        <v>0</v>
      </c>
      <c r="P861" s="108" t="s">
        <v>2321</v>
      </c>
      <c r="Q861" s="108" t="s">
        <v>167</v>
      </c>
      <c r="R861" s="112">
        <v>656</v>
      </c>
      <c r="S861" s="113">
        <v>150224</v>
      </c>
      <c r="T861" s="108" t="s">
        <v>2297</v>
      </c>
      <c r="U861" s="112">
        <v>656</v>
      </c>
      <c r="V861" s="111"/>
      <c r="W861" s="114" t="s">
        <v>2302</v>
      </c>
      <c r="X861" s="115">
        <v>43942.713321759256</v>
      </c>
      <c r="Y861" s="133">
        <f t="shared" si="13"/>
        <v>1298</v>
      </c>
    </row>
    <row r="862" spans="1:25" x14ac:dyDescent="0.3">
      <c r="A862" s="107">
        <v>1038</v>
      </c>
      <c r="B862" s="108" t="s">
        <v>2551</v>
      </c>
      <c r="C862" s="109">
        <v>43878.773946759262</v>
      </c>
      <c r="D862" s="108" t="s">
        <v>2064</v>
      </c>
      <c r="E862" s="108" t="s">
        <v>46</v>
      </c>
      <c r="F862" s="110">
        <v>1354</v>
      </c>
      <c r="G862" s="108" t="s">
        <v>39</v>
      </c>
      <c r="H862" s="110">
        <v>887</v>
      </c>
      <c r="I862" s="108" t="s">
        <v>6616</v>
      </c>
      <c r="J862" s="108" t="s">
        <v>654</v>
      </c>
      <c r="K862" s="108"/>
      <c r="L862" s="108" t="s">
        <v>2294</v>
      </c>
      <c r="M862" s="108"/>
      <c r="N862" s="108" t="s">
        <v>2296</v>
      </c>
      <c r="O862" s="111" t="b">
        <v>1</v>
      </c>
      <c r="P862" s="108" t="s">
        <v>2553</v>
      </c>
      <c r="Q862" s="108"/>
      <c r="R862" s="112">
        <v>50</v>
      </c>
      <c r="S862" s="113">
        <v>0</v>
      </c>
      <c r="T862" s="108"/>
      <c r="U862" s="112">
        <v>0</v>
      </c>
      <c r="V862" s="111"/>
      <c r="W862" s="114" t="s">
        <v>2302</v>
      </c>
      <c r="X862" s="115">
        <v>43880.480011574073</v>
      </c>
      <c r="Y862" s="133">
        <f t="shared" si="13"/>
        <v>1354</v>
      </c>
    </row>
    <row r="863" spans="1:25" x14ac:dyDescent="0.3">
      <c r="A863" s="101">
        <v>1039</v>
      </c>
      <c r="B863" s="102" t="s">
        <v>2551</v>
      </c>
      <c r="C863" s="103">
        <v>43879.513657407406</v>
      </c>
      <c r="D863" s="102" t="s">
        <v>2063</v>
      </c>
      <c r="E863" s="102" t="s">
        <v>46</v>
      </c>
      <c r="F863" s="2">
        <v>1353</v>
      </c>
      <c r="G863" s="102" t="s">
        <v>39</v>
      </c>
      <c r="H863" s="2">
        <v>887</v>
      </c>
      <c r="I863" s="102" t="s">
        <v>6616</v>
      </c>
      <c r="J863" s="102" t="s">
        <v>654</v>
      </c>
      <c r="K863" s="102"/>
      <c r="L863" s="102" t="s">
        <v>2294</v>
      </c>
      <c r="M863" s="102"/>
      <c r="N863" s="102" t="s">
        <v>2296</v>
      </c>
      <c r="O863" s="1" t="b">
        <v>1</v>
      </c>
      <c r="P863" s="102" t="s">
        <v>2553</v>
      </c>
      <c r="Q863" s="102"/>
      <c r="R863" s="104">
        <v>50</v>
      </c>
      <c r="S863" s="105">
        <v>0</v>
      </c>
      <c r="T863" s="102"/>
      <c r="U863" s="104">
        <v>0</v>
      </c>
      <c r="V863" s="1"/>
      <c r="W863" s="106" t="s">
        <v>2302</v>
      </c>
      <c r="X863" s="5">
        <v>43880.479120370372</v>
      </c>
      <c r="Y863" s="133">
        <f t="shared" si="13"/>
        <v>1353</v>
      </c>
    </row>
    <row r="864" spans="1:25" x14ac:dyDescent="0.3">
      <c r="A864" s="107">
        <v>1040</v>
      </c>
      <c r="B864" s="108" t="s">
        <v>104</v>
      </c>
      <c r="C864" s="109">
        <v>43879.558923611112</v>
      </c>
      <c r="D864" s="108" t="s">
        <v>1511</v>
      </c>
      <c r="E864" s="108" t="s">
        <v>1511</v>
      </c>
      <c r="F864" s="110">
        <v>807</v>
      </c>
      <c r="G864" s="108" t="s">
        <v>85</v>
      </c>
      <c r="H864" s="110">
        <v>1029</v>
      </c>
      <c r="I864" s="108" t="s">
        <v>887</v>
      </c>
      <c r="J864" s="108" t="s">
        <v>654</v>
      </c>
      <c r="K864" s="108"/>
      <c r="L864" s="108" t="s">
        <v>2294</v>
      </c>
      <c r="M864" s="108"/>
      <c r="N864" s="108" t="s">
        <v>2296</v>
      </c>
      <c r="O864" s="111" t="b">
        <v>0</v>
      </c>
      <c r="P864" s="108" t="s">
        <v>2387</v>
      </c>
      <c r="Q864" s="108" t="s">
        <v>32</v>
      </c>
      <c r="R864" s="112">
        <v>4949.3100000000004</v>
      </c>
      <c r="S864" s="113">
        <v>1133391.99</v>
      </c>
      <c r="T864" s="108" t="s">
        <v>2297</v>
      </c>
      <c r="U864" s="112">
        <v>4949.3100000000004</v>
      </c>
      <c r="V864" s="111"/>
      <c r="W864" s="114" t="s">
        <v>2302</v>
      </c>
      <c r="X864" s="115">
        <v>43922.566030092596</v>
      </c>
      <c r="Y864" s="133">
        <f t="shared" si="13"/>
        <v>807</v>
      </c>
    </row>
    <row r="865" spans="1:25" x14ac:dyDescent="0.3">
      <c r="A865" s="107">
        <v>1041</v>
      </c>
      <c r="B865" s="108" t="s">
        <v>209</v>
      </c>
      <c r="C865" s="109">
        <v>43879.675381944442</v>
      </c>
      <c r="D865" s="108" t="s">
        <v>1852</v>
      </c>
      <c r="E865" s="108" t="s">
        <v>46</v>
      </c>
      <c r="F865" s="110">
        <v>1162</v>
      </c>
      <c r="G865" s="108" t="s">
        <v>123</v>
      </c>
      <c r="H865" s="110">
        <v>627</v>
      </c>
      <c r="I865" s="108" t="s">
        <v>887</v>
      </c>
      <c r="J865" s="108" t="s">
        <v>654</v>
      </c>
      <c r="K865" s="108"/>
      <c r="L865" s="108" t="s">
        <v>2307</v>
      </c>
      <c r="M865" s="108"/>
      <c r="N865" s="108" t="s">
        <v>2296</v>
      </c>
      <c r="O865" s="111" t="b">
        <v>0</v>
      </c>
      <c r="P865" s="108" t="s">
        <v>2371</v>
      </c>
      <c r="Q865" s="108" t="s">
        <v>167</v>
      </c>
      <c r="R865" s="112">
        <v>131.4</v>
      </c>
      <c r="S865" s="113">
        <v>24072.48</v>
      </c>
      <c r="T865" s="108" t="s">
        <v>2297</v>
      </c>
      <c r="U865" s="112">
        <v>105.12</v>
      </c>
      <c r="V865" s="111"/>
      <c r="W865" s="114" t="s">
        <v>2302</v>
      </c>
      <c r="X865" s="115">
        <v>43941.560914351852</v>
      </c>
      <c r="Y865" s="133">
        <f t="shared" si="13"/>
        <v>1162</v>
      </c>
    </row>
    <row r="866" spans="1:25" x14ac:dyDescent="0.3">
      <c r="A866" s="107">
        <v>1042</v>
      </c>
      <c r="B866" s="108" t="s">
        <v>414</v>
      </c>
      <c r="C866" s="109">
        <v>43879.813576388886</v>
      </c>
      <c r="D866" s="108" t="s">
        <v>529</v>
      </c>
      <c r="E866" s="108" t="s">
        <v>529</v>
      </c>
      <c r="F866" s="110">
        <v>652</v>
      </c>
      <c r="G866" s="108" t="s">
        <v>123</v>
      </c>
      <c r="H866" s="110">
        <v>710</v>
      </c>
      <c r="I866" s="108" t="s">
        <v>887</v>
      </c>
      <c r="J866" s="108" t="s">
        <v>663</v>
      </c>
      <c r="K866" s="108"/>
      <c r="L866" s="108" t="s">
        <v>2294</v>
      </c>
      <c r="M866" s="108" t="s">
        <v>2604</v>
      </c>
      <c r="N866" s="108" t="s">
        <v>2296</v>
      </c>
      <c r="O866" s="111" t="b">
        <v>0</v>
      </c>
      <c r="P866" s="108" t="s">
        <v>2387</v>
      </c>
      <c r="Q866" s="108" t="s">
        <v>32</v>
      </c>
      <c r="R866" s="112">
        <v>1218.83</v>
      </c>
      <c r="S866" s="113">
        <v>223284.16</v>
      </c>
      <c r="T866" s="108" t="s">
        <v>2297</v>
      </c>
      <c r="U866" s="112">
        <v>975.04</v>
      </c>
      <c r="V866" s="111"/>
      <c r="W866" s="114" t="s">
        <v>2302</v>
      </c>
      <c r="X866" s="115">
        <v>44092.793368055558</v>
      </c>
      <c r="Y866" s="133">
        <f t="shared" si="13"/>
        <v>652</v>
      </c>
    </row>
    <row r="867" spans="1:25" x14ac:dyDescent="0.3">
      <c r="A867" s="101">
        <v>1043</v>
      </c>
      <c r="B867" s="102" t="s">
        <v>126</v>
      </c>
      <c r="C867" s="103">
        <v>43880.648460648146</v>
      </c>
      <c r="D867" s="102" t="s">
        <v>333</v>
      </c>
      <c r="E867" s="102" t="s">
        <v>333</v>
      </c>
      <c r="F867" s="2">
        <v>1368</v>
      </c>
      <c r="G867" s="102" t="s">
        <v>148</v>
      </c>
      <c r="H867" s="2">
        <v>700</v>
      </c>
      <c r="I867" s="102" t="s">
        <v>887</v>
      </c>
      <c r="J867" s="102" t="s">
        <v>1439</v>
      </c>
      <c r="K867" s="102"/>
      <c r="L867" s="102" t="s">
        <v>2294</v>
      </c>
      <c r="M867" s="102" t="s">
        <v>2605</v>
      </c>
      <c r="N867" s="102" t="s">
        <v>2296</v>
      </c>
      <c r="O867" s="1" t="b">
        <v>0</v>
      </c>
      <c r="P867" s="102" t="s">
        <v>2387</v>
      </c>
      <c r="Q867" s="102" t="s">
        <v>167</v>
      </c>
      <c r="R867" s="104">
        <v>947.06</v>
      </c>
      <c r="S867" s="105">
        <v>216876.74</v>
      </c>
      <c r="T867" s="102" t="s">
        <v>2297</v>
      </c>
      <c r="U867" s="104">
        <v>947.06</v>
      </c>
      <c r="V867" s="1"/>
      <c r="W867" s="106" t="s">
        <v>2302</v>
      </c>
      <c r="X867" s="5">
        <v>43903.76425925926</v>
      </c>
      <c r="Y867" s="133">
        <f t="shared" si="13"/>
        <v>1368</v>
      </c>
    </row>
    <row r="868" spans="1:25" x14ac:dyDescent="0.3">
      <c r="A868" s="107">
        <v>1044</v>
      </c>
      <c r="B868" s="108" t="s">
        <v>341</v>
      </c>
      <c r="C868" s="109">
        <v>43880.764525462961</v>
      </c>
      <c r="D868" s="108" t="s">
        <v>339</v>
      </c>
      <c r="E868" s="108" t="s">
        <v>46</v>
      </c>
      <c r="F868" s="110">
        <v>1379</v>
      </c>
      <c r="G868" s="108" t="s">
        <v>477</v>
      </c>
      <c r="H868" s="110">
        <v>393</v>
      </c>
      <c r="I868" s="108" t="s">
        <v>887</v>
      </c>
      <c r="J868" s="108" t="s">
        <v>663</v>
      </c>
      <c r="K868" s="108"/>
      <c r="L868" s="108" t="s">
        <v>2307</v>
      </c>
      <c r="M868" s="108"/>
      <c r="N868" s="108" t="s">
        <v>2296</v>
      </c>
      <c r="O868" s="111" t="b">
        <v>0</v>
      </c>
      <c r="P868" s="108" t="s">
        <v>2357</v>
      </c>
      <c r="Q868" s="108" t="s">
        <v>167</v>
      </c>
      <c r="R868" s="112">
        <v>121.6</v>
      </c>
      <c r="S868" s="113">
        <v>27846.400000000001</v>
      </c>
      <c r="T868" s="108" t="s">
        <v>2297</v>
      </c>
      <c r="U868" s="112">
        <v>121.6</v>
      </c>
      <c r="V868" s="111"/>
      <c r="W868" s="114" t="s">
        <v>2302</v>
      </c>
      <c r="X868" s="115">
        <v>43914.710335648146</v>
      </c>
      <c r="Y868" s="133">
        <f t="shared" si="13"/>
        <v>1379</v>
      </c>
    </row>
    <row r="869" spans="1:25" x14ac:dyDescent="0.3">
      <c r="A869" s="101">
        <v>1045</v>
      </c>
      <c r="B869" s="102" t="s">
        <v>341</v>
      </c>
      <c r="C869" s="103">
        <v>43880.765636574077</v>
      </c>
      <c r="D869" s="102" t="s">
        <v>344</v>
      </c>
      <c r="E869" s="102" t="s">
        <v>344</v>
      </c>
      <c r="F869" s="2">
        <v>1380</v>
      </c>
      <c r="G869" s="102" t="s">
        <v>477</v>
      </c>
      <c r="H869" s="2">
        <v>687</v>
      </c>
      <c r="I869" s="102" t="s">
        <v>887</v>
      </c>
      <c r="J869" s="102" t="s">
        <v>663</v>
      </c>
      <c r="K869" s="102"/>
      <c r="L869" s="102" t="s">
        <v>2307</v>
      </c>
      <c r="M869" s="102"/>
      <c r="N869" s="102" t="s">
        <v>2296</v>
      </c>
      <c r="O869" s="1" t="b">
        <v>0</v>
      </c>
      <c r="P869" s="102" t="s">
        <v>2357</v>
      </c>
      <c r="Q869" s="102" t="s">
        <v>167</v>
      </c>
      <c r="R869" s="104">
        <v>240</v>
      </c>
      <c r="S869" s="105">
        <v>54960</v>
      </c>
      <c r="T869" s="102" t="s">
        <v>2297</v>
      </c>
      <c r="U869" s="104">
        <v>240</v>
      </c>
      <c r="V869" s="1"/>
      <c r="W869" s="106" t="s">
        <v>2302</v>
      </c>
      <c r="X869" s="5">
        <v>43914.711516203701</v>
      </c>
      <c r="Y869" s="133">
        <f t="shared" si="13"/>
        <v>1380</v>
      </c>
    </row>
    <row r="870" spans="1:25" x14ac:dyDescent="0.3">
      <c r="A870" s="107">
        <v>1046</v>
      </c>
      <c r="B870" s="108" t="s">
        <v>365</v>
      </c>
      <c r="C870" s="109">
        <v>43881.628900462965</v>
      </c>
      <c r="D870" s="108" t="s">
        <v>2388</v>
      </c>
      <c r="E870" s="108" t="s">
        <v>701</v>
      </c>
      <c r="F870" s="110">
        <v>42</v>
      </c>
      <c r="G870" s="108" t="s">
        <v>55</v>
      </c>
      <c r="H870" s="110">
        <v>1005</v>
      </c>
      <c r="I870" s="108" t="s">
        <v>887</v>
      </c>
      <c r="J870" s="108" t="s">
        <v>663</v>
      </c>
      <c r="K870" s="108"/>
      <c r="L870" s="108" t="s">
        <v>2307</v>
      </c>
      <c r="M870" s="108"/>
      <c r="N870" s="108" t="s">
        <v>2296</v>
      </c>
      <c r="O870" s="111" t="b">
        <v>0</v>
      </c>
      <c r="P870" s="108" t="s">
        <v>2565</v>
      </c>
      <c r="Q870" s="108" t="s">
        <v>32</v>
      </c>
      <c r="R870" s="112">
        <v>96305.84</v>
      </c>
      <c r="S870" s="113">
        <v>22054037.359999999</v>
      </c>
      <c r="T870" s="108" t="s">
        <v>2297</v>
      </c>
      <c r="U870" s="112">
        <v>96305.84</v>
      </c>
      <c r="V870" s="111"/>
      <c r="W870" s="114" t="s">
        <v>2418</v>
      </c>
      <c r="X870" s="115">
        <v>43916.848124999997</v>
      </c>
      <c r="Y870" s="133">
        <f t="shared" si="13"/>
        <v>42</v>
      </c>
    </row>
    <row r="871" spans="1:25" x14ac:dyDescent="0.3">
      <c r="A871" s="101">
        <v>1047</v>
      </c>
      <c r="B871" s="102" t="s">
        <v>87</v>
      </c>
      <c r="C871" s="103">
        <v>43881.824571759258</v>
      </c>
      <c r="D871" s="102" t="s">
        <v>1672</v>
      </c>
      <c r="E871" s="102" t="s">
        <v>1672</v>
      </c>
      <c r="F871" s="2">
        <v>992</v>
      </c>
      <c r="G871" s="102" t="s">
        <v>85</v>
      </c>
      <c r="H871" s="2">
        <v>881.1</v>
      </c>
      <c r="I871" s="102" t="s">
        <v>705</v>
      </c>
      <c r="J871" s="102" t="s">
        <v>663</v>
      </c>
      <c r="K871" s="102"/>
      <c r="L871" s="102" t="s">
        <v>2307</v>
      </c>
      <c r="M871" s="102"/>
      <c r="N871" s="102" t="s">
        <v>2296</v>
      </c>
      <c r="O871" s="1" t="b">
        <v>0</v>
      </c>
      <c r="P871" s="102" t="s">
        <v>2532</v>
      </c>
      <c r="Q871" s="102" t="s">
        <v>2533</v>
      </c>
      <c r="R871" s="104">
        <v>1000</v>
      </c>
      <c r="S871" s="105">
        <v>94095</v>
      </c>
      <c r="T871" s="102" t="s">
        <v>2534</v>
      </c>
      <c r="U871" s="104">
        <v>697</v>
      </c>
      <c r="V871" s="1"/>
      <c r="W871" s="106" t="s">
        <v>2302</v>
      </c>
      <c r="X871" s="5">
        <v>44053.491967592592</v>
      </c>
      <c r="Y871" s="133">
        <f t="shared" si="13"/>
        <v>992</v>
      </c>
    </row>
    <row r="872" spans="1:25" x14ac:dyDescent="0.3">
      <c r="A872" s="107">
        <v>1049</v>
      </c>
      <c r="B872" s="108" t="s">
        <v>209</v>
      </c>
      <c r="C872" s="109">
        <v>43882.567094907405</v>
      </c>
      <c r="D872" s="108" t="s">
        <v>2091</v>
      </c>
      <c r="E872" s="108" t="s">
        <v>2091</v>
      </c>
      <c r="F872" s="110">
        <v>1373</v>
      </c>
      <c r="G872" s="108" t="s">
        <v>477</v>
      </c>
      <c r="H872" s="110">
        <v>623</v>
      </c>
      <c r="I872" s="108" t="s">
        <v>887</v>
      </c>
      <c r="J872" s="108" t="s">
        <v>654</v>
      </c>
      <c r="K872" s="108"/>
      <c r="L872" s="108" t="s">
        <v>2307</v>
      </c>
      <c r="M872" s="108"/>
      <c r="N872" s="108" t="s">
        <v>2296</v>
      </c>
      <c r="O872" s="111" t="b">
        <v>0</v>
      </c>
      <c r="P872" s="108" t="s">
        <v>2371</v>
      </c>
      <c r="Q872" s="108" t="s">
        <v>167</v>
      </c>
      <c r="R872" s="112">
        <v>320</v>
      </c>
      <c r="S872" s="113">
        <v>73280</v>
      </c>
      <c r="T872" s="108" t="s">
        <v>2297</v>
      </c>
      <c r="U872" s="112">
        <v>320</v>
      </c>
      <c r="V872" s="111"/>
      <c r="W872" s="114" t="s">
        <v>2302</v>
      </c>
      <c r="X872" s="115">
        <v>43910.72452546296</v>
      </c>
      <c r="Y872" s="133">
        <f t="shared" si="13"/>
        <v>1373</v>
      </c>
    </row>
    <row r="873" spans="1:25" x14ac:dyDescent="0.3">
      <c r="A873" s="101">
        <v>1050</v>
      </c>
      <c r="B873" s="102" t="s">
        <v>87</v>
      </c>
      <c r="C873" s="103">
        <v>43882.582743055558</v>
      </c>
      <c r="D873" s="102" t="s">
        <v>2112</v>
      </c>
      <c r="E873" s="102" t="s">
        <v>2112</v>
      </c>
      <c r="F873" s="2">
        <v>1391</v>
      </c>
      <c r="G873" s="102" t="s">
        <v>148</v>
      </c>
      <c r="H873" s="2">
        <v>960.1</v>
      </c>
      <c r="I873" s="102" t="s">
        <v>887</v>
      </c>
      <c r="J873" s="102" t="s">
        <v>756</v>
      </c>
      <c r="K873" s="102"/>
      <c r="L873" s="102" t="s">
        <v>2307</v>
      </c>
      <c r="M873" s="102"/>
      <c r="N873" s="102" t="s">
        <v>2296</v>
      </c>
      <c r="O873" s="1" t="b">
        <v>0</v>
      </c>
      <c r="P873" s="102" t="s">
        <v>2357</v>
      </c>
      <c r="Q873" s="102" t="s">
        <v>167</v>
      </c>
      <c r="R873" s="104">
        <v>952.39</v>
      </c>
      <c r="S873" s="105">
        <v>218097.31</v>
      </c>
      <c r="T873" s="102" t="s">
        <v>2297</v>
      </c>
      <c r="U873" s="104">
        <v>952.39</v>
      </c>
      <c r="V873" s="106"/>
      <c r="W873" s="106" t="s">
        <v>2302</v>
      </c>
      <c r="X873" s="5">
        <v>44012.82435185185</v>
      </c>
      <c r="Y873" s="133">
        <f t="shared" si="13"/>
        <v>1391</v>
      </c>
    </row>
    <row r="874" spans="1:25" x14ac:dyDescent="0.3">
      <c r="A874" s="107">
        <v>1051</v>
      </c>
      <c r="B874" s="108" t="s">
        <v>75</v>
      </c>
      <c r="C874" s="109">
        <v>43885.768877314818</v>
      </c>
      <c r="D874" s="108" t="s">
        <v>231</v>
      </c>
      <c r="E874" s="108" t="s">
        <v>231</v>
      </c>
      <c r="F874" s="110">
        <v>1191</v>
      </c>
      <c r="G874" s="108" t="s">
        <v>39</v>
      </c>
      <c r="H874" s="110">
        <v>931</v>
      </c>
      <c r="I874" s="108" t="s">
        <v>887</v>
      </c>
      <c r="J874" s="108" t="s">
        <v>654</v>
      </c>
      <c r="K874" s="108"/>
      <c r="L874" s="108" t="s">
        <v>2294</v>
      </c>
      <c r="M874" s="108"/>
      <c r="N874" s="108" t="s">
        <v>2296</v>
      </c>
      <c r="O874" s="111" t="b">
        <v>0</v>
      </c>
      <c r="P874" s="108" t="s">
        <v>2321</v>
      </c>
      <c r="Q874" s="108" t="s">
        <v>167</v>
      </c>
      <c r="R874" s="112">
        <v>352</v>
      </c>
      <c r="S874" s="113">
        <v>124576</v>
      </c>
      <c r="T874" s="108" t="s">
        <v>2297</v>
      </c>
      <c r="U874" s="112">
        <v>352</v>
      </c>
      <c r="V874" s="111"/>
      <c r="W874" s="114" t="s">
        <v>2302</v>
      </c>
      <c r="X874" s="115">
        <v>43948.525995370372</v>
      </c>
      <c r="Y874" s="133">
        <f t="shared" si="13"/>
        <v>1191</v>
      </c>
    </row>
    <row r="875" spans="1:25" x14ac:dyDescent="0.3">
      <c r="A875" s="101">
        <v>1052</v>
      </c>
      <c r="B875" s="1" t="s">
        <v>267</v>
      </c>
      <c r="C875" s="1">
        <v>43886.396296296298</v>
      </c>
      <c r="D875" s="1" t="s">
        <v>2075</v>
      </c>
      <c r="E875" s="1" t="s">
        <v>46</v>
      </c>
      <c r="F875" s="2">
        <v>1361</v>
      </c>
      <c r="G875" s="1" t="s">
        <v>39</v>
      </c>
      <c r="H875" s="2">
        <v>39</v>
      </c>
      <c r="I875" s="1" t="s">
        <v>887</v>
      </c>
      <c r="J875" s="1" t="s">
        <v>765</v>
      </c>
      <c r="K875" s="1"/>
      <c r="L875" s="1" t="s">
        <v>2307</v>
      </c>
      <c r="M875" s="1"/>
      <c r="N875" s="1" t="s">
        <v>2296</v>
      </c>
      <c r="O875" s="1" t="b">
        <v>0</v>
      </c>
      <c r="P875" s="1" t="s">
        <v>2343</v>
      </c>
      <c r="Q875" s="1" t="s">
        <v>2319</v>
      </c>
      <c r="R875" s="1">
        <v>0</v>
      </c>
      <c r="S875" s="1">
        <v>0</v>
      </c>
      <c r="T875" s="1" t="s">
        <v>2329</v>
      </c>
      <c r="U875" s="1">
        <v>0</v>
      </c>
      <c r="V875" s="1"/>
      <c r="W875" s="1" t="s">
        <v>2328</v>
      </c>
      <c r="X875" s="5">
        <v>43910.456574074073</v>
      </c>
      <c r="Y875" s="133" t="e">
        <f t="shared" si="13"/>
        <v>#N/A</v>
      </c>
    </row>
    <row r="876" spans="1:25" x14ac:dyDescent="0.3">
      <c r="A876" s="101">
        <v>1053</v>
      </c>
      <c r="B876" s="102" t="s">
        <v>193</v>
      </c>
      <c r="C876" s="103">
        <v>43887.507280092592</v>
      </c>
      <c r="D876" s="102" t="s">
        <v>306</v>
      </c>
      <c r="E876" s="102" t="s">
        <v>306</v>
      </c>
      <c r="F876" s="2">
        <v>1275</v>
      </c>
      <c r="G876" s="102" t="s">
        <v>55</v>
      </c>
      <c r="H876" s="2">
        <v>3014</v>
      </c>
      <c r="I876" s="102" t="s">
        <v>887</v>
      </c>
      <c r="J876" s="102" t="s">
        <v>654</v>
      </c>
      <c r="K876" s="102"/>
      <c r="L876" s="102" t="s">
        <v>2307</v>
      </c>
      <c r="M876" s="102"/>
      <c r="N876" s="102" t="s">
        <v>2296</v>
      </c>
      <c r="O876" s="1" t="b">
        <v>0</v>
      </c>
      <c r="P876" s="102" t="s">
        <v>2371</v>
      </c>
      <c r="Q876" s="102" t="s">
        <v>32</v>
      </c>
      <c r="R876" s="104">
        <v>2500</v>
      </c>
      <c r="S876" s="105">
        <v>515250</v>
      </c>
      <c r="T876" s="102" t="s">
        <v>2297</v>
      </c>
      <c r="U876" s="104">
        <v>2250</v>
      </c>
      <c r="V876" s="1"/>
      <c r="W876" s="106" t="s">
        <v>2302</v>
      </c>
      <c r="X876" s="5">
        <v>43986.488194444442</v>
      </c>
      <c r="Y876" s="133">
        <f t="shared" si="13"/>
        <v>1275</v>
      </c>
    </row>
    <row r="877" spans="1:25" x14ac:dyDescent="0.3">
      <c r="A877" s="107">
        <v>1054</v>
      </c>
      <c r="B877" s="108" t="s">
        <v>297</v>
      </c>
      <c r="C877" s="109">
        <v>43887.518310185187</v>
      </c>
      <c r="D877" s="108" t="s">
        <v>2099</v>
      </c>
      <c r="E877" s="108" t="s">
        <v>2099</v>
      </c>
      <c r="F877" s="110">
        <v>1381</v>
      </c>
      <c r="G877" s="108" t="s">
        <v>477</v>
      </c>
      <c r="H877" s="110">
        <v>798</v>
      </c>
      <c r="I877" s="108" t="s">
        <v>887</v>
      </c>
      <c r="J877" s="108" t="s">
        <v>654</v>
      </c>
      <c r="K877" s="108"/>
      <c r="L877" s="108" t="s">
        <v>2294</v>
      </c>
      <c r="M877" s="108" t="s">
        <v>2606</v>
      </c>
      <c r="N877" s="108" t="s">
        <v>2296</v>
      </c>
      <c r="O877" s="111" t="b">
        <v>0</v>
      </c>
      <c r="P877" s="108" t="s">
        <v>2387</v>
      </c>
      <c r="Q877" s="108" t="s">
        <v>167</v>
      </c>
      <c r="R877" s="112">
        <v>50</v>
      </c>
      <c r="S877" s="113">
        <v>0</v>
      </c>
      <c r="T877" s="108" t="s">
        <v>2455</v>
      </c>
      <c r="U877" s="112">
        <v>0</v>
      </c>
      <c r="V877" s="111"/>
      <c r="W877" s="114" t="s">
        <v>2302</v>
      </c>
      <c r="X877" s="115">
        <v>43931.443113425928</v>
      </c>
      <c r="Y877" s="133">
        <f t="shared" si="13"/>
        <v>1381</v>
      </c>
    </row>
    <row r="878" spans="1:25" x14ac:dyDescent="0.3">
      <c r="A878" s="101">
        <v>1055</v>
      </c>
      <c r="B878" s="1" t="s">
        <v>87</v>
      </c>
      <c r="C878" s="1">
        <v>43887.928483796299</v>
      </c>
      <c r="D878" s="1" t="s">
        <v>350</v>
      </c>
      <c r="E878" s="1" t="s">
        <v>350</v>
      </c>
      <c r="F878" s="2">
        <v>1401</v>
      </c>
      <c r="G878" s="1" t="s">
        <v>39</v>
      </c>
      <c r="H878" s="2">
        <v>914</v>
      </c>
      <c r="I878" s="1" t="s">
        <v>887</v>
      </c>
      <c r="J878" s="1" t="s">
        <v>756</v>
      </c>
      <c r="K878" s="1"/>
      <c r="L878" s="1" t="s">
        <v>2307</v>
      </c>
      <c r="M878" s="1"/>
      <c r="N878" s="1" t="s">
        <v>2296</v>
      </c>
      <c r="O878" s="1" t="b">
        <v>0</v>
      </c>
      <c r="P878" s="1" t="s">
        <v>2357</v>
      </c>
      <c r="Q878" s="1" t="s">
        <v>167</v>
      </c>
      <c r="R878" s="1">
        <v>2040</v>
      </c>
      <c r="S878" s="1">
        <v>467160</v>
      </c>
      <c r="T878" s="1" t="s">
        <v>2297</v>
      </c>
      <c r="U878" s="1">
        <v>2040</v>
      </c>
      <c r="V878" s="1"/>
      <c r="W878" s="1" t="s">
        <v>2302</v>
      </c>
      <c r="X878" s="5">
        <v>43977.356226851851</v>
      </c>
      <c r="Y878" s="133">
        <f t="shared" si="13"/>
        <v>1401</v>
      </c>
    </row>
    <row r="879" spans="1:25" x14ac:dyDescent="0.3">
      <c r="A879" s="107">
        <v>1056</v>
      </c>
      <c r="B879" s="108" t="s">
        <v>126</v>
      </c>
      <c r="C879" s="109">
        <v>43888.458506944444</v>
      </c>
      <c r="D879" s="108" t="s">
        <v>1744</v>
      </c>
      <c r="E879" s="108" t="s">
        <v>1744</v>
      </c>
      <c r="F879" s="110">
        <v>1060</v>
      </c>
      <c r="G879" s="108" t="s">
        <v>123</v>
      </c>
      <c r="H879" s="110">
        <v>700</v>
      </c>
      <c r="I879" s="108" t="s">
        <v>887</v>
      </c>
      <c r="J879" s="108" t="s">
        <v>654</v>
      </c>
      <c r="K879" s="108"/>
      <c r="L879" s="108" t="s">
        <v>2294</v>
      </c>
      <c r="M879" s="108" t="s">
        <v>2607</v>
      </c>
      <c r="N879" s="108" t="s">
        <v>2296</v>
      </c>
      <c r="O879" s="111" t="b">
        <v>0</v>
      </c>
      <c r="P879" s="108" t="s">
        <v>2387</v>
      </c>
      <c r="Q879" s="108" t="s">
        <v>167</v>
      </c>
      <c r="R879" s="112">
        <v>1590.55</v>
      </c>
      <c r="S879" s="113">
        <v>327811.21000000002</v>
      </c>
      <c r="T879" s="108" t="s">
        <v>2297</v>
      </c>
      <c r="U879" s="112">
        <v>1431.49</v>
      </c>
      <c r="V879" s="111"/>
      <c r="W879" s="114" t="s">
        <v>2302</v>
      </c>
      <c r="X879" s="115">
        <v>44018.641261574077</v>
      </c>
      <c r="Y879" s="133">
        <f t="shared" si="13"/>
        <v>1060</v>
      </c>
    </row>
    <row r="880" spans="1:25" x14ac:dyDescent="0.3">
      <c r="A880" s="101">
        <v>1058</v>
      </c>
      <c r="B880" s="102" t="s">
        <v>126</v>
      </c>
      <c r="C880" s="103">
        <v>43889.52484953704</v>
      </c>
      <c r="D880" s="102" t="s">
        <v>2050</v>
      </c>
      <c r="E880" s="102" t="s">
        <v>2050</v>
      </c>
      <c r="F880" s="2">
        <v>1342</v>
      </c>
      <c r="G880" s="102" t="s">
        <v>123</v>
      </c>
      <c r="H880" s="2">
        <v>700</v>
      </c>
      <c r="I880" s="102" t="s">
        <v>887</v>
      </c>
      <c r="J880" s="102" t="s">
        <v>654</v>
      </c>
      <c r="K880" s="102"/>
      <c r="L880" s="102" t="s">
        <v>2294</v>
      </c>
      <c r="M880" s="102" t="s">
        <v>2608</v>
      </c>
      <c r="N880" s="102" t="s">
        <v>2296</v>
      </c>
      <c r="O880" s="1" t="b">
        <v>0</v>
      </c>
      <c r="P880" s="102" t="s">
        <v>2387</v>
      </c>
      <c r="Q880" s="102" t="s">
        <v>167</v>
      </c>
      <c r="R880" s="104">
        <v>912</v>
      </c>
      <c r="S880" s="105">
        <v>208848</v>
      </c>
      <c r="T880" s="102" t="s">
        <v>2297</v>
      </c>
      <c r="U880" s="104">
        <v>912</v>
      </c>
      <c r="V880" s="1"/>
      <c r="W880" s="106" t="s">
        <v>2302</v>
      </c>
      <c r="X880" s="5">
        <v>43957.548622685186</v>
      </c>
      <c r="Y880" s="133">
        <f t="shared" si="13"/>
        <v>1342</v>
      </c>
    </row>
    <row r="881" spans="1:25" x14ac:dyDescent="0.3">
      <c r="A881" s="101">
        <v>1059</v>
      </c>
      <c r="B881" s="1" t="s">
        <v>209</v>
      </c>
      <c r="C881" s="1">
        <v>43889.566851851851</v>
      </c>
      <c r="D881" s="1" t="s">
        <v>279</v>
      </c>
      <c r="E881" s="1" t="s">
        <v>279</v>
      </c>
      <c r="F881" s="2">
        <v>1253</v>
      </c>
      <c r="G881" s="1" t="s">
        <v>123</v>
      </c>
      <c r="H881" s="2">
        <v>802.1</v>
      </c>
      <c r="I881" s="1" t="s">
        <v>887</v>
      </c>
      <c r="J881" s="1" t="s">
        <v>663</v>
      </c>
      <c r="K881" s="1"/>
      <c r="L881" s="1" t="s">
        <v>2307</v>
      </c>
      <c r="M881" s="1"/>
      <c r="N881" s="1" t="s">
        <v>2296</v>
      </c>
      <c r="O881" s="1" t="b">
        <v>0</v>
      </c>
      <c r="P881" s="1" t="s">
        <v>2371</v>
      </c>
      <c r="Q881" s="1" t="s">
        <v>32</v>
      </c>
      <c r="R881" s="1">
        <v>4470.7</v>
      </c>
      <c r="S881" s="1">
        <v>1023790.3</v>
      </c>
      <c r="T881" s="1" t="s">
        <v>2297</v>
      </c>
      <c r="U881" s="1">
        <v>4470.7</v>
      </c>
      <c r="V881" s="1"/>
      <c r="W881" s="1" t="s">
        <v>2335</v>
      </c>
      <c r="X881" s="5">
        <v>43938.782152777778</v>
      </c>
      <c r="Y881" s="133">
        <f t="shared" si="13"/>
        <v>1253</v>
      </c>
    </row>
    <row r="882" spans="1:25" x14ac:dyDescent="0.3">
      <c r="A882" s="107">
        <v>1060</v>
      </c>
      <c r="B882" s="108" t="s">
        <v>234</v>
      </c>
      <c r="C882" s="109">
        <v>43892.687662037039</v>
      </c>
      <c r="D882" s="108" t="s">
        <v>1293</v>
      </c>
      <c r="E882" s="108" t="s">
        <v>1293</v>
      </c>
      <c r="F882" s="110">
        <v>583</v>
      </c>
      <c r="G882" s="108" t="s">
        <v>39</v>
      </c>
      <c r="H882" s="110">
        <v>621</v>
      </c>
      <c r="I882" s="108" t="s">
        <v>887</v>
      </c>
      <c r="J882" s="108" t="s">
        <v>654</v>
      </c>
      <c r="K882" s="108"/>
      <c r="L882" s="108" t="s">
        <v>2294</v>
      </c>
      <c r="M882" s="108" t="s">
        <v>2609</v>
      </c>
      <c r="N882" s="108" t="s">
        <v>2296</v>
      </c>
      <c r="O882" s="111" t="b">
        <v>0</v>
      </c>
      <c r="P882" s="108" t="s">
        <v>2321</v>
      </c>
      <c r="Q882" s="108" t="s">
        <v>32</v>
      </c>
      <c r="R882" s="112">
        <v>6644.3</v>
      </c>
      <c r="S882" s="113">
        <v>1521544.7</v>
      </c>
      <c r="T882" s="108" t="s">
        <v>2297</v>
      </c>
      <c r="U882" s="112">
        <v>6644.3</v>
      </c>
      <c r="V882" s="111"/>
      <c r="W882" s="114" t="s">
        <v>2302</v>
      </c>
      <c r="X882" s="115">
        <v>44048.692835648151</v>
      </c>
      <c r="Y882" s="133">
        <f t="shared" si="13"/>
        <v>583</v>
      </c>
    </row>
    <row r="883" spans="1:25" x14ac:dyDescent="0.3">
      <c r="A883" s="101">
        <v>1061</v>
      </c>
      <c r="B883" s="102" t="s">
        <v>157</v>
      </c>
      <c r="C883" s="103">
        <v>43893.69971064815</v>
      </c>
      <c r="D883" s="102" t="s">
        <v>2582</v>
      </c>
      <c r="E883" s="102" t="s">
        <v>46</v>
      </c>
      <c r="F883" s="2">
        <v>1072</v>
      </c>
      <c r="G883" s="102" t="s">
        <v>85</v>
      </c>
      <c r="H883" s="2">
        <v>893.1</v>
      </c>
      <c r="I883" s="102" t="s">
        <v>80</v>
      </c>
      <c r="J883" s="102" t="s">
        <v>654</v>
      </c>
      <c r="K883" s="102"/>
      <c r="L883" s="102" t="s">
        <v>2307</v>
      </c>
      <c r="M883" s="102"/>
      <c r="N883" s="102" t="s">
        <v>2296</v>
      </c>
      <c r="O883" s="1" t="b">
        <v>0</v>
      </c>
      <c r="P883" s="102" t="s">
        <v>2371</v>
      </c>
      <c r="Q883" s="102" t="s">
        <v>32</v>
      </c>
      <c r="R883" s="104">
        <v>4396.6000000000004</v>
      </c>
      <c r="S883" s="105">
        <v>1006821.4</v>
      </c>
      <c r="T883" s="102" t="s">
        <v>2297</v>
      </c>
      <c r="U883" s="104">
        <v>4396.6000000000004</v>
      </c>
      <c r="V883" s="1"/>
      <c r="W883" s="106" t="s">
        <v>2302</v>
      </c>
      <c r="X883" s="5">
        <v>43972.497627314813</v>
      </c>
      <c r="Y883" s="133">
        <f t="shared" si="13"/>
        <v>1072</v>
      </c>
    </row>
    <row r="884" spans="1:25" x14ac:dyDescent="0.3">
      <c r="A884" s="107">
        <v>1062</v>
      </c>
      <c r="B884" s="108" t="s">
        <v>267</v>
      </c>
      <c r="C884" s="109">
        <v>43895.480798611112</v>
      </c>
      <c r="D884" s="108" t="s">
        <v>1934</v>
      </c>
      <c r="E884" s="108" t="s">
        <v>46</v>
      </c>
      <c r="F884" s="110">
        <v>1242</v>
      </c>
      <c r="G884" s="108" t="s">
        <v>39</v>
      </c>
      <c r="H884" s="110">
        <v>408</v>
      </c>
      <c r="I884" s="108" t="s">
        <v>887</v>
      </c>
      <c r="J884" s="108" t="s">
        <v>654</v>
      </c>
      <c r="K884" s="108"/>
      <c r="L884" s="108" t="s">
        <v>2307</v>
      </c>
      <c r="M884" s="108"/>
      <c r="N884" s="108" t="s">
        <v>2296</v>
      </c>
      <c r="O884" s="111" t="b">
        <v>1</v>
      </c>
      <c r="P884" s="108" t="s">
        <v>2343</v>
      </c>
      <c r="Q884" s="108" t="s">
        <v>32</v>
      </c>
      <c r="R884" s="112">
        <v>3212.24</v>
      </c>
      <c r="S884" s="113">
        <v>662041.29</v>
      </c>
      <c r="T884" s="108" t="s">
        <v>2297</v>
      </c>
      <c r="U884" s="112">
        <v>2891.01</v>
      </c>
      <c r="V884" s="111"/>
      <c r="W884" s="114" t="s">
        <v>2302</v>
      </c>
      <c r="X884" s="115">
        <v>43971.788726851853</v>
      </c>
      <c r="Y884" s="133">
        <f t="shared" si="13"/>
        <v>1242</v>
      </c>
    </row>
    <row r="885" spans="1:25" x14ac:dyDescent="0.3">
      <c r="A885" s="107">
        <v>1063</v>
      </c>
      <c r="B885" s="108" t="s">
        <v>297</v>
      </c>
      <c r="C885" s="109">
        <v>43895.806296296294</v>
      </c>
      <c r="D885" s="108" t="s">
        <v>2041</v>
      </c>
      <c r="E885" s="108" t="s">
        <v>2041</v>
      </c>
      <c r="F885" s="110">
        <v>1335</v>
      </c>
      <c r="G885" s="108" t="s">
        <v>123</v>
      </c>
      <c r="H885" s="110">
        <v>744</v>
      </c>
      <c r="I885" s="108" t="s">
        <v>887</v>
      </c>
      <c r="J885" s="108" t="s">
        <v>654</v>
      </c>
      <c r="K885" s="108"/>
      <c r="L885" s="108" t="s">
        <v>2294</v>
      </c>
      <c r="M885" s="108" t="s">
        <v>2610</v>
      </c>
      <c r="N885" s="108" t="s">
        <v>2296</v>
      </c>
      <c r="O885" s="111" t="b">
        <v>0</v>
      </c>
      <c r="P885" s="108" t="s">
        <v>2387</v>
      </c>
      <c r="Q885" s="108" t="s">
        <v>167</v>
      </c>
      <c r="R885" s="112">
        <v>280</v>
      </c>
      <c r="S885" s="113">
        <v>64120</v>
      </c>
      <c r="T885" s="108" t="s">
        <v>2297</v>
      </c>
      <c r="U885" s="112">
        <v>280</v>
      </c>
      <c r="V885" s="111"/>
      <c r="W885" s="114" t="s">
        <v>2302</v>
      </c>
      <c r="X885" s="115">
        <v>43931.442789351851</v>
      </c>
      <c r="Y885" s="133">
        <f t="shared" si="13"/>
        <v>1335</v>
      </c>
    </row>
    <row r="886" spans="1:25" x14ac:dyDescent="0.3">
      <c r="A886" s="107">
        <v>1064</v>
      </c>
      <c r="B886" s="108" t="s">
        <v>310</v>
      </c>
      <c r="C886" s="109">
        <v>43900.70417824074</v>
      </c>
      <c r="D886" s="108" t="s">
        <v>1382</v>
      </c>
      <c r="E886" s="108" t="s">
        <v>1382</v>
      </c>
      <c r="F886" s="110">
        <v>686</v>
      </c>
      <c r="G886" s="108" t="s">
        <v>85</v>
      </c>
      <c r="H886" s="110">
        <v>641</v>
      </c>
      <c r="I886" s="108" t="s">
        <v>887</v>
      </c>
      <c r="J886" s="108" t="s">
        <v>654</v>
      </c>
      <c r="K886" s="108"/>
      <c r="L886" s="108" t="s">
        <v>2294</v>
      </c>
      <c r="M886" s="108" t="s">
        <v>2570</v>
      </c>
      <c r="N886" s="108" t="s">
        <v>2296</v>
      </c>
      <c r="O886" s="111" t="b">
        <v>0</v>
      </c>
      <c r="P886" s="108" t="s">
        <v>2343</v>
      </c>
      <c r="Q886" s="108" t="s">
        <v>32</v>
      </c>
      <c r="R886" s="112">
        <v>4001.4</v>
      </c>
      <c r="S886" s="113">
        <v>916320.6</v>
      </c>
      <c r="T886" s="108" t="s">
        <v>2297</v>
      </c>
      <c r="U886" s="112">
        <v>4001.4</v>
      </c>
      <c r="V886" s="111"/>
      <c r="W886" s="114" t="s">
        <v>2302</v>
      </c>
      <c r="X886" s="115">
        <v>44021.583078703705</v>
      </c>
      <c r="Y886" s="133">
        <f t="shared" si="13"/>
        <v>686</v>
      </c>
    </row>
    <row r="887" spans="1:25" x14ac:dyDescent="0.3">
      <c r="A887" s="107">
        <v>1065</v>
      </c>
      <c r="B887" s="108" t="s">
        <v>199</v>
      </c>
      <c r="C887" s="109">
        <v>43901.434629629628</v>
      </c>
      <c r="D887" s="108" t="s">
        <v>1968</v>
      </c>
      <c r="E887" s="108" t="s">
        <v>1968</v>
      </c>
      <c r="F887" s="110">
        <v>1269</v>
      </c>
      <c r="G887" s="108" t="s">
        <v>55</v>
      </c>
      <c r="H887" s="110">
        <v>439</v>
      </c>
      <c r="I887" s="108" t="s">
        <v>887</v>
      </c>
      <c r="J887" s="108" t="s">
        <v>654</v>
      </c>
      <c r="K887" s="108"/>
      <c r="L887" s="108" t="s">
        <v>2307</v>
      </c>
      <c r="M887" s="108"/>
      <c r="N887" s="108" t="s">
        <v>2296</v>
      </c>
      <c r="O887" s="111" t="b">
        <v>0</v>
      </c>
      <c r="P887" s="108" t="s">
        <v>2462</v>
      </c>
      <c r="Q887" s="108" t="s">
        <v>32</v>
      </c>
      <c r="R887" s="112">
        <v>433.48</v>
      </c>
      <c r="S887" s="113">
        <v>0</v>
      </c>
      <c r="T887" s="108" t="s">
        <v>2455</v>
      </c>
      <c r="U887" s="112">
        <v>0</v>
      </c>
      <c r="V887" s="111"/>
      <c r="W887" s="114" t="s">
        <v>2302</v>
      </c>
      <c r="X887" s="115">
        <v>44049.516527777778</v>
      </c>
      <c r="Y887" s="133">
        <f t="shared" si="13"/>
        <v>1269</v>
      </c>
    </row>
    <row r="888" spans="1:25" x14ac:dyDescent="0.3">
      <c r="A888" s="107">
        <v>1066</v>
      </c>
      <c r="B888" s="108" t="s">
        <v>391</v>
      </c>
      <c r="C888" s="109">
        <v>43902.533043981479</v>
      </c>
      <c r="D888" s="108" t="s">
        <v>1069</v>
      </c>
      <c r="E888" s="108" t="s">
        <v>1069</v>
      </c>
      <c r="F888" s="110">
        <v>384</v>
      </c>
      <c r="G888" s="108" t="s">
        <v>123</v>
      </c>
      <c r="H888" s="110">
        <v>700</v>
      </c>
      <c r="I888" s="108" t="s">
        <v>887</v>
      </c>
      <c r="J888" s="108" t="s">
        <v>756</v>
      </c>
      <c r="K888" s="108"/>
      <c r="L888" s="108" t="s">
        <v>2307</v>
      </c>
      <c r="M888" s="108"/>
      <c r="N888" s="108" t="s">
        <v>2296</v>
      </c>
      <c r="O888" s="111" t="b">
        <v>0</v>
      </c>
      <c r="P888" s="108" t="s">
        <v>2321</v>
      </c>
      <c r="Q888" s="108" t="s">
        <v>167</v>
      </c>
      <c r="R888" s="112">
        <v>313</v>
      </c>
      <c r="S888" s="113">
        <v>71677</v>
      </c>
      <c r="T888" s="108" t="s">
        <v>2297</v>
      </c>
      <c r="U888" s="112">
        <v>313</v>
      </c>
      <c r="V888" s="111"/>
      <c r="W888" s="114" t="s">
        <v>2302</v>
      </c>
      <c r="X888" s="115">
        <v>43936.636111111111</v>
      </c>
      <c r="Y888" s="133">
        <f t="shared" si="13"/>
        <v>384</v>
      </c>
    </row>
    <row r="889" spans="1:25" x14ac:dyDescent="0.3">
      <c r="A889" s="101">
        <v>1067</v>
      </c>
      <c r="B889" s="102" t="s">
        <v>2501</v>
      </c>
      <c r="C889" s="103">
        <v>43907.585543981484</v>
      </c>
      <c r="D889" s="102" t="s">
        <v>1900</v>
      </c>
      <c r="E889" s="102" t="s">
        <v>1900</v>
      </c>
      <c r="F889" s="2">
        <v>1216</v>
      </c>
      <c r="G889" s="102" t="s">
        <v>55</v>
      </c>
      <c r="H889" s="2">
        <v>299</v>
      </c>
      <c r="I889" s="102" t="s">
        <v>887</v>
      </c>
      <c r="J889" s="102" t="s">
        <v>663</v>
      </c>
      <c r="K889" s="102"/>
      <c r="L889" s="102" t="s">
        <v>2294</v>
      </c>
      <c r="M889" s="102" t="s">
        <v>2589</v>
      </c>
      <c r="N889" s="102" t="s">
        <v>2296</v>
      </c>
      <c r="O889" s="1" t="b">
        <v>0</v>
      </c>
      <c r="P889" s="102" t="s">
        <v>2462</v>
      </c>
      <c r="Q889" s="102" t="s">
        <v>32</v>
      </c>
      <c r="R889" s="104">
        <v>2692.31</v>
      </c>
      <c r="S889" s="105">
        <v>554885.31999999995</v>
      </c>
      <c r="T889" s="102" t="s">
        <v>2297</v>
      </c>
      <c r="U889" s="104">
        <v>2423.08</v>
      </c>
      <c r="V889" s="1"/>
      <c r="W889" s="106" t="s">
        <v>2302</v>
      </c>
      <c r="X889" s="5">
        <v>43987.642546296294</v>
      </c>
      <c r="Y889" s="133">
        <f t="shared" si="13"/>
        <v>1216</v>
      </c>
    </row>
    <row r="890" spans="1:25" x14ac:dyDescent="0.3">
      <c r="A890" s="107">
        <v>1068</v>
      </c>
      <c r="B890" s="108" t="s">
        <v>57</v>
      </c>
      <c r="C890" s="109">
        <v>43907.687835648147</v>
      </c>
      <c r="D890" s="108" t="s">
        <v>772</v>
      </c>
      <c r="E890" s="108" t="s">
        <v>772</v>
      </c>
      <c r="F890" s="110">
        <v>124</v>
      </c>
      <c r="G890" s="108" t="s">
        <v>55</v>
      </c>
      <c r="H890" s="110">
        <v>934</v>
      </c>
      <c r="I890" s="108" t="s">
        <v>887</v>
      </c>
      <c r="J890" s="108" t="s">
        <v>654</v>
      </c>
      <c r="K890" s="108"/>
      <c r="L890" s="108" t="s">
        <v>2307</v>
      </c>
      <c r="M890" s="108"/>
      <c r="N890" s="108" t="s">
        <v>2296</v>
      </c>
      <c r="O890" s="111" t="b">
        <v>1</v>
      </c>
      <c r="P890" s="108" t="s">
        <v>2462</v>
      </c>
      <c r="Q890" s="108" t="s">
        <v>32</v>
      </c>
      <c r="R890" s="112">
        <v>20254</v>
      </c>
      <c r="S890" s="113">
        <v>4638166</v>
      </c>
      <c r="T890" s="108" t="s">
        <v>2297</v>
      </c>
      <c r="U890" s="112">
        <v>20254</v>
      </c>
      <c r="V890" s="111"/>
      <c r="W890" s="114" t="s">
        <v>2302</v>
      </c>
      <c r="X890" s="115">
        <v>44075.57775462963</v>
      </c>
      <c r="Y890" s="133">
        <f t="shared" si="13"/>
        <v>124</v>
      </c>
    </row>
    <row r="891" spans="1:25" x14ac:dyDescent="0.3">
      <c r="A891" s="101">
        <v>1069</v>
      </c>
      <c r="B891" s="102" t="s">
        <v>199</v>
      </c>
      <c r="C891" s="103">
        <v>43907.715891203705</v>
      </c>
      <c r="D891" s="102" t="s">
        <v>1815</v>
      </c>
      <c r="E891" s="102" t="s">
        <v>1815</v>
      </c>
      <c r="F891" s="2">
        <v>1131</v>
      </c>
      <c r="G891" s="102" t="s">
        <v>55</v>
      </c>
      <c r="H891" s="2">
        <v>3005.1</v>
      </c>
      <c r="I891" s="102" t="s">
        <v>6618</v>
      </c>
      <c r="J891" s="102" t="s">
        <v>756</v>
      </c>
      <c r="K891" s="102"/>
      <c r="L891" s="102" t="s">
        <v>2307</v>
      </c>
      <c r="M891" s="102"/>
      <c r="N891" s="102" t="s">
        <v>2296</v>
      </c>
      <c r="O891" s="1" t="b">
        <v>0</v>
      </c>
      <c r="P891" s="102" t="s">
        <v>2462</v>
      </c>
      <c r="Q891" s="102" t="s">
        <v>32</v>
      </c>
      <c r="R891" s="104">
        <v>4544.8</v>
      </c>
      <c r="S891" s="105">
        <v>1040759.2</v>
      </c>
      <c r="T891" s="102" t="s">
        <v>2297</v>
      </c>
      <c r="U891" s="104">
        <v>4544.8</v>
      </c>
      <c r="V891" s="1"/>
      <c r="W891" s="106" t="s">
        <v>2328</v>
      </c>
      <c r="X891" s="5">
        <v>44068.567858796298</v>
      </c>
      <c r="Y891" s="133">
        <f t="shared" si="13"/>
        <v>1131</v>
      </c>
    </row>
    <row r="892" spans="1:25" x14ac:dyDescent="0.3">
      <c r="A892" s="107">
        <v>1070</v>
      </c>
      <c r="B892" s="108" t="s">
        <v>42</v>
      </c>
      <c r="C892" s="109">
        <v>43908.500335648147</v>
      </c>
      <c r="D892" s="108" t="s">
        <v>2104</v>
      </c>
      <c r="E892" s="108" t="s">
        <v>2104</v>
      </c>
      <c r="F892" s="110">
        <v>1386</v>
      </c>
      <c r="G892" s="108" t="s">
        <v>427</v>
      </c>
      <c r="H892" s="110">
        <v>646</v>
      </c>
      <c r="I892" s="108" t="s">
        <v>887</v>
      </c>
      <c r="J892" s="108" t="s">
        <v>654</v>
      </c>
      <c r="K892" s="108"/>
      <c r="L892" s="108" t="s">
        <v>2294</v>
      </c>
      <c r="M892" s="108" t="s">
        <v>2611</v>
      </c>
      <c r="N892" s="108" t="s">
        <v>2296</v>
      </c>
      <c r="O892" s="111" t="b">
        <v>0</v>
      </c>
      <c r="P892" s="108" t="s">
        <v>2321</v>
      </c>
      <c r="Q892" s="108" t="s">
        <v>167</v>
      </c>
      <c r="R892" s="112">
        <v>404</v>
      </c>
      <c r="S892" s="113">
        <v>92516</v>
      </c>
      <c r="T892" s="108" t="s">
        <v>2297</v>
      </c>
      <c r="U892" s="112">
        <v>404</v>
      </c>
      <c r="V892" s="111"/>
      <c r="W892" s="114" t="s">
        <v>2302</v>
      </c>
      <c r="X892" s="115">
        <v>43970.614861111113</v>
      </c>
      <c r="Y892" s="133">
        <f t="shared" si="13"/>
        <v>1386</v>
      </c>
    </row>
    <row r="893" spans="1:25" x14ac:dyDescent="0.3">
      <c r="A893" s="101">
        <v>1071</v>
      </c>
      <c r="B893" s="102" t="s">
        <v>267</v>
      </c>
      <c r="C893" s="103">
        <v>43908.686053240737</v>
      </c>
      <c r="D893" s="102" t="s">
        <v>1934</v>
      </c>
      <c r="E893" s="102" t="s">
        <v>46</v>
      </c>
      <c r="F893" s="2">
        <v>1242</v>
      </c>
      <c r="G893" s="102" t="s">
        <v>39</v>
      </c>
      <c r="H893" s="2">
        <v>408</v>
      </c>
      <c r="I893" s="102" t="s">
        <v>887</v>
      </c>
      <c r="J893" s="102" t="s">
        <v>654</v>
      </c>
      <c r="K893" s="102"/>
      <c r="L893" s="102" t="s">
        <v>2294</v>
      </c>
      <c r="M893" s="102" t="s">
        <v>2612</v>
      </c>
      <c r="N893" s="102" t="s">
        <v>2296</v>
      </c>
      <c r="O893" s="1" t="b">
        <v>0</v>
      </c>
      <c r="P893" s="102" t="s">
        <v>2343</v>
      </c>
      <c r="Q893" s="102" t="s">
        <v>32</v>
      </c>
      <c r="R893" s="104">
        <v>844.49</v>
      </c>
      <c r="S893" s="105">
        <v>193388.21</v>
      </c>
      <c r="T893" s="102" t="s">
        <v>2297</v>
      </c>
      <c r="U893" s="104">
        <v>844.49</v>
      </c>
      <c r="V893" s="1"/>
      <c r="W893" s="106" t="s">
        <v>2302</v>
      </c>
      <c r="X893" s="5">
        <v>43971.785902777781</v>
      </c>
      <c r="Y893" s="133">
        <f t="shared" si="13"/>
        <v>1242</v>
      </c>
    </row>
    <row r="894" spans="1:25" x14ac:dyDescent="0.3">
      <c r="A894" s="101">
        <v>1072</v>
      </c>
      <c r="B894" s="102" t="s">
        <v>42</v>
      </c>
      <c r="C894" s="103">
        <v>43909.423449074071</v>
      </c>
      <c r="D894" s="102" t="s">
        <v>1872</v>
      </c>
      <c r="E894" s="102" t="s">
        <v>1872</v>
      </c>
      <c r="F894" s="2">
        <v>1193</v>
      </c>
      <c r="G894" s="102" t="s">
        <v>427</v>
      </c>
      <c r="H894" s="2">
        <v>646</v>
      </c>
      <c r="I894" s="102" t="s">
        <v>887</v>
      </c>
      <c r="J894" s="102" t="s">
        <v>654</v>
      </c>
      <c r="K894" s="102"/>
      <c r="L894" s="102" t="s">
        <v>2294</v>
      </c>
      <c r="M894" s="102" t="s">
        <v>2613</v>
      </c>
      <c r="N894" s="102" t="s">
        <v>2296</v>
      </c>
      <c r="O894" s="1" t="b">
        <v>0</v>
      </c>
      <c r="P894" s="102" t="s">
        <v>2321</v>
      </c>
      <c r="Q894" s="102" t="s">
        <v>32</v>
      </c>
      <c r="R894" s="104">
        <v>1934.75</v>
      </c>
      <c r="S894" s="105">
        <v>398748.54</v>
      </c>
      <c r="T894" s="102" t="s">
        <v>2297</v>
      </c>
      <c r="U894" s="104">
        <v>1741.26</v>
      </c>
      <c r="V894" s="1"/>
      <c r="W894" s="106" t="s">
        <v>2302</v>
      </c>
      <c r="X894" s="5">
        <v>44001.429120370369</v>
      </c>
      <c r="Y894" s="133">
        <f t="shared" si="13"/>
        <v>1193</v>
      </c>
    </row>
    <row r="895" spans="1:25" x14ac:dyDescent="0.3">
      <c r="A895" s="101">
        <v>1073</v>
      </c>
      <c r="B895" s="1" t="s">
        <v>414</v>
      </c>
      <c r="C895" s="1">
        <v>43909.521365740744</v>
      </c>
      <c r="D895" s="1" t="s">
        <v>1307</v>
      </c>
      <c r="E895" s="1" t="s">
        <v>1307</v>
      </c>
      <c r="F895" s="2">
        <v>603</v>
      </c>
      <c r="G895" s="1" t="s">
        <v>55</v>
      </c>
      <c r="H895" s="2">
        <v>944.1</v>
      </c>
      <c r="I895" s="1" t="s">
        <v>6617</v>
      </c>
      <c r="J895" s="1" t="s">
        <v>663</v>
      </c>
      <c r="K895" s="1"/>
      <c r="L895" s="1" t="s">
        <v>2294</v>
      </c>
      <c r="M895" s="1" t="s">
        <v>2465</v>
      </c>
      <c r="N895" s="1" t="s">
        <v>2296</v>
      </c>
      <c r="O895" s="1" t="b">
        <v>0</v>
      </c>
      <c r="P895" s="1" t="s">
        <v>2387</v>
      </c>
      <c r="Q895" s="1" t="s">
        <v>167</v>
      </c>
      <c r="R895" s="1">
        <v>616</v>
      </c>
      <c r="S895" s="1">
        <v>141064</v>
      </c>
      <c r="T895" s="1" t="s">
        <v>2297</v>
      </c>
      <c r="U895" s="1">
        <v>616</v>
      </c>
      <c r="V895" s="1"/>
      <c r="W895" s="1" t="s">
        <v>2302</v>
      </c>
      <c r="X895" s="5">
        <v>43956.6955787037</v>
      </c>
      <c r="Y895" s="133">
        <f t="shared" si="13"/>
        <v>603</v>
      </c>
    </row>
    <row r="896" spans="1:25" x14ac:dyDescent="0.3">
      <c r="A896" s="107">
        <v>1074</v>
      </c>
      <c r="B896" s="108" t="s">
        <v>117</v>
      </c>
      <c r="C896" s="109">
        <v>43910.665949074071</v>
      </c>
      <c r="D896" s="108" t="s">
        <v>1803</v>
      </c>
      <c r="E896" s="108" t="s">
        <v>1803</v>
      </c>
      <c r="F896" s="110">
        <v>1123</v>
      </c>
      <c r="G896" s="108" t="s">
        <v>85</v>
      </c>
      <c r="H896" s="110">
        <v>1002</v>
      </c>
      <c r="I896" s="108" t="s">
        <v>887</v>
      </c>
      <c r="J896" s="108" t="s">
        <v>654</v>
      </c>
      <c r="K896" s="108"/>
      <c r="L896" s="108" t="s">
        <v>2294</v>
      </c>
      <c r="M896" s="108"/>
      <c r="N896" s="108" t="s">
        <v>2296</v>
      </c>
      <c r="O896" s="111" t="b">
        <v>0</v>
      </c>
      <c r="P896" s="108" t="s">
        <v>2371</v>
      </c>
      <c r="Q896" s="108" t="s">
        <v>167</v>
      </c>
      <c r="R896" s="112">
        <v>3258</v>
      </c>
      <c r="S896" s="113">
        <v>746082</v>
      </c>
      <c r="T896" s="108" t="s">
        <v>2297</v>
      </c>
      <c r="U896" s="112">
        <v>3258</v>
      </c>
      <c r="V896" s="111"/>
      <c r="W896" s="114" t="s">
        <v>2302</v>
      </c>
      <c r="X896" s="115">
        <v>44039.69253472222</v>
      </c>
      <c r="Y896" s="133">
        <f t="shared" si="13"/>
        <v>1123</v>
      </c>
    </row>
    <row r="897" spans="1:25" x14ac:dyDescent="0.3">
      <c r="A897" s="101">
        <v>1075</v>
      </c>
      <c r="B897" s="102" t="s">
        <v>126</v>
      </c>
      <c r="C897" s="103">
        <v>43914.577361111114</v>
      </c>
      <c r="D897" s="102" t="s">
        <v>1744</v>
      </c>
      <c r="E897" s="102" t="s">
        <v>1744</v>
      </c>
      <c r="F897" s="2">
        <v>1060</v>
      </c>
      <c r="G897" s="102" t="s">
        <v>123</v>
      </c>
      <c r="H897" s="2">
        <v>700</v>
      </c>
      <c r="I897" s="102" t="s">
        <v>887</v>
      </c>
      <c r="J897" s="102" t="s">
        <v>654</v>
      </c>
      <c r="K897" s="102"/>
      <c r="L897" s="102" t="s">
        <v>2294</v>
      </c>
      <c r="M897" s="102" t="s">
        <v>2607</v>
      </c>
      <c r="N897" s="102" t="s">
        <v>2296</v>
      </c>
      <c r="O897" s="1" t="b">
        <v>0</v>
      </c>
      <c r="P897" s="102" t="s">
        <v>2387</v>
      </c>
      <c r="Q897" s="102" t="s">
        <v>32</v>
      </c>
      <c r="R897" s="104">
        <v>1608.55</v>
      </c>
      <c r="S897" s="105">
        <v>331521.01</v>
      </c>
      <c r="T897" s="102" t="s">
        <v>2297</v>
      </c>
      <c r="U897" s="104">
        <v>1447.69</v>
      </c>
      <c r="V897" s="1"/>
      <c r="W897" s="106" t="s">
        <v>2302</v>
      </c>
      <c r="X897" s="5">
        <v>43936.526643518519</v>
      </c>
      <c r="Y897" s="133">
        <f t="shared" si="13"/>
        <v>1060</v>
      </c>
    </row>
    <row r="898" spans="1:25" x14ac:dyDescent="0.3">
      <c r="A898" s="107">
        <v>1076</v>
      </c>
      <c r="B898" s="108" t="s">
        <v>205</v>
      </c>
      <c r="C898" s="109">
        <v>43914.767118055555</v>
      </c>
      <c r="D898" s="108" t="s">
        <v>204</v>
      </c>
      <c r="E898" s="108" t="s">
        <v>204</v>
      </c>
      <c r="F898" s="110">
        <v>1150</v>
      </c>
      <c r="G898" s="108" t="s">
        <v>427</v>
      </c>
      <c r="H898" s="110">
        <v>930</v>
      </c>
      <c r="I898" s="108" t="s">
        <v>887</v>
      </c>
      <c r="J898" s="108" t="s">
        <v>654</v>
      </c>
      <c r="K898" s="108"/>
      <c r="L898" s="108" t="s">
        <v>2307</v>
      </c>
      <c r="M898" s="108"/>
      <c r="N898" s="108" t="s">
        <v>2296</v>
      </c>
      <c r="O898" s="111" t="b">
        <v>0</v>
      </c>
      <c r="P898" s="108" t="s">
        <v>2321</v>
      </c>
      <c r="Q898" s="108" t="s">
        <v>32</v>
      </c>
      <c r="R898" s="112">
        <v>5220</v>
      </c>
      <c r="S898" s="113">
        <v>1195380</v>
      </c>
      <c r="T898" s="108" t="s">
        <v>2297</v>
      </c>
      <c r="U898" s="112">
        <v>5220</v>
      </c>
      <c r="V898" s="111"/>
      <c r="W898" s="114" t="s">
        <v>2302</v>
      </c>
      <c r="X898" s="115">
        <v>44034.594687500001</v>
      </c>
      <c r="Y898" s="133">
        <f t="shared" ref="Y898:Y961" si="14">VLOOKUP(F898,h_project,1,FALSE)</f>
        <v>1150</v>
      </c>
    </row>
    <row r="899" spans="1:25" x14ac:dyDescent="0.3">
      <c r="A899" s="101">
        <v>1077</v>
      </c>
      <c r="B899" s="102" t="s">
        <v>365</v>
      </c>
      <c r="C899" s="103">
        <v>43915.346967592595</v>
      </c>
      <c r="D899" s="102" t="s">
        <v>669</v>
      </c>
      <c r="E899" s="102" t="s">
        <v>669</v>
      </c>
      <c r="F899" s="2">
        <v>23</v>
      </c>
      <c r="G899" s="102" t="s">
        <v>55</v>
      </c>
      <c r="H899" s="2">
        <v>2235</v>
      </c>
      <c r="I899" s="102" t="s">
        <v>887</v>
      </c>
      <c r="J899" s="102" t="s">
        <v>663</v>
      </c>
      <c r="K899" s="102"/>
      <c r="L899" s="102" t="s">
        <v>2307</v>
      </c>
      <c r="M899" s="102"/>
      <c r="N899" s="102" t="s">
        <v>2296</v>
      </c>
      <c r="O899" s="1" t="b">
        <v>0</v>
      </c>
      <c r="P899" s="102" t="s">
        <v>2565</v>
      </c>
      <c r="Q899" s="102" t="s">
        <v>32</v>
      </c>
      <c r="R899" s="104">
        <v>18722.3</v>
      </c>
      <c r="S899" s="105">
        <v>4287406.7</v>
      </c>
      <c r="T899" s="102" t="s">
        <v>2297</v>
      </c>
      <c r="U899" s="104">
        <v>18722.3</v>
      </c>
      <c r="V899" s="1"/>
      <c r="W899" s="106" t="s">
        <v>2485</v>
      </c>
      <c r="X899" s="5">
        <v>43950.788541666669</v>
      </c>
      <c r="Y899" s="133">
        <f t="shared" si="14"/>
        <v>23</v>
      </c>
    </row>
    <row r="900" spans="1:25" x14ac:dyDescent="0.3">
      <c r="A900" s="101">
        <v>1078</v>
      </c>
      <c r="B900" s="102" t="s">
        <v>310</v>
      </c>
      <c r="C900" s="103">
        <v>43915.593541666669</v>
      </c>
      <c r="D900" s="102" t="s">
        <v>2060</v>
      </c>
      <c r="E900" s="102" t="s">
        <v>2060</v>
      </c>
      <c r="F900" s="2">
        <v>1352</v>
      </c>
      <c r="G900" s="102" t="s">
        <v>85</v>
      </c>
      <c r="H900" s="2">
        <v>843</v>
      </c>
      <c r="I900" s="102" t="s">
        <v>887</v>
      </c>
      <c r="J900" s="102" t="s">
        <v>663</v>
      </c>
      <c r="K900" s="102"/>
      <c r="L900" s="102" t="s">
        <v>2294</v>
      </c>
      <c r="M900" s="102" t="s">
        <v>2614</v>
      </c>
      <c r="N900" s="102" t="s">
        <v>2296</v>
      </c>
      <c r="O900" s="1" t="b">
        <v>1</v>
      </c>
      <c r="P900" s="102" t="s">
        <v>2343</v>
      </c>
      <c r="Q900" s="102" t="s">
        <v>167</v>
      </c>
      <c r="R900" s="104">
        <v>1712</v>
      </c>
      <c r="S900" s="105">
        <v>392048</v>
      </c>
      <c r="T900" s="102" t="s">
        <v>2297</v>
      </c>
      <c r="U900" s="104">
        <v>1712</v>
      </c>
      <c r="V900" s="1"/>
      <c r="W900" s="106" t="s">
        <v>2302</v>
      </c>
      <c r="X900" s="5">
        <v>43984.671666666669</v>
      </c>
      <c r="Y900" s="133">
        <f t="shared" si="14"/>
        <v>1352</v>
      </c>
    </row>
    <row r="901" spans="1:25" x14ac:dyDescent="0.3">
      <c r="A901" s="107">
        <v>1079</v>
      </c>
      <c r="B901" s="108" t="s">
        <v>287</v>
      </c>
      <c r="C901" s="109">
        <v>43915.813159722224</v>
      </c>
      <c r="D901" s="108" t="s">
        <v>932</v>
      </c>
      <c r="E901" s="108" t="s">
        <v>932</v>
      </c>
      <c r="F901" s="110">
        <v>256</v>
      </c>
      <c r="G901" s="108" t="s">
        <v>427</v>
      </c>
      <c r="H901" s="110">
        <v>990</v>
      </c>
      <c r="I901" s="108" t="s">
        <v>887</v>
      </c>
      <c r="J901" s="108" t="s">
        <v>756</v>
      </c>
      <c r="K901" s="108"/>
      <c r="L901" s="108" t="s">
        <v>2294</v>
      </c>
      <c r="M901" s="108" t="s">
        <v>2535</v>
      </c>
      <c r="N901" s="108" t="s">
        <v>2296</v>
      </c>
      <c r="O901" s="111" t="b">
        <v>0</v>
      </c>
      <c r="P901" s="108" t="s">
        <v>2321</v>
      </c>
      <c r="Q901" s="108" t="s">
        <v>32</v>
      </c>
      <c r="R901" s="112">
        <v>14536.6</v>
      </c>
      <c r="S901" s="113">
        <v>3328881.4</v>
      </c>
      <c r="T901" s="108" t="s">
        <v>2297</v>
      </c>
      <c r="U901" s="112">
        <v>14536.6</v>
      </c>
      <c r="V901" s="111"/>
      <c r="W901" s="114" t="s">
        <v>2302</v>
      </c>
      <c r="X901" s="115">
        <v>44050.492465277777</v>
      </c>
      <c r="Y901" s="133">
        <f t="shared" si="14"/>
        <v>256</v>
      </c>
    </row>
    <row r="902" spans="1:25" x14ac:dyDescent="0.3">
      <c r="A902" s="107">
        <v>1080</v>
      </c>
      <c r="B902" s="108" t="s">
        <v>131</v>
      </c>
      <c r="C902" s="109">
        <v>43915.891550925924</v>
      </c>
      <c r="D902" s="108" t="s">
        <v>323</v>
      </c>
      <c r="E902" s="108" t="s">
        <v>323</v>
      </c>
      <c r="F902" s="110">
        <v>1340</v>
      </c>
      <c r="G902" s="108" t="s">
        <v>85</v>
      </c>
      <c r="H902" s="110">
        <v>105</v>
      </c>
      <c r="I902" s="108" t="s">
        <v>887</v>
      </c>
      <c r="J902" s="108" t="s">
        <v>654</v>
      </c>
      <c r="K902" s="108"/>
      <c r="L902" s="108" t="s">
        <v>2307</v>
      </c>
      <c r="M902" s="108"/>
      <c r="N902" s="108" t="s">
        <v>2296</v>
      </c>
      <c r="O902" s="111" t="b">
        <v>0</v>
      </c>
      <c r="P902" s="108" t="s">
        <v>2357</v>
      </c>
      <c r="Q902" s="108" t="s">
        <v>167</v>
      </c>
      <c r="R902" s="112">
        <v>730</v>
      </c>
      <c r="S902" s="113">
        <v>133736</v>
      </c>
      <c r="T902" s="108" t="s">
        <v>2297</v>
      </c>
      <c r="U902" s="112">
        <v>584</v>
      </c>
      <c r="V902" s="111"/>
      <c r="W902" s="114" t="s">
        <v>2302</v>
      </c>
      <c r="X902" s="115">
        <v>43969.685393518521</v>
      </c>
      <c r="Y902" s="133">
        <f t="shared" si="14"/>
        <v>1340</v>
      </c>
    </row>
    <row r="903" spans="1:25" x14ac:dyDescent="0.3">
      <c r="A903" s="101">
        <v>1081</v>
      </c>
      <c r="B903" s="102" t="s">
        <v>131</v>
      </c>
      <c r="C903" s="103">
        <v>43915.907523148147</v>
      </c>
      <c r="D903" s="102" t="s">
        <v>2615</v>
      </c>
      <c r="E903" s="102" t="s">
        <v>169</v>
      </c>
      <c r="F903" s="2">
        <v>1079</v>
      </c>
      <c r="G903" s="102" t="s">
        <v>85</v>
      </c>
      <c r="H903" s="2">
        <v>936</v>
      </c>
      <c r="I903" s="102" t="s">
        <v>887</v>
      </c>
      <c r="J903" s="102" t="s">
        <v>756</v>
      </c>
      <c r="K903" s="102"/>
      <c r="L903" s="102" t="s">
        <v>2307</v>
      </c>
      <c r="M903" s="102"/>
      <c r="N903" s="102" t="s">
        <v>2296</v>
      </c>
      <c r="O903" s="1" t="b">
        <v>0</v>
      </c>
      <c r="P903" s="102" t="s">
        <v>2357</v>
      </c>
      <c r="Q903" s="102" t="s">
        <v>167</v>
      </c>
      <c r="R903" s="104">
        <v>868.13</v>
      </c>
      <c r="S903" s="105">
        <v>159040.5</v>
      </c>
      <c r="T903" s="102" t="s">
        <v>2297</v>
      </c>
      <c r="U903" s="104">
        <v>694.5</v>
      </c>
      <c r="V903" s="1"/>
      <c r="W903" s="106" t="s">
        <v>2302</v>
      </c>
      <c r="X903" s="5">
        <v>44050.584490740737</v>
      </c>
      <c r="Y903" s="133">
        <f t="shared" si="14"/>
        <v>1079</v>
      </c>
    </row>
    <row r="904" spans="1:25" x14ac:dyDescent="0.3">
      <c r="A904" s="101">
        <v>1082</v>
      </c>
      <c r="B904" s="102" t="s">
        <v>87</v>
      </c>
      <c r="C904" s="103">
        <v>43916.935150462959</v>
      </c>
      <c r="D904" s="102" t="s">
        <v>1623</v>
      </c>
      <c r="E904" s="102" t="s">
        <v>1623</v>
      </c>
      <c r="F904" s="2">
        <v>934</v>
      </c>
      <c r="G904" s="102" t="s">
        <v>85</v>
      </c>
      <c r="H904" s="2">
        <v>969</v>
      </c>
      <c r="I904" s="102" t="s">
        <v>887</v>
      </c>
      <c r="J904" s="102" t="s">
        <v>654</v>
      </c>
      <c r="K904" s="102"/>
      <c r="L904" s="102" t="s">
        <v>2307</v>
      </c>
      <c r="M904" s="102"/>
      <c r="N904" s="102" t="s">
        <v>2296</v>
      </c>
      <c r="O904" s="1" t="b">
        <v>0</v>
      </c>
      <c r="P904" s="102" t="s">
        <v>2357</v>
      </c>
      <c r="Q904" s="102" t="s">
        <v>32</v>
      </c>
      <c r="R904" s="104">
        <v>4584.1000000000004</v>
      </c>
      <c r="S904" s="105">
        <v>1049758.8999999999</v>
      </c>
      <c r="T904" s="102" t="s">
        <v>2297</v>
      </c>
      <c r="U904" s="104">
        <v>4584.1000000000004</v>
      </c>
      <c r="V904" s="1"/>
      <c r="W904" s="106" t="s">
        <v>2302</v>
      </c>
      <c r="X904" s="5">
        <v>44025.545497685183</v>
      </c>
      <c r="Y904" s="133">
        <f t="shared" si="14"/>
        <v>934</v>
      </c>
    </row>
    <row r="905" spans="1:25" x14ac:dyDescent="0.3">
      <c r="A905" s="101">
        <v>1083</v>
      </c>
      <c r="B905" s="102" t="s">
        <v>57</v>
      </c>
      <c r="C905" s="103">
        <v>43920.709097222221</v>
      </c>
      <c r="D905" s="102" t="s">
        <v>1959</v>
      </c>
      <c r="E905" s="102" t="s">
        <v>1959</v>
      </c>
      <c r="F905" s="2">
        <v>1260</v>
      </c>
      <c r="G905" s="102" t="s">
        <v>55</v>
      </c>
      <c r="H905" s="2">
        <v>733</v>
      </c>
      <c r="I905" s="102" t="s">
        <v>887</v>
      </c>
      <c r="J905" s="102" t="s">
        <v>654</v>
      </c>
      <c r="K905" s="102"/>
      <c r="L905" s="102" t="s">
        <v>2307</v>
      </c>
      <c r="M905" s="102"/>
      <c r="N905" s="102" t="s">
        <v>2296</v>
      </c>
      <c r="O905" s="1" t="b">
        <v>0</v>
      </c>
      <c r="P905" s="102" t="s">
        <v>2462</v>
      </c>
      <c r="Q905" s="102" t="s">
        <v>32</v>
      </c>
      <c r="R905" s="104">
        <v>516.54999999999995</v>
      </c>
      <c r="S905" s="105">
        <v>0</v>
      </c>
      <c r="T905" s="102" t="s">
        <v>2455</v>
      </c>
      <c r="U905" s="104">
        <v>0</v>
      </c>
      <c r="V905" s="1"/>
      <c r="W905" s="106" t="s">
        <v>2328</v>
      </c>
      <c r="X905" s="5">
        <v>44088.698472222219</v>
      </c>
      <c r="Y905" s="133">
        <f t="shared" si="14"/>
        <v>1260</v>
      </c>
    </row>
    <row r="906" spans="1:25" x14ac:dyDescent="0.3">
      <c r="A906" s="107">
        <v>1084</v>
      </c>
      <c r="B906" s="108" t="s">
        <v>209</v>
      </c>
      <c r="C906" s="109">
        <v>43921.305358796293</v>
      </c>
      <c r="D906" s="108" t="s">
        <v>226</v>
      </c>
      <c r="E906" s="108" t="s">
        <v>226</v>
      </c>
      <c r="F906" s="110">
        <v>1185</v>
      </c>
      <c r="G906" s="108" t="s">
        <v>148</v>
      </c>
      <c r="H906" s="110">
        <v>627</v>
      </c>
      <c r="I906" s="108" t="s">
        <v>887</v>
      </c>
      <c r="J906" s="108" t="s">
        <v>1439</v>
      </c>
      <c r="K906" s="108"/>
      <c r="L906" s="108" t="s">
        <v>2307</v>
      </c>
      <c r="M906" s="108"/>
      <c r="N906" s="108" t="s">
        <v>2296</v>
      </c>
      <c r="O906" s="111" t="b">
        <v>0</v>
      </c>
      <c r="P906" s="108" t="s">
        <v>2371</v>
      </c>
      <c r="Q906" s="108" t="s">
        <v>32</v>
      </c>
      <c r="R906" s="112">
        <v>481.8</v>
      </c>
      <c r="S906" s="113">
        <v>99298.98</v>
      </c>
      <c r="T906" s="108" t="s">
        <v>2297</v>
      </c>
      <c r="U906" s="112">
        <v>433.62</v>
      </c>
      <c r="V906" s="111"/>
      <c r="W906" s="114" t="s">
        <v>2302</v>
      </c>
      <c r="X906" s="115">
        <v>43999.569016203706</v>
      </c>
      <c r="Y906" s="133">
        <f t="shared" si="14"/>
        <v>1185</v>
      </c>
    </row>
    <row r="907" spans="1:25" x14ac:dyDescent="0.3">
      <c r="A907" s="101">
        <v>1085</v>
      </c>
      <c r="B907" s="102" t="s">
        <v>126</v>
      </c>
      <c r="C907" s="103">
        <v>43923.764502314814</v>
      </c>
      <c r="D907" s="102" t="s">
        <v>2016</v>
      </c>
      <c r="E907" s="102" t="s">
        <v>2016</v>
      </c>
      <c r="F907" s="2">
        <v>1313</v>
      </c>
      <c r="G907" s="102" t="s">
        <v>123</v>
      </c>
      <c r="H907" s="2">
        <v>700</v>
      </c>
      <c r="I907" s="102" t="s">
        <v>887</v>
      </c>
      <c r="J907" s="102" t="s">
        <v>756</v>
      </c>
      <c r="K907" s="102"/>
      <c r="L907" s="102" t="s">
        <v>2294</v>
      </c>
      <c r="M907" s="102" t="s">
        <v>2616</v>
      </c>
      <c r="N907" s="102" t="s">
        <v>2296</v>
      </c>
      <c r="O907" s="1" t="b">
        <v>0</v>
      </c>
      <c r="P907" s="102" t="s">
        <v>2387</v>
      </c>
      <c r="Q907" s="102" t="s">
        <v>167</v>
      </c>
      <c r="R907" s="104">
        <v>3432.92</v>
      </c>
      <c r="S907" s="105">
        <v>707524.81</v>
      </c>
      <c r="T907" s="102" t="s">
        <v>2297</v>
      </c>
      <c r="U907" s="104">
        <v>3089.62</v>
      </c>
      <c r="V907" s="1"/>
      <c r="W907" s="106" t="s">
        <v>2302</v>
      </c>
      <c r="X907" s="5">
        <v>44033.533125000002</v>
      </c>
      <c r="Y907" s="133">
        <f t="shared" si="14"/>
        <v>1313</v>
      </c>
    </row>
    <row r="908" spans="1:25" x14ac:dyDescent="0.3">
      <c r="A908" s="107">
        <v>1086</v>
      </c>
      <c r="B908" s="108" t="s">
        <v>105</v>
      </c>
      <c r="C908" s="109">
        <v>43924.430289351854</v>
      </c>
      <c r="D908" s="108" t="s">
        <v>2495</v>
      </c>
      <c r="E908" s="108" t="s">
        <v>2495</v>
      </c>
      <c r="F908" s="110">
        <v>800</v>
      </c>
      <c r="G908" s="108" t="s">
        <v>148</v>
      </c>
      <c r="H908" s="110">
        <v>666</v>
      </c>
      <c r="I908" s="108" t="s">
        <v>887</v>
      </c>
      <c r="J908" s="108" t="s">
        <v>1439</v>
      </c>
      <c r="K908" s="108"/>
      <c r="L908" s="108" t="s">
        <v>2294</v>
      </c>
      <c r="M908" s="108" t="s">
        <v>2617</v>
      </c>
      <c r="N908" s="108" t="s">
        <v>2296</v>
      </c>
      <c r="O908" s="111" t="b">
        <v>0</v>
      </c>
      <c r="P908" s="108" t="s">
        <v>2387</v>
      </c>
      <c r="Q908" s="108" t="s">
        <v>167</v>
      </c>
      <c r="R908" s="112">
        <v>762.43</v>
      </c>
      <c r="S908" s="113">
        <v>174596.47</v>
      </c>
      <c r="T908" s="108" t="s">
        <v>2297</v>
      </c>
      <c r="U908" s="112">
        <v>762.43</v>
      </c>
      <c r="V908" s="111"/>
      <c r="W908" s="114" t="s">
        <v>2302</v>
      </c>
      <c r="X908" s="115">
        <v>44035.473449074074</v>
      </c>
      <c r="Y908" s="133">
        <f t="shared" si="14"/>
        <v>800</v>
      </c>
    </row>
    <row r="909" spans="1:25" x14ac:dyDescent="0.3">
      <c r="A909" s="101">
        <v>1087</v>
      </c>
      <c r="B909" s="102" t="s">
        <v>105</v>
      </c>
      <c r="C909" s="103">
        <v>43927.41300925926</v>
      </c>
      <c r="D909" s="102" t="s">
        <v>1536</v>
      </c>
      <c r="E909" s="102" t="s">
        <v>46</v>
      </c>
      <c r="F909" s="2">
        <v>830</v>
      </c>
      <c r="G909" s="102" t="s">
        <v>148</v>
      </c>
      <c r="H909" s="2">
        <v>3009</v>
      </c>
      <c r="I909" s="102" t="s">
        <v>887</v>
      </c>
      <c r="J909" s="102" t="s">
        <v>1439</v>
      </c>
      <c r="K909" s="102"/>
      <c r="L909" s="102" t="s">
        <v>2294</v>
      </c>
      <c r="M909" s="102" t="s">
        <v>2618</v>
      </c>
      <c r="N909" s="102" t="s">
        <v>2296</v>
      </c>
      <c r="O909" s="1" t="b">
        <v>0</v>
      </c>
      <c r="P909" s="102" t="s">
        <v>2387</v>
      </c>
      <c r="Q909" s="102" t="s">
        <v>167</v>
      </c>
      <c r="R909" s="104">
        <v>2218.3200000000002</v>
      </c>
      <c r="S909" s="105">
        <v>457193.92</v>
      </c>
      <c r="T909" s="102" t="s">
        <v>2297</v>
      </c>
      <c r="U909" s="104">
        <v>1996.48</v>
      </c>
      <c r="V909" s="1"/>
      <c r="W909" s="106" t="s">
        <v>2302</v>
      </c>
      <c r="X909" s="5">
        <v>43945.573136574072</v>
      </c>
      <c r="Y909" s="133">
        <f t="shared" si="14"/>
        <v>830</v>
      </c>
    </row>
    <row r="910" spans="1:25" x14ac:dyDescent="0.3">
      <c r="A910" s="107">
        <v>1088</v>
      </c>
      <c r="B910" s="108" t="s">
        <v>255</v>
      </c>
      <c r="C910" s="109">
        <v>43928.423784722225</v>
      </c>
      <c r="D910" s="108" t="s">
        <v>254</v>
      </c>
      <c r="E910" s="108" t="s">
        <v>46</v>
      </c>
      <c r="F910" s="110">
        <v>1218</v>
      </c>
      <c r="G910" s="108" t="s">
        <v>85</v>
      </c>
      <c r="H910" s="110">
        <v>645</v>
      </c>
      <c r="I910" s="108" t="s">
        <v>887</v>
      </c>
      <c r="J910" s="108" t="s">
        <v>654</v>
      </c>
      <c r="K910" s="108"/>
      <c r="L910" s="108" t="s">
        <v>2294</v>
      </c>
      <c r="M910" s="108"/>
      <c r="N910" s="108" t="s">
        <v>2296</v>
      </c>
      <c r="O910" s="111" t="b">
        <v>0</v>
      </c>
      <c r="P910" s="108" t="s">
        <v>2357</v>
      </c>
      <c r="Q910" s="108" t="s">
        <v>32</v>
      </c>
      <c r="R910" s="112">
        <v>4334.3500000000004</v>
      </c>
      <c r="S910" s="113">
        <v>992566.15</v>
      </c>
      <c r="T910" s="108" t="s">
        <v>2297</v>
      </c>
      <c r="U910" s="112">
        <v>4334.3500000000004</v>
      </c>
      <c r="V910" s="111"/>
      <c r="W910" s="114" t="s">
        <v>2302</v>
      </c>
      <c r="X910" s="115">
        <v>43964.614965277775</v>
      </c>
      <c r="Y910" s="133">
        <f t="shared" si="14"/>
        <v>1218</v>
      </c>
    </row>
    <row r="911" spans="1:25" x14ac:dyDescent="0.3">
      <c r="A911" s="101">
        <v>1089</v>
      </c>
      <c r="B911" s="102" t="s">
        <v>341</v>
      </c>
      <c r="C911" s="103">
        <v>43928.634340277778</v>
      </c>
      <c r="D911" s="102" t="s">
        <v>339</v>
      </c>
      <c r="E911" s="102" t="s">
        <v>46</v>
      </c>
      <c r="F911" s="2">
        <v>1379</v>
      </c>
      <c r="G911" s="102" t="s">
        <v>477</v>
      </c>
      <c r="H911" s="2">
        <v>393</v>
      </c>
      <c r="I911" s="102" t="s">
        <v>887</v>
      </c>
      <c r="J911" s="102" t="s">
        <v>663</v>
      </c>
      <c r="K911" s="102"/>
      <c r="L911" s="102" t="s">
        <v>2307</v>
      </c>
      <c r="M911" s="102"/>
      <c r="N911" s="102" t="s">
        <v>2296</v>
      </c>
      <c r="O911" s="1" t="b">
        <v>0</v>
      </c>
      <c r="P911" s="102" t="s">
        <v>2357</v>
      </c>
      <c r="Q911" s="102" t="s">
        <v>32</v>
      </c>
      <c r="R911" s="104">
        <v>765.7</v>
      </c>
      <c r="S911" s="105">
        <v>140276.24</v>
      </c>
      <c r="T911" s="102" t="s">
        <v>2297</v>
      </c>
      <c r="U911" s="104">
        <v>612.55999999999995</v>
      </c>
      <c r="V911" s="1"/>
      <c r="W911" s="106" t="s">
        <v>2302</v>
      </c>
      <c r="X911" s="5">
        <v>43976.845983796295</v>
      </c>
      <c r="Y911" s="133">
        <f t="shared" si="14"/>
        <v>1379</v>
      </c>
    </row>
    <row r="912" spans="1:25" x14ac:dyDescent="0.3">
      <c r="A912" s="107">
        <v>1090</v>
      </c>
      <c r="B912" s="108" t="s">
        <v>287</v>
      </c>
      <c r="C912" s="109">
        <v>43929.761828703704</v>
      </c>
      <c r="D912" s="108" t="s">
        <v>286</v>
      </c>
      <c r="E912" s="108" t="s">
        <v>286</v>
      </c>
      <c r="F912" s="110">
        <v>1258</v>
      </c>
      <c r="G912" s="108" t="s">
        <v>427</v>
      </c>
      <c r="H912" s="110">
        <v>450</v>
      </c>
      <c r="I912" s="108" t="s">
        <v>887</v>
      </c>
      <c r="J912" s="108" t="s">
        <v>654</v>
      </c>
      <c r="K912" s="108"/>
      <c r="L912" s="108" t="s">
        <v>2294</v>
      </c>
      <c r="M912" s="108" t="s">
        <v>2595</v>
      </c>
      <c r="N912" s="108" t="s">
        <v>2296</v>
      </c>
      <c r="O912" s="111" t="b">
        <v>0</v>
      </c>
      <c r="P912" s="108" t="s">
        <v>2321</v>
      </c>
      <c r="Q912" s="108" t="s">
        <v>32</v>
      </c>
      <c r="R912" s="112">
        <v>2282.98</v>
      </c>
      <c r="S912" s="113">
        <v>522802.42</v>
      </c>
      <c r="T912" s="108" t="s">
        <v>2297</v>
      </c>
      <c r="U912" s="112">
        <v>2282.98</v>
      </c>
      <c r="V912" s="111"/>
      <c r="W912" s="114" t="s">
        <v>2302</v>
      </c>
      <c r="X912" s="115">
        <v>44015.459803240738</v>
      </c>
      <c r="Y912" s="133">
        <f t="shared" si="14"/>
        <v>1258</v>
      </c>
    </row>
    <row r="913" spans="1:25" x14ac:dyDescent="0.3">
      <c r="A913" s="107">
        <v>1091</v>
      </c>
      <c r="B913" s="108" t="s">
        <v>87</v>
      </c>
      <c r="C913" s="109">
        <v>43929.971944444442</v>
      </c>
      <c r="D913" s="108" t="s">
        <v>292</v>
      </c>
      <c r="E913" s="108" t="s">
        <v>292</v>
      </c>
      <c r="F913" s="110">
        <v>1267</v>
      </c>
      <c r="G913" s="108" t="s">
        <v>39</v>
      </c>
      <c r="H913" s="110">
        <v>781</v>
      </c>
      <c r="I913" s="108" t="s">
        <v>887</v>
      </c>
      <c r="J913" s="108" t="s">
        <v>756</v>
      </c>
      <c r="K913" s="108"/>
      <c r="L913" s="108" t="s">
        <v>2307</v>
      </c>
      <c r="M913" s="108" t="s">
        <v>4661</v>
      </c>
      <c r="N913" s="108" t="s">
        <v>2296</v>
      </c>
      <c r="O913" s="111" t="b">
        <v>0</v>
      </c>
      <c r="P913" s="108" t="s">
        <v>2357</v>
      </c>
      <c r="Q913" s="108" t="s">
        <v>32</v>
      </c>
      <c r="R913" s="112">
        <v>13043.09</v>
      </c>
      <c r="S913" s="113">
        <v>2986867.61</v>
      </c>
      <c r="T913" s="108" t="s">
        <v>2297</v>
      </c>
      <c r="U913" s="112">
        <v>13043.09</v>
      </c>
      <c r="V913" s="111"/>
      <c r="W913" s="114" t="s">
        <v>2302</v>
      </c>
      <c r="X913" s="115">
        <v>44043.859270833331</v>
      </c>
      <c r="Y913" s="133">
        <f t="shared" si="14"/>
        <v>1267</v>
      </c>
    </row>
    <row r="914" spans="1:25" x14ac:dyDescent="0.3">
      <c r="A914" s="101">
        <v>1092</v>
      </c>
      <c r="B914" s="102" t="s">
        <v>193</v>
      </c>
      <c r="C914" s="103">
        <v>43934.457986111112</v>
      </c>
      <c r="D914" s="102" t="s">
        <v>1954</v>
      </c>
      <c r="E914" s="102" t="s">
        <v>1954</v>
      </c>
      <c r="F914" s="2">
        <v>1256</v>
      </c>
      <c r="G914" s="102" t="s">
        <v>148</v>
      </c>
      <c r="H914" s="2">
        <v>748.1</v>
      </c>
      <c r="I914" s="102" t="s">
        <v>80</v>
      </c>
      <c r="J914" s="102" t="s">
        <v>178</v>
      </c>
      <c r="K914" s="102"/>
      <c r="L914" s="102" t="s">
        <v>2307</v>
      </c>
      <c r="M914" s="102"/>
      <c r="N914" s="102" t="s">
        <v>2296</v>
      </c>
      <c r="O914" s="1" t="b">
        <v>0</v>
      </c>
      <c r="P914" s="102" t="s">
        <v>2532</v>
      </c>
      <c r="Q914" s="102" t="s">
        <v>2533</v>
      </c>
      <c r="R914" s="104">
        <v>0</v>
      </c>
      <c r="S914" s="105">
        <v>387315</v>
      </c>
      <c r="T914" s="102" t="s">
        <v>2534</v>
      </c>
      <c r="U914" s="104">
        <v>2869</v>
      </c>
      <c r="V914" s="1"/>
      <c r="W914" s="106" t="s">
        <v>2302</v>
      </c>
      <c r="X914" s="5">
        <v>43963.735185185185</v>
      </c>
      <c r="Y914" s="133">
        <f t="shared" si="14"/>
        <v>1256</v>
      </c>
    </row>
    <row r="915" spans="1:25" x14ac:dyDescent="0.3">
      <c r="A915" s="107">
        <v>1093</v>
      </c>
      <c r="B915" s="108" t="s">
        <v>193</v>
      </c>
      <c r="C915" s="109">
        <v>43934.460532407407</v>
      </c>
      <c r="D915" s="108" t="s">
        <v>2194</v>
      </c>
      <c r="E915" s="108" t="s">
        <v>2194</v>
      </c>
      <c r="F915" s="110">
        <v>1485</v>
      </c>
      <c r="G915" s="108" t="s">
        <v>148</v>
      </c>
      <c r="H915" s="110">
        <v>637</v>
      </c>
      <c r="I915" s="108" t="s">
        <v>80</v>
      </c>
      <c r="J915" s="108" t="s">
        <v>756</v>
      </c>
      <c r="K915" s="108"/>
      <c r="L915" s="108" t="s">
        <v>2294</v>
      </c>
      <c r="M915" s="108"/>
      <c r="N915" s="108" t="s">
        <v>2296</v>
      </c>
      <c r="O915" s="111" t="b">
        <v>0</v>
      </c>
      <c r="P915" s="108" t="s">
        <v>2532</v>
      </c>
      <c r="Q915" s="108" t="s">
        <v>2533</v>
      </c>
      <c r="R915" s="112">
        <v>0</v>
      </c>
      <c r="S915" s="113">
        <v>658125</v>
      </c>
      <c r="T915" s="108" t="s">
        <v>2534</v>
      </c>
      <c r="U915" s="112">
        <v>4875</v>
      </c>
      <c r="V915" s="111"/>
      <c r="W915" s="114" t="s">
        <v>2302</v>
      </c>
      <c r="X915" s="115">
        <v>43959.750833333332</v>
      </c>
      <c r="Y915" s="133">
        <f t="shared" si="14"/>
        <v>1485</v>
      </c>
    </row>
    <row r="916" spans="1:25" x14ac:dyDescent="0.3">
      <c r="A916" s="107">
        <v>1094</v>
      </c>
      <c r="B916" s="108" t="s">
        <v>144</v>
      </c>
      <c r="C916" s="109">
        <v>43936.481249999997</v>
      </c>
      <c r="D916" s="108" t="s">
        <v>774</v>
      </c>
      <c r="E916" s="108" t="s">
        <v>46</v>
      </c>
      <c r="F916" s="110">
        <v>125</v>
      </c>
      <c r="G916" s="108" t="s">
        <v>55</v>
      </c>
      <c r="H916" s="110">
        <v>985</v>
      </c>
      <c r="I916" s="108" t="s">
        <v>887</v>
      </c>
      <c r="J916" s="108" t="s">
        <v>2293</v>
      </c>
      <c r="K916" s="108"/>
      <c r="L916" s="108" t="s">
        <v>2294</v>
      </c>
      <c r="M916" s="108" t="s">
        <v>2620</v>
      </c>
      <c r="N916" s="108" t="s">
        <v>2296</v>
      </c>
      <c r="O916" s="111" t="b">
        <v>1</v>
      </c>
      <c r="P916" s="108" t="s">
        <v>2462</v>
      </c>
      <c r="Q916" s="108"/>
      <c r="R916" s="112">
        <v>0</v>
      </c>
      <c r="S916" s="113">
        <v>0</v>
      </c>
      <c r="T916" s="108"/>
      <c r="U916" s="112">
        <v>0</v>
      </c>
      <c r="V916" s="111"/>
      <c r="W916" s="114" t="s">
        <v>2328</v>
      </c>
      <c r="X916" s="115">
        <v>43979.636782407404</v>
      </c>
      <c r="Y916" s="133">
        <f t="shared" si="14"/>
        <v>125</v>
      </c>
    </row>
    <row r="917" spans="1:25" x14ac:dyDescent="0.3">
      <c r="A917" s="101">
        <v>1095</v>
      </c>
      <c r="B917" s="102" t="s">
        <v>267</v>
      </c>
      <c r="C917" s="103">
        <v>43938.35832175926</v>
      </c>
      <c r="D917" s="102" t="s">
        <v>2162</v>
      </c>
      <c r="E917" s="102" t="s">
        <v>2162</v>
      </c>
      <c r="F917" s="2">
        <v>1461</v>
      </c>
      <c r="G917" s="102" t="s">
        <v>39</v>
      </c>
      <c r="H917" s="2">
        <v>942</v>
      </c>
      <c r="I917" s="102" t="s">
        <v>887</v>
      </c>
      <c r="J917" s="102" t="s">
        <v>756</v>
      </c>
      <c r="K917" s="102"/>
      <c r="L917" s="102" t="s">
        <v>2307</v>
      </c>
      <c r="M917" s="102"/>
      <c r="N917" s="102" t="s">
        <v>2296</v>
      </c>
      <c r="O917" s="1" t="b">
        <v>0</v>
      </c>
      <c r="P917" s="102" t="s">
        <v>2343</v>
      </c>
      <c r="Q917" s="102" t="s">
        <v>167</v>
      </c>
      <c r="R917" s="104">
        <v>60</v>
      </c>
      <c r="S917" s="105">
        <v>13740</v>
      </c>
      <c r="T917" s="102" t="s">
        <v>2297</v>
      </c>
      <c r="U917" s="104">
        <v>60</v>
      </c>
      <c r="V917" s="1"/>
      <c r="W917" s="106" t="s">
        <v>2302</v>
      </c>
      <c r="X917" s="5">
        <v>43977.608773148146</v>
      </c>
      <c r="Y917" s="133">
        <f t="shared" si="14"/>
        <v>1461</v>
      </c>
    </row>
    <row r="918" spans="1:25" x14ac:dyDescent="0.3">
      <c r="A918" s="101">
        <v>1096</v>
      </c>
      <c r="B918" s="102" t="s">
        <v>157</v>
      </c>
      <c r="C918" s="103">
        <v>43938.73033564815</v>
      </c>
      <c r="D918" s="102" t="s">
        <v>466</v>
      </c>
      <c r="E918" s="102" t="s">
        <v>466</v>
      </c>
      <c r="F918" s="2">
        <v>458</v>
      </c>
      <c r="G918" s="102" t="s">
        <v>85</v>
      </c>
      <c r="H918" s="2">
        <v>893</v>
      </c>
      <c r="I918" s="102" t="s">
        <v>887</v>
      </c>
      <c r="J918" s="102" t="s">
        <v>654</v>
      </c>
      <c r="K918" s="102"/>
      <c r="L918" s="102" t="s">
        <v>2307</v>
      </c>
      <c r="M918" s="102"/>
      <c r="N918" s="102" t="s">
        <v>2296</v>
      </c>
      <c r="O918" s="1" t="b">
        <v>0</v>
      </c>
      <c r="P918" s="102" t="s">
        <v>2371</v>
      </c>
      <c r="Q918" s="102" t="s">
        <v>32</v>
      </c>
      <c r="R918" s="104">
        <v>4174.3</v>
      </c>
      <c r="S918" s="105">
        <v>955914.7</v>
      </c>
      <c r="T918" s="102" t="s">
        <v>2297</v>
      </c>
      <c r="U918" s="104">
        <v>4174.3</v>
      </c>
      <c r="V918" s="1"/>
      <c r="W918" s="106" t="s">
        <v>2302</v>
      </c>
      <c r="X918" s="5">
        <v>44027.657106481478</v>
      </c>
      <c r="Y918" s="133">
        <f t="shared" si="14"/>
        <v>458</v>
      </c>
    </row>
    <row r="919" spans="1:25" x14ac:dyDescent="0.3">
      <c r="A919" s="101">
        <v>1097</v>
      </c>
      <c r="B919" s="102" t="s">
        <v>341</v>
      </c>
      <c r="C919" s="103">
        <v>43938.814027777778</v>
      </c>
      <c r="D919" s="102" t="s">
        <v>344</v>
      </c>
      <c r="E919" s="102" t="s">
        <v>344</v>
      </c>
      <c r="F919" s="2">
        <v>1380</v>
      </c>
      <c r="G919" s="102" t="s">
        <v>477</v>
      </c>
      <c r="H919" s="2">
        <v>687</v>
      </c>
      <c r="I919" s="102" t="s">
        <v>887</v>
      </c>
      <c r="J919" s="102" t="s">
        <v>663</v>
      </c>
      <c r="K919" s="102"/>
      <c r="L919" s="102" t="s">
        <v>2307</v>
      </c>
      <c r="M919" s="102"/>
      <c r="N919" s="102" t="s">
        <v>2296</v>
      </c>
      <c r="O919" s="1" t="b">
        <v>0</v>
      </c>
      <c r="P919" s="102" t="s">
        <v>2357</v>
      </c>
      <c r="Q919" s="102" t="s">
        <v>32</v>
      </c>
      <c r="R919" s="104">
        <v>1259.68</v>
      </c>
      <c r="S919" s="105">
        <v>230770.17</v>
      </c>
      <c r="T919" s="102" t="s">
        <v>2297</v>
      </c>
      <c r="U919" s="104">
        <v>1007.73</v>
      </c>
      <c r="V919" s="1"/>
      <c r="W919" s="106" t="s">
        <v>2302</v>
      </c>
      <c r="X919" s="5">
        <v>44020.675104166665</v>
      </c>
      <c r="Y919" s="133">
        <f t="shared" si="14"/>
        <v>1380</v>
      </c>
    </row>
    <row r="920" spans="1:25" x14ac:dyDescent="0.3">
      <c r="A920" s="101">
        <v>1100</v>
      </c>
      <c r="B920" s="102" t="s">
        <v>126</v>
      </c>
      <c r="C920" s="103">
        <v>43941.590810185182</v>
      </c>
      <c r="D920" s="102" t="s">
        <v>164</v>
      </c>
      <c r="E920" s="102" t="s">
        <v>164</v>
      </c>
      <c r="F920" s="2">
        <v>1077</v>
      </c>
      <c r="G920" s="102" t="s">
        <v>148</v>
      </c>
      <c r="H920" s="2">
        <v>700</v>
      </c>
      <c r="I920" s="102" t="s">
        <v>887</v>
      </c>
      <c r="J920" s="102" t="s">
        <v>1439</v>
      </c>
      <c r="K920" s="102"/>
      <c r="L920" s="102" t="s">
        <v>2294</v>
      </c>
      <c r="M920" s="102" t="s">
        <v>2591</v>
      </c>
      <c r="N920" s="102" t="s">
        <v>2296</v>
      </c>
      <c r="O920" s="1" t="b">
        <v>0</v>
      </c>
      <c r="P920" s="102" t="s">
        <v>2387</v>
      </c>
      <c r="Q920" s="102" t="s">
        <v>32</v>
      </c>
      <c r="R920" s="104">
        <v>-24.82</v>
      </c>
      <c r="S920" s="105">
        <v>-4545.6499999999996</v>
      </c>
      <c r="T920" s="102" t="s">
        <v>2297</v>
      </c>
      <c r="U920" s="104">
        <v>-19.850000000000001</v>
      </c>
      <c r="V920" s="1"/>
      <c r="W920" s="106" t="s">
        <v>2302</v>
      </c>
      <c r="X920" s="5">
        <v>44018.642893518518</v>
      </c>
      <c r="Y920" s="133">
        <f t="shared" si="14"/>
        <v>1077</v>
      </c>
    </row>
    <row r="921" spans="1:25" x14ac:dyDescent="0.3">
      <c r="A921" s="101">
        <v>1102</v>
      </c>
      <c r="B921" s="102" t="s">
        <v>131</v>
      </c>
      <c r="C921" s="103">
        <v>43941.832650462966</v>
      </c>
      <c r="D921" s="102" t="s">
        <v>353</v>
      </c>
      <c r="E921" s="102" t="s">
        <v>46</v>
      </c>
      <c r="F921" s="2">
        <v>1498</v>
      </c>
      <c r="G921" s="102" t="s">
        <v>85</v>
      </c>
      <c r="H921" s="2">
        <v>81</v>
      </c>
      <c r="I921" s="102" t="s">
        <v>887</v>
      </c>
      <c r="J921" s="102" t="s">
        <v>756</v>
      </c>
      <c r="K921" s="102"/>
      <c r="L921" s="102" t="s">
        <v>2307</v>
      </c>
      <c r="M921" s="102"/>
      <c r="N921" s="102" t="s">
        <v>2296</v>
      </c>
      <c r="O921" s="1" t="b">
        <v>0</v>
      </c>
      <c r="P921" s="102" t="s">
        <v>2357</v>
      </c>
      <c r="Q921" s="102" t="s">
        <v>167</v>
      </c>
      <c r="R921" s="104">
        <v>365</v>
      </c>
      <c r="S921" s="105">
        <v>0</v>
      </c>
      <c r="T921" s="102" t="s">
        <v>2455</v>
      </c>
      <c r="U921" s="104">
        <v>0</v>
      </c>
      <c r="V921" s="1"/>
      <c r="W921" s="106" t="s">
        <v>2302</v>
      </c>
      <c r="X921" s="5">
        <v>44011.631574074076</v>
      </c>
      <c r="Y921" s="133">
        <f t="shared" si="14"/>
        <v>1498</v>
      </c>
    </row>
    <row r="922" spans="1:25" x14ac:dyDescent="0.3">
      <c r="A922" s="101">
        <v>1103</v>
      </c>
      <c r="B922" s="102" t="s">
        <v>297</v>
      </c>
      <c r="C922" s="103">
        <v>43941.996087962965</v>
      </c>
      <c r="D922" s="102" t="s">
        <v>2099</v>
      </c>
      <c r="E922" s="102" t="s">
        <v>2099</v>
      </c>
      <c r="F922" s="2">
        <v>1381</v>
      </c>
      <c r="G922" s="102" t="s">
        <v>477</v>
      </c>
      <c r="H922" s="2">
        <v>798</v>
      </c>
      <c r="I922" s="102" t="s">
        <v>887</v>
      </c>
      <c r="J922" s="102" t="s">
        <v>654</v>
      </c>
      <c r="K922" s="102"/>
      <c r="L922" s="102" t="s">
        <v>2294</v>
      </c>
      <c r="M922" s="102" t="s">
        <v>2606</v>
      </c>
      <c r="N922" s="102" t="s">
        <v>2296</v>
      </c>
      <c r="O922" s="1" t="b">
        <v>0</v>
      </c>
      <c r="P922" s="102" t="s">
        <v>2387</v>
      </c>
      <c r="Q922" s="102" t="s">
        <v>32</v>
      </c>
      <c r="R922" s="104">
        <v>397</v>
      </c>
      <c r="S922" s="105">
        <v>0</v>
      </c>
      <c r="T922" s="102" t="s">
        <v>2455</v>
      </c>
      <c r="U922" s="104">
        <v>0</v>
      </c>
      <c r="V922" s="1"/>
      <c r="W922" s="106" t="s">
        <v>2302</v>
      </c>
      <c r="X922" s="5">
        <v>43963.932442129626</v>
      </c>
      <c r="Y922" s="133">
        <f t="shared" si="14"/>
        <v>1381</v>
      </c>
    </row>
    <row r="923" spans="1:25" x14ac:dyDescent="0.3">
      <c r="A923" s="107">
        <v>1104</v>
      </c>
      <c r="B923" s="108" t="s">
        <v>209</v>
      </c>
      <c r="C923" s="109">
        <v>43942.092905092592</v>
      </c>
      <c r="D923" s="108" t="s">
        <v>279</v>
      </c>
      <c r="E923" s="108" t="s">
        <v>279</v>
      </c>
      <c r="F923" s="110">
        <v>1253</v>
      </c>
      <c r="G923" s="108" t="s">
        <v>123</v>
      </c>
      <c r="H923" s="110">
        <v>802.1</v>
      </c>
      <c r="I923" s="108" t="s">
        <v>887</v>
      </c>
      <c r="J923" s="108" t="s">
        <v>663</v>
      </c>
      <c r="K923" s="108"/>
      <c r="L923" s="108" t="s">
        <v>2307</v>
      </c>
      <c r="M923" s="108"/>
      <c r="N923" s="108" t="s">
        <v>2296</v>
      </c>
      <c r="O923" s="111" t="b">
        <v>0</v>
      </c>
      <c r="P923" s="108" t="s">
        <v>2371</v>
      </c>
      <c r="Q923" s="108" t="s">
        <v>167</v>
      </c>
      <c r="R923" s="112">
        <v>160</v>
      </c>
      <c r="S923" s="113">
        <v>36640</v>
      </c>
      <c r="T923" s="108" t="s">
        <v>2297</v>
      </c>
      <c r="U923" s="112">
        <v>160</v>
      </c>
      <c r="V923" s="111"/>
      <c r="W923" s="114" t="s">
        <v>2302</v>
      </c>
      <c r="X923" s="115">
        <v>43987.635578703703</v>
      </c>
      <c r="Y923" s="133">
        <f t="shared" si="14"/>
        <v>1253</v>
      </c>
    </row>
    <row r="924" spans="1:25" x14ac:dyDescent="0.3">
      <c r="A924" s="101">
        <v>1105</v>
      </c>
      <c r="B924" s="1" t="s">
        <v>69</v>
      </c>
      <c r="C924" s="1">
        <v>43942.435810185183</v>
      </c>
      <c r="D924" s="1" t="s">
        <v>1706</v>
      </c>
      <c r="E924" s="1" t="s">
        <v>1706</v>
      </c>
      <c r="F924" s="2">
        <v>1023</v>
      </c>
      <c r="G924" s="1" t="s">
        <v>55</v>
      </c>
      <c r="H924" s="2">
        <v>752</v>
      </c>
      <c r="I924" s="1" t="s">
        <v>183</v>
      </c>
      <c r="J924" s="1" t="s">
        <v>654</v>
      </c>
      <c r="K924" s="1"/>
      <c r="L924" s="1" t="s">
        <v>2294</v>
      </c>
      <c r="M924" s="1" t="s">
        <v>2621</v>
      </c>
      <c r="N924" s="1" t="s">
        <v>2296</v>
      </c>
      <c r="O924" s="1" t="b">
        <v>0</v>
      </c>
      <c r="P924" s="1" t="s">
        <v>2373</v>
      </c>
      <c r="Q924" s="1"/>
      <c r="R924" s="1">
        <v>1546</v>
      </c>
      <c r="S924" s="1">
        <v>0</v>
      </c>
      <c r="T924" s="1"/>
      <c r="U924" s="1">
        <v>0</v>
      </c>
      <c r="V924" s="1"/>
      <c r="W924" s="1" t="s">
        <v>2302</v>
      </c>
      <c r="X924" s="5">
        <v>43944.574363425927</v>
      </c>
      <c r="Y924" s="133">
        <f t="shared" si="14"/>
        <v>1023</v>
      </c>
    </row>
    <row r="925" spans="1:25" x14ac:dyDescent="0.3">
      <c r="A925" s="101">
        <v>1106</v>
      </c>
      <c r="B925" s="102" t="s">
        <v>87</v>
      </c>
      <c r="C925" s="103">
        <v>43943.032268518517</v>
      </c>
      <c r="D925" s="102" t="s">
        <v>292</v>
      </c>
      <c r="E925" s="102" t="s">
        <v>292</v>
      </c>
      <c r="F925" s="2">
        <v>1267</v>
      </c>
      <c r="G925" s="102" t="s">
        <v>39</v>
      </c>
      <c r="H925" s="2">
        <v>781</v>
      </c>
      <c r="I925" s="102" t="s">
        <v>887</v>
      </c>
      <c r="J925" s="102" t="s">
        <v>756</v>
      </c>
      <c r="K925" s="102"/>
      <c r="L925" s="102" t="s">
        <v>2307</v>
      </c>
      <c r="M925" s="102"/>
      <c r="N925" s="102" t="s">
        <v>2296</v>
      </c>
      <c r="O925" s="1" t="b">
        <v>0</v>
      </c>
      <c r="P925" s="102" t="s">
        <v>2357</v>
      </c>
      <c r="Q925" s="102" t="s">
        <v>2319</v>
      </c>
      <c r="R925" s="104">
        <v>0</v>
      </c>
      <c r="S925" s="105">
        <v>0</v>
      </c>
      <c r="T925" s="102" t="s">
        <v>2487</v>
      </c>
      <c r="U925" s="104">
        <v>0</v>
      </c>
      <c r="V925" s="1"/>
      <c r="W925" s="106" t="s">
        <v>2328</v>
      </c>
      <c r="X925" s="5">
        <v>43984.761250000003</v>
      </c>
      <c r="Y925" s="133">
        <f t="shared" si="14"/>
        <v>1267</v>
      </c>
    </row>
    <row r="926" spans="1:25" x14ac:dyDescent="0.3">
      <c r="A926" s="107">
        <v>1107</v>
      </c>
      <c r="B926" s="108" t="s">
        <v>57</v>
      </c>
      <c r="C926" s="109">
        <v>43944.448738425926</v>
      </c>
      <c r="D926" s="108" t="s">
        <v>615</v>
      </c>
      <c r="E926" s="108" t="s">
        <v>615</v>
      </c>
      <c r="F926" s="110">
        <v>942</v>
      </c>
      <c r="G926" s="108" t="s">
        <v>55</v>
      </c>
      <c r="H926" s="110">
        <v>945</v>
      </c>
      <c r="I926" s="108" t="s">
        <v>887</v>
      </c>
      <c r="J926" s="108" t="s">
        <v>663</v>
      </c>
      <c r="K926" s="108"/>
      <c r="L926" s="108" t="s">
        <v>2294</v>
      </c>
      <c r="M926" s="108" t="s">
        <v>2622</v>
      </c>
      <c r="N926" s="108" t="s">
        <v>2296</v>
      </c>
      <c r="O926" s="111" t="b">
        <v>0</v>
      </c>
      <c r="P926" s="108" t="s">
        <v>2462</v>
      </c>
      <c r="Q926" s="108" t="s">
        <v>32</v>
      </c>
      <c r="R926" s="112">
        <v>8694.4</v>
      </c>
      <c r="S926" s="113">
        <v>1991017.6</v>
      </c>
      <c r="T926" s="108" t="s">
        <v>2297</v>
      </c>
      <c r="U926" s="112">
        <v>8694.4</v>
      </c>
      <c r="V926" s="111"/>
      <c r="W926" s="114" t="s">
        <v>2302</v>
      </c>
      <c r="X926" s="115">
        <v>44057.541956018518</v>
      </c>
      <c r="Y926" s="133">
        <f t="shared" si="14"/>
        <v>942</v>
      </c>
    </row>
    <row r="927" spans="1:25" x14ac:dyDescent="0.3">
      <c r="A927" s="101">
        <v>1108</v>
      </c>
      <c r="B927" s="1" t="s">
        <v>209</v>
      </c>
      <c r="C927" s="1">
        <v>43944.771643518521</v>
      </c>
      <c r="D927" s="1" t="s">
        <v>2091</v>
      </c>
      <c r="E927" s="1" t="s">
        <v>2091</v>
      </c>
      <c r="F927" s="2">
        <v>1373</v>
      </c>
      <c r="G927" s="1" t="s">
        <v>477</v>
      </c>
      <c r="H927" s="2">
        <v>623</v>
      </c>
      <c r="I927" s="1" t="s">
        <v>887</v>
      </c>
      <c r="J927" s="1" t="s">
        <v>654</v>
      </c>
      <c r="K927" s="1"/>
      <c r="L927" s="1" t="s">
        <v>2307</v>
      </c>
      <c r="M927" s="1"/>
      <c r="N927" s="1" t="s">
        <v>2296</v>
      </c>
      <c r="O927" s="1" t="b">
        <v>0</v>
      </c>
      <c r="P927" s="1" t="s">
        <v>2371</v>
      </c>
      <c r="Q927" s="1" t="s">
        <v>167</v>
      </c>
      <c r="R927" s="1">
        <v>114</v>
      </c>
      <c r="S927" s="1">
        <v>26106</v>
      </c>
      <c r="T927" s="1" t="s">
        <v>2297</v>
      </c>
      <c r="U927" s="1">
        <v>114</v>
      </c>
      <c r="V927" s="1"/>
      <c r="W927" s="1" t="s">
        <v>2302</v>
      </c>
      <c r="X927" s="5">
        <v>44006.647638888891</v>
      </c>
      <c r="Y927" s="133">
        <f t="shared" si="14"/>
        <v>1373</v>
      </c>
    </row>
    <row r="928" spans="1:25" x14ac:dyDescent="0.3">
      <c r="A928" s="107">
        <v>1109</v>
      </c>
      <c r="B928" s="108" t="s">
        <v>187</v>
      </c>
      <c r="C928" s="109">
        <v>43945.475624999999</v>
      </c>
      <c r="D928" s="108" t="s">
        <v>1790</v>
      </c>
      <c r="E928" s="108" t="s">
        <v>46</v>
      </c>
      <c r="F928" s="110">
        <v>1112</v>
      </c>
      <c r="G928" s="108" t="s">
        <v>39</v>
      </c>
      <c r="H928" s="110">
        <v>217</v>
      </c>
      <c r="I928" s="108" t="s">
        <v>6616</v>
      </c>
      <c r="J928" s="108" t="s">
        <v>756</v>
      </c>
      <c r="K928" s="108"/>
      <c r="L928" s="108" t="s">
        <v>2294</v>
      </c>
      <c r="M928" s="108" t="s">
        <v>2623</v>
      </c>
      <c r="N928" s="108" t="s">
        <v>2296</v>
      </c>
      <c r="O928" s="111" t="b">
        <v>1</v>
      </c>
      <c r="P928" s="108" t="s">
        <v>2466</v>
      </c>
      <c r="Q928" s="108" t="s">
        <v>63</v>
      </c>
      <c r="R928" s="112">
        <v>192</v>
      </c>
      <c r="S928" s="113">
        <v>0</v>
      </c>
      <c r="T928" s="108" t="s">
        <v>218</v>
      </c>
      <c r="U928" s="112">
        <v>0</v>
      </c>
      <c r="V928" s="111"/>
      <c r="W928" s="114" t="s">
        <v>2302</v>
      </c>
      <c r="X928" s="115">
        <v>43949.768067129633</v>
      </c>
      <c r="Y928" s="133">
        <f t="shared" si="14"/>
        <v>1112</v>
      </c>
    </row>
    <row r="929" spans="1:25" x14ac:dyDescent="0.3">
      <c r="A929" s="107">
        <v>1110</v>
      </c>
      <c r="B929" s="108" t="s">
        <v>131</v>
      </c>
      <c r="C929" s="109">
        <v>43945.719328703701</v>
      </c>
      <c r="D929" s="108" t="s">
        <v>2181</v>
      </c>
      <c r="E929" s="108" t="s">
        <v>46</v>
      </c>
      <c r="F929" s="110">
        <v>1474</v>
      </c>
      <c r="G929" s="108" t="s">
        <v>85</v>
      </c>
      <c r="H929" s="110">
        <v>81</v>
      </c>
      <c r="I929" s="108" t="s">
        <v>887</v>
      </c>
      <c r="J929" s="108" t="s">
        <v>756</v>
      </c>
      <c r="K929" s="108"/>
      <c r="L929" s="108" t="s">
        <v>2307</v>
      </c>
      <c r="M929" s="108"/>
      <c r="N929" s="108" t="s">
        <v>2296</v>
      </c>
      <c r="O929" s="111" t="b">
        <v>0</v>
      </c>
      <c r="P929" s="108" t="s">
        <v>2357</v>
      </c>
      <c r="Q929" s="108" t="s">
        <v>167</v>
      </c>
      <c r="R929" s="112">
        <v>219</v>
      </c>
      <c r="S929" s="113">
        <v>0</v>
      </c>
      <c r="T929" s="108" t="s">
        <v>2455</v>
      </c>
      <c r="U929" s="112">
        <v>0</v>
      </c>
      <c r="V929" s="111"/>
      <c r="W929" s="114" t="s">
        <v>2302</v>
      </c>
      <c r="X929" s="115">
        <v>44011.717418981483</v>
      </c>
      <c r="Y929" s="133">
        <f t="shared" si="14"/>
        <v>1474</v>
      </c>
    </row>
    <row r="930" spans="1:25" x14ac:dyDescent="0.3">
      <c r="A930" s="101">
        <v>1114</v>
      </c>
      <c r="B930" s="1" t="s">
        <v>126</v>
      </c>
      <c r="C930" s="1">
        <v>43949.576527777775</v>
      </c>
      <c r="D930" s="1" t="s">
        <v>2193</v>
      </c>
      <c r="E930" s="1" t="s">
        <v>2193</v>
      </c>
      <c r="F930" s="2">
        <v>1484</v>
      </c>
      <c r="G930" s="1" t="s">
        <v>123</v>
      </c>
      <c r="H930" s="2">
        <v>700</v>
      </c>
      <c r="I930" s="1" t="s">
        <v>887</v>
      </c>
      <c r="J930" s="1" t="s">
        <v>756</v>
      </c>
      <c r="K930" s="1"/>
      <c r="L930" s="1" t="s">
        <v>2294</v>
      </c>
      <c r="M930" s="1" t="s">
        <v>2624</v>
      </c>
      <c r="N930" s="1" t="s">
        <v>2296</v>
      </c>
      <c r="O930" s="1" t="b">
        <v>0</v>
      </c>
      <c r="P930" s="1" t="s">
        <v>2387</v>
      </c>
      <c r="Q930" s="1" t="s">
        <v>167</v>
      </c>
      <c r="R930" s="1">
        <v>112</v>
      </c>
      <c r="S930" s="1">
        <v>25648</v>
      </c>
      <c r="T930" s="1" t="s">
        <v>2297</v>
      </c>
      <c r="U930" s="1">
        <v>112</v>
      </c>
      <c r="V930" s="1">
        <v>1</v>
      </c>
      <c r="W930" s="1" t="s">
        <v>2302</v>
      </c>
      <c r="X930" s="5">
        <v>43964.52516203704</v>
      </c>
      <c r="Y930" s="133">
        <f t="shared" si="14"/>
        <v>1484</v>
      </c>
    </row>
    <row r="931" spans="1:25" x14ac:dyDescent="0.3">
      <c r="A931" s="107">
        <v>1115</v>
      </c>
      <c r="B931" s="108" t="s">
        <v>117</v>
      </c>
      <c r="C931" s="109">
        <v>43949.634282407409</v>
      </c>
      <c r="D931" s="108" t="s">
        <v>1571</v>
      </c>
      <c r="E931" s="108" t="s">
        <v>1571</v>
      </c>
      <c r="F931" s="110">
        <v>868</v>
      </c>
      <c r="G931" s="108" t="s">
        <v>85</v>
      </c>
      <c r="H931" s="110">
        <v>478</v>
      </c>
      <c r="I931" s="108" t="s">
        <v>887</v>
      </c>
      <c r="J931" s="108" t="s">
        <v>654</v>
      </c>
      <c r="K931" s="108"/>
      <c r="L931" s="108" t="s">
        <v>2294</v>
      </c>
      <c r="M931" s="108"/>
      <c r="N931" s="108" t="s">
        <v>2296</v>
      </c>
      <c r="O931" s="111" t="b">
        <v>0</v>
      </c>
      <c r="P931" s="108" t="s">
        <v>2371</v>
      </c>
      <c r="Q931" s="108" t="s">
        <v>32</v>
      </c>
      <c r="R931" s="112">
        <v>64638.67</v>
      </c>
      <c r="S931" s="113">
        <v>14802255.43</v>
      </c>
      <c r="T931" s="108" t="s">
        <v>2297</v>
      </c>
      <c r="U931" s="112">
        <v>64638.67</v>
      </c>
      <c r="V931" s="111"/>
      <c r="W931" s="114" t="s">
        <v>2302</v>
      </c>
      <c r="X931" s="115">
        <v>44075.78533564815</v>
      </c>
      <c r="Y931" s="133">
        <f t="shared" si="14"/>
        <v>868</v>
      </c>
    </row>
    <row r="932" spans="1:25" x14ac:dyDescent="0.3">
      <c r="A932" s="101">
        <v>1116</v>
      </c>
      <c r="B932" s="1" t="s">
        <v>157</v>
      </c>
      <c r="C932" s="1">
        <v>43950.353344907409</v>
      </c>
      <c r="D932" s="1" t="s">
        <v>2060</v>
      </c>
      <c r="E932" s="1" t="s">
        <v>2060</v>
      </c>
      <c r="F932" s="2">
        <v>1352</v>
      </c>
      <c r="G932" s="1" t="s">
        <v>85</v>
      </c>
      <c r="H932" s="2">
        <v>843</v>
      </c>
      <c r="I932" s="1" t="s">
        <v>887</v>
      </c>
      <c r="J932" s="1" t="s">
        <v>663</v>
      </c>
      <c r="K932" s="1"/>
      <c r="L932" s="1" t="s">
        <v>2307</v>
      </c>
      <c r="M932" s="1"/>
      <c r="N932" s="1" t="s">
        <v>2296</v>
      </c>
      <c r="O932" s="1" t="b">
        <v>0</v>
      </c>
      <c r="P932" s="1" t="s">
        <v>2371</v>
      </c>
      <c r="Q932" s="1" t="s">
        <v>167</v>
      </c>
      <c r="R932" s="1">
        <v>13119.5</v>
      </c>
      <c r="S932" s="1">
        <v>3004365.5</v>
      </c>
      <c r="T932" s="1" t="s">
        <v>2297</v>
      </c>
      <c r="U932" s="1">
        <v>13119.5</v>
      </c>
      <c r="V932" s="1"/>
      <c r="W932" s="1"/>
      <c r="X932" s="5">
        <v>44092.750486111108</v>
      </c>
      <c r="Y932" s="133">
        <f t="shared" si="14"/>
        <v>1352</v>
      </c>
    </row>
    <row r="933" spans="1:25" x14ac:dyDescent="0.3">
      <c r="A933" s="107">
        <v>1117</v>
      </c>
      <c r="B933" s="108" t="s">
        <v>117</v>
      </c>
      <c r="C933" s="109">
        <v>43950.538055555553</v>
      </c>
      <c r="D933" s="108" t="s">
        <v>1826</v>
      </c>
      <c r="E933" s="108" t="s">
        <v>1826</v>
      </c>
      <c r="F933" s="110">
        <v>1142</v>
      </c>
      <c r="G933" s="108" t="s">
        <v>85</v>
      </c>
      <c r="H933" s="110">
        <v>893.1</v>
      </c>
      <c r="I933" s="108" t="s">
        <v>80</v>
      </c>
      <c r="J933" s="108" t="s">
        <v>756</v>
      </c>
      <c r="K933" s="108"/>
      <c r="L933" s="108" t="s">
        <v>2307</v>
      </c>
      <c r="M933" s="108"/>
      <c r="N933" s="108" t="s">
        <v>2296</v>
      </c>
      <c r="O933" s="111" t="b">
        <v>0</v>
      </c>
      <c r="P933" s="108" t="s">
        <v>2532</v>
      </c>
      <c r="Q933" s="108" t="s">
        <v>2533</v>
      </c>
      <c r="R933" s="112">
        <v>0</v>
      </c>
      <c r="S933" s="113">
        <v>205875</v>
      </c>
      <c r="T933" s="108" t="s">
        <v>2534</v>
      </c>
      <c r="U933" s="112">
        <v>1525</v>
      </c>
      <c r="V933" s="111"/>
      <c r="W933" s="114" t="s">
        <v>2302</v>
      </c>
      <c r="X933" s="115">
        <v>43997.593900462962</v>
      </c>
      <c r="Y933" s="133">
        <f t="shared" si="14"/>
        <v>1142</v>
      </c>
    </row>
    <row r="934" spans="1:25" x14ac:dyDescent="0.3">
      <c r="A934" s="101">
        <v>1118</v>
      </c>
      <c r="B934" s="102" t="s">
        <v>105</v>
      </c>
      <c r="C934" s="103">
        <v>43951.778657407405</v>
      </c>
      <c r="D934" s="102" t="s">
        <v>2173</v>
      </c>
      <c r="E934" s="102" t="s">
        <v>2173</v>
      </c>
      <c r="F934" s="2">
        <v>1467</v>
      </c>
      <c r="G934" s="102" t="s">
        <v>85</v>
      </c>
      <c r="H934" s="2">
        <v>787</v>
      </c>
      <c r="I934" s="102" t="s">
        <v>887</v>
      </c>
      <c r="J934" s="102" t="s">
        <v>756</v>
      </c>
      <c r="K934" s="102"/>
      <c r="L934" s="102" t="s">
        <v>2294</v>
      </c>
      <c r="M934" s="102" t="s">
        <v>4662</v>
      </c>
      <c r="N934" s="102" t="s">
        <v>2296</v>
      </c>
      <c r="O934" s="1" t="b">
        <v>0</v>
      </c>
      <c r="P934" s="102" t="s">
        <v>2387</v>
      </c>
      <c r="Q934" s="102" t="s">
        <v>167</v>
      </c>
      <c r="R934" s="104">
        <v>1216</v>
      </c>
      <c r="S934" s="105">
        <v>278464</v>
      </c>
      <c r="T934" s="102" t="s">
        <v>2297</v>
      </c>
      <c r="U934" s="104">
        <v>1216</v>
      </c>
      <c r="V934" s="1"/>
      <c r="W934" s="106" t="s">
        <v>2302</v>
      </c>
      <c r="X934" s="5">
        <v>43997.747650462959</v>
      </c>
      <c r="Y934" s="133">
        <f t="shared" si="14"/>
        <v>1467</v>
      </c>
    </row>
    <row r="935" spans="1:25" x14ac:dyDescent="0.3">
      <c r="A935" s="101">
        <v>1119</v>
      </c>
      <c r="B935" s="1" t="s">
        <v>87</v>
      </c>
      <c r="C935" s="1">
        <v>43951.921759259261</v>
      </c>
      <c r="D935" s="1" t="s">
        <v>350</v>
      </c>
      <c r="E935" s="1" t="s">
        <v>350</v>
      </c>
      <c r="F935" s="2">
        <v>1401</v>
      </c>
      <c r="G935" s="1" t="s">
        <v>39</v>
      </c>
      <c r="H935" s="2">
        <v>914</v>
      </c>
      <c r="I935" s="1" t="s">
        <v>887</v>
      </c>
      <c r="J935" s="1" t="s">
        <v>756</v>
      </c>
      <c r="K935" s="1"/>
      <c r="L935" s="1" t="s">
        <v>2307</v>
      </c>
      <c r="M935" s="1"/>
      <c r="N935" s="1" t="s">
        <v>2296</v>
      </c>
      <c r="O935" s="1" t="b">
        <v>0</v>
      </c>
      <c r="P935" s="1" t="s">
        <v>2357</v>
      </c>
      <c r="Q935" s="1" t="s">
        <v>32</v>
      </c>
      <c r="R935" s="1">
        <v>4673.3</v>
      </c>
      <c r="S935" s="1">
        <v>1070185.7</v>
      </c>
      <c r="T935" s="1" t="s">
        <v>2297</v>
      </c>
      <c r="U935" s="1">
        <v>4673.3</v>
      </c>
      <c r="V935" s="1"/>
      <c r="W935" s="1" t="s">
        <v>2302</v>
      </c>
      <c r="X935" s="5">
        <v>43993.418298611112</v>
      </c>
      <c r="Y935" s="133">
        <f t="shared" si="14"/>
        <v>1401</v>
      </c>
    </row>
    <row r="936" spans="1:25" x14ac:dyDescent="0.3">
      <c r="A936" s="107">
        <v>1120</v>
      </c>
      <c r="B936" s="108" t="s">
        <v>287</v>
      </c>
      <c r="C936" s="109">
        <v>43955.756932870368</v>
      </c>
      <c r="D936" s="108" t="s">
        <v>4520</v>
      </c>
      <c r="E936" s="108" t="s">
        <v>4520</v>
      </c>
      <c r="F936" s="110">
        <v>1491</v>
      </c>
      <c r="G936" s="108" t="s">
        <v>427</v>
      </c>
      <c r="H936" s="110">
        <v>212</v>
      </c>
      <c r="I936" s="108" t="s">
        <v>887</v>
      </c>
      <c r="J936" s="108" t="s">
        <v>756</v>
      </c>
      <c r="K936" s="108"/>
      <c r="L936" s="108" t="s">
        <v>2294</v>
      </c>
      <c r="M936" s="108" t="s">
        <v>4663</v>
      </c>
      <c r="N936" s="108" t="s">
        <v>2296</v>
      </c>
      <c r="O936" s="111" t="b">
        <v>0</v>
      </c>
      <c r="P936" s="108" t="s">
        <v>2321</v>
      </c>
      <c r="Q936" s="108" t="s">
        <v>167</v>
      </c>
      <c r="R936" s="112">
        <v>124</v>
      </c>
      <c r="S936" s="113">
        <v>28396</v>
      </c>
      <c r="T936" s="108" t="s">
        <v>2297</v>
      </c>
      <c r="U936" s="112">
        <v>124</v>
      </c>
      <c r="V936" s="111"/>
      <c r="W936" s="114" t="s">
        <v>2302</v>
      </c>
      <c r="X936" s="115">
        <v>43985.764016203706</v>
      </c>
      <c r="Y936" s="133">
        <f t="shared" si="14"/>
        <v>1491</v>
      </c>
    </row>
    <row r="937" spans="1:25" x14ac:dyDescent="0.3">
      <c r="A937" s="101">
        <v>1121</v>
      </c>
      <c r="B937" s="1" t="s">
        <v>105</v>
      </c>
      <c r="C937" s="1">
        <v>43957.63181712963</v>
      </c>
      <c r="D937" s="1" t="s">
        <v>2196</v>
      </c>
      <c r="E937" s="1" t="s">
        <v>2196</v>
      </c>
      <c r="F937" s="2">
        <v>1486</v>
      </c>
      <c r="G937" s="1" t="s">
        <v>85</v>
      </c>
      <c r="H937" s="2">
        <v>666</v>
      </c>
      <c r="I937" s="1" t="s">
        <v>887</v>
      </c>
      <c r="J937" s="1" t="s">
        <v>756</v>
      </c>
      <c r="K937" s="1"/>
      <c r="L937" s="1" t="s">
        <v>2307</v>
      </c>
      <c r="M937" s="1" t="s">
        <v>4664</v>
      </c>
      <c r="N937" s="1" t="s">
        <v>2296</v>
      </c>
      <c r="O937" s="1" t="b">
        <v>0</v>
      </c>
      <c r="P937" s="1" t="s">
        <v>2387</v>
      </c>
      <c r="Q937" s="1" t="s">
        <v>2472</v>
      </c>
      <c r="R937" s="1">
        <v>394.59</v>
      </c>
      <c r="S937" s="1">
        <v>0</v>
      </c>
      <c r="T937" s="1" t="s">
        <v>2455</v>
      </c>
      <c r="U937" s="1">
        <v>0</v>
      </c>
      <c r="V937" s="1"/>
      <c r="W937" s="1" t="s">
        <v>2302</v>
      </c>
      <c r="X937" s="5">
        <v>43987.597222222219</v>
      </c>
      <c r="Y937" s="133">
        <f t="shared" si="14"/>
        <v>1486</v>
      </c>
    </row>
    <row r="938" spans="1:25" x14ac:dyDescent="0.3">
      <c r="A938" s="101">
        <v>1122</v>
      </c>
      <c r="B938" s="102" t="s">
        <v>57</v>
      </c>
      <c r="C938" s="103">
        <v>43957.65824074074</v>
      </c>
      <c r="D938" s="102" t="s">
        <v>250</v>
      </c>
      <c r="E938" s="102" t="s">
        <v>250</v>
      </c>
      <c r="F938" s="2">
        <v>1215</v>
      </c>
      <c r="G938" s="102" t="s">
        <v>55</v>
      </c>
      <c r="H938" s="2">
        <v>934</v>
      </c>
      <c r="I938" s="102" t="s">
        <v>887</v>
      </c>
      <c r="J938" s="102" t="s">
        <v>663</v>
      </c>
      <c r="K938" s="102"/>
      <c r="L938" s="102" t="s">
        <v>2294</v>
      </c>
      <c r="M938" s="102" t="s">
        <v>4665</v>
      </c>
      <c r="N938" s="102" t="s">
        <v>2296</v>
      </c>
      <c r="O938" s="1" t="b">
        <v>0</v>
      </c>
      <c r="P938" s="102" t="s">
        <v>2462</v>
      </c>
      <c r="Q938" s="102" t="s">
        <v>32</v>
      </c>
      <c r="R938" s="104">
        <v>15017.6</v>
      </c>
      <c r="S938" s="105">
        <v>3439030.4</v>
      </c>
      <c r="T938" s="102" t="s">
        <v>2297</v>
      </c>
      <c r="U938" s="104">
        <v>15017.6</v>
      </c>
      <c r="V938" s="1"/>
      <c r="W938" s="106" t="s">
        <v>2425</v>
      </c>
      <c r="X938" s="5">
        <v>44057.440740740742</v>
      </c>
      <c r="Y938" s="133">
        <f t="shared" si="14"/>
        <v>1215</v>
      </c>
    </row>
    <row r="939" spans="1:25" x14ac:dyDescent="0.3">
      <c r="A939" s="101">
        <v>1123</v>
      </c>
      <c r="B939" s="102" t="s">
        <v>42</v>
      </c>
      <c r="C939" s="103">
        <v>43957.75540509259</v>
      </c>
      <c r="D939" s="102" t="s">
        <v>2190</v>
      </c>
      <c r="E939" s="102" t="s">
        <v>2190</v>
      </c>
      <c r="F939" s="2">
        <v>1482</v>
      </c>
      <c r="G939" s="102" t="s">
        <v>39</v>
      </c>
      <c r="H939" s="2">
        <v>978</v>
      </c>
      <c r="I939" s="102" t="s">
        <v>887</v>
      </c>
      <c r="J939" s="102" t="s">
        <v>756</v>
      </c>
      <c r="K939" s="102"/>
      <c r="L939" s="102" t="s">
        <v>2294</v>
      </c>
      <c r="M939" s="102" t="s">
        <v>4666</v>
      </c>
      <c r="N939" s="102" t="s">
        <v>2296</v>
      </c>
      <c r="O939" s="1" t="b">
        <v>0</v>
      </c>
      <c r="P939" s="102" t="s">
        <v>2321</v>
      </c>
      <c r="Q939" s="102" t="s">
        <v>167</v>
      </c>
      <c r="R939" s="104">
        <v>112</v>
      </c>
      <c r="S939" s="105">
        <v>25648</v>
      </c>
      <c r="T939" s="102" t="s">
        <v>2297</v>
      </c>
      <c r="U939" s="104">
        <v>112</v>
      </c>
      <c r="V939" s="1"/>
      <c r="W939" s="106" t="s">
        <v>2302</v>
      </c>
      <c r="X939" s="5">
        <v>44006.759791666664</v>
      </c>
      <c r="Y939" s="133">
        <f t="shared" si="14"/>
        <v>1482</v>
      </c>
    </row>
    <row r="940" spans="1:25" x14ac:dyDescent="0.3">
      <c r="A940" s="101">
        <v>1124</v>
      </c>
      <c r="B940" s="102" t="s">
        <v>391</v>
      </c>
      <c r="C940" s="103">
        <v>43957.777430555558</v>
      </c>
      <c r="D940" s="102" t="s">
        <v>2184</v>
      </c>
      <c r="E940" s="102" t="s">
        <v>2184</v>
      </c>
      <c r="F940" s="2">
        <v>1476</v>
      </c>
      <c r="G940" s="102" t="s">
        <v>427</v>
      </c>
      <c r="H940" s="2">
        <v>175</v>
      </c>
      <c r="I940" s="102" t="s">
        <v>887</v>
      </c>
      <c r="J940" s="102" t="s">
        <v>756</v>
      </c>
      <c r="K940" s="102"/>
      <c r="L940" s="102" t="s">
        <v>2294</v>
      </c>
      <c r="M940" s="102" t="s">
        <v>4667</v>
      </c>
      <c r="N940" s="102" t="s">
        <v>2296</v>
      </c>
      <c r="O940" s="1" t="b">
        <v>0</v>
      </c>
      <c r="P940" s="102" t="s">
        <v>2321</v>
      </c>
      <c r="Q940" s="102" t="s">
        <v>32</v>
      </c>
      <c r="R940" s="104">
        <v>804.89</v>
      </c>
      <c r="S940" s="105">
        <v>147455.84</v>
      </c>
      <c r="T940" s="102" t="s">
        <v>2297</v>
      </c>
      <c r="U940" s="104">
        <v>643.91</v>
      </c>
      <c r="V940" s="1"/>
      <c r="W940" s="106" t="s">
        <v>2302</v>
      </c>
      <c r="X940" s="5">
        <v>44018.815717592595</v>
      </c>
      <c r="Y940" s="133">
        <f t="shared" si="14"/>
        <v>1476</v>
      </c>
    </row>
    <row r="941" spans="1:25" x14ac:dyDescent="0.3">
      <c r="A941" s="101">
        <v>1125</v>
      </c>
      <c r="B941" s="102" t="s">
        <v>187</v>
      </c>
      <c r="C941" s="103">
        <v>43959.420254629629</v>
      </c>
      <c r="D941" s="102" t="s">
        <v>2251</v>
      </c>
      <c r="E941" s="102" t="s">
        <v>46</v>
      </c>
      <c r="F941" s="2">
        <v>1534</v>
      </c>
      <c r="G941" s="102" t="s">
        <v>39</v>
      </c>
      <c r="H941" s="2">
        <v>217</v>
      </c>
      <c r="I941" s="102" t="s">
        <v>6616</v>
      </c>
      <c r="J941" s="102" t="s">
        <v>756</v>
      </c>
      <c r="K941" s="102"/>
      <c r="L941" s="102" t="s">
        <v>2294</v>
      </c>
      <c r="M941" s="102" t="s">
        <v>4668</v>
      </c>
      <c r="N941" s="102" t="s">
        <v>2296</v>
      </c>
      <c r="O941" s="1" t="b">
        <v>1</v>
      </c>
      <c r="P941" s="102" t="s">
        <v>2466</v>
      </c>
      <c r="Q941" s="102" t="s">
        <v>63</v>
      </c>
      <c r="R941" s="104">
        <v>160</v>
      </c>
      <c r="S941" s="105">
        <v>0</v>
      </c>
      <c r="T941" s="102" t="s">
        <v>218</v>
      </c>
      <c r="U941" s="104">
        <v>0</v>
      </c>
      <c r="V941" s="1"/>
      <c r="W941" s="106" t="s">
        <v>2302</v>
      </c>
      <c r="X941" s="5">
        <v>43962.558912037035</v>
      </c>
      <c r="Y941" s="133">
        <f t="shared" si="14"/>
        <v>1534</v>
      </c>
    </row>
    <row r="942" spans="1:25" x14ac:dyDescent="0.3">
      <c r="A942" s="101">
        <v>1126</v>
      </c>
      <c r="B942" s="102" t="s">
        <v>131</v>
      </c>
      <c r="C942" s="103">
        <v>43962.402060185188</v>
      </c>
      <c r="D942" s="102" t="s">
        <v>2112</v>
      </c>
      <c r="E942" s="102" t="s">
        <v>2112</v>
      </c>
      <c r="F942" s="2">
        <v>1391</v>
      </c>
      <c r="G942" s="102" t="s">
        <v>148</v>
      </c>
      <c r="H942" s="2">
        <v>960.1</v>
      </c>
      <c r="I942" s="102" t="s">
        <v>887</v>
      </c>
      <c r="J942" s="102" t="s">
        <v>756</v>
      </c>
      <c r="K942" s="102"/>
      <c r="L942" s="102" t="s">
        <v>2307</v>
      </c>
      <c r="M942" s="102"/>
      <c r="N942" s="102" t="s">
        <v>2296</v>
      </c>
      <c r="O942" s="1" t="b">
        <v>0</v>
      </c>
      <c r="P942" s="102" t="s">
        <v>2357</v>
      </c>
      <c r="Q942" s="102" t="s">
        <v>32</v>
      </c>
      <c r="R942" s="104">
        <v>5750</v>
      </c>
      <c r="S942" s="105">
        <v>1316750</v>
      </c>
      <c r="T942" s="102" t="s">
        <v>2297</v>
      </c>
      <c r="U942" s="104">
        <v>5750</v>
      </c>
      <c r="V942" s="1"/>
      <c r="W942" s="106" t="s">
        <v>2302</v>
      </c>
      <c r="X942" s="5">
        <v>44036.650231481479</v>
      </c>
      <c r="Y942" s="133">
        <f t="shared" si="14"/>
        <v>1391</v>
      </c>
    </row>
    <row r="943" spans="1:25" x14ac:dyDescent="0.3">
      <c r="A943" s="101">
        <v>1127</v>
      </c>
      <c r="B943" s="102" t="s">
        <v>117</v>
      </c>
      <c r="C943" s="103">
        <v>43962.764317129629</v>
      </c>
      <c r="D943" s="102" t="s">
        <v>2133</v>
      </c>
      <c r="E943" s="102" t="s">
        <v>2133</v>
      </c>
      <c r="F943" s="2">
        <v>1427</v>
      </c>
      <c r="G943" s="102" t="s">
        <v>85</v>
      </c>
      <c r="H943" s="2">
        <v>485.1</v>
      </c>
      <c r="I943" s="102" t="s">
        <v>183</v>
      </c>
      <c r="J943" s="102" t="s">
        <v>1324</v>
      </c>
      <c r="K943" s="102"/>
      <c r="L943" s="102" t="s">
        <v>2307</v>
      </c>
      <c r="M943" s="102"/>
      <c r="N943" s="102" t="s">
        <v>2296</v>
      </c>
      <c r="O943" s="1" t="b">
        <v>0</v>
      </c>
      <c r="P943" s="102" t="s">
        <v>2457</v>
      </c>
      <c r="Q943" s="102"/>
      <c r="R943" s="104">
        <v>730</v>
      </c>
      <c r="S943" s="105">
        <v>0</v>
      </c>
      <c r="T943" s="102" t="s">
        <v>218</v>
      </c>
      <c r="U943" s="104">
        <v>0</v>
      </c>
      <c r="V943" s="1"/>
      <c r="W943" s="106" t="s">
        <v>2302</v>
      </c>
      <c r="X943" s="5">
        <v>43992.748460648145</v>
      </c>
      <c r="Y943" s="133">
        <f t="shared" si="14"/>
        <v>1427</v>
      </c>
    </row>
    <row r="944" spans="1:25" x14ac:dyDescent="0.3">
      <c r="A944" s="107">
        <v>1128</v>
      </c>
      <c r="B944" s="108" t="s">
        <v>87</v>
      </c>
      <c r="C944" s="109">
        <v>43962.992974537039</v>
      </c>
      <c r="D944" s="108" t="s">
        <v>2217</v>
      </c>
      <c r="E944" s="108" t="s">
        <v>2217</v>
      </c>
      <c r="F944" s="110">
        <v>1507</v>
      </c>
      <c r="G944" s="108" t="s">
        <v>39</v>
      </c>
      <c r="H944" s="110">
        <v>979</v>
      </c>
      <c r="I944" s="108" t="s">
        <v>887</v>
      </c>
      <c r="J944" s="108" t="s">
        <v>756</v>
      </c>
      <c r="K944" s="108"/>
      <c r="L944" s="108" t="s">
        <v>2307</v>
      </c>
      <c r="M944" s="108"/>
      <c r="N944" s="108" t="s">
        <v>2296</v>
      </c>
      <c r="O944" s="111" t="b">
        <v>1</v>
      </c>
      <c r="P944" s="108" t="s">
        <v>2357</v>
      </c>
      <c r="Q944" s="108" t="s">
        <v>167</v>
      </c>
      <c r="R944" s="112">
        <v>460</v>
      </c>
      <c r="S944" s="113">
        <v>105340</v>
      </c>
      <c r="T944" s="108" t="s">
        <v>2297</v>
      </c>
      <c r="U944" s="112">
        <v>460</v>
      </c>
      <c r="V944" s="111"/>
      <c r="W944" s="114"/>
      <c r="X944" s="115">
        <v>44022.624837962961</v>
      </c>
      <c r="Y944" s="133">
        <f t="shared" si="14"/>
        <v>1507</v>
      </c>
    </row>
    <row r="945" spans="1:25" x14ac:dyDescent="0.3">
      <c r="A945" s="101">
        <v>1130</v>
      </c>
      <c r="B945" s="1" t="s">
        <v>126</v>
      </c>
      <c r="C945" s="1">
        <v>43963.437939814816</v>
      </c>
      <c r="D945" s="1" t="s">
        <v>333</v>
      </c>
      <c r="E945" s="1" t="s">
        <v>333</v>
      </c>
      <c r="F945" s="2">
        <v>1368</v>
      </c>
      <c r="G945" s="1" t="s">
        <v>148</v>
      </c>
      <c r="H945" s="2">
        <v>700</v>
      </c>
      <c r="I945" s="1" t="s">
        <v>887</v>
      </c>
      <c r="J945" s="1" t="s">
        <v>1439</v>
      </c>
      <c r="K945" s="1"/>
      <c r="L945" s="1" t="s">
        <v>2294</v>
      </c>
      <c r="M945" s="1" t="s">
        <v>2605</v>
      </c>
      <c r="N945" s="1" t="s">
        <v>2296</v>
      </c>
      <c r="O945" s="1" t="b">
        <v>0</v>
      </c>
      <c r="P945" s="1" t="s">
        <v>2387</v>
      </c>
      <c r="Q945" s="1" t="s">
        <v>32</v>
      </c>
      <c r="R945" s="1">
        <v>1093.06</v>
      </c>
      <c r="S945" s="1">
        <v>200246.76</v>
      </c>
      <c r="T945" s="1" t="s">
        <v>2297</v>
      </c>
      <c r="U945" s="1">
        <v>874.44</v>
      </c>
      <c r="V945" s="1"/>
      <c r="W945" s="1" t="s">
        <v>2302</v>
      </c>
      <c r="X945" s="5">
        <v>44025.687951388885</v>
      </c>
      <c r="Y945" s="133">
        <f t="shared" si="14"/>
        <v>1368</v>
      </c>
    </row>
    <row r="946" spans="1:25" x14ac:dyDescent="0.3">
      <c r="A946" s="101">
        <v>1131</v>
      </c>
      <c r="B946" s="102" t="s">
        <v>187</v>
      </c>
      <c r="C946" s="103">
        <v>43963.529641203706</v>
      </c>
      <c r="D946" s="102" t="s">
        <v>1413</v>
      </c>
      <c r="E946" s="102" t="s">
        <v>46</v>
      </c>
      <c r="F946" s="2">
        <v>722</v>
      </c>
      <c r="G946" s="102" t="s">
        <v>39</v>
      </c>
      <c r="H946" s="2">
        <v>217</v>
      </c>
      <c r="I946" s="102" t="s">
        <v>6616</v>
      </c>
      <c r="J946" s="102" t="s">
        <v>654</v>
      </c>
      <c r="K946" s="102"/>
      <c r="L946" s="102" t="s">
        <v>2307</v>
      </c>
      <c r="M946" s="102" t="s">
        <v>4669</v>
      </c>
      <c r="N946" s="102" t="s">
        <v>2296</v>
      </c>
      <c r="O946" s="1" t="b">
        <v>0</v>
      </c>
      <c r="P946" s="102" t="s">
        <v>2466</v>
      </c>
      <c r="Q946" s="102" t="s">
        <v>63</v>
      </c>
      <c r="R946" s="104">
        <v>160</v>
      </c>
      <c r="S946" s="105">
        <v>0</v>
      </c>
      <c r="T946" s="102" t="s">
        <v>218</v>
      </c>
      <c r="U946" s="104">
        <v>0</v>
      </c>
      <c r="V946" s="1"/>
      <c r="W946" s="106" t="s">
        <v>2302</v>
      </c>
      <c r="X946" s="5">
        <v>43965.734594907408</v>
      </c>
      <c r="Y946" s="133">
        <f t="shared" si="14"/>
        <v>722</v>
      </c>
    </row>
    <row r="947" spans="1:25" x14ac:dyDescent="0.3">
      <c r="A947" s="101">
        <v>1132</v>
      </c>
      <c r="B947" s="102" t="s">
        <v>187</v>
      </c>
      <c r="C947" s="103">
        <v>43963.602106481485</v>
      </c>
      <c r="D947" s="102" t="s">
        <v>1389</v>
      </c>
      <c r="E947" s="102" t="s">
        <v>1389</v>
      </c>
      <c r="F947" s="2">
        <v>695</v>
      </c>
      <c r="G947" s="102" t="s">
        <v>427</v>
      </c>
      <c r="H947" s="2">
        <v>217</v>
      </c>
      <c r="I947" s="102" t="s">
        <v>6616</v>
      </c>
      <c r="J947" s="102" t="s">
        <v>654</v>
      </c>
      <c r="K947" s="102"/>
      <c r="L947" s="102" t="s">
        <v>2307</v>
      </c>
      <c r="M947" s="102" t="s">
        <v>4670</v>
      </c>
      <c r="N947" s="102" t="s">
        <v>2296</v>
      </c>
      <c r="O947" s="1" t="b">
        <v>1</v>
      </c>
      <c r="P947" s="102" t="s">
        <v>2466</v>
      </c>
      <c r="Q947" s="102" t="s">
        <v>63</v>
      </c>
      <c r="R947" s="104">
        <v>120</v>
      </c>
      <c r="S947" s="105">
        <v>0</v>
      </c>
      <c r="T947" s="102" t="s">
        <v>218</v>
      </c>
      <c r="U947" s="104">
        <v>0</v>
      </c>
      <c r="V947" s="1"/>
      <c r="W947" s="106" t="s">
        <v>2302</v>
      </c>
      <c r="X947" s="5">
        <v>43963.768043981479</v>
      </c>
      <c r="Y947" s="133">
        <f t="shared" si="14"/>
        <v>695</v>
      </c>
    </row>
    <row r="948" spans="1:25" x14ac:dyDescent="0.3">
      <c r="A948" s="107">
        <v>1133</v>
      </c>
      <c r="B948" s="108" t="s">
        <v>144</v>
      </c>
      <c r="C948" s="109">
        <v>43963.706493055557</v>
      </c>
      <c r="D948" s="108" t="s">
        <v>2516</v>
      </c>
      <c r="E948" s="108" t="s">
        <v>1485</v>
      </c>
      <c r="F948" s="110">
        <v>784</v>
      </c>
      <c r="G948" s="108" t="s">
        <v>55</v>
      </c>
      <c r="H948" s="110">
        <v>299</v>
      </c>
      <c r="I948" s="108" t="s">
        <v>887</v>
      </c>
      <c r="J948" s="108" t="s">
        <v>756</v>
      </c>
      <c r="K948" s="108"/>
      <c r="L948" s="108" t="s">
        <v>2294</v>
      </c>
      <c r="M948" s="108" t="s">
        <v>2517</v>
      </c>
      <c r="N948" s="108" t="s">
        <v>2296</v>
      </c>
      <c r="O948" s="111" t="b">
        <v>0</v>
      </c>
      <c r="P948" s="108" t="s">
        <v>2462</v>
      </c>
      <c r="Q948" s="108" t="s">
        <v>32</v>
      </c>
      <c r="R948" s="112">
        <v>10645.7</v>
      </c>
      <c r="S948" s="113">
        <v>2437865.2999999998</v>
      </c>
      <c r="T948" s="108" t="s">
        <v>2297</v>
      </c>
      <c r="U948" s="112">
        <v>10645.7</v>
      </c>
      <c r="V948" s="111"/>
      <c r="W948" s="114" t="s">
        <v>2302</v>
      </c>
      <c r="X948" s="115">
        <v>43994.737175925926</v>
      </c>
      <c r="Y948" s="133">
        <f t="shared" si="14"/>
        <v>784</v>
      </c>
    </row>
    <row r="949" spans="1:25" x14ac:dyDescent="0.3">
      <c r="A949" s="107">
        <v>1134</v>
      </c>
      <c r="B949" s="108" t="s">
        <v>209</v>
      </c>
      <c r="C949" s="109">
        <v>43964.414525462962</v>
      </c>
      <c r="D949" s="108" t="s">
        <v>279</v>
      </c>
      <c r="E949" s="108" t="s">
        <v>279</v>
      </c>
      <c r="F949" s="110">
        <v>1253</v>
      </c>
      <c r="G949" s="108" t="s">
        <v>123</v>
      </c>
      <c r="H949" s="110">
        <v>802.1</v>
      </c>
      <c r="I949" s="108" t="s">
        <v>887</v>
      </c>
      <c r="J949" s="108" t="s">
        <v>663</v>
      </c>
      <c r="K949" s="108"/>
      <c r="L949" s="108" t="s">
        <v>2307</v>
      </c>
      <c r="M949" s="108"/>
      <c r="N949" s="108" t="s">
        <v>2296</v>
      </c>
      <c r="O949" s="111" t="b">
        <v>0</v>
      </c>
      <c r="P949" s="108" t="s">
        <v>2371</v>
      </c>
      <c r="Q949" s="108" t="s">
        <v>32</v>
      </c>
      <c r="R949" s="112">
        <v>4248.3999999999996</v>
      </c>
      <c r="S949" s="113">
        <v>972883.6</v>
      </c>
      <c r="T949" s="108" t="s">
        <v>2487</v>
      </c>
      <c r="U949" s="112">
        <v>4248.3999999999996</v>
      </c>
      <c r="V949" s="111"/>
      <c r="W949" s="114" t="s">
        <v>2302</v>
      </c>
      <c r="X949" s="115">
        <v>44039.564270833333</v>
      </c>
      <c r="Y949" s="133">
        <f t="shared" si="14"/>
        <v>1253</v>
      </c>
    </row>
    <row r="950" spans="1:25" x14ac:dyDescent="0.3">
      <c r="A950" s="101">
        <v>1135</v>
      </c>
      <c r="B950" s="1" t="s">
        <v>193</v>
      </c>
      <c r="C950" s="1">
        <v>43964.432615740741</v>
      </c>
      <c r="D950" s="1" t="s">
        <v>306</v>
      </c>
      <c r="E950" s="1" t="s">
        <v>306</v>
      </c>
      <c r="F950" s="2">
        <v>1275</v>
      </c>
      <c r="G950" s="1" t="s">
        <v>55</v>
      </c>
      <c r="H950" s="2">
        <v>3014</v>
      </c>
      <c r="I950" s="1" t="s">
        <v>887</v>
      </c>
      <c r="J950" s="1" t="s">
        <v>654</v>
      </c>
      <c r="K950" s="1"/>
      <c r="L950" s="1" t="s">
        <v>2307</v>
      </c>
      <c r="M950" s="1"/>
      <c r="N950" s="1" t="s">
        <v>2296</v>
      </c>
      <c r="O950" s="1" t="b">
        <v>0</v>
      </c>
      <c r="P950" s="1" t="s">
        <v>2371</v>
      </c>
      <c r="Q950" s="1" t="s">
        <v>167</v>
      </c>
      <c r="R950" s="1">
        <v>1365</v>
      </c>
      <c r="S950" s="1">
        <v>281326.5</v>
      </c>
      <c r="T950" s="1" t="s">
        <v>2297</v>
      </c>
      <c r="U950" s="1">
        <v>1228.5</v>
      </c>
      <c r="V950" s="1"/>
      <c r="W950" s="1" t="s">
        <v>2302</v>
      </c>
      <c r="X950" s="5">
        <v>44025.663090277776</v>
      </c>
      <c r="Y950" s="133">
        <f t="shared" si="14"/>
        <v>1275</v>
      </c>
    </row>
    <row r="951" spans="1:25" x14ac:dyDescent="0.3">
      <c r="A951" s="107">
        <v>1136</v>
      </c>
      <c r="B951" s="108" t="s">
        <v>131</v>
      </c>
      <c r="C951" s="109">
        <v>43967.62394675926</v>
      </c>
      <c r="D951" s="108" t="s">
        <v>169</v>
      </c>
      <c r="E951" s="108" t="s">
        <v>169</v>
      </c>
      <c r="F951" s="110">
        <v>1079</v>
      </c>
      <c r="G951" s="108" t="s">
        <v>85</v>
      </c>
      <c r="H951" s="110">
        <v>936</v>
      </c>
      <c r="I951" s="108" t="s">
        <v>887</v>
      </c>
      <c r="J951" s="108" t="s">
        <v>756</v>
      </c>
      <c r="K951" s="108"/>
      <c r="L951" s="108" t="s">
        <v>2307</v>
      </c>
      <c r="M951" s="108"/>
      <c r="N951" s="108" t="s">
        <v>2296</v>
      </c>
      <c r="O951" s="111" t="b">
        <v>0</v>
      </c>
      <c r="P951" s="108" t="s">
        <v>2357</v>
      </c>
      <c r="Q951" s="108" t="s">
        <v>167</v>
      </c>
      <c r="R951" s="112">
        <v>653.37</v>
      </c>
      <c r="S951" s="113">
        <v>134658.87</v>
      </c>
      <c r="T951" s="108" t="s">
        <v>2297</v>
      </c>
      <c r="U951" s="112">
        <v>588.03</v>
      </c>
      <c r="V951" s="111"/>
      <c r="W951" s="114" t="s">
        <v>2302</v>
      </c>
      <c r="X951" s="115">
        <v>44053.565555555557</v>
      </c>
      <c r="Y951" s="133">
        <f t="shared" si="14"/>
        <v>1079</v>
      </c>
    </row>
    <row r="952" spans="1:25" x14ac:dyDescent="0.3">
      <c r="A952" s="101">
        <v>1137</v>
      </c>
      <c r="B952" s="102" t="s">
        <v>117</v>
      </c>
      <c r="C952" s="103">
        <v>43969.618645833332</v>
      </c>
      <c r="D952" s="102" t="s">
        <v>2217</v>
      </c>
      <c r="E952" s="102" t="s">
        <v>2217</v>
      </c>
      <c r="F952" s="2">
        <v>1507</v>
      </c>
      <c r="G952" s="102" t="s">
        <v>39</v>
      </c>
      <c r="H952" s="2">
        <v>979</v>
      </c>
      <c r="I952" s="102" t="s">
        <v>887</v>
      </c>
      <c r="J952" s="102" t="s">
        <v>756</v>
      </c>
      <c r="K952" s="102"/>
      <c r="L952" s="102" t="s">
        <v>2307</v>
      </c>
      <c r="M952" s="102"/>
      <c r="N952" s="102" t="s">
        <v>2296</v>
      </c>
      <c r="O952" s="1" t="b">
        <v>0</v>
      </c>
      <c r="P952" s="102" t="s">
        <v>2371</v>
      </c>
      <c r="Q952" s="102" t="s">
        <v>167</v>
      </c>
      <c r="R952" s="104">
        <v>399</v>
      </c>
      <c r="S952" s="105">
        <v>91371</v>
      </c>
      <c r="T952" s="102" t="s">
        <v>2297</v>
      </c>
      <c r="U952" s="104">
        <v>399</v>
      </c>
      <c r="V952" s="1"/>
      <c r="W952" s="106" t="s">
        <v>2302</v>
      </c>
      <c r="X952" s="5">
        <v>44039.607037037036</v>
      </c>
      <c r="Y952" s="133">
        <f t="shared" si="14"/>
        <v>1507</v>
      </c>
    </row>
    <row r="953" spans="1:25" x14ac:dyDescent="0.3">
      <c r="A953" s="107">
        <v>1138</v>
      </c>
      <c r="B953" s="108" t="s">
        <v>131</v>
      </c>
      <c r="C953" s="109">
        <v>43969.854224537034</v>
      </c>
      <c r="D953" s="108" t="s">
        <v>4671</v>
      </c>
      <c r="E953" s="108" t="s">
        <v>46</v>
      </c>
      <c r="F953" s="110">
        <v>1562</v>
      </c>
      <c r="G953" s="108" t="s">
        <v>85</v>
      </c>
      <c r="H953" s="110">
        <v>81</v>
      </c>
      <c r="I953" s="108" t="s">
        <v>887</v>
      </c>
      <c r="J953" s="108" t="s">
        <v>756</v>
      </c>
      <c r="K953" s="108"/>
      <c r="L953" s="108" t="s">
        <v>2307</v>
      </c>
      <c r="M953" s="108"/>
      <c r="N953" s="108" t="s">
        <v>2296</v>
      </c>
      <c r="O953" s="111" t="b">
        <v>0</v>
      </c>
      <c r="P953" s="108" t="s">
        <v>2357</v>
      </c>
      <c r="Q953" s="108" t="s">
        <v>32</v>
      </c>
      <c r="R953" s="112">
        <v>438</v>
      </c>
      <c r="S953" s="113">
        <v>0</v>
      </c>
      <c r="T953" s="108" t="s">
        <v>2455</v>
      </c>
      <c r="U953" s="112">
        <v>0</v>
      </c>
      <c r="V953" s="111"/>
      <c r="W953" s="114" t="s">
        <v>2302</v>
      </c>
      <c r="X953" s="115">
        <v>44015.358530092592</v>
      </c>
      <c r="Y953" s="133">
        <f t="shared" si="14"/>
        <v>1562</v>
      </c>
    </row>
    <row r="954" spans="1:25" x14ac:dyDescent="0.3">
      <c r="A954" s="107">
        <v>1139</v>
      </c>
      <c r="B954" s="108" t="s">
        <v>341</v>
      </c>
      <c r="C954" s="109">
        <v>43970.684282407405</v>
      </c>
      <c r="D954" s="108" t="s">
        <v>4531</v>
      </c>
      <c r="E954" s="108" t="s">
        <v>4531</v>
      </c>
      <c r="F954" s="110">
        <v>1551</v>
      </c>
      <c r="G954" s="108" t="s">
        <v>148</v>
      </c>
      <c r="H954" s="110">
        <v>687</v>
      </c>
      <c r="I954" s="108" t="s">
        <v>887</v>
      </c>
      <c r="J954" s="108" t="s">
        <v>182</v>
      </c>
      <c r="K954" s="108"/>
      <c r="L954" s="108" t="s">
        <v>2307</v>
      </c>
      <c r="M954" s="108"/>
      <c r="N954" s="108" t="s">
        <v>2296</v>
      </c>
      <c r="O954" s="111" t="b">
        <v>0</v>
      </c>
      <c r="P954" s="108" t="s">
        <v>2357</v>
      </c>
      <c r="Q954" s="108" t="s">
        <v>167</v>
      </c>
      <c r="R954" s="112">
        <v>2736.59</v>
      </c>
      <c r="S954" s="113">
        <v>564008.68000000005</v>
      </c>
      <c r="T954" s="108" t="s">
        <v>2297</v>
      </c>
      <c r="U954" s="112">
        <v>2462.92</v>
      </c>
      <c r="V954" s="111"/>
      <c r="W954" s="114" t="s">
        <v>2302</v>
      </c>
      <c r="X954" s="115">
        <v>44000.4452662037</v>
      </c>
      <c r="Y954" s="133">
        <f t="shared" si="14"/>
        <v>1551</v>
      </c>
    </row>
    <row r="955" spans="1:25" x14ac:dyDescent="0.3">
      <c r="A955" s="101">
        <v>1140</v>
      </c>
      <c r="B955" s="102" t="s">
        <v>310</v>
      </c>
      <c r="C955" s="103">
        <v>43970.780104166668</v>
      </c>
      <c r="D955" s="102" t="s">
        <v>2060</v>
      </c>
      <c r="E955" s="102" t="s">
        <v>2060</v>
      </c>
      <c r="F955" s="2">
        <v>1352</v>
      </c>
      <c r="G955" s="102" t="s">
        <v>85</v>
      </c>
      <c r="H955" s="2">
        <v>843</v>
      </c>
      <c r="I955" s="102" t="s">
        <v>887</v>
      </c>
      <c r="J955" s="102" t="s">
        <v>663</v>
      </c>
      <c r="K955" s="102"/>
      <c r="L955" s="102" t="s">
        <v>2294</v>
      </c>
      <c r="M955" s="102" t="s">
        <v>2614</v>
      </c>
      <c r="N955" s="102" t="s">
        <v>2296</v>
      </c>
      <c r="O955" s="1" t="b">
        <v>0</v>
      </c>
      <c r="P955" s="102" t="s">
        <v>2343</v>
      </c>
      <c r="Q955" s="102" t="s">
        <v>32</v>
      </c>
      <c r="R955" s="104">
        <v>4100.2</v>
      </c>
      <c r="S955" s="105">
        <v>938945.8</v>
      </c>
      <c r="T955" s="102" t="s">
        <v>2297</v>
      </c>
      <c r="U955" s="104">
        <v>4100.2</v>
      </c>
      <c r="V955" s="1"/>
      <c r="W955" s="106" t="s">
        <v>2302</v>
      </c>
      <c r="X955" s="5">
        <v>44062.479062500002</v>
      </c>
      <c r="Y955" s="133">
        <f t="shared" si="14"/>
        <v>1352</v>
      </c>
    </row>
    <row r="956" spans="1:25" x14ac:dyDescent="0.3">
      <c r="A956" s="107">
        <v>1141</v>
      </c>
      <c r="B956" s="108" t="s">
        <v>209</v>
      </c>
      <c r="C956" s="109">
        <v>43971.131226851852</v>
      </c>
      <c r="D956" s="108" t="s">
        <v>2169</v>
      </c>
      <c r="E956" s="108" t="s">
        <v>2169</v>
      </c>
      <c r="F956" s="110">
        <v>1465</v>
      </c>
      <c r="G956" s="108" t="s">
        <v>148</v>
      </c>
      <c r="H956" s="110">
        <v>3046</v>
      </c>
      <c r="I956" s="108" t="s">
        <v>887</v>
      </c>
      <c r="J956" s="108" t="s">
        <v>182</v>
      </c>
      <c r="K956" s="108"/>
      <c r="L956" s="108" t="s">
        <v>2307</v>
      </c>
      <c r="M956" s="108"/>
      <c r="N956" s="108" t="s">
        <v>2296</v>
      </c>
      <c r="O956" s="111" t="b">
        <v>0</v>
      </c>
      <c r="P956" s="108" t="s">
        <v>2371</v>
      </c>
      <c r="Q956" s="108" t="s">
        <v>167</v>
      </c>
      <c r="R956" s="112">
        <v>855</v>
      </c>
      <c r="S956" s="113">
        <v>195795</v>
      </c>
      <c r="T956" s="108" t="s">
        <v>2297</v>
      </c>
      <c r="U956" s="112">
        <v>855</v>
      </c>
      <c r="V956" s="111"/>
      <c r="W956" s="114" t="s">
        <v>2302</v>
      </c>
      <c r="X956" s="115">
        <v>44015.652326388888</v>
      </c>
      <c r="Y956" s="133">
        <f t="shared" si="14"/>
        <v>1465</v>
      </c>
    </row>
    <row r="957" spans="1:25" x14ac:dyDescent="0.3">
      <c r="A957" s="101">
        <v>1142</v>
      </c>
      <c r="B957" s="1" t="s">
        <v>310</v>
      </c>
      <c r="C957" s="1">
        <v>43971.527106481481</v>
      </c>
      <c r="D957" s="1" t="s">
        <v>1662</v>
      </c>
      <c r="E957" s="1" t="s">
        <v>1662</v>
      </c>
      <c r="F957" s="2">
        <v>981</v>
      </c>
      <c r="G957" s="1" t="s">
        <v>85</v>
      </c>
      <c r="H957" s="2">
        <v>843</v>
      </c>
      <c r="I957" s="1" t="s">
        <v>887</v>
      </c>
      <c r="J957" s="1" t="s">
        <v>654</v>
      </c>
      <c r="K957" s="1"/>
      <c r="L957" s="1" t="s">
        <v>2294</v>
      </c>
      <c r="M957" s="1" t="s">
        <v>2572</v>
      </c>
      <c r="N957" s="1" t="s">
        <v>2296</v>
      </c>
      <c r="O957" s="1" t="b">
        <v>0</v>
      </c>
      <c r="P957" s="1" t="s">
        <v>2343</v>
      </c>
      <c r="Q957" s="1" t="s">
        <v>32</v>
      </c>
      <c r="R957" s="1">
        <v>2392.1999999999998</v>
      </c>
      <c r="S957" s="1">
        <v>547813.80000000005</v>
      </c>
      <c r="T957" s="1" t="s">
        <v>2297</v>
      </c>
      <c r="U957" s="1">
        <v>2392.1999999999998</v>
      </c>
      <c r="V957" s="1"/>
      <c r="W957" s="1" t="s">
        <v>2302</v>
      </c>
      <c r="X957" s="5">
        <v>44062.79005787037</v>
      </c>
      <c r="Y957" s="133">
        <f t="shared" si="14"/>
        <v>981</v>
      </c>
    </row>
    <row r="958" spans="1:25" x14ac:dyDescent="0.3">
      <c r="A958" s="101">
        <v>1143</v>
      </c>
      <c r="B958" s="102" t="s">
        <v>391</v>
      </c>
      <c r="C958" s="103">
        <v>43972.461111111108</v>
      </c>
      <c r="D958" s="102" t="s">
        <v>1027</v>
      </c>
      <c r="E958" s="102" t="s">
        <v>1027</v>
      </c>
      <c r="F958" s="2">
        <v>343</v>
      </c>
      <c r="G958" s="102" t="s">
        <v>427</v>
      </c>
      <c r="H958" s="2">
        <v>819</v>
      </c>
      <c r="I958" s="102" t="s">
        <v>887</v>
      </c>
      <c r="J958" s="102" t="s">
        <v>663</v>
      </c>
      <c r="K958" s="102"/>
      <c r="L958" s="102" t="s">
        <v>2294</v>
      </c>
      <c r="M958" s="102" t="s">
        <v>3211</v>
      </c>
      <c r="N958" s="102" t="s">
        <v>2296</v>
      </c>
      <c r="O958" s="1" t="b">
        <v>0</v>
      </c>
      <c r="P958" s="102" t="s">
        <v>2321</v>
      </c>
      <c r="Q958" s="102" t="s">
        <v>32</v>
      </c>
      <c r="R958" s="104">
        <v>3877.91</v>
      </c>
      <c r="S958" s="105">
        <v>799232.9</v>
      </c>
      <c r="T958" s="102" t="s">
        <v>2297</v>
      </c>
      <c r="U958" s="104">
        <v>3490.1</v>
      </c>
      <c r="V958" s="1"/>
      <c r="W958" s="106" t="s">
        <v>2302</v>
      </c>
      <c r="X958" s="5">
        <v>44049.864837962959</v>
      </c>
      <c r="Y958" s="133">
        <f t="shared" si="14"/>
        <v>343</v>
      </c>
    </row>
    <row r="959" spans="1:25" x14ac:dyDescent="0.3">
      <c r="A959" s="101">
        <v>1144</v>
      </c>
      <c r="B959" s="102" t="s">
        <v>42</v>
      </c>
      <c r="C959" s="103">
        <v>43972.531863425924</v>
      </c>
      <c r="D959" s="102" t="s">
        <v>1683</v>
      </c>
      <c r="E959" s="102" t="s">
        <v>1683</v>
      </c>
      <c r="F959" s="2">
        <v>1002</v>
      </c>
      <c r="G959" s="102" t="s">
        <v>39</v>
      </c>
      <c r="H959" s="2">
        <v>693</v>
      </c>
      <c r="I959" s="102" t="s">
        <v>887</v>
      </c>
      <c r="J959" s="102" t="s">
        <v>756</v>
      </c>
      <c r="K959" s="102"/>
      <c r="L959" s="102" t="s">
        <v>2294</v>
      </c>
      <c r="M959" s="102" t="s">
        <v>2529</v>
      </c>
      <c r="N959" s="102" t="s">
        <v>2296</v>
      </c>
      <c r="O959" s="1" t="b">
        <v>0</v>
      </c>
      <c r="P959" s="102" t="s">
        <v>2321</v>
      </c>
      <c r="Q959" s="102" t="s">
        <v>32</v>
      </c>
      <c r="R959" s="104">
        <v>488</v>
      </c>
      <c r="S959" s="105">
        <v>100576.8</v>
      </c>
      <c r="T959" s="102" t="s">
        <v>2487</v>
      </c>
      <c r="U959" s="104">
        <v>439.2</v>
      </c>
      <c r="V959" s="1"/>
      <c r="W959" s="106" t="s">
        <v>2302</v>
      </c>
      <c r="X959" s="5">
        <v>44083.78633101852</v>
      </c>
      <c r="Y959" s="133">
        <f t="shared" si="14"/>
        <v>1002</v>
      </c>
    </row>
    <row r="960" spans="1:25" x14ac:dyDescent="0.3">
      <c r="A960" s="107">
        <v>1145</v>
      </c>
      <c r="B960" s="108" t="s">
        <v>87</v>
      </c>
      <c r="C960" s="109">
        <v>43972.643969907411</v>
      </c>
      <c r="D960" s="108" t="s">
        <v>213</v>
      </c>
      <c r="E960" s="108" t="s">
        <v>213</v>
      </c>
      <c r="F960" s="110">
        <v>1164</v>
      </c>
      <c r="G960" s="108" t="s">
        <v>39</v>
      </c>
      <c r="H960" s="110">
        <v>3028</v>
      </c>
      <c r="I960" s="108" t="s">
        <v>887</v>
      </c>
      <c r="J960" s="108" t="s">
        <v>756</v>
      </c>
      <c r="K960" s="108"/>
      <c r="L960" s="108" t="s">
        <v>2307</v>
      </c>
      <c r="M960" s="108"/>
      <c r="N960" s="108" t="s">
        <v>2296</v>
      </c>
      <c r="O960" s="111" t="b">
        <v>0</v>
      </c>
      <c r="P960" s="108" t="s">
        <v>2357</v>
      </c>
      <c r="Q960" s="108" t="s">
        <v>32</v>
      </c>
      <c r="R960" s="112">
        <v>8632.15</v>
      </c>
      <c r="S960" s="113">
        <v>1976762.35</v>
      </c>
      <c r="T960" s="108" t="s">
        <v>2297</v>
      </c>
      <c r="U960" s="112">
        <v>8632.15</v>
      </c>
      <c r="V960" s="111"/>
      <c r="W960" s="114" t="s">
        <v>2302</v>
      </c>
      <c r="X960" s="115">
        <v>44061.472546296296</v>
      </c>
      <c r="Y960" s="133">
        <f t="shared" si="14"/>
        <v>1164</v>
      </c>
    </row>
    <row r="961" spans="1:25" x14ac:dyDescent="0.3">
      <c r="A961" s="107">
        <v>1146</v>
      </c>
      <c r="B961" s="108" t="s">
        <v>117</v>
      </c>
      <c r="C961" s="109">
        <v>43972.692777777775</v>
      </c>
      <c r="D961" s="108" t="s">
        <v>2119</v>
      </c>
      <c r="E961" s="108" t="s">
        <v>2119</v>
      </c>
      <c r="F961" s="110">
        <v>1397</v>
      </c>
      <c r="G961" s="108" t="s">
        <v>85</v>
      </c>
      <c r="H961" s="110">
        <v>485.1</v>
      </c>
      <c r="I961" s="108" t="s">
        <v>183</v>
      </c>
      <c r="J961" s="108" t="s">
        <v>756</v>
      </c>
      <c r="K961" s="108"/>
      <c r="L961" s="108" t="s">
        <v>2307</v>
      </c>
      <c r="M961" s="108"/>
      <c r="N961" s="108" t="s">
        <v>2296</v>
      </c>
      <c r="O961" s="111" t="b">
        <v>0</v>
      </c>
      <c r="P961" s="108" t="s">
        <v>2457</v>
      </c>
      <c r="Q961" s="108"/>
      <c r="R961" s="112">
        <v>720</v>
      </c>
      <c r="S961" s="113">
        <v>0</v>
      </c>
      <c r="T961" s="108" t="s">
        <v>218</v>
      </c>
      <c r="U961" s="112">
        <v>0</v>
      </c>
      <c r="V961" s="111"/>
      <c r="W961" s="114" t="s">
        <v>2302</v>
      </c>
      <c r="X961" s="115">
        <v>43992.744039351855</v>
      </c>
      <c r="Y961" s="133">
        <f t="shared" si="14"/>
        <v>1397</v>
      </c>
    </row>
    <row r="962" spans="1:25" x14ac:dyDescent="0.3">
      <c r="A962" s="107">
        <v>1147</v>
      </c>
      <c r="B962" s="108" t="s">
        <v>255</v>
      </c>
      <c r="C962" s="109">
        <v>43973.868344907409</v>
      </c>
      <c r="D962" s="108" t="s">
        <v>4533</v>
      </c>
      <c r="E962" s="108" t="s">
        <v>4533</v>
      </c>
      <c r="F962" s="110">
        <v>1552</v>
      </c>
      <c r="G962" s="108" t="s">
        <v>85</v>
      </c>
      <c r="H962" s="110">
        <v>645</v>
      </c>
      <c r="I962" s="108" t="s">
        <v>887</v>
      </c>
      <c r="J962" s="108" t="s">
        <v>756</v>
      </c>
      <c r="K962" s="108"/>
      <c r="L962" s="108" t="s">
        <v>2294</v>
      </c>
      <c r="M962" s="108" t="s">
        <v>4672</v>
      </c>
      <c r="N962" s="108" t="s">
        <v>2296</v>
      </c>
      <c r="O962" s="111" t="b">
        <v>1</v>
      </c>
      <c r="P962" s="108" t="s">
        <v>2357</v>
      </c>
      <c r="Q962" s="108" t="s">
        <v>167</v>
      </c>
      <c r="R962" s="112">
        <v>257.45</v>
      </c>
      <c r="S962" s="113">
        <v>58956.05</v>
      </c>
      <c r="T962" s="108" t="s">
        <v>2297</v>
      </c>
      <c r="U962" s="112">
        <v>257.45</v>
      </c>
      <c r="V962" s="111"/>
      <c r="W962" s="114"/>
      <c r="X962" s="115">
        <v>44018.762511574074</v>
      </c>
      <c r="Y962" s="133">
        <f t="shared" ref="Y962:Y1025" si="15">VLOOKUP(F962,h_project,1,FALSE)</f>
        <v>1552</v>
      </c>
    </row>
    <row r="963" spans="1:25" x14ac:dyDescent="0.3">
      <c r="A963" s="101">
        <v>1148</v>
      </c>
      <c r="B963" s="1" t="s">
        <v>87</v>
      </c>
      <c r="C963" s="1">
        <v>43974.7421875</v>
      </c>
      <c r="D963" s="1" t="s">
        <v>2143</v>
      </c>
      <c r="E963" s="1" t="s">
        <v>2143</v>
      </c>
      <c r="F963" s="2">
        <v>1436</v>
      </c>
      <c r="G963" s="1" t="s">
        <v>85</v>
      </c>
      <c r="H963" s="2">
        <v>2280</v>
      </c>
      <c r="I963" s="1" t="s">
        <v>80</v>
      </c>
      <c r="J963" s="1" t="s">
        <v>756</v>
      </c>
      <c r="K963" s="1"/>
      <c r="L963" s="1" t="s">
        <v>2307</v>
      </c>
      <c r="M963" s="1"/>
      <c r="N963" s="1" t="s">
        <v>2296</v>
      </c>
      <c r="O963" s="1" t="b">
        <v>0</v>
      </c>
      <c r="P963" s="1" t="s">
        <v>2532</v>
      </c>
      <c r="Q963" s="1" t="s">
        <v>2533</v>
      </c>
      <c r="R963" s="1">
        <v>1016</v>
      </c>
      <c r="S963" s="1">
        <v>97605</v>
      </c>
      <c r="T963" s="1" t="s">
        <v>2534</v>
      </c>
      <c r="U963" s="1">
        <v>723</v>
      </c>
      <c r="V963" s="1"/>
      <c r="W963" s="1" t="s">
        <v>2485</v>
      </c>
      <c r="X963" s="5">
        <v>44069.654178240744</v>
      </c>
      <c r="Y963" s="133">
        <f t="shared" si="15"/>
        <v>1436</v>
      </c>
    </row>
    <row r="964" spans="1:25" x14ac:dyDescent="0.3">
      <c r="A964" s="101">
        <v>1149</v>
      </c>
      <c r="B964" s="102" t="s">
        <v>255</v>
      </c>
      <c r="C964" s="103">
        <v>43977.445219907408</v>
      </c>
      <c r="D964" s="102" t="s">
        <v>4547</v>
      </c>
      <c r="E964" s="102" t="s">
        <v>4547</v>
      </c>
      <c r="F964" s="2">
        <v>1566</v>
      </c>
      <c r="G964" s="102" t="s">
        <v>85</v>
      </c>
      <c r="H964" s="2">
        <v>3045</v>
      </c>
      <c r="I964" s="102" t="s">
        <v>4549</v>
      </c>
      <c r="J964" s="102" t="s">
        <v>756</v>
      </c>
      <c r="K964" s="102"/>
      <c r="L964" s="102" t="s">
        <v>2294</v>
      </c>
      <c r="M964" s="102" t="s">
        <v>4673</v>
      </c>
      <c r="N964" s="102" t="s">
        <v>2296</v>
      </c>
      <c r="O964" s="1" t="b">
        <v>0</v>
      </c>
      <c r="P964" s="102" t="s">
        <v>4674</v>
      </c>
      <c r="Q964" s="102" t="s">
        <v>167</v>
      </c>
      <c r="R964" s="104">
        <v>2326</v>
      </c>
      <c r="S964" s="105">
        <v>0</v>
      </c>
      <c r="T964" s="102" t="s">
        <v>218</v>
      </c>
      <c r="U964" s="104">
        <v>0</v>
      </c>
      <c r="V964" s="1"/>
      <c r="W964" s="106" t="s">
        <v>2302</v>
      </c>
      <c r="X964" s="5">
        <v>44008.690335648149</v>
      </c>
      <c r="Y964" s="133">
        <f t="shared" si="15"/>
        <v>1566</v>
      </c>
    </row>
    <row r="965" spans="1:25" x14ac:dyDescent="0.3">
      <c r="A965" s="101">
        <v>1150</v>
      </c>
      <c r="B965" s="102" t="s">
        <v>126</v>
      </c>
      <c r="C965" s="103">
        <v>43977.570555555554</v>
      </c>
      <c r="D965" s="102" t="s">
        <v>2255</v>
      </c>
      <c r="E965" s="102" t="s">
        <v>2255</v>
      </c>
      <c r="F965" s="2">
        <v>1538</v>
      </c>
      <c r="G965" s="102" t="s">
        <v>123</v>
      </c>
      <c r="H965" s="2">
        <v>2055</v>
      </c>
      <c r="I965" s="102" t="s">
        <v>887</v>
      </c>
      <c r="J965" s="102" t="s">
        <v>756</v>
      </c>
      <c r="K965" s="102"/>
      <c r="L965" s="102" t="s">
        <v>2294</v>
      </c>
      <c r="M965" s="102" t="s">
        <v>4675</v>
      </c>
      <c r="N965" s="102" t="s">
        <v>2296</v>
      </c>
      <c r="O965" s="1" t="b">
        <v>0</v>
      </c>
      <c r="P965" s="102" t="s">
        <v>2387</v>
      </c>
      <c r="Q965" s="102" t="s">
        <v>167</v>
      </c>
      <c r="R965" s="104">
        <v>48</v>
      </c>
      <c r="S965" s="105">
        <v>0</v>
      </c>
      <c r="T965" s="102" t="s">
        <v>2455</v>
      </c>
      <c r="U965" s="104">
        <v>0</v>
      </c>
      <c r="V965" s="1"/>
      <c r="W965" s="106" t="s">
        <v>2302</v>
      </c>
      <c r="X965" s="5">
        <v>43998.702164351853</v>
      </c>
      <c r="Y965" s="133">
        <f t="shared" si="15"/>
        <v>1538</v>
      </c>
    </row>
    <row r="966" spans="1:25" x14ac:dyDescent="0.3">
      <c r="A966" s="107">
        <v>1151</v>
      </c>
      <c r="B966" s="108" t="s">
        <v>117</v>
      </c>
      <c r="C966" s="109">
        <v>43977.671493055554</v>
      </c>
      <c r="D966" s="108" t="s">
        <v>2248</v>
      </c>
      <c r="E966" s="108" t="s">
        <v>2248</v>
      </c>
      <c r="F966" s="110">
        <v>1531</v>
      </c>
      <c r="G966" s="108" t="s">
        <v>85</v>
      </c>
      <c r="H966" s="110">
        <v>999</v>
      </c>
      <c r="I966" s="108" t="s">
        <v>887</v>
      </c>
      <c r="J966" s="108" t="s">
        <v>1324</v>
      </c>
      <c r="K966" s="108"/>
      <c r="L966" s="108" t="s">
        <v>2307</v>
      </c>
      <c r="M966" s="108"/>
      <c r="N966" s="108" t="s">
        <v>2296</v>
      </c>
      <c r="O966" s="111" t="b">
        <v>0</v>
      </c>
      <c r="P966" s="108" t="s">
        <v>2371</v>
      </c>
      <c r="Q966" s="108" t="s">
        <v>167</v>
      </c>
      <c r="R966" s="112">
        <v>460.98</v>
      </c>
      <c r="S966" s="113">
        <v>105564.42</v>
      </c>
      <c r="T966" s="108" t="s">
        <v>2297</v>
      </c>
      <c r="U966" s="112">
        <v>460.98</v>
      </c>
      <c r="V966" s="111"/>
      <c r="W966" s="114" t="s">
        <v>2302</v>
      </c>
      <c r="X966" s="115">
        <v>44018.582071759258</v>
      </c>
      <c r="Y966" s="133">
        <f t="shared" si="15"/>
        <v>1531</v>
      </c>
    </row>
    <row r="967" spans="1:25" x14ac:dyDescent="0.3">
      <c r="A967" s="107">
        <v>1152</v>
      </c>
      <c r="B967" s="108" t="s">
        <v>157</v>
      </c>
      <c r="C967" s="109">
        <v>43977.709409722222</v>
      </c>
      <c r="D967" s="108" t="s">
        <v>594</v>
      </c>
      <c r="E967" s="108" t="s">
        <v>594</v>
      </c>
      <c r="F967" s="110">
        <v>905</v>
      </c>
      <c r="G967" s="108" t="s">
        <v>85</v>
      </c>
      <c r="H967" s="110">
        <v>991</v>
      </c>
      <c r="I967" s="108" t="s">
        <v>887</v>
      </c>
      <c r="J967" s="108" t="s">
        <v>756</v>
      </c>
      <c r="K967" s="108"/>
      <c r="L967" s="108" t="s">
        <v>2307</v>
      </c>
      <c r="M967" s="108"/>
      <c r="N967" s="108" t="s">
        <v>2296</v>
      </c>
      <c r="O967" s="111" t="b">
        <v>0</v>
      </c>
      <c r="P967" s="108" t="s">
        <v>2371</v>
      </c>
      <c r="Q967" s="108" t="s">
        <v>32</v>
      </c>
      <c r="R967" s="112">
        <v>980.98</v>
      </c>
      <c r="S967" s="113">
        <v>224644.42</v>
      </c>
      <c r="T967" s="108" t="s">
        <v>2297</v>
      </c>
      <c r="U967" s="112">
        <v>980.98</v>
      </c>
      <c r="V967" s="111"/>
      <c r="W967" s="114" t="s">
        <v>2302</v>
      </c>
      <c r="X967" s="115">
        <v>44061.46402777778</v>
      </c>
      <c r="Y967" s="133">
        <f t="shared" si="15"/>
        <v>905</v>
      </c>
    </row>
    <row r="968" spans="1:25" x14ac:dyDescent="0.3">
      <c r="A968" s="107">
        <v>1153</v>
      </c>
      <c r="B968" s="108" t="s">
        <v>117</v>
      </c>
      <c r="C968" s="109">
        <v>43977.844618055555</v>
      </c>
      <c r="D968" s="108" t="s">
        <v>1742</v>
      </c>
      <c r="E968" s="108" t="s">
        <v>1742</v>
      </c>
      <c r="F968" s="110">
        <v>1058</v>
      </c>
      <c r="G968" s="108" t="s">
        <v>85</v>
      </c>
      <c r="H968" s="110">
        <v>1000</v>
      </c>
      <c r="I968" s="108" t="s">
        <v>887</v>
      </c>
      <c r="J968" s="108" t="s">
        <v>756</v>
      </c>
      <c r="K968" s="108"/>
      <c r="L968" s="108" t="s">
        <v>2307</v>
      </c>
      <c r="M968" s="108"/>
      <c r="N968" s="108" t="s">
        <v>2296</v>
      </c>
      <c r="O968" s="111" t="b">
        <v>0</v>
      </c>
      <c r="P968" s="108" t="s">
        <v>2371</v>
      </c>
      <c r="Q968" s="108" t="s">
        <v>32</v>
      </c>
      <c r="R968" s="112">
        <v>2179.5300000000002</v>
      </c>
      <c r="S968" s="113">
        <v>449201.13</v>
      </c>
      <c r="T968" s="108" t="s">
        <v>2297</v>
      </c>
      <c r="U968" s="112">
        <v>1961.57</v>
      </c>
      <c r="V968" s="111"/>
      <c r="W968" s="114" t="s">
        <v>2302</v>
      </c>
      <c r="X968" s="115">
        <v>44018.435856481483</v>
      </c>
      <c r="Y968" s="133">
        <f t="shared" si="15"/>
        <v>1058</v>
      </c>
    </row>
    <row r="969" spans="1:25" x14ac:dyDescent="0.3">
      <c r="A969" s="107">
        <v>1154</v>
      </c>
      <c r="B969" s="108" t="s">
        <v>234</v>
      </c>
      <c r="C969" s="109">
        <v>43978.791921296295</v>
      </c>
      <c r="D969" s="108" t="s">
        <v>2185</v>
      </c>
      <c r="E969" s="108" t="s">
        <v>2185</v>
      </c>
      <c r="F969" s="110">
        <v>1477</v>
      </c>
      <c r="G969" s="108" t="s">
        <v>39</v>
      </c>
      <c r="H969" s="110">
        <v>621</v>
      </c>
      <c r="I969" s="108" t="s">
        <v>887</v>
      </c>
      <c r="J969" s="108" t="s">
        <v>756</v>
      </c>
      <c r="K969" s="108"/>
      <c r="L969" s="108" t="s">
        <v>2294</v>
      </c>
      <c r="M969" s="108" t="s">
        <v>4676</v>
      </c>
      <c r="N969" s="108" t="s">
        <v>2296</v>
      </c>
      <c r="O969" s="111" t="b">
        <v>0</v>
      </c>
      <c r="P969" s="108" t="s">
        <v>2321</v>
      </c>
      <c r="Q969" s="108" t="s">
        <v>167</v>
      </c>
      <c r="R969" s="112">
        <v>632</v>
      </c>
      <c r="S969" s="113">
        <v>144728</v>
      </c>
      <c r="T969" s="108" t="s">
        <v>2297</v>
      </c>
      <c r="U969" s="112">
        <v>632</v>
      </c>
      <c r="V969" s="111"/>
      <c r="W969" s="114" t="s">
        <v>2302</v>
      </c>
      <c r="X969" s="115">
        <v>44061.473136574074</v>
      </c>
      <c r="Y969" s="133">
        <f t="shared" si="15"/>
        <v>1477</v>
      </c>
    </row>
    <row r="970" spans="1:25" x14ac:dyDescent="0.3">
      <c r="A970" s="101">
        <v>1155</v>
      </c>
      <c r="B970" s="102" t="s">
        <v>225</v>
      </c>
      <c r="C970" s="103">
        <v>43983.767060185186</v>
      </c>
      <c r="D970" s="102" t="s">
        <v>224</v>
      </c>
      <c r="E970" s="102" t="s">
        <v>224</v>
      </c>
      <c r="F970" s="2">
        <v>1182</v>
      </c>
      <c r="G970" s="102" t="s">
        <v>427</v>
      </c>
      <c r="H970" s="2">
        <v>3925</v>
      </c>
      <c r="I970" s="102" t="s">
        <v>887</v>
      </c>
      <c r="J970" s="102" t="s">
        <v>654</v>
      </c>
      <c r="K970" s="102"/>
      <c r="L970" s="102" t="s">
        <v>2307</v>
      </c>
      <c r="M970" s="102"/>
      <c r="N970" s="102" t="s">
        <v>2296</v>
      </c>
      <c r="O970" s="1" t="b">
        <v>0</v>
      </c>
      <c r="P970" s="102" t="s">
        <v>2321</v>
      </c>
      <c r="Q970" s="102" t="s">
        <v>32</v>
      </c>
      <c r="R970" s="104">
        <v>4026.1</v>
      </c>
      <c r="S970" s="105">
        <v>921976.9</v>
      </c>
      <c r="T970" s="102" t="s">
        <v>2297</v>
      </c>
      <c r="U970" s="104">
        <v>4026.1</v>
      </c>
      <c r="V970" s="1"/>
      <c r="W970" s="106" t="s">
        <v>2302</v>
      </c>
      <c r="X970" s="5">
        <v>44061.733784722222</v>
      </c>
      <c r="Y970" s="133">
        <f t="shared" si="15"/>
        <v>1182</v>
      </c>
    </row>
    <row r="971" spans="1:25" x14ac:dyDescent="0.3">
      <c r="A971" s="101">
        <v>1156</v>
      </c>
      <c r="B971" s="102" t="s">
        <v>310</v>
      </c>
      <c r="C971" s="103">
        <v>43983.851134259261</v>
      </c>
      <c r="D971" s="102" t="s">
        <v>473</v>
      </c>
      <c r="E971" s="102" t="s">
        <v>473</v>
      </c>
      <c r="F971" s="2">
        <v>515</v>
      </c>
      <c r="G971" s="102" t="s">
        <v>85</v>
      </c>
      <c r="H971" s="2">
        <v>641</v>
      </c>
      <c r="I971" s="102" t="s">
        <v>887</v>
      </c>
      <c r="J971" s="102" t="s">
        <v>654</v>
      </c>
      <c r="K971" s="102"/>
      <c r="L971" s="102" t="s">
        <v>2294</v>
      </c>
      <c r="M971" s="102" t="s">
        <v>2519</v>
      </c>
      <c r="N971" s="102" t="s">
        <v>2296</v>
      </c>
      <c r="O971" s="1" t="b">
        <v>0</v>
      </c>
      <c r="P971" s="102" t="s">
        <v>2343</v>
      </c>
      <c r="Q971" s="102" t="s">
        <v>32</v>
      </c>
      <c r="R971" s="104"/>
      <c r="S971" s="105"/>
      <c r="T971" s="102" t="s">
        <v>2487</v>
      </c>
      <c r="U971" s="104"/>
      <c r="V971" s="1"/>
      <c r="W971" s="106" t="s">
        <v>2308</v>
      </c>
      <c r="X971" s="5">
        <v>43983.851435185185</v>
      </c>
      <c r="Y971" s="133">
        <f t="shared" si="15"/>
        <v>515</v>
      </c>
    </row>
    <row r="972" spans="1:25" x14ac:dyDescent="0.3">
      <c r="A972" s="107">
        <v>1157</v>
      </c>
      <c r="B972" s="108" t="s">
        <v>310</v>
      </c>
      <c r="C972" s="109">
        <v>43983.851342592592</v>
      </c>
      <c r="D972" s="108" t="s">
        <v>473</v>
      </c>
      <c r="E972" s="108" t="s">
        <v>473</v>
      </c>
      <c r="F972" s="110">
        <v>515</v>
      </c>
      <c r="G972" s="108" t="s">
        <v>85</v>
      </c>
      <c r="H972" s="110">
        <v>641</v>
      </c>
      <c r="I972" s="108" t="s">
        <v>887</v>
      </c>
      <c r="J972" s="108" t="s">
        <v>654</v>
      </c>
      <c r="K972" s="108"/>
      <c r="L972" s="108" t="s">
        <v>2294</v>
      </c>
      <c r="M972" s="108" t="s">
        <v>2519</v>
      </c>
      <c r="N972" s="108" t="s">
        <v>2296</v>
      </c>
      <c r="O972" s="111" t="b">
        <v>0</v>
      </c>
      <c r="P972" s="108" t="s">
        <v>2343</v>
      </c>
      <c r="Q972" s="108" t="s">
        <v>32</v>
      </c>
      <c r="R972" s="112"/>
      <c r="S972" s="113"/>
      <c r="T972" s="108" t="s">
        <v>2487</v>
      </c>
      <c r="U972" s="112"/>
      <c r="V972" s="111"/>
      <c r="W972" s="114" t="s">
        <v>2308</v>
      </c>
      <c r="X972" s="115">
        <v>43983.851597222223</v>
      </c>
      <c r="Y972" s="133">
        <f t="shared" si="15"/>
        <v>515</v>
      </c>
    </row>
    <row r="973" spans="1:25" x14ac:dyDescent="0.3">
      <c r="A973" s="101">
        <v>1158</v>
      </c>
      <c r="B973" s="102" t="s">
        <v>310</v>
      </c>
      <c r="C973" s="103">
        <v>43983.851365740738</v>
      </c>
      <c r="D973" s="102" t="s">
        <v>473</v>
      </c>
      <c r="E973" s="102" t="s">
        <v>473</v>
      </c>
      <c r="F973" s="2">
        <v>515</v>
      </c>
      <c r="G973" s="102" t="s">
        <v>85</v>
      </c>
      <c r="H973" s="2">
        <v>641</v>
      </c>
      <c r="I973" s="102" t="s">
        <v>887</v>
      </c>
      <c r="J973" s="102" t="s">
        <v>654</v>
      </c>
      <c r="K973" s="102"/>
      <c r="L973" s="102" t="s">
        <v>2294</v>
      </c>
      <c r="M973" s="102" t="s">
        <v>2519</v>
      </c>
      <c r="N973" s="102" t="s">
        <v>2296</v>
      </c>
      <c r="O973" s="1" t="b">
        <v>0</v>
      </c>
      <c r="P973" s="102" t="s">
        <v>2343</v>
      </c>
      <c r="Q973" s="102" t="s">
        <v>32</v>
      </c>
      <c r="R973" s="104">
        <v>100</v>
      </c>
      <c r="S973" s="105">
        <v>22900</v>
      </c>
      <c r="T973" s="102" t="s">
        <v>2297</v>
      </c>
      <c r="U973" s="104">
        <v>100</v>
      </c>
      <c r="V973" s="1"/>
      <c r="W973" s="106" t="s">
        <v>2302</v>
      </c>
      <c r="X973" s="5">
        <v>44076.397002314814</v>
      </c>
      <c r="Y973" s="133">
        <f t="shared" si="15"/>
        <v>515</v>
      </c>
    </row>
    <row r="974" spans="1:25" x14ac:dyDescent="0.3">
      <c r="A974" s="101">
        <v>1159</v>
      </c>
      <c r="B974" s="102" t="s">
        <v>310</v>
      </c>
      <c r="C974" s="103">
        <v>43984.536608796298</v>
      </c>
      <c r="D974" s="102" t="s">
        <v>467</v>
      </c>
      <c r="E974" s="102" t="s">
        <v>467</v>
      </c>
      <c r="F974" s="2">
        <v>50</v>
      </c>
      <c r="G974" s="102" t="s">
        <v>85</v>
      </c>
      <c r="H974" s="2">
        <v>641</v>
      </c>
      <c r="I974" s="102" t="s">
        <v>887</v>
      </c>
      <c r="J974" s="102" t="s">
        <v>756</v>
      </c>
      <c r="K974" s="102"/>
      <c r="L974" s="102" t="s">
        <v>2294</v>
      </c>
      <c r="M974" s="102" t="s">
        <v>2408</v>
      </c>
      <c r="N974" s="102" t="s">
        <v>2296</v>
      </c>
      <c r="O974" s="1" t="b">
        <v>0</v>
      </c>
      <c r="P974" s="102" t="s">
        <v>2343</v>
      </c>
      <c r="Q974" s="102" t="s">
        <v>32</v>
      </c>
      <c r="R974" s="104">
        <v>1186</v>
      </c>
      <c r="S974" s="105">
        <v>271594</v>
      </c>
      <c r="T974" s="102" t="s">
        <v>2297</v>
      </c>
      <c r="U974" s="104">
        <v>1186</v>
      </c>
      <c r="V974" s="1"/>
      <c r="W974" s="106" t="s">
        <v>2418</v>
      </c>
      <c r="X974" s="5">
        <v>44092.6171875</v>
      </c>
      <c r="Y974" s="133">
        <f t="shared" si="15"/>
        <v>50</v>
      </c>
    </row>
    <row r="975" spans="1:25" x14ac:dyDescent="0.3">
      <c r="A975" s="101">
        <v>1160</v>
      </c>
      <c r="B975" s="102" t="s">
        <v>209</v>
      </c>
      <c r="C975" s="103">
        <v>43984.571539351855</v>
      </c>
      <c r="D975" s="102" t="s">
        <v>206</v>
      </c>
      <c r="E975" s="102" t="s">
        <v>206</v>
      </c>
      <c r="F975" s="2">
        <v>1163</v>
      </c>
      <c r="G975" s="102" t="s">
        <v>477</v>
      </c>
      <c r="H975" s="2">
        <v>627</v>
      </c>
      <c r="I975" s="102" t="s">
        <v>887</v>
      </c>
      <c r="J975" s="102" t="s">
        <v>756</v>
      </c>
      <c r="K975" s="102"/>
      <c r="L975" s="102" t="s">
        <v>2307</v>
      </c>
      <c r="M975" s="102"/>
      <c r="N975" s="102" t="s">
        <v>2296</v>
      </c>
      <c r="O975" s="1" t="b">
        <v>0</v>
      </c>
      <c r="P975" s="102" t="s">
        <v>2371</v>
      </c>
      <c r="Q975" s="102" t="s">
        <v>167</v>
      </c>
      <c r="R975" s="104">
        <v>324</v>
      </c>
      <c r="S975" s="105">
        <v>74196</v>
      </c>
      <c r="T975" s="102" t="s">
        <v>2297</v>
      </c>
      <c r="U975" s="104">
        <v>324</v>
      </c>
      <c r="V975" s="1"/>
      <c r="W975" s="106" t="s">
        <v>2302</v>
      </c>
      <c r="X975" s="5">
        <v>44061.758958333332</v>
      </c>
      <c r="Y975" s="133">
        <f t="shared" si="15"/>
        <v>1163</v>
      </c>
    </row>
    <row r="976" spans="1:25" x14ac:dyDescent="0.3">
      <c r="A976" s="101">
        <v>1161</v>
      </c>
      <c r="B976" s="1" t="s">
        <v>209</v>
      </c>
      <c r="C976" s="1">
        <v>43984.572175925925</v>
      </c>
      <c r="D976" s="1" t="s">
        <v>2091</v>
      </c>
      <c r="E976" s="1" t="s">
        <v>2091</v>
      </c>
      <c r="F976" s="2">
        <v>1373</v>
      </c>
      <c r="G976" s="1" t="s">
        <v>477</v>
      </c>
      <c r="H976" s="2">
        <v>623</v>
      </c>
      <c r="I976" s="1" t="s">
        <v>887</v>
      </c>
      <c r="J976" s="1" t="s">
        <v>654</v>
      </c>
      <c r="K976" s="1"/>
      <c r="L976" s="1" t="s">
        <v>2307</v>
      </c>
      <c r="M976" s="1"/>
      <c r="N976" s="1" t="s">
        <v>2296</v>
      </c>
      <c r="O976" s="1" t="b">
        <v>0</v>
      </c>
      <c r="P976" s="1" t="s">
        <v>2371</v>
      </c>
      <c r="Q976" s="1" t="s">
        <v>167</v>
      </c>
      <c r="R976" s="1">
        <v>162.65</v>
      </c>
      <c r="S976" s="1">
        <v>37246.85</v>
      </c>
      <c r="T976" s="1" t="s">
        <v>2297</v>
      </c>
      <c r="U976" s="1">
        <v>162.65</v>
      </c>
      <c r="V976" s="1"/>
      <c r="W976" s="1" t="s">
        <v>2302</v>
      </c>
      <c r="X976" s="5">
        <v>44015.641967592594</v>
      </c>
      <c r="Y976" s="133">
        <f t="shared" si="15"/>
        <v>1373</v>
      </c>
    </row>
    <row r="977" spans="1:25" x14ac:dyDescent="0.3">
      <c r="A977" s="101">
        <v>1162</v>
      </c>
      <c r="B977" s="102" t="s">
        <v>75</v>
      </c>
      <c r="C977" s="103">
        <v>43984.774062500001</v>
      </c>
      <c r="D977" s="102" t="s">
        <v>231</v>
      </c>
      <c r="E977" s="102" t="s">
        <v>231</v>
      </c>
      <c r="F977" s="2">
        <v>1191</v>
      </c>
      <c r="G977" s="102" t="s">
        <v>39</v>
      </c>
      <c r="H977" s="2">
        <v>931</v>
      </c>
      <c r="I977" s="102" t="s">
        <v>887</v>
      </c>
      <c r="J977" s="102" t="s">
        <v>654</v>
      </c>
      <c r="K977" s="102"/>
      <c r="L977" s="102" t="s">
        <v>2294</v>
      </c>
      <c r="M977" s="102" t="s">
        <v>4677</v>
      </c>
      <c r="N977" s="102" t="s">
        <v>2296</v>
      </c>
      <c r="O977" s="1" t="b">
        <v>0</v>
      </c>
      <c r="P977" s="102" t="s">
        <v>2321</v>
      </c>
      <c r="Q977" s="102" t="s">
        <v>32</v>
      </c>
      <c r="R977" s="104">
        <v>1364.42</v>
      </c>
      <c r="S977" s="105">
        <v>249960.37</v>
      </c>
      <c r="T977" s="102" t="s">
        <v>2297</v>
      </c>
      <c r="U977" s="104">
        <v>1091.53</v>
      </c>
      <c r="V977" s="1"/>
      <c r="W977" s="106" t="s">
        <v>2302</v>
      </c>
      <c r="X977" s="5">
        <v>44083.681111111109</v>
      </c>
      <c r="Y977" s="133">
        <f t="shared" si="15"/>
        <v>1191</v>
      </c>
    </row>
    <row r="978" spans="1:25" x14ac:dyDescent="0.3">
      <c r="A978" s="107">
        <v>1163</v>
      </c>
      <c r="B978" s="108" t="s">
        <v>126</v>
      </c>
      <c r="C978" s="109">
        <v>43985.837905092594</v>
      </c>
      <c r="D978" s="108" t="s">
        <v>2193</v>
      </c>
      <c r="E978" s="108" t="s">
        <v>2193</v>
      </c>
      <c r="F978" s="110">
        <v>1484</v>
      </c>
      <c r="G978" s="108" t="s">
        <v>123</v>
      </c>
      <c r="H978" s="110">
        <v>700</v>
      </c>
      <c r="I978" s="108" t="s">
        <v>887</v>
      </c>
      <c r="J978" s="108" t="s">
        <v>756</v>
      </c>
      <c r="K978" s="108"/>
      <c r="L978" s="108" t="s">
        <v>2294</v>
      </c>
      <c r="M978" s="108" t="s">
        <v>2624</v>
      </c>
      <c r="N978" s="108" t="s">
        <v>2296</v>
      </c>
      <c r="O978" s="111" t="b">
        <v>0</v>
      </c>
      <c r="P978" s="108" t="s">
        <v>2387</v>
      </c>
      <c r="Q978" s="108" t="s">
        <v>167</v>
      </c>
      <c r="R978" s="112">
        <v>617.08000000000004</v>
      </c>
      <c r="S978" s="113">
        <v>113048.14</v>
      </c>
      <c r="T978" s="108" t="s">
        <v>2297</v>
      </c>
      <c r="U978" s="112">
        <v>493.66</v>
      </c>
      <c r="V978" s="111"/>
      <c r="W978" s="114" t="s">
        <v>2302</v>
      </c>
      <c r="X978" s="115">
        <v>44020.723113425927</v>
      </c>
      <c r="Y978" s="133">
        <f t="shared" si="15"/>
        <v>1484</v>
      </c>
    </row>
    <row r="979" spans="1:25" x14ac:dyDescent="0.3">
      <c r="A979" s="101">
        <v>1164</v>
      </c>
      <c r="B979" s="102" t="s">
        <v>126</v>
      </c>
      <c r="C979" s="103">
        <v>43985.839780092596</v>
      </c>
      <c r="D979" s="102" t="s">
        <v>4556</v>
      </c>
      <c r="E979" s="102" t="s">
        <v>4556</v>
      </c>
      <c r="F979" s="2">
        <v>1572</v>
      </c>
      <c r="G979" s="102" t="s">
        <v>123</v>
      </c>
      <c r="H979" s="2">
        <v>700</v>
      </c>
      <c r="I979" s="102" t="s">
        <v>887</v>
      </c>
      <c r="J979" s="102" t="s">
        <v>756</v>
      </c>
      <c r="K979" s="102"/>
      <c r="L979" s="102" t="s">
        <v>2294</v>
      </c>
      <c r="M979" s="102" t="s">
        <v>4719</v>
      </c>
      <c r="N979" s="102" t="s">
        <v>2296</v>
      </c>
      <c r="O979" s="1" t="b">
        <v>0</v>
      </c>
      <c r="P979" s="102" t="s">
        <v>2387</v>
      </c>
      <c r="Q979" s="102" t="s">
        <v>167</v>
      </c>
      <c r="R979" s="104">
        <v>1528.34</v>
      </c>
      <c r="S979" s="105">
        <v>314989.5</v>
      </c>
      <c r="T979" s="102" t="s">
        <v>2297</v>
      </c>
      <c r="U979" s="104">
        <v>1375.5</v>
      </c>
      <c r="V979" s="1"/>
      <c r="W979" s="106" t="s">
        <v>2302</v>
      </c>
      <c r="X979" s="5">
        <v>44043.489166666666</v>
      </c>
      <c r="Y979" s="133">
        <f t="shared" si="15"/>
        <v>1572</v>
      </c>
    </row>
    <row r="980" spans="1:25" x14ac:dyDescent="0.3">
      <c r="A980" s="101">
        <v>1165</v>
      </c>
      <c r="B980" s="102" t="s">
        <v>310</v>
      </c>
      <c r="C980" s="103">
        <v>43986.710821759261</v>
      </c>
      <c r="D980" s="102" t="s">
        <v>1382</v>
      </c>
      <c r="E980" s="102" t="s">
        <v>1382</v>
      </c>
      <c r="F980" s="2">
        <v>686</v>
      </c>
      <c r="G980" s="102" t="s">
        <v>85</v>
      </c>
      <c r="H980" s="2">
        <v>641</v>
      </c>
      <c r="I980" s="102" t="s">
        <v>887</v>
      </c>
      <c r="J980" s="102" t="s">
        <v>654</v>
      </c>
      <c r="K980" s="102"/>
      <c r="L980" s="102" t="s">
        <v>2294</v>
      </c>
      <c r="M980" s="102" t="s">
        <v>2570</v>
      </c>
      <c r="N980" s="102" t="s">
        <v>2296</v>
      </c>
      <c r="O980" s="1" t="b">
        <v>0</v>
      </c>
      <c r="P980" s="102" t="s">
        <v>2343</v>
      </c>
      <c r="Q980" s="102" t="s">
        <v>32</v>
      </c>
      <c r="R980" s="104">
        <v>6718.4</v>
      </c>
      <c r="S980" s="105">
        <v>1538513.6</v>
      </c>
      <c r="T980" s="102" t="s">
        <v>2297</v>
      </c>
      <c r="U980" s="104">
        <v>6718.4</v>
      </c>
      <c r="V980" s="1"/>
      <c r="W980" s="106" t="s">
        <v>2302</v>
      </c>
      <c r="X980" s="5">
        <v>44067.585752314815</v>
      </c>
      <c r="Y980" s="133">
        <f t="shared" si="15"/>
        <v>686</v>
      </c>
    </row>
    <row r="981" spans="1:25" x14ac:dyDescent="0.3">
      <c r="A981" s="101">
        <v>1166</v>
      </c>
      <c r="B981" s="102" t="s">
        <v>75</v>
      </c>
      <c r="C981" s="103">
        <v>43986.845682870371</v>
      </c>
      <c r="D981" s="102" t="s">
        <v>1874</v>
      </c>
      <c r="E981" s="102" t="s">
        <v>1874</v>
      </c>
      <c r="F981" s="2">
        <v>1195</v>
      </c>
      <c r="G981" s="102" t="s">
        <v>39</v>
      </c>
      <c r="H981" s="2">
        <v>919</v>
      </c>
      <c r="I981" s="102" t="s">
        <v>887</v>
      </c>
      <c r="J981" s="102" t="s">
        <v>654</v>
      </c>
      <c r="K981" s="102"/>
      <c r="L981" s="102" t="s">
        <v>2294</v>
      </c>
      <c r="M981" s="102" t="s">
        <v>2564</v>
      </c>
      <c r="N981" s="102" t="s">
        <v>2296</v>
      </c>
      <c r="O981" s="1" t="b">
        <v>0</v>
      </c>
      <c r="P981" s="102" t="s">
        <v>2321</v>
      </c>
      <c r="Q981" s="102" t="s">
        <v>32</v>
      </c>
      <c r="R981" s="104">
        <v>784.52</v>
      </c>
      <c r="S981" s="105">
        <v>143722.69</v>
      </c>
      <c r="T981" s="102" t="s">
        <v>2297</v>
      </c>
      <c r="U981" s="104">
        <v>627.61</v>
      </c>
      <c r="V981" s="1"/>
      <c r="W981" s="106" t="s">
        <v>2302</v>
      </c>
      <c r="X981" s="5">
        <v>44091.743414351855</v>
      </c>
      <c r="Y981" s="133">
        <f t="shared" si="15"/>
        <v>1195</v>
      </c>
    </row>
    <row r="982" spans="1:25" x14ac:dyDescent="0.3">
      <c r="A982" s="107">
        <v>1167</v>
      </c>
      <c r="B982" s="108" t="s">
        <v>365</v>
      </c>
      <c r="C982" s="109">
        <v>43987.571400462963</v>
      </c>
      <c r="D982" s="108" t="s">
        <v>4720</v>
      </c>
      <c r="E982" s="108" t="s">
        <v>4720</v>
      </c>
      <c r="F982" s="110">
        <v>1492</v>
      </c>
      <c r="G982" s="108" t="s">
        <v>148</v>
      </c>
      <c r="H982" s="110">
        <v>250</v>
      </c>
      <c r="I982" s="108" t="s">
        <v>887</v>
      </c>
      <c r="J982" s="108" t="s">
        <v>1439</v>
      </c>
      <c r="K982" s="108"/>
      <c r="L982" s="108" t="s">
        <v>2307</v>
      </c>
      <c r="M982" s="108" t="s">
        <v>4721</v>
      </c>
      <c r="N982" s="108" t="s">
        <v>2296</v>
      </c>
      <c r="O982" s="111" t="b">
        <v>0</v>
      </c>
      <c r="P982" s="108" t="s">
        <v>2463</v>
      </c>
      <c r="Q982" s="108" t="s">
        <v>167</v>
      </c>
      <c r="R982" s="112">
        <v>6688.48</v>
      </c>
      <c r="S982" s="113">
        <v>1531661.92</v>
      </c>
      <c r="T982" s="108" t="s">
        <v>2297</v>
      </c>
      <c r="U982" s="112">
        <v>6688.48</v>
      </c>
      <c r="V982" s="111"/>
      <c r="W982" s="114" t="s">
        <v>2453</v>
      </c>
      <c r="X982" s="115">
        <v>44091.779108796298</v>
      </c>
      <c r="Y982" s="133" t="e">
        <f t="shared" si="15"/>
        <v>#N/A</v>
      </c>
    </row>
    <row r="983" spans="1:25" x14ac:dyDescent="0.3">
      <c r="A983" s="101">
        <v>1169</v>
      </c>
      <c r="B983" s="102" t="s">
        <v>193</v>
      </c>
      <c r="C983" s="103">
        <v>43990.572627314818</v>
      </c>
      <c r="D983" s="102" t="s">
        <v>206</v>
      </c>
      <c r="E983" s="102" t="s">
        <v>206</v>
      </c>
      <c r="F983" s="2">
        <v>1163</v>
      </c>
      <c r="G983" s="102" t="s">
        <v>477</v>
      </c>
      <c r="H983" s="2">
        <v>627</v>
      </c>
      <c r="I983" s="102" t="s">
        <v>887</v>
      </c>
      <c r="J983" s="102" t="s">
        <v>756</v>
      </c>
      <c r="K983" s="102"/>
      <c r="L983" s="102" t="s">
        <v>2307</v>
      </c>
      <c r="M983" s="102"/>
      <c r="N983" s="102" t="s">
        <v>2296</v>
      </c>
      <c r="O983" s="1" t="b">
        <v>0</v>
      </c>
      <c r="P983" s="102" t="s">
        <v>2532</v>
      </c>
      <c r="Q983" s="102" t="s">
        <v>2533</v>
      </c>
      <c r="R983" s="104"/>
      <c r="S983" s="105">
        <v>228150</v>
      </c>
      <c r="T983" s="102" t="s">
        <v>2534</v>
      </c>
      <c r="U983" s="104">
        <v>1690</v>
      </c>
      <c r="V983" s="1"/>
      <c r="W983" s="106"/>
      <c r="X983" s="5">
        <v>44091.923819444448</v>
      </c>
      <c r="Y983" s="133">
        <f t="shared" si="15"/>
        <v>1163</v>
      </c>
    </row>
    <row r="984" spans="1:25" x14ac:dyDescent="0.3">
      <c r="A984" s="101">
        <v>1170</v>
      </c>
      <c r="B984" s="1" t="s">
        <v>87</v>
      </c>
      <c r="C984" s="1">
        <v>43990.644108796296</v>
      </c>
      <c r="D984" s="1" t="s">
        <v>292</v>
      </c>
      <c r="E984" s="1" t="s">
        <v>292</v>
      </c>
      <c r="F984" s="2">
        <v>1267</v>
      </c>
      <c r="G984" s="1" t="s">
        <v>39</v>
      </c>
      <c r="H984" s="2">
        <v>781</v>
      </c>
      <c r="I984" s="1" t="s">
        <v>887</v>
      </c>
      <c r="J984" s="1" t="s">
        <v>756</v>
      </c>
      <c r="K984" s="1"/>
      <c r="L984" s="1" t="s">
        <v>2307</v>
      </c>
      <c r="M984" s="1"/>
      <c r="N984" s="1" t="s">
        <v>2296</v>
      </c>
      <c r="O984" s="1" t="b">
        <v>0</v>
      </c>
      <c r="P984" s="1" t="s">
        <v>2357</v>
      </c>
      <c r="Q984" s="1" t="s">
        <v>2487</v>
      </c>
      <c r="R984" s="1"/>
      <c r="S984" s="1"/>
      <c r="T984" s="1" t="s">
        <v>2487</v>
      </c>
      <c r="U984" s="1"/>
      <c r="V984" s="1"/>
      <c r="W984" s="1"/>
      <c r="X984" s="5">
        <v>44021.888784722221</v>
      </c>
      <c r="Y984" s="133">
        <f t="shared" si="15"/>
        <v>1267</v>
      </c>
    </row>
    <row r="985" spans="1:25" x14ac:dyDescent="0.3">
      <c r="A985" s="101">
        <v>1171</v>
      </c>
      <c r="B985" s="1" t="s">
        <v>267</v>
      </c>
      <c r="C985" s="1">
        <v>43990.703796296293</v>
      </c>
      <c r="D985" s="1" t="s">
        <v>2162</v>
      </c>
      <c r="E985" s="1" t="s">
        <v>2162</v>
      </c>
      <c r="F985" s="2">
        <v>1461</v>
      </c>
      <c r="G985" s="1" t="s">
        <v>39</v>
      </c>
      <c r="H985" s="2">
        <v>942</v>
      </c>
      <c r="I985" s="1" t="s">
        <v>887</v>
      </c>
      <c r="J985" s="1" t="s">
        <v>756</v>
      </c>
      <c r="K985" s="1"/>
      <c r="L985" s="1" t="s">
        <v>2307</v>
      </c>
      <c r="M985" s="1" t="s">
        <v>4687</v>
      </c>
      <c r="N985" s="1" t="s">
        <v>2296</v>
      </c>
      <c r="O985" s="1" t="b">
        <v>1</v>
      </c>
      <c r="P985" s="1" t="s">
        <v>2343</v>
      </c>
      <c r="Q985" s="1" t="s">
        <v>32</v>
      </c>
      <c r="R985" s="1">
        <v>616.37</v>
      </c>
      <c r="S985" s="1">
        <v>112917.61</v>
      </c>
      <c r="T985" s="1" t="s">
        <v>2297</v>
      </c>
      <c r="U985" s="1">
        <v>493.09</v>
      </c>
      <c r="V985" s="1"/>
      <c r="W985" s="1"/>
      <c r="X985" s="5">
        <v>44049.815000000002</v>
      </c>
      <c r="Y985" s="133">
        <f t="shared" si="15"/>
        <v>1461</v>
      </c>
    </row>
    <row r="986" spans="1:25" x14ac:dyDescent="0.3">
      <c r="A986" s="101">
        <v>1172</v>
      </c>
      <c r="B986" s="102" t="s">
        <v>199</v>
      </c>
      <c r="C986" s="103">
        <v>43990.7891087963</v>
      </c>
      <c r="D986" s="102" t="s">
        <v>1815</v>
      </c>
      <c r="E986" s="102" t="s">
        <v>1815</v>
      </c>
      <c r="F986" s="2">
        <v>1131</v>
      </c>
      <c r="G986" s="102" t="s">
        <v>55</v>
      </c>
      <c r="H986" s="2">
        <v>3005.1</v>
      </c>
      <c r="I986" s="102" t="s">
        <v>6618</v>
      </c>
      <c r="J986" s="102" t="s">
        <v>756</v>
      </c>
      <c r="K986" s="102"/>
      <c r="L986" s="102" t="s">
        <v>2307</v>
      </c>
      <c r="M986" s="102" t="s">
        <v>4722</v>
      </c>
      <c r="N986" s="102" t="s">
        <v>2296</v>
      </c>
      <c r="O986" s="1" t="b">
        <v>0</v>
      </c>
      <c r="P986" s="102" t="s">
        <v>4723</v>
      </c>
      <c r="Q986" s="102" t="s">
        <v>2472</v>
      </c>
      <c r="R986" s="104">
        <v>3162.58</v>
      </c>
      <c r="S986" s="105">
        <v>0</v>
      </c>
      <c r="T986" s="102" t="s">
        <v>2297</v>
      </c>
      <c r="U986" s="104">
        <v>3162.58</v>
      </c>
      <c r="V986" s="1"/>
      <c r="W986" s="106"/>
      <c r="X986" s="5">
        <v>44014.528414351851</v>
      </c>
      <c r="Y986" s="133">
        <f t="shared" si="15"/>
        <v>1131</v>
      </c>
    </row>
    <row r="987" spans="1:25" x14ac:dyDescent="0.3">
      <c r="A987" s="101">
        <v>1173</v>
      </c>
      <c r="B987" s="1" t="s">
        <v>310</v>
      </c>
      <c r="C987" s="1">
        <v>43991.655451388891</v>
      </c>
      <c r="D987" s="1" t="s">
        <v>485</v>
      </c>
      <c r="E987" s="1" t="s">
        <v>485</v>
      </c>
      <c r="F987" s="2">
        <v>537</v>
      </c>
      <c r="G987" s="1" t="s">
        <v>85</v>
      </c>
      <c r="H987" s="2">
        <v>641</v>
      </c>
      <c r="I987" s="1" t="s">
        <v>887</v>
      </c>
      <c r="J987" s="1" t="s">
        <v>654</v>
      </c>
      <c r="K987" s="1"/>
      <c r="L987" s="1" t="s">
        <v>2294</v>
      </c>
      <c r="M987" s="1" t="s">
        <v>2491</v>
      </c>
      <c r="N987" s="1" t="s">
        <v>2296</v>
      </c>
      <c r="O987" s="1" t="b">
        <v>0</v>
      </c>
      <c r="P987" s="1" t="s">
        <v>2343</v>
      </c>
      <c r="Q987" s="1" t="s">
        <v>32</v>
      </c>
      <c r="R987" s="1">
        <v>2529.0300000000002</v>
      </c>
      <c r="S987" s="1">
        <v>579147.87</v>
      </c>
      <c r="T987" s="1" t="s">
        <v>2297</v>
      </c>
      <c r="U987" s="1">
        <v>2529.0300000000002</v>
      </c>
      <c r="V987" s="1">
        <v>1</v>
      </c>
      <c r="W987" s="1"/>
      <c r="X987" s="5">
        <v>43999.410694444443</v>
      </c>
      <c r="Y987" s="133">
        <f t="shared" si="15"/>
        <v>537</v>
      </c>
    </row>
    <row r="988" spans="1:25" x14ac:dyDescent="0.3">
      <c r="A988" s="107">
        <v>1174</v>
      </c>
      <c r="B988" s="108" t="s">
        <v>193</v>
      </c>
      <c r="C988" s="109">
        <v>43993.877060185187</v>
      </c>
      <c r="D988" s="108" t="s">
        <v>2170</v>
      </c>
      <c r="E988" s="108" t="s">
        <v>2170</v>
      </c>
      <c r="F988" s="110">
        <v>1466</v>
      </c>
      <c r="G988" s="108" t="s">
        <v>39</v>
      </c>
      <c r="H988" s="110">
        <v>3043</v>
      </c>
      <c r="I988" s="108" t="s">
        <v>218</v>
      </c>
      <c r="J988" s="108" t="s">
        <v>756</v>
      </c>
      <c r="K988" s="108"/>
      <c r="L988" s="108" t="s">
        <v>2307</v>
      </c>
      <c r="M988" s="108"/>
      <c r="N988" s="108" t="s">
        <v>2296</v>
      </c>
      <c r="O988" s="111" t="b">
        <v>0</v>
      </c>
      <c r="P988" s="108" t="s">
        <v>2532</v>
      </c>
      <c r="Q988" s="108" t="s">
        <v>2533</v>
      </c>
      <c r="R988" s="112"/>
      <c r="S988" s="113"/>
      <c r="T988" s="108" t="s">
        <v>2487</v>
      </c>
      <c r="U988" s="112"/>
      <c r="V988" s="111"/>
      <c r="W988" s="114"/>
      <c r="X988" s="115">
        <v>43993.877974537034</v>
      </c>
      <c r="Y988" s="133" t="e">
        <f t="shared" si="15"/>
        <v>#N/A</v>
      </c>
    </row>
    <row r="989" spans="1:25" x14ac:dyDescent="0.3">
      <c r="A989" s="101">
        <v>1175</v>
      </c>
      <c r="B989" s="102" t="s">
        <v>234</v>
      </c>
      <c r="C989" s="103">
        <v>43994.845381944448</v>
      </c>
      <c r="D989" s="102" t="s">
        <v>8181</v>
      </c>
      <c r="E989" s="102" t="s">
        <v>248</v>
      </c>
      <c r="F989" s="2">
        <v>1214</v>
      </c>
      <c r="G989" s="102" t="s">
        <v>39</v>
      </c>
      <c r="H989" s="2">
        <v>621</v>
      </c>
      <c r="I989" s="102" t="s">
        <v>887</v>
      </c>
      <c r="J989" s="102" t="s">
        <v>654</v>
      </c>
      <c r="K989" s="102"/>
      <c r="L989" s="102" t="s">
        <v>2307</v>
      </c>
      <c r="M989" s="102" t="s">
        <v>6538</v>
      </c>
      <c r="N989" s="102" t="s">
        <v>2296</v>
      </c>
      <c r="O989" s="1" t="b">
        <v>0</v>
      </c>
      <c r="P989" s="102" t="s">
        <v>2321</v>
      </c>
      <c r="Q989" s="102" t="s">
        <v>32</v>
      </c>
      <c r="R989" s="104">
        <v>123.5</v>
      </c>
      <c r="S989" s="105"/>
      <c r="T989" s="102" t="s">
        <v>2455</v>
      </c>
      <c r="U989" s="104"/>
      <c r="V989" s="1"/>
      <c r="W989" s="106"/>
      <c r="X989" s="5">
        <v>44092.495474537034</v>
      </c>
      <c r="Y989" s="133">
        <f t="shared" si="15"/>
        <v>1214</v>
      </c>
    </row>
    <row r="990" spans="1:25" x14ac:dyDescent="0.3">
      <c r="A990" s="107">
        <v>1176</v>
      </c>
      <c r="B990" s="108" t="s">
        <v>126</v>
      </c>
      <c r="C990" s="109">
        <v>43997.502106481479</v>
      </c>
      <c r="D990" s="108" t="s">
        <v>2255</v>
      </c>
      <c r="E990" s="108" t="s">
        <v>2255</v>
      </c>
      <c r="F990" s="110">
        <v>1538</v>
      </c>
      <c r="G990" s="108" t="s">
        <v>123</v>
      </c>
      <c r="H990" s="110">
        <v>2055</v>
      </c>
      <c r="I990" s="108" t="s">
        <v>887</v>
      </c>
      <c r="J990" s="108" t="s">
        <v>756</v>
      </c>
      <c r="K990" s="108"/>
      <c r="L990" s="108" t="s">
        <v>2294</v>
      </c>
      <c r="M990" s="108" t="s">
        <v>6675</v>
      </c>
      <c r="N990" s="108" t="s">
        <v>2296</v>
      </c>
      <c r="O990" s="111" t="b">
        <v>0</v>
      </c>
      <c r="P990" s="108" t="s">
        <v>2387</v>
      </c>
      <c r="Q990" s="108" t="s">
        <v>32</v>
      </c>
      <c r="R990" s="112">
        <v>262.60000000000002</v>
      </c>
      <c r="S990" s="113"/>
      <c r="T990" s="108" t="s">
        <v>2455</v>
      </c>
      <c r="U990" s="112"/>
      <c r="V990" s="111"/>
      <c r="W990" s="114"/>
      <c r="X990" s="115">
        <v>44068.713229166664</v>
      </c>
      <c r="Y990" s="133">
        <f t="shared" si="15"/>
        <v>1538</v>
      </c>
    </row>
    <row r="991" spans="1:25" x14ac:dyDescent="0.3">
      <c r="A991" s="107">
        <v>1177</v>
      </c>
      <c r="B991" s="108" t="s">
        <v>87</v>
      </c>
      <c r="C991" s="109">
        <v>43997.565532407411</v>
      </c>
      <c r="D991" s="108" t="s">
        <v>350</v>
      </c>
      <c r="E991" s="108" t="s">
        <v>350</v>
      </c>
      <c r="F991" s="110">
        <v>1401</v>
      </c>
      <c r="G991" s="108" t="s">
        <v>39</v>
      </c>
      <c r="H991" s="110">
        <v>914</v>
      </c>
      <c r="I991" s="108" t="s">
        <v>887</v>
      </c>
      <c r="J991" s="108" t="s">
        <v>756</v>
      </c>
      <c r="K991" s="108"/>
      <c r="L991" s="108" t="s">
        <v>2307</v>
      </c>
      <c r="M991" s="108"/>
      <c r="N991" s="108" t="s">
        <v>2296</v>
      </c>
      <c r="O991" s="111" t="b">
        <v>0</v>
      </c>
      <c r="P991" s="108" t="s">
        <v>2357</v>
      </c>
      <c r="Q991" s="108" t="s">
        <v>32</v>
      </c>
      <c r="R991" s="112">
        <v>6895.5</v>
      </c>
      <c r="S991" s="113">
        <v>1579069.5</v>
      </c>
      <c r="T991" s="108" t="s">
        <v>2297</v>
      </c>
      <c r="U991" s="112">
        <v>6895.5</v>
      </c>
      <c r="V991" s="111"/>
      <c r="W991" s="114"/>
      <c r="X991" s="115">
        <v>44048.606203703705</v>
      </c>
      <c r="Y991" s="133">
        <f t="shared" si="15"/>
        <v>1401</v>
      </c>
    </row>
    <row r="992" spans="1:25" x14ac:dyDescent="0.3">
      <c r="A992" s="101">
        <v>1178</v>
      </c>
      <c r="B992" s="1" t="s">
        <v>42</v>
      </c>
      <c r="C992" s="1">
        <v>43997.662118055552</v>
      </c>
      <c r="D992" s="1"/>
      <c r="E992" s="1"/>
      <c r="F992" s="2"/>
      <c r="G992" s="1"/>
      <c r="H992" s="2"/>
      <c r="I992" s="1"/>
      <c r="J992" s="1"/>
      <c r="K992" s="1"/>
      <c r="L992" s="1"/>
      <c r="M992" s="1"/>
      <c r="N992" s="1" t="s">
        <v>2296</v>
      </c>
      <c r="O992" s="1" t="b">
        <v>0</v>
      </c>
      <c r="P992" s="1"/>
      <c r="Q992" s="1" t="s">
        <v>2487</v>
      </c>
      <c r="R992" s="1"/>
      <c r="S992" s="1"/>
      <c r="T992" s="1" t="s">
        <v>2487</v>
      </c>
      <c r="U992" s="1"/>
      <c r="V992" s="1"/>
      <c r="W992" s="1"/>
      <c r="X992" s="5">
        <v>43997.662291666667</v>
      </c>
      <c r="Y992" s="133">
        <f t="shared" si="15"/>
        <v>0</v>
      </c>
    </row>
    <row r="993" spans="1:25" x14ac:dyDescent="0.3">
      <c r="A993" s="107">
        <v>1179</v>
      </c>
      <c r="B993" s="108" t="s">
        <v>42</v>
      </c>
      <c r="C993" s="109">
        <v>43997.66778935185</v>
      </c>
      <c r="D993" s="108" t="s">
        <v>2104</v>
      </c>
      <c r="E993" s="108" t="s">
        <v>2104</v>
      </c>
      <c r="F993" s="110">
        <v>1386</v>
      </c>
      <c r="G993" s="108" t="s">
        <v>427</v>
      </c>
      <c r="H993" s="110">
        <v>646</v>
      </c>
      <c r="I993" s="108" t="s">
        <v>887</v>
      </c>
      <c r="J993" s="108" t="s">
        <v>654</v>
      </c>
      <c r="K993" s="108"/>
      <c r="L993" s="108" t="s">
        <v>2294</v>
      </c>
      <c r="M993" s="108" t="s">
        <v>2611</v>
      </c>
      <c r="N993" s="108" t="s">
        <v>2296</v>
      </c>
      <c r="O993" s="111" t="b">
        <v>0</v>
      </c>
      <c r="P993" s="108" t="s">
        <v>2321</v>
      </c>
      <c r="Q993" s="108" t="s">
        <v>32</v>
      </c>
      <c r="R993" s="112">
        <v>3678.42</v>
      </c>
      <c r="S993" s="113">
        <v>758115.95</v>
      </c>
      <c r="T993" s="108" t="s">
        <v>2297</v>
      </c>
      <c r="U993" s="112">
        <v>3310.55</v>
      </c>
      <c r="V993" s="111"/>
      <c r="W993" s="114"/>
      <c r="X993" s="115">
        <v>44057.670949074076</v>
      </c>
      <c r="Y993" s="133">
        <f t="shared" si="15"/>
        <v>1386</v>
      </c>
    </row>
    <row r="994" spans="1:25" x14ac:dyDescent="0.3">
      <c r="A994" s="107">
        <v>1180</v>
      </c>
      <c r="B994" s="108" t="s">
        <v>126</v>
      </c>
      <c r="C994" s="109">
        <v>43998.72388888889</v>
      </c>
      <c r="D994" s="108" t="s">
        <v>4764</v>
      </c>
      <c r="E994" s="108" t="s">
        <v>4764</v>
      </c>
      <c r="F994" s="110">
        <v>1641</v>
      </c>
      <c r="G994" s="108" t="s">
        <v>123</v>
      </c>
      <c r="H994" s="110">
        <v>700</v>
      </c>
      <c r="I994" s="108" t="s">
        <v>887</v>
      </c>
      <c r="J994" s="108" t="s">
        <v>756</v>
      </c>
      <c r="K994" s="108"/>
      <c r="L994" s="108" t="s">
        <v>2307</v>
      </c>
      <c r="M994" s="108" t="s">
        <v>6676</v>
      </c>
      <c r="N994" s="108" t="s">
        <v>2296</v>
      </c>
      <c r="O994" s="111" t="b">
        <v>0</v>
      </c>
      <c r="P994" s="108" t="s">
        <v>2387</v>
      </c>
      <c r="Q994" s="108" t="s">
        <v>32</v>
      </c>
      <c r="R994" s="112">
        <v>157.87</v>
      </c>
      <c r="S994" s="113"/>
      <c r="T994" s="108" t="s">
        <v>2455</v>
      </c>
      <c r="U994" s="112"/>
      <c r="V994" s="111"/>
      <c r="W994" s="114"/>
      <c r="X994" s="115">
        <v>44081.861840277779</v>
      </c>
      <c r="Y994" s="133">
        <f t="shared" si="15"/>
        <v>1641</v>
      </c>
    </row>
    <row r="995" spans="1:25" x14ac:dyDescent="0.3">
      <c r="A995" s="101">
        <v>1181</v>
      </c>
      <c r="B995" s="102" t="s">
        <v>297</v>
      </c>
      <c r="C995" s="103">
        <v>43999.051805555559</v>
      </c>
      <c r="D995" s="102" t="s">
        <v>4735</v>
      </c>
      <c r="E995" s="102" t="s">
        <v>4735</v>
      </c>
      <c r="F995" s="2">
        <v>1619</v>
      </c>
      <c r="G995" s="102" t="s">
        <v>123</v>
      </c>
      <c r="H995" s="2">
        <v>2079</v>
      </c>
      <c r="I995" s="102" t="s">
        <v>887</v>
      </c>
      <c r="J995" s="102" t="s">
        <v>756</v>
      </c>
      <c r="K995" s="102"/>
      <c r="L995" s="102" t="s">
        <v>2294</v>
      </c>
      <c r="M995" s="102" t="s">
        <v>6555</v>
      </c>
      <c r="N995" s="102" t="s">
        <v>2296</v>
      </c>
      <c r="O995" s="1" t="b">
        <v>0</v>
      </c>
      <c r="P995" s="102" t="s">
        <v>2387</v>
      </c>
      <c r="Q995" s="102" t="s">
        <v>2472</v>
      </c>
      <c r="R995" s="104">
        <v>600</v>
      </c>
      <c r="S995" s="105"/>
      <c r="T995" s="102" t="s">
        <v>2455</v>
      </c>
      <c r="U995" s="104"/>
      <c r="V995" s="1"/>
      <c r="W995" s="106"/>
      <c r="X995" s="5">
        <v>44078.546087962961</v>
      </c>
      <c r="Y995" s="133">
        <f t="shared" si="15"/>
        <v>1619</v>
      </c>
    </row>
    <row r="996" spans="1:25" x14ac:dyDescent="0.3">
      <c r="A996" s="107">
        <v>1182</v>
      </c>
      <c r="B996" s="108" t="s">
        <v>297</v>
      </c>
      <c r="C996" s="109">
        <v>43999.053136574075</v>
      </c>
      <c r="D996" s="108" t="s">
        <v>4739</v>
      </c>
      <c r="E996" s="108" t="s">
        <v>4739</v>
      </c>
      <c r="F996" s="110">
        <v>1622</v>
      </c>
      <c r="G996" s="108" t="s">
        <v>123</v>
      </c>
      <c r="H996" s="110">
        <v>2079</v>
      </c>
      <c r="I996" s="108" t="s">
        <v>887</v>
      </c>
      <c r="J996" s="108" t="s">
        <v>756</v>
      </c>
      <c r="K996" s="108"/>
      <c r="L996" s="108" t="s">
        <v>2294</v>
      </c>
      <c r="M996" s="108" t="s">
        <v>6556</v>
      </c>
      <c r="N996" s="108" t="s">
        <v>2296</v>
      </c>
      <c r="O996" s="111" t="b">
        <v>0</v>
      </c>
      <c r="P996" s="108" t="s">
        <v>2387</v>
      </c>
      <c r="Q996" s="108" t="s">
        <v>2472</v>
      </c>
      <c r="R996" s="112">
        <v>192.01</v>
      </c>
      <c r="S996" s="113">
        <v>0</v>
      </c>
      <c r="T996" s="108" t="s">
        <v>2455</v>
      </c>
      <c r="U996" s="112">
        <v>0</v>
      </c>
      <c r="V996" s="111"/>
      <c r="W996" s="114"/>
      <c r="X996" s="115">
        <v>44078.546724537038</v>
      </c>
      <c r="Y996" s="133">
        <f t="shared" si="15"/>
        <v>1622</v>
      </c>
    </row>
    <row r="997" spans="1:25" x14ac:dyDescent="0.3">
      <c r="A997" s="107">
        <v>1183</v>
      </c>
      <c r="B997" s="108" t="s">
        <v>297</v>
      </c>
      <c r="C997" s="109">
        <v>43999.05364583333</v>
      </c>
      <c r="D997" s="108" t="s">
        <v>4741</v>
      </c>
      <c r="E997" s="108" t="s">
        <v>4741</v>
      </c>
      <c r="F997" s="110">
        <v>1623</v>
      </c>
      <c r="G997" s="108" t="s">
        <v>123</v>
      </c>
      <c r="H997" s="110">
        <v>2079</v>
      </c>
      <c r="I997" s="108" t="s">
        <v>887</v>
      </c>
      <c r="J997" s="108" t="s">
        <v>756</v>
      </c>
      <c r="K997" s="108"/>
      <c r="L997" s="108" t="s">
        <v>2294</v>
      </c>
      <c r="M997" s="108" t="s">
        <v>6557</v>
      </c>
      <c r="N997" s="108" t="s">
        <v>2296</v>
      </c>
      <c r="O997" s="111" t="b">
        <v>0</v>
      </c>
      <c r="P997" s="108" t="s">
        <v>2387</v>
      </c>
      <c r="Q997" s="108" t="s">
        <v>2472</v>
      </c>
      <c r="R997" s="112">
        <v>165</v>
      </c>
      <c r="S997" s="113">
        <v>0</v>
      </c>
      <c r="T997" s="108" t="s">
        <v>2455</v>
      </c>
      <c r="U997" s="112">
        <v>0</v>
      </c>
      <c r="V997" s="111"/>
      <c r="W997" s="114"/>
      <c r="X997" s="115">
        <v>44078.546793981484</v>
      </c>
      <c r="Y997" s="133">
        <f t="shared" si="15"/>
        <v>1623</v>
      </c>
    </row>
    <row r="998" spans="1:25" x14ac:dyDescent="0.3">
      <c r="A998" s="101">
        <v>1184</v>
      </c>
      <c r="B998" s="102" t="s">
        <v>297</v>
      </c>
      <c r="C998" s="103">
        <v>43999.054849537039</v>
      </c>
      <c r="D998" s="102" t="s">
        <v>4742</v>
      </c>
      <c r="E998" s="102" t="s">
        <v>4742</v>
      </c>
      <c r="F998" s="2">
        <v>1624</v>
      </c>
      <c r="G998" s="102" t="s">
        <v>123</v>
      </c>
      <c r="H998" s="2">
        <v>2082</v>
      </c>
      <c r="I998" s="102" t="s">
        <v>887</v>
      </c>
      <c r="J998" s="102" t="s">
        <v>756</v>
      </c>
      <c r="K998" s="102"/>
      <c r="L998" s="102" t="s">
        <v>2294</v>
      </c>
      <c r="M998" s="102" t="s">
        <v>6558</v>
      </c>
      <c r="N998" s="102" t="s">
        <v>2296</v>
      </c>
      <c r="O998" s="1" t="b">
        <v>0</v>
      </c>
      <c r="P998" s="102" t="s">
        <v>2387</v>
      </c>
      <c r="Q998" s="102" t="s">
        <v>2472</v>
      </c>
      <c r="R998" s="104">
        <v>308</v>
      </c>
      <c r="S998" s="105">
        <v>0</v>
      </c>
      <c r="T998" s="102" t="s">
        <v>2455</v>
      </c>
      <c r="U998" s="104">
        <v>0</v>
      </c>
      <c r="V998" s="1"/>
      <c r="W998" s="106"/>
      <c r="X998" s="5">
        <v>44078.546909722223</v>
      </c>
      <c r="Y998" s="133">
        <f t="shared" si="15"/>
        <v>1624</v>
      </c>
    </row>
    <row r="999" spans="1:25" x14ac:dyDescent="0.3">
      <c r="A999" s="107">
        <v>1185</v>
      </c>
      <c r="B999" s="108" t="s">
        <v>105</v>
      </c>
      <c r="C999" s="109">
        <v>43999.785833333335</v>
      </c>
      <c r="D999" s="108" t="s">
        <v>307</v>
      </c>
      <c r="E999" s="108" t="s">
        <v>307</v>
      </c>
      <c r="F999" s="110">
        <v>1279</v>
      </c>
      <c r="G999" s="108" t="s">
        <v>148</v>
      </c>
      <c r="H999" s="110">
        <v>666</v>
      </c>
      <c r="I999" s="108" t="s">
        <v>887</v>
      </c>
      <c r="J999" s="108" t="s">
        <v>1439</v>
      </c>
      <c r="K999" s="108"/>
      <c r="L999" s="108" t="s">
        <v>2294</v>
      </c>
      <c r="M999" s="108" t="s">
        <v>6540</v>
      </c>
      <c r="N999" s="108" t="s">
        <v>2296</v>
      </c>
      <c r="O999" s="111" t="b">
        <v>0</v>
      </c>
      <c r="P999" s="108" t="s">
        <v>2387</v>
      </c>
      <c r="Q999" s="108" t="s">
        <v>32</v>
      </c>
      <c r="R999" s="112">
        <v>1640.96</v>
      </c>
      <c r="S999" s="113">
        <v>338201.94</v>
      </c>
      <c r="T999" s="108" t="s">
        <v>2297</v>
      </c>
      <c r="U999" s="112">
        <v>1476.86</v>
      </c>
      <c r="V999" s="111"/>
      <c r="W999" s="114"/>
      <c r="X999" s="115">
        <v>44040.808055555557</v>
      </c>
      <c r="Y999" s="133">
        <f t="shared" si="15"/>
        <v>1279</v>
      </c>
    </row>
    <row r="1000" spans="1:25" x14ac:dyDescent="0.3">
      <c r="A1000" s="107">
        <v>1186</v>
      </c>
      <c r="B1000" s="108" t="s">
        <v>187</v>
      </c>
      <c r="C1000" s="109">
        <v>44004.522546296299</v>
      </c>
      <c r="D1000" s="108" t="s">
        <v>1408</v>
      </c>
      <c r="E1000" s="108" t="s">
        <v>46</v>
      </c>
      <c r="F1000" s="110">
        <v>714</v>
      </c>
      <c r="G1000" s="108" t="s">
        <v>39</v>
      </c>
      <c r="H1000" s="110">
        <v>217</v>
      </c>
      <c r="I1000" s="108" t="s">
        <v>6616</v>
      </c>
      <c r="J1000" s="108" t="s">
        <v>654</v>
      </c>
      <c r="K1000" s="108"/>
      <c r="L1000" s="108" t="s">
        <v>2294</v>
      </c>
      <c r="M1000" s="108" t="s">
        <v>6590</v>
      </c>
      <c r="N1000" s="108" t="s">
        <v>2296</v>
      </c>
      <c r="O1000" s="111" t="b">
        <v>0</v>
      </c>
      <c r="P1000" s="108" t="s">
        <v>2466</v>
      </c>
      <c r="Q1000" s="108" t="s">
        <v>63</v>
      </c>
      <c r="R1000" s="112">
        <v>160</v>
      </c>
      <c r="S1000" s="113">
        <v>0</v>
      </c>
      <c r="T1000" s="108" t="s">
        <v>218</v>
      </c>
      <c r="U1000" s="112">
        <v>0</v>
      </c>
      <c r="V1000" s="111"/>
      <c r="W1000" s="114"/>
      <c r="X1000" s="115">
        <v>44005.724120370367</v>
      </c>
      <c r="Y1000" s="133">
        <f t="shared" si="15"/>
        <v>714</v>
      </c>
    </row>
    <row r="1001" spans="1:25" x14ac:dyDescent="0.3">
      <c r="A1001" s="101">
        <v>1187</v>
      </c>
      <c r="B1001" s="1" t="s">
        <v>205</v>
      </c>
      <c r="C1001" s="1">
        <v>44004.816736111112</v>
      </c>
      <c r="D1001" s="1" t="s">
        <v>2000</v>
      </c>
      <c r="E1001" s="1" t="s">
        <v>2000</v>
      </c>
      <c r="F1001" s="2">
        <v>1298</v>
      </c>
      <c r="G1001" s="1" t="s">
        <v>427</v>
      </c>
      <c r="H1001" s="2">
        <v>930</v>
      </c>
      <c r="I1001" s="1" t="s">
        <v>887</v>
      </c>
      <c r="J1001" s="1" t="s">
        <v>663</v>
      </c>
      <c r="K1001" s="1"/>
      <c r="L1001" s="1" t="s">
        <v>2307</v>
      </c>
      <c r="M1001" s="1"/>
      <c r="N1001" s="1" t="s">
        <v>2296</v>
      </c>
      <c r="O1001" s="1" t="b">
        <v>0</v>
      </c>
      <c r="P1001" s="1" t="s">
        <v>2321</v>
      </c>
      <c r="Q1001" s="1" t="s">
        <v>32</v>
      </c>
      <c r="R1001" s="1">
        <v>6757.82</v>
      </c>
      <c r="S1001" s="1">
        <v>1547540.78</v>
      </c>
      <c r="T1001" s="1" t="s">
        <v>2297</v>
      </c>
      <c r="U1001" s="1">
        <v>6757.82</v>
      </c>
      <c r="V1001" s="1"/>
      <c r="W1001" s="1"/>
      <c r="X1001" s="5">
        <v>44026.669768518521</v>
      </c>
      <c r="Y1001" s="133">
        <f t="shared" si="15"/>
        <v>1298</v>
      </c>
    </row>
    <row r="1002" spans="1:25" x14ac:dyDescent="0.3">
      <c r="A1002" s="101">
        <v>1188</v>
      </c>
      <c r="B1002" s="102" t="s">
        <v>365</v>
      </c>
      <c r="C1002" s="103">
        <v>44005.611759259256</v>
      </c>
      <c r="D1002" s="102" t="s">
        <v>1134</v>
      </c>
      <c r="E1002" s="102" t="s">
        <v>1134</v>
      </c>
      <c r="F1002" s="2">
        <v>435</v>
      </c>
      <c r="G1002" s="102" t="s">
        <v>55</v>
      </c>
      <c r="H1002" s="2">
        <v>1015</v>
      </c>
      <c r="I1002" s="102" t="s">
        <v>887</v>
      </c>
      <c r="J1002" s="102" t="s">
        <v>663</v>
      </c>
      <c r="K1002" s="102"/>
      <c r="L1002" s="102" t="s">
        <v>2294</v>
      </c>
      <c r="M1002" s="102" t="s">
        <v>6586</v>
      </c>
      <c r="N1002" s="102" t="s">
        <v>2296</v>
      </c>
      <c r="O1002" s="1" t="b">
        <v>0</v>
      </c>
      <c r="P1002" s="102" t="s">
        <v>2463</v>
      </c>
      <c r="Q1002" s="102" t="s">
        <v>167</v>
      </c>
      <c r="R1002" s="104">
        <v>0</v>
      </c>
      <c r="S1002" s="105"/>
      <c r="T1002" s="102" t="s">
        <v>2297</v>
      </c>
      <c r="U1002" s="104"/>
      <c r="V1002" s="1"/>
      <c r="W1002" s="106"/>
      <c r="X1002" s="5">
        <v>44034.774027777778</v>
      </c>
      <c r="Y1002" s="133">
        <f t="shared" si="15"/>
        <v>435</v>
      </c>
    </row>
    <row r="1003" spans="1:25" x14ac:dyDescent="0.3">
      <c r="A1003" s="107">
        <v>1189</v>
      </c>
      <c r="B1003" s="108" t="s">
        <v>341</v>
      </c>
      <c r="C1003" s="109">
        <v>44005.707997685182</v>
      </c>
      <c r="D1003" s="108" t="s">
        <v>344</v>
      </c>
      <c r="E1003" s="108" t="s">
        <v>344</v>
      </c>
      <c r="F1003" s="110">
        <v>1380</v>
      </c>
      <c r="G1003" s="108" t="s">
        <v>477</v>
      </c>
      <c r="H1003" s="110">
        <v>687</v>
      </c>
      <c r="I1003" s="108" t="s">
        <v>887</v>
      </c>
      <c r="J1003" s="108" t="s">
        <v>663</v>
      </c>
      <c r="K1003" s="108"/>
      <c r="L1003" s="108" t="s">
        <v>2307</v>
      </c>
      <c r="M1003" s="108"/>
      <c r="N1003" s="108" t="s">
        <v>2296</v>
      </c>
      <c r="O1003" s="111" t="b">
        <v>0</v>
      </c>
      <c r="P1003" s="108" t="s">
        <v>2357</v>
      </c>
      <c r="Q1003" s="108" t="s">
        <v>2487</v>
      </c>
      <c r="R1003" s="112">
        <v>0</v>
      </c>
      <c r="S1003" s="113">
        <v>0</v>
      </c>
      <c r="T1003" s="108" t="s">
        <v>2297</v>
      </c>
      <c r="U1003" s="112">
        <v>0</v>
      </c>
      <c r="V1003" s="111"/>
      <c r="W1003" s="114"/>
      <c r="X1003" s="115">
        <v>44035.594606481478</v>
      </c>
      <c r="Y1003" s="133">
        <f t="shared" si="15"/>
        <v>1380</v>
      </c>
    </row>
    <row r="1004" spans="1:25" x14ac:dyDescent="0.3">
      <c r="A1004" s="107">
        <v>1190</v>
      </c>
      <c r="B1004" s="108" t="s">
        <v>187</v>
      </c>
      <c r="C1004" s="109">
        <v>44005.797453703701</v>
      </c>
      <c r="D1004" s="108" t="s">
        <v>1416</v>
      </c>
      <c r="E1004" s="108" t="s">
        <v>1416</v>
      </c>
      <c r="F1004" s="110">
        <v>726</v>
      </c>
      <c r="G1004" s="108" t="s">
        <v>427</v>
      </c>
      <c r="H1004" s="110">
        <v>217</v>
      </c>
      <c r="I1004" s="108" t="s">
        <v>6616</v>
      </c>
      <c r="J1004" s="108" t="s">
        <v>654</v>
      </c>
      <c r="K1004" s="108"/>
      <c r="L1004" s="108" t="s">
        <v>2307</v>
      </c>
      <c r="M1004" s="108" t="s">
        <v>6589</v>
      </c>
      <c r="N1004" s="108" t="s">
        <v>2296</v>
      </c>
      <c r="O1004" s="111" t="b">
        <v>0</v>
      </c>
      <c r="P1004" s="108" t="s">
        <v>2466</v>
      </c>
      <c r="Q1004" s="108" t="s">
        <v>63</v>
      </c>
      <c r="R1004" s="112">
        <v>160</v>
      </c>
      <c r="S1004" s="113">
        <v>0</v>
      </c>
      <c r="T1004" s="108" t="s">
        <v>218</v>
      </c>
      <c r="U1004" s="112">
        <v>0</v>
      </c>
      <c r="V1004" s="114"/>
      <c r="W1004" s="114"/>
      <c r="X1004" s="115">
        <v>44013.483518518522</v>
      </c>
      <c r="Y1004" s="133">
        <f t="shared" si="15"/>
        <v>726</v>
      </c>
    </row>
    <row r="1005" spans="1:25" x14ac:dyDescent="0.3">
      <c r="A1005" s="101">
        <v>1191</v>
      </c>
      <c r="B1005" s="102" t="s">
        <v>87</v>
      </c>
      <c r="C1005" s="103">
        <v>44010.790914351855</v>
      </c>
      <c r="D1005" s="102" t="s">
        <v>1710</v>
      </c>
      <c r="E1005" s="102" t="s">
        <v>1710</v>
      </c>
      <c r="F1005" s="2">
        <v>1027</v>
      </c>
      <c r="G1005" s="102" t="s">
        <v>84</v>
      </c>
      <c r="H1005" s="2">
        <v>880.1</v>
      </c>
      <c r="I1005" s="102" t="s">
        <v>705</v>
      </c>
      <c r="J1005" s="102" t="s">
        <v>756</v>
      </c>
      <c r="K1005" s="102"/>
      <c r="L1005" s="102" t="s">
        <v>2307</v>
      </c>
      <c r="M1005" s="102"/>
      <c r="N1005" s="102" t="s">
        <v>2296</v>
      </c>
      <c r="O1005" s="1" t="b">
        <v>0</v>
      </c>
      <c r="P1005" s="102" t="s">
        <v>2532</v>
      </c>
      <c r="Q1005" s="102" t="s">
        <v>2533</v>
      </c>
      <c r="R1005" s="104">
        <v>583</v>
      </c>
      <c r="S1005" s="105">
        <v>57375</v>
      </c>
      <c r="T1005" s="102" t="s">
        <v>2534</v>
      </c>
      <c r="U1005" s="104">
        <v>425</v>
      </c>
      <c r="V1005" s="1"/>
      <c r="W1005" s="106"/>
      <c r="X1005" s="5">
        <v>44084.438726851855</v>
      </c>
      <c r="Y1005" s="133">
        <f t="shared" si="15"/>
        <v>1027</v>
      </c>
    </row>
    <row r="1006" spans="1:25" x14ac:dyDescent="0.3">
      <c r="A1006" s="107">
        <v>1192</v>
      </c>
      <c r="B1006" s="108" t="s">
        <v>6677</v>
      </c>
      <c r="C1006" s="109">
        <v>44011.470393518517</v>
      </c>
      <c r="D1006" s="108" t="s">
        <v>6222</v>
      </c>
      <c r="E1006" s="108" t="s">
        <v>6222</v>
      </c>
      <c r="F1006" s="110">
        <v>1766</v>
      </c>
      <c r="G1006" s="108" t="s">
        <v>148</v>
      </c>
      <c r="H1006" s="110">
        <v>700</v>
      </c>
      <c r="I1006" s="108" t="s">
        <v>887</v>
      </c>
      <c r="J1006" s="108" t="s">
        <v>756</v>
      </c>
      <c r="K1006" s="108"/>
      <c r="L1006" s="108" t="s">
        <v>2307</v>
      </c>
      <c r="M1006" s="108"/>
      <c r="N1006" s="108" t="s">
        <v>2296</v>
      </c>
      <c r="O1006" s="111" t="b">
        <v>0</v>
      </c>
      <c r="P1006" s="108" t="s">
        <v>2387</v>
      </c>
      <c r="Q1006" s="108" t="s">
        <v>167</v>
      </c>
      <c r="R1006" s="112">
        <v>252.54</v>
      </c>
      <c r="S1006" s="113"/>
      <c r="T1006" s="108" t="s">
        <v>2455</v>
      </c>
      <c r="U1006" s="112"/>
      <c r="V1006" s="111"/>
      <c r="W1006" s="114"/>
      <c r="X1006" s="115">
        <v>44089.586701388886</v>
      </c>
      <c r="Y1006" s="133">
        <f t="shared" si="15"/>
        <v>1766</v>
      </c>
    </row>
    <row r="1007" spans="1:25" x14ac:dyDescent="0.3">
      <c r="A1007" s="107">
        <v>1193</v>
      </c>
      <c r="B1007" s="108" t="s">
        <v>87</v>
      </c>
      <c r="C1007" s="109">
        <v>44011.646238425928</v>
      </c>
      <c r="D1007" s="108" t="s">
        <v>2007</v>
      </c>
      <c r="E1007" s="108" t="s">
        <v>2007</v>
      </c>
      <c r="F1007" s="110">
        <v>1303</v>
      </c>
      <c r="G1007" s="108" t="s">
        <v>85</v>
      </c>
      <c r="H1007" s="110">
        <v>2280</v>
      </c>
      <c r="I1007" s="108" t="s">
        <v>80</v>
      </c>
      <c r="J1007" s="108" t="s">
        <v>654</v>
      </c>
      <c r="K1007" s="108"/>
      <c r="L1007" s="108" t="s">
        <v>2307</v>
      </c>
      <c r="M1007" s="108"/>
      <c r="N1007" s="108" t="s">
        <v>2296</v>
      </c>
      <c r="O1007" s="111" t="b">
        <v>0</v>
      </c>
      <c r="P1007" s="108" t="s">
        <v>2532</v>
      </c>
      <c r="Q1007" s="108" t="s">
        <v>2533</v>
      </c>
      <c r="R1007" s="112">
        <v>1792</v>
      </c>
      <c r="S1007" s="113">
        <v>164160</v>
      </c>
      <c r="T1007" s="108" t="s">
        <v>2534</v>
      </c>
      <c r="U1007" s="112">
        <v>1216</v>
      </c>
      <c r="V1007" s="111"/>
      <c r="W1007" s="114"/>
      <c r="X1007" s="115">
        <v>44036.865428240744</v>
      </c>
      <c r="Y1007" s="133">
        <f t="shared" si="15"/>
        <v>1303</v>
      </c>
    </row>
    <row r="1008" spans="1:25" x14ac:dyDescent="0.3">
      <c r="A1008" s="101">
        <v>1194</v>
      </c>
      <c r="B1008" s="102" t="s">
        <v>6677</v>
      </c>
      <c r="C1008" s="103">
        <v>44011.723622685182</v>
      </c>
      <c r="D1008" s="102" t="s">
        <v>4556</v>
      </c>
      <c r="E1008" s="102" t="s">
        <v>4556</v>
      </c>
      <c r="F1008" s="2">
        <v>1572</v>
      </c>
      <c r="G1008" s="102" t="s">
        <v>123</v>
      </c>
      <c r="H1008" s="2">
        <v>700</v>
      </c>
      <c r="I1008" s="102" t="s">
        <v>887</v>
      </c>
      <c r="J1008" s="102" t="s">
        <v>756</v>
      </c>
      <c r="K1008" s="102"/>
      <c r="L1008" s="102" t="s">
        <v>2294</v>
      </c>
      <c r="M1008" s="102" t="s">
        <v>6554</v>
      </c>
      <c r="N1008" s="102" t="s">
        <v>2296</v>
      </c>
      <c r="O1008" s="1" t="b">
        <v>0</v>
      </c>
      <c r="P1008" s="102" t="s">
        <v>2387</v>
      </c>
      <c r="Q1008" s="102" t="s">
        <v>167</v>
      </c>
      <c r="R1008" s="104">
        <v>344</v>
      </c>
      <c r="S1008" s="105">
        <v>70898.399999999994</v>
      </c>
      <c r="T1008" s="102" t="s">
        <v>2297</v>
      </c>
      <c r="U1008" s="104">
        <v>309.60000000000002</v>
      </c>
      <c r="V1008" s="1"/>
      <c r="W1008" s="106"/>
      <c r="X1008" s="5">
        <v>44021.695844907408</v>
      </c>
      <c r="Y1008" s="133">
        <f t="shared" si="15"/>
        <v>1572</v>
      </c>
    </row>
    <row r="1009" spans="1:25" x14ac:dyDescent="0.3">
      <c r="A1009" s="107">
        <v>1195</v>
      </c>
      <c r="B1009" s="108" t="s">
        <v>42</v>
      </c>
      <c r="C1009" s="109">
        <v>44012.604189814818</v>
      </c>
      <c r="D1009" s="108" t="s">
        <v>4743</v>
      </c>
      <c r="E1009" s="108" t="s">
        <v>4743</v>
      </c>
      <c r="F1009" s="110">
        <v>1625</v>
      </c>
      <c r="G1009" s="108" t="s">
        <v>148</v>
      </c>
      <c r="H1009" s="110">
        <v>1023</v>
      </c>
      <c r="I1009" s="108" t="s">
        <v>887</v>
      </c>
      <c r="J1009" s="108" t="s">
        <v>1439</v>
      </c>
      <c r="K1009" s="108"/>
      <c r="L1009" s="108" t="s">
        <v>2294</v>
      </c>
      <c r="M1009" s="108" t="s">
        <v>6678</v>
      </c>
      <c r="N1009" s="108" t="s">
        <v>2296</v>
      </c>
      <c r="O1009" s="111" t="b">
        <v>0</v>
      </c>
      <c r="P1009" s="108" t="s">
        <v>2321</v>
      </c>
      <c r="Q1009" s="108" t="s">
        <v>167</v>
      </c>
      <c r="R1009" s="112">
        <v>948</v>
      </c>
      <c r="S1009" s="113">
        <v>217092</v>
      </c>
      <c r="T1009" s="108" t="s">
        <v>2297</v>
      </c>
      <c r="U1009" s="112">
        <v>948</v>
      </c>
      <c r="V1009" s="111"/>
      <c r="W1009" s="114"/>
      <c r="X1009" s="115">
        <v>44089.51666666667</v>
      </c>
      <c r="Y1009" s="133">
        <f t="shared" si="15"/>
        <v>1625</v>
      </c>
    </row>
    <row r="1010" spans="1:25" x14ac:dyDescent="0.3">
      <c r="A1010" s="107">
        <v>1196</v>
      </c>
      <c r="B1010" s="108" t="s">
        <v>391</v>
      </c>
      <c r="C1010" s="109">
        <v>44013.439328703702</v>
      </c>
      <c r="D1010" s="108" t="s">
        <v>1069</v>
      </c>
      <c r="E1010" s="108" t="s">
        <v>1069</v>
      </c>
      <c r="F1010" s="110">
        <v>384</v>
      </c>
      <c r="G1010" s="108" t="s">
        <v>123</v>
      </c>
      <c r="H1010" s="110">
        <v>700</v>
      </c>
      <c r="I1010" s="108" t="s">
        <v>887</v>
      </c>
      <c r="J1010" s="108" t="s">
        <v>756</v>
      </c>
      <c r="K1010" s="108"/>
      <c r="L1010" s="108" t="s">
        <v>2294</v>
      </c>
      <c r="M1010" s="108" t="s">
        <v>2952</v>
      </c>
      <c r="N1010" s="108" t="s">
        <v>2296</v>
      </c>
      <c r="O1010" s="111" t="b">
        <v>0</v>
      </c>
      <c r="P1010" s="108" t="s">
        <v>2321</v>
      </c>
      <c r="Q1010" s="108" t="s">
        <v>32</v>
      </c>
      <c r="R1010" s="112">
        <v>2840.5</v>
      </c>
      <c r="S1010" s="113">
        <v>585427.05000000005</v>
      </c>
      <c r="T1010" s="108" t="s">
        <v>2297</v>
      </c>
      <c r="U1010" s="112">
        <v>2556.4499999999998</v>
      </c>
      <c r="V1010" s="111"/>
      <c r="W1010" s="114"/>
      <c r="X1010" s="115">
        <v>44034.783043981479</v>
      </c>
      <c r="Y1010" s="133">
        <f t="shared" si="15"/>
        <v>384</v>
      </c>
    </row>
    <row r="1011" spans="1:25" x14ac:dyDescent="0.3">
      <c r="A1011" s="101">
        <v>1197</v>
      </c>
      <c r="B1011" s="102" t="s">
        <v>6677</v>
      </c>
      <c r="C1011" s="103">
        <v>44013.45684027778</v>
      </c>
      <c r="D1011" s="102" t="s">
        <v>6309</v>
      </c>
      <c r="E1011" s="102" t="s">
        <v>6309</v>
      </c>
      <c r="F1011" s="2">
        <v>1770</v>
      </c>
      <c r="G1011" s="102" t="s">
        <v>148</v>
      </c>
      <c r="H1011" s="2">
        <v>700</v>
      </c>
      <c r="I1011" s="102" t="s">
        <v>887</v>
      </c>
      <c r="J1011" s="102" t="s">
        <v>756</v>
      </c>
      <c r="K1011" s="102"/>
      <c r="L1011" s="102" t="s">
        <v>2294</v>
      </c>
      <c r="M1011" s="102" t="s">
        <v>6679</v>
      </c>
      <c r="N1011" s="102" t="s">
        <v>2296</v>
      </c>
      <c r="O1011" s="1" t="b">
        <v>0</v>
      </c>
      <c r="P1011" s="102" t="s">
        <v>2387</v>
      </c>
      <c r="Q1011" s="102" t="s">
        <v>32</v>
      </c>
      <c r="R1011" s="104">
        <v>1362.04</v>
      </c>
      <c r="S1011" s="105">
        <v>249525.27</v>
      </c>
      <c r="T1011" s="102" t="s">
        <v>2297</v>
      </c>
      <c r="U1011" s="104">
        <v>1089.6300000000001</v>
      </c>
      <c r="V1011" s="1"/>
      <c r="W1011" s="106"/>
      <c r="X1011" s="5">
        <v>44075.475185185183</v>
      </c>
      <c r="Y1011" s="133">
        <f t="shared" si="15"/>
        <v>1770</v>
      </c>
    </row>
    <row r="1012" spans="1:25" x14ac:dyDescent="0.3">
      <c r="A1012" s="107">
        <v>1198</v>
      </c>
      <c r="B1012" s="108" t="s">
        <v>4257</v>
      </c>
      <c r="C1012" s="109">
        <v>44013.703564814816</v>
      </c>
      <c r="D1012" s="108" t="s">
        <v>1940</v>
      </c>
      <c r="E1012" s="108" t="s">
        <v>1940</v>
      </c>
      <c r="F1012" s="110">
        <v>1247</v>
      </c>
      <c r="G1012" s="108" t="s">
        <v>427</v>
      </c>
      <c r="H1012" s="110">
        <v>896</v>
      </c>
      <c r="I1012" s="108" t="s">
        <v>6616</v>
      </c>
      <c r="J1012" s="108" t="s">
        <v>756</v>
      </c>
      <c r="K1012" s="108"/>
      <c r="L1012" s="108" t="s">
        <v>2294</v>
      </c>
      <c r="M1012" s="108" t="s">
        <v>6680</v>
      </c>
      <c r="N1012" s="108" t="s">
        <v>2296</v>
      </c>
      <c r="O1012" s="111" t="b">
        <v>0</v>
      </c>
      <c r="P1012" s="108" t="s">
        <v>6681</v>
      </c>
      <c r="Q1012" s="108" t="s">
        <v>63</v>
      </c>
      <c r="R1012" s="112"/>
      <c r="S1012" s="113"/>
      <c r="T1012" s="108" t="s">
        <v>2487</v>
      </c>
      <c r="U1012" s="112"/>
      <c r="V1012" s="111"/>
      <c r="W1012" s="114"/>
      <c r="X1012" s="115">
        <v>44053.691840277781</v>
      </c>
      <c r="Y1012" s="133">
        <f t="shared" si="15"/>
        <v>1247</v>
      </c>
    </row>
    <row r="1013" spans="1:25" x14ac:dyDescent="0.3">
      <c r="A1013" s="107">
        <v>1199</v>
      </c>
      <c r="B1013" s="108" t="s">
        <v>365</v>
      </c>
      <c r="C1013" s="109">
        <v>44013.815416666665</v>
      </c>
      <c r="D1013" s="108" t="s">
        <v>669</v>
      </c>
      <c r="E1013" s="108" t="s">
        <v>669</v>
      </c>
      <c r="F1013" s="110">
        <v>23</v>
      </c>
      <c r="G1013" s="108" t="s">
        <v>55</v>
      </c>
      <c r="H1013" s="110">
        <v>2235</v>
      </c>
      <c r="I1013" s="108" t="s">
        <v>887</v>
      </c>
      <c r="J1013" s="108" t="s">
        <v>663</v>
      </c>
      <c r="K1013" s="108"/>
      <c r="L1013" s="108" t="s">
        <v>2294</v>
      </c>
      <c r="M1013" s="108" t="s">
        <v>2510</v>
      </c>
      <c r="N1013" s="108" t="s">
        <v>2296</v>
      </c>
      <c r="O1013" s="111" t="b">
        <v>0</v>
      </c>
      <c r="P1013" s="108" t="s">
        <v>2463</v>
      </c>
      <c r="Q1013" s="108" t="s">
        <v>167</v>
      </c>
      <c r="R1013" s="112">
        <v>5290</v>
      </c>
      <c r="S1013" s="113">
        <v>1211410</v>
      </c>
      <c r="T1013" s="108" t="s">
        <v>2297</v>
      </c>
      <c r="U1013" s="112">
        <v>5290</v>
      </c>
      <c r="V1013" s="111"/>
      <c r="W1013" s="114"/>
      <c r="X1013" s="115">
        <v>44055.585717592592</v>
      </c>
      <c r="Y1013" s="133">
        <f t="shared" si="15"/>
        <v>23</v>
      </c>
    </row>
    <row r="1014" spans="1:25" x14ac:dyDescent="0.3">
      <c r="A1014" s="107">
        <v>1200</v>
      </c>
      <c r="B1014" s="108" t="s">
        <v>205</v>
      </c>
      <c r="C1014" s="109">
        <v>44014.539675925924</v>
      </c>
      <c r="D1014" s="108" t="s">
        <v>6330</v>
      </c>
      <c r="E1014" s="108" t="s">
        <v>6330</v>
      </c>
      <c r="F1014" s="110">
        <v>1787</v>
      </c>
      <c r="G1014" s="108" t="s">
        <v>39</v>
      </c>
      <c r="H1014" s="110">
        <v>672</v>
      </c>
      <c r="I1014" s="108" t="s">
        <v>887</v>
      </c>
      <c r="J1014" s="108" t="s">
        <v>756</v>
      </c>
      <c r="K1014" s="108"/>
      <c r="L1014" s="108" t="s">
        <v>2307</v>
      </c>
      <c r="M1014" s="108"/>
      <c r="N1014" s="108" t="s">
        <v>2296</v>
      </c>
      <c r="O1014" s="111" t="b">
        <v>0</v>
      </c>
      <c r="P1014" s="108" t="s">
        <v>2321</v>
      </c>
      <c r="Q1014" s="108" t="s">
        <v>32</v>
      </c>
      <c r="R1014" s="112">
        <v>648</v>
      </c>
      <c r="S1014" s="113">
        <v>118713.60000000001</v>
      </c>
      <c r="T1014" s="108" t="s">
        <v>2297</v>
      </c>
      <c r="U1014" s="112">
        <v>518.4</v>
      </c>
      <c r="V1014" s="111"/>
      <c r="W1014" s="114"/>
      <c r="X1014" s="115">
        <v>44070.415405092594</v>
      </c>
      <c r="Y1014" s="133">
        <f t="shared" si="15"/>
        <v>1787</v>
      </c>
    </row>
    <row r="1015" spans="1:25" x14ac:dyDescent="0.3">
      <c r="A1015" s="107">
        <v>1202</v>
      </c>
      <c r="B1015" s="108" t="s">
        <v>209</v>
      </c>
      <c r="C1015" s="109">
        <v>44015.660104166665</v>
      </c>
      <c r="D1015" s="108" t="s">
        <v>2091</v>
      </c>
      <c r="E1015" s="108" t="s">
        <v>2091</v>
      </c>
      <c r="F1015" s="110">
        <v>1373</v>
      </c>
      <c r="G1015" s="108" t="s">
        <v>477</v>
      </c>
      <c r="H1015" s="110">
        <v>623</v>
      </c>
      <c r="I1015" s="108" t="s">
        <v>887</v>
      </c>
      <c r="J1015" s="108" t="s">
        <v>654</v>
      </c>
      <c r="K1015" s="108"/>
      <c r="L1015" s="108" t="s">
        <v>2307</v>
      </c>
      <c r="M1015" s="108"/>
      <c r="N1015" s="108" t="s">
        <v>2296</v>
      </c>
      <c r="O1015" s="111" t="b">
        <v>0</v>
      </c>
      <c r="P1015" s="108" t="s">
        <v>2371</v>
      </c>
      <c r="Q1015" s="108" t="s">
        <v>32</v>
      </c>
      <c r="R1015" s="112">
        <v>2840.5</v>
      </c>
      <c r="S1015" s="113">
        <v>650474.5</v>
      </c>
      <c r="T1015" s="108" t="s">
        <v>2297</v>
      </c>
      <c r="U1015" s="112">
        <v>2556.4499999999998</v>
      </c>
      <c r="V1015" s="111"/>
      <c r="W1015" s="114"/>
      <c r="X1015" s="115">
        <v>44060.499930555554</v>
      </c>
      <c r="Y1015" s="133">
        <f t="shared" si="15"/>
        <v>1373</v>
      </c>
    </row>
    <row r="1016" spans="1:25" x14ac:dyDescent="0.3">
      <c r="A1016" s="101">
        <v>1203</v>
      </c>
      <c r="B1016" s="1" t="s">
        <v>310</v>
      </c>
      <c r="C1016" s="1">
        <v>44015.683541666665</v>
      </c>
      <c r="D1016" s="1" t="s">
        <v>535</v>
      </c>
      <c r="E1016" s="1" t="s">
        <v>535</v>
      </c>
      <c r="F1016" s="2">
        <v>674</v>
      </c>
      <c r="G1016" s="1" t="s">
        <v>85</v>
      </c>
      <c r="H1016" s="2">
        <v>813</v>
      </c>
      <c r="I1016" s="1" t="s">
        <v>887</v>
      </c>
      <c r="J1016" s="1" t="s">
        <v>663</v>
      </c>
      <c r="K1016" s="1"/>
      <c r="L1016" s="1" t="s">
        <v>2294</v>
      </c>
      <c r="M1016" s="1" t="s">
        <v>2492</v>
      </c>
      <c r="N1016" s="1" t="s">
        <v>2296</v>
      </c>
      <c r="O1016" s="1" t="b">
        <v>0</v>
      </c>
      <c r="P1016" s="1" t="s">
        <v>2343</v>
      </c>
      <c r="Q1016" s="1" t="s">
        <v>32</v>
      </c>
      <c r="R1016" s="1"/>
      <c r="S1016" s="1"/>
      <c r="T1016" s="1" t="s">
        <v>2487</v>
      </c>
      <c r="U1016" s="1"/>
      <c r="V1016" s="1"/>
      <c r="W1016" s="1"/>
      <c r="X1016" s="5">
        <v>44015.684560185182</v>
      </c>
      <c r="Y1016" s="133">
        <f t="shared" si="15"/>
        <v>674</v>
      </c>
    </row>
    <row r="1017" spans="1:25" x14ac:dyDescent="0.3">
      <c r="A1017" s="101">
        <v>1204</v>
      </c>
      <c r="B1017" s="102" t="s">
        <v>117</v>
      </c>
      <c r="C1017" s="103">
        <v>44018.522129629629</v>
      </c>
      <c r="D1017" s="102" t="s">
        <v>2248</v>
      </c>
      <c r="E1017" s="102" t="s">
        <v>2248</v>
      </c>
      <c r="F1017" s="2">
        <v>1531</v>
      </c>
      <c r="G1017" s="102" t="s">
        <v>85</v>
      </c>
      <c r="H1017" s="2">
        <v>999</v>
      </c>
      <c r="I1017" s="102" t="s">
        <v>887</v>
      </c>
      <c r="J1017" s="102" t="s">
        <v>1324</v>
      </c>
      <c r="K1017" s="102"/>
      <c r="L1017" s="102" t="s">
        <v>2294</v>
      </c>
      <c r="M1017" s="102"/>
      <c r="N1017" s="102" t="s">
        <v>2296</v>
      </c>
      <c r="O1017" s="1" t="b">
        <v>0</v>
      </c>
      <c r="P1017" s="102" t="s">
        <v>2371</v>
      </c>
      <c r="Q1017" s="102" t="s">
        <v>32</v>
      </c>
      <c r="R1017" s="104">
        <v>1531.38</v>
      </c>
      <c r="S1017" s="105">
        <v>315616.96000000002</v>
      </c>
      <c r="T1017" s="102" t="s">
        <v>2297</v>
      </c>
      <c r="U1017" s="104">
        <v>1378.24</v>
      </c>
      <c r="V1017" s="1"/>
      <c r="W1017" s="106"/>
      <c r="X1017" s="5">
        <v>44084.428449074076</v>
      </c>
      <c r="Y1017" s="133">
        <f t="shared" si="15"/>
        <v>1531</v>
      </c>
    </row>
    <row r="1018" spans="1:25" x14ac:dyDescent="0.3">
      <c r="A1018" s="107">
        <v>1205</v>
      </c>
      <c r="B1018" s="108" t="s">
        <v>414</v>
      </c>
      <c r="C1018" s="109">
        <v>44019.726331018515</v>
      </c>
      <c r="D1018" s="108" t="s">
        <v>1433</v>
      </c>
      <c r="E1018" s="108" t="s">
        <v>1433</v>
      </c>
      <c r="F1018" s="110">
        <v>743</v>
      </c>
      <c r="G1018" s="108" t="s">
        <v>55</v>
      </c>
      <c r="H1018" s="110">
        <v>58</v>
      </c>
      <c r="I1018" s="108" t="s">
        <v>887</v>
      </c>
      <c r="J1018" s="108" t="s">
        <v>663</v>
      </c>
      <c r="K1018" s="108"/>
      <c r="L1018" s="108" t="s">
        <v>2294</v>
      </c>
      <c r="M1018" s="108" t="s">
        <v>3722</v>
      </c>
      <c r="N1018" s="108" t="s">
        <v>2296</v>
      </c>
      <c r="O1018" s="111" t="b">
        <v>0</v>
      </c>
      <c r="P1018" s="108" t="s">
        <v>2387</v>
      </c>
      <c r="Q1018" s="108" t="s">
        <v>167</v>
      </c>
      <c r="R1018" s="112">
        <v>800</v>
      </c>
      <c r="S1018" s="113">
        <v>183200</v>
      </c>
      <c r="T1018" s="108" t="s">
        <v>2297</v>
      </c>
      <c r="U1018" s="112">
        <v>800</v>
      </c>
      <c r="V1018" s="111"/>
      <c r="W1018" s="114"/>
      <c r="X1018" s="115">
        <v>44084.582395833335</v>
      </c>
      <c r="Y1018" s="133" t="e">
        <f t="shared" si="15"/>
        <v>#N/A</v>
      </c>
    </row>
    <row r="1019" spans="1:25" x14ac:dyDescent="0.3">
      <c r="A1019" s="101">
        <v>1206</v>
      </c>
      <c r="B1019" s="102" t="s">
        <v>255</v>
      </c>
      <c r="C1019" s="103">
        <v>44021.508506944447</v>
      </c>
      <c r="D1019" s="102" t="s">
        <v>6631</v>
      </c>
      <c r="E1019" s="102" t="s">
        <v>6631</v>
      </c>
      <c r="F1019" s="2">
        <v>1802</v>
      </c>
      <c r="G1019" s="102" t="s">
        <v>85</v>
      </c>
      <c r="H1019" s="2">
        <v>645</v>
      </c>
      <c r="I1019" s="102" t="s">
        <v>887</v>
      </c>
      <c r="J1019" s="102" t="s">
        <v>756</v>
      </c>
      <c r="K1019" s="102"/>
      <c r="L1019" s="102" t="s">
        <v>2294</v>
      </c>
      <c r="M1019" s="102"/>
      <c r="N1019" s="102" t="s">
        <v>2296</v>
      </c>
      <c r="O1019" s="1" t="b">
        <v>0</v>
      </c>
      <c r="P1019" s="102" t="s">
        <v>2357</v>
      </c>
      <c r="Q1019" s="102" t="s">
        <v>167</v>
      </c>
      <c r="R1019" s="104">
        <v>274.48</v>
      </c>
      <c r="S1019" s="105">
        <v>0</v>
      </c>
      <c r="T1019" s="102" t="s">
        <v>2455</v>
      </c>
      <c r="U1019" s="104">
        <v>0</v>
      </c>
      <c r="V1019" s="106"/>
      <c r="W1019" s="106"/>
      <c r="X1019" s="5">
        <v>44077.43476851852</v>
      </c>
      <c r="Y1019" s="133">
        <f t="shared" si="15"/>
        <v>1802</v>
      </c>
    </row>
    <row r="1020" spans="1:25" x14ac:dyDescent="0.3">
      <c r="A1020" s="101">
        <v>1207</v>
      </c>
      <c r="B1020" s="102" t="s">
        <v>310</v>
      </c>
      <c r="C1020" s="103">
        <v>44021.568622685183</v>
      </c>
      <c r="D1020" s="102" t="s">
        <v>1382</v>
      </c>
      <c r="E1020" s="102" t="s">
        <v>1382</v>
      </c>
      <c r="F1020" s="2">
        <v>686</v>
      </c>
      <c r="G1020" s="102" t="s">
        <v>85</v>
      </c>
      <c r="H1020" s="2">
        <v>641</v>
      </c>
      <c r="I1020" s="102" t="s">
        <v>887</v>
      </c>
      <c r="J1020" s="102" t="s">
        <v>654</v>
      </c>
      <c r="K1020" s="102"/>
      <c r="L1020" s="102" t="s">
        <v>2294</v>
      </c>
      <c r="M1020" s="102" t="s">
        <v>2570</v>
      </c>
      <c r="N1020" s="102" t="s">
        <v>2296</v>
      </c>
      <c r="O1020" s="1" t="b">
        <v>0</v>
      </c>
      <c r="P1020" s="102" t="s">
        <v>2343</v>
      </c>
      <c r="Q1020" s="102" t="s">
        <v>32</v>
      </c>
      <c r="R1020" s="104">
        <v>915.05</v>
      </c>
      <c r="S1020" s="105">
        <v>209546.45</v>
      </c>
      <c r="T1020" s="102" t="s">
        <v>2297</v>
      </c>
      <c r="U1020" s="104">
        <v>915.05</v>
      </c>
      <c r="V1020" s="1"/>
      <c r="W1020" s="106"/>
      <c r="X1020" s="5">
        <v>44083.568437499998</v>
      </c>
      <c r="Y1020" s="133">
        <f t="shared" si="15"/>
        <v>686</v>
      </c>
    </row>
    <row r="1021" spans="1:25" x14ac:dyDescent="0.3">
      <c r="A1021" s="107">
        <v>1208</v>
      </c>
      <c r="B1021" s="108" t="s">
        <v>125</v>
      </c>
      <c r="C1021" s="109">
        <v>44021.871342592596</v>
      </c>
      <c r="D1021" s="108" t="s">
        <v>4831</v>
      </c>
      <c r="E1021" s="108" t="s">
        <v>4831</v>
      </c>
      <c r="F1021" s="110">
        <v>1695</v>
      </c>
      <c r="G1021" s="108" t="s">
        <v>6682</v>
      </c>
      <c r="H1021" s="110">
        <v>834</v>
      </c>
      <c r="I1021" s="108" t="s">
        <v>887</v>
      </c>
      <c r="J1021" s="108" t="s">
        <v>756</v>
      </c>
      <c r="K1021" s="108"/>
      <c r="L1021" s="108" t="s">
        <v>2294</v>
      </c>
      <c r="M1021" s="108" t="s">
        <v>6683</v>
      </c>
      <c r="N1021" s="108" t="s">
        <v>2296</v>
      </c>
      <c r="O1021" s="111" t="b">
        <v>0</v>
      </c>
      <c r="P1021" s="108" t="s">
        <v>2387</v>
      </c>
      <c r="Q1021" s="108" t="s">
        <v>167</v>
      </c>
      <c r="R1021" s="112">
        <v>181.41</v>
      </c>
      <c r="S1021" s="113"/>
      <c r="T1021" s="108" t="s">
        <v>2455</v>
      </c>
      <c r="U1021" s="112"/>
      <c r="V1021" s="111"/>
      <c r="W1021" s="114"/>
      <c r="X1021" s="115">
        <v>44063.42559027778</v>
      </c>
      <c r="Y1021" s="133">
        <f t="shared" si="15"/>
        <v>1695</v>
      </c>
    </row>
    <row r="1022" spans="1:25" x14ac:dyDescent="0.3">
      <c r="A1022" s="107">
        <v>1209</v>
      </c>
      <c r="B1022" s="108" t="s">
        <v>125</v>
      </c>
      <c r="C1022" s="109">
        <v>44021.874768518515</v>
      </c>
      <c r="D1022" s="108" t="s">
        <v>4785</v>
      </c>
      <c r="E1022" s="108" t="s">
        <v>4785</v>
      </c>
      <c r="F1022" s="110">
        <v>1656</v>
      </c>
      <c r="G1022" s="108" t="s">
        <v>123</v>
      </c>
      <c r="H1022" s="110">
        <v>744</v>
      </c>
      <c r="I1022" s="108" t="s">
        <v>887</v>
      </c>
      <c r="J1022" s="108" t="s">
        <v>756</v>
      </c>
      <c r="K1022" s="108"/>
      <c r="L1022" s="108" t="s">
        <v>2294</v>
      </c>
      <c r="M1022" s="108" t="s">
        <v>6684</v>
      </c>
      <c r="N1022" s="108" t="s">
        <v>2296</v>
      </c>
      <c r="O1022" s="111" t="b">
        <v>0</v>
      </c>
      <c r="P1022" s="108" t="s">
        <v>2387</v>
      </c>
      <c r="Q1022" s="108" t="s">
        <v>2472</v>
      </c>
      <c r="R1022" s="112">
        <v>345.44</v>
      </c>
      <c r="S1022" s="113">
        <v>0</v>
      </c>
      <c r="T1022" s="108" t="s">
        <v>2455</v>
      </c>
      <c r="U1022" s="112">
        <v>0</v>
      </c>
      <c r="V1022" s="111"/>
      <c r="W1022" s="114"/>
      <c r="X1022" s="115">
        <v>44085.539247685185</v>
      </c>
      <c r="Y1022" s="133">
        <f t="shared" si="15"/>
        <v>1656</v>
      </c>
    </row>
    <row r="1023" spans="1:25" x14ac:dyDescent="0.3">
      <c r="A1023" s="101">
        <v>1210</v>
      </c>
      <c r="B1023" s="102" t="s">
        <v>125</v>
      </c>
      <c r="C1023" s="103">
        <v>44021.879351851851</v>
      </c>
      <c r="D1023" s="102" t="s">
        <v>6572</v>
      </c>
      <c r="E1023" s="102" t="s">
        <v>6572</v>
      </c>
      <c r="F1023" s="2">
        <v>1808</v>
      </c>
      <c r="G1023" s="102" t="s">
        <v>148</v>
      </c>
      <c r="H1023" s="2">
        <v>2079</v>
      </c>
      <c r="I1023" s="102" t="s">
        <v>887</v>
      </c>
      <c r="J1023" s="102" t="s">
        <v>756</v>
      </c>
      <c r="K1023" s="102"/>
      <c r="L1023" s="102" t="s">
        <v>2294</v>
      </c>
      <c r="M1023" s="102" t="s">
        <v>6685</v>
      </c>
      <c r="N1023" s="102" t="s">
        <v>2296</v>
      </c>
      <c r="O1023" s="1" t="b">
        <v>0</v>
      </c>
      <c r="P1023" s="102" t="s">
        <v>2387</v>
      </c>
      <c r="Q1023" s="102" t="s">
        <v>167</v>
      </c>
      <c r="R1023" s="104">
        <v>199.6</v>
      </c>
      <c r="S1023" s="105">
        <v>0</v>
      </c>
      <c r="T1023" s="102" t="s">
        <v>2455</v>
      </c>
      <c r="U1023" s="104">
        <v>0</v>
      </c>
      <c r="V1023" s="1"/>
      <c r="W1023" s="106"/>
      <c r="X1023" s="5">
        <v>44067.688113425924</v>
      </c>
      <c r="Y1023" s="133">
        <f t="shared" si="15"/>
        <v>1808</v>
      </c>
    </row>
    <row r="1024" spans="1:25" x14ac:dyDescent="0.3">
      <c r="A1024" s="101">
        <v>1211</v>
      </c>
      <c r="B1024" s="102" t="s">
        <v>341</v>
      </c>
      <c r="C1024" s="103">
        <v>44022.039768518516</v>
      </c>
      <c r="D1024" s="102" t="s">
        <v>4561</v>
      </c>
      <c r="E1024" s="102" t="s">
        <v>4561</v>
      </c>
      <c r="F1024" s="2">
        <v>1576</v>
      </c>
      <c r="G1024" s="102" t="s">
        <v>55</v>
      </c>
      <c r="H1024" s="2">
        <v>615</v>
      </c>
      <c r="I1024" s="102" t="s">
        <v>887</v>
      </c>
      <c r="J1024" s="102" t="s">
        <v>756</v>
      </c>
      <c r="K1024" s="102"/>
      <c r="L1024" s="102" t="s">
        <v>2307</v>
      </c>
      <c r="M1024" s="102"/>
      <c r="N1024" s="102" t="s">
        <v>2296</v>
      </c>
      <c r="O1024" s="1" t="b">
        <v>0</v>
      </c>
      <c r="P1024" s="102" t="s">
        <v>2357</v>
      </c>
      <c r="Q1024" s="102" t="s">
        <v>167</v>
      </c>
      <c r="R1024" s="104">
        <v>144</v>
      </c>
      <c r="S1024" s="105">
        <v>32976</v>
      </c>
      <c r="T1024" s="102" t="s">
        <v>2297</v>
      </c>
      <c r="U1024" s="104">
        <v>144</v>
      </c>
      <c r="V1024" s="1"/>
      <c r="W1024" s="106"/>
      <c r="X1024" s="5">
        <v>44084.602777777778</v>
      </c>
      <c r="Y1024" s="133">
        <f t="shared" si="15"/>
        <v>1576</v>
      </c>
    </row>
    <row r="1025" spans="1:25" x14ac:dyDescent="0.3">
      <c r="A1025" s="107">
        <v>1212</v>
      </c>
      <c r="B1025" s="108" t="s">
        <v>287</v>
      </c>
      <c r="C1025" s="109">
        <v>44022.759606481479</v>
      </c>
      <c r="D1025" s="108" t="s">
        <v>4520</v>
      </c>
      <c r="E1025" s="108" t="s">
        <v>4520</v>
      </c>
      <c r="F1025" s="110">
        <v>1491</v>
      </c>
      <c r="G1025" s="108" t="s">
        <v>427</v>
      </c>
      <c r="H1025" s="110">
        <v>212</v>
      </c>
      <c r="I1025" s="108" t="s">
        <v>887</v>
      </c>
      <c r="J1025" s="108" t="s">
        <v>756</v>
      </c>
      <c r="K1025" s="108"/>
      <c r="L1025" s="108" t="s">
        <v>2294</v>
      </c>
      <c r="M1025" s="108" t="s">
        <v>4663</v>
      </c>
      <c r="N1025" s="108" t="s">
        <v>2296</v>
      </c>
      <c r="O1025" s="111" t="b">
        <v>0</v>
      </c>
      <c r="P1025" s="108" t="s">
        <v>2321</v>
      </c>
      <c r="Q1025" s="108" t="s">
        <v>32</v>
      </c>
      <c r="R1025" s="112">
        <v>650.20000000000005</v>
      </c>
      <c r="S1025" s="113">
        <v>119116.64</v>
      </c>
      <c r="T1025" s="108" t="s">
        <v>2297</v>
      </c>
      <c r="U1025" s="112">
        <v>520.16</v>
      </c>
      <c r="V1025" s="111"/>
      <c r="W1025" s="114"/>
      <c r="X1025" s="115">
        <v>44061.611840277779</v>
      </c>
      <c r="Y1025" s="133">
        <f t="shared" si="15"/>
        <v>1491</v>
      </c>
    </row>
    <row r="1026" spans="1:25" x14ac:dyDescent="0.3">
      <c r="A1026" s="101">
        <v>1213</v>
      </c>
      <c r="B1026" s="1" t="s">
        <v>209</v>
      </c>
      <c r="C1026" s="1">
        <v>44026.679537037038</v>
      </c>
      <c r="D1026" s="1" t="s">
        <v>226</v>
      </c>
      <c r="E1026" s="1" t="s">
        <v>226</v>
      </c>
      <c r="F1026" s="2">
        <v>1185</v>
      </c>
      <c r="G1026" s="1" t="s">
        <v>148</v>
      </c>
      <c r="H1026" s="2">
        <v>627</v>
      </c>
      <c r="I1026" s="1" t="s">
        <v>887</v>
      </c>
      <c r="J1026" s="1" t="s">
        <v>1439</v>
      </c>
      <c r="K1026" s="1"/>
      <c r="L1026" s="1" t="s">
        <v>2307</v>
      </c>
      <c r="M1026" s="1"/>
      <c r="N1026" s="1" t="s">
        <v>2296</v>
      </c>
      <c r="O1026" s="1" t="b">
        <v>0</v>
      </c>
      <c r="P1026" s="1" t="s">
        <v>2371</v>
      </c>
      <c r="Q1026" s="1" t="s">
        <v>2472</v>
      </c>
      <c r="R1026" s="1">
        <v>1647.8</v>
      </c>
      <c r="S1026" s="1">
        <v>339611.58</v>
      </c>
      <c r="T1026" s="1" t="s">
        <v>2487</v>
      </c>
      <c r="U1026" s="1">
        <v>1483.02</v>
      </c>
      <c r="V1026" s="1"/>
      <c r="W1026" s="1"/>
      <c r="X1026" s="5">
        <v>44088.504687499997</v>
      </c>
      <c r="Y1026" s="133">
        <f t="shared" ref="Y1026:Y1083" si="16">VLOOKUP(F1026,h_project,1,FALSE)</f>
        <v>1185</v>
      </c>
    </row>
    <row r="1027" spans="1:25" x14ac:dyDescent="0.3">
      <c r="A1027" s="101">
        <v>1214</v>
      </c>
      <c r="B1027" s="1" t="s">
        <v>42</v>
      </c>
      <c r="C1027" s="1">
        <v>44028.448136574072</v>
      </c>
      <c r="D1027" s="1" t="s">
        <v>2190</v>
      </c>
      <c r="E1027" s="1" t="s">
        <v>2190</v>
      </c>
      <c r="F1027" s="2">
        <v>1482</v>
      </c>
      <c r="G1027" s="1" t="s">
        <v>39</v>
      </c>
      <c r="H1027" s="2">
        <v>978</v>
      </c>
      <c r="I1027" s="1" t="s">
        <v>887</v>
      </c>
      <c r="J1027" s="1" t="s">
        <v>756</v>
      </c>
      <c r="K1027" s="1"/>
      <c r="L1027" s="1" t="s">
        <v>2294</v>
      </c>
      <c r="M1027" s="1" t="s">
        <v>4666</v>
      </c>
      <c r="N1027" s="1" t="s">
        <v>2296</v>
      </c>
      <c r="O1027" s="1" t="b">
        <v>0</v>
      </c>
      <c r="P1027" s="1" t="s">
        <v>2321</v>
      </c>
      <c r="Q1027" s="1" t="s">
        <v>32</v>
      </c>
      <c r="R1027" s="1">
        <v>632.70000000000005</v>
      </c>
      <c r="S1027" s="1">
        <v>115910.64</v>
      </c>
      <c r="T1027" s="1" t="s">
        <v>2297</v>
      </c>
      <c r="U1027" s="1">
        <v>506.16</v>
      </c>
      <c r="V1027" s="1"/>
      <c r="W1027" s="1"/>
      <c r="X1027" s="5">
        <v>44083.805925925924</v>
      </c>
      <c r="Y1027" s="133">
        <f t="shared" si="16"/>
        <v>1482</v>
      </c>
    </row>
    <row r="1028" spans="1:25" x14ac:dyDescent="0.3">
      <c r="A1028" s="101">
        <v>1215</v>
      </c>
      <c r="B1028" s="102" t="s">
        <v>3950</v>
      </c>
      <c r="C1028" s="103">
        <v>44028.50980324074</v>
      </c>
      <c r="D1028" s="102" t="s">
        <v>1307</v>
      </c>
      <c r="E1028" s="102" t="s">
        <v>1307</v>
      </c>
      <c r="F1028" s="2">
        <v>603</v>
      </c>
      <c r="G1028" s="102" t="s">
        <v>55</v>
      </c>
      <c r="H1028" s="2">
        <v>944.1</v>
      </c>
      <c r="I1028" s="102" t="s">
        <v>6617</v>
      </c>
      <c r="J1028" s="102" t="s">
        <v>663</v>
      </c>
      <c r="K1028" s="102"/>
      <c r="L1028" s="102" t="s">
        <v>2294</v>
      </c>
      <c r="M1028" s="102" t="s">
        <v>2465</v>
      </c>
      <c r="N1028" s="102" t="s">
        <v>2296</v>
      </c>
      <c r="O1028" s="1" t="b">
        <v>0</v>
      </c>
      <c r="P1028" s="102" t="s">
        <v>6686</v>
      </c>
      <c r="Q1028" s="102" t="s">
        <v>63</v>
      </c>
      <c r="R1028" s="104">
        <v>6129</v>
      </c>
      <c r="S1028" s="105"/>
      <c r="T1028" s="102" t="s">
        <v>218</v>
      </c>
      <c r="U1028" s="104"/>
      <c r="V1028" s="1"/>
      <c r="W1028" s="106"/>
      <c r="X1028" s="5">
        <v>44070.411412037036</v>
      </c>
      <c r="Y1028" s="133">
        <f t="shared" si="16"/>
        <v>603</v>
      </c>
    </row>
    <row r="1029" spans="1:25" x14ac:dyDescent="0.3">
      <c r="A1029" s="101">
        <v>1216</v>
      </c>
      <c r="B1029" s="102" t="s">
        <v>42</v>
      </c>
      <c r="C1029" s="103">
        <v>44028.795092592591</v>
      </c>
      <c r="D1029" s="102" t="s">
        <v>1882</v>
      </c>
      <c r="E1029" s="102" t="s">
        <v>1882</v>
      </c>
      <c r="F1029" s="2">
        <v>1200</v>
      </c>
      <c r="G1029" s="102" t="s">
        <v>427</v>
      </c>
      <c r="H1029" s="2">
        <v>593</v>
      </c>
      <c r="I1029" s="102" t="s">
        <v>887</v>
      </c>
      <c r="J1029" s="102" t="s">
        <v>663</v>
      </c>
      <c r="K1029" s="102"/>
      <c r="L1029" s="102" t="s">
        <v>2294</v>
      </c>
      <c r="M1029" s="102" t="s">
        <v>2594</v>
      </c>
      <c r="N1029" s="102" t="s">
        <v>2296</v>
      </c>
      <c r="O1029" s="1" t="b">
        <v>0</v>
      </c>
      <c r="P1029" s="102" t="s">
        <v>2321</v>
      </c>
      <c r="Q1029" s="102" t="s">
        <v>167</v>
      </c>
      <c r="R1029" s="104">
        <v>176</v>
      </c>
      <c r="S1029" s="105">
        <v>40304</v>
      </c>
      <c r="T1029" s="102" t="s">
        <v>2297</v>
      </c>
      <c r="U1029" s="104">
        <v>176</v>
      </c>
      <c r="V1029" s="1"/>
      <c r="W1029" s="106"/>
      <c r="X1029" s="5">
        <v>44057.425034722219</v>
      </c>
      <c r="Y1029" s="133">
        <f t="shared" si="16"/>
        <v>1200</v>
      </c>
    </row>
    <row r="1030" spans="1:25" x14ac:dyDescent="0.3">
      <c r="A1030" s="107">
        <v>1217</v>
      </c>
      <c r="B1030" s="108" t="s">
        <v>87</v>
      </c>
      <c r="C1030" s="109">
        <v>44028.900069444448</v>
      </c>
      <c r="D1030" s="108" t="s">
        <v>6237</v>
      </c>
      <c r="E1030" s="108" t="s">
        <v>6237</v>
      </c>
      <c r="F1030" s="110">
        <v>1599</v>
      </c>
      <c r="G1030" s="108" t="s">
        <v>85</v>
      </c>
      <c r="H1030" s="110">
        <v>971.1</v>
      </c>
      <c r="I1030" s="108" t="s">
        <v>80</v>
      </c>
      <c r="J1030" s="108" t="s">
        <v>756</v>
      </c>
      <c r="K1030" s="108"/>
      <c r="L1030" s="108" t="s">
        <v>2307</v>
      </c>
      <c r="M1030" s="108"/>
      <c r="N1030" s="108" t="s">
        <v>2296</v>
      </c>
      <c r="O1030" s="111" t="b">
        <v>0</v>
      </c>
      <c r="P1030" s="108" t="s">
        <v>2532</v>
      </c>
      <c r="Q1030" s="108" t="s">
        <v>2487</v>
      </c>
      <c r="R1030" s="112"/>
      <c r="S1030" s="113"/>
      <c r="T1030" s="108" t="s">
        <v>2487</v>
      </c>
      <c r="U1030" s="112"/>
      <c r="V1030" s="111"/>
      <c r="W1030" s="114"/>
      <c r="X1030" s="115">
        <v>44028.900925925926</v>
      </c>
      <c r="Y1030" s="133" t="e">
        <f t="shared" si="16"/>
        <v>#N/A</v>
      </c>
    </row>
    <row r="1031" spans="1:25" x14ac:dyDescent="0.3">
      <c r="A1031" s="101">
        <v>1218</v>
      </c>
      <c r="B1031" s="1" t="s">
        <v>87</v>
      </c>
      <c r="C1031" s="1">
        <v>44029.028657407405</v>
      </c>
      <c r="D1031" s="1" t="s">
        <v>6238</v>
      </c>
      <c r="E1031" s="1" t="s">
        <v>6238</v>
      </c>
      <c r="F1031" s="2">
        <v>1600</v>
      </c>
      <c r="G1031" s="1" t="s">
        <v>85</v>
      </c>
      <c r="H1031" s="2">
        <v>1001.2</v>
      </c>
      <c r="I1031" s="1" t="s">
        <v>8008</v>
      </c>
      <c r="J1031" s="1" t="s">
        <v>756</v>
      </c>
      <c r="K1031" s="1"/>
      <c r="L1031" s="1" t="s">
        <v>2307</v>
      </c>
      <c r="M1031" s="1"/>
      <c r="N1031" s="1" t="s">
        <v>2296</v>
      </c>
      <c r="O1031" s="1" t="b">
        <v>0</v>
      </c>
      <c r="P1031" s="1" t="s">
        <v>2532</v>
      </c>
      <c r="Q1031" s="1" t="s">
        <v>2487</v>
      </c>
      <c r="R1031" s="1"/>
      <c r="S1031" s="1"/>
      <c r="T1031" s="1" t="s">
        <v>2487</v>
      </c>
      <c r="U1031" s="1"/>
      <c r="V1031" s="1"/>
      <c r="W1031" s="1"/>
      <c r="X1031" s="5">
        <v>44029.029548611114</v>
      </c>
      <c r="Y1031" s="133" t="e">
        <f t="shared" si="16"/>
        <v>#N/A</v>
      </c>
    </row>
    <row r="1032" spans="1:25" x14ac:dyDescent="0.3">
      <c r="A1032" s="107">
        <v>1219</v>
      </c>
      <c r="B1032" s="108" t="s">
        <v>310</v>
      </c>
      <c r="C1032" s="109">
        <v>44029.568495370368</v>
      </c>
      <c r="D1032" s="108" t="s">
        <v>2060</v>
      </c>
      <c r="E1032" s="108" t="s">
        <v>2060</v>
      </c>
      <c r="F1032" s="110">
        <v>1352</v>
      </c>
      <c r="G1032" s="108" t="s">
        <v>85</v>
      </c>
      <c r="H1032" s="110">
        <v>843</v>
      </c>
      <c r="I1032" s="108" t="s">
        <v>887</v>
      </c>
      <c r="J1032" s="108" t="s">
        <v>663</v>
      </c>
      <c r="K1032" s="108"/>
      <c r="L1032" s="108" t="s">
        <v>2294</v>
      </c>
      <c r="M1032" s="108" t="s">
        <v>2614</v>
      </c>
      <c r="N1032" s="108" t="s">
        <v>2296</v>
      </c>
      <c r="O1032" s="111" t="b">
        <v>0</v>
      </c>
      <c r="P1032" s="108" t="s">
        <v>2343</v>
      </c>
      <c r="Q1032" s="108" t="s">
        <v>32</v>
      </c>
      <c r="R1032" s="112">
        <v>10596.3</v>
      </c>
      <c r="S1032" s="113">
        <v>2426552.7000000002</v>
      </c>
      <c r="T1032" s="108" t="s">
        <v>2297</v>
      </c>
      <c r="U1032" s="112">
        <v>10596.3</v>
      </c>
      <c r="V1032" s="111"/>
      <c r="W1032" s="114"/>
      <c r="X1032" s="115">
        <v>44076.569212962961</v>
      </c>
      <c r="Y1032" s="133">
        <f t="shared" si="16"/>
        <v>1352</v>
      </c>
    </row>
    <row r="1033" spans="1:25" x14ac:dyDescent="0.3">
      <c r="A1033" s="101">
        <v>1220</v>
      </c>
      <c r="B1033" s="102" t="s">
        <v>209</v>
      </c>
      <c r="C1033" s="103">
        <v>44033.625567129631</v>
      </c>
      <c r="D1033" s="102" t="s">
        <v>2169</v>
      </c>
      <c r="E1033" s="102" t="s">
        <v>2169</v>
      </c>
      <c r="F1033" s="2">
        <v>1465</v>
      </c>
      <c r="G1033" s="102" t="s">
        <v>148</v>
      </c>
      <c r="H1033" s="2">
        <v>3046</v>
      </c>
      <c r="I1033" s="102" t="s">
        <v>887</v>
      </c>
      <c r="J1033" s="102" t="s">
        <v>182</v>
      </c>
      <c r="K1033" s="102"/>
      <c r="L1033" s="102" t="s">
        <v>2307</v>
      </c>
      <c r="M1033" s="102"/>
      <c r="N1033" s="102" t="s">
        <v>2296</v>
      </c>
      <c r="O1033" s="1" t="b">
        <v>0</v>
      </c>
      <c r="P1033" s="102" t="s">
        <v>2371</v>
      </c>
      <c r="Q1033" s="102" t="s">
        <v>32</v>
      </c>
      <c r="R1033" s="104">
        <v>4219.8999999999996</v>
      </c>
      <c r="S1033" s="105">
        <v>966357.1</v>
      </c>
      <c r="T1033" s="102" t="s">
        <v>2297</v>
      </c>
      <c r="U1033" s="104">
        <v>4219.8999999999996</v>
      </c>
      <c r="V1033" s="1"/>
      <c r="W1033" s="106"/>
      <c r="X1033" s="5">
        <v>44083.537164351852</v>
      </c>
      <c r="Y1033" s="133">
        <f t="shared" si="16"/>
        <v>1465</v>
      </c>
    </row>
    <row r="1034" spans="1:25" x14ac:dyDescent="0.3">
      <c r="A1034" s="107">
        <v>1221</v>
      </c>
      <c r="B1034" s="108" t="s">
        <v>365</v>
      </c>
      <c r="C1034" s="109">
        <v>44034.39744212963</v>
      </c>
      <c r="D1034" s="108" t="s">
        <v>1136</v>
      </c>
      <c r="E1034" s="108" t="s">
        <v>1136</v>
      </c>
      <c r="F1034" s="110">
        <v>436</v>
      </c>
      <c r="G1034" s="108" t="s">
        <v>55</v>
      </c>
      <c r="H1034" s="110">
        <v>1008</v>
      </c>
      <c r="I1034" s="108" t="s">
        <v>887</v>
      </c>
      <c r="J1034" s="108" t="s">
        <v>663</v>
      </c>
      <c r="K1034" s="108"/>
      <c r="L1034" s="108" t="s">
        <v>2294</v>
      </c>
      <c r="M1034" s="108" t="s">
        <v>6588</v>
      </c>
      <c r="N1034" s="108" t="s">
        <v>2296</v>
      </c>
      <c r="O1034" s="111" t="b">
        <v>0</v>
      </c>
      <c r="P1034" s="108" t="s">
        <v>2463</v>
      </c>
      <c r="Q1034" s="108" t="s">
        <v>167</v>
      </c>
      <c r="R1034" s="112">
        <v>1704.7</v>
      </c>
      <c r="S1034" s="113">
        <v>390376.3</v>
      </c>
      <c r="T1034" s="108" t="s">
        <v>2297</v>
      </c>
      <c r="U1034" s="112">
        <v>1704.7</v>
      </c>
      <c r="V1034" s="111">
        <v>1</v>
      </c>
      <c r="W1034" s="114"/>
      <c r="X1034" s="115">
        <v>44060.797013888892</v>
      </c>
      <c r="Y1034" s="133">
        <f t="shared" si="16"/>
        <v>436</v>
      </c>
    </row>
    <row r="1035" spans="1:25" x14ac:dyDescent="0.3">
      <c r="A1035" s="101">
        <v>1222</v>
      </c>
      <c r="B1035" s="102" t="s">
        <v>365</v>
      </c>
      <c r="C1035" s="103">
        <v>44034.561099537037</v>
      </c>
      <c r="D1035" s="102" t="s">
        <v>1139</v>
      </c>
      <c r="E1035" s="102" t="s">
        <v>1139</v>
      </c>
      <c r="F1035" s="2">
        <v>437</v>
      </c>
      <c r="G1035" s="102" t="s">
        <v>55</v>
      </c>
      <c r="H1035" s="2">
        <v>1019</v>
      </c>
      <c r="I1035" s="102" t="s">
        <v>887</v>
      </c>
      <c r="J1035" s="102" t="s">
        <v>663</v>
      </c>
      <c r="K1035" s="102"/>
      <c r="L1035" s="102" t="s">
        <v>2294</v>
      </c>
      <c r="M1035" s="102" t="s">
        <v>3377</v>
      </c>
      <c r="N1035" s="102" t="s">
        <v>2296</v>
      </c>
      <c r="O1035" s="1" t="b">
        <v>0</v>
      </c>
      <c r="P1035" s="102" t="s">
        <v>2463</v>
      </c>
      <c r="Q1035" s="102" t="s">
        <v>167</v>
      </c>
      <c r="R1035" s="104">
        <v>1275.01</v>
      </c>
      <c r="S1035" s="105">
        <v>291977.28999999998</v>
      </c>
      <c r="T1035" s="102" t="s">
        <v>2297</v>
      </c>
      <c r="U1035" s="104">
        <v>1275.01</v>
      </c>
      <c r="V1035" s="1"/>
      <c r="W1035" s="106"/>
      <c r="X1035" s="5">
        <v>44071.608287037037</v>
      </c>
      <c r="Y1035" s="133">
        <f t="shared" si="16"/>
        <v>437</v>
      </c>
    </row>
    <row r="1036" spans="1:25" x14ac:dyDescent="0.3">
      <c r="A1036" s="101">
        <v>1223</v>
      </c>
      <c r="B1036" s="102" t="s">
        <v>187</v>
      </c>
      <c r="C1036" s="103">
        <v>44035.536504629628</v>
      </c>
      <c r="D1036" s="102" t="s">
        <v>2159</v>
      </c>
      <c r="E1036" s="102" t="s">
        <v>2159</v>
      </c>
      <c r="F1036" s="2">
        <v>1459</v>
      </c>
      <c r="G1036" s="102" t="s">
        <v>39</v>
      </c>
      <c r="H1036" s="2">
        <v>217</v>
      </c>
      <c r="I1036" s="102" t="s">
        <v>6616</v>
      </c>
      <c r="J1036" s="102" t="s">
        <v>756</v>
      </c>
      <c r="K1036" s="102"/>
      <c r="L1036" s="102" t="s">
        <v>2294</v>
      </c>
      <c r="M1036" s="102" t="s">
        <v>6687</v>
      </c>
      <c r="N1036" s="102" t="s">
        <v>2296</v>
      </c>
      <c r="O1036" s="1" t="b">
        <v>0</v>
      </c>
      <c r="P1036" s="102" t="s">
        <v>2466</v>
      </c>
      <c r="Q1036" s="102" t="s">
        <v>63</v>
      </c>
      <c r="R1036" s="104">
        <v>192</v>
      </c>
      <c r="S1036" s="105">
        <v>0</v>
      </c>
      <c r="T1036" s="102" t="s">
        <v>218</v>
      </c>
      <c r="U1036" s="104">
        <v>0</v>
      </c>
      <c r="V1036" s="1"/>
      <c r="W1036" s="106"/>
      <c r="X1036" s="5">
        <v>44076.562881944446</v>
      </c>
      <c r="Y1036" s="133">
        <f t="shared" si="16"/>
        <v>1459</v>
      </c>
    </row>
    <row r="1037" spans="1:25" x14ac:dyDescent="0.3">
      <c r="A1037" s="107">
        <v>1224</v>
      </c>
      <c r="B1037" s="108" t="s">
        <v>87</v>
      </c>
      <c r="C1037" s="109">
        <v>44035.849374999998</v>
      </c>
      <c r="D1037" s="108" t="s">
        <v>1745</v>
      </c>
      <c r="E1037" s="108" t="s">
        <v>1745</v>
      </c>
      <c r="F1037" s="110">
        <v>1062</v>
      </c>
      <c r="G1037" s="108" t="s">
        <v>85</v>
      </c>
      <c r="H1037" s="110">
        <v>2280</v>
      </c>
      <c r="I1037" s="108" t="s">
        <v>80</v>
      </c>
      <c r="J1037" s="108" t="s">
        <v>654</v>
      </c>
      <c r="K1037" s="108"/>
      <c r="L1037" s="108" t="s">
        <v>2307</v>
      </c>
      <c r="M1037" s="108"/>
      <c r="N1037" s="108" t="s">
        <v>2296</v>
      </c>
      <c r="O1037" s="111" t="b">
        <v>0</v>
      </c>
      <c r="P1037" s="108" t="s">
        <v>2532</v>
      </c>
      <c r="Q1037" s="108" t="s">
        <v>2533</v>
      </c>
      <c r="R1037" s="112">
        <v>738</v>
      </c>
      <c r="S1037" s="113">
        <v>70605</v>
      </c>
      <c r="T1037" s="108" t="s">
        <v>2534</v>
      </c>
      <c r="U1037" s="112">
        <v>523</v>
      </c>
      <c r="V1037" s="111"/>
      <c r="W1037" s="114"/>
      <c r="X1037" s="115">
        <v>44040.664780092593</v>
      </c>
      <c r="Y1037" s="133">
        <f t="shared" si="16"/>
        <v>1062</v>
      </c>
    </row>
    <row r="1038" spans="1:25" x14ac:dyDescent="0.3">
      <c r="A1038" s="101">
        <v>1225</v>
      </c>
      <c r="B1038" s="102" t="s">
        <v>6677</v>
      </c>
      <c r="C1038" s="103">
        <v>44036.500138888892</v>
      </c>
      <c r="D1038" s="102" t="s">
        <v>4556</v>
      </c>
      <c r="E1038" s="102" t="s">
        <v>4556</v>
      </c>
      <c r="F1038" s="2">
        <v>1572</v>
      </c>
      <c r="G1038" s="102" t="s">
        <v>123</v>
      </c>
      <c r="H1038" s="2">
        <v>700</v>
      </c>
      <c r="I1038" s="102" t="s">
        <v>887</v>
      </c>
      <c r="J1038" s="102" t="s">
        <v>756</v>
      </c>
      <c r="K1038" s="102"/>
      <c r="L1038" s="102" t="s">
        <v>2294</v>
      </c>
      <c r="M1038" s="102" t="s">
        <v>6554</v>
      </c>
      <c r="N1038" s="102" t="s">
        <v>2296</v>
      </c>
      <c r="O1038" s="1" t="b">
        <v>0</v>
      </c>
      <c r="P1038" s="102" t="s">
        <v>2387</v>
      </c>
      <c r="Q1038" s="102" t="s">
        <v>167</v>
      </c>
      <c r="R1038" s="104">
        <v>481.56</v>
      </c>
      <c r="S1038" s="105">
        <v>99248.6</v>
      </c>
      <c r="T1038" s="102" t="s">
        <v>2297</v>
      </c>
      <c r="U1038" s="104">
        <v>433.4</v>
      </c>
      <c r="V1038" s="1"/>
      <c r="W1038" s="106"/>
      <c r="X1038" s="5">
        <v>44068.871979166666</v>
      </c>
      <c r="Y1038" s="133">
        <f t="shared" si="16"/>
        <v>1572</v>
      </c>
    </row>
    <row r="1039" spans="1:25" x14ac:dyDescent="0.3">
      <c r="A1039" s="101">
        <v>1226</v>
      </c>
      <c r="B1039" s="1" t="s">
        <v>187</v>
      </c>
      <c r="C1039" s="1">
        <v>44036.613726851851</v>
      </c>
      <c r="D1039" s="1" t="s">
        <v>2084</v>
      </c>
      <c r="E1039" s="1" t="s">
        <v>2084</v>
      </c>
      <c r="F1039" s="2">
        <v>1367</v>
      </c>
      <c r="G1039" s="1" t="s">
        <v>427</v>
      </c>
      <c r="H1039" s="2">
        <v>217</v>
      </c>
      <c r="I1039" s="1" t="s">
        <v>6616</v>
      </c>
      <c r="J1039" s="1" t="s">
        <v>654</v>
      </c>
      <c r="K1039" s="1"/>
      <c r="L1039" s="1" t="s">
        <v>2294</v>
      </c>
      <c r="M1039" s="1" t="s">
        <v>6688</v>
      </c>
      <c r="N1039" s="1" t="s">
        <v>2296</v>
      </c>
      <c r="O1039" s="1" t="b">
        <v>0</v>
      </c>
      <c r="P1039" s="1" t="s">
        <v>2466</v>
      </c>
      <c r="Q1039" s="1" t="s">
        <v>63</v>
      </c>
      <c r="R1039" s="1">
        <v>48</v>
      </c>
      <c r="S1039" s="1">
        <v>0</v>
      </c>
      <c r="T1039" s="1" t="s">
        <v>218</v>
      </c>
      <c r="U1039" s="1">
        <v>0</v>
      </c>
      <c r="V1039" s="1">
        <v>1</v>
      </c>
      <c r="W1039" s="1"/>
      <c r="X1039" s="5">
        <v>44041.606585648151</v>
      </c>
      <c r="Y1039" s="133">
        <f t="shared" si="16"/>
        <v>1367</v>
      </c>
    </row>
    <row r="1040" spans="1:25" x14ac:dyDescent="0.3">
      <c r="A1040" s="107">
        <v>1227</v>
      </c>
      <c r="B1040" s="108" t="s">
        <v>6677</v>
      </c>
      <c r="C1040" s="109">
        <v>44039.393888888888</v>
      </c>
      <c r="D1040" s="108" t="s">
        <v>2016</v>
      </c>
      <c r="E1040" s="108" t="s">
        <v>2016</v>
      </c>
      <c r="F1040" s="110">
        <v>1313</v>
      </c>
      <c r="G1040" s="108" t="s">
        <v>123</v>
      </c>
      <c r="H1040" s="110">
        <v>700</v>
      </c>
      <c r="I1040" s="108" t="s">
        <v>887</v>
      </c>
      <c r="J1040" s="108" t="s">
        <v>756</v>
      </c>
      <c r="K1040" s="108"/>
      <c r="L1040" s="108" t="s">
        <v>2294</v>
      </c>
      <c r="M1040" s="108" t="s">
        <v>6541</v>
      </c>
      <c r="N1040" s="108" t="s">
        <v>2296</v>
      </c>
      <c r="O1040" s="111" t="b">
        <v>0</v>
      </c>
      <c r="P1040" s="108" t="s">
        <v>2387</v>
      </c>
      <c r="Q1040" s="108" t="s">
        <v>167</v>
      </c>
      <c r="R1040" s="112">
        <v>-270.25</v>
      </c>
      <c r="S1040" s="113">
        <v>-55698.53</v>
      </c>
      <c r="T1040" s="108" t="s">
        <v>2297</v>
      </c>
      <c r="U1040" s="112">
        <v>-243.22</v>
      </c>
      <c r="V1040" s="111"/>
      <c r="W1040" s="114"/>
      <c r="X1040" s="115">
        <v>44047.464895833335</v>
      </c>
      <c r="Y1040" s="133">
        <f t="shared" si="16"/>
        <v>1313</v>
      </c>
    </row>
    <row r="1041" spans="1:25" x14ac:dyDescent="0.3">
      <c r="A1041" s="101">
        <v>1228</v>
      </c>
      <c r="B1041" s="102" t="s">
        <v>341</v>
      </c>
      <c r="C1041" s="103">
        <v>44040.501944444448</v>
      </c>
      <c r="D1041" s="102" t="s">
        <v>385</v>
      </c>
      <c r="E1041" s="102" t="s">
        <v>385</v>
      </c>
      <c r="F1041" s="2">
        <v>258</v>
      </c>
      <c r="G1041" s="102" t="s">
        <v>477</v>
      </c>
      <c r="H1041" s="2">
        <v>698</v>
      </c>
      <c r="I1041" s="102" t="s">
        <v>887</v>
      </c>
      <c r="J1041" s="102" t="s">
        <v>654</v>
      </c>
      <c r="K1041" s="102"/>
      <c r="L1041" s="102" t="s">
        <v>2307</v>
      </c>
      <c r="M1041" s="102"/>
      <c r="N1041" s="102" t="s">
        <v>2296</v>
      </c>
      <c r="O1041" s="1" t="b">
        <v>0</v>
      </c>
      <c r="P1041" s="102" t="s">
        <v>2357</v>
      </c>
      <c r="Q1041" s="102" t="s">
        <v>167</v>
      </c>
      <c r="R1041" s="104">
        <v>219.95</v>
      </c>
      <c r="S1041" s="105">
        <v>50368.55</v>
      </c>
      <c r="T1041" s="102" t="s">
        <v>2297</v>
      </c>
      <c r="U1041" s="104">
        <v>219.95</v>
      </c>
      <c r="V1041" s="1"/>
      <c r="W1041" s="106"/>
      <c r="X1041" s="5">
        <v>44077.728194444448</v>
      </c>
      <c r="Y1041" s="133">
        <f t="shared" si="16"/>
        <v>258</v>
      </c>
    </row>
    <row r="1042" spans="1:25" x14ac:dyDescent="0.3">
      <c r="A1042" s="107">
        <v>1229</v>
      </c>
      <c r="B1042" s="108" t="s">
        <v>87</v>
      </c>
      <c r="C1042" s="109">
        <v>44042.4297337963</v>
      </c>
      <c r="D1042" s="108" t="s">
        <v>213</v>
      </c>
      <c r="E1042" s="108" t="s">
        <v>213</v>
      </c>
      <c r="F1042" s="110">
        <v>1164</v>
      </c>
      <c r="G1042" s="108" t="s">
        <v>39</v>
      </c>
      <c r="H1042" s="110">
        <v>3028</v>
      </c>
      <c r="I1042" s="108" t="s">
        <v>887</v>
      </c>
      <c r="J1042" s="108" t="s">
        <v>756</v>
      </c>
      <c r="K1042" s="108"/>
      <c r="L1042" s="108" t="s">
        <v>2307</v>
      </c>
      <c r="M1042" s="108"/>
      <c r="N1042" s="108" t="s">
        <v>2296</v>
      </c>
      <c r="O1042" s="111" t="b">
        <v>0</v>
      </c>
      <c r="P1042" s="108" t="s">
        <v>2357</v>
      </c>
      <c r="Q1042" s="108" t="s">
        <v>2487</v>
      </c>
      <c r="R1042" s="112">
        <v>28095.3</v>
      </c>
      <c r="S1042" s="113">
        <v>6433823.7000000002</v>
      </c>
      <c r="T1042" s="108" t="s">
        <v>2297</v>
      </c>
      <c r="U1042" s="112">
        <v>28095.3</v>
      </c>
      <c r="V1042" s="111"/>
      <c r="W1042" s="114"/>
      <c r="X1042" s="115">
        <v>44088.529062499998</v>
      </c>
      <c r="Y1042" s="133">
        <f t="shared" si="16"/>
        <v>1164</v>
      </c>
    </row>
    <row r="1043" spans="1:25" x14ac:dyDescent="0.3">
      <c r="A1043" s="101">
        <v>1230</v>
      </c>
      <c r="B1043" s="1" t="s">
        <v>87</v>
      </c>
      <c r="C1043" s="1">
        <v>44042.80667824074</v>
      </c>
      <c r="D1043" s="1" t="s">
        <v>350</v>
      </c>
      <c r="E1043" s="1" t="s">
        <v>350</v>
      </c>
      <c r="F1043" s="2">
        <v>1401</v>
      </c>
      <c r="G1043" s="1" t="s">
        <v>39</v>
      </c>
      <c r="H1043" s="2">
        <v>914</v>
      </c>
      <c r="I1043" s="1" t="s">
        <v>887</v>
      </c>
      <c r="J1043" s="1" t="s">
        <v>756</v>
      </c>
      <c r="K1043" s="1"/>
      <c r="L1043" s="1" t="s">
        <v>2307</v>
      </c>
      <c r="M1043" s="1"/>
      <c r="N1043" s="1" t="s">
        <v>2296</v>
      </c>
      <c r="O1043" s="1" t="b">
        <v>0</v>
      </c>
      <c r="P1043" s="1" t="s">
        <v>2357</v>
      </c>
      <c r="Q1043" s="1" t="s">
        <v>32</v>
      </c>
      <c r="R1043" s="1">
        <v>7611.4</v>
      </c>
      <c r="S1043" s="1">
        <v>1743010.6</v>
      </c>
      <c r="T1043" s="1" t="s">
        <v>2297</v>
      </c>
      <c r="U1043" s="1">
        <v>7611.4</v>
      </c>
      <c r="V1043" s="1"/>
      <c r="W1043" s="1"/>
      <c r="X1043" s="5">
        <v>44083.581400462965</v>
      </c>
      <c r="Y1043" s="133">
        <f t="shared" si="16"/>
        <v>1401</v>
      </c>
    </row>
    <row r="1044" spans="1:25" x14ac:dyDescent="0.3">
      <c r="A1044" s="101">
        <v>1231</v>
      </c>
      <c r="B1044" s="102" t="s">
        <v>209</v>
      </c>
      <c r="C1044" s="103">
        <v>44043.067002314812</v>
      </c>
      <c r="D1044" s="102" t="s">
        <v>206</v>
      </c>
      <c r="E1044" s="102" t="s">
        <v>206</v>
      </c>
      <c r="F1044" s="2">
        <v>1163</v>
      </c>
      <c r="G1044" s="102" t="s">
        <v>477</v>
      </c>
      <c r="H1044" s="2">
        <v>627</v>
      </c>
      <c r="I1044" s="102" t="s">
        <v>887</v>
      </c>
      <c r="J1044" s="102" t="s">
        <v>756</v>
      </c>
      <c r="K1044" s="102"/>
      <c r="L1044" s="102" t="s">
        <v>2307</v>
      </c>
      <c r="M1044" s="102"/>
      <c r="N1044" s="102" t="s">
        <v>2296</v>
      </c>
      <c r="O1044" s="1" t="b">
        <v>0</v>
      </c>
      <c r="P1044" s="102" t="s">
        <v>2371</v>
      </c>
      <c r="Q1044" s="102" t="s">
        <v>167</v>
      </c>
      <c r="R1044" s="104">
        <v>380</v>
      </c>
      <c r="S1044" s="105">
        <v>87020</v>
      </c>
      <c r="T1044" s="102" t="s">
        <v>2297</v>
      </c>
      <c r="U1044" s="104">
        <v>380</v>
      </c>
      <c r="V1044" s="1"/>
      <c r="W1044" s="106"/>
      <c r="X1044" s="5">
        <v>44082.598854166667</v>
      </c>
      <c r="Y1044" s="133">
        <f t="shared" si="16"/>
        <v>1163</v>
      </c>
    </row>
    <row r="1045" spans="1:25" x14ac:dyDescent="0.3">
      <c r="A1045" s="101">
        <v>1232</v>
      </c>
      <c r="B1045" s="1" t="s">
        <v>267</v>
      </c>
      <c r="C1045" s="1">
        <v>44043.487928240742</v>
      </c>
      <c r="D1045" s="1" t="s">
        <v>6641</v>
      </c>
      <c r="E1045" s="1" t="s">
        <v>6641</v>
      </c>
      <c r="F1045" s="2">
        <v>1813</v>
      </c>
      <c r="G1045" s="1" t="s">
        <v>477</v>
      </c>
      <c r="H1045" s="2">
        <v>704</v>
      </c>
      <c r="I1045" s="1" t="s">
        <v>887</v>
      </c>
      <c r="J1045" s="1" t="s">
        <v>756</v>
      </c>
      <c r="K1045" s="1"/>
      <c r="L1045" s="1" t="s">
        <v>2307</v>
      </c>
      <c r="M1045" s="1" t="s">
        <v>6780</v>
      </c>
      <c r="N1045" s="1" t="s">
        <v>2296</v>
      </c>
      <c r="O1045" s="1" t="b">
        <v>1</v>
      </c>
      <c r="P1045" s="1" t="s">
        <v>2343</v>
      </c>
      <c r="Q1045" s="1" t="s">
        <v>167</v>
      </c>
      <c r="R1045" s="1">
        <v>416</v>
      </c>
      <c r="S1045" s="1">
        <v>95264</v>
      </c>
      <c r="T1045" s="1" t="s">
        <v>2297</v>
      </c>
      <c r="U1045" s="1">
        <v>416</v>
      </c>
      <c r="V1045" s="1"/>
      <c r="W1045" s="1"/>
      <c r="X1045" s="5">
        <v>44068.550694444442</v>
      </c>
      <c r="Y1045" s="133">
        <f t="shared" si="16"/>
        <v>1813</v>
      </c>
    </row>
    <row r="1046" spans="1:25" x14ac:dyDescent="0.3">
      <c r="A1046" s="107">
        <v>1233</v>
      </c>
      <c r="B1046" s="108" t="s">
        <v>117</v>
      </c>
      <c r="C1046" s="109">
        <v>44046.51667824074</v>
      </c>
      <c r="D1046" s="108" t="s">
        <v>1803</v>
      </c>
      <c r="E1046" s="108" t="s">
        <v>1803</v>
      </c>
      <c r="F1046" s="110">
        <v>1123</v>
      </c>
      <c r="G1046" s="108" t="s">
        <v>85</v>
      </c>
      <c r="H1046" s="110">
        <v>1002</v>
      </c>
      <c r="I1046" s="108" t="s">
        <v>887</v>
      </c>
      <c r="J1046" s="108" t="s">
        <v>654</v>
      </c>
      <c r="K1046" s="108"/>
      <c r="L1046" s="108" t="s">
        <v>2294</v>
      </c>
      <c r="M1046" s="108" t="s">
        <v>6731</v>
      </c>
      <c r="N1046" s="108" t="s">
        <v>2296</v>
      </c>
      <c r="O1046" s="111" t="b">
        <v>0</v>
      </c>
      <c r="P1046" s="108" t="s">
        <v>2371</v>
      </c>
      <c r="Q1046" s="108" t="s">
        <v>32</v>
      </c>
      <c r="R1046" s="112">
        <v>0</v>
      </c>
      <c r="S1046" s="113">
        <v>0</v>
      </c>
      <c r="T1046" s="108" t="s">
        <v>2487</v>
      </c>
      <c r="U1046" s="112">
        <v>0</v>
      </c>
      <c r="V1046" s="111"/>
      <c r="W1046" s="114"/>
      <c r="X1046" s="115">
        <v>44088.867303240739</v>
      </c>
      <c r="Y1046" s="133">
        <f t="shared" si="16"/>
        <v>1123</v>
      </c>
    </row>
    <row r="1047" spans="1:25" x14ac:dyDescent="0.3">
      <c r="A1047" s="101">
        <v>1234</v>
      </c>
      <c r="B1047" s="1" t="s">
        <v>255</v>
      </c>
      <c r="C1047" s="1">
        <v>44048.415752314817</v>
      </c>
      <c r="D1047" s="1" t="s">
        <v>4533</v>
      </c>
      <c r="E1047" s="1" t="s">
        <v>4533</v>
      </c>
      <c r="F1047" s="2">
        <v>1552</v>
      </c>
      <c r="G1047" s="1" t="s">
        <v>85</v>
      </c>
      <c r="H1047" s="2">
        <v>645</v>
      </c>
      <c r="I1047" s="1" t="s">
        <v>887</v>
      </c>
      <c r="J1047" s="1" t="s">
        <v>756</v>
      </c>
      <c r="K1047" s="1"/>
      <c r="L1047" s="1" t="s">
        <v>2294</v>
      </c>
      <c r="M1047" s="1"/>
      <c r="N1047" s="1" t="s">
        <v>2296</v>
      </c>
      <c r="O1047" s="1" t="b">
        <v>0</v>
      </c>
      <c r="P1047" s="1" t="s">
        <v>2357</v>
      </c>
      <c r="Q1047" s="1" t="s">
        <v>32</v>
      </c>
      <c r="R1047" s="1">
        <v>2321.8000000000002</v>
      </c>
      <c r="S1047" s="1">
        <v>478518.4</v>
      </c>
      <c r="T1047" s="1" t="s">
        <v>2297</v>
      </c>
      <c r="U1047" s="1">
        <v>2089.6</v>
      </c>
      <c r="V1047" s="1"/>
      <c r="W1047" s="1"/>
      <c r="X1047" s="5">
        <v>44081.792824074073</v>
      </c>
      <c r="Y1047" s="133">
        <f t="shared" si="16"/>
        <v>1552</v>
      </c>
    </row>
    <row r="1048" spans="1:25" x14ac:dyDescent="0.3">
      <c r="A1048" s="107">
        <v>1235</v>
      </c>
      <c r="B1048" s="108" t="s">
        <v>126</v>
      </c>
      <c r="C1048" s="109">
        <v>44049.480682870373</v>
      </c>
      <c r="D1048" s="108" t="s">
        <v>6318</v>
      </c>
      <c r="E1048" s="108" t="s">
        <v>6318</v>
      </c>
      <c r="F1048" s="110">
        <v>1777</v>
      </c>
      <c r="G1048" s="108" t="s">
        <v>123</v>
      </c>
      <c r="H1048" s="110">
        <v>700</v>
      </c>
      <c r="I1048" s="108" t="s">
        <v>887</v>
      </c>
      <c r="J1048" s="108" t="s">
        <v>1324</v>
      </c>
      <c r="K1048" s="108"/>
      <c r="L1048" s="108" t="s">
        <v>2307</v>
      </c>
      <c r="M1048" s="108" t="s">
        <v>6781</v>
      </c>
      <c r="N1048" s="108" t="s">
        <v>2296</v>
      </c>
      <c r="O1048" s="111" t="b">
        <v>0</v>
      </c>
      <c r="P1048" s="108" t="s">
        <v>2387</v>
      </c>
      <c r="Q1048" s="108" t="s">
        <v>167</v>
      </c>
      <c r="R1048" s="112">
        <v>206.58</v>
      </c>
      <c r="S1048" s="113"/>
      <c r="T1048" s="108" t="s">
        <v>2455</v>
      </c>
      <c r="U1048" s="112"/>
      <c r="V1048" s="111"/>
      <c r="W1048" s="114"/>
      <c r="X1048" s="115">
        <v>44067.9374537037</v>
      </c>
      <c r="Y1048" s="133">
        <f t="shared" si="16"/>
        <v>1777</v>
      </c>
    </row>
    <row r="1049" spans="1:25" x14ac:dyDescent="0.3">
      <c r="A1049" s="107">
        <v>1236</v>
      </c>
      <c r="B1049" s="108" t="s">
        <v>126</v>
      </c>
      <c r="C1049" s="109">
        <v>44049.481365740743</v>
      </c>
      <c r="D1049" s="108" t="s">
        <v>6621</v>
      </c>
      <c r="E1049" s="108" t="s">
        <v>6621</v>
      </c>
      <c r="F1049" s="110">
        <v>1776</v>
      </c>
      <c r="G1049" s="108" t="s">
        <v>123</v>
      </c>
      <c r="H1049" s="110">
        <v>700</v>
      </c>
      <c r="I1049" s="108" t="s">
        <v>887</v>
      </c>
      <c r="J1049" s="108" t="s">
        <v>1324</v>
      </c>
      <c r="K1049" s="108"/>
      <c r="L1049" s="108" t="s">
        <v>2307</v>
      </c>
      <c r="M1049" s="108" t="s">
        <v>6782</v>
      </c>
      <c r="N1049" s="108" t="s">
        <v>2296</v>
      </c>
      <c r="O1049" s="111" t="b">
        <v>0</v>
      </c>
      <c r="P1049" s="108" t="s">
        <v>2387</v>
      </c>
      <c r="Q1049" s="108" t="s">
        <v>167</v>
      </c>
      <c r="R1049" s="112">
        <v>157.62</v>
      </c>
      <c r="S1049" s="113">
        <v>0</v>
      </c>
      <c r="T1049" s="108" t="s">
        <v>2455</v>
      </c>
      <c r="U1049" s="112">
        <v>0</v>
      </c>
      <c r="V1049" s="111"/>
      <c r="W1049" s="111"/>
      <c r="X1049" s="115">
        <v>44068.675428240742</v>
      </c>
      <c r="Y1049" s="133">
        <f t="shared" si="16"/>
        <v>1776</v>
      </c>
    </row>
    <row r="1050" spans="1:25" x14ac:dyDescent="0.3">
      <c r="A1050" s="101">
        <v>1237</v>
      </c>
      <c r="B1050" s="102" t="s">
        <v>267</v>
      </c>
      <c r="C1050" s="103">
        <v>44049.690752314818</v>
      </c>
      <c r="D1050" s="102" t="s">
        <v>837</v>
      </c>
      <c r="E1050" s="102" t="s">
        <v>837</v>
      </c>
      <c r="F1050" s="2">
        <v>175</v>
      </c>
      <c r="G1050" s="102" t="s">
        <v>660</v>
      </c>
      <c r="H1050" s="2">
        <v>2</v>
      </c>
      <c r="I1050" s="102" t="s">
        <v>887</v>
      </c>
      <c r="J1050" s="102" t="s">
        <v>654</v>
      </c>
      <c r="K1050" s="102"/>
      <c r="L1050" s="102" t="s">
        <v>2294</v>
      </c>
      <c r="M1050" s="102" t="s">
        <v>2546</v>
      </c>
      <c r="N1050" s="102" t="s">
        <v>2296</v>
      </c>
      <c r="O1050" s="1" t="b">
        <v>1</v>
      </c>
      <c r="P1050" s="102" t="s">
        <v>2343</v>
      </c>
      <c r="Q1050" s="102" t="s">
        <v>32</v>
      </c>
      <c r="R1050" s="104">
        <v>717</v>
      </c>
      <c r="S1050" s="105">
        <v>164193</v>
      </c>
      <c r="T1050" s="102" t="s">
        <v>2297</v>
      </c>
      <c r="U1050" s="104">
        <v>717</v>
      </c>
      <c r="V1050" s="1"/>
      <c r="W1050" s="106"/>
      <c r="X1050" s="5">
        <v>44092.72828703704</v>
      </c>
      <c r="Y1050" s="133">
        <f t="shared" si="16"/>
        <v>175</v>
      </c>
    </row>
    <row r="1051" spans="1:25" x14ac:dyDescent="0.3">
      <c r="A1051" s="101">
        <v>1238</v>
      </c>
      <c r="B1051" s="1" t="s">
        <v>255</v>
      </c>
      <c r="C1051" s="1">
        <v>44053.751747685186</v>
      </c>
      <c r="D1051" s="1" t="s">
        <v>1920</v>
      </c>
      <c r="E1051" s="1" t="s">
        <v>1920</v>
      </c>
      <c r="F1051" s="2">
        <v>1230</v>
      </c>
      <c r="G1051" s="1" t="s">
        <v>85</v>
      </c>
      <c r="H1051" s="2">
        <v>936</v>
      </c>
      <c r="I1051" s="1" t="s">
        <v>887</v>
      </c>
      <c r="J1051" s="1" t="s">
        <v>663</v>
      </c>
      <c r="K1051" s="1"/>
      <c r="L1051" s="1" t="s">
        <v>2294</v>
      </c>
      <c r="M1051" s="1" t="s">
        <v>7040</v>
      </c>
      <c r="N1051" s="1" t="s">
        <v>2296</v>
      </c>
      <c r="O1051" s="1" t="b">
        <v>0</v>
      </c>
      <c r="P1051" s="1" t="s">
        <v>2357</v>
      </c>
      <c r="Q1051" s="1" t="s">
        <v>167</v>
      </c>
      <c r="R1051" s="1">
        <v>213</v>
      </c>
      <c r="S1051" s="1">
        <v>48777</v>
      </c>
      <c r="T1051" s="1" t="s">
        <v>2297</v>
      </c>
      <c r="U1051" s="1">
        <v>213</v>
      </c>
      <c r="V1051" s="1"/>
      <c r="W1051" s="1"/>
      <c r="X1051" s="5">
        <v>44067.509745370371</v>
      </c>
      <c r="Y1051" s="133">
        <f t="shared" si="16"/>
        <v>1230</v>
      </c>
    </row>
    <row r="1052" spans="1:25" x14ac:dyDescent="0.3">
      <c r="A1052" s="101">
        <v>1239</v>
      </c>
      <c r="B1052" s="102" t="s">
        <v>297</v>
      </c>
      <c r="C1052" s="103">
        <v>44055.450439814813</v>
      </c>
      <c r="D1052" s="102" t="s">
        <v>4565</v>
      </c>
      <c r="E1052" s="102" t="s">
        <v>4565</v>
      </c>
      <c r="F1052" s="2">
        <v>1578</v>
      </c>
      <c r="G1052" s="102" t="s">
        <v>148</v>
      </c>
      <c r="H1052" s="2">
        <v>2079</v>
      </c>
      <c r="I1052" s="102" t="s">
        <v>887</v>
      </c>
      <c r="J1052" s="102" t="s">
        <v>1439</v>
      </c>
      <c r="K1052" s="102"/>
      <c r="L1052" s="102" t="s">
        <v>2294</v>
      </c>
      <c r="M1052" s="102" t="s">
        <v>7054</v>
      </c>
      <c r="N1052" s="102" t="s">
        <v>2296</v>
      </c>
      <c r="O1052" s="1" t="b">
        <v>0</v>
      </c>
      <c r="P1052" s="102" t="s">
        <v>2387</v>
      </c>
      <c r="Q1052" s="102" t="s">
        <v>167</v>
      </c>
      <c r="R1052" s="104">
        <v>717</v>
      </c>
      <c r="S1052" s="105">
        <v>164193</v>
      </c>
      <c r="T1052" s="102" t="s">
        <v>2297</v>
      </c>
      <c r="U1052" s="104">
        <v>717</v>
      </c>
      <c r="V1052" s="1"/>
      <c r="W1052" s="106"/>
      <c r="X1052" s="5">
        <v>44093.615243055552</v>
      </c>
      <c r="Y1052" s="133">
        <f t="shared" si="16"/>
        <v>1578</v>
      </c>
    </row>
    <row r="1053" spans="1:25" x14ac:dyDescent="0.3">
      <c r="A1053" s="101">
        <v>1240</v>
      </c>
      <c r="B1053" s="1" t="s">
        <v>297</v>
      </c>
      <c r="C1053" s="1">
        <v>44055.4528125</v>
      </c>
      <c r="D1053" s="1" t="s">
        <v>4567</v>
      </c>
      <c r="E1053" s="1" t="s">
        <v>4567</v>
      </c>
      <c r="F1053" s="2">
        <v>1579</v>
      </c>
      <c r="G1053" s="1" t="s">
        <v>148</v>
      </c>
      <c r="H1053" s="2">
        <v>642</v>
      </c>
      <c r="I1053" s="1" t="s">
        <v>887</v>
      </c>
      <c r="J1053" s="1" t="s">
        <v>1439</v>
      </c>
      <c r="K1053" s="1"/>
      <c r="L1053" s="1" t="s">
        <v>2294</v>
      </c>
      <c r="M1053" s="1" t="s">
        <v>7055</v>
      </c>
      <c r="N1053" s="1" t="s">
        <v>2296</v>
      </c>
      <c r="O1053" s="1" t="b">
        <v>0</v>
      </c>
      <c r="P1053" s="1" t="s">
        <v>2387</v>
      </c>
      <c r="Q1053" s="1" t="s">
        <v>167</v>
      </c>
      <c r="R1053" s="1">
        <v>484</v>
      </c>
      <c r="S1053" s="1">
        <v>110836</v>
      </c>
      <c r="T1053" s="1" t="s">
        <v>2297</v>
      </c>
      <c r="U1053" s="1">
        <v>484</v>
      </c>
      <c r="V1053" s="1"/>
      <c r="W1053" s="1"/>
      <c r="X1053" s="5">
        <v>44093.614756944444</v>
      </c>
      <c r="Y1053" s="133">
        <f t="shared" si="16"/>
        <v>1579</v>
      </c>
    </row>
    <row r="1054" spans="1:25" x14ac:dyDescent="0.3">
      <c r="A1054" s="101">
        <v>1241</v>
      </c>
      <c r="B1054" s="102" t="s">
        <v>117</v>
      </c>
      <c r="C1054" s="103">
        <v>44055.624247685184</v>
      </c>
      <c r="D1054" s="102" t="s">
        <v>4728</v>
      </c>
      <c r="E1054" s="102" t="s">
        <v>4728</v>
      </c>
      <c r="F1054" s="2">
        <v>1571</v>
      </c>
      <c r="G1054" s="102" t="s">
        <v>85</v>
      </c>
      <c r="H1054" s="2">
        <v>499.1</v>
      </c>
      <c r="I1054" s="102" t="s">
        <v>80</v>
      </c>
      <c r="J1054" s="102" t="s">
        <v>756</v>
      </c>
      <c r="K1054" s="102"/>
      <c r="L1054" s="102" t="s">
        <v>2307</v>
      </c>
      <c r="M1054" s="102"/>
      <c r="N1054" s="102" t="s">
        <v>2296</v>
      </c>
      <c r="O1054" s="1" t="b">
        <v>0</v>
      </c>
      <c r="P1054" s="102" t="s">
        <v>2532</v>
      </c>
      <c r="Q1054" s="102" t="s">
        <v>2533</v>
      </c>
      <c r="R1054" s="104"/>
      <c r="S1054" s="105">
        <v>196425</v>
      </c>
      <c r="T1054" s="102" t="s">
        <v>2534</v>
      </c>
      <c r="U1054" s="104">
        <v>1455</v>
      </c>
      <c r="V1054" s="1"/>
      <c r="W1054" s="106"/>
      <c r="X1054" s="5">
        <v>44085.469097222223</v>
      </c>
      <c r="Y1054" s="133" t="e">
        <f t="shared" si="16"/>
        <v>#N/A</v>
      </c>
    </row>
    <row r="1055" spans="1:25" x14ac:dyDescent="0.3">
      <c r="A1055" s="101">
        <v>1242</v>
      </c>
      <c r="B1055" s="1" t="s">
        <v>297</v>
      </c>
      <c r="C1055" s="1">
        <v>44056.707465277781</v>
      </c>
      <c r="D1055" s="1" t="s">
        <v>2048</v>
      </c>
      <c r="E1055" s="1" t="s">
        <v>2048</v>
      </c>
      <c r="F1055" s="2">
        <v>1341</v>
      </c>
      <c r="G1055" s="1" t="s">
        <v>123</v>
      </c>
      <c r="H1055" s="2">
        <v>3031</v>
      </c>
      <c r="I1055" s="1" t="s">
        <v>887</v>
      </c>
      <c r="J1055" s="1" t="s">
        <v>663</v>
      </c>
      <c r="K1055" s="1"/>
      <c r="L1055" s="1" t="s">
        <v>2294</v>
      </c>
      <c r="M1055" s="1" t="s">
        <v>2601</v>
      </c>
      <c r="N1055" s="1" t="s">
        <v>2296</v>
      </c>
      <c r="O1055" s="1" t="b">
        <v>0</v>
      </c>
      <c r="P1055" s="1" t="s">
        <v>2387</v>
      </c>
      <c r="Q1055" s="1" t="s">
        <v>2487</v>
      </c>
      <c r="R1055" s="1"/>
      <c r="S1055" s="1"/>
      <c r="T1055" s="1" t="s">
        <v>2487</v>
      </c>
      <c r="U1055" s="1"/>
      <c r="V1055" s="1"/>
      <c r="W1055" s="1"/>
      <c r="X1055" s="5">
        <v>44056.708483796298</v>
      </c>
      <c r="Y1055" s="133">
        <f t="shared" si="16"/>
        <v>1341</v>
      </c>
    </row>
    <row r="1056" spans="1:25" x14ac:dyDescent="0.3">
      <c r="A1056" s="101">
        <v>1243</v>
      </c>
      <c r="B1056" s="102" t="s">
        <v>310</v>
      </c>
      <c r="C1056" s="103">
        <v>44060.382754629631</v>
      </c>
      <c r="D1056" s="102" t="s">
        <v>485</v>
      </c>
      <c r="E1056" s="102" t="s">
        <v>485</v>
      </c>
      <c r="F1056" s="2">
        <v>537</v>
      </c>
      <c r="G1056" s="102" t="s">
        <v>85</v>
      </c>
      <c r="H1056" s="2">
        <v>641</v>
      </c>
      <c r="I1056" s="102" t="s">
        <v>887</v>
      </c>
      <c r="J1056" s="102" t="s">
        <v>654</v>
      </c>
      <c r="K1056" s="102"/>
      <c r="L1056" s="102" t="s">
        <v>2294</v>
      </c>
      <c r="M1056" s="102" t="s">
        <v>2491</v>
      </c>
      <c r="N1056" s="102" t="s">
        <v>2296</v>
      </c>
      <c r="O1056" s="1" t="b">
        <v>0</v>
      </c>
      <c r="P1056" s="102" t="s">
        <v>2343</v>
      </c>
      <c r="Q1056" s="102" t="s">
        <v>32</v>
      </c>
      <c r="R1056" s="104">
        <v>1583</v>
      </c>
      <c r="S1056" s="105">
        <v>362507</v>
      </c>
      <c r="T1056" s="102" t="s">
        <v>2297</v>
      </c>
      <c r="U1056" s="104">
        <v>1583</v>
      </c>
      <c r="V1056" s="1"/>
      <c r="W1056" s="106"/>
      <c r="X1056" s="5">
        <v>44092.736157407409</v>
      </c>
      <c r="Y1056" s="133">
        <f t="shared" si="16"/>
        <v>537</v>
      </c>
    </row>
    <row r="1057" spans="1:25" x14ac:dyDescent="0.3">
      <c r="A1057" s="107">
        <v>1244</v>
      </c>
      <c r="B1057" s="108" t="s">
        <v>187</v>
      </c>
      <c r="C1057" s="109">
        <v>44060.70689814815</v>
      </c>
      <c r="D1057" s="108" t="s">
        <v>4524</v>
      </c>
      <c r="E1057" s="108" t="s">
        <v>4524</v>
      </c>
      <c r="F1057" s="110">
        <v>1544</v>
      </c>
      <c r="G1057" s="108" t="s">
        <v>39</v>
      </c>
      <c r="H1057" s="110">
        <v>217</v>
      </c>
      <c r="I1057" s="108" t="s">
        <v>6616</v>
      </c>
      <c r="J1057" s="108" t="s">
        <v>756</v>
      </c>
      <c r="K1057" s="108"/>
      <c r="L1057" s="108" t="s">
        <v>2294</v>
      </c>
      <c r="M1057" s="108" t="s">
        <v>7755</v>
      </c>
      <c r="N1057" s="108" t="s">
        <v>2296</v>
      </c>
      <c r="O1057" s="111" t="b">
        <v>1</v>
      </c>
      <c r="P1057" s="108" t="s">
        <v>2466</v>
      </c>
      <c r="Q1057" s="108" t="s">
        <v>63</v>
      </c>
      <c r="R1057" s="112">
        <v>168</v>
      </c>
      <c r="S1057" s="113">
        <v>0</v>
      </c>
      <c r="T1057" s="108" t="s">
        <v>218</v>
      </c>
      <c r="U1057" s="112"/>
      <c r="V1057" s="111"/>
      <c r="W1057" s="114"/>
      <c r="X1057" s="115">
        <v>44062.696817129632</v>
      </c>
      <c r="Y1057" s="133">
        <f t="shared" si="16"/>
        <v>1544</v>
      </c>
    </row>
    <row r="1058" spans="1:25" x14ac:dyDescent="0.3">
      <c r="A1058" s="107">
        <v>1245</v>
      </c>
      <c r="B1058" s="108" t="s">
        <v>209</v>
      </c>
      <c r="C1058" s="109">
        <v>44060.835405092592</v>
      </c>
      <c r="D1058" s="108" t="s">
        <v>2091</v>
      </c>
      <c r="E1058" s="108" t="s">
        <v>2091</v>
      </c>
      <c r="F1058" s="110">
        <v>1373</v>
      </c>
      <c r="G1058" s="108" t="s">
        <v>477</v>
      </c>
      <c r="H1058" s="110">
        <v>623</v>
      </c>
      <c r="I1058" s="108" t="s">
        <v>887</v>
      </c>
      <c r="J1058" s="108" t="s">
        <v>654</v>
      </c>
      <c r="K1058" s="108"/>
      <c r="L1058" s="108" t="s">
        <v>2307</v>
      </c>
      <c r="M1058" s="108"/>
      <c r="N1058" s="108" t="s">
        <v>2296</v>
      </c>
      <c r="O1058" s="111" t="b">
        <v>0</v>
      </c>
      <c r="P1058" s="108" t="s">
        <v>2371</v>
      </c>
      <c r="Q1058" s="108" t="s">
        <v>32</v>
      </c>
      <c r="R1058" s="112">
        <v>323.39999999999998</v>
      </c>
      <c r="S1058" s="113">
        <v>66652.740000000005</v>
      </c>
      <c r="T1058" s="108" t="s">
        <v>2297</v>
      </c>
      <c r="U1058" s="112">
        <v>291.06</v>
      </c>
      <c r="V1058" s="111"/>
      <c r="W1058" s="114"/>
      <c r="X1058" s="115">
        <v>44091.688159722224</v>
      </c>
      <c r="Y1058" s="133">
        <f t="shared" si="16"/>
        <v>1373</v>
      </c>
    </row>
    <row r="1059" spans="1:25" x14ac:dyDescent="0.3">
      <c r="A1059" s="101">
        <v>1246</v>
      </c>
      <c r="B1059" s="102" t="s">
        <v>205</v>
      </c>
      <c r="C1059" s="103">
        <v>44061.723946759259</v>
      </c>
      <c r="D1059" s="102" t="s">
        <v>6796</v>
      </c>
      <c r="E1059" s="102" t="s">
        <v>6796</v>
      </c>
      <c r="F1059" s="2">
        <v>1847</v>
      </c>
      <c r="G1059" s="102" t="s">
        <v>39</v>
      </c>
      <c r="H1059" s="2">
        <v>672</v>
      </c>
      <c r="I1059" s="102" t="s">
        <v>887</v>
      </c>
      <c r="J1059" s="102" t="s">
        <v>756</v>
      </c>
      <c r="K1059" s="102"/>
      <c r="L1059" s="102" t="s">
        <v>2307</v>
      </c>
      <c r="M1059" s="102"/>
      <c r="N1059" s="102" t="s">
        <v>2296</v>
      </c>
      <c r="O1059" s="1" t="b">
        <v>0</v>
      </c>
      <c r="P1059" s="102" t="s">
        <v>2321</v>
      </c>
      <c r="Q1059" s="102" t="s">
        <v>32</v>
      </c>
      <c r="R1059" s="104">
        <v>688</v>
      </c>
      <c r="S1059" s="105">
        <v>126041.60000000001</v>
      </c>
      <c r="T1059" s="102" t="s">
        <v>2297</v>
      </c>
      <c r="U1059" s="104">
        <v>550.4</v>
      </c>
      <c r="V1059" s="1"/>
      <c r="W1059" s="106"/>
      <c r="X1059" s="5">
        <v>44085.524467592593</v>
      </c>
      <c r="Y1059" s="133">
        <f t="shared" si="16"/>
        <v>1847</v>
      </c>
    </row>
    <row r="1060" spans="1:25" x14ac:dyDescent="0.3">
      <c r="A1060" s="101">
        <v>1247</v>
      </c>
      <c r="B1060" s="1" t="s">
        <v>267</v>
      </c>
      <c r="C1060" s="1">
        <v>44064.693935185183</v>
      </c>
      <c r="D1060" s="1" t="s">
        <v>6337</v>
      </c>
      <c r="E1060" s="1" t="s">
        <v>6337</v>
      </c>
      <c r="F1060" s="2">
        <v>1793</v>
      </c>
      <c r="G1060" s="1" t="s">
        <v>39</v>
      </c>
      <c r="H1060" s="2">
        <v>809</v>
      </c>
      <c r="I1060" s="1" t="s">
        <v>887</v>
      </c>
      <c r="J1060" s="1" t="s">
        <v>756</v>
      </c>
      <c r="K1060" s="1"/>
      <c r="L1060" s="1" t="s">
        <v>2307</v>
      </c>
      <c r="M1060" s="1" t="s">
        <v>7756</v>
      </c>
      <c r="N1060" s="1" t="s">
        <v>2296</v>
      </c>
      <c r="O1060" s="1" t="b">
        <v>0</v>
      </c>
      <c r="P1060" s="1" t="s">
        <v>2343</v>
      </c>
      <c r="Q1060" s="1" t="s">
        <v>167</v>
      </c>
      <c r="R1060" s="1">
        <v>722</v>
      </c>
      <c r="S1060" s="1">
        <v>165338</v>
      </c>
      <c r="T1060" s="1" t="s">
        <v>2297</v>
      </c>
      <c r="U1060" s="1">
        <v>722</v>
      </c>
      <c r="V1060" s="1"/>
      <c r="W1060" s="1"/>
      <c r="X1060" s="5">
        <v>44082.668344907404</v>
      </c>
      <c r="Y1060" s="133" t="e">
        <f t="shared" si="16"/>
        <v>#N/A</v>
      </c>
    </row>
    <row r="1061" spans="1:25" x14ac:dyDescent="0.3">
      <c r="A1061" s="101">
        <v>1248</v>
      </c>
      <c r="B1061" s="102" t="s">
        <v>117</v>
      </c>
      <c r="C1061" s="103">
        <v>44064.868726851855</v>
      </c>
      <c r="D1061" s="102" t="s">
        <v>2119</v>
      </c>
      <c r="E1061" s="102" t="s">
        <v>2119</v>
      </c>
      <c r="F1061" s="2">
        <v>1397</v>
      </c>
      <c r="G1061" s="102" t="s">
        <v>85</v>
      </c>
      <c r="H1061" s="2">
        <v>485.1</v>
      </c>
      <c r="I1061" s="102" t="s">
        <v>183</v>
      </c>
      <c r="J1061" s="102" t="s">
        <v>756</v>
      </c>
      <c r="K1061" s="102"/>
      <c r="L1061" s="102" t="s">
        <v>2307</v>
      </c>
      <c r="M1061" s="102"/>
      <c r="N1061" s="102" t="s">
        <v>2296</v>
      </c>
      <c r="O1061" s="1" t="b">
        <v>0</v>
      </c>
      <c r="P1061" s="102" t="s">
        <v>2371</v>
      </c>
      <c r="Q1061" s="102" t="s">
        <v>32</v>
      </c>
      <c r="R1061" s="104"/>
      <c r="S1061" s="105"/>
      <c r="T1061" s="102" t="s">
        <v>2487</v>
      </c>
      <c r="U1061" s="104"/>
      <c r="V1061" s="1"/>
      <c r="W1061" s="106"/>
      <c r="X1061" s="5">
        <v>44064.869583333333</v>
      </c>
      <c r="Y1061" s="133">
        <f t="shared" si="16"/>
        <v>1397</v>
      </c>
    </row>
    <row r="1062" spans="1:25" x14ac:dyDescent="0.3">
      <c r="A1062" s="107">
        <v>1249</v>
      </c>
      <c r="B1062" s="108" t="s">
        <v>117</v>
      </c>
      <c r="C1062" s="109">
        <v>44067.975555555553</v>
      </c>
      <c r="D1062" s="108" t="s">
        <v>1803</v>
      </c>
      <c r="E1062" s="108" t="s">
        <v>1803</v>
      </c>
      <c r="F1062" s="110">
        <v>1123</v>
      </c>
      <c r="G1062" s="108" t="s">
        <v>85</v>
      </c>
      <c r="H1062" s="110">
        <v>1002</v>
      </c>
      <c r="I1062" s="108" t="s">
        <v>887</v>
      </c>
      <c r="J1062" s="108" t="s">
        <v>654</v>
      </c>
      <c r="K1062" s="108"/>
      <c r="L1062" s="108" t="s">
        <v>2307</v>
      </c>
      <c r="M1062" s="108"/>
      <c r="N1062" s="108" t="s">
        <v>2296</v>
      </c>
      <c r="O1062" s="111" t="b">
        <v>0</v>
      </c>
      <c r="P1062" s="108" t="s">
        <v>2371</v>
      </c>
      <c r="Q1062" s="108" t="s">
        <v>32</v>
      </c>
      <c r="R1062" s="112">
        <v>0</v>
      </c>
      <c r="S1062" s="113">
        <v>0</v>
      </c>
      <c r="T1062" s="108" t="s">
        <v>218</v>
      </c>
      <c r="U1062" s="112">
        <v>0</v>
      </c>
      <c r="V1062" s="111"/>
      <c r="W1062" s="114"/>
      <c r="X1062" s="115">
        <v>44088.865879629629</v>
      </c>
      <c r="Y1062" s="133">
        <f t="shared" si="16"/>
        <v>1123</v>
      </c>
    </row>
    <row r="1063" spans="1:25" x14ac:dyDescent="0.3">
      <c r="A1063" s="101">
        <v>1250</v>
      </c>
      <c r="B1063" s="1" t="s">
        <v>126</v>
      </c>
      <c r="C1063" s="1">
        <v>44071.515972222223</v>
      </c>
      <c r="D1063" s="1" t="s">
        <v>7808</v>
      </c>
      <c r="E1063" s="1" t="s">
        <v>7808</v>
      </c>
      <c r="F1063" s="2">
        <v>1880</v>
      </c>
      <c r="G1063" s="1" t="s">
        <v>148</v>
      </c>
      <c r="H1063" s="2">
        <v>721</v>
      </c>
      <c r="I1063" s="1" t="s">
        <v>887</v>
      </c>
      <c r="J1063" s="1" t="s">
        <v>1439</v>
      </c>
      <c r="K1063" s="1"/>
      <c r="L1063" s="1" t="s">
        <v>2307</v>
      </c>
      <c r="M1063" s="1" t="s">
        <v>7809</v>
      </c>
      <c r="N1063" s="1" t="s">
        <v>2296</v>
      </c>
      <c r="O1063" s="1" t="b">
        <v>0</v>
      </c>
      <c r="P1063" s="1" t="s">
        <v>2387</v>
      </c>
      <c r="Q1063" s="1" t="s">
        <v>167</v>
      </c>
      <c r="R1063" s="1">
        <v>1424.42</v>
      </c>
      <c r="S1063" s="1">
        <v>260953.74</v>
      </c>
      <c r="T1063" s="1" t="s">
        <v>2455</v>
      </c>
      <c r="U1063" s="1">
        <v>1139.54</v>
      </c>
      <c r="V1063" s="1"/>
      <c r="W1063" s="1"/>
      <c r="X1063" s="5">
        <v>44092.772187499999</v>
      </c>
      <c r="Y1063" s="133" t="e">
        <f t="shared" si="16"/>
        <v>#N/A</v>
      </c>
    </row>
    <row r="1064" spans="1:25" x14ac:dyDescent="0.3">
      <c r="A1064" s="101">
        <v>1251</v>
      </c>
      <c r="B1064" s="102" t="s">
        <v>255</v>
      </c>
      <c r="C1064" s="103">
        <v>44072.668854166666</v>
      </c>
      <c r="D1064" s="102" t="s">
        <v>4547</v>
      </c>
      <c r="E1064" s="102" t="s">
        <v>4547</v>
      </c>
      <c r="F1064" s="2">
        <v>1566</v>
      </c>
      <c r="G1064" s="102" t="s">
        <v>85</v>
      </c>
      <c r="H1064" s="2">
        <v>3045</v>
      </c>
      <c r="I1064" s="102" t="s">
        <v>4549</v>
      </c>
      <c r="J1064" s="102" t="s">
        <v>756</v>
      </c>
      <c r="K1064" s="102"/>
      <c r="L1064" s="102" t="s">
        <v>2294</v>
      </c>
      <c r="M1064" s="102" t="s">
        <v>4673</v>
      </c>
      <c r="N1064" s="102" t="s">
        <v>2296</v>
      </c>
      <c r="O1064" s="1" t="b">
        <v>0</v>
      </c>
      <c r="P1064" s="102" t="s">
        <v>4674</v>
      </c>
      <c r="Q1064" s="102" t="s">
        <v>63</v>
      </c>
      <c r="R1064" s="104"/>
      <c r="S1064" s="105"/>
      <c r="T1064" s="102" t="s">
        <v>218</v>
      </c>
      <c r="U1064" s="104"/>
      <c r="V1064" s="1"/>
      <c r="W1064" s="106"/>
      <c r="X1064" s="5">
        <v>44092.772430555553</v>
      </c>
      <c r="Y1064" s="133">
        <f t="shared" si="16"/>
        <v>1566</v>
      </c>
    </row>
    <row r="1065" spans="1:25" x14ac:dyDescent="0.3">
      <c r="A1065" s="107">
        <v>1252</v>
      </c>
      <c r="B1065" s="108" t="s">
        <v>424</v>
      </c>
      <c r="C1065" s="109">
        <v>44074.405231481483</v>
      </c>
      <c r="D1065" s="108" t="s">
        <v>2217</v>
      </c>
      <c r="E1065" s="108" t="s">
        <v>2217</v>
      </c>
      <c r="F1065" s="110">
        <v>1507</v>
      </c>
      <c r="G1065" s="108" t="s">
        <v>39</v>
      </c>
      <c r="H1065" s="110">
        <v>979</v>
      </c>
      <c r="I1065" s="108" t="s">
        <v>887</v>
      </c>
      <c r="J1065" s="108" t="s">
        <v>756</v>
      </c>
      <c r="K1065" s="108"/>
      <c r="L1065" s="108" t="s">
        <v>2307</v>
      </c>
      <c r="M1065" s="108"/>
      <c r="N1065" s="108" t="s">
        <v>2296</v>
      </c>
      <c r="O1065" s="111" t="b">
        <v>0</v>
      </c>
      <c r="P1065" s="108" t="s">
        <v>2357</v>
      </c>
      <c r="Q1065" s="108" t="s">
        <v>32</v>
      </c>
      <c r="R1065" s="112">
        <v>2766.4</v>
      </c>
      <c r="S1065" s="113">
        <v>570155.04</v>
      </c>
      <c r="T1065" s="108" t="s">
        <v>2297</v>
      </c>
      <c r="U1065" s="112">
        <v>2489.7600000000002</v>
      </c>
      <c r="V1065" s="111"/>
      <c r="W1065" s="114"/>
      <c r="X1065" s="115">
        <v>44089.781724537039</v>
      </c>
      <c r="Y1065" s="133">
        <f t="shared" si="16"/>
        <v>1507</v>
      </c>
    </row>
    <row r="1066" spans="1:25" x14ac:dyDescent="0.3">
      <c r="A1066" s="101">
        <v>1253</v>
      </c>
      <c r="B1066" s="1" t="s">
        <v>341</v>
      </c>
      <c r="C1066" s="1">
        <v>44074.427361111113</v>
      </c>
      <c r="D1066" s="1" t="s">
        <v>4561</v>
      </c>
      <c r="E1066" s="1" t="s">
        <v>4561</v>
      </c>
      <c r="F1066" s="2">
        <v>1576</v>
      </c>
      <c r="G1066" s="1" t="s">
        <v>55</v>
      </c>
      <c r="H1066" s="2">
        <v>615</v>
      </c>
      <c r="I1066" s="1" t="s">
        <v>887</v>
      </c>
      <c r="J1066" s="1" t="s">
        <v>756</v>
      </c>
      <c r="K1066" s="1"/>
      <c r="L1066" s="1" t="s">
        <v>2307</v>
      </c>
      <c r="M1066" s="1"/>
      <c r="N1066" s="1" t="s">
        <v>2296</v>
      </c>
      <c r="O1066" s="1" t="b">
        <v>0</v>
      </c>
      <c r="P1066" s="1" t="s">
        <v>2357</v>
      </c>
      <c r="Q1066" s="1" t="s">
        <v>32</v>
      </c>
      <c r="R1066" s="1">
        <v>2000.7</v>
      </c>
      <c r="S1066" s="1">
        <v>412341.98</v>
      </c>
      <c r="T1066" s="1" t="s">
        <v>2297</v>
      </c>
      <c r="U1066" s="1">
        <v>1800.62</v>
      </c>
      <c r="V1066" s="1"/>
      <c r="W1066" s="1"/>
      <c r="X1066" s="5">
        <v>44088.702245370368</v>
      </c>
      <c r="Y1066" s="133">
        <f t="shared" si="16"/>
        <v>1576</v>
      </c>
    </row>
    <row r="1067" spans="1:25" x14ac:dyDescent="0.3">
      <c r="A1067" s="107">
        <v>1254</v>
      </c>
      <c r="B1067" s="108" t="s">
        <v>144</v>
      </c>
      <c r="C1067" s="109">
        <v>44075.505046296297</v>
      </c>
      <c r="D1067" s="108" t="s">
        <v>7047</v>
      </c>
      <c r="E1067" s="108" t="s">
        <v>7047</v>
      </c>
      <c r="F1067" s="110">
        <v>1858</v>
      </c>
      <c r="G1067" s="108" t="s">
        <v>55</v>
      </c>
      <c r="H1067" s="110">
        <v>299</v>
      </c>
      <c r="I1067" s="108" t="s">
        <v>887</v>
      </c>
      <c r="J1067" s="108" t="s">
        <v>756</v>
      </c>
      <c r="K1067" s="108"/>
      <c r="L1067" s="108" t="s">
        <v>2294</v>
      </c>
      <c r="M1067" s="108" t="s">
        <v>7907</v>
      </c>
      <c r="N1067" s="108" t="s">
        <v>2296</v>
      </c>
      <c r="O1067" s="111" t="b">
        <v>0</v>
      </c>
      <c r="P1067" s="108" t="s">
        <v>2462</v>
      </c>
      <c r="Q1067" s="108" t="s">
        <v>167</v>
      </c>
      <c r="R1067" s="112">
        <v>248</v>
      </c>
      <c r="S1067" s="113">
        <v>56792</v>
      </c>
      <c r="T1067" s="108" t="s">
        <v>2297</v>
      </c>
      <c r="U1067" s="112">
        <v>248</v>
      </c>
      <c r="V1067" s="111"/>
      <c r="W1067" s="114"/>
      <c r="X1067" s="115">
        <v>44088.71665509259</v>
      </c>
      <c r="Y1067" s="133">
        <f t="shared" si="16"/>
        <v>1858</v>
      </c>
    </row>
    <row r="1068" spans="1:25" x14ac:dyDescent="0.3">
      <c r="A1068" s="101">
        <v>1255</v>
      </c>
      <c r="B1068" s="1" t="s">
        <v>117</v>
      </c>
      <c r="C1068" s="1">
        <v>44076.477430555555</v>
      </c>
      <c r="D1068" s="1" t="s">
        <v>2217</v>
      </c>
      <c r="E1068" s="1" t="s">
        <v>2217</v>
      </c>
      <c r="F1068" s="2">
        <v>1507</v>
      </c>
      <c r="G1068" s="1" t="s">
        <v>39</v>
      </c>
      <c r="H1068" s="2">
        <v>979</v>
      </c>
      <c r="I1068" s="1" t="s">
        <v>887</v>
      </c>
      <c r="J1068" s="1" t="s">
        <v>756</v>
      </c>
      <c r="K1068" s="1"/>
      <c r="L1068" s="1" t="s">
        <v>2307</v>
      </c>
      <c r="M1068" s="1"/>
      <c r="N1068" s="1" t="s">
        <v>2296</v>
      </c>
      <c r="O1068" s="1" t="b">
        <v>0</v>
      </c>
      <c r="P1068" s="1" t="s">
        <v>2371</v>
      </c>
      <c r="Q1068" s="1" t="s">
        <v>32</v>
      </c>
      <c r="R1068" s="1">
        <v>1831.6</v>
      </c>
      <c r="S1068" s="1">
        <v>377492.76</v>
      </c>
      <c r="T1068" s="1" t="s">
        <v>2297</v>
      </c>
      <c r="U1068" s="1">
        <v>1648.44</v>
      </c>
      <c r="V1068" s="1"/>
      <c r="W1068" s="1"/>
      <c r="X1068" s="5">
        <v>44092.47111111111</v>
      </c>
      <c r="Y1068" s="133">
        <f t="shared" si="16"/>
        <v>1507</v>
      </c>
    </row>
    <row r="1069" spans="1:25" x14ac:dyDescent="0.3">
      <c r="A1069" s="101">
        <v>1256</v>
      </c>
      <c r="B1069" s="1" t="s">
        <v>209</v>
      </c>
      <c r="C1069" s="1">
        <v>44076.652233796296</v>
      </c>
      <c r="D1069" s="1" t="s">
        <v>206</v>
      </c>
      <c r="E1069" s="1" t="s">
        <v>206</v>
      </c>
      <c r="F1069" s="2">
        <v>1163</v>
      </c>
      <c r="G1069" s="1" t="s">
        <v>477</v>
      </c>
      <c r="H1069" s="2">
        <v>627</v>
      </c>
      <c r="I1069" s="1" t="s">
        <v>887</v>
      </c>
      <c r="J1069" s="1" t="s">
        <v>756</v>
      </c>
      <c r="K1069" s="1"/>
      <c r="L1069" s="1" t="s">
        <v>2307</v>
      </c>
      <c r="M1069" s="1"/>
      <c r="N1069" s="1" t="s">
        <v>2296</v>
      </c>
      <c r="O1069" s="1" t="b">
        <v>0</v>
      </c>
      <c r="P1069" s="1" t="s">
        <v>2371</v>
      </c>
      <c r="Q1069" s="1" t="s">
        <v>2487</v>
      </c>
      <c r="R1069" s="1"/>
      <c r="S1069" s="1"/>
      <c r="T1069" s="1" t="s">
        <v>2487</v>
      </c>
      <c r="U1069" s="1"/>
      <c r="V1069" s="1"/>
      <c r="W1069" s="1"/>
      <c r="X1069" s="5">
        <v>44076.653090277781</v>
      </c>
      <c r="Y1069" s="133">
        <f t="shared" si="16"/>
        <v>1163</v>
      </c>
    </row>
    <row r="1070" spans="1:25" x14ac:dyDescent="0.3">
      <c r="A1070" s="101">
        <v>1257</v>
      </c>
      <c r="B1070" s="102" t="s">
        <v>87</v>
      </c>
      <c r="C1070" s="103">
        <v>44081.445497685185</v>
      </c>
      <c r="D1070" s="102" t="s">
        <v>169</v>
      </c>
      <c r="E1070" s="102" t="s">
        <v>169</v>
      </c>
      <c r="F1070" s="2">
        <v>1079</v>
      </c>
      <c r="G1070" s="102" t="s">
        <v>85</v>
      </c>
      <c r="H1070" s="2">
        <v>936</v>
      </c>
      <c r="I1070" s="102" t="s">
        <v>887</v>
      </c>
      <c r="J1070" s="102" t="s">
        <v>756</v>
      </c>
      <c r="K1070" s="102"/>
      <c r="L1070" s="102" t="s">
        <v>2307</v>
      </c>
      <c r="M1070" s="102"/>
      <c r="N1070" s="102" t="s">
        <v>2296</v>
      </c>
      <c r="O1070" s="1" t="b">
        <v>0</v>
      </c>
      <c r="P1070" s="102" t="s">
        <v>2532</v>
      </c>
      <c r="Q1070" s="102" t="s">
        <v>2487</v>
      </c>
      <c r="R1070" s="104"/>
      <c r="S1070" s="105"/>
      <c r="T1070" s="102" t="s">
        <v>2487</v>
      </c>
      <c r="U1070" s="104"/>
      <c r="V1070" s="1"/>
      <c r="W1070" s="106"/>
      <c r="X1070" s="5">
        <v>44081.446550925924</v>
      </c>
      <c r="Y1070" s="133">
        <f t="shared" si="16"/>
        <v>1079</v>
      </c>
    </row>
    <row r="1071" spans="1:25" x14ac:dyDescent="0.3">
      <c r="A1071" s="1">
        <v>1258</v>
      </c>
      <c r="B1071" s="1" t="s">
        <v>126</v>
      </c>
      <c r="C1071" s="1">
        <v>44081.621574074074</v>
      </c>
      <c r="D1071" s="1" t="s">
        <v>7908</v>
      </c>
      <c r="E1071" s="1" t="s">
        <v>7908</v>
      </c>
      <c r="F1071" s="2">
        <v>1882</v>
      </c>
      <c r="G1071" s="1" t="s">
        <v>123</v>
      </c>
      <c r="H1071" s="2">
        <v>700</v>
      </c>
      <c r="I1071" s="1" t="s">
        <v>887</v>
      </c>
      <c r="J1071" s="1" t="s">
        <v>756</v>
      </c>
      <c r="K1071" s="1"/>
      <c r="L1071" s="1" t="s">
        <v>2307</v>
      </c>
      <c r="M1071" s="1" t="s">
        <v>8009</v>
      </c>
      <c r="N1071" s="1" t="s">
        <v>2296</v>
      </c>
      <c r="O1071" s="1" t="b">
        <v>0</v>
      </c>
      <c r="P1071" s="1" t="s">
        <v>2387</v>
      </c>
      <c r="Q1071" s="1" t="s">
        <v>167</v>
      </c>
      <c r="R1071" s="1">
        <v>238</v>
      </c>
      <c r="S1071" s="1"/>
      <c r="T1071" s="1" t="s">
        <v>2455</v>
      </c>
      <c r="U1071" s="1"/>
      <c r="V1071" s="1"/>
      <c r="W1071" s="1"/>
      <c r="X1071" s="5">
        <v>44085.79724537037</v>
      </c>
      <c r="Y1071" s="133">
        <f t="shared" si="16"/>
        <v>1882</v>
      </c>
    </row>
    <row r="1072" spans="1:25" x14ac:dyDescent="0.3">
      <c r="A1072" s="1">
        <v>1259</v>
      </c>
      <c r="B1072" s="1" t="s">
        <v>126</v>
      </c>
      <c r="C1072" s="1">
        <v>44081.625752314816</v>
      </c>
      <c r="D1072" s="1" t="s">
        <v>1511</v>
      </c>
      <c r="E1072" s="1" t="s">
        <v>1511</v>
      </c>
      <c r="F1072" s="2">
        <v>807</v>
      </c>
      <c r="G1072" s="1" t="s">
        <v>85</v>
      </c>
      <c r="H1072" s="2">
        <v>1029</v>
      </c>
      <c r="I1072" s="1" t="s">
        <v>887</v>
      </c>
      <c r="J1072" s="1" t="s">
        <v>654</v>
      </c>
      <c r="K1072" s="1"/>
      <c r="L1072" s="1" t="s">
        <v>2307</v>
      </c>
      <c r="M1072" s="1" t="s">
        <v>8010</v>
      </c>
      <c r="N1072" s="1" t="s">
        <v>2296</v>
      </c>
      <c r="O1072" s="1" t="b">
        <v>0</v>
      </c>
      <c r="P1072" s="1" t="s">
        <v>2387</v>
      </c>
      <c r="Q1072" s="1" t="s">
        <v>167</v>
      </c>
      <c r="R1072" s="1">
        <v>127.46</v>
      </c>
      <c r="S1072" s="1">
        <v>0</v>
      </c>
      <c r="T1072" s="1" t="s">
        <v>2455</v>
      </c>
      <c r="U1072" s="1">
        <v>0</v>
      </c>
      <c r="V1072" s="1"/>
      <c r="W1072" s="1"/>
      <c r="X1072" s="5">
        <v>44091.432685185187</v>
      </c>
      <c r="Y1072" s="133">
        <f t="shared" si="16"/>
        <v>807</v>
      </c>
    </row>
    <row r="1073" spans="1:25" x14ac:dyDescent="0.3">
      <c r="A1073" s="1">
        <v>1260</v>
      </c>
      <c r="B1073" s="1" t="s">
        <v>310</v>
      </c>
      <c r="C1073" s="1">
        <v>44082.782569444447</v>
      </c>
      <c r="D1073" s="1" t="s">
        <v>421</v>
      </c>
      <c r="E1073" s="1" t="s">
        <v>421</v>
      </c>
      <c r="F1073" s="2">
        <v>355</v>
      </c>
      <c r="G1073" s="1" t="s">
        <v>85</v>
      </c>
      <c r="H1073" s="2">
        <v>641</v>
      </c>
      <c r="I1073" s="1" t="s">
        <v>887</v>
      </c>
      <c r="J1073" s="1" t="s">
        <v>654</v>
      </c>
      <c r="K1073" s="1"/>
      <c r="L1073" s="1" t="s">
        <v>2294</v>
      </c>
      <c r="M1073" s="1" t="s">
        <v>2438</v>
      </c>
      <c r="N1073" s="1" t="s">
        <v>2296</v>
      </c>
      <c r="O1073" s="1" t="b">
        <v>0</v>
      </c>
      <c r="P1073" s="1" t="s">
        <v>2343</v>
      </c>
      <c r="Q1073" s="1" t="s">
        <v>32</v>
      </c>
      <c r="R1073" s="1">
        <v>536</v>
      </c>
      <c r="S1073" s="1">
        <v>122744</v>
      </c>
      <c r="T1073" s="1" t="s">
        <v>2297</v>
      </c>
      <c r="U1073" s="1">
        <v>536</v>
      </c>
      <c r="V1073" s="1"/>
      <c r="W1073" s="1"/>
      <c r="X1073" s="5">
        <v>44083.760208333333</v>
      </c>
      <c r="Y1073" s="133">
        <f t="shared" si="16"/>
        <v>355</v>
      </c>
    </row>
    <row r="1074" spans="1:25" x14ac:dyDescent="0.3">
      <c r="A1074" s="1">
        <v>1261</v>
      </c>
      <c r="B1074" s="1" t="s">
        <v>144</v>
      </c>
      <c r="C1074" s="1">
        <v>44083.472974537035</v>
      </c>
      <c r="D1074" s="1" t="s">
        <v>1485</v>
      </c>
      <c r="E1074" s="1" t="s">
        <v>1485</v>
      </c>
      <c r="F1074" s="2">
        <v>784</v>
      </c>
      <c r="G1074" s="1" t="s">
        <v>55</v>
      </c>
      <c r="H1074" s="2">
        <v>299</v>
      </c>
      <c r="I1074" s="1" t="s">
        <v>887</v>
      </c>
      <c r="J1074" s="1" t="s">
        <v>756</v>
      </c>
      <c r="K1074" s="1"/>
      <c r="L1074" s="1" t="s">
        <v>2294</v>
      </c>
      <c r="M1074" s="1" t="s">
        <v>2517</v>
      </c>
      <c r="N1074" s="1" t="s">
        <v>2296</v>
      </c>
      <c r="O1074" s="1" t="b">
        <v>0</v>
      </c>
      <c r="P1074" s="1" t="s">
        <v>2462</v>
      </c>
      <c r="Q1074" s="1" t="s">
        <v>2487</v>
      </c>
      <c r="R1074" s="1"/>
      <c r="S1074" s="1"/>
      <c r="T1074" s="1" t="s">
        <v>2487</v>
      </c>
      <c r="U1074" s="1"/>
      <c r="V1074" s="1"/>
      <c r="W1074" s="1"/>
      <c r="X1074" s="5">
        <v>44083.474131944444</v>
      </c>
      <c r="Y1074" s="133">
        <f t="shared" si="16"/>
        <v>784</v>
      </c>
    </row>
    <row r="1075" spans="1:25" x14ac:dyDescent="0.3">
      <c r="A1075" s="1">
        <v>1262</v>
      </c>
      <c r="B1075" s="1" t="s">
        <v>424</v>
      </c>
      <c r="C1075" s="1">
        <v>44084.56658564815</v>
      </c>
      <c r="D1075" s="1" t="s">
        <v>350</v>
      </c>
      <c r="E1075" s="1" t="s">
        <v>350</v>
      </c>
      <c r="F1075" s="2">
        <v>1401</v>
      </c>
      <c r="G1075" s="1" t="s">
        <v>39</v>
      </c>
      <c r="H1075" s="2">
        <v>914</v>
      </c>
      <c r="I1075" s="1" t="s">
        <v>887</v>
      </c>
      <c r="J1075" s="1" t="s">
        <v>756</v>
      </c>
      <c r="K1075" s="1"/>
      <c r="L1075" s="1" t="s">
        <v>2307</v>
      </c>
      <c r="M1075" s="1"/>
      <c r="N1075" s="1" t="s">
        <v>2296</v>
      </c>
      <c r="O1075" s="1" t="b">
        <v>0</v>
      </c>
      <c r="P1075" s="1" t="s">
        <v>2357</v>
      </c>
      <c r="Q1075" s="1" t="s">
        <v>32</v>
      </c>
      <c r="R1075" s="1">
        <v>400.55</v>
      </c>
      <c r="S1075" s="1">
        <v>91725.95</v>
      </c>
      <c r="T1075" s="1" t="s">
        <v>2297</v>
      </c>
      <c r="U1075" s="1">
        <v>400.55</v>
      </c>
      <c r="V1075" s="1"/>
      <c r="W1075" s="1"/>
      <c r="X1075" s="5">
        <v>44092.809548611112</v>
      </c>
      <c r="Y1075" s="133">
        <f t="shared" si="16"/>
        <v>1401</v>
      </c>
    </row>
    <row r="1076" spans="1:25" x14ac:dyDescent="0.3">
      <c r="A1076" s="1">
        <v>1263</v>
      </c>
      <c r="B1076" s="1" t="s">
        <v>87</v>
      </c>
      <c r="C1076" s="1">
        <v>44085.110289351855</v>
      </c>
      <c r="D1076" s="1" t="s">
        <v>1710</v>
      </c>
      <c r="E1076" s="1" t="s">
        <v>1710</v>
      </c>
      <c r="F1076" s="2">
        <v>1027</v>
      </c>
      <c r="G1076" s="1" t="s">
        <v>84</v>
      </c>
      <c r="H1076" s="2">
        <v>880.1</v>
      </c>
      <c r="I1076" s="1" t="s">
        <v>705</v>
      </c>
      <c r="J1076" s="1" t="s">
        <v>756</v>
      </c>
      <c r="K1076" s="1"/>
      <c r="L1076" s="1" t="s">
        <v>2307</v>
      </c>
      <c r="M1076" s="1"/>
      <c r="N1076" s="1" t="s">
        <v>2296</v>
      </c>
      <c r="O1076" s="1" t="b">
        <v>0</v>
      </c>
      <c r="P1076" s="1" t="s">
        <v>2532</v>
      </c>
      <c r="Q1076" s="1" t="s">
        <v>2533</v>
      </c>
      <c r="R1076" s="1">
        <v>200</v>
      </c>
      <c r="S1076" s="1">
        <v>19170</v>
      </c>
      <c r="T1076" s="1" t="s">
        <v>2534</v>
      </c>
      <c r="U1076" s="1">
        <v>142</v>
      </c>
      <c r="V1076" s="1"/>
      <c r="W1076" s="1"/>
      <c r="X1076" s="5">
        <v>44091.854513888888</v>
      </c>
      <c r="Y1076" s="133">
        <f t="shared" si="16"/>
        <v>1027</v>
      </c>
    </row>
    <row r="1077" spans="1:25" x14ac:dyDescent="0.3">
      <c r="A1077" s="1">
        <v>1264</v>
      </c>
      <c r="B1077" s="1" t="s">
        <v>267</v>
      </c>
      <c r="C1077" s="1">
        <v>44088.711168981485</v>
      </c>
      <c r="D1077" s="1" t="s">
        <v>6787</v>
      </c>
      <c r="E1077" s="1" t="s">
        <v>6787</v>
      </c>
      <c r="F1077" s="2">
        <v>1817</v>
      </c>
      <c r="G1077" s="1" t="s">
        <v>123</v>
      </c>
      <c r="H1077" s="2">
        <v>704</v>
      </c>
      <c r="I1077" s="1" t="s">
        <v>887</v>
      </c>
      <c r="J1077" s="1" t="s">
        <v>756</v>
      </c>
      <c r="K1077" s="1"/>
      <c r="L1077" s="1" t="s">
        <v>2307</v>
      </c>
      <c r="M1077" s="1" t="s">
        <v>8170</v>
      </c>
      <c r="N1077" s="1" t="s">
        <v>2296</v>
      </c>
      <c r="O1077" s="1" t="b">
        <v>1</v>
      </c>
      <c r="P1077" s="1" t="s">
        <v>2343</v>
      </c>
      <c r="Q1077" s="1" t="s">
        <v>167</v>
      </c>
      <c r="R1077" s="1">
        <v>462.16</v>
      </c>
      <c r="S1077" s="1">
        <v>0</v>
      </c>
      <c r="T1077" s="1" t="s">
        <v>2455</v>
      </c>
      <c r="U1077" s="1">
        <v>0</v>
      </c>
      <c r="V1077" s="1"/>
      <c r="W1077" s="1"/>
      <c r="X1077" s="5">
        <v>44089.761412037034</v>
      </c>
      <c r="Y1077" s="133">
        <f t="shared" si="16"/>
        <v>1817</v>
      </c>
    </row>
    <row r="1078" spans="1:25" x14ac:dyDescent="0.3">
      <c r="A1078" s="1">
        <v>1265</v>
      </c>
      <c r="B1078" s="1" t="s">
        <v>56</v>
      </c>
      <c r="C1078" s="1">
        <v>44088.71471064815</v>
      </c>
      <c r="D1078" s="1" t="s">
        <v>1959</v>
      </c>
      <c r="E1078" s="1" t="s">
        <v>1959</v>
      </c>
      <c r="F1078" s="2">
        <v>1260</v>
      </c>
      <c r="G1078" s="1" t="s">
        <v>55</v>
      </c>
      <c r="H1078" s="2">
        <v>733</v>
      </c>
      <c r="I1078" s="1" t="s">
        <v>887</v>
      </c>
      <c r="J1078" s="1" t="s">
        <v>654</v>
      </c>
      <c r="K1078" s="1"/>
      <c r="L1078" s="1" t="s">
        <v>2307</v>
      </c>
      <c r="M1078" s="1" t="s">
        <v>8165</v>
      </c>
      <c r="N1078" s="1" t="s">
        <v>2296</v>
      </c>
      <c r="O1078" s="1" t="b">
        <v>0</v>
      </c>
      <c r="P1078" s="1" t="s">
        <v>2462</v>
      </c>
      <c r="Q1078" s="1" t="s">
        <v>32</v>
      </c>
      <c r="R1078" s="1">
        <v>516.54999999999995</v>
      </c>
      <c r="S1078" s="1">
        <v>0</v>
      </c>
      <c r="T1078" s="1" t="s">
        <v>2455</v>
      </c>
      <c r="U1078" s="1">
        <v>0</v>
      </c>
      <c r="V1078" s="1"/>
      <c r="W1078" s="1"/>
      <c r="X1078" s="5">
        <v>44092.809328703705</v>
      </c>
      <c r="Y1078" s="133">
        <f t="shared" si="16"/>
        <v>1260</v>
      </c>
    </row>
    <row r="1079" spans="1:25" x14ac:dyDescent="0.3">
      <c r="A1079" s="1">
        <v>1266</v>
      </c>
      <c r="B1079" s="1" t="s">
        <v>424</v>
      </c>
      <c r="C1079" s="1">
        <v>44088.761631944442</v>
      </c>
      <c r="D1079" s="1" t="s">
        <v>7773</v>
      </c>
      <c r="E1079" s="1" t="s">
        <v>7773</v>
      </c>
      <c r="F1079" s="2">
        <v>1877</v>
      </c>
      <c r="G1079" s="1" t="s">
        <v>85</v>
      </c>
      <c r="H1079" s="2">
        <v>826</v>
      </c>
      <c r="I1079" s="1" t="s">
        <v>705</v>
      </c>
      <c r="J1079" s="1" t="s">
        <v>756</v>
      </c>
      <c r="K1079" s="1"/>
      <c r="L1079" s="1" t="s">
        <v>2307</v>
      </c>
      <c r="M1079" s="1"/>
      <c r="N1079" s="1" t="s">
        <v>2296</v>
      </c>
      <c r="O1079" s="1" t="b">
        <v>0</v>
      </c>
      <c r="P1079" s="1" t="s">
        <v>2532</v>
      </c>
      <c r="Q1079" s="1" t="s">
        <v>2487</v>
      </c>
      <c r="R1079" s="1"/>
      <c r="S1079" s="1"/>
      <c r="T1079" s="1" t="s">
        <v>2487</v>
      </c>
      <c r="U1079" s="1"/>
      <c r="V1079" s="1"/>
      <c r="W1079" s="1"/>
      <c r="X1079" s="5">
        <v>44088.762592592589</v>
      </c>
      <c r="Y1079" s="133" t="e">
        <f t="shared" si="16"/>
        <v>#N/A</v>
      </c>
    </row>
    <row r="1080" spans="1:25" x14ac:dyDescent="0.3">
      <c r="A1080" s="1">
        <v>1267</v>
      </c>
      <c r="B1080" s="1" t="s">
        <v>157</v>
      </c>
      <c r="C1080" s="1">
        <v>44091.466562499998</v>
      </c>
      <c r="D1080" s="1" t="s">
        <v>1382</v>
      </c>
      <c r="E1080" s="1" t="s">
        <v>1382</v>
      </c>
      <c r="F1080" s="2">
        <v>686</v>
      </c>
      <c r="G1080" s="1" t="s">
        <v>85</v>
      </c>
      <c r="H1080" s="2">
        <v>641</v>
      </c>
      <c r="I1080" s="1" t="s">
        <v>887</v>
      </c>
      <c r="J1080" s="1" t="s">
        <v>654</v>
      </c>
      <c r="K1080" s="1"/>
      <c r="L1080" s="1" t="s">
        <v>2307</v>
      </c>
      <c r="M1080" s="1"/>
      <c r="N1080" s="1" t="s">
        <v>2296</v>
      </c>
      <c r="O1080" s="1" t="b">
        <v>0</v>
      </c>
      <c r="P1080" s="1" t="s">
        <v>2371</v>
      </c>
      <c r="Q1080" s="1" t="s">
        <v>167</v>
      </c>
      <c r="R1080" s="1"/>
      <c r="S1080" s="1"/>
      <c r="T1080" s="1" t="s">
        <v>2487</v>
      </c>
      <c r="U1080" s="1"/>
      <c r="V1080" s="1"/>
      <c r="W1080" s="1"/>
      <c r="X1080" s="5">
        <v>44091.467905092592</v>
      </c>
      <c r="Y1080" s="133">
        <f t="shared" si="16"/>
        <v>686</v>
      </c>
    </row>
    <row r="1081" spans="1:25" x14ac:dyDescent="0.3">
      <c r="A1081" s="1">
        <v>1268</v>
      </c>
      <c r="B1081" s="1" t="s">
        <v>267</v>
      </c>
      <c r="C1081" s="1">
        <v>44091.592800925922</v>
      </c>
      <c r="D1081" s="1" t="s">
        <v>6641</v>
      </c>
      <c r="E1081" s="1" t="s">
        <v>6641</v>
      </c>
      <c r="F1081" s="2">
        <v>1813</v>
      </c>
      <c r="G1081" s="1" t="s">
        <v>477</v>
      </c>
      <c r="H1081" s="2">
        <v>704</v>
      </c>
      <c r="I1081" s="1" t="s">
        <v>887</v>
      </c>
      <c r="J1081" s="1" t="s">
        <v>756</v>
      </c>
      <c r="K1081" s="1"/>
      <c r="L1081" s="1" t="s">
        <v>2294</v>
      </c>
      <c r="M1081" s="1" t="s">
        <v>6780</v>
      </c>
      <c r="N1081" s="1" t="s">
        <v>2296</v>
      </c>
      <c r="O1081" s="1" t="b">
        <v>1</v>
      </c>
      <c r="P1081" s="1" t="s">
        <v>2343</v>
      </c>
      <c r="Q1081" s="1" t="s">
        <v>167</v>
      </c>
      <c r="R1081" s="1"/>
      <c r="S1081" s="1"/>
      <c r="T1081" s="1" t="s">
        <v>2487</v>
      </c>
      <c r="U1081" s="1"/>
      <c r="V1081" s="1"/>
      <c r="W1081" s="1"/>
      <c r="X1081" s="5">
        <v>44091.593842592592</v>
      </c>
      <c r="Y1081" s="133">
        <f t="shared" si="16"/>
        <v>1813</v>
      </c>
    </row>
    <row r="1082" spans="1:25" x14ac:dyDescent="0.3">
      <c r="A1082" s="1">
        <v>1269</v>
      </c>
      <c r="B1082" s="1" t="s">
        <v>497</v>
      </c>
      <c r="C1082" s="1">
        <v>44092.691516203704</v>
      </c>
      <c r="D1082" s="1" t="s">
        <v>176</v>
      </c>
      <c r="E1082" s="1" t="s">
        <v>176</v>
      </c>
      <c r="F1082" s="2">
        <v>1094</v>
      </c>
      <c r="G1082" s="1" t="s">
        <v>148</v>
      </c>
      <c r="H1082" s="2">
        <v>675.1</v>
      </c>
      <c r="I1082" s="1" t="s">
        <v>4415</v>
      </c>
      <c r="J1082" s="1" t="s">
        <v>1439</v>
      </c>
      <c r="K1082" s="1"/>
      <c r="L1082" s="1" t="s">
        <v>2307</v>
      </c>
      <c r="M1082" s="1"/>
      <c r="N1082" s="1" t="s">
        <v>2296</v>
      </c>
      <c r="O1082" s="1" t="b">
        <v>0</v>
      </c>
      <c r="P1082" s="1" t="s">
        <v>8182</v>
      </c>
      <c r="Q1082" s="1" t="s">
        <v>2487</v>
      </c>
      <c r="R1082" s="1"/>
      <c r="S1082" s="1"/>
      <c r="T1082" s="1" t="s">
        <v>2487</v>
      </c>
      <c r="U1082" s="1"/>
      <c r="V1082" s="1"/>
      <c r="W1082" s="1"/>
      <c r="X1082" s="5">
        <v>44092.692615740743</v>
      </c>
      <c r="Y1082" s="133">
        <f t="shared" si="16"/>
        <v>1094</v>
      </c>
    </row>
    <row r="1083" spans="1:25" x14ac:dyDescent="0.3">
      <c r="A1083" s="1">
        <v>1270</v>
      </c>
      <c r="B1083" s="1" t="s">
        <v>105</v>
      </c>
      <c r="C1083" s="1">
        <v>44093.342627314814</v>
      </c>
      <c r="D1083" s="1" t="s">
        <v>1511</v>
      </c>
      <c r="E1083" s="1" t="s">
        <v>1511</v>
      </c>
      <c r="F1083" s="2">
        <v>807</v>
      </c>
      <c r="G1083" s="1" t="s">
        <v>85</v>
      </c>
      <c r="H1083" s="2">
        <v>1029</v>
      </c>
      <c r="I1083" s="1" t="s">
        <v>887</v>
      </c>
      <c r="J1083" s="1" t="s">
        <v>654</v>
      </c>
      <c r="K1083" s="1"/>
      <c r="L1083" s="1" t="s">
        <v>2307</v>
      </c>
      <c r="M1083" s="1" t="s">
        <v>8171</v>
      </c>
      <c r="N1083" s="1" t="s">
        <v>2296</v>
      </c>
      <c r="O1083" s="1" t="b">
        <v>0</v>
      </c>
      <c r="P1083" s="1" t="s">
        <v>2387</v>
      </c>
      <c r="Q1083" s="1" t="s">
        <v>2487</v>
      </c>
      <c r="R1083" s="1"/>
      <c r="S1083" s="1"/>
      <c r="T1083" s="1" t="s">
        <v>2487</v>
      </c>
      <c r="U1083" s="1"/>
      <c r="V1083" s="1"/>
      <c r="W1083" s="1"/>
      <c r="X1083" s="5">
        <v>44093.343425925923</v>
      </c>
      <c r="Y1083" s="133">
        <f t="shared" si="16"/>
        <v>807</v>
      </c>
    </row>
  </sheetData>
  <autoFilter ref="A1:Y1070" xr:uid="{4F0A0E66-FBA4-4C35-B87F-DC89ABF7970E}">
    <sortState xmlns:xlrd2="http://schemas.microsoft.com/office/spreadsheetml/2017/richdata2" ref="A2:Y1070">
      <sortCondition ref="F1:F1070"/>
    </sortState>
  </autoFilter>
  <hyperlinks>
    <hyperlink ref="V56" r:id="rId1" display="Estimación Aprobada y Completa" xr:uid="{142BFF85-81FE-4327-B70F-B935BA4ED1C6}"/>
    <hyperlink ref="V68" r:id="rId2" display="Estimación Aprobada y Completa" xr:uid="{C19C955D-8003-4048-987E-B13ECE2C997E}"/>
    <hyperlink ref="V177" r:id="rId3" display="Estimación Aprobada" xr:uid="{58D9744B-C251-4E07-961A-DDB176782F7C}"/>
    <hyperlink ref="V334" r:id="rId4" display="Estimación Cancelada" xr:uid="{77DDC370-D3D3-4C94-9269-9AAA0AFC97E6}"/>
    <hyperlink ref="V182" r:id="rId5" display="Estimación Aprobada y Completa" xr:uid="{B30C8ADF-4D6F-4383-81D4-158AFB11B431}"/>
    <hyperlink ref="V27" r:id="rId6" display="Estimación Cancelada" xr:uid="{D01EB28F-CFA4-451A-869E-37C881743B06}"/>
    <hyperlink ref="V290" r:id="rId7" display="1" xr:uid="{CF8BB0F8-D0EF-4C90-A866-000491BF7EF6}"/>
    <hyperlink ref="V181" r:id="rId8" display="Estimación Aprobada y Completa" xr:uid="{FACC2927-B28E-46AD-AA7F-5073B7F08E0F}"/>
    <hyperlink ref="V65" r:id="rId9" display="Estimación Aprobada y Completa" xr:uid="{F775EDE7-D117-4832-B59A-E85DB09EC2E6}"/>
    <hyperlink ref="V161" r:id="rId10" display="GESTDMA Cancela Estimación" xr:uid="{AC31E813-3B59-4FC1-94E6-B8DA788A1FDE}"/>
    <hyperlink ref="V266" r:id="rId11" display="Estimación Cancelada" xr:uid="{CF052923-2DB1-48E8-8DD4-AD2DAC6249D2}"/>
    <hyperlink ref="V60" r:id="rId12" display="Estimación Cancelada" xr:uid="{577C5673-E0AD-4523-AE5F-EFB39879E650}"/>
    <hyperlink ref="V312" r:id="rId13" display="Estimación Cancelada" xr:uid="{A5CF43B8-9E7B-431C-8580-C546540F0C07}"/>
    <hyperlink ref="V430" r:id="rId14" display="Estimación Cancelada" xr:uid="{82B31271-B03F-4EC3-845E-C2B64C55E04C}"/>
    <hyperlink ref="V547" r:id="rId15" display="Estimación Cancelada" xr:uid="{2737BD00-850A-4016-AF22-CFBE943C127F}"/>
    <hyperlink ref="V174" r:id="rId16" display="Reinicio de Flujo de Estimación" xr:uid="{9D3D1B98-9FC6-4340-9558-904F0CA29150}"/>
    <hyperlink ref="V432" r:id="rId17" display="Estimación Cancelada" xr:uid="{E9320F9B-4981-4043-B77C-AB313D49CBC2}"/>
    <hyperlink ref="V560" r:id="rId18" display="Estimación Cancelada" xr:uid="{4BA1250E-1F11-403D-AD7B-ABF3E33BB7F6}"/>
    <hyperlink ref="V445" r:id="rId19" display="Gestión Estimación" xr:uid="{412F134D-23CD-41BF-AFA1-FCD527236C59}"/>
    <hyperlink ref="V265" r:id="rId20" display="1" xr:uid="{DE7FF2EF-FC56-48ED-82E6-FF6EF73381F9}"/>
    <hyperlink ref="V663" r:id="rId21" display="1" xr:uid="{5B6DF002-BB40-4868-A2E2-F11C17D9BD49}"/>
    <hyperlink ref="V70" r:id="rId22" display="1" xr:uid="{CD65BF3D-7121-4BCD-ACFD-5D35400A6A8F}"/>
    <hyperlink ref="V681" r:id="rId23" display="1" xr:uid="{D625F2C8-13BC-430A-86A0-AD87181580FD}"/>
    <hyperlink ref="V873" r:id="rId24" display="1" xr:uid="{A36AB1D1-1EC4-41C4-8089-D15F461F9D2F}"/>
    <hyperlink ref="V1019" r:id="rId25" display="1" xr:uid="{8A25600F-23C0-4FA4-BE35-835E782E0716}"/>
    <hyperlink ref="V1004" r:id="rId26" display="1" xr:uid="{BBEA8B71-9662-490A-9BBE-1B412CC5A188}"/>
    <hyperlink ref="V796" r:id="rId27" display="1" xr:uid="{CB8E1279-3FB7-4D4C-A0DD-EAFC270BA634}"/>
    <hyperlink ref="W56" r:id="rId28" display="Estimación Aprobada y Completa" xr:uid="{AE6515C3-ABC9-4766-9DC4-3B64908ADECF}"/>
    <hyperlink ref="W68" r:id="rId29" display="Estimación Aprobada y Completa" xr:uid="{C618543A-C2F7-45AE-A9BA-D59C647C086B}"/>
    <hyperlink ref="W177" r:id="rId30" xr:uid="{12BD18D6-5D63-428A-AE20-5300C70ABAEF}"/>
    <hyperlink ref="W334" r:id="rId31" display="Estimación Cancelada" xr:uid="{E4523C0D-9E9D-4D98-8FAC-900A783F140A}"/>
    <hyperlink ref="W182" r:id="rId32" display="Estimación Aprobada y Completa" xr:uid="{1B4D67FA-2DB8-47FC-BA08-7452E1002DF5}"/>
    <hyperlink ref="W27" r:id="rId33" display="Estimación Registrada." xr:uid="{A2411FD6-D32D-441B-A10C-D3146817DCAD}"/>
    <hyperlink ref="W290" r:id="rId34" display="Estimación Registrada." xr:uid="{576048C3-6236-494D-AAEA-230990769FDA}"/>
    <hyperlink ref="W181" r:id="rId35" display="Estimación Aprobada" xr:uid="{620D8AB8-FE4B-4A56-9206-FBD5A24B14C4}"/>
    <hyperlink ref="W65" r:id="rId36" display="Estimación Aprobada y Completa" xr:uid="{647CD30D-6F96-4014-A2A5-E50A6FB91174}"/>
    <hyperlink ref="W161" r:id="rId37" display="Estimación Cancelada" xr:uid="{F2001398-153F-47CA-8A20-058222FC90D3}"/>
    <hyperlink ref="W266" r:id="rId38" display="Estimación Cancelada" xr:uid="{82DF512B-DA0B-4522-9850-100844CF7C7C}"/>
    <hyperlink ref="W60" r:id="rId39" display="Estimación Cancelada" xr:uid="{98068A30-D3DA-4A6D-B9CE-71A4BF3BED10}"/>
    <hyperlink ref="W312" r:id="rId40" display="Estimación Cancelada" xr:uid="{68414112-6D34-4941-95DA-90789376E850}"/>
    <hyperlink ref="W430" r:id="rId41" display="Estimación Cancelada" xr:uid="{5EA1B66F-5070-4B72-AB4B-8C956DBCECD5}"/>
    <hyperlink ref="W547" r:id="rId42" display="Estimación Cancelada" xr:uid="{82075D2C-4D0E-4455-9E38-647081552826}"/>
    <hyperlink ref="W174" r:id="rId43" xr:uid="{276DE931-5206-40F9-BFC4-41F30270A87D}"/>
    <hyperlink ref="W432" r:id="rId44" xr:uid="{D54F2D2D-6AC8-4089-BE7E-E6065D46AC17}"/>
    <hyperlink ref="W560" r:id="rId45" display="Estimación Cancelada" xr:uid="{06F6E083-623B-46D6-9961-9FCC36AF621B}"/>
    <hyperlink ref="W445" r:id="rId46" display="Estimación Cancelada Desarrollo" xr:uid="{25D9E999-5BE3-4107-9CCD-2DA8F38CCAC6}"/>
    <hyperlink ref="W43" r:id="rId47" display="Estimación Cancelada Desarrollo" xr:uid="{57927E1F-99DA-459D-84AC-D16B19C766AF}"/>
    <hyperlink ref="W207" r:id="rId48" display="Estimación Cancelada Desarrollo" xr:uid="{2F582ED0-E07B-45DC-B6AB-E1B47680DF4C}"/>
    <hyperlink ref="W93" r:id="rId49" display="Estimación Aprobada" xr:uid="{375CD236-D009-4485-BF03-2A2FA3B5816B}"/>
    <hyperlink ref="W420" r:id="rId50" xr:uid="{46835BD9-D748-4B59-8635-1B57B250E702}"/>
    <hyperlink ref="W408" r:id="rId51" xr:uid="{6E2C5868-B61E-44A5-9837-9C0D4C5B73D3}"/>
    <hyperlink ref="W467" r:id="rId52" xr:uid="{FB6B6A68-4D0C-4A60-8223-534BA208419C}"/>
    <hyperlink ref="W381" r:id="rId53" xr:uid="{E995385C-F2A1-4819-A374-15F77B6D2CA0}"/>
    <hyperlink ref="W419" r:id="rId54" display="Estimación Cancelada Desarrollo" xr:uid="{8B1EDC89-6AB1-4C62-A666-66B28F59396C}"/>
    <hyperlink ref="W632" r:id="rId55" xr:uid="{40D1E2AD-6BCD-4E4B-B7A3-9D208A97EA88}"/>
    <hyperlink ref="W219" r:id="rId56" display="Estimación Aprobada" xr:uid="{B80F7A67-8CC9-4168-9E77-DFA72A5A9AB9}"/>
    <hyperlink ref="W183" r:id="rId57" xr:uid="{310A0004-B568-4C9F-9B8D-F8FFF791DFBB}"/>
    <hyperlink ref="W660" r:id="rId58" display="Estimación Cancelada" xr:uid="{32D7DEA4-77B4-4B34-A6B8-AA51C6E72E05}"/>
    <hyperlink ref="W197" r:id="rId59" display="Estimación Cancelada Negocio" xr:uid="{2DE5F6F1-CE75-4A0D-981C-772D94F81307}"/>
    <hyperlink ref="W315" r:id="rId60" xr:uid="{43AFE926-09D7-4FC0-AC2E-046B63957FAE}"/>
    <hyperlink ref="W644" r:id="rId61" xr:uid="{14AB8BF1-9547-40A0-89ED-B2E80EDBA8BD}"/>
    <hyperlink ref="W231" r:id="rId62" xr:uid="{D425CC58-7900-409B-94B4-E28E0E542923}"/>
    <hyperlink ref="W156" r:id="rId63" display="Estimación Cancelada Negocio" xr:uid="{0AD89EE1-354F-4745-9C5A-4E48751271CE}"/>
    <hyperlink ref="W265" r:id="rId64" xr:uid="{F0074A20-1331-46B4-84C3-EE74554BD049}"/>
    <hyperlink ref="W275" r:id="rId65" xr:uid="{572BE342-1C3B-48B3-AF16-06957DAB3382}"/>
    <hyperlink ref="W411" r:id="rId66" display="Estimación Cancelada Desarrollo" xr:uid="{C745B99B-4FCC-4288-8C9E-37A342549F8C}"/>
    <hyperlink ref="W107" r:id="rId67" xr:uid="{B0152877-D071-494C-8ED3-60DD24AB862A}"/>
    <hyperlink ref="W293" r:id="rId68" xr:uid="{34D7DA1C-243A-4A3C-A5A6-DC39BC42BC84}"/>
    <hyperlink ref="W673" r:id="rId69" display="Estimación Cancelada Negocio" xr:uid="{4761F846-3BF3-4440-A1E9-C28BA9ACD150}"/>
    <hyperlink ref="W368" r:id="rId70" xr:uid="{FEAFE03A-8620-4145-BF46-B5E0234F6958}"/>
    <hyperlink ref="W652" r:id="rId71" display="Estimación Aprobada" xr:uid="{51604BC7-4B24-432D-9EBB-D60BAFBC77FE}"/>
    <hyperlink ref="W67" r:id="rId72" display="Estimación Cancelada" xr:uid="{5CED3533-869E-451B-888E-803FE0DC05B7}"/>
    <hyperlink ref="W498" r:id="rId73" display="Estimación Cancelada" xr:uid="{D5BAEBEE-1541-4018-902E-5A1097E24FC2}"/>
    <hyperlink ref="W201" r:id="rId74" display="Estimación Cancelada Negocio" xr:uid="{E053038C-C5F1-4D4E-86F7-56ED2F582E7E}"/>
    <hyperlink ref="W155" r:id="rId75" display="Estimación Cancelada Desarrollo" xr:uid="{537A6A19-76FD-45FE-9C44-0EAE632A6816}"/>
    <hyperlink ref="W180" r:id="rId76" display="Estimación Aprobada" xr:uid="{78B661C5-730F-494E-8814-032771A08FD6}"/>
    <hyperlink ref="W747" r:id="rId77" xr:uid="{307FC5FF-6FA3-4FDF-A0AD-8D62C964F3CE}"/>
    <hyperlink ref="W532" r:id="rId78" display="Estimación Aprobada" xr:uid="{011712BE-2E7F-4AB1-B1D2-B9B9CDEE44A1}"/>
    <hyperlink ref="W325" r:id="rId79" xr:uid="{9B1F42D5-9363-487A-A60B-B2B025477C0C}"/>
    <hyperlink ref="W269" r:id="rId80" xr:uid="{FA005F18-C329-4E3C-9F1B-E281F56C96E6}"/>
    <hyperlink ref="W237" r:id="rId81" xr:uid="{9465423D-D143-4575-AD5D-9A0BA14ED2F3}"/>
    <hyperlink ref="W436" r:id="rId82" display="Estimación Aprobada" xr:uid="{17719CF0-BD17-44C5-8A99-52C02ECD9A1C}"/>
    <hyperlink ref="W345" r:id="rId83" display="Estimación Cancelada Desarrollo" xr:uid="{DE1FEA90-5691-4D6D-A7A1-DD2BE3CDB809}"/>
    <hyperlink ref="W413" r:id="rId84" xr:uid="{7A26FF0F-4CF7-4048-996F-5032467676E6}"/>
    <hyperlink ref="W356" r:id="rId85" xr:uid="{9E952B07-709F-421E-9CCC-4B21730AA3CD}"/>
    <hyperlink ref="W15" r:id="rId86" display="Estimación Cancelada Desarrollo" xr:uid="{7252880D-046F-449D-8B00-7439F5D0BA78}"/>
    <hyperlink ref="W720" r:id="rId87" display="Estimación Cancelada Desarrollo" xr:uid="{888330E7-5C78-48CE-88A7-5E2D67EE579B}"/>
    <hyperlink ref="W179" r:id="rId88" display="Estimación Cancelada Desarrollo" xr:uid="{40E3ACA0-B29E-458F-8054-C47E885D8040}"/>
    <hyperlink ref="W493" r:id="rId89" display="Estimación Cancelada Desarrollo" xr:uid="{95610463-4A7F-4312-B61B-09139CF34C37}"/>
    <hyperlink ref="W627" r:id="rId90" xr:uid="{380FD02F-D8E5-4818-9232-446EFF443F5D}"/>
    <hyperlink ref="W513" r:id="rId91" display="Estimación Aprobada" xr:uid="{03D0897B-9898-44E3-AFED-5D3EF0F3C3AD}"/>
    <hyperlink ref="W307" r:id="rId92" display="Estimación Aprobada" xr:uid="{CAEF3B1B-C261-401D-9BF6-5476CE138171}"/>
    <hyperlink ref="W248" r:id="rId93" display="Estimación Cancelada Desarrollo" xr:uid="{9232EDBF-9718-4555-BDF4-E489AE620B72}"/>
    <hyperlink ref="W585" r:id="rId94" xr:uid="{B0EA4C83-55A8-4E24-B489-5B73E4BEB748}"/>
    <hyperlink ref="W768" r:id="rId95" display="Estimación Cancelada" xr:uid="{1F1A24C0-2286-4D93-8746-BDDF27C92DFC}"/>
    <hyperlink ref="W693" r:id="rId96" display="Estimación Cancelada" xr:uid="{D5051058-F74E-4334-9787-66CEE76A3175}"/>
    <hyperlink ref="W512" r:id="rId97" xr:uid="{94B6907D-7F23-4A49-B5C9-E37F0E82165D}"/>
    <hyperlink ref="W33" r:id="rId98" display="Estimación Aprobada" xr:uid="{36762CF2-6DD4-44F8-863C-CF9F7A70AA3B}"/>
    <hyperlink ref="W193" r:id="rId99" xr:uid="{E2313860-9036-4231-898F-80C4E9BE8210}"/>
    <hyperlink ref="W608" r:id="rId100" display="Estimación Cancelada Desarrollo" xr:uid="{C07F5553-B40B-4E69-9C67-C4B51836BFC4}"/>
    <hyperlink ref="W124" r:id="rId101" display="Estimación Cancelada Negocio" xr:uid="{40654640-FDA8-4E15-9392-1477A97B0770}"/>
    <hyperlink ref="W588" r:id="rId102" display="Estimación Cancelada" xr:uid="{23AABF42-6821-4695-BAD6-833D5690D4A2}"/>
    <hyperlink ref="W204" r:id="rId103" display="Estimación Cancelada Negocio" xr:uid="{D65DF23B-23F7-4CC3-B860-B36B0B74AFC2}"/>
    <hyperlink ref="W159" r:id="rId104" display="Estimación Cancelada Desarrollo" xr:uid="{0288C77D-8A6D-4442-8C97-3F299F5023BD}"/>
    <hyperlink ref="W50" r:id="rId105" display="Estimación Cancelada" xr:uid="{84F12D51-73CE-4F0E-BE80-A81F5700F2C2}"/>
    <hyperlink ref="W117" r:id="rId106" display="Estimación Cancelada" xr:uid="{6B1DD35A-362F-4B72-97E8-12DF12C40069}"/>
    <hyperlink ref="W626" r:id="rId107" xr:uid="{7B78A36E-CFA6-4F43-96EF-658394139503}"/>
    <hyperlink ref="W533" r:id="rId108" display="Estimación Cancelada" xr:uid="{EEF13301-FD06-4014-9783-2B069F013E05}"/>
    <hyperlink ref="W383" r:id="rId109" xr:uid="{E9CC3B70-A8A8-4E20-B9B9-656C818E39CC}"/>
    <hyperlink ref="W360" r:id="rId110" xr:uid="{5C7AA662-287D-4093-86C6-C1DF558C85E3}"/>
    <hyperlink ref="W690" r:id="rId111" xr:uid="{B8DFBF67-0F46-4CD3-BDFC-8C234D6954CC}"/>
    <hyperlink ref="W259" r:id="rId112" display="Estimación Aprobada" xr:uid="{92C4619F-04E4-4B5B-A2EF-5E5C9874330E}"/>
    <hyperlink ref="W152" r:id="rId113" display="Estimación Cancelada Desarrollo" xr:uid="{5DB519D9-79F3-4495-B28D-C949887E9561}"/>
    <hyperlink ref="W531" r:id="rId114" display="Estimación Cancelada Desarrollo" xr:uid="{EC286CB8-00AA-495B-96B5-B31C36472645}"/>
    <hyperlink ref="W574" r:id="rId115" display="Estimación Cancelada Negocio" xr:uid="{1C4258C5-F7DA-4042-BC9C-A5483A96ABDC}"/>
    <hyperlink ref="W401" r:id="rId116" xr:uid="{A89038AB-8961-4A1D-9281-D81244BCE0CC}"/>
    <hyperlink ref="W226" r:id="rId117" display="Estimación Cancelada Desarrollo" xr:uid="{C8C6DC7D-8B12-4B16-BECB-D9B474838C17}"/>
    <hyperlink ref="W392" r:id="rId118" xr:uid="{3006D327-331B-4411-87C7-AF4EAD80F042}"/>
    <hyperlink ref="W546" r:id="rId119" display="Estimación Cancelada Desarrollo" xr:uid="{E3B71347-20A3-47CE-8676-9A4722CA5DF6}"/>
    <hyperlink ref="W243" r:id="rId120" xr:uid="{F2A7A16A-DF63-46A2-9711-01C42C9B566C}"/>
    <hyperlink ref="W355" r:id="rId121" xr:uid="{B08CE1DD-7B15-4A52-A047-7DDE08498A5B}"/>
    <hyperlink ref="W49" r:id="rId122" display="Estimación Aprobada" xr:uid="{33D2235D-42D8-48FB-8AC1-172DC32783DD}"/>
    <hyperlink ref="W187" r:id="rId123" display="Estimación Cancelada Negocio" xr:uid="{B6A4E990-B1E0-4BC8-B1C6-8C64C05D4C7D}"/>
    <hyperlink ref="W82" r:id="rId124" display="Estimación Aprobada" xr:uid="{ED4F0457-42EB-4D10-9F78-76F3CDE0C6A6}"/>
    <hyperlink ref="W423" r:id="rId125" xr:uid="{4D92F5E1-02B5-4DC8-A29E-AC0A4D1DE395}"/>
    <hyperlink ref="W689" r:id="rId126" display="Estimación Cancelada Desarrollo" xr:uid="{DAEB6B3A-2D4B-45B7-AEAA-899CDD246789}"/>
    <hyperlink ref="W385" r:id="rId127" display="Estimación Aprobada" xr:uid="{D06AF4F7-2645-4E49-AC0F-93F0C667B06F}"/>
    <hyperlink ref="W708" r:id="rId128" xr:uid="{5C8F1E40-563B-4DF8-B17C-7F1E517F6CA6}"/>
    <hyperlink ref="W328" r:id="rId129" xr:uid="{1853E517-0BE1-4C34-BD2D-A5C8C5675B5F}"/>
    <hyperlink ref="W64" r:id="rId130" xr:uid="{E6CFD55C-0277-4FCF-98E1-0605CF6188C9}"/>
    <hyperlink ref="W466" r:id="rId131" display="Estimación Cancelada Desarrollo" xr:uid="{D1B404FC-7210-4686-A74C-DAA93527986C}"/>
    <hyperlink ref="W604" r:id="rId132" xr:uid="{122A2078-EFA4-41B1-B297-63351322CC2D}"/>
    <hyperlink ref="W196" r:id="rId133" xr:uid="{D6F13130-297F-47C1-BCE6-CEDFAD96CAA6}"/>
    <hyperlink ref="W170" r:id="rId134" xr:uid="{F64E2555-DE7D-4933-B5CB-FE7EC2895793}"/>
    <hyperlink ref="W460" r:id="rId135" display="Estimación Cancelada Desarrollo" xr:uid="{305506B3-D4B7-420B-A067-4DEB29526FF3}"/>
    <hyperlink ref="W132" r:id="rId136" display="Estimación Aprobada" xr:uid="{C22D8317-49E2-4341-94C2-ADBE5508B79C}"/>
    <hyperlink ref="W127" r:id="rId137" display="Estimación Cancelada Desarrollo" xr:uid="{A6FE48C7-E27A-4B74-B4EC-E776E94A3F29}"/>
    <hyperlink ref="W16" r:id="rId138" display="Estimación Cancelada Desarrollo" xr:uid="{78C143C1-9BF1-447A-927C-6F00533E4CB1}"/>
    <hyperlink ref="W297" r:id="rId139" xr:uid="{D25A4F59-7CCE-4C23-8C4E-535BCF203DDD}"/>
    <hyperlink ref="W435" r:id="rId140" display="Estimación Aprobada" xr:uid="{16306ACF-244E-460E-95FD-46B5A89C58DA}"/>
    <hyperlink ref="W382" r:id="rId141" display="Estimación Cancelada Desarrollo" xr:uid="{39208AD7-4E00-4626-B817-E7860E799140}"/>
    <hyperlink ref="W280" r:id="rId142" xr:uid="{C9CBCE20-9AB5-4A70-ADA5-4F0088610B82}"/>
    <hyperlink ref="W209" r:id="rId143" xr:uid="{C482B1D7-9FF5-4C4E-88E3-55C05E14BC4F}"/>
    <hyperlink ref="W476" r:id="rId144" display="Estimación Aprobada" xr:uid="{2E869517-EB85-48B9-84DE-5D84D1660DF2}"/>
    <hyperlink ref="W517" r:id="rId145" xr:uid="{1D952764-25F9-453D-8CE0-A01EE2B00E7F}"/>
    <hyperlink ref="W417" r:id="rId146" xr:uid="{B909B308-EAF2-48FE-AEAE-890527D55D32}"/>
    <hyperlink ref="W88" r:id="rId147" display="Estimación Aprobada" xr:uid="{FAEAD195-27E7-4515-BD66-B6CF4BB6D926}"/>
    <hyperlink ref="W227" r:id="rId148" display="Estimación Aprobada" xr:uid="{5550021D-EA65-4A9D-A983-E20B359069FA}"/>
    <hyperlink ref="W464" r:id="rId149" display="Estimación Aprobada" xr:uid="{27707621-B5C7-4271-BFDE-2304864F0FA2}"/>
    <hyperlink ref="W319" r:id="rId150" xr:uid="{5BF94B5D-B281-49A7-A3C0-9CCDAB3F966B}"/>
    <hyperlink ref="W305" r:id="rId151" display="Estimación Cancelada Desarrollo" xr:uid="{DF652BDA-7BB6-480D-8D3A-C3847B4A2161}"/>
    <hyperlink ref="W331" r:id="rId152" xr:uid="{3B526418-5A8E-478F-9852-7C59A0A20766}"/>
    <hyperlink ref="W375" r:id="rId153" xr:uid="{860AF19B-1E82-4EA1-98A1-D5E9DAE2342A}"/>
    <hyperlink ref="W337" r:id="rId154" xr:uid="{6FF70470-0CF7-4190-A68E-D13E48C6365F}"/>
    <hyperlink ref="W545" r:id="rId155" xr:uid="{A75596A8-AFB3-4DAF-9F8C-5DF5D1E0FA43}"/>
    <hyperlink ref="W139" r:id="rId156" display="Estimación Aprobada" xr:uid="{1F036496-2BB0-4C0C-BEE7-55E03AEBC000}"/>
    <hyperlink ref="W511" r:id="rId157" xr:uid="{A92C4243-4179-4003-BCC3-3A309D9987AF}"/>
    <hyperlink ref="W594" r:id="rId158" xr:uid="{7C250A9A-931D-418B-A4E5-9F739A891E81}"/>
    <hyperlink ref="W282" r:id="rId159" xr:uid="{2FEB6171-C78E-4CBE-A1F0-CBB8D9E3A85F}"/>
    <hyperlink ref="W542" r:id="rId160" xr:uid="{49D65078-A5BA-445D-9AC7-2649F6FD0BB9}"/>
    <hyperlink ref="W211" r:id="rId161" display="Estimación Aprobada" xr:uid="{5ED6EAB5-D0C3-4987-9AFC-8F6E1644E2BE}"/>
    <hyperlink ref="W338" r:id="rId162" xr:uid="{116727B8-DC3E-47FE-9077-770D60007285}"/>
    <hyperlink ref="W425" r:id="rId163" xr:uid="{D88E07FA-E08C-4B33-9FA6-A5741B0448DB}"/>
    <hyperlink ref="W578" r:id="rId164" display="Estimación Cancelada Negocio" xr:uid="{EF74F7A1-D0C6-4191-A32D-00FF40D30220}"/>
    <hyperlink ref="W44" r:id="rId165" display="Estimación Cancelada Desarrollo" xr:uid="{F660F0BD-CA09-4095-B71A-BBF9DCC35C47}"/>
    <hyperlink ref="W184" r:id="rId166" display="Estimación Cancelada Desarrollo" xr:uid="{21DD66CD-2FEE-4925-AA02-0B4DFE65521D}"/>
    <hyperlink ref="W35" r:id="rId167" xr:uid="{EE1960CE-3E82-48C7-92E2-89A9F56FDCCD}"/>
    <hyperlink ref="W550" r:id="rId168" display="Estimación Cancelada Negocio" xr:uid="{7219ABEC-6A32-44AF-B7C1-5BFADC7AABFE}"/>
    <hyperlink ref="W306" r:id="rId169" xr:uid="{8484CA10-AB64-4931-A705-13E1F2D48E2A}"/>
    <hyperlink ref="W461" r:id="rId170" xr:uid="{A408C4F5-AB71-439F-81A2-07AD13C0DA10}"/>
    <hyperlink ref="W377" r:id="rId171" display="Estimación Cancelada Desarrollo" xr:uid="{7D0F3E10-782C-4ABB-9F8F-9261FEC1C68C}"/>
    <hyperlink ref="W302" r:id="rId172" display="Estimación Cancelada Desarrollo" xr:uid="{E3C328B0-27AD-4EC2-81EB-257398B8ADE3}"/>
    <hyperlink ref="W296" r:id="rId173" xr:uid="{632DADC7-33C4-4FC9-A3D6-0DF601211836}"/>
    <hyperlink ref="W463" r:id="rId174" xr:uid="{49D19AC2-BD96-4611-9FEA-01925EB0AFFB}"/>
    <hyperlink ref="W371" r:id="rId175" display="Estimación Cancelada Negocio" xr:uid="{AFBCBF32-47A3-453A-867C-C2FE2BF3BD3C}"/>
    <hyperlink ref="W203" r:id="rId176" display="Estimación Cancelada Desarrollo" xr:uid="{73D9C961-33CD-4193-9442-6801C26E89FB}"/>
    <hyperlink ref="W491" r:id="rId177" display="Estimación Cancelada Desarrollo" xr:uid="{7BFF237A-3D91-4335-9515-A7E21D983000}"/>
    <hyperlink ref="W783" r:id="rId178" xr:uid="{EA3FB8AA-2F6C-4644-9776-D00EE7B0D6DB}"/>
    <hyperlink ref="W438" r:id="rId179" xr:uid="{B4D69440-A97D-4FC8-A78F-2B9193ACD6B0}"/>
    <hyperlink ref="W625" r:id="rId180" display="Estimación Cancelada Desarrollo" xr:uid="{5FDD58DA-C4FE-4763-BE0C-258963D68EFA}"/>
    <hyperlink ref="W94" r:id="rId181" xr:uid="{47DA344E-1E78-4CD3-893F-37212562DA69}"/>
    <hyperlink ref="W20" r:id="rId182" display="Estimación Cancela Desarrollo" xr:uid="{E948786D-87A3-4F58-B182-3EAFB4A1E153}"/>
    <hyperlink ref="W379" r:id="rId183" xr:uid="{19B5A960-88AF-4CFA-A8A8-EB0255A02F19}"/>
    <hyperlink ref="W728" r:id="rId184" display="Estimación Cancelada Desarrollo" xr:uid="{F2207043-70D3-489B-A203-DF3F2A0D1065}"/>
    <hyperlink ref="W327" r:id="rId185" xr:uid="{752F083A-BA5B-41B1-8D0C-6F7361A6BA57}"/>
    <hyperlink ref="W301" r:id="rId186" display="Estimación Aprobada" xr:uid="{2CB9E1DA-5089-4E4E-AA2C-015E0192DD39}"/>
    <hyperlink ref="W839" r:id="rId187" xr:uid="{5D319F39-2FE6-45EE-B9D8-2DE9D7791E0D}"/>
    <hyperlink ref="W470" r:id="rId188" display="Estimación Cancelada Desarrollo" xr:uid="{41D242EB-C27C-4813-BCB7-2DD6B70B789D}"/>
    <hyperlink ref="W713" r:id="rId189" xr:uid="{A0B83FBA-59F9-46A3-A931-35751597A7AE}"/>
    <hyperlink ref="W268" r:id="rId190" display="Estimación Cancelada Desarrollo" xr:uid="{537CD5EC-2B14-4313-A740-7D42337648DF}"/>
    <hyperlink ref="W754" r:id="rId191" display="Estimación Aprobada" xr:uid="{87318C35-5B0F-4C1A-A6A8-CF4C7A20B6BD}"/>
    <hyperlink ref="W480" r:id="rId192" xr:uid="{A6A35AFF-CFE5-45F6-B468-18972E3D76FB}"/>
    <hyperlink ref="W795" r:id="rId193" display="Estimación Cancelada Desarrollo" xr:uid="{6E9BE340-0B72-4F22-81E6-39B8F5052630}"/>
    <hyperlink ref="W251" r:id="rId194" xr:uid="{3A2604BF-325B-4886-A08F-F7C6F29C1D59}"/>
    <hyperlink ref="W802" r:id="rId195" display="Estimación Aprobada" xr:uid="{AB9A7697-D6AA-4CA6-A6CB-4D2FB9FA343F}"/>
    <hyperlink ref="W329" r:id="rId196" xr:uid="{33077677-A8B7-404D-8119-00349ED9193B}"/>
    <hyperlink ref="W766" r:id="rId197" xr:uid="{3187950C-9377-432E-890F-E035927248AB}"/>
    <hyperlink ref="W452" r:id="rId198" display="Estimación Aprobada" xr:uid="{FC622361-258F-4F46-862A-A92465B740DB}"/>
    <hyperlink ref="W113" r:id="rId199" xr:uid="{6F7C85C6-DB8E-40A3-81B6-FEFDBB22AA66}"/>
    <hyperlink ref="W190" r:id="rId200" xr:uid="{661516A3-BE3E-4DDC-A667-6F221F8B3479}"/>
    <hyperlink ref="W663" r:id="rId201" xr:uid="{3FF18A5A-A7F2-42C8-B67C-0295314E9ECA}"/>
    <hyperlink ref="W70" r:id="rId202" display="Estimación Aprobada" xr:uid="{F770936E-5B1E-43A9-BFCE-1E90302A11E9}"/>
    <hyperlink ref="W366" r:id="rId203" xr:uid="{71C0231A-F3C4-4A8E-BA23-7739B1D09AC4}"/>
    <hyperlink ref="W8" r:id="rId204" display="Estimación Aprobada" xr:uid="{CBE22E70-C82D-44C5-ACFB-ED8A8C79E463}"/>
    <hyperlink ref="W643" r:id="rId205" xr:uid="{439B1E60-DB76-4FA2-A973-BE83EF2B2BA1}"/>
    <hyperlink ref="W797" r:id="rId206" display="Estimación Cancelada Desarrollo" xr:uid="{0620ABF6-9E6D-46F2-87F0-6F466530A375}"/>
    <hyperlink ref="W59" r:id="rId207" display="Estimación Cancelda" xr:uid="{86B77C6E-9C0A-4F36-93FD-5CDC3827405D}"/>
    <hyperlink ref="W484" r:id="rId208" display="Estimación Aprobada" xr:uid="{02453904-7BD6-442D-9594-3E5415207B59}"/>
    <hyperlink ref="W95" r:id="rId209" xr:uid="{B3ECC4DA-73F1-4452-925F-E2A51612C2EE}"/>
    <hyperlink ref="W359" r:id="rId210" xr:uid="{3F66158B-11A6-41B8-9F88-38E5BCED71D3}"/>
    <hyperlink ref="W918" r:id="rId211" xr:uid="{FF5E859A-AF42-4914-9F3D-579FA25EBEFE}"/>
    <hyperlink ref="W111" r:id="rId212" display="Estimación Aprobada" xr:uid="{754E0899-049D-42B5-A810-360C58B6493D}"/>
    <hyperlink ref="W581" r:id="rId213" xr:uid="{74622F1C-FB86-4C6D-9978-DEAB17F37E1F}"/>
    <hyperlink ref="W469" r:id="rId214" display="Estimación Cancelda Desarrollo" xr:uid="{0AAE22EB-6754-44E9-AADF-FE76B7DA39C9}"/>
    <hyperlink ref="W261" r:id="rId215" xr:uid="{98E0E6F2-28FC-44CE-928E-3187AF5759C7}"/>
    <hyperlink ref="W22" r:id="rId216" display="Estimación Aprobada" xr:uid="{74D68A72-46C4-4D11-835B-A2AE231FFDDD}"/>
    <hyperlink ref="W703" r:id="rId217" xr:uid="{AC26DABA-2527-42A7-9EDF-137783272EB0}"/>
    <hyperlink ref="W254" r:id="rId218" display="Estimación Aprobada" xr:uid="{CEED9D1D-6327-4E56-8C40-0FD32C508AC6}"/>
    <hyperlink ref="W642" r:id="rId219" xr:uid="{0C529AB0-E768-4B6E-92E3-FEF5AD0C5585}"/>
    <hyperlink ref="W367" r:id="rId220" display="Estimación Cancelada Negocio" xr:uid="{48CF7BA6-F0BE-4CE1-88F8-03DDCF5E6F2F}"/>
    <hyperlink ref="W168" r:id="rId221" xr:uid="{FCCFD3D7-D537-4F50-A8B0-485EEBD9356D}"/>
    <hyperlink ref="W260" r:id="rId222" xr:uid="{A82FEA97-B92F-4C7A-904F-6BD91B351F79}"/>
    <hyperlink ref="W443" r:id="rId223" display="Estimación Aprobada" xr:uid="{16F0A078-2CCD-42AD-802D-B967D6EFE516}"/>
    <hyperlink ref="W335" r:id="rId224" xr:uid="{E485D388-39D9-4008-A23E-BCE5EDC7978E}"/>
    <hyperlink ref="W29" r:id="rId225" xr:uid="{24B26FBD-F56E-4E1A-AFCE-E53988C04388}"/>
    <hyperlink ref="W195" r:id="rId226" xr:uid="{0039D3E0-5131-4B25-98D4-12479A722E98}"/>
    <hyperlink ref="W40" r:id="rId227" display="Estimación Aprobada" xr:uid="{6870EA24-BAD1-4933-92BB-1A1CFB5C2ACF}"/>
    <hyperlink ref="W350" r:id="rId228" xr:uid="{B93ACA5D-D026-40C9-B9DD-C8FC160A10F1}"/>
    <hyperlink ref="W569" r:id="rId229" xr:uid="{5B990C2B-7C4D-4353-8AF1-5DF403546F36}"/>
    <hyperlink ref="W3" r:id="rId230" display="Estimación Aprobada" xr:uid="{BBAD44F7-1580-4588-A13B-B3B3AACE4CC2}"/>
    <hyperlink ref="W406" r:id="rId231" xr:uid="{CB419F33-4A66-4A49-BB80-BE9259CD0B84}"/>
    <hyperlink ref="W767" r:id="rId232" display="Estimación Aprobada" xr:uid="{0D4279C3-5FBD-4BA5-846C-0D6B59777961}"/>
    <hyperlink ref="W437" r:id="rId233" xr:uid="{1F88DBBF-BD18-4F5C-B61E-6D367A438334}"/>
    <hyperlink ref="W230" r:id="rId234" xr:uid="{3F13EE96-9C12-4F93-B191-7EDF8C2B9805}"/>
    <hyperlink ref="W792" r:id="rId235" xr:uid="{9BB603C5-BDD9-4111-A012-7BF374559774}"/>
    <hyperlink ref="W727" r:id="rId236" display="Estimación Cancelada Desarrollo" xr:uid="{B9105938-ED88-46C7-A978-5B34DC9879D2}"/>
    <hyperlink ref="W205" r:id="rId237" display="Estimación Cancelada Desarrollo" xr:uid="{0EBC5A72-D93C-44B3-ADA0-34D60081A05F}"/>
    <hyperlink ref="W509" r:id="rId238" display="Estimación Aprobada" xr:uid="{DEF9DB68-87AB-4648-8256-5BBCBB889AE1}"/>
    <hyperlink ref="W629" r:id="rId239" xr:uid="{7099E752-3953-4750-9136-8E0577C7206F}"/>
    <hyperlink ref="W146" r:id="rId240" display="Estimación Aprobada" xr:uid="{B0CF3E89-F5AA-4A8B-86F2-1C591DBE9113}"/>
    <hyperlink ref="W492" r:id="rId241" xr:uid="{09E0B336-1F07-4E3D-8FE5-C09A666BD0B5}"/>
    <hyperlink ref="W212" r:id="rId242" xr:uid="{03658C89-09FA-48A6-A87E-BDF157E2788D}"/>
    <hyperlink ref="W593" r:id="rId243" xr:uid="{D238E65B-19D2-464F-8E81-911F85258CEC}"/>
    <hyperlink ref="W685" r:id="rId244" xr:uid="{76EF4B4F-6981-4FCA-95BC-32285EABC40A}"/>
    <hyperlink ref="W270" r:id="rId245" display="Estimación Cancelada Desarrollo" xr:uid="{FA570CA9-212F-495E-8709-4168A64D7AD7}"/>
    <hyperlink ref="W829" r:id="rId246" xr:uid="{1FB45DF5-C6B7-4811-A682-7A3BC906DF17}"/>
    <hyperlink ref="W46" r:id="rId247" display="Estimación Aprobada" xr:uid="{C2AB4FDF-6ED2-45AD-BD3E-566F5A24B725}"/>
    <hyperlink ref="W53" r:id="rId248" xr:uid="{2A7A828A-2CA8-4EBD-8CD8-0C65328D0040}"/>
    <hyperlink ref="W851" r:id="rId249" xr:uid="{82FE83C2-13A0-40BD-BA9A-A8F63B2F1053}"/>
    <hyperlink ref="W320" r:id="rId250" xr:uid="{82775E6C-ECA4-4E98-A7BE-C8E4963CD278}"/>
    <hyperlink ref="W129" r:id="rId251" xr:uid="{FF89DCA5-4771-40AB-A0B4-F648872DBAC3}"/>
    <hyperlink ref="W400" r:id="rId252" xr:uid="{A3774587-AFD5-4BE1-A819-2F79AB2331DE}"/>
    <hyperlink ref="W535" r:id="rId253" display="Validar Estimación Actualizada" xr:uid="{3D959F0C-2D91-462D-9869-1210370B2312}"/>
    <hyperlink ref="W294" r:id="rId254" xr:uid="{6AAB2484-234D-44B1-B27E-0D19FC5EBDB8}"/>
    <hyperlink ref="W559" r:id="rId255" xr:uid="{1EE49B1B-6F35-4A39-B6FF-CC6E6F4EF769}"/>
    <hyperlink ref="W697" r:id="rId256" display="Estimación Aprobada" xr:uid="{1C3CCD1C-0F18-4BD0-B2D7-C4C71C84918F}"/>
    <hyperlink ref="W921" r:id="rId257" xr:uid="{79A8428C-2DD1-4521-8E1A-17CD8F1FCFDC}"/>
    <hyperlink ref="W539" r:id="rId258" xr:uid="{E72073D2-4273-4CDC-9FC8-1CCEE9566F6F}"/>
    <hyperlink ref="W706" r:id="rId259" xr:uid="{0FB2CB3E-A928-48F8-BDE6-89CBE3A17DAD}"/>
    <hyperlink ref="W628" r:id="rId260" display="Estimación Aprobada" xr:uid="{82677A50-AA10-42E1-A74A-A0130F6C1F62}"/>
    <hyperlink ref="W564" r:id="rId261" display="Estimación Cancelada Desarrollo" xr:uid="{630DD6A1-F53D-412B-8C49-3087D41ED083}"/>
    <hyperlink ref="W855" r:id="rId262" xr:uid="{51909097-238E-4290-99BA-9D88F94DE498}"/>
    <hyperlink ref="W284" r:id="rId263" xr:uid="{E8E16FE5-C68A-4EE8-8025-A8A0F94C6945}"/>
    <hyperlink ref="W103" r:id="rId264" xr:uid="{6829499D-4CE6-40AD-8038-FFDCB83DE70D}"/>
    <hyperlink ref="W504" r:id="rId265" display="Estimación Aprobada" xr:uid="{C0233279-39E1-4E5B-A8DD-A66B7C2F9028}"/>
    <hyperlink ref="W236" r:id="rId266" xr:uid="{726158E8-96E0-4334-A8F0-085A9E714A5B}"/>
    <hyperlink ref="W748" r:id="rId267" xr:uid="{B0169798-1CA3-4379-A828-157A68759FEE}"/>
    <hyperlink ref="W125" r:id="rId268" display="Estimación Aprobada" xr:uid="{91E3D9C7-78B4-4C29-A647-95855897E4B3}"/>
    <hyperlink ref="W361" r:id="rId269" display="Estimación Aprobada" xr:uid="{7E03F3CA-9E73-40C5-9531-AFFB7D764F96}"/>
    <hyperlink ref="W291" r:id="rId270" display="Estimación Cancelada Desarrollo" xr:uid="{341E447D-1531-4437-AB1F-2BAD01621C87}"/>
    <hyperlink ref="W233" r:id="rId271" display="Estimación Cancelada Desarrollo" xr:uid="{4CD29A3E-EF5F-4909-AD9F-CB5F21699DCE}"/>
    <hyperlink ref="W695" r:id="rId272" display="Estimación Aprobada" xr:uid="{07DF2268-B344-4C99-8BDB-158642B09715}"/>
    <hyperlink ref="W141" r:id="rId273" xr:uid="{B189C60D-014E-4FF8-859E-CB1B0C090BFC}"/>
    <hyperlink ref="W352" r:id="rId274" xr:uid="{8E1E06B2-D486-49B5-918E-A8E586D016A3}"/>
    <hyperlink ref="W348" r:id="rId275" display="Estimación Cancelada Desarrollo" xr:uid="{C2918801-C113-4055-9B3C-BD9683D54F49}"/>
    <hyperlink ref="W357" r:id="rId276" display="Estimación Aprobada" xr:uid="{2172DBF0-5887-4D98-9BE6-15F344CD88B0}"/>
    <hyperlink ref="W755" r:id="rId277" xr:uid="{C5209D73-C1CF-4468-8028-E48EE7ABD669}"/>
    <hyperlink ref="W145" r:id="rId278" display="Estimación Aprobada" xr:uid="{D0CB2673-ED58-413E-B5EA-A8B76A3467E4}"/>
    <hyperlink ref="W836" r:id="rId279" xr:uid="{7A8AFDFF-B41B-4647-B004-B4952C9A06E1}"/>
    <hyperlink ref="W483" r:id="rId280" display="Estimación Cancelada Desarrollo" xr:uid="{DF7D44E7-C066-431F-AB78-21DE9163BCF8}"/>
    <hyperlink ref="W536" r:id="rId281" xr:uid="{A016D970-6DF8-45FF-A009-E73719510C55}"/>
    <hyperlink ref="W782" r:id="rId282" display="Estimación Cancelada Negocio" xr:uid="{9B027B8D-79B9-4CC5-A76D-65E5B4ECBB72}"/>
    <hyperlink ref="W142" r:id="rId283" display="Estimación Aprobada" xr:uid="{075885E0-7E1D-46BA-A900-0A1381C5CE4C}"/>
    <hyperlink ref="W449" r:id="rId284" xr:uid="{EBA7B68E-1C45-4100-899B-DA55F7CBEA0B}"/>
    <hyperlink ref="W363" r:id="rId285" display="Estimación Cancelada" xr:uid="{CA04D927-6743-44BA-A61F-34B35F0C64F2}"/>
    <hyperlink ref="W841" r:id="rId286" xr:uid="{51DCDDE1-2230-4907-A665-03F426077EB3}"/>
    <hyperlink ref="W104" r:id="rId287" xr:uid="{7C77456C-4006-488A-A718-55FA0B482502}"/>
    <hyperlink ref="W285" r:id="rId288" xr:uid="{92B42D48-052A-4611-9D27-1B7F23D37910}"/>
    <hyperlink ref="W194" r:id="rId289" display="Estimación Aprobada" xr:uid="{196ED090-DB58-4826-8369-4FDC10768479}"/>
    <hyperlink ref="W473" r:id="rId290" xr:uid="{0E532D8C-9F58-466A-96F7-4101A3023FD9}"/>
    <hyperlink ref="W510" r:id="rId291" xr:uid="{A284FB0D-395F-4BE7-B66D-1BCACDEA0153}"/>
    <hyperlink ref="W563" r:id="rId292" display="Estimación Aprobada" xr:uid="{20C5923B-65D4-4390-B3EF-276DB8AF9D97}"/>
    <hyperlink ref="W48" r:id="rId293" display="Estimación Aprobada" xr:uid="{9B0892DB-70E8-450C-8E38-D6A967D7A15C}"/>
    <hyperlink ref="W191" r:id="rId294" xr:uid="{D0D5E246-CE48-4BAB-96B8-927F07A16807}"/>
    <hyperlink ref="W202" r:id="rId295" xr:uid="{28CB87D4-BEDA-41FA-9A9C-CE1B27DDD2C5}"/>
    <hyperlink ref="W735" r:id="rId296" xr:uid="{27445569-0A92-4F17-B904-180C4C23DD51}"/>
    <hyperlink ref="W639" r:id="rId297" xr:uid="{87DBA10C-881A-45BC-9556-F17711372FF9}"/>
    <hyperlink ref="W859" r:id="rId298" xr:uid="{D5DBFDE4-6CD1-4172-9D4A-F7A609CF10A1}"/>
    <hyperlink ref="W403" r:id="rId299" xr:uid="{31386D6F-1483-4E48-8DFF-04D2B9D589C3}"/>
    <hyperlink ref="W769" r:id="rId300" xr:uid="{707C6C50-85A4-4075-8502-DBF227261D40}"/>
    <hyperlink ref="W835" r:id="rId301" xr:uid="{BFA8EEBA-F0ED-417A-B75D-EC22BD6C1964}"/>
    <hyperlink ref="W332" r:id="rId302" display="Estimación Cancelada Desarrollo" xr:uid="{DC7B4428-B947-41AE-BC74-EE8891EA2A14}"/>
    <hyperlink ref="W894" r:id="rId303" xr:uid="{A8DFEE7C-7CD9-4CA4-8FF4-65E2993CD643}"/>
    <hyperlink ref="W960" r:id="rId304" xr:uid="{CB032C4D-85E3-429D-875F-AE26A0A81252}"/>
    <hyperlink ref="W277" r:id="rId305" xr:uid="{7CC714CC-7CC0-4038-A521-6D51BB069CD8}"/>
    <hyperlink ref="W477" r:id="rId306" xr:uid="{265E03E6-88B8-4F95-BE9F-1BBC495E1003}"/>
    <hyperlink ref="W81" r:id="rId307" xr:uid="{03FC8FDE-A0A3-491D-8A93-6B40E36AADE2}"/>
    <hyperlink ref="W901" r:id="rId308" xr:uid="{65D735E6-8697-4A91-8CC0-8A6BEC1B736F}"/>
    <hyperlink ref="W450" r:id="rId309" xr:uid="{71EC10F7-2643-4790-98DD-134AE8E98832}"/>
    <hyperlink ref="W718" r:id="rId310" xr:uid="{59AA1774-8051-4AC4-88E9-C681E24BB678}"/>
    <hyperlink ref="W308" r:id="rId311" display="Estimación Aprobada" xr:uid="{56ABF9CD-4369-4BD3-B36A-6A66DF4CEEF1}"/>
    <hyperlink ref="W80" r:id="rId312" display="Estimación Cancelada Desarrollo" xr:uid="{3BB0AADE-750A-480B-B02B-67E633E8E3DA}"/>
    <hyperlink ref="W61" r:id="rId313" xr:uid="{8E286763-0ACB-4520-9B53-58BAFF51DCB1}"/>
    <hyperlink ref="W160" r:id="rId314" xr:uid="{3FDFE984-EDCB-4A06-ACEB-2988EBEB4FF0}"/>
    <hyperlink ref="W321" r:id="rId315" display="Estimación Aprobada" xr:uid="{A150E0AB-7C89-409F-ABEB-D3A045098154}"/>
    <hyperlink ref="W340" r:id="rId316" display="Estimación Aprobada" xr:uid="{6EC8EBD7-ED14-4D05-BD90-0AF713EB3696}"/>
    <hyperlink ref="W105" r:id="rId317" display="Estimación Aprobada" xr:uid="{05E0D64D-9EB2-4E26-94F6-9945402B4825}"/>
    <hyperlink ref="W267" r:id="rId318" xr:uid="{9685027A-DAB1-404B-9FE2-7AFB033C179F}"/>
    <hyperlink ref="W583" r:id="rId319" display="Estimación Cancelada Desarrollo" xr:uid="{ED69C2D2-5018-49A5-BC7B-34A902576CC9}"/>
    <hyperlink ref="W717" r:id="rId320" xr:uid="{02D70F63-148D-491F-B3A8-484B51D9D3AB}"/>
    <hyperlink ref="W827" r:id="rId321" xr:uid="{ABE13329-5EEE-4952-9354-F528B612CE58}"/>
    <hyperlink ref="W861" r:id="rId322" xr:uid="{62209B0E-1268-45BB-9123-A28FF2EB6DAD}"/>
    <hyperlink ref="W869" r:id="rId323" xr:uid="{585B2D1B-8CD8-4AAF-8D3A-FBBE91E27744}"/>
    <hyperlink ref="W188" r:id="rId324" display="Estimación Aprobada" xr:uid="{36D5E560-D837-4493-A930-598C8CEFAD4E}"/>
    <hyperlink ref="W344" r:id="rId325" display="Revisar Estimación" xr:uid="{00E93E72-0460-4DA1-A950-CAA8919F1947}"/>
    <hyperlink ref="W828" r:id="rId326" display="Estimación Cancelada Desarrollo" xr:uid="{41C8D05D-11E5-409F-B73C-A840C3BF38E3}"/>
    <hyperlink ref="W707" r:id="rId327" display="Estimación Cancelada Desarrollo" xr:uid="{53D9F199-480E-4001-8D04-3B08C46C0BE2}"/>
    <hyperlink ref="W143" r:id="rId328" xr:uid="{49FEC33A-9457-49F4-95DC-D105B60C13A9}"/>
    <hyperlink ref="W589" r:id="rId329" xr:uid="{63010C04-5D47-4E43-9F20-1CDF67780CD8}"/>
    <hyperlink ref="W870" r:id="rId330" display="Estimación Aprobada" xr:uid="{977F57E1-4D7E-45C3-958E-916BF8C32E33}"/>
    <hyperlink ref="W97" r:id="rId331" display="Estimación Aprobada" xr:uid="{76B81299-4DF8-4F6F-9162-71AE3FE822EE}"/>
    <hyperlink ref="W154" r:id="rId332" display="Estimación Aprobada" xr:uid="{AC46FFE5-E2BA-4A51-8699-79A40B3CAF19}"/>
    <hyperlink ref="W416" r:id="rId333" display="Estimación Cancelada Negocio" xr:uid="{694DEBE7-6727-4754-94A0-20D56F53EB4B}"/>
    <hyperlink ref="W777" r:id="rId334" display="Estimación Cancelada Desarrollo" xr:uid="{7976BDDC-5315-4EF4-94ED-08A5125977FA}"/>
    <hyperlink ref="W372" r:id="rId335" xr:uid="{AA18BBE2-AEDC-4F71-B6C6-D615C45735F2}"/>
    <hyperlink ref="W687" r:id="rId336" display="Estimación Cancelada Desarrollo" xr:uid="{B25047AA-4F94-4D31-B86B-184C5F5F0F73}"/>
    <hyperlink ref="W364" r:id="rId337" display="Estimación Cancelada Negocio" xr:uid="{A7F89138-AF9E-4C92-9041-1DC6537C8A87}"/>
    <hyperlink ref="W185" r:id="rId338" xr:uid="{66F7505C-43FC-4188-AFD9-670960422499}"/>
    <hyperlink ref="W741" r:id="rId339" xr:uid="{A80A98CD-931C-4228-974C-50E331BBAA4D}"/>
    <hyperlink ref="W929" r:id="rId340" xr:uid="{34E5F101-B844-462B-97DF-D83943C75D5A}"/>
    <hyperlink ref="W130" r:id="rId341" xr:uid="{5CC9786C-A60D-46ED-A820-5712D3C05F0B}"/>
    <hyperlink ref="W601" r:id="rId342" xr:uid="{71474E37-6F7E-4F6C-B7B7-69F4BF56791A}"/>
    <hyperlink ref="W503" r:id="rId343" display="Estimación Cancelada Negocio" xr:uid="{F1CA607B-0110-4F90-84FF-3E29CD050819}"/>
    <hyperlink ref="W723" r:id="rId344" xr:uid="{69E4CDC6-7B4B-4225-B124-82861FF2CF18}"/>
    <hyperlink ref="W575" r:id="rId345" xr:uid="{893F3343-F0D2-4C02-903C-76AAA48A18ED}"/>
    <hyperlink ref="W24" r:id="rId346" xr:uid="{697983AA-1E08-492B-AC24-07268FF7094A}"/>
    <hyperlink ref="W12" r:id="rId347" display="Estimación Cancelada Desarrollo" xr:uid="{814B4C75-BC2E-44B5-9A20-8A30112134BF}"/>
    <hyperlink ref="W522" r:id="rId348" display="Estimación Cancelada Desarrollo" xr:uid="{80A436F3-73DB-4830-8A23-C50D2E8DA3A7}"/>
    <hyperlink ref="W115" r:id="rId349" display="Estimación Aprobada" xr:uid="{36B8F659-5709-4E85-9CD1-F2C8FDC16E42}"/>
    <hyperlink ref="W52" r:id="rId350" xr:uid="{DC2C5CB4-F948-4D91-9006-CFFF46F8BE05}"/>
    <hyperlink ref="W938" r:id="rId351" display="Estimación Aprobada" xr:uid="{24EE5B3B-2723-4A26-BADD-439413764C49}"/>
    <hyperlink ref="W623" r:id="rId352" display="Estimación Aprobada" xr:uid="{0708A5AA-5396-4183-9722-C2CF54688DD8}"/>
    <hyperlink ref="W975" r:id="rId353" xr:uid="{E7751E52-F4F2-49B1-882F-85CA3BD01709}"/>
    <hyperlink ref="W247" r:id="rId354" xr:uid="{E3667BD9-58A7-4EB1-9A85-7A28A89CA8B3}"/>
    <hyperlink ref="W192" r:id="rId355" xr:uid="{3C54C924-449C-4F73-8ACF-6FDAB008C9E5}"/>
    <hyperlink ref="W439" r:id="rId356" xr:uid="{0BCCBDB3-EA01-40B5-99F4-C78BBBD7DDA1}"/>
    <hyperlink ref="W489" r:id="rId357" xr:uid="{7859D4FD-58DE-43EF-A25F-42B32A2EC413}"/>
    <hyperlink ref="W508" r:id="rId358" xr:uid="{6D4FEEB7-1840-4883-8A8A-B7932F7DDDCA}"/>
    <hyperlink ref="W816" r:id="rId359" xr:uid="{9975D019-875E-40BB-941D-803D9DC85FFB}"/>
    <hyperlink ref="W744" r:id="rId360" xr:uid="{5CE98F53-D40C-488C-B792-2B90783B20D3}"/>
    <hyperlink ref="W218" r:id="rId361" xr:uid="{195D8FAD-CB2C-40EA-93C6-4D56DC380AAD}"/>
    <hyperlink ref="W164" r:id="rId362" display="Estimación Aprobada" xr:uid="{E885BFE6-692D-43BD-BE73-864F3DCEC831}"/>
    <hyperlink ref="W544" r:id="rId363" xr:uid="{4E3C27AB-FC8E-4DFE-9889-DB4B8B3488F4}"/>
    <hyperlink ref="W87" r:id="rId364" display="Estimación Aprobada" xr:uid="{9F02277B-60C0-4BD2-9467-1B8E67B93DFD}"/>
    <hyperlink ref="W250" r:id="rId365" xr:uid="{79F7D67F-5DE1-4463-AB55-949FFCE0C5B4}"/>
    <hyperlink ref="W118" r:id="rId366" display="Validar Estimación" xr:uid="{67FE1E5B-912E-46B5-865A-1F8C10D28690}"/>
    <hyperlink ref="W655" r:id="rId367" xr:uid="{A5ECEAC9-666B-4059-8D99-4477CE688C08}"/>
    <hyperlink ref="W214" r:id="rId368" xr:uid="{A9696BF0-2396-4759-B077-F4C111FC23DC}"/>
    <hyperlink ref="W389" r:id="rId369" xr:uid="{D0D7BEEC-2B9E-4AB5-BBD2-305ADEAE9571}"/>
    <hyperlink ref="W330" r:id="rId370" xr:uid="{A4BBF0D2-DD8F-44A8-8940-BE760A6E6449}"/>
    <hyperlink ref="W858" r:id="rId371" xr:uid="{7C546742-E816-4BFF-8C79-8F76756D8000}"/>
    <hyperlink ref="W395" r:id="rId372" xr:uid="{59C69A2B-B09A-4F02-8A1D-F7239DC1F90B}"/>
    <hyperlink ref="W245" r:id="rId373" display="Estimación Aprobada" xr:uid="{64A15F98-E0AA-422F-9A7B-371D32C52782}"/>
    <hyperlink ref="W621" r:id="rId374" xr:uid="{837BA86E-39C4-4D28-B49C-D0CF3153602B}"/>
    <hyperlink ref="W694" r:id="rId375" xr:uid="{BD9035BA-BBAB-4171-A121-62F2F6D8D89A}"/>
    <hyperlink ref="W19" r:id="rId376" display="Estimación Aprobada" xr:uid="{86958A45-27F6-4472-9082-0DA619AE2B12}"/>
    <hyperlink ref="W946" r:id="rId377" display="Estimación Cancelada Negocio" xr:uid="{CF5AA835-6572-4832-B500-6E800777330E}"/>
    <hyperlink ref="W603" r:id="rId378" xr:uid="{643884F1-0675-4912-ABFE-CBF39E59D18E}"/>
    <hyperlink ref="W656" r:id="rId379" xr:uid="{1FCB658E-5413-49FD-968C-6A39AA5671CE}"/>
    <hyperlink ref="W279" r:id="rId380" xr:uid="{2438E7F3-56D8-433D-B68A-242B159B754F}"/>
    <hyperlink ref="W410" r:id="rId381" xr:uid="{D994AFA7-0134-4285-B1C1-41B5C92440E8}"/>
    <hyperlink ref="W712" r:id="rId382" xr:uid="{62BF6A8D-8E59-4718-BE5A-FCE67855869A}"/>
    <hyperlink ref="W765" r:id="rId383" display="Estimación Cancelada Desarrollo" xr:uid="{2C2DCB2A-06F2-47DD-8BCC-5F8FD44F4D4F}"/>
    <hyperlink ref="W32" r:id="rId384" display="Estimación Aprobada" xr:uid="{3AD3C70E-317A-438C-A433-249EE12ECFB3}"/>
    <hyperlink ref="W148" r:id="rId385" xr:uid="{6BC74F62-B234-4A23-A8D7-9CFEBFBF7D60}"/>
    <hyperlink ref="W221" r:id="rId386" xr:uid="{B6E1E51A-2BDE-4D45-BF1B-BD7059FF45A2}"/>
    <hyperlink ref="W433" r:id="rId387" display="Estimación Cancelada Desarrollo" xr:uid="{1DBBA25C-48E3-4ADB-BDE8-6717F6C9241A}"/>
    <hyperlink ref="W680" r:id="rId388" xr:uid="{3C4CD530-B68C-4575-925D-29FDA1390355}"/>
    <hyperlink ref="W667" r:id="rId389" xr:uid="{4A608DEB-4CFB-44C3-BBEE-A30885C85AD6}"/>
    <hyperlink ref="W6" r:id="rId390" display="Estimación Aprobada" xr:uid="{7A4AC421-AAE1-422D-9B6E-6E5F1BD2F27F}"/>
    <hyperlink ref="W699" r:id="rId391" display="Estimación Aprobada" xr:uid="{CF94F147-4E02-43A2-81D9-4E53E4331FAF}"/>
    <hyperlink ref="W951" r:id="rId392" xr:uid="{AD3C218F-4BED-4DFA-BBBA-A239024221DC}"/>
    <hyperlink ref="W63" r:id="rId393" display="Estimación Aprobada" xr:uid="{94C8A273-9EEA-474B-B140-20CD3A9333FD}"/>
    <hyperlink ref="W388" r:id="rId394" xr:uid="{27447425-EFFB-420F-9DED-87D5C2F40124}"/>
    <hyperlink ref="W69" r:id="rId395" display="Inicia Solicitud Estimación" xr:uid="{4955847B-9257-4243-A79F-24E6FCE7603E}"/>
    <hyperlink ref="W696" r:id="rId396" xr:uid="{87481361-65E9-4059-A9D8-1AE891C5DAB0}"/>
    <hyperlink ref="W295" r:id="rId397" xr:uid="{3DE07A8A-F617-4556-9C31-FA1602263FD0}"/>
    <hyperlink ref="W915" r:id="rId398" xr:uid="{4B8816F4-9279-4E77-874D-9383FBC4164B}"/>
    <hyperlink ref="W705" r:id="rId399" xr:uid="{D507795E-D451-44F3-8FC0-12BAB88C55CC}"/>
    <hyperlink ref="W421" r:id="rId400" xr:uid="{7FC217CC-8FA9-4FBD-9232-284FFF2B6373}"/>
    <hyperlink ref="W579" r:id="rId401" xr:uid="{582644B9-6507-4CC4-B6D8-8BD9791D7E87}"/>
    <hyperlink ref="W378" r:id="rId402" xr:uid="{8FB50D15-8B91-464D-9FA4-72EA8A7E1C54}"/>
    <hyperlink ref="W903" r:id="rId403" xr:uid="{1F4612EC-5E61-48E2-B68A-ED08BF959214}"/>
    <hyperlink ref="W217" r:id="rId404" xr:uid="{965EC750-CE3F-4751-8933-A323852D376B}"/>
    <hyperlink ref="W5" r:id="rId405" display="Estimación Aprobada" xr:uid="{A8802819-1793-4BCD-83AF-48D25FEA55B5}"/>
    <hyperlink ref="W926" r:id="rId406" xr:uid="{A0BAEDC6-CC6C-4089-84B7-AFADA335EF20}"/>
    <hyperlink ref="W683" r:id="rId407" xr:uid="{F0C24A25-CC8B-445A-8AD5-A5D3C1753880}"/>
    <hyperlink ref="W681" r:id="rId408" xr:uid="{0D86BBCB-BB2F-4FF2-B032-7094433C019C}"/>
    <hyperlink ref="W427" r:id="rId409" xr:uid="{72AF8A88-D0D0-49B7-B5C4-3812A3B7CFB7}"/>
    <hyperlink ref="W530" r:id="rId410" xr:uid="{0A3FD004-A652-43AA-A551-637863692FE4}"/>
    <hyperlink ref="W818" r:id="rId411" display="Estimación Cancelada Desarrollo" xr:uid="{17D8E9C6-AEFD-4C99-9FE9-97D2B92CD21D}"/>
    <hyperlink ref="W636" r:id="rId412" xr:uid="{6EB0C14C-B956-4C4C-94B3-881F1706B9F2}"/>
    <hyperlink ref="W494" r:id="rId413" xr:uid="{F6996EA3-F1F7-4E5B-A1DB-32E9691B1848}"/>
    <hyperlink ref="W505" r:id="rId414" xr:uid="{6D50D6EB-A05B-4164-9DC4-6AD1749BB8DD}"/>
    <hyperlink ref="W810" r:id="rId415" xr:uid="{22C08197-E3C3-49F5-AA33-011A39057056}"/>
    <hyperlink ref="W478" r:id="rId416" xr:uid="{B8E684E8-9E0F-4B86-9C82-BCD097E6820B}"/>
    <hyperlink ref="W83" r:id="rId417" xr:uid="{6E292B33-6B1D-493B-B41C-029E46AAB097}"/>
    <hyperlink ref="W807" r:id="rId418" display="Estimación Aprobada" xr:uid="{7F6B29BF-1AB8-4CE6-AE8C-F38E4FB6825A}"/>
    <hyperlink ref="W856" r:id="rId419" xr:uid="{619AE5B9-5DD0-435E-9F1E-C9037CDF4E11}"/>
    <hyperlink ref="W310" r:id="rId420" display="Estimación Cancelada Negocio" xr:uid="{2E3CEFED-85D1-4995-A075-438436E1D5E8}"/>
    <hyperlink ref="W273" r:id="rId421" xr:uid="{B20FE84A-DDCA-4BA8-8782-D88234ACDD58}"/>
    <hyperlink ref="W412" r:id="rId422" display="Estimación Aprobada" xr:uid="{643160EF-68D6-490F-A8BE-760927F2AB61}"/>
    <hyperlink ref="W434" r:id="rId423" xr:uid="{840CA529-F7B0-40BD-BCBD-FA552DF903F2}"/>
    <hyperlink ref="W339" r:id="rId424" xr:uid="{D25AF393-ECF1-440E-A253-C1CB983AFE95}"/>
    <hyperlink ref="W941" r:id="rId425" xr:uid="{5CF500B1-8EE1-48F1-97E7-06AC546914E2}"/>
    <hyperlink ref="W239" r:id="rId426" xr:uid="{FC251625-0F28-4BF4-B36F-FB99F9D6652A}"/>
    <hyperlink ref="W942" r:id="rId427" xr:uid="{5422F84B-0015-43E9-92AD-A1A3E9D1804F}"/>
    <hyperlink ref="W936" r:id="rId428" xr:uid="{57781D27-5977-486C-B59C-C3C0A80694DE}"/>
    <hyperlink ref="W843" r:id="rId429" xr:uid="{0CDCE028-AE50-4DF9-AF11-74213FB1FB4B}"/>
    <hyperlink ref="W499" r:id="rId430" xr:uid="{695D9EBF-AC5D-450B-B0DE-63A04EEDF0CB}"/>
    <hyperlink ref="W568" r:id="rId431" xr:uid="{D03214D8-DAD6-46B4-9E82-DF7C4780B246}"/>
    <hyperlink ref="W91" r:id="rId432" display="Estimación Aprobada" xr:uid="{E4D978A3-4428-4D51-B2D7-30416A227BC0}"/>
    <hyperlink ref="W688" r:id="rId433" xr:uid="{41DFB641-2D1C-46C4-A0B3-D58816402ECE}"/>
    <hyperlink ref="W739" r:id="rId434" xr:uid="{A94DF920-3796-47FE-AFFC-4A01C9C8EC00}"/>
    <hyperlink ref="W582" r:id="rId435" xr:uid="{F22A916F-2BB6-46DA-AAEB-055D50F1BD46}"/>
    <hyperlink ref="W552" r:id="rId436" xr:uid="{A21DADD1-CF77-4B6F-93B8-35BE04A3E588}"/>
    <hyperlink ref="W799" r:id="rId437" display="Estimación Aprobada" xr:uid="{C2EE742D-1768-4810-87A1-AADB5AE65037}"/>
    <hyperlink ref="W101" r:id="rId438" display="Estimación Cancelada Negocio" xr:uid="{F42B4D51-4B12-4C24-9EF7-B3A94342C1CC}"/>
    <hyperlink ref="W669" r:id="rId439" xr:uid="{44CB4DA6-91CA-4D8E-A85B-EDBEC8EFFDCB}"/>
    <hyperlink ref="W969" r:id="rId440" xr:uid="{CFC0D5AB-5081-47A0-B514-1F22AAD664B4}"/>
    <hyperlink ref="W736" r:id="rId441" xr:uid="{A8642028-D0C2-41FC-8E34-74F138135518}"/>
    <hyperlink ref="W128" r:id="rId442" xr:uid="{50DE0E33-8F50-4BC6-8793-4AED72CF20F7}"/>
    <hyperlink ref="W974" r:id="rId443" display="Estimación Aprobada" xr:uid="{7A47C9E8-F13B-4D81-B1E0-545986A1CE9B}"/>
    <hyperlink ref="W38" r:id="rId444" xr:uid="{A16CDF78-2958-4D09-A46E-23350B71A0A5}"/>
    <hyperlink ref="W380" r:id="rId445" xr:uid="{2E873D1D-F9F7-4180-A80F-3A3E5EE143EE}"/>
    <hyperlink ref="W369" r:id="rId446" display="Estimación Aprobada" xr:uid="{95701D97-B3D8-45DE-91FD-11B405496FBA}"/>
    <hyperlink ref="W300" r:id="rId447" display="Estimación Aprobada" xr:uid="{C2CB2A51-FBCD-4264-A6C6-6216ED3EBDB1}"/>
    <hyperlink ref="W978" r:id="rId448" xr:uid="{DB23DF6B-3B7D-4459-91A0-2A56A60E3D82}"/>
    <hyperlink ref="W485" r:id="rId449" xr:uid="{8BC9C919-D40B-4EDA-9BBA-034B1D2B6861}"/>
    <hyperlink ref="W551" r:id="rId450" xr:uid="{25079195-B8A6-4C97-A1EE-FC3F18EB7D46}"/>
    <hyperlink ref="W605" r:id="rId451" xr:uid="{3410B135-6B87-431C-825C-AC6333661ADE}"/>
    <hyperlink ref="W474" r:id="rId452" xr:uid="{62986D30-F9A2-4F7A-A38C-F93EB023C965}"/>
    <hyperlink ref="W440" r:id="rId453" xr:uid="{5A4EC7F8-8D4D-485A-A476-BBDD8DE71453}"/>
    <hyperlink ref="W634" r:id="rId454" display="Estimación Aprobada" xr:uid="{37B81C2F-7479-494C-AB6E-4DBBB2F27AE6}"/>
    <hyperlink ref="W157" r:id="rId455" xr:uid="{A5667AE8-3912-4491-B24C-EAEB93212B79}"/>
    <hyperlink ref="W565" r:id="rId456" display="Revisar Estimación Actualizada" xr:uid="{68765163-19BE-4EC0-8AEC-6665E3ABFE51}"/>
    <hyperlink ref="W729" r:id="rId457" display="Estimación Aprobada" xr:uid="{6A821DFE-65A4-498F-9DE1-EDF7A2C088A8}"/>
    <hyperlink ref="W1000" r:id="rId458" display="Estimación Aprobada" xr:uid="{CA04EA25-2782-4550-82F4-86F518A1B68C}"/>
    <hyperlink ref="W592" r:id="rId459" xr:uid="{BCEA48B0-6E64-4323-8755-B56BBBC6E24F}"/>
    <hyperlink ref="W1037" r:id="rId460" display="Estimación Aprobada" xr:uid="{65FD0DA7-D94D-476E-8182-B56D6DF8B0A7}"/>
    <hyperlink ref="W986" r:id="rId461" display="Estimación Cancelada Negocio" xr:uid="{FF900245-76A7-48FD-8AC7-9CC50B1C3389}"/>
    <hyperlink ref="W468" r:id="rId462" display="Validar Estimación Actualizada" xr:uid="{52D7F15E-5090-4916-B12F-8A97E26F9073}"/>
    <hyperlink ref="W51" r:id="rId463" xr:uid="{B9E4A02F-0A4D-4429-B8FD-689D5ABF9A90}"/>
    <hyperlink ref="W351" r:id="rId464" display="Estimación Aprobada" xr:uid="{9738C0A1-09C1-467D-BD67-E83AD1EC9E01}"/>
    <hyperlink ref="W136" r:id="rId465" xr:uid="{ABC13987-072B-42EB-8BCA-D1A77EB74CCF}"/>
    <hyperlink ref="W749" r:id="rId466" xr:uid="{A5287551-5011-4A25-9DEE-7CE55D605A2F}"/>
    <hyperlink ref="W947" r:id="rId467" display="Gestión de Estimación" xr:uid="{2A33FFE6-19AA-4B21-A8E6-C1431A54A514}"/>
    <hyperlink ref="W169" r:id="rId468" xr:uid="{1FB22CC6-98A3-4906-9B32-4988E9E85B68}"/>
    <hyperlink ref="W668" r:id="rId469" display="Estimación Cancelada Desarrollo" xr:uid="{6153029D-26D6-4142-9FF4-1C9DD6684471}"/>
    <hyperlink ref="W916" r:id="rId470" display="Estimación Aprobada" xr:uid="{D9A18C64-356D-460E-8F01-5D36A121144A}"/>
    <hyperlink ref="W135" r:id="rId471" xr:uid="{3CC08CAF-74C7-4DDC-846B-D9B1EFDE0D40}"/>
    <hyperlink ref="W862" r:id="rId472" xr:uid="{6A008B94-9042-4FA5-BE16-314EBF504676}"/>
    <hyperlink ref="W577" r:id="rId473" xr:uid="{25147D9B-FE7D-413C-AD85-E08485FA6582}"/>
    <hyperlink ref="W386" r:id="rId474" xr:uid="{0DF528E7-77B7-45DE-B747-98C43BAABAC4}"/>
    <hyperlink ref="W1002" r:id="rId475" display="Estimación Aprobada" xr:uid="{9B858A6E-807B-4144-87BD-EB9CB3D53E75}"/>
    <hyperlink ref="W326" r:id="rId476" xr:uid="{42675B63-9A19-441A-A883-8A6E88A35B84}"/>
    <hyperlink ref="W939" r:id="rId477" xr:uid="{90E42BCB-7C85-466E-9E35-4FC0D72A2833}"/>
    <hyperlink ref="W848" r:id="rId478" display="Estimación Cancelada Desarrollo" xr:uid="{13240DBD-9859-41AD-92DE-86A1D5223DAC}"/>
    <hyperlink ref="W415" r:id="rId479" display="Estimación Cancelada Desarrollo" xr:uid="{91A4070A-744B-491C-98C1-6514F536E3A6}"/>
    <hyperlink ref="W287" r:id="rId480" display="Estimación Aprobada" xr:uid="{8E62626E-F5AF-42D1-A1E9-1F8E23C94016}"/>
    <hyperlink ref="W702" r:id="rId481" xr:uid="{31B95967-3C08-4DE6-A24B-850CC9718335}"/>
    <hyperlink ref="W418" r:id="rId482" display="Validar Estimación" xr:uid="{6951051D-381D-42E7-B740-8AA0A16D6962}"/>
    <hyperlink ref="W173" r:id="rId483" display="Validar Estimación" xr:uid="{5E640958-0A6D-4D9C-9F09-9D377BF199ED}"/>
    <hyperlink ref="W304" r:id="rId484" xr:uid="{4822D7FD-3DB4-4A67-A46D-F368EC103054}"/>
    <hyperlink ref="W324" r:id="rId485" xr:uid="{5D07E496-FA39-4950-B7F1-27083C9310B3}"/>
    <hyperlink ref="W73" r:id="rId486" xr:uid="{082A3C74-C899-4251-AFFE-17F96A698262}"/>
    <hyperlink ref="W422" r:id="rId487" xr:uid="{FFC030A8-5FEC-4B3D-90AD-D50CBF02D177}"/>
    <hyperlink ref="W225" r:id="rId488" xr:uid="{FC968A9D-2C0D-430A-BDEF-2CD0A5B0F069}"/>
    <hyperlink ref="W534" r:id="rId489" xr:uid="{EA52CFE4-EE45-4E31-BF8F-19A5AAC52EC8}"/>
    <hyperlink ref="W991" r:id="rId490" display="Estimación Cancelada Desarrollo" xr:uid="{D54EE0D8-21F8-453C-8060-9880AEB14DA0}"/>
    <hyperlink ref="W299" r:id="rId491" display="Estimación Aprobada" xr:uid="{2127CADF-8A3C-4803-8870-BE78959CA3E7}"/>
    <hyperlink ref="W931" r:id="rId492" display="Estimación Cancelada Negocio" xr:uid="{46107C0E-3842-4823-A6D0-6E3E956A2E92}"/>
    <hyperlink ref="W144" r:id="rId493" xr:uid="{B48F9A41-241B-44C5-AA38-02D60299AB07}"/>
    <hyperlink ref="W120" r:id="rId494" xr:uid="{5D22CD7B-B2C2-46AA-9FD5-D468C038447E}"/>
    <hyperlink ref="W9" r:id="rId495" xr:uid="{31807604-EC16-4944-A739-09111F07C512}"/>
    <hyperlink ref="W347" r:id="rId496" xr:uid="{2321D379-0296-4329-9180-3A7E45D88E5C}"/>
    <hyperlink ref="W762" r:id="rId497" display="Estimación Aprobada" xr:uid="{D4913E8B-F603-402A-93EB-673D4042EF46}"/>
    <hyperlink ref="W486" r:id="rId498" display="Estimación Aprobada" xr:uid="{A271720C-7283-4DBC-A49C-698252D1E042}"/>
    <hyperlink ref="W521" r:id="rId499" display="Estimación Aprobada" xr:uid="{0FC5001B-846A-4D70-AC09-18C601EAB9A6}"/>
    <hyperlink ref="W507" r:id="rId500" xr:uid="{E5069E74-1CD9-41FD-899C-A777E7156A89}"/>
    <hyperlink ref="W10" r:id="rId501" display="Estimación Aprobada" xr:uid="{17F452DB-AD77-46F4-9F31-B72F5A54E30F}"/>
    <hyperlink ref="W812" r:id="rId502" display="Estimación Cancelada Negocio" xr:uid="{DE34B429-3C0E-498C-A78C-8BA4AC7A4F01}"/>
    <hyperlink ref="W1028" r:id="rId503" display="Estimación Aprobada" xr:uid="{A2C27565-2EB6-4E6D-94E9-A16DDE4FD152}"/>
    <hyperlink ref="W358" r:id="rId504" xr:uid="{0E059388-1855-4193-82D5-7121E49F457B}"/>
    <hyperlink ref="W472" r:id="rId505" xr:uid="{5BF6BF48-BAFD-4CE6-853B-71C360C96173}"/>
    <hyperlink ref="W789" r:id="rId506" xr:uid="{FE7357BB-E3A7-4D23-BDDF-0259852CD9C9}"/>
    <hyperlink ref="W171" r:id="rId507" xr:uid="{D72D821E-54B2-4F77-8F40-1673AA1C476B}"/>
    <hyperlink ref="W1010" r:id="rId508" display="Estimación Aprobada" xr:uid="{6062B1D9-643C-41E3-8E16-C5B5F7E475CC}"/>
    <hyperlink ref="W666" r:id="rId509" xr:uid="{7F322081-2F55-4F23-89D1-94ECCB3F94BC}"/>
    <hyperlink ref="W994" r:id="rId510" display="Estimación Cancelada Desarrollo" xr:uid="{8C49DEB7-FA12-4C80-8F06-F022F6B427BB}"/>
    <hyperlink ref="W854" r:id="rId511" xr:uid="{85AE9D9C-F4AA-4415-B9C2-2B8D80BA9FCD}"/>
    <hyperlink ref="W887" r:id="rId512" display="Estimación Cancelada Negocio" xr:uid="{BE83FB67-B1E8-4B32-81A7-3DD9009573BD}"/>
    <hyperlink ref="W528" r:id="rId513" xr:uid="{3294282B-D69B-4B12-AB2A-345CBBE32C3A}"/>
    <hyperlink ref="W74" r:id="rId514" display="Estimación Aprobada" xr:uid="{6E4DCDE0-379D-4D13-876C-6542B53397B7}"/>
    <hyperlink ref="W1011" r:id="rId515" display="Estimación Aprobada" xr:uid="{3696EF00-5B5B-4245-89A2-F14FEA385C74}"/>
    <hyperlink ref="W34" r:id="rId516" xr:uid="{8BB81746-7E0B-41FB-8F93-EA42D6511620}"/>
    <hyperlink ref="W394" r:id="rId517" display="Estimación Aprobada" xr:uid="{DFD4B02F-7F35-47D5-8DD8-976FC6B48F04}"/>
    <hyperlink ref="W866" r:id="rId518" xr:uid="{8B5436F2-7986-4158-A6C3-49AA080D5AAC}"/>
    <hyperlink ref="W679" r:id="rId519" xr:uid="{FB924D45-F39C-40FC-AE34-1E04720B3129}"/>
    <hyperlink ref="W928" r:id="rId520" xr:uid="{6E8D1751-2BA2-4A7E-947D-3C7E7DCAE479}"/>
    <hyperlink ref="W788" r:id="rId521" xr:uid="{EAB6C073-7BCE-4A5F-9154-B68B7F559AA8}"/>
    <hyperlink ref="W163" r:id="rId522" xr:uid="{31404A04-C9E2-4C9B-BD66-B41C5BFCE999}"/>
    <hyperlink ref="W62" r:id="rId523" display="Estimación Aprobada" xr:uid="{476D3A2F-CF1E-4A84-9832-083C4B356F28}"/>
    <hyperlink ref="W990" r:id="rId524" display="Estimación Aprobada" xr:uid="{51D83A68-934A-4302-AF67-D261EEDEE333}"/>
    <hyperlink ref="W497" r:id="rId525" xr:uid="{0D16C813-AB8D-4E6D-B192-4FC0B13889FB}"/>
    <hyperlink ref="W733" r:id="rId526" display="Validar Estimación Actualizada" xr:uid="{423CEFA7-6403-4549-83F9-F4270B3232CF}"/>
    <hyperlink ref="W186" r:id="rId527" xr:uid="{D622DBA6-B6BB-4124-9C3B-834D524E10B5}"/>
    <hyperlink ref="W86" r:id="rId528" xr:uid="{FBD24873-D314-4865-ACBC-3B0E8836AE64}"/>
    <hyperlink ref="W264" r:id="rId529" xr:uid="{2519210C-5DA7-4F81-B149-9C8895FBCAF3}"/>
    <hyperlink ref="W100" r:id="rId530" display="Estimación Cancelada Negocio" xr:uid="{ED259CEB-CA77-4CC9-86DA-9000334321F1}"/>
    <hyperlink ref="W831" r:id="rId531" display="Estimación Aprobada" xr:uid="{A45D3638-E1FD-480D-B629-EC6274E0BCE8}"/>
    <hyperlink ref="W571" r:id="rId532" xr:uid="{8ABA302E-E3E0-4032-B2C0-D325AF62501A}"/>
    <hyperlink ref="W458" r:id="rId533" xr:uid="{4D26488D-0F8A-4464-965F-73E4D6A226B8}"/>
    <hyperlink ref="W607" r:id="rId534" xr:uid="{EF13EC8A-6AE8-45E0-BD07-F398453C47D6}"/>
    <hyperlink ref="W857" r:id="rId535" display="Estimación Cancelada Negocio" xr:uid="{3A2795A0-3CFB-40B4-A29B-481363A08E37}"/>
    <hyperlink ref="W496" r:id="rId536" xr:uid="{11BD2923-BE67-4387-8F08-A71454930D5B}"/>
    <hyperlink ref="W429" r:id="rId537" xr:uid="{508A32A1-F608-4AAC-8186-69E621C66441}"/>
    <hyperlink ref="W222" r:id="rId538" xr:uid="{AD054974-A34B-4645-8F59-5D287D64E4F6}"/>
    <hyperlink ref="W396" r:id="rId539" display="Estimación Cancelada Negocio" xr:uid="{3F80D7CE-197E-4D67-BE74-6AF668479DE5}"/>
    <hyperlink ref="W79" r:id="rId540" display="Estimación Aprobada" xr:uid="{2C774B77-B9C9-42CD-BC82-28610A66326D}"/>
    <hyperlink ref="W14" r:id="rId541" display="Estimación Cancelada Desarrollo" xr:uid="{6880274A-CE29-4254-826C-13DA629B591E}"/>
    <hyperlink ref="W281" r:id="rId542" xr:uid="{3D7E73F6-41A2-41F3-9663-01C6551F8F5C}"/>
    <hyperlink ref="W758" r:id="rId543" display="Estimación Aprobada" xr:uid="{C34B0E51-FD33-44F0-B7B7-D899AEDC9BAA}"/>
    <hyperlink ref="W902" r:id="rId544" xr:uid="{BA2F9B78-B4E5-4CAD-95A1-F2D637C6CF64}"/>
    <hyperlink ref="W529" r:id="rId545" display="Estimación Aprobada" xr:uid="{80419C79-1B24-4EC3-A13E-DE3124A081BC}"/>
    <hyperlink ref="W872" r:id="rId546" xr:uid="{49249E8A-7CA3-4333-9EA6-CB050BF63C10}"/>
    <hyperlink ref="W322" r:id="rId547" display="Estimación Cancelada Negocio" xr:uid="{13034062-8440-4FF0-9125-B4EB461A1766}"/>
    <hyperlink ref="W892" r:id="rId548" xr:uid="{7944CF6A-47A0-4359-9DA2-4B87DB64772F}"/>
    <hyperlink ref="W631" r:id="rId549" xr:uid="{2767B7E8-9FBC-4C00-AA79-258F04B9336D}"/>
    <hyperlink ref="W255" r:id="rId550" display="Revisar Estimación Actualizada" xr:uid="{C4BF29B9-A21C-4EBC-A98D-9C4A9948EDF7}"/>
    <hyperlink ref="W1050" r:id="rId551" display="Estimación Aprobada" xr:uid="{A05C5E08-28A5-43B2-A61D-7354CABAE08A}"/>
    <hyperlink ref="W465" r:id="rId552" xr:uid="{36016C1E-D28D-46E8-9A3B-8423C4DF9017}"/>
    <hyperlink ref="W867" r:id="rId553" xr:uid="{6824B428-EAAB-40BE-A487-4ED35F0627B3}"/>
    <hyperlink ref="W506" r:id="rId554" xr:uid="{F8189142-5C75-4804-B3D2-245CA9E59861}"/>
    <hyperlink ref="W597" r:id="rId555" display="Estimación Registrada." xr:uid="{4420868A-22D6-4BE1-AD85-32267DD84174}"/>
    <hyperlink ref="W36" r:id="rId556" xr:uid="{8CC5CB58-5A5B-4BD5-8ED5-238F712BE885}"/>
    <hyperlink ref="W109" r:id="rId557" display="Estimación Aprobada" xr:uid="{7B92CF00-323C-41DB-9A26-DBB71537105A}"/>
    <hyperlink ref="W819" r:id="rId558" display="Validar Estimación" xr:uid="{CEC93451-4442-436F-824B-2018809967B7}"/>
    <hyperlink ref="W891" r:id="rId559" display="Estimación Aprobada" xr:uid="{CFFBF462-5DD8-44D7-AD47-664439520180}"/>
    <hyperlink ref="W514" r:id="rId560" xr:uid="{F29C3308-F764-467E-8019-BC1BC8EDD282}"/>
    <hyperlink ref="W641" r:id="rId561" display="Estimación Aprobada" xr:uid="{7A7C66B3-330B-4813-B9CB-845CE68A1F63}"/>
    <hyperlink ref="W17" r:id="rId562" xr:uid="{11C7E247-DB7A-47FD-81FF-9ECEDD3204B7}"/>
    <hyperlink ref="W820" r:id="rId563" xr:uid="{31D44859-12F4-4A8A-B658-4220BD548CE4}"/>
    <hyperlink ref="W229" r:id="rId564" xr:uid="{4607DBC5-8949-4D59-B7A1-F607D9F6B2C8}"/>
    <hyperlink ref="W925" r:id="rId565" display="Estimación Aprobada" xr:uid="{2C0824E2-1C2C-4CD1-B3DD-A495A491A322}"/>
    <hyperlink ref="W123" r:id="rId566" xr:uid="{1FDB95F7-98EB-4AC3-9715-9AA81DD8E1E6}"/>
    <hyperlink ref="W573" r:id="rId567" xr:uid="{ADED50F3-AEBA-438F-9BA0-7EBE9CFFC0C7}"/>
    <hyperlink ref="W966" r:id="rId568" xr:uid="{7C38BC29-4280-43E3-9FC6-7E0B3369535E}"/>
    <hyperlink ref="W215" r:id="rId569" xr:uid="{E255EBD9-E4B6-437A-ADCB-68B0032169E0}"/>
    <hyperlink ref="W176" r:id="rId570" xr:uid="{3FF9ED4F-1ACF-4573-914F-286DDA447603}"/>
    <hyperlink ref="W905" r:id="rId571" display="Estimación Aprobada" xr:uid="{377699AE-D3BA-476A-97A6-8EFD460388FE}"/>
    <hyperlink ref="W121" r:id="rId572" xr:uid="{0DD331D7-91D5-4456-A92D-C9A53C22710A}"/>
    <hyperlink ref="W482" r:id="rId573" xr:uid="{7663C0DF-DA9F-48CA-8B0A-F2EE89A70BE3}"/>
    <hyperlink ref="W553" r:id="rId574" display="Estimación Aprobada" xr:uid="{0B984BD8-5D0C-476A-BE8C-1AF2B14040F5}"/>
    <hyperlink ref="W704" r:id="rId575" xr:uid="{0701BF27-7D3D-46C9-A00C-DE71E806B5F1}"/>
    <hyperlink ref="W619" r:id="rId576" xr:uid="{FF12842D-6BAF-43F8-8A67-B672E22BC68A}"/>
    <hyperlink ref="W479" r:id="rId577" xr:uid="{D5B6DB55-6067-4E78-A267-62C737C79B9F}"/>
    <hyperlink ref="W956" r:id="rId578" xr:uid="{7E59016D-B8C9-4AA9-A48C-517EB8CC0D9D}"/>
    <hyperlink ref="W814" r:id="rId579" display="Aprobar Estimación" xr:uid="{8F0469AB-E203-4967-A654-E135E807C371}"/>
    <hyperlink ref="W787" r:id="rId580" xr:uid="{097CF613-447B-42A4-8429-D1B70486125D}"/>
    <hyperlink ref="W90" r:id="rId581" xr:uid="{0120554A-C8D8-40DE-8EED-D71E2273FA6A}"/>
    <hyperlink ref="W258" r:id="rId582" xr:uid="{07AA16A9-F546-4997-9FC4-1A6902108531}"/>
    <hyperlink ref="W1017" r:id="rId583" display="Estimación Aprobada" xr:uid="{12308A50-4BFD-4741-9093-369E81FCD565}"/>
    <hyperlink ref="W549" r:id="rId584" xr:uid="{40F2D8DA-5EF3-4F95-B0D9-3987034C60C7}"/>
    <hyperlink ref="W943" r:id="rId585" xr:uid="{0838F382-DBA6-439C-8EFF-46C9162DF416}"/>
    <hyperlink ref="W18" r:id="rId586" xr:uid="{1F0017DE-F012-4661-910F-785BFD23BD83}"/>
    <hyperlink ref="W126" r:id="rId587" display="Estimación Cancelada Negocio" xr:uid="{6C010BA9-3FE5-464E-BF00-54D0B2B40B89}"/>
    <hyperlink ref="W516" r:id="rId588" xr:uid="{E8469EE0-D098-4229-B311-735B2E1BF53F}"/>
    <hyperlink ref="W630" r:id="rId589" display="Estimación Cancelada Desarrollo" xr:uid="{DE00122F-5528-49C8-9931-6051507AD1D3}"/>
    <hyperlink ref="W832" r:id="rId590" xr:uid="{A3174D07-F293-4937-AFEE-5003B2B71B81}"/>
    <hyperlink ref="W983" r:id="rId591" display="Estimación Aprobada" xr:uid="{36C6F402-159E-46F9-8C40-0A9C9994CF35}"/>
    <hyperlink ref="W431" r:id="rId592" xr:uid="{47BEFBD8-1D41-4931-A849-F51248816B08}"/>
    <hyperlink ref="W612" r:id="rId593" xr:uid="{85BEFBFD-4D41-4B41-96A1-E1478B1933D1}"/>
    <hyperlink ref="W906" r:id="rId594" xr:uid="{F78E1CD8-4C69-4385-82E5-0E2839824D44}"/>
    <hyperlink ref="W446" r:id="rId595" xr:uid="{2EBDFB31-612A-4D84-B633-CEF993BA124E}"/>
    <hyperlink ref="W961" r:id="rId596" xr:uid="{7BB16A54-985B-4665-A913-EE3E247C08E9}"/>
    <hyperlink ref="W286" r:id="rId597" display="Estimación Aprobada" xr:uid="{C2D9CC85-5AF9-47FD-9939-25C22F1A3AD0}"/>
    <hyperlink ref="W761" r:id="rId598" display="Estimación Aprobada" xr:uid="{BDA8A3E1-776F-4CEF-BC84-7655E3E00704}"/>
    <hyperlink ref="W995" r:id="rId599" display="Estimación Aprobada" xr:uid="{AECE8248-57D4-43E7-9E5A-EC48C0132AC6}"/>
    <hyperlink ref="W374" r:id="rId600" display="Estimación Cancelada Desarrollo" xr:uid="{32E42C04-939B-49B5-8F40-FB086566228E}"/>
    <hyperlink ref="W414" r:id="rId601" xr:uid="{0BAF80B7-B139-4CE4-B0B8-740D982C03A1}"/>
    <hyperlink ref="W316" r:id="rId602" xr:uid="{9F3132DC-EB6C-44FB-BC87-7E09F9476324}"/>
    <hyperlink ref="W523" r:id="rId603" xr:uid="{876A512B-F2B3-446A-9050-49F5720BBB65}"/>
    <hyperlink ref="W353" r:id="rId604" xr:uid="{D7999056-75F6-461D-9F73-CB9B3FCA148D}"/>
    <hyperlink ref="W842" r:id="rId605" display="Estimación Aprobada" xr:uid="{DC7D5839-6905-476C-A2A3-E5FF2F8C637B}"/>
    <hyperlink ref="W1007" r:id="rId606" display="Estimación Aprobada" xr:uid="{10F5D1E5-7501-4647-A6AA-DA069B30B535}"/>
    <hyperlink ref="W633" r:id="rId607" xr:uid="{11C0C5F7-8D18-46E8-944C-7A21E33CBB99}"/>
    <hyperlink ref="W824" r:id="rId608" xr:uid="{04E2DB47-AB30-4D3D-BB91-3C140D234A7E}"/>
    <hyperlink ref="W952" r:id="rId609" xr:uid="{9580AB8C-20C9-4C5B-ACF9-0563A0EAE040}"/>
    <hyperlink ref="W746" r:id="rId610" xr:uid="{5C1A7FA0-9CE3-4D22-87CF-E0FD7CFBF859}"/>
    <hyperlink ref="W106" r:id="rId611" xr:uid="{D03B311B-377D-4D0D-8A32-B9B1C7B9D446}"/>
    <hyperlink ref="W882" r:id="rId612" xr:uid="{B2C59DA1-8DF7-4E39-989F-B5DEDE270E23}"/>
    <hyperlink ref="W883" r:id="rId613" xr:uid="{BABDB9B9-FAC3-4B56-B363-B5C0B0B98DAD}"/>
    <hyperlink ref="W58" r:id="rId614" display="Revisar Estimación" xr:uid="{63C889D5-F155-4D65-B5B1-8757FEFBEA7F}"/>
    <hyperlink ref="W965" r:id="rId615" xr:uid="{BA153189-EA63-449B-865A-74CE6F6B1DBD}"/>
    <hyperlink ref="W838" r:id="rId616" display="Estimación Aprobada" xr:uid="{DC3B2EAC-5752-4EA7-A5E6-0D5D7A13D3F5}"/>
    <hyperlink ref="W1038" r:id="rId617" display="Estimación Aprobada" xr:uid="{C3E18C49-6429-431E-9AB8-EE4404B271CB}"/>
    <hyperlink ref="W949" r:id="rId618" xr:uid="{EB49A120-92F5-442B-84C4-06CDBC4291DD}"/>
    <hyperlink ref="W313" r:id="rId619" xr:uid="{69608363-0024-4136-81D6-DB1A08B57BF6}"/>
    <hyperlink ref="W732" r:id="rId620" display="Estimación Cancelada Desarrollo" xr:uid="{F9EE3598-42B9-41C1-8552-84C058192F51}"/>
    <hyperlink ref="W224" r:id="rId621" xr:uid="{2E3B85D6-4289-46CA-995A-89ED6F42D1E3}"/>
    <hyperlink ref="W853" r:id="rId622" display="Estimación Cancelada Desarrollo" xr:uid="{AD581B0D-EB34-4847-A000-05B9BAD8CFEE}"/>
    <hyperlink ref="W880" r:id="rId623" xr:uid="{F24572A2-EEBA-4589-A2FB-C6C6BD92F3FD}"/>
    <hyperlink ref="W614" r:id="rId624" display="Estimación Cancelada Desarrollo" xr:uid="{80A69604-1668-4A1D-9429-39C6A74AB0ED}"/>
    <hyperlink ref="W591" r:id="rId625" xr:uid="{6550C880-5E99-4B47-8553-03D0627EAA11}"/>
    <hyperlink ref="W624" r:id="rId626" xr:uid="{2F93201D-A01D-4006-9E02-38BC3DB64225}"/>
    <hyperlink ref="W863" r:id="rId627" xr:uid="{A21C112E-DDB4-4CD5-92C1-CDF8B1C8E3E7}"/>
    <hyperlink ref="W570" r:id="rId628" xr:uid="{23C43F72-FF30-4777-B73B-DFCD8690EC10}"/>
    <hyperlink ref="W1070" r:id="rId629" display="Estimación Aprobada" xr:uid="{238C9A30-70AB-47DD-A2D0-9FBB94E11B9C}"/>
    <hyperlink ref="W760" r:id="rId630" xr:uid="{3A8E78DF-270B-478A-B6E6-3F43B29C613E}"/>
    <hyperlink ref="W876" r:id="rId631" xr:uid="{32C258D9-87E2-48E8-9B32-26F57BA9ED62}"/>
    <hyperlink ref="W162" r:id="rId632" display="Estimación Aprobada" xr:uid="{32EB1DDF-AC6A-4EF9-9269-81F85931634E}"/>
    <hyperlink ref="W873" r:id="rId633" xr:uid="{C6BF8B4B-99AF-4CDB-8846-C804D454F056}"/>
    <hyperlink ref="W1025" r:id="rId634" display="Estimación Aprobada" xr:uid="{5F0E7FCE-B34F-463C-A590-03B73FC329A2}"/>
    <hyperlink ref="W57" r:id="rId635" display="Aprobar Estimación" xr:uid="{ECEE6F98-6B41-4056-969B-3CE3019C4D3D}"/>
    <hyperlink ref="W587" r:id="rId636" xr:uid="{D449A9CC-2073-4789-92DF-D97C2CAD89C7}"/>
    <hyperlink ref="W98" r:id="rId637" xr:uid="{82D48B3F-33AA-4DB8-9606-31B56B863764}"/>
    <hyperlink ref="W908" r:id="rId638" xr:uid="{BF8D50D2-03D4-443D-BB8B-D513A68239B0}"/>
    <hyperlink ref="W964" r:id="rId639" xr:uid="{F8E120F5-BA46-42F9-8248-91BDBD9B1B5B}"/>
    <hyperlink ref="W888" r:id="rId640" xr:uid="{618A6F5F-32AC-4B43-BDBA-9EBCF7AC285E}"/>
    <hyperlink ref="W235" r:id="rId641" display="Estimación Aprobada" xr:uid="{BC825BC5-0D0D-4AE9-B013-8EDB840297A7}"/>
    <hyperlink ref="W475" r:id="rId642" display="Estimación Cancelada Negocio" xr:uid="{EA43C018-EB60-4040-B9D5-66E2C2D4DD7E}"/>
    <hyperlink ref="W922" r:id="rId643" xr:uid="{3E610922-A00D-4255-879C-3730D57445A1}"/>
    <hyperlink ref="W801" r:id="rId644" xr:uid="{E44CAC9C-783E-4906-AAEC-E3D8C92296D9}"/>
    <hyperlink ref="W734" r:id="rId645" xr:uid="{39AC2E83-9B82-4F80-BA58-541EA8A1543E}"/>
    <hyperlink ref="W232" r:id="rId646" xr:uid="{EFA0A332-743B-414C-9BA3-1FC332D9AAC2}"/>
    <hyperlink ref="W709" r:id="rId647" xr:uid="{D68DFE7A-45CF-4E52-A519-B922C36AC9C9}"/>
    <hyperlink ref="W454" r:id="rId648" xr:uid="{69B181B6-DC4D-4BF8-916A-5FD80CD251FC}"/>
    <hyperlink ref="W940" r:id="rId649" display="Estimación Cancelada Desarrollo" xr:uid="{BE905EF1-9A2B-4F7D-9AEF-24565FFC8073}"/>
    <hyperlink ref="W28" r:id="rId650" display="Estimación Aprobada" xr:uid="{AF6C67D9-7460-4EDC-A5B7-57C67DC92C88}"/>
    <hyperlink ref="W646" r:id="rId651" xr:uid="{8A66362C-43E3-4235-BA98-FA4590C892AC}"/>
    <hyperlink ref="W495" r:id="rId652" xr:uid="{263954FF-6BF3-485E-BDCA-ACD2CD77097F}"/>
    <hyperlink ref="W137" r:id="rId653" xr:uid="{EEDE2155-BD9D-4722-9D07-D1F34D907ED0}"/>
    <hyperlink ref="W791" r:id="rId654" display="Estimación Cancelada Negocio" xr:uid="{E8A79E84-B7C5-4E5D-9D1E-934BB8A9BA23}"/>
    <hyperlink ref="W84" r:id="rId655" xr:uid="{9E07D6A7-D080-454C-BE72-B92E914C500D}"/>
    <hyperlink ref="W555" r:id="rId656" xr:uid="{CA481229-98F3-4942-8398-5C270DD5DFD8}"/>
    <hyperlink ref="W561" r:id="rId657" display="Estimación Aprobada" xr:uid="{287817F5-5D22-42C3-9621-1E58AF045564}"/>
    <hyperlink ref="W240" r:id="rId658" xr:uid="{699060D6-6A1A-40C7-9EB1-1B16AA490F32}"/>
    <hyperlink ref="W837" r:id="rId659" xr:uid="{5B73EF7A-6201-4028-AB3A-8725F2B96BC7}"/>
    <hyperlink ref="W721" r:id="rId660" display="Estimación Cancelada Negocio" xr:uid="{415134EB-38AA-4B1D-8121-69BFFC4A1D0B}"/>
    <hyperlink ref="W459" r:id="rId661" display="Estimación Cancelada Desarrollo" xr:uid="{B98D6247-4CEF-4608-9F09-D5DA8D9FC66B}"/>
    <hyperlink ref="W982" r:id="rId662" display="Estimación Aprobada" xr:uid="{CFAAA96B-325C-4C5C-A58F-868742B860CB}"/>
    <hyperlink ref="W661" r:id="rId663" xr:uid="{E42CE149-3B0B-4947-B50B-C58E6AB8AA06}"/>
    <hyperlink ref="W216" r:id="rId664" xr:uid="{E01904E8-0BAE-42B5-8A4D-29AA35BC3DA8}"/>
    <hyperlink ref="W806" r:id="rId665" xr:uid="{08F7C3E0-1A8B-4D17-8739-3196F6179233}"/>
    <hyperlink ref="W611" r:id="rId666" xr:uid="{8111F09B-CE46-4933-B08A-5E3F1C639B98}"/>
    <hyperlink ref="W556" r:id="rId667" display="Estimación Cancelada Desarrollo" xr:uid="{DF1BCC98-4CFB-49B4-B3F8-892871782D83}"/>
    <hyperlink ref="W1012" r:id="rId668" display="Estimación Aprobada" xr:uid="{687A9BCD-9C97-42B0-8598-C5D7BC33A7DA}"/>
    <hyperlink ref="W1059" r:id="rId669" display="Estimación Aprobada" xr:uid="{A9321BC7-0058-48BF-9F92-659ADC63178C}"/>
    <hyperlink ref="W617" r:id="rId670" xr:uid="{895281EF-C6CB-4BA2-9781-36A4A63750C6}"/>
    <hyperlink ref="W740" r:id="rId671" xr:uid="{334C6C8F-C92B-44B7-881D-5D34AF839E57}"/>
    <hyperlink ref="W885" r:id="rId672" xr:uid="{F01BEE30-EC0C-4196-8255-6A06C2447D3D}"/>
    <hyperlink ref="W39" r:id="rId673" xr:uid="{D8B717D7-B8C5-471A-8592-31B4E4847DF6}"/>
    <hyperlink ref="W722" r:id="rId674" display="Gestión de Estimación" xr:uid="{B1B47B58-ECB5-4F99-B853-973659B4DADA}"/>
    <hyperlink ref="W538" r:id="rId675" xr:uid="{04732A0E-1084-4416-8C81-D7F4CEAE87A0}"/>
    <hyperlink ref="W684" r:id="rId676" xr:uid="{1F89B322-2331-4610-A7E3-67B910F45523}"/>
    <hyperlink ref="W1041" r:id="rId677" display="Estimación Aprobada" xr:uid="{D7838AD3-5F73-4858-821C-128F0E44E3C4}"/>
    <hyperlink ref="W868" r:id="rId678" display="Estimación Cancelada Desarrollo" xr:uid="{35E2A599-AF63-46DC-8D65-26A5195AF7A6}"/>
    <hyperlink ref="W138" r:id="rId679" display="Estimación Aprobada" xr:uid="{972727DE-11FD-4506-862C-DD28991782CF}"/>
    <hyperlink ref="W745" r:id="rId680" xr:uid="{A74DB93B-35FD-4BE0-8A10-F3A5BA83951E}"/>
    <hyperlink ref="W897" r:id="rId681" xr:uid="{CE7A1C13-6E2D-4069-A940-E84EB674EDE9}"/>
    <hyperlink ref="W840" r:id="rId682" xr:uid="{3AF8C97D-B8F2-4CF2-8EF9-7864EBC48C9C}"/>
    <hyperlink ref="W907" r:id="rId683" xr:uid="{46A4D0E6-3A4B-4E81-A8FE-BFF7B401D86F}"/>
    <hyperlink ref="W752" r:id="rId684" xr:uid="{C97F01FF-E999-4D5F-B43D-100A4B53BDD7}"/>
    <hyperlink ref="W572" r:id="rId685" xr:uid="{B24B147F-C4AA-4DCA-950B-162D53FFBE63}"/>
    <hyperlink ref="W1034" r:id="rId686" display="Estimación Aprobada" xr:uid="{9E2871C3-E585-46A6-8859-E88FA338CB09}"/>
    <hyperlink ref="W140" r:id="rId687" display="Estimación Aprobada" xr:uid="{3091A13C-5F80-4F8C-8FBB-DAC106E64F29}"/>
    <hyperlink ref="W238" r:id="rId688" xr:uid="{67EB98B2-AB42-4692-8A00-9A309AA60F79}"/>
    <hyperlink ref="W21" r:id="rId689" display="Estimación Aprobada" xr:uid="{AE8400BE-E9D5-4B31-8034-12F53EE7FCB9}"/>
    <hyperlink ref="W133" r:id="rId690" xr:uid="{4731B3B3-F8F0-4269-B3F0-E5720A799806}"/>
    <hyperlink ref="W714" r:id="rId691" xr:uid="{85DA577E-97E6-4C62-A56E-B64511A19540}"/>
    <hyperlink ref="W527" r:id="rId692" display="Revisar Estimación Actualizada" xr:uid="{2B9FA1EB-1E22-4DB0-B035-D7AE24BC54F9}"/>
    <hyperlink ref="W11" r:id="rId693" display="Estimación Aprobada" xr:uid="{FABB83AD-7C2D-4F8F-929B-5D976BADB627}"/>
    <hyperlink ref="W404" r:id="rId694" xr:uid="{41C61903-C44E-47C6-BA44-75C30C12642A}"/>
    <hyperlink ref="W150" r:id="rId695" display="Estimación Aprobada" xr:uid="{75F6F020-1F95-4B97-8558-ED3D5AFA660A}"/>
    <hyperlink ref="W616" r:id="rId696" display="Estimación Aprobada" xr:uid="{E3278C51-30B8-4233-8FF5-7A70E232AF18}"/>
    <hyperlink ref="W37" r:id="rId697" display="Estimación Cancelada Desarrollo" xr:uid="{6072626E-2D71-4F7B-9B03-5191C38F2A24}"/>
    <hyperlink ref="W665" r:id="rId698" display="Gestión de Estimación" xr:uid="{BFB92C3A-3714-4306-933C-61DE9FB4A95D}"/>
    <hyperlink ref="W541" r:id="rId699" xr:uid="{F269ECE0-EA90-4FB7-B828-080DBFBC1F42}"/>
    <hyperlink ref="W72" r:id="rId700" xr:uid="{85C3D873-56EE-45BF-9BC7-99E3263589FD}"/>
    <hyperlink ref="W199" r:id="rId701" display="Estimación Cancelada Desarrollo" xr:uid="{6CB6DAAA-DEFF-48DD-A40E-9123CCFD877D}"/>
    <hyperlink ref="W670" r:id="rId702" xr:uid="{93E46B73-8B05-4356-A188-C5423DDAAADB}"/>
    <hyperlink ref="W662" r:id="rId703" xr:uid="{FCC7B73E-5459-44F7-B557-62A6CB33949A}"/>
    <hyperlink ref="W175" r:id="rId704" xr:uid="{219CEFDF-38D5-46D8-BED8-0A18134B1780}"/>
    <hyperlink ref="W223" r:id="rId705" xr:uid="{C2BF4802-7611-466C-B8BC-29125D60EFBB}"/>
    <hyperlink ref="W557" r:id="rId706" xr:uid="{26B3EA0F-0593-4BEA-90CB-8FFCE0C8A53B}"/>
    <hyperlink ref="W1020" r:id="rId707" display="Estimación Aprobada" xr:uid="{2C74EB90-2FBC-4DA3-80E4-368B19393D47}"/>
    <hyperlink ref="W25" r:id="rId708" xr:uid="{B041798A-5F87-4A14-9B01-8CB25588E5C3}"/>
    <hyperlink ref="W677" r:id="rId709" xr:uid="{AF17B880-1863-430C-B5DA-EA9E61EE725A}"/>
    <hyperlink ref="W879" r:id="rId710" xr:uid="{B477BEF5-9B66-421E-8FF4-5A6C5EFADAAE}"/>
    <hyperlink ref="W613" r:id="rId711" display="Revisar Estimación" xr:uid="{18E60620-D864-4412-8B17-A1055E94101C}"/>
    <hyperlink ref="W1006" r:id="rId712" display="Estimación Aprobada" xr:uid="{CE9EC221-88AD-4C9B-80F7-36672956C414}"/>
    <hyperlink ref="W540" r:id="rId713" xr:uid="{7E69500D-255A-4BC5-A6D0-234CB226601B}"/>
    <hyperlink ref="W738" r:id="rId714" xr:uid="{0986DE82-977F-41D5-B13E-85973596BD29}"/>
    <hyperlink ref="W774" r:id="rId715" xr:uid="{1B215ECF-704B-4E77-B43E-0CE595C725A5}"/>
    <hyperlink ref="W134" r:id="rId716" xr:uid="{DDC30F6E-1E7B-4C58-92C2-B45AA49124E6}"/>
    <hyperlink ref="W595" r:id="rId717" xr:uid="{619A97A7-9420-4E77-830F-7E016C3D2573}"/>
    <hyperlink ref="W648" r:id="rId718" display="Estimación Aprobada" xr:uid="{EA83A15D-F9CA-49F3-9595-096463EC924F}"/>
    <hyperlink ref="W384" r:id="rId719" xr:uid="{8A8782C4-E73B-4D9F-9BAD-95BD0B815A05}"/>
    <hyperlink ref="W256" r:id="rId720" display="Estimación Aprobada" xr:uid="{03D3E1F5-5D3E-460C-846E-FCA97DD67F81}"/>
    <hyperlink ref="W973" r:id="rId721" display="Estimación Cancelada Desarrollo" xr:uid="{A24466ED-BABC-4A06-BEB3-BDDBA3D7D864}"/>
    <hyperlink ref="W567" r:id="rId722" xr:uid="{6911375F-C8C6-42E8-A8F3-053A179AFCB9}"/>
    <hyperlink ref="W42" r:id="rId723" xr:uid="{02BE2BF8-1672-48B9-9620-E6E74A2BF4EE}"/>
    <hyperlink ref="W112" r:id="rId724" display="Estimación Aprobada" xr:uid="{0434190B-BF5C-4D40-A936-3EB1D6A1377C}"/>
    <hyperlink ref="W821" r:id="rId725" display="Estimación Cancelada Negocio" xr:uid="{88040863-5429-4AE5-925C-36D43338BEE3}"/>
    <hyperlink ref="W691" r:id="rId726" xr:uid="{046F3036-C80E-459A-ADF9-362DD626A558}"/>
    <hyperlink ref="W526" r:id="rId727" xr:uid="{D96E492E-87B1-49EA-9075-709CCB7979C9}"/>
    <hyperlink ref="W488" r:id="rId728" xr:uid="{C0743D60-313D-4951-BA43-7E2C2FD3723B}"/>
    <hyperlink ref="W257" r:id="rId729" xr:uid="{5CF10FE5-41D9-4B5F-876C-77DEFF42F546}"/>
    <hyperlink ref="W45" r:id="rId730" xr:uid="{A8E1B662-9E37-43BF-A27D-4CD37EAEE12C}"/>
    <hyperlink ref="W309" r:id="rId731" xr:uid="{70EAB6FD-DED3-4450-B783-2E016A02D764}"/>
    <hyperlink ref="W864" r:id="rId732" xr:uid="{1DF1D0A9-B991-4F70-A1A2-E7901CA11D48}"/>
    <hyperlink ref="W672" r:id="rId733" display="Estimación Aprobada" xr:uid="{CE1FAF86-238B-48BD-B709-02DB1BD6214F}"/>
    <hyperlink ref="W804" r:id="rId734" xr:uid="{F7864738-1409-4B29-9724-BC334A5BF945}"/>
    <hyperlink ref="W451" r:id="rId735" xr:uid="{460453AD-EB87-4A07-968D-C5A77166D5EE}"/>
    <hyperlink ref="W249" r:id="rId736" display="Estimación Aprobada" xr:uid="{72B91A90-55F9-40B1-9F93-A2935DD91434}"/>
    <hyperlink ref="W725" r:id="rId737" display="Estimación Cancelada Desarrollo" xr:uid="{75462024-07BA-4899-922A-22D456E95F1B}"/>
    <hyperlink ref="W1003" r:id="rId738" display="Estimación Aprobada" xr:uid="{77877CFE-BF11-4E91-95F0-AF3CFF68A51A}"/>
    <hyperlink ref="W89" r:id="rId739" display="Estimación Aprobada" xr:uid="{0DC8B4D7-71A8-42F4-9570-B3F02A9DE33B}"/>
    <hyperlink ref="W409" r:id="rId740" xr:uid="{36DD4107-AD5A-4AFC-A66C-2780FDC1E7E2}"/>
    <hyperlink ref="W860" r:id="rId741" xr:uid="{602F73FE-1969-4CA7-B004-151C41521381}"/>
    <hyperlink ref="W1022" r:id="rId742" display="Estimación Cancelada Desarrollo" xr:uid="{2D079F72-B3BE-4441-AD8F-01D351E08314}"/>
    <hyperlink ref="W76" r:id="rId743" display="Estimación Aprobada" xr:uid="{BAAEE553-4D96-4584-B669-3F0E2E390A07}"/>
    <hyperlink ref="W912" r:id="rId744" xr:uid="{42FDA276-D374-4766-8263-E612EB439ED4}"/>
    <hyperlink ref="W166" r:id="rId745" xr:uid="{0F273F0E-EF2D-4E3E-A3C4-D4AF8697393C}"/>
    <hyperlink ref="W773" r:id="rId746" display="Estimación Aprobada" xr:uid="{754EBA8D-6664-47F2-92E5-B7DE748EA9ED}"/>
    <hyperlink ref="W208" r:id="rId747" xr:uid="{347AC7D3-D535-405E-B147-7B57B8A87DA7}"/>
    <hyperlink ref="W147" r:id="rId748" xr:uid="{7779F0DA-8D65-40D6-B461-F51CD3E3D100}"/>
    <hyperlink ref="W920" r:id="rId749" xr:uid="{B7A23F5D-B897-42F7-A7AE-B4E9A1F5A672}"/>
    <hyperlink ref="W781" r:id="rId750" xr:uid="{06B633C6-4AF0-4073-A3CE-5D79818C055F}"/>
    <hyperlink ref="W1005" r:id="rId751" display="Estimación Registrada." xr:uid="{6AE45B68-B60B-4D9F-B58F-77DBB56B65A0}"/>
    <hyperlink ref="W923" r:id="rId752" xr:uid="{08265C6F-0BB6-489C-ABCF-29C79B4FBF8E}"/>
    <hyperlink ref="W726" r:id="rId753" xr:uid="{7D3F76D6-9D19-4DD6-8D61-400000485600}"/>
    <hyperlink ref="W710" r:id="rId754" xr:uid="{4EC8B6B8-0907-4851-B04C-B9238D199C8F}"/>
    <hyperlink ref="W213" r:id="rId755" xr:uid="{9C906BB0-1EBE-4EBB-8094-AEA339A33236}"/>
    <hyperlink ref="W457" r:id="rId756" display="Estimación Aprobada" xr:uid="{9C83DAB0-24E2-4557-991C-7D687819D7DA}"/>
    <hyperlink ref="W77" r:id="rId757" display="Estimación Cancelada Desarrollo" xr:uid="{6B038B82-42E2-4AC4-A7B5-0F2708369C21}"/>
    <hyperlink ref="W1058" r:id="rId758" display="Estimación Aprobada" xr:uid="{18BC1246-D4EC-4FB6-B532-CF0A96ECC169}"/>
    <hyperlink ref="W674" r:id="rId759" xr:uid="{95CE3701-5B83-4944-91C3-1A0394BF66FF}"/>
    <hyperlink ref="W962" r:id="rId760" display="Estimación Aprobada" xr:uid="{3289D3E8-A20B-4B6E-945A-A5F5841DA17B}"/>
    <hyperlink ref="W566" r:id="rId761" xr:uid="{3CBD00AD-5A9E-4E7F-95B0-963DE49CD3CB}"/>
    <hyperlink ref="W1009" r:id="rId762" display="Estimación Aprobada" xr:uid="{A974791B-E3F4-453F-BCBB-3F0AB8FFDACA}"/>
    <hyperlink ref="W730" r:id="rId763" xr:uid="{AECBE68A-25BD-45E7-A2B7-45F0AEE48846}"/>
    <hyperlink ref="W953" r:id="rId764" xr:uid="{A24BC845-AAAE-4AB4-929F-A1B76035BBD4}"/>
    <hyperlink ref="W911" r:id="rId765" xr:uid="{451E030D-2E12-4B18-8DB0-DBDEF8F2F90E}"/>
    <hyperlink ref="W562" r:id="rId766" xr:uid="{5FE86A4D-3EA3-406A-AF38-4B3C28CED946}"/>
    <hyperlink ref="W537" r:id="rId767" xr:uid="{0EC187B7-770D-479C-9336-8080F1DB4923}"/>
    <hyperlink ref="W149" r:id="rId768" display="Estimación Cancelada Desarrollo" xr:uid="{A6B27FA8-957E-463E-A480-910C8385F49B}"/>
    <hyperlink ref="W664" r:id="rId769" xr:uid="{E44D8F69-D936-4699-839E-68692453AF78}"/>
    <hyperlink ref="W102" r:id="rId770" xr:uid="{1CDF9698-0D00-4F4D-915F-AAAC8D0822F6}"/>
    <hyperlink ref="W979" r:id="rId771" xr:uid="{BEEB3AD6-78B3-4D8A-89AA-B81620D24820}"/>
    <hyperlink ref="W167" r:id="rId772" display="Estimación Aprobada" xr:uid="{5DEE9550-939F-401E-A67C-6B51F8C0478E}"/>
    <hyperlink ref="W659" r:id="rId773" xr:uid="{AFE756B0-59FE-4924-B7AB-202DEC56C5C6}"/>
    <hyperlink ref="W276" r:id="rId774" display="Estimación Aprobada" xr:uid="{9255DB39-728A-4786-82E8-7D81FFC7D2C5}"/>
    <hyperlink ref="W376" r:id="rId775" xr:uid="{72F7BB19-252A-40B4-AE24-4FFADBE06EAE}"/>
    <hyperlink ref="W116" r:id="rId776" xr:uid="{D60A0153-5E82-43BA-9F7B-A960173BEBFF}"/>
    <hyperlink ref="W1019" r:id="rId777" display="Estimación Aprobada" xr:uid="{53DD8151-B343-487F-8819-12C17EAD44A7}"/>
    <hyperlink ref="W206" r:id="rId778" xr:uid="{05CD3667-138B-4491-9435-7393703E0770}"/>
    <hyperlink ref="W426" r:id="rId779" xr:uid="{313ACE99-1E64-462E-9835-C05246A3ED79}"/>
    <hyperlink ref="W988" r:id="rId780" display="Estimación Cancelada Desarrollo" xr:uid="{A27E41D8-77B8-4D68-AEBD-EB6E1EE4B2B9}"/>
    <hyperlink ref="W763" r:id="rId781" xr:uid="{D559AC60-1142-44E3-A9E6-EDD72C509010}"/>
    <hyperlink ref="W158" r:id="rId782" display="Estimación Aprobada" xr:uid="{69A9A23C-0A1D-4368-B7E9-2C1865B49DB5}"/>
    <hyperlink ref="W41" r:id="rId783" xr:uid="{0DB9A652-3229-4F65-AFCE-6292C048A4FD}"/>
    <hyperlink ref="W886" r:id="rId784" display="Estimación Cancelada Negocio" xr:uid="{31EBC110-5227-4184-80DD-6A81BA9472A4}"/>
    <hyperlink ref="W262" r:id="rId785" xr:uid="{2AB1D8A4-300E-4F56-BA83-7B84686035ED}"/>
    <hyperlink ref="W1065" r:id="rId786" display="Estimación Aprobada" xr:uid="{99885568-07BC-4E50-9355-28480F73D135}"/>
    <hyperlink ref="W934" r:id="rId787" display="Estimación Registrada." xr:uid="{C3488D87-AC87-4745-B92B-FEC1315333CE}"/>
    <hyperlink ref="W448" r:id="rId788" display="Estimación Cancelada Negocio" xr:uid="{4BAACD2B-1563-4B3E-937C-D2BF7EF16A28}"/>
    <hyperlink ref="W959" r:id="rId789" xr:uid="{0EB70E0A-35A1-4B04-998F-93EEB13DA13C}"/>
    <hyperlink ref="W1042" r:id="rId790" display="Revisar Estimación" xr:uid="{9D8CA86C-FB7F-4E88-9403-4FAE62587FC6}"/>
    <hyperlink ref="W759" r:id="rId791" xr:uid="{BF9E4A81-815B-425F-AC6D-F01F7FF605E2}"/>
    <hyperlink ref="W501" r:id="rId792" xr:uid="{A30DF9C0-5791-41BA-9DB7-D99E0BF88715}"/>
    <hyperlink ref="W391" r:id="rId793" display="Estimación Cancelada Desarrollo" xr:uid="{B5FB0624-6BF3-478F-A0BF-770D28A33AB4}"/>
    <hyperlink ref="W884" r:id="rId794" display="Estimación Cancelada Desarrollo" xr:uid="{AAFAE7A5-C836-4A8C-829C-3D7380454833}"/>
    <hyperlink ref="W904" r:id="rId795" display="Estimación Cancelada Desarrollo" xr:uid="{298FAA7F-8210-489F-925C-21EC4E7289B1}"/>
    <hyperlink ref="W622" r:id="rId796" display="Estimación Cancelada Desarrollo" xr:uid="{BE7F8EEE-0A4B-454C-BB4B-5DE8DCF0C7D4}"/>
    <hyperlink ref="W813" r:id="rId797" display="Estimación Cancelada Desarrollo" xr:uid="{BCBD91FD-4238-4E14-8745-8FDDB9ACF6A9}"/>
    <hyperlink ref="W898" r:id="rId798" display="Estimación Cancelada Desarrollo" xr:uid="{30A2F3A4-0C3A-47E0-934F-808D0E743430}"/>
    <hyperlink ref="W1052" r:id="rId799" display="Estimación Cancelada Desarrollo" xr:uid="{97B786E5-994F-4B27-99C2-D86F7AF28F35}"/>
    <hyperlink ref="W1057" r:id="rId800" display="Estimación Aprobada" xr:uid="{BA9C60FB-E3AF-4572-98FF-522264AFD15D}"/>
    <hyperlink ref="W731" r:id="rId801" display="Estimación Aprobada" xr:uid="{6DAF56D2-CB0B-4D2E-848F-6887A13951E2}"/>
    <hyperlink ref="W525" r:id="rId802" xr:uid="{5CA5B4F0-51F5-4D76-9D29-FACE78036D50}"/>
    <hyperlink ref="W845" r:id="rId803" xr:uid="{DEC3221C-A31A-4777-ABD9-CDD74E180226}"/>
    <hyperlink ref="W682" r:id="rId804" xr:uid="{E5EC7273-9686-4DA6-8C4E-B401A9DB2FB7}"/>
    <hyperlink ref="W1064" r:id="rId805" display="Estimación Aprobada" xr:uid="{94BEEB81-20A2-4322-9326-D2D0112C8B3F}"/>
    <hyperlink ref="W234" r:id="rId806" display="Observación a Estimación" xr:uid="{2D072060-0ABF-48B2-852B-F65454F5B0A6}"/>
    <hyperlink ref="W96" r:id="rId807" xr:uid="{7378EC48-EAD0-47B6-8E4B-007D95599CCE}"/>
    <hyperlink ref="W776" r:id="rId808" xr:uid="{95E611BB-2911-4473-936C-8D4DC985EDDE}"/>
    <hyperlink ref="W189" r:id="rId809" xr:uid="{CFCB4CAA-4762-4903-918E-D3B6287DCA9F}"/>
    <hyperlink ref="W1018" r:id="rId810" display="Estimación Cancelada Desarrollo" xr:uid="{23F6AF54-96A5-4F95-93EC-135838B42E43}"/>
    <hyperlink ref="W85" r:id="rId811" display="Estimación Cancelada Desarrollo" xr:uid="{A47FC0B2-226A-4200-86DC-A17438CD2617}"/>
    <hyperlink ref="W354" r:id="rId812" xr:uid="{887A3B3A-FC85-4744-80CA-13C9820F4822}"/>
    <hyperlink ref="W751" r:id="rId813" xr:uid="{84846CE2-6FA4-443E-B9AB-68FC7BD1F000}"/>
    <hyperlink ref="W651" r:id="rId814" xr:uid="{B70F8DA9-20B8-4F54-9B65-317F82B998F1}"/>
    <hyperlink ref="W618" r:id="rId815" xr:uid="{CE36143F-53A5-4FE9-903B-99CE133129DE}"/>
    <hyperlink ref="W349" r:id="rId816" display="Estimación Cancelada Desarrollo" xr:uid="{96FD001C-8683-49A9-86CC-AFFAB29A6D79}"/>
    <hyperlink ref="W244" r:id="rId817" display="Estimación Aprobada" xr:uid="{47181559-134C-4B42-93A6-F8E13578BBDF}"/>
    <hyperlink ref="W303" r:id="rId818" xr:uid="{865BB763-6057-47A0-8B17-7AAC6B62649A}"/>
    <hyperlink ref="W584" r:id="rId819" xr:uid="{53FC7C64-6418-48A7-95F6-89057361B748}"/>
    <hyperlink ref="W481" r:id="rId820" xr:uid="{F39D941D-10A3-42C8-BC80-C6BD23EE2573}"/>
    <hyperlink ref="W13" r:id="rId821" display="Estimación Aprobada" xr:uid="{83E7D04B-3450-4DF4-897C-E854C06BDED5}"/>
    <hyperlink ref="W1048" r:id="rId822" display="Estimación Aprobada" xr:uid="{C62E6EB2-DBC4-46C6-A883-8C16E5B3D336}"/>
    <hyperlink ref="W407" r:id="rId823" display="Estimación Cancelada Negocio" xr:uid="{50DF2362-38A8-4244-A3DC-63A74F04F590}"/>
    <hyperlink ref="W715" r:id="rId824" xr:uid="{2520A5C8-9F5B-43A1-A4EF-F7313C9A1042}"/>
    <hyperlink ref="W283" r:id="rId825" display="Estimación Cancelada Negocio" xr:uid="{CF68E25F-0AEC-4481-8D2F-75F6C574B9F1}"/>
    <hyperlink ref="W716" r:id="rId826" display="Revisar Estimación Actualizada" xr:uid="{47B335F1-ADE2-439A-B3AA-6EDB346B9B34}"/>
    <hyperlink ref="W909" r:id="rId827" xr:uid="{A3001900-3E53-4ECE-9F9C-7F34AACA482B}"/>
    <hyperlink ref="W967" r:id="rId828" display="Estimación Cancelada Desarrollo" xr:uid="{52A5E0D1-7F63-4923-A806-A21C2A369D9B}"/>
    <hyperlink ref="W362" r:id="rId829" xr:uid="{5FA07718-9DFA-4FE7-921F-42D9C8F5873B}"/>
    <hyperlink ref="W373" r:id="rId830" xr:uid="{DC8432E0-2FDE-41E4-A4B7-8881B7D312A5}"/>
    <hyperlink ref="W977" r:id="rId831" display="Observación a Estimación" xr:uid="{8384D905-0D18-45BE-957B-4316F10CA561}"/>
    <hyperlink ref="W1014" r:id="rId832" display="Estimación Aprobada" xr:uid="{E6238D3D-2325-4068-9959-031EFCBC73CE}"/>
    <hyperlink ref="W1033" r:id="rId833" display="Validar Estimación" xr:uid="{BDCFAD8D-771B-46C8-BF39-942468C52E04}"/>
    <hyperlink ref="W242" r:id="rId834" xr:uid="{3CD2CE15-40AC-425E-BD12-913AAFB6FBFA}"/>
    <hyperlink ref="W524" r:id="rId835" display="Estimación Aprobada" xr:uid="{255FE427-DB08-470F-9CB2-34D6A7CB4234}"/>
    <hyperlink ref="W402" r:id="rId836" xr:uid="{ED7E3D94-331A-4433-871D-C5FFF4AD7B60}"/>
    <hyperlink ref="W671" r:id="rId837" display="Observación a Estimación" xr:uid="{5BB0D2D6-AC10-4518-86B7-3100513B7BCF}"/>
    <hyperlink ref="W399" r:id="rId838" xr:uid="{298C12B2-DB39-4961-B1D3-CC7F8DDDF9C8}"/>
    <hyperlink ref="W341" r:id="rId839" xr:uid="{A43DE44D-ED10-467A-83FD-489F7E44CB4A}"/>
    <hyperlink ref="W151" r:id="rId840" display="Gestión de Estimación" xr:uid="{9E93868A-8BD7-490C-8716-E06C22A0D346}"/>
    <hyperlink ref="W970" r:id="rId841" display="Estimación Cancelada Desarrollo" xr:uid="{CDA6F9BA-220F-4C6F-8A9C-E5528F6BF2A8}"/>
    <hyperlink ref="W92" r:id="rId842" xr:uid="{9B4F572C-844E-4CDD-92E0-63D998D12B09}"/>
    <hyperlink ref="W893" r:id="rId843" xr:uid="{2A264B67-7CB8-4FF6-B502-DA40150689D4}"/>
    <hyperlink ref="W1067" r:id="rId844" display="Estimación Aprobada" xr:uid="{0AD988E1-7EC4-4E07-AC8A-296AFD7CD9EC}"/>
    <hyperlink ref="W1023" r:id="rId845" display="Estimación Aprobada" xr:uid="{43AC7606-B39A-4774-86A7-002BD54AA151}"/>
    <hyperlink ref="W317" r:id="rId846" display="Estimación Aprobada" xr:uid="{07621076-EBAE-47CF-81FA-F717311D1FD7}"/>
    <hyperlink ref="W428" r:id="rId847" xr:uid="{062B9D04-ECC0-465B-A6CA-C0285913DA0B}"/>
    <hyperlink ref="W944" r:id="rId848" display="Estimación Aprobada" xr:uid="{01CC83AC-6F6D-4F42-8E44-CFAAE6A62FF1}"/>
    <hyperlink ref="W849" r:id="rId849" xr:uid="{AD4663C3-F430-4A04-A09A-81FF73BFD1C0}"/>
    <hyperlink ref="W1004" r:id="rId850" display="Estimación Aprobada" xr:uid="{D186ADA3-F12C-4E80-9120-B4B1F7316808}"/>
    <hyperlink ref="W809" r:id="rId851" display="Estimación Cancelada Desarrollo" xr:uid="{45703E49-29A4-4E48-8A89-85415522A353}"/>
    <hyperlink ref="W649" r:id="rId852" display="Estimación Cancelada Desarrollo" xr:uid="{7709B6FC-8B7A-4447-B60D-CF2CEA4C5DDC}"/>
    <hyperlink ref="W700" r:id="rId853" xr:uid="{D74D8B47-9328-44EA-B908-7577E25239B4}"/>
    <hyperlink ref="W390" r:id="rId854" xr:uid="{BD59EC49-5C0E-46A7-8C6B-167B4C53AF2C}"/>
    <hyperlink ref="W899" r:id="rId855" display="Estimación Aprobada" xr:uid="{0F118B25-FB97-46C3-BAD2-B7CDDDD3C364}"/>
    <hyperlink ref="W954" r:id="rId856" xr:uid="{1AEE8ED3-1716-47A7-AA6C-359FBF545AB8}"/>
    <hyperlink ref="W172" r:id="rId857" display="Revisar Estimación Actualizada" xr:uid="{821AD906-B204-4C31-B640-F2C4092109CB}"/>
    <hyperlink ref="W66" r:id="rId858" xr:uid="{E9E78737-20B6-401E-A2C1-F028FD85A691}"/>
    <hyperlink ref="W342" r:id="rId859" xr:uid="{23C6FD0C-0456-40B5-A24F-8965EAD821AB}"/>
    <hyperlink ref="W397" r:id="rId860" xr:uid="{7D208502-6985-4679-90D2-73638B3315D2}"/>
    <hyperlink ref="W719" r:id="rId861" xr:uid="{81CE6681-1FDF-4F45-8251-A100C439815C}"/>
    <hyperlink ref="W365" r:id="rId862" xr:uid="{877E6CFD-111C-4003-B8F3-FDB2469F5332}"/>
    <hyperlink ref="W471" r:id="rId863" xr:uid="{808A5552-A54E-4FEB-8DCD-95F0C1389609}"/>
    <hyperlink ref="W606" r:id="rId864" display="Estimación Registrada." xr:uid="{F2173AC1-95DB-42AD-BFC9-CEA17A9EE415}"/>
    <hyperlink ref="W75" r:id="rId865" display="Estimación Aprobada" xr:uid="{0B690AA1-2469-443C-9E3D-B6A483FC7285}"/>
    <hyperlink ref="W246" r:id="rId866" xr:uid="{539E4EEB-147F-43FE-8CA3-E4CDF17676BB}"/>
    <hyperlink ref="W519" r:id="rId867" xr:uid="{523FCB13-CC81-489D-ADA8-A5B0D813F8BB}"/>
    <hyperlink ref="W600" r:id="rId868" display="Revisar Estimación" xr:uid="{903BC01D-A891-4D4A-8710-46319DBDBB3E}"/>
    <hyperlink ref="W1024" r:id="rId869" display="Estimación Aprobada" xr:uid="{8F14F75B-5982-43E8-8EC7-6E8889B3C75A}"/>
    <hyperlink ref="W996" r:id="rId870" display="Estimación Cancelada Desarrollo" xr:uid="{72DE519F-6E4A-4158-B3E1-19261EA07978}"/>
    <hyperlink ref="W343" r:id="rId871" xr:uid="{2FF218D8-567E-4B9E-B606-3E2048512EA4}"/>
    <hyperlink ref="W910" r:id="rId872" xr:uid="{A3B23C6E-7D1E-4724-947D-96DD386BF5D9}"/>
    <hyperlink ref="W387" r:id="rId873" xr:uid="{E025862C-89E8-4D9B-8F08-4B29C8FC710B}"/>
    <hyperlink ref="W153" r:id="rId874" xr:uid="{5AA89505-6FAC-438B-A202-CF15BCA7B012}"/>
    <hyperlink ref="W99" r:id="rId875" xr:uid="{807A9317-B514-4142-9EEC-7C1DDFBFAEB7}"/>
    <hyperlink ref="W675" r:id="rId876" display="Estimación Aprobada" xr:uid="{2782F3EF-F3FF-46B4-A862-9CAA5ABAF331}"/>
    <hyperlink ref="W756" r:id="rId877" xr:uid="{DECD2A63-B90B-4C08-B039-0D47511D0E53}"/>
    <hyperlink ref="W598" r:id="rId878" display="Estimación Aprobada" xr:uid="{D38220D3-684B-4C2A-83A9-C90978B0DEF4}"/>
    <hyperlink ref="W955" r:id="rId879" xr:uid="{AC69DD44-2EAB-4DD3-BD53-D75AC2A5F7B2}"/>
    <hyperlink ref="W657" r:id="rId880" xr:uid="{02F108CA-79DD-474C-ABDF-CB917C14A053}"/>
    <hyperlink ref="W647" r:id="rId881" xr:uid="{60F4855A-4F55-4011-9159-A088FB5F4ECD}"/>
    <hyperlink ref="W711" r:id="rId882" display="Estimación Aprobada" xr:uid="{C8A74653-250F-4393-AE15-E18422194FB2}"/>
    <hyperlink ref="W1029" r:id="rId883" display="Estimación Aprobada" xr:uid="{643913C0-9926-4369-B1FE-975B6DAC7E4C}"/>
    <hyperlink ref="W405" r:id="rId884" xr:uid="{178D1FDA-89A8-46B2-85E6-EF4F776018CC}"/>
    <hyperlink ref="W543" r:id="rId885" xr:uid="{721D56B3-3953-4B9D-95A5-6DCF5CC556DD}"/>
    <hyperlink ref="W993" r:id="rId886" display="Validar Estimación Actualizada" xr:uid="{CCB48355-DBA6-4E08-A04E-C08CB9B5C1B0}"/>
    <hyperlink ref="W914" r:id="rId887" xr:uid="{D54034AC-E643-4DCD-B7E3-273539496053}"/>
    <hyperlink ref="W968" r:id="rId888" xr:uid="{6BFE4E9C-4482-45F4-96D0-5DFEEF3C8979}"/>
    <hyperlink ref="W602" r:id="rId889" xr:uid="{2DA09778-699E-443A-8E6C-2335BFF951FE}"/>
    <hyperlink ref="W26" r:id="rId890" xr:uid="{D4D321A2-E6F3-4A0B-BAAA-EF7CFAD6F85A}"/>
    <hyperlink ref="W692" r:id="rId891" xr:uid="{C43CE87A-61DE-4486-A60E-127FB90E6A46}"/>
    <hyperlink ref="W825" r:id="rId892" display="Estimación Aprobada" xr:uid="{EDBF9A5D-CBF3-4DBB-86E5-6CBC87F0A3C0}"/>
    <hyperlink ref="W834" r:id="rId893" xr:uid="{2A24FB62-7215-4257-8394-DC22D551E2F4}"/>
    <hyperlink ref="W890" r:id="rId894" xr:uid="{BE0702B6-4BC3-4130-A14F-07DFAA1C457C}"/>
    <hyperlink ref="W1056" r:id="rId895" display="Estimación Aprobada" xr:uid="{1F948200-C0F5-48CF-873F-5474F641FA7E}"/>
    <hyperlink ref="W228" r:id="rId896" display="Revisar Estimación" xr:uid="{655CA6BA-5C48-4AD6-9C43-7EBC910E6D07}"/>
    <hyperlink ref="W919" r:id="rId897" display="Gestión de Estimación" xr:uid="{922428C1-473A-4916-A0D1-1EF7444EB5AC}"/>
    <hyperlink ref="W997" r:id="rId898" display="Estimación Aprobada" xr:uid="{C93815AA-8E4E-4897-A483-60ACB0B3895E}"/>
    <hyperlink ref="W47" r:id="rId899" display="Estimación Aprobada" xr:uid="{42999AB6-17D9-4081-99ED-28A600985B8A}"/>
    <hyperlink ref="W808" r:id="rId900" xr:uid="{F7D394C7-427E-44BF-B919-4B09593E0378}"/>
    <hyperlink ref="W811" r:id="rId901" display="Estimación Cancelada Desarrollo" xr:uid="{25E4870B-5814-4CFA-A7D4-7A815328F056}"/>
    <hyperlink ref="W610" r:id="rId902" xr:uid="{CB11FEAB-8CCA-44F0-816B-3E37D3AAC085}"/>
    <hyperlink ref="W263" r:id="rId903" xr:uid="{90779BC4-48A8-4FF9-9634-2560BFB67F91}"/>
    <hyperlink ref="W822" r:id="rId904" xr:uid="{EF35B783-58C3-4319-88DB-4943073B4B8E}"/>
    <hyperlink ref="W23" r:id="rId905" xr:uid="{FA29AC43-56E7-4478-B358-08ABF9989195}"/>
    <hyperlink ref="W645" r:id="rId906" xr:uid="{3D52CEAB-3F84-44B2-AFA4-76F6EDCBB62F}"/>
    <hyperlink ref="W998" r:id="rId907" display="Estimación Cancelada Negocio" xr:uid="{BDEB9789-AAA4-41E6-88D8-BA15C6832388}"/>
    <hyperlink ref="W502" r:id="rId908" xr:uid="{DB614536-71E6-4599-8BEB-E41FA015CB3E}"/>
    <hyperlink ref="W1054" r:id="rId909" display="Estimación Aprobada" xr:uid="{1AE0CF71-047A-4F92-9604-AB00276C8627}"/>
    <hyperlink ref="W200" r:id="rId910" xr:uid="{0D370A09-47E6-4CC2-8912-3C3E8DB398C0}"/>
    <hyperlink ref="W794" r:id="rId911" xr:uid="{712C57A1-8742-47D5-91D9-BCD2B23320CA}"/>
    <hyperlink ref="W784" r:id="rId912" display="Estimación Aprobada" xr:uid="{AAD0CC7D-14FC-452C-B983-FA2A23382A93}"/>
    <hyperlink ref="W958" r:id="rId913" xr:uid="{C7D717E7-AA19-4E4C-8AB5-03EA8AB49BE0}"/>
    <hyperlink ref="W490" r:id="rId914" xr:uid="{E53667EC-1C22-40E7-AC49-472B1F849204}"/>
    <hyperlink ref="W770" r:id="rId915" display="Estimación Aprobada" xr:uid="{348A06B8-A367-4896-B4E9-69B810844B4A}"/>
    <hyperlink ref="W298" r:id="rId916" display="Observación a Estimación" xr:uid="{E78BA046-4B98-46E7-BC5C-B3A372C3B4CD}"/>
    <hyperlink ref="W71" r:id="rId917" display="Observación a Estimación" xr:uid="{D63F8020-8D02-4DDD-B9D2-1551BE726207}"/>
    <hyperlink ref="W948" r:id="rId918" xr:uid="{C2B7D9ED-37B2-44A8-A2E8-393349329AB6}"/>
    <hyperlink ref="W889" r:id="rId919" xr:uid="{742CB611-B96E-4CC1-A10C-C91FDBC8F9FB}"/>
    <hyperlink ref="W743" r:id="rId920" xr:uid="{45C53B13-47ED-4718-A8E9-79F10377BAC1}"/>
    <hyperlink ref="W805" r:id="rId921" xr:uid="{059BB422-965E-4222-A1F0-FBA870F50F58}"/>
    <hyperlink ref="W55" r:id="rId922" display="Aprobar Estimación" xr:uid="{A38C8DF3-92FA-4C61-9A91-2E8CC6CAF0C1}"/>
    <hyperlink ref="W779" r:id="rId923" xr:uid="{77702A26-BD4F-4F75-8F0A-ADE6EDFD74CA}"/>
    <hyperlink ref="W424" r:id="rId924" xr:uid="{1C365975-4209-4EF7-A739-85E302E84EA6}"/>
    <hyperlink ref="W311" r:id="rId925" display="Observación a Estimación" xr:uid="{FB56D875-9953-4C29-A5F7-C704201094C6}"/>
    <hyperlink ref="W198" r:id="rId926" xr:uid="{C9AAB4A0-AF48-4458-9E31-E3144DE6B5D1}"/>
    <hyperlink ref="W742" r:id="rId927" display="Revisar Estimación" xr:uid="{6977EEDB-9052-4333-B858-BC51EEE581B4}"/>
    <hyperlink ref="W972" r:id="rId928" display="Estimación Aprobada" xr:uid="{DED10AD8-0BEA-43BF-AB99-2B23876D71FE}"/>
    <hyperlink ref="W780" r:id="rId929" display="Estimación Aprobada" xr:uid="{9CFBE1CA-F118-4E5D-BCBE-3645A5E226C2}"/>
    <hyperlink ref="W999" r:id="rId930" display="Observación a Estimación" xr:uid="{372044E7-EE41-414C-9DDF-50AB33997B1F}"/>
    <hyperlink ref="W1036" r:id="rId931" display="Observación a Estimación" xr:uid="{ED8B9A28-D757-4558-A669-A526AB6447F8}"/>
    <hyperlink ref="W790" r:id="rId932" display="Estimación Aprobada" xr:uid="{245C8FF8-CBF5-4AA5-9B43-B1DD5FB08FBA}"/>
    <hyperlink ref="W775" r:id="rId933" xr:uid="{1DD792D8-7510-4E3C-9D4C-B694FA32F6DF}"/>
    <hyperlink ref="W323" r:id="rId934" xr:uid="{55E6FABC-7CBE-4FC5-8C5B-E8E2B155F9A9}"/>
    <hyperlink ref="W346" r:id="rId935" xr:uid="{547B7AEE-203F-45D2-B3D6-26D2A659F0ED}"/>
    <hyperlink ref="W110" r:id="rId936" xr:uid="{C6B5EC7A-2591-4469-876E-E4EA57285EDF}"/>
    <hyperlink ref="W442" r:id="rId937" xr:uid="{C66192DD-FDC7-4E3A-A8AD-DB94FEB80961}"/>
    <hyperlink ref="W596" r:id="rId938" display="Estimación Aprobada" xr:uid="{459050BC-0360-446B-A002-335F76B7978E}"/>
    <hyperlink ref="W989" r:id="rId939" display="Estimación Aprobada" xr:uid="{41BCA667-9A45-4B9D-86CF-CE97A6FF8F51}"/>
    <hyperlink ref="W650" r:id="rId940" xr:uid="{7C6A9135-6BB5-4E7F-84EE-00F8F9961373}"/>
    <hyperlink ref="W701" r:id="rId941" xr:uid="{049A6842-6438-45AC-8E04-9C545B5A93D4}"/>
    <hyperlink ref="W518" r:id="rId942" display="Estimación Cancelada Desarrollo" xr:uid="{0C14FB05-4579-4D89-802D-4584063B5E99}"/>
    <hyperlink ref="W724" r:id="rId943" xr:uid="{CB62169E-C5BC-429F-B233-A4712751DB86}"/>
    <hyperlink ref="W30" r:id="rId944" xr:uid="{AE94A0AE-2A8B-44F8-9780-EDB3F91A8A27}"/>
    <hyperlink ref="W971" r:id="rId945" display="Estimación Aprobada" xr:uid="{55E62BD3-7F98-4608-B06B-784E85C73A22}"/>
    <hyperlink ref="W1030" r:id="rId946" display="Estimación Aprobada" xr:uid="{8135D743-9848-4BDF-8721-54D7BD6C9C84}"/>
    <hyperlink ref="W757" r:id="rId947" xr:uid="{66321F23-DE93-489E-894D-EC6F7F78022A}"/>
    <hyperlink ref="W119" r:id="rId948" xr:uid="{3B9ADAE3-7306-49EC-8708-DC10907833F6}"/>
    <hyperlink ref="W750" r:id="rId949" xr:uid="{BEDD9948-A2EB-4A39-AFA0-05E48A0E5429}"/>
    <hyperlink ref="W1062" r:id="rId950" display="Estimación Aprobada" xr:uid="{10D82D64-1717-434E-B0D2-19D5BF799039}"/>
    <hyperlink ref="W871" r:id="rId951" display="Estimación Cancelada Desarrollo" xr:uid="{A9A0716B-FB14-47EE-B61E-2EB582BAB10A}"/>
    <hyperlink ref="W913" r:id="rId952" display="Observación a Estimación" xr:uid="{CB181543-D198-4C5F-8D92-E26A9FC1A7D1}"/>
    <hyperlink ref="W900" r:id="rId953" xr:uid="{06FF1EC0-4221-4F3F-B8BA-7514FC8E297B}"/>
    <hyperlink ref="W1021" r:id="rId954" display="Estimación Aprobada" xr:uid="{E34801C9-FC0F-4B15-83C6-8084C148126C}"/>
    <hyperlink ref="W981" r:id="rId955" xr:uid="{86991C51-6E19-419C-B1E6-187EFB2FAEEB}"/>
    <hyperlink ref="W796" r:id="rId956" xr:uid="{BE6E805B-CBF2-4C91-B8A8-942C7CB97C40}"/>
    <hyperlink ref="W609" r:id="rId957" display="Gestión de Estimación" xr:uid="{4AB5C833-5FF2-413A-8A46-F059D84860BB}"/>
    <hyperlink ref="W852" r:id="rId958" display="Gestión de Estimación" xr:uid="{7944DB07-FDB5-4120-99B5-EB65B1E73EE6}"/>
    <hyperlink ref="W917" r:id="rId959" xr:uid="{62DD8DD6-A87F-46D8-A46E-AAEF76F4C0EE}"/>
    <hyperlink ref="W1040" r:id="rId960" display="Estimación Aprobada" xr:uid="{2DA73A7E-3EAB-42D0-A6AF-F18EEF75380D}"/>
    <hyperlink ref="W220" r:id="rId961" xr:uid="{5465D7BC-AE92-4924-895D-B8585C02BE41}"/>
    <hyperlink ref="W874" r:id="rId962" xr:uid="{F305B445-81C9-41AC-AB24-693823BC1A68}"/>
    <hyperlink ref="W114" r:id="rId963" xr:uid="{F30E3B9C-E5A5-451C-9486-F17FF9DB2610}"/>
    <hyperlink ref="W1015" r:id="rId964" display="Revisar Estimación" xr:uid="{E003DFD4-F707-49A1-A353-5E9D26A55934}"/>
    <hyperlink ref="W2" r:id="rId965" display="Estimación Aprobada" xr:uid="{903FD233-C5CC-4823-BF13-5EBF276F7756}"/>
    <hyperlink ref="W1032" r:id="rId966" display="Estimación Aprobada" xr:uid="{96E5D5F0-99FF-4076-A9D8-AEBBD6E9C292}"/>
    <hyperlink ref="W1061" r:id="rId967" display="Estimación Aprobada" xr:uid="{2E95CB4E-553C-458D-82E4-D62A59DD0BFA}"/>
    <hyperlink ref="W271" r:id="rId968" display="Gestión de Estimación" xr:uid="{B4241417-5CDA-4114-B666-0DFB0036D5E5}"/>
    <hyperlink ref="W586" r:id="rId969" xr:uid="{DF756262-6B8B-45E1-9D3B-B2F3097C0E84}"/>
    <hyperlink ref="W241" r:id="rId970" display="Estimación Entregada" xr:uid="{8062BD58-DBE2-40E3-8B9A-5F68109CD8E2}"/>
    <hyperlink ref="W764" r:id="rId971" display="Estimación Aprobada" xr:uid="{11B22BD3-E82A-4BD1-A308-4710D019B481}"/>
    <hyperlink ref="W252" r:id="rId972" xr:uid="{606FFF7E-39D7-4130-B5A6-7DF32B02D283}"/>
    <hyperlink ref="W548" r:id="rId973" xr:uid="{51260EBB-44CF-4125-B7F4-806BAEB42173}"/>
    <hyperlink ref="W933" r:id="rId974" xr:uid="{2BA93695-44CB-4CC8-9F9B-E35EEE3A7A6C}"/>
    <hyperlink ref="W1035" r:id="rId975" display="Estimación Aprobada" xr:uid="{E7A2FEF6-1251-4957-8566-8A00C85C7988}"/>
    <hyperlink ref="W444" r:id="rId976" xr:uid="{ABF3A25F-9D81-4248-8217-89C79CC06171}"/>
    <hyperlink ref="W456" r:id="rId977" display="Estimación Aprobada" xr:uid="{3CE4F647-4656-4955-9C62-C6BFA91F6856}"/>
    <hyperlink ref="W1046" r:id="rId978" display="Revisar Estimación" xr:uid="{A9424DA9-D4CD-4BE1-824A-2DF451F3262F}"/>
    <hyperlink ref="W1044" r:id="rId979" display="Estimación Aprobada" xr:uid="{2762F07C-F006-4B42-802C-4D964104FBDE}"/>
    <hyperlink ref="W877" r:id="rId980" xr:uid="{08CAC42A-82DF-4749-946A-4B631B736D76}"/>
    <hyperlink ref="W737" r:id="rId981" xr:uid="{A540DD61-1409-411B-8136-0CF143CB8C3B}"/>
    <hyperlink ref="W865" r:id="rId982" xr:uid="{5AAD3A27-F5E4-45C6-9A35-27DEBB28BD02}"/>
    <hyperlink ref="W253" r:id="rId983" xr:uid="{3335CF4B-4963-4C94-9EC6-F4D5C6FD53A7}"/>
    <hyperlink ref="W896" r:id="rId984" display="Validar Estimación" xr:uid="{09A12E39-96D3-48F3-B93E-C4B6F9AA6D1A}"/>
    <hyperlink ref="W462" r:id="rId985" display="Validar Estimación" xr:uid="{764C3D22-4FBC-4180-91BF-96EA00E989E4}"/>
    <hyperlink ref="W638" r:id="rId986" display="Revisar Estimación" xr:uid="{E15792AD-BEF7-4DAF-AA7E-F501424D9474}"/>
    <hyperlink ref="W640" r:id="rId987" xr:uid="{FA1CF4D8-D733-4F18-B00E-F4AFC3B294A7}"/>
    <hyperlink ref="W653" r:id="rId988" display="Gestión de Estimación" xr:uid="{32328DE3-CEDC-4A4C-857F-EE52AF5768F8}"/>
    <hyperlink ref="W288" r:id="rId989" display="Gestión de Estimación" xr:uid="{B30B3BFA-4EAE-42CE-A970-C8349C93CA96}"/>
    <hyperlink ref="W753" r:id="rId990" xr:uid="{A65570C0-E0C2-48D6-8BBF-1FDCBBD86981}"/>
    <hyperlink ref="W441" r:id="rId991" display="Estimación Aprobada" xr:uid="{14CC8847-0143-463B-883F-51F955010931}"/>
    <hyperlink ref="W637" r:id="rId992" display="Gestión de Estimación" xr:uid="{6373CA9C-409E-4622-BFB0-B52E7D4DDE04}"/>
    <hyperlink ref="W1013" r:id="rId993" display="Revisar Estimación" xr:uid="{B9C7C2DF-68D7-42B2-8946-E05AE8663F4A}"/>
    <hyperlink ref="W786" r:id="rId994" display="Validar Estimación Actualizada" xr:uid="{BFFAD205-47AC-437E-8D32-DC8F7A942F31}"/>
    <hyperlink ref="W289" r:id="rId995" display="Revisar Estimación" xr:uid="{BD91C65D-64EB-4F6D-95AE-250C7DAB502B}"/>
    <hyperlink ref="W453" r:id="rId996" display="Estimación Registrada." xr:uid="{25AFD22F-2339-4197-A5C7-170C67FA9436}"/>
    <hyperlink ref="W318" r:id="rId997" display="Estimación Registrada." xr:uid="{254CD65E-A55A-41A0-90AE-8299B56F5FBD}"/>
    <hyperlink ref="W798" r:id="rId998" xr:uid="{E85301C6-9C98-4EC5-827F-83785CA556F0}"/>
    <hyperlink ref="W122" r:id="rId999" display="Gestión de Estimación" xr:uid="{B99B5CE3-75C3-45F2-BB8D-853A28837353}"/>
    <hyperlink ref="W826" r:id="rId1000" display="Estimación Aprobada" xr:uid="{A5EAD330-08DB-44FF-8F89-CA06DD4C0458}"/>
    <hyperlink ref="W4" r:id="rId1001" xr:uid="{ED0AD516-35A0-4BF3-A122-69F6717668C1}"/>
    <hyperlink ref="W1008" r:id="rId1002" display="Revisar Estimación" xr:uid="{C587C7A8-29EB-4655-802E-0939D39BA181}"/>
    <hyperlink ref="W447" r:id="rId1003" display="Validar Estimación Actualizada" xr:uid="{31C807AE-C35A-4EF8-BF5D-F6DE36BC3801}"/>
    <hyperlink ref="W980" r:id="rId1004" display="Validar Estimación" xr:uid="{09C59EEB-916F-4B54-AB71-294A253BA14E}"/>
    <hyperlink ref="W487" r:id="rId1005" display="Gestión de Estimación" xr:uid="{AF6EAE98-9285-4DDE-9FFA-5D27AFFF0979}"/>
    <hyperlink ref="W333" r:id="rId1006" display="Revisar Estimación" xr:uid="{FD43F584-0B03-44BA-910E-0B55E9E64CD4}"/>
    <hyperlink ref="W846" r:id="rId1007" display="Gestión de Estimación" xr:uid="{1F94B915-417F-41AE-BACA-8F543733229C}"/>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AC370-0D0E-42D4-B1EE-C5444931096B}">
  <dimension ref="A1:B46"/>
  <sheetViews>
    <sheetView topLeftCell="A25" workbookViewId="0">
      <selection activeCell="A46" sqref="A46"/>
    </sheetView>
  </sheetViews>
  <sheetFormatPr baseColWidth="10" defaultRowHeight="14.4" x14ac:dyDescent="0.3"/>
  <cols>
    <col min="2" max="2" width="20.109375" bestFit="1" customWidth="1"/>
  </cols>
  <sheetData>
    <row r="1" spans="1:2" x14ac:dyDescent="0.3">
      <c r="A1" s="3" t="s">
        <v>2267</v>
      </c>
      <c r="B1" t="s">
        <v>6500</v>
      </c>
    </row>
    <row r="2" spans="1:2" x14ac:dyDescent="0.3">
      <c r="A2" s="1">
        <v>42</v>
      </c>
      <c r="B2" s="128">
        <v>4178645.44</v>
      </c>
    </row>
    <row r="3" spans="1:2" x14ac:dyDescent="0.3">
      <c r="A3" s="1">
        <v>124</v>
      </c>
      <c r="B3" s="128">
        <v>878810.4</v>
      </c>
    </row>
    <row r="4" spans="1:2" x14ac:dyDescent="0.3">
      <c r="A4" s="124">
        <v>186</v>
      </c>
      <c r="B4" s="128">
        <v>974415.61</v>
      </c>
    </row>
    <row r="5" spans="1:2" x14ac:dyDescent="0.3">
      <c r="A5" s="1">
        <v>238</v>
      </c>
      <c r="B5" s="128">
        <v>600552.5</v>
      </c>
    </row>
    <row r="6" spans="1:2" x14ac:dyDescent="0.3">
      <c r="A6" s="124">
        <v>256</v>
      </c>
      <c r="B6" s="128">
        <v>1031953.2340000001</v>
      </c>
    </row>
    <row r="7" spans="1:2" x14ac:dyDescent="0.3">
      <c r="A7" s="124">
        <v>276</v>
      </c>
      <c r="B7" s="128">
        <v>197856</v>
      </c>
    </row>
    <row r="8" spans="1:2" x14ac:dyDescent="0.3">
      <c r="A8" s="124">
        <v>294</v>
      </c>
      <c r="B8" s="128">
        <v>456099.3</v>
      </c>
    </row>
    <row r="9" spans="1:2" x14ac:dyDescent="0.3">
      <c r="A9" s="125">
        <v>304</v>
      </c>
      <c r="B9" s="128">
        <v>0</v>
      </c>
    </row>
    <row r="10" spans="1:2" x14ac:dyDescent="0.3">
      <c r="A10" s="124">
        <v>343</v>
      </c>
      <c r="B10" s="128">
        <v>204249.5197</v>
      </c>
    </row>
    <row r="11" spans="1:2" x14ac:dyDescent="0.3">
      <c r="A11" s="124">
        <v>384</v>
      </c>
      <c r="B11" s="128">
        <v>71677</v>
      </c>
    </row>
    <row r="12" spans="1:2" x14ac:dyDescent="0.3">
      <c r="A12" s="1">
        <v>435</v>
      </c>
      <c r="B12" s="128">
        <v>1308570.1199999999</v>
      </c>
    </row>
    <row r="13" spans="1:2" x14ac:dyDescent="0.3">
      <c r="A13" s="1">
        <v>436</v>
      </c>
      <c r="B13" s="128">
        <v>952759.08000000007</v>
      </c>
    </row>
    <row r="14" spans="1:2" x14ac:dyDescent="0.3">
      <c r="A14" s="1">
        <v>437</v>
      </c>
      <c r="B14" s="128">
        <v>729841.32</v>
      </c>
    </row>
    <row r="15" spans="1:2" x14ac:dyDescent="0.3">
      <c r="A15" s="124">
        <v>509</v>
      </c>
      <c r="B15" s="128">
        <v>293413.12</v>
      </c>
    </row>
    <row r="16" spans="1:2" x14ac:dyDescent="0.3">
      <c r="A16" s="124">
        <v>583</v>
      </c>
      <c r="B16" s="128">
        <v>628960.86600000004</v>
      </c>
    </row>
    <row r="17" spans="1:2" x14ac:dyDescent="0.3">
      <c r="A17" s="1">
        <v>586</v>
      </c>
      <c r="B17" s="128">
        <v>613593.77520000003</v>
      </c>
    </row>
    <row r="18" spans="1:2" x14ac:dyDescent="0.3">
      <c r="A18" s="1">
        <v>606</v>
      </c>
      <c r="B18" s="128">
        <v>395079.96</v>
      </c>
    </row>
    <row r="19" spans="1:2" x14ac:dyDescent="0.3">
      <c r="A19" s="1">
        <v>784</v>
      </c>
      <c r="B19" s="128">
        <v>2177583.8999999994</v>
      </c>
    </row>
    <row r="20" spans="1:2" x14ac:dyDescent="0.3">
      <c r="A20" s="1">
        <v>851</v>
      </c>
      <c r="B20" s="128"/>
    </row>
    <row r="21" spans="1:2" x14ac:dyDescent="0.3">
      <c r="A21" s="1">
        <v>923</v>
      </c>
      <c r="B21" s="128">
        <v>42868.799999999996</v>
      </c>
    </row>
    <row r="22" spans="1:2" x14ac:dyDescent="0.3">
      <c r="A22" s="1">
        <v>942</v>
      </c>
      <c r="B22" s="128">
        <v>724730.40639999998</v>
      </c>
    </row>
    <row r="23" spans="1:2" x14ac:dyDescent="0.3">
      <c r="A23" s="1">
        <v>951</v>
      </c>
      <c r="B23" s="128">
        <v>245488</v>
      </c>
    </row>
    <row r="24" spans="1:2" x14ac:dyDescent="0.3">
      <c r="A24" s="1">
        <v>1084</v>
      </c>
      <c r="B24" s="128">
        <v>33708.799999999996</v>
      </c>
    </row>
    <row r="25" spans="1:2" x14ac:dyDescent="0.3">
      <c r="A25" s="126">
        <v>1094</v>
      </c>
      <c r="B25" s="128"/>
    </row>
    <row r="26" spans="1:2" x14ac:dyDescent="0.3">
      <c r="A26" s="1">
        <v>1113</v>
      </c>
      <c r="B26" s="128">
        <v>557088.30000000005</v>
      </c>
    </row>
    <row r="27" spans="1:2" x14ac:dyDescent="0.3">
      <c r="A27" s="124">
        <v>1182</v>
      </c>
      <c r="B27" s="128">
        <v>305944</v>
      </c>
    </row>
    <row r="28" spans="1:2" x14ac:dyDescent="0.3">
      <c r="A28" s="1">
        <v>1185</v>
      </c>
      <c r="B28" s="128">
        <v>260695.89</v>
      </c>
    </row>
    <row r="29" spans="1:2" x14ac:dyDescent="0.3">
      <c r="A29" s="124">
        <v>1191</v>
      </c>
      <c r="B29" s="128">
        <v>80608</v>
      </c>
    </row>
    <row r="30" spans="1:2" x14ac:dyDescent="0.3">
      <c r="A30" s="124">
        <v>1193</v>
      </c>
      <c r="B30" s="128">
        <v>65581.02</v>
      </c>
    </row>
    <row r="31" spans="1:2" x14ac:dyDescent="0.3">
      <c r="A31" s="124">
        <v>1195</v>
      </c>
      <c r="B31" s="128">
        <v>64675.210500000008</v>
      </c>
    </row>
    <row r="32" spans="1:2" x14ac:dyDescent="0.3">
      <c r="A32" s="124">
        <v>1200</v>
      </c>
      <c r="B32" s="128">
        <v>69616</v>
      </c>
    </row>
    <row r="33" spans="1:2" x14ac:dyDescent="0.3">
      <c r="A33" s="125">
        <v>1214</v>
      </c>
      <c r="B33" s="128">
        <v>0</v>
      </c>
    </row>
    <row r="34" spans="1:2" x14ac:dyDescent="0.3">
      <c r="A34" s="1">
        <v>1215</v>
      </c>
      <c r="B34" s="128">
        <v>651605.76000000001</v>
      </c>
    </row>
    <row r="35" spans="1:2" x14ac:dyDescent="0.3">
      <c r="A35" s="124">
        <v>1258</v>
      </c>
      <c r="B35" s="128">
        <v>339821.57300000003</v>
      </c>
    </row>
    <row r="36" spans="1:2" x14ac:dyDescent="0.3">
      <c r="A36" s="1">
        <v>1268</v>
      </c>
      <c r="B36" s="128">
        <v>169034.976</v>
      </c>
    </row>
    <row r="37" spans="1:2" x14ac:dyDescent="0.3">
      <c r="A37" s="1">
        <v>1299</v>
      </c>
      <c r="B37" s="128">
        <v>357927</v>
      </c>
    </row>
    <row r="38" spans="1:2" x14ac:dyDescent="0.3">
      <c r="A38" s="125">
        <v>1335</v>
      </c>
      <c r="B38" s="128">
        <v>0</v>
      </c>
    </row>
    <row r="39" spans="1:2" x14ac:dyDescent="0.3">
      <c r="A39" s="1">
        <v>1342</v>
      </c>
      <c r="B39" s="128">
        <v>208848</v>
      </c>
    </row>
    <row r="40" spans="1:2" x14ac:dyDescent="0.3">
      <c r="A40" s="1">
        <v>1391</v>
      </c>
      <c r="B40" s="128">
        <v>1178145.46</v>
      </c>
    </row>
    <row r="41" spans="1:2" x14ac:dyDescent="0.3">
      <c r="A41" s="124">
        <v>1477</v>
      </c>
      <c r="B41" s="128">
        <v>31840.16</v>
      </c>
    </row>
    <row r="42" spans="1:2" x14ac:dyDescent="0.3">
      <c r="A42" s="124">
        <v>1482</v>
      </c>
      <c r="B42" s="128">
        <v>25648</v>
      </c>
    </row>
    <row r="43" spans="1:2" x14ac:dyDescent="0.3">
      <c r="A43" s="124">
        <v>1491</v>
      </c>
      <c r="B43" s="128">
        <v>28396</v>
      </c>
    </row>
    <row r="44" spans="1:2" x14ac:dyDescent="0.3">
      <c r="A44" s="1">
        <v>1625</v>
      </c>
      <c r="B44" s="128">
        <v>41247.480000000003</v>
      </c>
    </row>
    <row r="45" spans="1:2" x14ac:dyDescent="0.3">
      <c r="A45" s="124">
        <v>1770</v>
      </c>
      <c r="B45" s="128">
        <v>154705.66740000001</v>
      </c>
    </row>
    <row r="46" spans="1:2" x14ac:dyDescent="0.3">
      <c r="A46" s="1">
        <v>1256</v>
      </c>
      <c r="B46" s="127" t="s">
        <v>7830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90720-A310-46F4-BF1D-4BEFEDFA90FA}">
  <dimension ref="A1:P644"/>
  <sheetViews>
    <sheetView workbookViewId="0">
      <pane ySplit="1" topLeftCell="A337" activePane="bottomLeft" state="frozen"/>
      <selection pane="bottomLeft"/>
    </sheetView>
  </sheetViews>
  <sheetFormatPr baseColWidth="10" defaultRowHeight="14.4" x14ac:dyDescent="0.3"/>
  <sheetData>
    <row r="1" spans="1:16" x14ac:dyDescent="0.3">
      <c r="A1" t="s">
        <v>630</v>
      </c>
      <c r="B1" t="s">
        <v>633</v>
      </c>
      <c r="C1" t="s">
        <v>640</v>
      </c>
      <c r="D1" t="s">
        <v>3965</v>
      </c>
      <c r="E1" t="s">
        <v>642</v>
      </c>
      <c r="F1" t="s">
        <v>3966</v>
      </c>
      <c r="G1" t="s">
        <v>2271</v>
      </c>
      <c r="H1" t="s">
        <v>3967</v>
      </c>
      <c r="I1" t="s">
        <v>3968</v>
      </c>
      <c r="J1" t="s">
        <v>3969</v>
      </c>
      <c r="K1" t="s">
        <v>3970</v>
      </c>
      <c r="L1" t="s">
        <v>3971</v>
      </c>
      <c r="M1" t="s">
        <v>3972</v>
      </c>
      <c r="N1" t="s">
        <v>3973</v>
      </c>
      <c r="O1" t="s">
        <v>3974</v>
      </c>
      <c r="P1" t="s">
        <v>3975</v>
      </c>
    </row>
    <row r="2" spans="1:16" x14ac:dyDescent="0.3">
      <c r="A2">
        <v>1</v>
      </c>
      <c r="B2" t="s">
        <v>3976</v>
      </c>
      <c r="C2" s="15">
        <v>1</v>
      </c>
      <c r="D2" s="11">
        <v>1</v>
      </c>
      <c r="E2" t="s">
        <v>887</v>
      </c>
      <c r="F2" t="s">
        <v>3977</v>
      </c>
      <c r="G2" t="s">
        <v>126</v>
      </c>
      <c r="H2" t="s">
        <v>125</v>
      </c>
      <c r="I2" t="s">
        <v>107</v>
      </c>
      <c r="K2" t="s">
        <v>128</v>
      </c>
      <c r="L2" t="s">
        <v>4401</v>
      </c>
      <c r="M2" t="s">
        <v>48</v>
      </c>
      <c r="O2" t="s">
        <v>3979</v>
      </c>
      <c r="P2" t="s">
        <v>3980</v>
      </c>
    </row>
    <row r="3" spans="1:16" x14ac:dyDescent="0.3">
      <c r="A3">
        <v>2</v>
      </c>
      <c r="B3" t="s">
        <v>838</v>
      </c>
      <c r="C3" s="15">
        <v>2</v>
      </c>
      <c r="D3" s="11">
        <v>2</v>
      </c>
      <c r="E3" t="s">
        <v>887</v>
      </c>
      <c r="F3" t="s">
        <v>3977</v>
      </c>
      <c r="G3" t="s">
        <v>267</v>
      </c>
      <c r="H3" t="s">
        <v>266</v>
      </c>
      <c r="I3" t="s">
        <v>269</v>
      </c>
      <c r="K3" t="s">
        <v>210</v>
      </c>
      <c r="L3" t="s">
        <v>3981</v>
      </c>
      <c r="M3" t="s">
        <v>159</v>
      </c>
      <c r="O3" t="s">
        <v>3979</v>
      </c>
      <c r="P3" t="s">
        <v>3980</v>
      </c>
    </row>
    <row r="4" spans="1:16" x14ac:dyDescent="0.3">
      <c r="A4">
        <v>3</v>
      </c>
      <c r="B4" t="s">
        <v>1092</v>
      </c>
      <c r="C4" s="15">
        <v>12</v>
      </c>
      <c r="D4" s="11">
        <v>12</v>
      </c>
      <c r="E4" t="s">
        <v>887</v>
      </c>
      <c r="F4" t="s">
        <v>3977</v>
      </c>
      <c r="G4" t="s">
        <v>131</v>
      </c>
      <c r="H4" t="s">
        <v>86</v>
      </c>
      <c r="I4" t="s">
        <v>2709</v>
      </c>
      <c r="K4" t="s">
        <v>98</v>
      </c>
      <c r="L4" t="s">
        <v>3982</v>
      </c>
      <c r="M4" t="s">
        <v>90</v>
      </c>
      <c r="O4" t="s">
        <v>3979</v>
      </c>
      <c r="P4" t="s">
        <v>3980</v>
      </c>
    </row>
    <row r="5" spans="1:16" x14ac:dyDescent="0.3">
      <c r="A5">
        <v>4</v>
      </c>
      <c r="B5" t="s">
        <v>1782</v>
      </c>
      <c r="C5" s="15">
        <v>17</v>
      </c>
      <c r="D5" s="11">
        <v>17</v>
      </c>
      <c r="E5" t="s">
        <v>887</v>
      </c>
      <c r="F5" t="s">
        <v>3977</v>
      </c>
      <c r="G5" t="s">
        <v>267</v>
      </c>
      <c r="H5" t="s">
        <v>266</v>
      </c>
      <c r="I5" t="s">
        <v>269</v>
      </c>
      <c r="K5" t="s">
        <v>210</v>
      </c>
      <c r="L5" t="s">
        <v>3981</v>
      </c>
      <c r="M5" t="s">
        <v>159</v>
      </c>
      <c r="O5" t="s">
        <v>3979</v>
      </c>
      <c r="P5" t="s">
        <v>3980</v>
      </c>
    </row>
    <row r="6" spans="1:16" x14ac:dyDescent="0.3">
      <c r="A6">
        <v>5</v>
      </c>
      <c r="B6" t="s">
        <v>881</v>
      </c>
      <c r="C6" s="15">
        <v>19</v>
      </c>
      <c r="D6" s="11">
        <v>19</v>
      </c>
      <c r="E6" t="s">
        <v>887</v>
      </c>
      <c r="F6" t="s">
        <v>3977</v>
      </c>
      <c r="G6" t="s">
        <v>267</v>
      </c>
      <c r="H6" t="s">
        <v>266</v>
      </c>
      <c r="I6" t="s">
        <v>269</v>
      </c>
      <c r="K6" t="s">
        <v>210</v>
      </c>
      <c r="L6" t="s">
        <v>3981</v>
      </c>
      <c r="M6" t="s">
        <v>159</v>
      </c>
      <c r="O6" t="s">
        <v>3979</v>
      </c>
      <c r="P6" t="s">
        <v>3980</v>
      </c>
    </row>
    <row r="7" spans="1:16" x14ac:dyDescent="0.3">
      <c r="A7">
        <v>6</v>
      </c>
      <c r="B7" t="s">
        <v>3983</v>
      </c>
      <c r="C7" s="15">
        <v>23</v>
      </c>
      <c r="D7" s="11">
        <v>23</v>
      </c>
      <c r="E7" t="s">
        <v>887</v>
      </c>
      <c r="F7" t="s">
        <v>3977</v>
      </c>
      <c r="G7" t="s">
        <v>126</v>
      </c>
      <c r="H7" t="s">
        <v>125</v>
      </c>
      <c r="I7" t="s">
        <v>107</v>
      </c>
      <c r="K7" t="s">
        <v>128</v>
      </c>
      <c r="L7" t="s">
        <v>4401</v>
      </c>
      <c r="M7" t="s">
        <v>48</v>
      </c>
      <c r="O7" t="s">
        <v>3979</v>
      </c>
      <c r="P7" t="s">
        <v>3980</v>
      </c>
    </row>
    <row r="8" spans="1:16" x14ac:dyDescent="0.3">
      <c r="A8">
        <v>7</v>
      </c>
      <c r="B8" t="s">
        <v>3984</v>
      </c>
      <c r="C8" s="15">
        <v>28</v>
      </c>
      <c r="D8" s="11">
        <v>28</v>
      </c>
      <c r="E8" t="s">
        <v>887</v>
      </c>
      <c r="F8" t="s">
        <v>3977</v>
      </c>
      <c r="G8" t="s">
        <v>126</v>
      </c>
      <c r="H8" t="s">
        <v>125</v>
      </c>
      <c r="I8" t="s">
        <v>107</v>
      </c>
      <c r="K8" t="s">
        <v>128</v>
      </c>
      <c r="L8" t="s">
        <v>4401</v>
      </c>
      <c r="M8" t="s">
        <v>48</v>
      </c>
      <c r="O8" t="s">
        <v>3979</v>
      </c>
      <c r="P8" t="s">
        <v>3980</v>
      </c>
    </row>
    <row r="9" spans="1:16" x14ac:dyDescent="0.3">
      <c r="A9">
        <v>8</v>
      </c>
      <c r="B9" t="s">
        <v>3985</v>
      </c>
      <c r="C9" s="15">
        <v>30</v>
      </c>
      <c r="D9" s="11">
        <v>30</v>
      </c>
      <c r="E9" t="s">
        <v>887</v>
      </c>
      <c r="F9" t="s">
        <v>3977</v>
      </c>
      <c r="G9" t="s">
        <v>126</v>
      </c>
      <c r="H9" t="s">
        <v>125</v>
      </c>
      <c r="I9" t="s">
        <v>107</v>
      </c>
      <c r="K9" t="s">
        <v>128</v>
      </c>
      <c r="L9" t="s">
        <v>4401</v>
      </c>
      <c r="M9" t="s">
        <v>48</v>
      </c>
      <c r="O9" t="s">
        <v>3979</v>
      </c>
      <c r="P9" t="s">
        <v>3980</v>
      </c>
    </row>
    <row r="10" spans="1:16" x14ac:dyDescent="0.3">
      <c r="A10">
        <v>9</v>
      </c>
      <c r="B10" t="s">
        <v>3986</v>
      </c>
      <c r="C10" s="15">
        <v>33</v>
      </c>
      <c r="D10" s="11">
        <v>33</v>
      </c>
      <c r="E10" t="s">
        <v>887</v>
      </c>
      <c r="F10" t="s">
        <v>3977</v>
      </c>
      <c r="G10" t="s">
        <v>341</v>
      </c>
      <c r="H10" t="s">
        <v>86</v>
      </c>
      <c r="I10" t="s">
        <v>2709</v>
      </c>
      <c r="K10" t="s">
        <v>3987</v>
      </c>
      <c r="L10" t="s">
        <v>3982</v>
      </c>
      <c r="M10" t="s">
        <v>216</v>
      </c>
      <c r="O10" t="s">
        <v>3979</v>
      </c>
      <c r="P10" t="s">
        <v>3980</v>
      </c>
    </row>
    <row r="11" spans="1:16" x14ac:dyDescent="0.3">
      <c r="A11">
        <v>10</v>
      </c>
      <c r="B11" t="s">
        <v>980</v>
      </c>
      <c r="C11" s="15">
        <v>34</v>
      </c>
      <c r="D11" s="11">
        <v>34</v>
      </c>
      <c r="E11" t="s">
        <v>887</v>
      </c>
      <c r="F11" t="s">
        <v>3977</v>
      </c>
      <c r="G11" t="s">
        <v>341</v>
      </c>
      <c r="H11" t="s">
        <v>86</v>
      </c>
      <c r="I11" t="s">
        <v>2709</v>
      </c>
      <c r="K11" t="s">
        <v>3987</v>
      </c>
      <c r="L11" t="s">
        <v>3982</v>
      </c>
      <c r="M11" t="s">
        <v>90</v>
      </c>
      <c r="O11" t="s">
        <v>3979</v>
      </c>
      <c r="P11" t="s">
        <v>3980</v>
      </c>
    </row>
    <row r="12" spans="1:16" x14ac:dyDescent="0.3">
      <c r="A12">
        <v>11</v>
      </c>
      <c r="B12" t="s">
        <v>1279</v>
      </c>
      <c r="C12" s="15">
        <v>39</v>
      </c>
      <c r="D12" s="11">
        <v>39</v>
      </c>
      <c r="E12" t="s">
        <v>887</v>
      </c>
      <c r="F12" t="s">
        <v>3977</v>
      </c>
      <c r="G12" t="s">
        <v>267</v>
      </c>
      <c r="H12" t="s">
        <v>266</v>
      </c>
      <c r="I12" t="s">
        <v>269</v>
      </c>
      <c r="K12" t="s">
        <v>210</v>
      </c>
      <c r="L12" t="s">
        <v>3981</v>
      </c>
      <c r="M12" t="s">
        <v>159</v>
      </c>
      <c r="O12" t="s">
        <v>3979</v>
      </c>
      <c r="P12" t="s">
        <v>3980</v>
      </c>
    </row>
    <row r="13" spans="1:16" x14ac:dyDescent="0.3">
      <c r="A13">
        <v>12</v>
      </c>
      <c r="B13" t="s">
        <v>3988</v>
      </c>
      <c r="C13" s="15">
        <v>44</v>
      </c>
      <c r="D13" s="11">
        <v>44</v>
      </c>
      <c r="E13" t="s">
        <v>887</v>
      </c>
      <c r="F13" t="s">
        <v>3977</v>
      </c>
      <c r="G13" t="s">
        <v>341</v>
      </c>
      <c r="H13" t="s">
        <v>86</v>
      </c>
      <c r="I13" t="s">
        <v>2709</v>
      </c>
      <c r="K13" t="s">
        <v>128</v>
      </c>
      <c r="L13" t="s">
        <v>3982</v>
      </c>
      <c r="M13" t="s">
        <v>48</v>
      </c>
      <c r="O13" t="s">
        <v>3979</v>
      </c>
      <c r="P13" t="s">
        <v>3980</v>
      </c>
    </row>
    <row r="14" spans="1:16" x14ac:dyDescent="0.3">
      <c r="A14">
        <v>13</v>
      </c>
      <c r="B14" t="s">
        <v>3989</v>
      </c>
      <c r="C14" s="15">
        <v>45</v>
      </c>
      <c r="D14" s="11">
        <v>45</v>
      </c>
      <c r="E14" t="s">
        <v>887</v>
      </c>
      <c r="F14" t="s">
        <v>3977</v>
      </c>
      <c r="G14" t="s">
        <v>341</v>
      </c>
      <c r="H14" t="s">
        <v>86</v>
      </c>
      <c r="I14" t="s">
        <v>2709</v>
      </c>
      <c r="K14" t="s">
        <v>128</v>
      </c>
      <c r="L14" t="s">
        <v>3982</v>
      </c>
      <c r="M14" t="s">
        <v>48</v>
      </c>
      <c r="O14" t="s">
        <v>3979</v>
      </c>
      <c r="P14" t="s">
        <v>3980</v>
      </c>
    </row>
    <row r="15" spans="1:16" x14ac:dyDescent="0.3">
      <c r="A15">
        <v>14</v>
      </c>
      <c r="B15" t="s">
        <v>3990</v>
      </c>
      <c r="C15" s="15">
        <v>49</v>
      </c>
      <c r="D15" s="11">
        <v>49</v>
      </c>
      <c r="E15" t="s">
        <v>887</v>
      </c>
      <c r="F15" t="s">
        <v>3977</v>
      </c>
      <c r="G15" t="s">
        <v>310</v>
      </c>
      <c r="H15" t="s">
        <v>266</v>
      </c>
      <c r="I15" t="s">
        <v>269</v>
      </c>
      <c r="K15" t="s">
        <v>160</v>
      </c>
      <c r="L15" t="s">
        <v>3981</v>
      </c>
      <c r="M15" t="s">
        <v>159</v>
      </c>
      <c r="O15" t="s">
        <v>3979</v>
      </c>
      <c r="P15" t="s">
        <v>3980</v>
      </c>
    </row>
    <row r="16" spans="1:16" x14ac:dyDescent="0.3">
      <c r="A16">
        <v>15</v>
      </c>
      <c r="B16" t="s">
        <v>3991</v>
      </c>
      <c r="C16" s="15">
        <v>51</v>
      </c>
      <c r="D16" s="11">
        <v>51</v>
      </c>
      <c r="E16" t="s">
        <v>887</v>
      </c>
      <c r="F16" t="s">
        <v>3977</v>
      </c>
      <c r="G16" t="s">
        <v>267</v>
      </c>
      <c r="H16" t="s">
        <v>266</v>
      </c>
      <c r="I16" t="s">
        <v>269</v>
      </c>
      <c r="K16" t="s">
        <v>210</v>
      </c>
      <c r="L16" t="s">
        <v>3981</v>
      </c>
      <c r="M16" t="s">
        <v>159</v>
      </c>
      <c r="O16" t="s">
        <v>3979</v>
      </c>
      <c r="P16" t="s">
        <v>3980</v>
      </c>
    </row>
    <row r="17" spans="1:16" x14ac:dyDescent="0.3">
      <c r="A17">
        <v>16</v>
      </c>
      <c r="B17" t="s">
        <v>728</v>
      </c>
      <c r="C17" s="15">
        <v>53</v>
      </c>
      <c r="D17" s="11">
        <v>53</v>
      </c>
      <c r="E17" t="s">
        <v>887</v>
      </c>
      <c r="F17" t="s">
        <v>3977</v>
      </c>
      <c r="G17" t="s">
        <v>267</v>
      </c>
      <c r="H17" t="s">
        <v>266</v>
      </c>
      <c r="I17" t="s">
        <v>269</v>
      </c>
      <c r="J17" t="s">
        <v>3992</v>
      </c>
      <c r="K17" t="s">
        <v>210</v>
      </c>
      <c r="L17" t="s">
        <v>3981</v>
      </c>
      <c r="M17" t="s">
        <v>159</v>
      </c>
      <c r="O17" t="s">
        <v>3979</v>
      </c>
      <c r="P17" t="s">
        <v>3980</v>
      </c>
    </row>
    <row r="18" spans="1:16" x14ac:dyDescent="0.3">
      <c r="A18">
        <v>17</v>
      </c>
      <c r="B18" t="s">
        <v>3993</v>
      </c>
      <c r="C18" s="15">
        <v>54</v>
      </c>
      <c r="D18" s="11">
        <v>54</v>
      </c>
      <c r="E18" t="s">
        <v>887</v>
      </c>
      <c r="F18" t="s">
        <v>3977</v>
      </c>
      <c r="G18" t="s">
        <v>341</v>
      </c>
      <c r="H18" t="s">
        <v>86</v>
      </c>
      <c r="I18" t="s">
        <v>2709</v>
      </c>
      <c r="K18" t="s">
        <v>3987</v>
      </c>
      <c r="L18" t="s">
        <v>3982</v>
      </c>
      <c r="M18" t="s">
        <v>90</v>
      </c>
      <c r="O18" t="s">
        <v>3979</v>
      </c>
      <c r="P18" t="s">
        <v>3980</v>
      </c>
    </row>
    <row r="19" spans="1:16" x14ac:dyDescent="0.3">
      <c r="A19">
        <v>18</v>
      </c>
      <c r="B19" t="s">
        <v>3994</v>
      </c>
      <c r="C19" s="15">
        <v>56</v>
      </c>
      <c r="D19" s="11">
        <v>56</v>
      </c>
      <c r="E19" t="s">
        <v>887</v>
      </c>
      <c r="F19" t="s">
        <v>3977</v>
      </c>
      <c r="G19" t="s">
        <v>267</v>
      </c>
      <c r="H19" t="s">
        <v>266</v>
      </c>
      <c r="I19" t="s">
        <v>269</v>
      </c>
      <c r="K19" t="s">
        <v>210</v>
      </c>
      <c r="L19" t="s">
        <v>3981</v>
      </c>
      <c r="M19" t="s">
        <v>159</v>
      </c>
      <c r="O19" t="s">
        <v>3979</v>
      </c>
      <c r="P19" t="s">
        <v>3980</v>
      </c>
    </row>
    <row r="20" spans="1:16" x14ac:dyDescent="0.3">
      <c r="A20">
        <v>19</v>
      </c>
      <c r="B20" t="s">
        <v>3995</v>
      </c>
      <c r="C20" s="15">
        <v>57</v>
      </c>
      <c r="D20" s="11">
        <v>57</v>
      </c>
      <c r="E20" t="s">
        <v>887</v>
      </c>
      <c r="F20" t="s">
        <v>3977</v>
      </c>
      <c r="G20" t="s">
        <v>267</v>
      </c>
      <c r="H20" t="s">
        <v>266</v>
      </c>
      <c r="I20" t="s">
        <v>269</v>
      </c>
      <c r="K20" t="s">
        <v>210</v>
      </c>
      <c r="L20" t="s">
        <v>3981</v>
      </c>
      <c r="M20" t="s">
        <v>159</v>
      </c>
      <c r="O20" t="s">
        <v>3979</v>
      </c>
      <c r="P20" t="s">
        <v>3980</v>
      </c>
    </row>
    <row r="21" spans="1:16" x14ac:dyDescent="0.3">
      <c r="A21">
        <v>20</v>
      </c>
      <c r="B21" t="s">
        <v>3996</v>
      </c>
      <c r="C21" s="15">
        <v>58</v>
      </c>
      <c r="D21" s="11">
        <v>58</v>
      </c>
      <c r="E21" t="s">
        <v>887</v>
      </c>
      <c r="F21" t="s">
        <v>3977</v>
      </c>
      <c r="G21" t="s">
        <v>414</v>
      </c>
      <c r="H21" t="s">
        <v>125</v>
      </c>
      <c r="I21" t="s">
        <v>107</v>
      </c>
      <c r="K21" t="s">
        <v>441</v>
      </c>
      <c r="L21" t="s">
        <v>4401</v>
      </c>
      <c r="M21" t="s">
        <v>48</v>
      </c>
      <c r="O21" t="s">
        <v>3979</v>
      </c>
      <c r="P21" t="s">
        <v>3980</v>
      </c>
    </row>
    <row r="22" spans="1:16" x14ac:dyDescent="0.3">
      <c r="A22">
        <v>21</v>
      </c>
      <c r="B22" t="s">
        <v>3997</v>
      </c>
      <c r="C22" s="15">
        <v>60</v>
      </c>
      <c r="D22" s="11">
        <v>60</v>
      </c>
      <c r="E22" t="s">
        <v>887</v>
      </c>
      <c r="F22" t="s">
        <v>3977</v>
      </c>
      <c r="G22" t="s">
        <v>267</v>
      </c>
      <c r="H22" t="s">
        <v>266</v>
      </c>
      <c r="I22" t="s">
        <v>44</v>
      </c>
      <c r="K22" t="s">
        <v>210</v>
      </c>
      <c r="L22" t="s">
        <v>3981</v>
      </c>
      <c r="M22" t="s">
        <v>216</v>
      </c>
      <c r="O22" t="s">
        <v>3979</v>
      </c>
      <c r="P22" t="s">
        <v>3980</v>
      </c>
    </row>
    <row r="23" spans="1:16" x14ac:dyDescent="0.3">
      <c r="A23">
        <v>22</v>
      </c>
      <c r="B23" t="s">
        <v>3998</v>
      </c>
      <c r="C23" s="15">
        <v>63</v>
      </c>
      <c r="D23" s="11">
        <v>63</v>
      </c>
      <c r="E23" t="s">
        <v>887</v>
      </c>
      <c r="F23" t="s">
        <v>3977</v>
      </c>
      <c r="G23" t="s">
        <v>267</v>
      </c>
      <c r="H23" t="s">
        <v>266</v>
      </c>
      <c r="I23" t="s">
        <v>269</v>
      </c>
      <c r="K23" t="s">
        <v>210</v>
      </c>
      <c r="L23" t="s">
        <v>3981</v>
      </c>
      <c r="M23" t="s">
        <v>159</v>
      </c>
      <c r="O23" t="s">
        <v>3979</v>
      </c>
      <c r="P23" t="s">
        <v>3980</v>
      </c>
    </row>
    <row r="24" spans="1:16" x14ac:dyDescent="0.3">
      <c r="A24">
        <v>23</v>
      </c>
      <c r="B24" t="s">
        <v>1258</v>
      </c>
      <c r="C24" s="15">
        <v>65</v>
      </c>
      <c r="D24" s="11">
        <v>65</v>
      </c>
      <c r="E24" t="s">
        <v>887</v>
      </c>
      <c r="F24" t="s">
        <v>3977</v>
      </c>
      <c r="G24" t="s">
        <v>267</v>
      </c>
      <c r="H24" t="s">
        <v>266</v>
      </c>
      <c r="I24" t="s">
        <v>269</v>
      </c>
      <c r="K24" t="s">
        <v>210</v>
      </c>
      <c r="L24" t="s">
        <v>3981</v>
      </c>
      <c r="M24" t="s">
        <v>159</v>
      </c>
      <c r="O24" t="s">
        <v>3979</v>
      </c>
      <c r="P24" t="s">
        <v>3980</v>
      </c>
    </row>
    <row r="25" spans="1:16" x14ac:dyDescent="0.3">
      <c r="A25">
        <v>24</v>
      </c>
      <c r="B25" t="s">
        <v>3999</v>
      </c>
      <c r="C25" s="15">
        <v>68</v>
      </c>
      <c r="D25" s="11">
        <v>68</v>
      </c>
      <c r="E25" t="s">
        <v>887</v>
      </c>
      <c r="F25" t="s">
        <v>3977</v>
      </c>
      <c r="G25" t="s">
        <v>131</v>
      </c>
      <c r="H25" t="s">
        <v>86</v>
      </c>
      <c r="I25" t="s">
        <v>2709</v>
      </c>
      <c r="K25" t="s">
        <v>355</v>
      </c>
      <c r="L25" t="s">
        <v>3982</v>
      </c>
      <c r="M25" t="s">
        <v>354</v>
      </c>
      <c r="O25" t="s">
        <v>3979</v>
      </c>
      <c r="P25" t="s">
        <v>3980</v>
      </c>
    </row>
    <row r="26" spans="1:16" x14ac:dyDescent="0.3">
      <c r="A26">
        <v>25</v>
      </c>
      <c r="B26" t="s">
        <v>4000</v>
      </c>
      <c r="C26" s="15">
        <v>70</v>
      </c>
      <c r="D26" s="11">
        <v>70</v>
      </c>
      <c r="E26" t="s">
        <v>887</v>
      </c>
      <c r="F26" t="s">
        <v>3977</v>
      </c>
      <c r="G26" t="s">
        <v>105</v>
      </c>
      <c r="H26" t="s">
        <v>104</v>
      </c>
      <c r="I26" t="s">
        <v>107</v>
      </c>
      <c r="K26" t="s">
        <v>109</v>
      </c>
      <c r="L26" t="s">
        <v>4001</v>
      </c>
      <c r="M26" t="s">
        <v>90</v>
      </c>
      <c r="O26" t="s">
        <v>3979</v>
      </c>
      <c r="P26" t="s">
        <v>3980</v>
      </c>
    </row>
    <row r="27" spans="1:16" x14ac:dyDescent="0.3">
      <c r="A27">
        <v>26</v>
      </c>
      <c r="B27" t="s">
        <v>4002</v>
      </c>
      <c r="C27" s="15">
        <v>73</v>
      </c>
      <c r="D27" s="11">
        <v>73</v>
      </c>
      <c r="E27" t="s">
        <v>887</v>
      </c>
      <c r="F27" t="s">
        <v>3977</v>
      </c>
      <c r="G27" t="s">
        <v>131</v>
      </c>
      <c r="H27" t="s">
        <v>86</v>
      </c>
      <c r="I27" t="s">
        <v>2709</v>
      </c>
      <c r="K27" t="s">
        <v>91</v>
      </c>
      <c r="L27" t="s">
        <v>3982</v>
      </c>
      <c r="M27" t="s">
        <v>90</v>
      </c>
      <c r="O27" t="s">
        <v>3979</v>
      </c>
      <c r="P27" t="s">
        <v>3980</v>
      </c>
    </row>
    <row r="28" spans="1:16" x14ac:dyDescent="0.3">
      <c r="A28">
        <v>27</v>
      </c>
      <c r="B28" t="s">
        <v>4003</v>
      </c>
      <c r="C28" s="15">
        <v>74</v>
      </c>
      <c r="D28" s="11">
        <v>74</v>
      </c>
      <c r="E28" t="s">
        <v>887</v>
      </c>
      <c r="F28" t="s">
        <v>3977</v>
      </c>
      <c r="G28" t="s">
        <v>105</v>
      </c>
      <c r="H28" t="s">
        <v>104</v>
      </c>
      <c r="I28" t="s">
        <v>107</v>
      </c>
      <c r="K28" t="s">
        <v>109</v>
      </c>
      <c r="L28" t="s">
        <v>4001</v>
      </c>
      <c r="M28" t="s">
        <v>90</v>
      </c>
      <c r="O28" t="s">
        <v>3979</v>
      </c>
      <c r="P28" t="s">
        <v>3980</v>
      </c>
    </row>
    <row r="29" spans="1:16" x14ac:dyDescent="0.3">
      <c r="A29">
        <v>28</v>
      </c>
      <c r="B29" t="s">
        <v>4004</v>
      </c>
      <c r="C29" s="15">
        <v>75</v>
      </c>
      <c r="D29" s="11">
        <v>75</v>
      </c>
      <c r="E29" t="s">
        <v>887</v>
      </c>
      <c r="F29" t="s">
        <v>3977</v>
      </c>
      <c r="G29" t="s">
        <v>131</v>
      </c>
      <c r="H29" t="s">
        <v>86</v>
      </c>
      <c r="I29" t="s">
        <v>2709</v>
      </c>
      <c r="K29" t="s">
        <v>91</v>
      </c>
      <c r="L29" t="s">
        <v>3982</v>
      </c>
      <c r="M29" t="s">
        <v>90</v>
      </c>
      <c r="O29" t="s">
        <v>3979</v>
      </c>
      <c r="P29" t="s">
        <v>3980</v>
      </c>
    </row>
    <row r="30" spans="1:16" x14ac:dyDescent="0.3">
      <c r="A30">
        <v>29</v>
      </c>
      <c r="B30" t="s">
        <v>4005</v>
      </c>
      <c r="C30" s="15">
        <v>77</v>
      </c>
      <c r="D30" s="11">
        <v>77</v>
      </c>
      <c r="E30" t="s">
        <v>887</v>
      </c>
      <c r="F30" t="s">
        <v>3977</v>
      </c>
      <c r="G30" t="s">
        <v>310</v>
      </c>
      <c r="H30" t="s">
        <v>266</v>
      </c>
      <c r="I30" t="s">
        <v>269</v>
      </c>
      <c r="K30" t="s">
        <v>160</v>
      </c>
      <c r="L30" t="s">
        <v>3981</v>
      </c>
      <c r="M30" t="s">
        <v>159</v>
      </c>
      <c r="O30" t="s">
        <v>3979</v>
      </c>
      <c r="P30" t="s">
        <v>3980</v>
      </c>
    </row>
    <row r="31" spans="1:16" x14ac:dyDescent="0.3">
      <c r="A31">
        <v>30</v>
      </c>
      <c r="B31" t="s">
        <v>4006</v>
      </c>
      <c r="C31" s="15">
        <v>78</v>
      </c>
      <c r="D31" s="11">
        <v>78</v>
      </c>
      <c r="E31" t="s">
        <v>887</v>
      </c>
      <c r="F31" t="s">
        <v>3977</v>
      </c>
      <c r="G31" t="s">
        <v>131</v>
      </c>
      <c r="H31" t="s">
        <v>86</v>
      </c>
      <c r="I31" t="s">
        <v>2709</v>
      </c>
      <c r="K31" t="s">
        <v>91</v>
      </c>
      <c r="L31" t="s">
        <v>3982</v>
      </c>
      <c r="M31" t="s">
        <v>90</v>
      </c>
      <c r="O31" t="s">
        <v>3979</v>
      </c>
      <c r="P31" t="s">
        <v>3980</v>
      </c>
    </row>
    <row r="32" spans="1:16" x14ac:dyDescent="0.3">
      <c r="A32">
        <v>31</v>
      </c>
      <c r="B32" t="s">
        <v>4007</v>
      </c>
      <c r="C32" s="15">
        <v>79</v>
      </c>
      <c r="D32" s="11">
        <v>79</v>
      </c>
      <c r="E32" t="s">
        <v>887</v>
      </c>
      <c r="F32" t="s">
        <v>3977</v>
      </c>
      <c r="G32" t="s">
        <v>131</v>
      </c>
      <c r="H32" t="s">
        <v>86</v>
      </c>
      <c r="I32" t="s">
        <v>2709</v>
      </c>
      <c r="K32" t="s">
        <v>91</v>
      </c>
      <c r="L32" t="s">
        <v>3982</v>
      </c>
      <c r="M32" t="s">
        <v>90</v>
      </c>
      <c r="O32" t="s">
        <v>3979</v>
      </c>
      <c r="P32" t="s">
        <v>3980</v>
      </c>
    </row>
    <row r="33" spans="1:16" x14ac:dyDescent="0.3">
      <c r="A33">
        <v>32</v>
      </c>
      <c r="B33" t="s">
        <v>793</v>
      </c>
      <c r="C33" s="15">
        <v>81</v>
      </c>
      <c r="D33" s="11">
        <v>81</v>
      </c>
      <c r="E33" t="s">
        <v>887</v>
      </c>
      <c r="F33" t="s">
        <v>3977</v>
      </c>
      <c r="G33" t="s">
        <v>131</v>
      </c>
      <c r="H33" t="s">
        <v>86</v>
      </c>
      <c r="I33" t="s">
        <v>2709</v>
      </c>
      <c r="K33" t="s">
        <v>355</v>
      </c>
      <c r="L33" t="s">
        <v>3982</v>
      </c>
      <c r="M33" t="s">
        <v>354</v>
      </c>
      <c r="O33" t="s">
        <v>3979</v>
      </c>
      <c r="P33" t="s">
        <v>3980</v>
      </c>
    </row>
    <row r="34" spans="1:16" x14ac:dyDescent="0.3">
      <c r="A34">
        <v>33</v>
      </c>
      <c r="B34" t="s">
        <v>4008</v>
      </c>
      <c r="C34" s="15">
        <v>83</v>
      </c>
      <c r="D34" s="11">
        <v>83</v>
      </c>
      <c r="E34" t="s">
        <v>887</v>
      </c>
      <c r="F34" t="s">
        <v>3977</v>
      </c>
      <c r="G34" t="s">
        <v>131</v>
      </c>
      <c r="H34" t="s">
        <v>86</v>
      </c>
      <c r="I34" t="s">
        <v>2709</v>
      </c>
      <c r="K34" t="s">
        <v>355</v>
      </c>
      <c r="L34" t="s">
        <v>3982</v>
      </c>
      <c r="M34" t="s">
        <v>354</v>
      </c>
      <c r="O34" t="s">
        <v>3979</v>
      </c>
      <c r="P34" t="s">
        <v>3980</v>
      </c>
    </row>
    <row r="35" spans="1:16" x14ac:dyDescent="0.3">
      <c r="A35">
        <v>34</v>
      </c>
      <c r="B35" t="s">
        <v>4009</v>
      </c>
      <c r="C35" s="15">
        <v>85</v>
      </c>
      <c r="D35" s="11">
        <v>85</v>
      </c>
      <c r="E35" t="s">
        <v>887</v>
      </c>
      <c r="F35" t="s">
        <v>3977</v>
      </c>
      <c r="G35" t="s">
        <v>131</v>
      </c>
      <c r="H35" t="s">
        <v>86</v>
      </c>
      <c r="I35" t="s">
        <v>2709</v>
      </c>
      <c r="K35" t="s">
        <v>355</v>
      </c>
      <c r="L35" t="s">
        <v>3982</v>
      </c>
      <c r="M35" t="s">
        <v>354</v>
      </c>
      <c r="O35" t="s">
        <v>3979</v>
      </c>
      <c r="P35" t="s">
        <v>3980</v>
      </c>
    </row>
    <row r="36" spans="1:16" x14ac:dyDescent="0.3">
      <c r="A36">
        <v>35</v>
      </c>
      <c r="B36" t="s">
        <v>4010</v>
      </c>
      <c r="C36" s="15">
        <v>88</v>
      </c>
      <c r="D36" s="11">
        <v>88</v>
      </c>
      <c r="E36" t="s">
        <v>887</v>
      </c>
      <c r="F36" t="s">
        <v>3977</v>
      </c>
      <c r="G36" t="s">
        <v>131</v>
      </c>
      <c r="H36" t="s">
        <v>86</v>
      </c>
      <c r="I36" t="s">
        <v>2709</v>
      </c>
      <c r="K36" t="s">
        <v>98</v>
      </c>
      <c r="L36" t="s">
        <v>3982</v>
      </c>
      <c r="M36" t="s">
        <v>90</v>
      </c>
      <c r="O36" t="s">
        <v>3979</v>
      </c>
      <c r="P36" t="s">
        <v>3980</v>
      </c>
    </row>
    <row r="37" spans="1:16" x14ac:dyDescent="0.3">
      <c r="A37">
        <v>36</v>
      </c>
      <c r="B37" t="s">
        <v>4011</v>
      </c>
      <c r="C37" s="15">
        <v>89</v>
      </c>
      <c r="D37" s="11">
        <v>89</v>
      </c>
      <c r="E37" t="s">
        <v>887</v>
      </c>
      <c r="F37" t="s">
        <v>3977</v>
      </c>
      <c r="G37" t="s">
        <v>131</v>
      </c>
      <c r="H37" t="s">
        <v>86</v>
      </c>
      <c r="I37" t="s">
        <v>2709</v>
      </c>
      <c r="K37" t="s">
        <v>91</v>
      </c>
      <c r="L37" t="s">
        <v>3982</v>
      </c>
      <c r="M37" t="s">
        <v>90</v>
      </c>
      <c r="O37" t="s">
        <v>3979</v>
      </c>
      <c r="P37" t="s">
        <v>3980</v>
      </c>
    </row>
    <row r="38" spans="1:16" x14ac:dyDescent="0.3">
      <c r="A38">
        <v>37</v>
      </c>
      <c r="B38" t="s">
        <v>4012</v>
      </c>
      <c r="C38" s="15">
        <v>90</v>
      </c>
      <c r="D38" s="11">
        <v>90</v>
      </c>
      <c r="E38" t="s">
        <v>887</v>
      </c>
      <c r="F38" t="s">
        <v>3977</v>
      </c>
      <c r="G38" t="s">
        <v>131</v>
      </c>
      <c r="H38" t="s">
        <v>86</v>
      </c>
      <c r="I38" t="s">
        <v>2709</v>
      </c>
      <c r="K38" t="s">
        <v>98</v>
      </c>
      <c r="L38" t="s">
        <v>3982</v>
      </c>
      <c r="M38" t="s">
        <v>90</v>
      </c>
      <c r="O38" t="s">
        <v>3979</v>
      </c>
      <c r="P38" t="s">
        <v>3980</v>
      </c>
    </row>
    <row r="39" spans="1:16" x14ac:dyDescent="0.3">
      <c r="A39">
        <v>38</v>
      </c>
      <c r="B39" t="s">
        <v>160</v>
      </c>
      <c r="C39" s="15">
        <v>97</v>
      </c>
      <c r="D39" s="11">
        <v>97</v>
      </c>
      <c r="E39" t="s">
        <v>887</v>
      </c>
      <c r="F39" t="s">
        <v>3977</v>
      </c>
      <c r="G39" t="s">
        <v>310</v>
      </c>
      <c r="H39" t="s">
        <v>266</v>
      </c>
      <c r="I39" t="s">
        <v>269</v>
      </c>
      <c r="K39" t="s">
        <v>160</v>
      </c>
      <c r="L39" t="s">
        <v>3981</v>
      </c>
      <c r="M39" t="s">
        <v>159</v>
      </c>
      <c r="O39" t="s">
        <v>3979</v>
      </c>
      <c r="P39" t="s">
        <v>3980</v>
      </c>
    </row>
    <row r="40" spans="1:16" x14ac:dyDescent="0.3">
      <c r="A40">
        <v>39</v>
      </c>
      <c r="B40" t="s">
        <v>4013</v>
      </c>
      <c r="C40" s="15">
        <v>102</v>
      </c>
      <c r="D40" s="11">
        <v>102</v>
      </c>
      <c r="E40" t="s">
        <v>887</v>
      </c>
      <c r="F40" t="s">
        <v>3977</v>
      </c>
      <c r="G40" t="s">
        <v>131</v>
      </c>
      <c r="H40" t="s">
        <v>86</v>
      </c>
      <c r="I40" t="s">
        <v>2709</v>
      </c>
      <c r="K40" t="s">
        <v>91</v>
      </c>
      <c r="L40" t="s">
        <v>3982</v>
      </c>
      <c r="M40" t="s">
        <v>90</v>
      </c>
      <c r="O40" t="s">
        <v>3979</v>
      </c>
      <c r="P40" t="s">
        <v>3980</v>
      </c>
    </row>
    <row r="41" spans="1:16" x14ac:dyDescent="0.3">
      <c r="A41">
        <v>40</v>
      </c>
      <c r="B41" t="s">
        <v>4014</v>
      </c>
      <c r="C41" s="15">
        <v>104</v>
      </c>
      <c r="D41" s="11">
        <v>104</v>
      </c>
      <c r="E41" t="s">
        <v>887</v>
      </c>
      <c r="F41" t="s">
        <v>3977</v>
      </c>
      <c r="G41" t="s">
        <v>131</v>
      </c>
      <c r="H41" t="s">
        <v>86</v>
      </c>
      <c r="I41" t="s">
        <v>2709</v>
      </c>
      <c r="K41" t="s">
        <v>91</v>
      </c>
      <c r="L41" t="s">
        <v>3982</v>
      </c>
      <c r="M41" t="s">
        <v>90</v>
      </c>
      <c r="O41" t="s">
        <v>3979</v>
      </c>
      <c r="P41" t="s">
        <v>3980</v>
      </c>
    </row>
    <row r="42" spans="1:16" x14ac:dyDescent="0.3">
      <c r="A42">
        <v>41</v>
      </c>
      <c r="B42" t="s">
        <v>972</v>
      </c>
      <c r="C42" s="15">
        <v>105</v>
      </c>
      <c r="D42" s="11">
        <v>105</v>
      </c>
      <c r="E42" t="s">
        <v>887</v>
      </c>
      <c r="F42" t="s">
        <v>3977</v>
      </c>
      <c r="G42" t="s">
        <v>131</v>
      </c>
      <c r="H42" t="s">
        <v>86</v>
      </c>
      <c r="I42" t="s">
        <v>2709</v>
      </c>
      <c r="K42" t="s">
        <v>91</v>
      </c>
      <c r="L42" t="s">
        <v>3982</v>
      </c>
      <c r="M42" t="s">
        <v>90</v>
      </c>
      <c r="O42" t="s">
        <v>3979</v>
      </c>
      <c r="P42" t="s">
        <v>3980</v>
      </c>
    </row>
    <row r="43" spans="1:16" x14ac:dyDescent="0.3">
      <c r="A43">
        <v>42</v>
      </c>
      <c r="B43" t="s">
        <v>4015</v>
      </c>
      <c r="C43" s="15">
        <v>107</v>
      </c>
      <c r="D43" s="11">
        <v>107</v>
      </c>
      <c r="E43" t="s">
        <v>887</v>
      </c>
      <c r="F43" t="s">
        <v>3977</v>
      </c>
      <c r="G43" t="s">
        <v>131</v>
      </c>
      <c r="H43" t="s">
        <v>86</v>
      </c>
      <c r="I43" t="s">
        <v>2709</v>
      </c>
      <c r="K43" t="s">
        <v>91</v>
      </c>
      <c r="L43" t="s">
        <v>3982</v>
      </c>
      <c r="M43" t="s">
        <v>90</v>
      </c>
      <c r="O43" t="s">
        <v>3979</v>
      </c>
      <c r="P43" t="s">
        <v>3980</v>
      </c>
    </row>
    <row r="44" spans="1:16" x14ac:dyDescent="0.3">
      <c r="A44">
        <v>43</v>
      </c>
      <c r="B44" t="s">
        <v>4016</v>
      </c>
      <c r="C44" s="15">
        <v>109</v>
      </c>
      <c r="D44" s="11">
        <v>109</v>
      </c>
      <c r="E44" t="s">
        <v>887</v>
      </c>
      <c r="F44" t="s">
        <v>3977</v>
      </c>
      <c r="G44" t="s">
        <v>310</v>
      </c>
      <c r="H44" t="s">
        <v>266</v>
      </c>
      <c r="I44" t="s">
        <v>269</v>
      </c>
      <c r="K44" t="s">
        <v>160</v>
      </c>
      <c r="L44" t="s">
        <v>3981</v>
      </c>
      <c r="M44" t="s">
        <v>159</v>
      </c>
      <c r="O44" t="s">
        <v>3979</v>
      </c>
      <c r="P44" t="s">
        <v>3980</v>
      </c>
    </row>
    <row r="45" spans="1:16" x14ac:dyDescent="0.3">
      <c r="A45">
        <v>44</v>
      </c>
      <c r="B45" t="s">
        <v>1506</v>
      </c>
      <c r="C45" s="15">
        <v>118</v>
      </c>
      <c r="D45" s="11">
        <v>118</v>
      </c>
      <c r="E45" t="s">
        <v>887</v>
      </c>
      <c r="F45" t="s">
        <v>3977</v>
      </c>
      <c r="G45" t="s">
        <v>131</v>
      </c>
      <c r="H45" t="s">
        <v>86</v>
      </c>
      <c r="I45" t="s">
        <v>2709</v>
      </c>
      <c r="K45" t="s">
        <v>98</v>
      </c>
      <c r="L45" t="s">
        <v>3982</v>
      </c>
      <c r="M45" t="s">
        <v>90</v>
      </c>
      <c r="O45" t="s">
        <v>3979</v>
      </c>
      <c r="P45" t="s">
        <v>3980</v>
      </c>
    </row>
    <row r="46" spans="1:16" x14ac:dyDescent="0.3">
      <c r="A46">
        <v>45</v>
      </c>
      <c r="B46" t="s">
        <v>4017</v>
      </c>
      <c r="C46" s="15">
        <v>125</v>
      </c>
      <c r="D46" s="11">
        <v>125</v>
      </c>
      <c r="E46" t="s">
        <v>887</v>
      </c>
      <c r="F46" t="s">
        <v>3977</v>
      </c>
      <c r="G46" t="s">
        <v>131</v>
      </c>
      <c r="H46" t="s">
        <v>86</v>
      </c>
      <c r="I46" t="s">
        <v>2709</v>
      </c>
      <c r="K46" t="s">
        <v>98</v>
      </c>
      <c r="L46" t="s">
        <v>3982</v>
      </c>
      <c r="M46" t="s">
        <v>90</v>
      </c>
      <c r="O46" t="s">
        <v>3979</v>
      </c>
      <c r="P46" t="s">
        <v>3980</v>
      </c>
    </row>
    <row r="47" spans="1:16" x14ac:dyDescent="0.3">
      <c r="A47">
        <v>46</v>
      </c>
      <c r="B47" t="s">
        <v>4018</v>
      </c>
      <c r="C47" s="15">
        <v>126</v>
      </c>
      <c r="D47" s="11">
        <v>126</v>
      </c>
      <c r="E47" t="s">
        <v>887</v>
      </c>
      <c r="F47" t="s">
        <v>3977</v>
      </c>
      <c r="G47" t="s">
        <v>131</v>
      </c>
      <c r="H47" t="s">
        <v>86</v>
      </c>
      <c r="I47" t="s">
        <v>2709</v>
      </c>
      <c r="K47" t="s">
        <v>98</v>
      </c>
      <c r="L47" t="s">
        <v>3982</v>
      </c>
      <c r="M47" t="s">
        <v>90</v>
      </c>
      <c r="O47" t="s">
        <v>3979</v>
      </c>
      <c r="P47" t="s">
        <v>3980</v>
      </c>
    </row>
    <row r="48" spans="1:16" x14ac:dyDescent="0.3">
      <c r="A48">
        <v>47</v>
      </c>
      <c r="B48" t="s">
        <v>4019</v>
      </c>
      <c r="C48" s="15">
        <v>133</v>
      </c>
      <c r="D48" s="11">
        <v>133</v>
      </c>
      <c r="E48" t="s">
        <v>887</v>
      </c>
      <c r="F48" t="s">
        <v>3977</v>
      </c>
      <c r="G48" t="s">
        <v>131</v>
      </c>
      <c r="H48" t="s">
        <v>86</v>
      </c>
      <c r="I48" t="s">
        <v>2709</v>
      </c>
      <c r="K48" t="s">
        <v>91</v>
      </c>
      <c r="L48" t="s">
        <v>3982</v>
      </c>
      <c r="M48" t="s">
        <v>354</v>
      </c>
      <c r="O48" t="s">
        <v>3979</v>
      </c>
      <c r="P48" t="s">
        <v>3980</v>
      </c>
    </row>
    <row r="49" spans="1:16" x14ac:dyDescent="0.3">
      <c r="A49">
        <v>48</v>
      </c>
      <c r="B49" t="s">
        <v>4020</v>
      </c>
      <c r="C49" s="15">
        <v>146</v>
      </c>
      <c r="D49" s="11">
        <v>146</v>
      </c>
      <c r="E49" t="s">
        <v>887</v>
      </c>
      <c r="F49" t="s">
        <v>3977</v>
      </c>
      <c r="G49" t="s">
        <v>131</v>
      </c>
      <c r="H49" t="s">
        <v>86</v>
      </c>
      <c r="I49" t="s">
        <v>2709</v>
      </c>
      <c r="K49" t="s">
        <v>91</v>
      </c>
      <c r="L49" t="s">
        <v>3982</v>
      </c>
      <c r="M49" t="s">
        <v>90</v>
      </c>
      <c r="O49" t="s">
        <v>3979</v>
      </c>
      <c r="P49" t="s">
        <v>3980</v>
      </c>
    </row>
    <row r="50" spans="1:16" x14ac:dyDescent="0.3">
      <c r="A50">
        <v>49</v>
      </c>
      <c r="B50" t="s">
        <v>4021</v>
      </c>
      <c r="C50" s="15">
        <v>157</v>
      </c>
      <c r="D50" s="11">
        <v>157</v>
      </c>
      <c r="E50" t="s">
        <v>887</v>
      </c>
      <c r="F50" t="s">
        <v>3977</v>
      </c>
      <c r="G50" t="s">
        <v>131</v>
      </c>
      <c r="H50" t="s">
        <v>86</v>
      </c>
      <c r="I50" t="s">
        <v>2709</v>
      </c>
      <c r="K50" t="s">
        <v>355</v>
      </c>
      <c r="L50" t="s">
        <v>3982</v>
      </c>
      <c r="M50" t="s">
        <v>354</v>
      </c>
      <c r="O50" t="s">
        <v>3979</v>
      </c>
      <c r="P50" t="s">
        <v>3980</v>
      </c>
    </row>
    <row r="51" spans="1:16" x14ac:dyDescent="0.3">
      <c r="A51">
        <v>50</v>
      </c>
      <c r="B51" t="s">
        <v>4022</v>
      </c>
      <c r="C51" s="15">
        <v>159</v>
      </c>
      <c r="D51" s="11">
        <v>159</v>
      </c>
      <c r="E51" t="s">
        <v>887</v>
      </c>
      <c r="F51" t="s">
        <v>3977</v>
      </c>
      <c r="G51" t="s">
        <v>131</v>
      </c>
      <c r="H51" t="s">
        <v>86</v>
      </c>
      <c r="I51" t="s">
        <v>2709</v>
      </c>
      <c r="K51" t="s">
        <v>91</v>
      </c>
      <c r="L51" t="s">
        <v>3982</v>
      </c>
      <c r="M51" t="s">
        <v>90</v>
      </c>
      <c r="O51" t="s">
        <v>3979</v>
      </c>
      <c r="P51" t="s">
        <v>3980</v>
      </c>
    </row>
    <row r="52" spans="1:16" x14ac:dyDescent="0.3">
      <c r="A52">
        <v>51</v>
      </c>
      <c r="B52" t="s">
        <v>4023</v>
      </c>
      <c r="C52" s="15">
        <v>162</v>
      </c>
      <c r="D52" s="11">
        <v>162</v>
      </c>
      <c r="E52" t="s">
        <v>887</v>
      </c>
      <c r="F52" t="s">
        <v>3977</v>
      </c>
      <c r="G52" t="s">
        <v>391</v>
      </c>
      <c r="H52" t="s">
        <v>41</v>
      </c>
      <c r="I52" t="s">
        <v>44</v>
      </c>
      <c r="K52" t="s">
        <v>394</v>
      </c>
      <c r="L52" t="s">
        <v>4024</v>
      </c>
      <c r="M52" t="s">
        <v>78</v>
      </c>
      <c r="O52" t="s">
        <v>3979</v>
      </c>
      <c r="P52" t="s">
        <v>3980</v>
      </c>
    </row>
    <row r="53" spans="1:16" x14ac:dyDescent="0.3">
      <c r="A53">
        <v>52</v>
      </c>
      <c r="B53" t="s">
        <v>4025</v>
      </c>
      <c r="C53" s="15">
        <v>163</v>
      </c>
      <c r="D53" s="11">
        <v>163</v>
      </c>
      <c r="E53" t="s">
        <v>6616</v>
      </c>
      <c r="F53" t="s">
        <v>218</v>
      </c>
      <c r="G53" t="s">
        <v>4026</v>
      </c>
      <c r="H53" t="s">
        <v>7056</v>
      </c>
      <c r="I53" t="s">
        <v>4027</v>
      </c>
      <c r="K53" t="s">
        <v>394</v>
      </c>
      <c r="L53" t="s">
        <v>78</v>
      </c>
      <c r="M53" t="s">
        <v>78</v>
      </c>
      <c r="O53" t="s">
        <v>3979</v>
      </c>
      <c r="P53" t="s">
        <v>3980</v>
      </c>
    </row>
    <row r="54" spans="1:16" x14ac:dyDescent="0.3">
      <c r="A54">
        <v>53</v>
      </c>
      <c r="B54" t="s">
        <v>4028</v>
      </c>
      <c r="C54" s="15">
        <v>164</v>
      </c>
      <c r="D54" s="11">
        <v>164</v>
      </c>
      <c r="E54" t="s">
        <v>887</v>
      </c>
      <c r="F54" t="s">
        <v>3977</v>
      </c>
      <c r="G54" t="s">
        <v>42</v>
      </c>
      <c r="H54" t="s">
        <v>41</v>
      </c>
      <c r="I54" t="s">
        <v>44</v>
      </c>
      <c r="K54" t="s">
        <v>682</v>
      </c>
      <c r="L54" t="s">
        <v>4024</v>
      </c>
      <c r="M54" t="s">
        <v>78</v>
      </c>
      <c r="O54" t="s">
        <v>3979</v>
      </c>
      <c r="P54" t="s">
        <v>3980</v>
      </c>
    </row>
    <row r="55" spans="1:16" x14ac:dyDescent="0.3">
      <c r="A55">
        <v>54</v>
      </c>
      <c r="B55" t="s">
        <v>1886</v>
      </c>
      <c r="C55" s="15">
        <v>172</v>
      </c>
      <c r="D55" s="11">
        <v>172</v>
      </c>
      <c r="E55" t="s">
        <v>6616</v>
      </c>
      <c r="F55" t="s">
        <v>218</v>
      </c>
      <c r="G55" t="s">
        <v>2506</v>
      </c>
      <c r="H55" t="s">
        <v>7056</v>
      </c>
      <c r="I55" t="s">
        <v>2506</v>
      </c>
      <c r="K55" t="s">
        <v>394</v>
      </c>
      <c r="L55" t="s">
        <v>78</v>
      </c>
      <c r="M55" t="s">
        <v>78</v>
      </c>
      <c r="O55" t="s">
        <v>3979</v>
      </c>
      <c r="P55" t="s">
        <v>3980</v>
      </c>
    </row>
    <row r="56" spans="1:16" x14ac:dyDescent="0.3">
      <c r="A56">
        <v>55</v>
      </c>
      <c r="B56" t="s">
        <v>4029</v>
      </c>
      <c r="C56" s="15">
        <v>173</v>
      </c>
      <c r="D56" s="11">
        <v>173</v>
      </c>
      <c r="E56" t="s">
        <v>887</v>
      </c>
      <c r="F56" t="s">
        <v>3977</v>
      </c>
      <c r="G56" t="s">
        <v>42</v>
      </c>
      <c r="H56" t="s">
        <v>41</v>
      </c>
      <c r="I56" t="s">
        <v>44</v>
      </c>
      <c r="K56" t="s">
        <v>394</v>
      </c>
      <c r="L56" t="s">
        <v>4024</v>
      </c>
      <c r="M56" t="s">
        <v>78</v>
      </c>
      <c r="O56" t="s">
        <v>3979</v>
      </c>
      <c r="P56" t="s">
        <v>3980</v>
      </c>
    </row>
    <row r="57" spans="1:16" x14ac:dyDescent="0.3">
      <c r="A57">
        <v>56</v>
      </c>
      <c r="B57" t="s">
        <v>4030</v>
      </c>
      <c r="C57" s="15">
        <v>174</v>
      </c>
      <c r="D57" s="11">
        <v>174</v>
      </c>
      <c r="E57" t="s">
        <v>887</v>
      </c>
      <c r="F57" t="s">
        <v>3977</v>
      </c>
      <c r="G57" t="s">
        <v>42</v>
      </c>
      <c r="H57" t="s">
        <v>41</v>
      </c>
      <c r="I57" t="s">
        <v>44</v>
      </c>
      <c r="K57" t="s">
        <v>682</v>
      </c>
      <c r="L57" t="s">
        <v>4024</v>
      </c>
      <c r="M57" t="s">
        <v>78</v>
      </c>
      <c r="O57" t="s">
        <v>3979</v>
      </c>
      <c r="P57" t="s">
        <v>3980</v>
      </c>
    </row>
    <row r="58" spans="1:16" x14ac:dyDescent="0.3">
      <c r="A58">
        <v>57</v>
      </c>
      <c r="B58" t="s">
        <v>1540</v>
      </c>
      <c r="C58" s="15">
        <v>175</v>
      </c>
      <c r="D58" s="11">
        <v>175</v>
      </c>
      <c r="E58" t="s">
        <v>887</v>
      </c>
      <c r="F58" t="s">
        <v>3977</v>
      </c>
      <c r="G58" t="s">
        <v>391</v>
      </c>
      <c r="H58" t="s">
        <v>41</v>
      </c>
      <c r="I58" t="s">
        <v>44</v>
      </c>
      <c r="K58" t="s">
        <v>394</v>
      </c>
      <c r="L58" t="s">
        <v>4024</v>
      </c>
      <c r="M58" t="s">
        <v>78</v>
      </c>
      <c r="O58" t="s">
        <v>3979</v>
      </c>
      <c r="P58" t="s">
        <v>3980</v>
      </c>
    </row>
    <row r="59" spans="1:16" x14ac:dyDescent="0.3">
      <c r="A59">
        <v>58</v>
      </c>
      <c r="B59" t="s">
        <v>4031</v>
      </c>
      <c r="C59" s="15">
        <v>176</v>
      </c>
      <c r="D59" s="11">
        <v>176</v>
      </c>
      <c r="E59" t="s">
        <v>887</v>
      </c>
      <c r="F59" t="s">
        <v>3977</v>
      </c>
      <c r="G59" t="s">
        <v>42</v>
      </c>
      <c r="H59" t="s">
        <v>41</v>
      </c>
      <c r="I59" t="s">
        <v>44</v>
      </c>
      <c r="K59" t="s">
        <v>682</v>
      </c>
      <c r="L59" t="s">
        <v>4024</v>
      </c>
      <c r="M59" t="s">
        <v>78</v>
      </c>
      <c r="O59" t="s">
        <v>3979</v>
      </c>
      <c r="P59" t="s">
        <v>3980</v>
      </c>
    </row>
    <row r="60" spans="1:16" x14ac:dyDescent="0.3">
      <c r="A60">
        <v>59</v>
      </c>
      <c r="B60" t="s">
        <v>4032</v>
      </c>
      <c r="C60" s="15">
        <v>178</v>
      </c>
      <c r="D60" s="11">
        <v>178</v>
      </c>
      <c r="E60" t="s">
        <v>887</v>
      </c>
      <c r="F60" t="s">
        <v>3977</v>
      </c>
      <c r="G60" t="s">
        <v>42</v>
      </c>
      <c r="H60" t="s">
        <v>41</v>
      </c>
      <c r="I60" t="s">
        <v>44</v>
      </c>
      <c r="K60" t="s">
        <v>682</v>
      </c>
      <c r="L60" t="s">
        <v>4024</v>
      </c>
      <c r="M60" t="s">
        <v>78</v>
      </c>
      <c r="O60" t="s">
        <v>3979</v>
      </c>
      <c r="P60" t="s">
        <v>3980</v>
      </c>
    </row>
    <row r="61" spans="1:16" x14ac:dyDescent="0.3">
      <c r="A61">
        <v>60</v>
      </c>
      <c r="B61" t="s">
        <v>4033</v>
      </c>
      <c r="C61" s="15">
        <v>179</v>
      </c>
      <c r="D61" s="11">
        <v>179</v>
      </c>
      <c r="E61" t="s">
        <v>887</v>
      </c>
      <c r="F61" t="s">
        <v>3977</v>
      </c>
      <c r="G61" t="s">
        <v>391</v>
      </c>
      <c r="H61" t="s">
        <v>41</v>
      </c>
      <c r="I61" t="s">
        <v>44</v>
      </c>
      <c r="K61" t="s">
        <v>394</v>
      </c>
      <c r="L61" t="s">
        <v>4024</v>
      </c>
      <c r="M61" t="s">
        <v>78</v>
      </c>
      <c r="O61" t="s">
        <v>3979</v>
      </c>
      <c r="P61" t="s">
        <v>3980</v>
      </c>
    </row>
    <row r="62" spans="1:16" x14ac:dyDescent="0.3">
      <c r="A62">
        <v>61</v>
      </c>
      <c r="B62" t="s">
        <v>4034</v>
      </c>
      <c r="C62" s="15">
        <v>180</v>
      </c>
      <c r="D62" s="11">
        <v>180</v>
      </c>
      <c r="E62" t="s">
        <v>6616</v>
      </c>
      <c r="F62" t="s">
        <v>218</v>
      </c>
      <c r="G62" t="s">
        <v>187</v>
      </c>
      <c r="H62" t="s">
        <v>7056</v>
      </c>
      <c r="I62" t="s">
        <v>187</v>
      </c>
      <c r="K62" t="s">
        <v>394</v>
      </c>
      <c r="L62" t="s">
        <v>78</v>
      </c>
      <c r="M62" t="s">
        <v>78</v>
      </c>
      <c r="O62" t="s">
        <v>3979</v>
      </c>
      <c r="P62" t="s">
        <v>3980</v>
      </c>
    </row>
    <row r="63" spans="1:16" x14ac:dyDescent="0.3">
      <c r="A63">
        <v>62</v>
      </c>
      <c r="B63" t="s">
        <v>4035</v>
      </c>
      <c r="C63" s="15">
        <v>182</v>
      </c>
      <c r="D63" s="11">
        <v>182</v>
      </c>
      <c r="E63" t="s">
        <v>6616</v>
      </c>
      <c r="F63" t="s">
        <v>218</v>
      </c>
      <c r="G63" t="s">
        <v>187</v>
      </c>
      <c r="H63" t="s">
        <v>7056</v>
      </c>
      <c r="I63" t="s">
        <v>187</v>
      </c>
      <c r="K63" t="s">
        <v>394</v>
      </c>
      <c r="L63" t="s">
        <v>78</v>
      </c>
      <c r="M63" t="s">
        <v>78</v>
      </c>
      <c r="O63" t="s">
        <v>3979</v>
      </c>
      <c r="P63" t="s">
        <v>3980</v>
      </c>
    </row>
    <row r="64" spans="1:16" x14ac:dyDescent="0.3">
      <c r="A64">
        <v>63</v>
      </c>
      <c r="B64" t="s">
        <v>4036</v>
      </c>
      <c r="C64" s="15">
        <v>183</v>
      </c>
      <c r="D64" s="11">
        <v>183</v>
      </c>
      <c r="E64" t="s">
        <v>6616</v>
      </c>
      <c r="F64" t="s">
        <v>218</v>
      </c>
      <c r="G64" t="s">
        <v>187</v>
      </c>
      <c r="H64" t="s">
        <v>7056</v>
      </c>
      <c r="I64" t="s">
        <v>187</v>
      </c>
      <c r="K64" t="s">
        <v>394</v>
      </c>
      <c r="L64" t="s">
        <v>78</v>
      </c>
      <c r="M64" t="s">
        <v>78</v>
      </c>
      <c r="O64" t="s">
        <v>3979</v>
      </c>
      <c r="P64" t="s">
        <v>3980</v>
      </c>
    </row>
    <row r="65" spans="1:16" x14ac:dyDescent="0.3">
      <c r="A65">
        <v>64</v>
      </c>
      <c r="B65" t="s">
        <v>1070</v>
      </c>
      <c r="C65" s="15">
        <v>185</v>
      </c>
      <c r="D65" s="11">
        <v>185</v>
      </c>
      <c r="E65" t="s">
        <v>887</v>
      </c>
      <c r="F65" t="s">
        <v>3977</v>
      </c>
      <c r="G65" t="s">
        <v>391</v>
      </c>
      <c r="H65" t="s">
        <v>41</v>
      </c>
      <c r="I65" t="s">
        <v>44</v>
      </c>
      <c r="K65" t="s">
        <v>128</v>
      </c>
      <c r="L65" t="s">
        <v>4024</v>
      </c>
      <c r="M65" t="s">
        <v>78</v>
      </c>
      <c r="O65" t="s">
        <v>3979</v>
      </c>
      <c r="P65" t="s">
        <v>3980</v>
      </c>
    </row>
    <row r="66" spans="1:16" x14ac:dyDescent="0.3">
      <c r="A66">
        <v>65</v>
      </c>
      <c r="B66" t="s">
        <v>4037</v>
      </c>
      <c r="C66" s="15">
        <v>186</v>
      </c>
      <c r="D66" s="11">
        <v>186</v>
      </c>
      <c r="E66" t="s">
        <v>887</v>
      </c>
      <c r="F66" t="s">
        <v>3977</v>
      </c>
      <c r="G66" t="s">
        <v>391</v>
      </c>
      <c r="H66" t="s">
        <v>41</v>
      </c>
      <c r="I66" t="s">
        <v>44</v>
      </c>
      <c r="K66" t="s">
        <v>128</v>
      </c>
      <c r="L66" t="s">
        <v>4024</v>
      </c>
      <c r="M66" t="s">
        <v>78</v>
      </c>
      <c r="O66" t="s">
        <v>3979</v>
      </c>
      <c r="P66" t="s">
        <v>3980</v>
      </c>
    </row>
    <row r="67" spans="1:16" x14ac:dyDescent="0.3">
      <c r="A67">
        <v>66</v>
      </c>
      <c r="B67" t="s">
        <v>4038</v>
      </c>
      <c r="C67" s="15">
        <v>187</v>
      </c>
      <c r="D67" s="11">
        <v>187</v>
      </c>
      <c r="E67" t="s">
        <v>887</v>
      </c>
      <c r="F67" t="s">
        <v>3977</v>
      </c>
      <c r="G67" t="s">
        <v>391</v>
      </c>
      <c r="H67" t="s">
        <v>41</v>
      </c>
      <c r="I67" t="s">
        <v>44</v>
      </c>
      <c r="K67" t="s">
        <v>394</v>
      </c>
      <c r="L67" t="s">
        <v>4024</v>
      </c>
      <c r="M67" t="s">
        <v>78</v>
      </c>
      <c r="O67" t="s">
        <v>3979</v>
      </c>
      <c r="P67" t="s">
        <v>3980</v>
      </c>
    </row>
    <row r="68" spans="1:16" x14ac:dyDescent="0.3">
      <c r="A68">
        <v>67</v>
      </c>
      <c r="B68" t="s">
        <v>4039</v>
      </c>
      <c r="C68" s="15">
        <v>189</v>
      </c>
      <c r="D68" s="11">
        <v>189</v>
      </c>
      <c r="E68" t="s">
        <v>887</v>
      </c>
      <c r="F68" t="s">
        <v>3977</v>
      </c>
      <c r="G68" t="s">
        <v>287</v>
      </c>
      <c r="H68" t="s">
        <v>41</v>
      </c>
      <c r="I68" t="s">
        <v>44</v>
      </c>
      <c r="K68" t="s">
        <v>394</v>
      </c>
      <c r="L68" t="s">
        <v>4024</v>
      </c>
      <c r="M68" t="s">
        <v>78</v>
      </c>
      <c r="O68" t="s">
        <v>3979</v>
      </c>
      <c r="P68" t="s">
        <v>3980</v>
      </c>
    </row>
    <row r="69" spans="1:16" x14ac:dyDescent="0.3">
      <c r="A69">
        <v>68</v>
      </c>
      <c r="B69" t="s">
        <v>4040</v>
      </c>
      <c r="C69" s="15">
        <v>191</v>
      </c>
      <c r="D69" s="11">
        <v>191</v>
      </c>
      <c r="E69" t="s">
        <v>6616</v>
      </c>
      <c r="F69" t="s">
        <v>218</v>
      </c>
      <c r="G69" t="s">
        <v>187</v>
      </c>
      <c r="H69" t="s">
        <v>7056</v>
      </c>
      <c r="I69" t="s">
        <v>187</v>
      </c>
      <c r="K69" t="s">
        <v>394</v>
      </c>
      <c r="L69" t="s">
        <v>78</v>
      </c>
      <c r="M69" t="s">
        <v>78</v>
      </c>
      <c r="O69" t="s">
        <v>3979</v>
      </c>
      <c r="P69" t="s">
        <v>3980</v>
      </c>
    </row>
    <row r="70" spans="1:16" x14ac:dyDescent="0.3">
      <c r="A70">
        <v>69</v>
      </c>
      <c r="B70" t="s">
        <v>4041</v>
      </c>
      <c r="C70" s="15">
        <v>192</v>
      </c>
      <c r="D70" s="11">
        <v>192</v>
      </c>
      <c r="E70" t="s">
        <v>6616</v>
      </c>
      <c r="F70" t="s">
        <v>218</v>
      </c>
      <c r="G70" t="s">
        <v>187</v>
      </c>
      <c r="H70" t="s">
        <v>7056</v>
      </c>
      <c r="I70" t="s">
        <v>187</v>
      </c>
      <c r="K70" t="s">
        <v>394</v>
      </c>
      <c r="L70" t="s">
        <v>78</v>
      </c>
      <c r="M70" t="s">
        <v>78</v>
      </c>
      <c r="O70" t="s">
        <v>3979</v>
      </c>
      <c r="P70" t="s">
        <v>3980</v>
      </c>
    </row>
    <row r="71" spans="1:16" x14ac:dyDescent="0.3">
      <c r="A71">
        <v>70</v>
      </c>
      <c r="B71" t="s">
        <v>4042</v>
      </c>
      <c r="C71" s="15">
        <v>193</v>
      </c>
      <c r="D71" s="11">
        <v>193</v>
      </c>
      <c r="E71" t="s">
        <v>887</v>
      </c>
      <c r="F71" t="s">
        <v>3977</v>
      </c>
      <c r="G71" t="s">
        <v>391</v>
      </c>
      <c r="H71" t="s">
        <v>41</v>
      </c>
      <c r="I71" t="s">
        <v>44</v>
      </c>
      <c r="K71" t="s">
        <v>189</v>
      </c>
      <c r="L71" t="s">
        <v>4024</v>
      </c>
      <c r="M71" t="s">
        <v>78</v>
      </c>
      <c r="O71" t="s">
        <v>3979</v>
      </c>
      <c r="P71" t="s">
        <v>3980</v>
      </c>
    </row>
    <row r="72" spans="1:16" x14ac:dyDescent="0.3">
      <c r="A72">
        <v>71</v>
      </c>
      <c r="B72" t="s">
        <v>1129</v>
      </c>
      <c r="C72" s="15">
        <v>194</v>
      </c>
      <c r="D72" s="11">
        <v>194</v>
      </c>
      <c r="E72" t="s">
        <v>887</v>
      </c>
      <c r="F72" t="s">
        <v>3977</v>
      </c>
      <c r="G72" t="s">
        <v>42</v>
      </c>
      <c r="H72" t="s">
        <v>41</v>
      </c>
      <c r="I72" t="s">
        <v>44</v>
      </c>
      <c r="K72" t="s">
        <v>682</v>
      </c>
      <c r="L72" t="s">
        <v>4024</v>
      </c>
      <c r="M72" t="s">
        <v>48</v>
      </c>
      <c r="O72" t="s">
        <v>3979</v>
      </c>
      <c r="P72" t="s">
        <v>3980</v>
      </c>
    </row>
    <row r="73" spans="1:16" x14ac:dyDescent="0.3">
      <c r="A73">
        <v>72</v>
      </c>
      <c r="B73" t="s">
        <v>4043</v>
      </c>
      <c r="C73" s="15">
        <v>195</v>
      </c>
      <c r="D73" s="11">
        <v>195</v>
      </c>
      <c r="E73" t="s">
        <v>6616</v>
      </c>
      <c r="F73" t="s">
        <v>218</v>
      </c>
      <c r="G73" t="s">
        <v>4044</v>
      </c>
      <c r="H73" t="s">
        <v>7056</v>
      </c>
      <c r="I73" t="s">
        <v>4044</v>
      </c>
      <c r="J73" t="s">
        <v>4045</v>
      </c>
      <c r="K73" t="s">
        <v>394</v>
      </c>
      <c r="L73" t="s">
        <v>78</v>
      </c>
      <c r="M73" t="s">
        <v>78</v>
      </c>
      <c r="O73" t="s">
        <v>3979</v>
      </c>
      <c r="P73" t="s">
        <v>3980</v>
      </c>
    </row>
    <row r="74" spans="1:16" x14ac:dyDescent="0.3">
      <c r="A74">
        <v>73</v>
      </c>
      <c r="B74" t="s">
        <v>1535</v>
      </c>
      <c r="C74" s="15">
        <v>196</v>
      </c>
      <c r="D74" s="11">
        <v>196</v>
      </c>
      <c r="E74" t="s">
        <v>6616</v>
      </c>
      <c r="F74" t="s">
        <v>218</v>
      </c>
      <c r="G74" t="s">
        <v>576</v>
      </c>
      <c r="H74" t="s">
        <v>7056</v>
      </c>
      <c r="I74" t="s">
        <v>576</v>
      </c>
      <c r="K74" t="s">
        <v>394</v>
      </c>
      <c r="L74" t="s">
        <v>78</v>
      </c>
      <c r="M74" t="s">
        <v>78</v>
      </c>
      <c r="O74" t="s">
        <v>3979</v>
      </c>
      <c r="P74" t="s">
        <v>3980</v>
      </c>
    </row>
    <row r="75" spans="1:16" x14ac:dyDescent="0.3">
      <c r="A75">
        <v>74</v>
      </c>
      <c r="B75" t="s">
        <v>781</v>
      </c>
      <c r="C75" s="15">
        <v>978</v>
      </c>
      <c r="D75" s="11">
        <v>978</v>
      </c>
      <c r="E75" t="s">
        <v>887</v>
      </c>
      <c r="F75" t="s">
        <v>3977</v>
      </c>
      <c r="G75" t="s">
        <v>42</v>
      </c>
      <c r="H75" t="s">
        <v>41</v>
      </c>
      <c r="I75" t="s">
        <v>44</v>
      </c>
      <c r="K75" t="s">
        <v>682</v>
      </c>
      <c r="L75" t="s">
        <v>4024</v>
      </c>
      <c r="M75" t="s">
        <v>78</v>
      </c>
      <c r="O75" t="s">
        <v>3979</v>
      </c>
      <c r="P75" t="s">
        <v>3980</v>
      </c>
    </row>
    <row r="76" spans="1:16" x14ac:dyDescent="0.3">
      <c r="A76">
        <v>75</v>
      </c>
      <c r="B76" t="s">
        <v>4046</v>
      </c>
      <c r="C76" s="15">
        <v>199</v>
      </c>
      <c r="D76" s="11">
        <v>199</v>
      </c>
      <c r="E76" t="s">
        <v>887</v>
      </c>
      <c r="F76" t="s">
        <v>3977</v>
      </c>
      <c r="G76" t="s">
        <v>42</v>
      </c>
      <c r="H76" t="s">
        <v>41</v>
      </c>
      <c r="I76" t="s">
        <v>44</v>
      </c>
      <c r="K76" t="s">
        <v>394</v>
      </c>
      <c r="L76" t="s">
        <v>4024</v>
      </c>
      <c r="M76" t="s">
        <v>78</v>
      </c>
      <c r="O76" t="s">
        <v>3979</v>
      </c>
      <c r="P76" t="s">
        <v>3980</v>
      </c>
    </row>
    <row r="77" spans="1:16" x14ac:dyDescent="0.3">
      <c r="A77">
        <v>76</v>
      </c>
      <c r="B77" t="s">
        <v>4047</v>
      </c>
      <c r="C77" s="15">
        <v>200</v>
      </c>
      <c r="D77" s="11">
        <v>200</v>
      </c>
      <c r="E77" t="s">
        <v>6616</v>
      </c>
      <c r="G77" t="s">
        <v>187</v>
      </c>
      <c r="H77" t="s">
        <v>188</v>
      </c>
      <c r="I77" t="s">
        <v>187</v>
      </c>
      <c r="K77" t="s">
        <v>394</v>
      </c>
      <c r="L77" t="s">
        <v>78</v>
      </c>
      <c r="M77" t="s">
        <v>78</v>
      </c>
      <c r="O77" t="s">
        <v>3979</v>
      </c>
      <c r="P77" t="s">
        <v>3980</v>
      </c>
    </row>
    <row r="78" spans="1:16" x14ac:dyDescent="0.3">
      <c r="A78">
        <v>77</v>
      </c>
      <c r="B78" t="s">
        <v>4048</v>
      </c>
      <c r="C78" s="15">
        <v>201</v>
      </c>
      <c r="D78" s="11">
        <v>201</v>
      </c>
      <c r="E78" t="s">
        <v>887</v>
      </c>
      <c r="F78" t="s">
        <v>3977</v>
      </c>
      <c r="G78" t="s">
        <v>391</v>
      </c>
      <c r="H78" t="s">
        <v>41</v>
      </c>
      <c r="I78" t="s">
        <v>44</v>
      </c>
      <c r="K78" t="s">
        <v>394</v>
      </c>
      <c r="L78" t="s">
        <v>4024</v>
      </c>
      <c r="M78" t="s">
        <v>78</v>
      </c>
      <c r="O78" t="s">
        <v>3979</v>
      </c>
      <c r="P78" t="s">
        <v>3980</v>
      </c>
    </row>
    <row r="79" spans="1:16" x14ac:dyDescent="0.3">
      <c r="A79">
        <v>78</v>
      </c>
      <c r="B79" t="s">
        <v>4049</v>
      </c>
      <c r="C79" s="15">
        <v>202</v>
      </c>
      <c r="D79" s="11">
        <v>202</v>
      </c>
      <c r="E79" t="s">
        <v>887</v>
      </c>
      <c r="F79" t="s">
        <v>3977</v>
      </c>
      <c r="G79" t="s">
        <v>287</v>
      </c>
      <c r="H79" t="s">
        <v>41</v>
      </c>
      <c r="I79" t="s">
        <v>44</v>
      </c>
      <c r="K79" t="s">
        <v>394</v>
      </c>
      <c r="L79" t="s">
        <v>4024</v>
      </c>
      <c r="M79" t="s">
        <v>78</v>
      </c>
      <c r="O79" t="s">
        <v>3979</v>
      </c>
      <c r="P79" t="s">
        <v>3980</v>
      </c>
    </row>
    <row r="80" spans="1:16" x14ac:dyDescent="0.3">
      <c r="A80">
        <v>79</v>
      </c>
      <c r="B80" t="s">
        <v>4050</v>
      </c>
      <c r="C80" s="15">
        <v>203</v>
      </c>
      <c r="D80" s="11">
        <v>203</v>
      </c>
      <c r="E80" t="s">
        <v>887</v>
      </c>
      <c r="F80" t="s">
        <v>3977</v>
      </c>
      <c r="G80" t="s">
        <v>391</v>
      </c>
      <c r="H80" t="s">
        <v>41</v>
      </c>
      <c r="I80" t="s">
        <v>44</v>
      </c>
      <c r="K80" t="s">
        <v>394</v>
      </c>
      <c r="L80" t="s">
        <v>4024</v>
      </c>
      <c r="M80" t="s">
        <v>78</v>
      </c>
      <c r="O80" t="s">
        <v>3979</v>
      </c>
      <c r="P80" t="s">
        <v>3980</v>
      </c>
    </row>
    <row r="81" spans="1:16" x14ac:dyDescent="0.3">
      <c r="A81">
        <v>80</v>
      </c>
      <c r="B81" t="s">
        <v>4051</v>
      </c>
      <c r="C81" s="15">
        <v>204</v>
      </c>
      <c r="D81" s="11">
        <v>204</v>
      </c>
      <c r="E81" t="s">
        <v>887</v>
      </c>
      <c r="F81" t="s">
        <v>3977</v>
      </c>
      <c r="G81" t="s">
        <v>287</v>
      </c>
      <c r="H81" t="s">
        <v>41</v>
      </c>
      <c r="I81" t="s">
        <v>44</v>
      </c>
      <c r="K81" t="s">
        <v>394</v>
      </c>
      <c r="L81" t="s">
        <v>4024</v>
      </c>
      <c r="M81" t="s">
        <v>78</v>
      </c>
      <c r="O81" t="s">
        <v>3979</v>
      </c>
      <c r="P81" t="s">
        <v>3980</v>
      </c>
    </row>
    <row r="82" spans="1:16" x14ac:dyDescent="0.3">
      <c r="A82">
        <v>81</v>
      </c>
      <c r="B82" t="s">
        <v>1399</v>
      </c>
      <c r="C82" s="15">
        <v>206</v>
      </c>
      <c r="D82" s="11">
        <v>206</v>
      </c>
      <c r="E82" t="s">
        <v>6616</v>
      </c>
      <c r="F82" t="s">
        <v>218</v>
      </c>
      <c r="G82" t="s">
        <v>2506</v>
      </c>
      <c r="H82" t="s">
        <v>7056</v>
      </c>
      <c r="I82" t="s">
        <v>2506</v>
      </c>
      <c r="J82" t="s">
        <v>4045</v>
      </c>
      <c r="K82" t="s">
        <v>394</v>
      </c>
      <c r="L82" t="s">
        <v>78</v>
      </c>
      <c r="M82" t="s">
        <v>78</v>
      </c>
      <c r="O82" t="s">
        <v>3979</v>
      </c>
      <c r="P82" t="s">
        <v>3980</v>
      </c>
    </row>
    <row r="83" spans="1:16" x14ac:dyDescent="0.3">
      <c r="A83">
        <v>82</v>
      </c>
      <c r="B83" t="s">
        <v>4052</v>
      </c>
      <c r="C83" s="15">
        <v>210</v>
      </c>
      <c r="D83" s="11">
        <v>210</v>
      </c>
      <c r="E83" t="s">
        <v>887</v>
      </c>
      <c r="F83" t="s">
        <v>3977</v>
      </c>
      <c r="G83" t="s">
        <v>287</v>
      </c>
      <c r="H83" t="s">
        <v>41</v>
      </c>
      <c r="I83" t="s">
        <v>44</v>
      </c>
      <c r="K83" t="s">
        <v>394</v>
      </c>
      <c r="L83" t="s">
        <v>4024</v>
      </c>
      <c r="M83" t="s">
        <v>78</v>
      </c>
      <c r="O83" t="s">
        <v>3979</v>
      </c>
      <c r="P83" t="s">
        <v>3980</v>
      </c>
    </row>
    <row r="84" spans="1:16" x14ac:dyDescent="0.3">
      <c r="A84">
        <v>83</v>
      </c>
      <c r="B84" t="s">
        <v>1066</v>
      </c>
      <c r="C84" s="15">
        <v>212</v>
      </c>
      <c r="D84" s="11">
        <v>212</v>
      </c>
      <c r="E84" t="s">
        <v>887</v>
      </c>
      <c r="F84" t="s">
        <v>3977</v>
      </c>
      <c r="G84" t="s">
        <v>287</v>
      </c>
      <c r="H84" t="s">
        <v>41</v>
      </c>
      <c r="I84" t="s">
        <v>44</v>
      </c>
      <c r="K84" t="s">
        <v>394</v>
      </c>
      <c r="L84" t="s">
        <v>4024</v>
      </c>
      <c r="M84" t="s">
        <v>78</v>
      </c>
      <c r="O84" t="s">
        <v>3979</v>
      </c>
      <c r="P84" t="s">
        <v>3980</v>
      </c>
    </row>
    <row r="85" spans="1:16" x14ac:dyDescent="0.3">
      <c r="A85">
        <v>84</v>
      </c>
      <c r="B85" t="s">
        <v>4053</v>
      </c>
      <c r="C85" s="15">
        <v>215</v>
      </c>
      <c r="D85" s="11">
        <v>215</v>
      </c>
      <c r="E85" t="s">
        <v>6616</v>
      </c>
      <c r="F85" t="s">
        <v>218</v>
      </c>
      <c r="G85" t="s">
        <v>576</v>
      </c>
      <c r="H85" t="s">
        <v>7056</v>
      </c>
      <c r="I85" t="s">
        <v>576</v>
      </c>
      <c r="K85" t="s">
        <v>394</v>
      </c>
      <c r="L85" t="s">
        <v>78</v>
      </c>
      <c r="M85" t="s">
        <v>78</v>
      </c>
      <c r="O85" t="s">
        <v>3979</v>
      </c>
      <c r="P85" t="s">
        <v>3980</v>
      </c>
    </row>
    <row r="86" spans="1:16" x14ac:dyDescent="0.3">
      <c r="A86">
        <v>85</v>
      </c>
      <c r="B86" t="s">
        <v>1379</v>
      </c>
      <c r="C86" s="15">
        <v>217</v>
      </c>
      <c r="D86" s="11">
        <v>217</v>
      </c>
      <c r="E86" t="s">
        <v>6616</v>
      </c>
      <c r="F86" t="s">
        <v>218</v>
      </c>
      <c r="G86" t="s">
        <v>187</v>
      </c>
      <c r="H86" t="s">
        <v>188</v>
      </c>
      <c r="I86" t="s">
        <v>187</v>
      </c>
      <c r="K86" t="s">
        <v>189</v>
      </c>
      <c r="L86" t="s">
        <v>78</v>
      </c>
      <c r="M86" t="s">
        <v>78</v>
      </c>
      <c r="O86" t="s">
        <v>3979</v>
      </c>
      <c r="P86" t="s">
        <v>3980</v>
      </c>
    </row>
    <row r="87" spans="1:16" x14ac:dyDescent="0.3">
      <c r="A87">
        <v>86</v>
      </c>
      <c r="B87" t="s">
        <v>4054</v>
      </c>
      <c r="C87" s="15">
        <v>218</v>
      </c>
      <c r="D87" s="11">
        <v>218</v>
      </c>
      <c r="E87" t="s">
        <v>6616</v>
      </c>
      <c r="F87" t="s">
        <v>218</v>
      </c>
      <c r="G87" t="s">
        <v>187</v>
      </c>
      <c r="H87" t="s">
        <v>7056</v>
      </c>
      <c r="I87" t="s">
        <v>187</v>
      </c>
      <c r="K87" t="s">
        <v>394</v>
      </c>
      <c r="L87" t="s">
        <v>78</v>
      </c>
      <c r="M87" t="s">
        <v>78</v>
      </c>
      <c r="O87" t="s">
        <v>3979</v>
      </c>
      <c r="P87" t="s">
        <v>3980</v>
      </c>
    </row>
    <row r="88" spans="1:16" x14ac:dyDescent="0.3">
      <c r="A88">
        <v>87</v>
      </c>
      <c r="B88" t="s">
        <v>4055</v>
      </c>
      <c r="C88" s="15">
        <v>219</v>
      </c>
      <c r="D88" s="11">
        <v>219</v>
      </c>
      <c r="E88" t="s">
        <v>887</v>
      </c>
      <c r="F88" t="s">
        <v>3977</v>
      </c>
      <c r="G88" t="s">
        <v>365</v>
      </c>
      <c r="H88" t="s">
        <v>56</v>
      </c>
      <c r="I88" t="s">
        <v>145</v>
      </c>
      <c r="K88" t="s">
        <v>367</v>
      </c>
      <c r="L88" t="s">
        <v>4056</v>
      </c>
      <c r="M88" t="s">
        <v>455</v>
      </c>
      <c r="O88" t="s">
        <v>3979</v>
      </c>
      <c r="P88" t="s">
        <v>3980</v>
      </c>
    </row>
    <row r="89" spans="1:16" x14ac:dyDescent="0.3">
      <c r="A89">
        <v>88</v>
      </c>
      <c r="B89" t="s">
        <v>4057</v>
      </c>
      <c r="C89" s="15">
        <v>222</v>
      </c>
      <c r="D89" s="11">
        <v>222</v>
      </c>
      <c r="E89" t="s">
        <v>887</v>
      </c>
      <c r="F89" t="s">
        <v>3977</v>
      </c>
      <c r="G89" t="s">
        <v>365</v>
      </c>
      <c r="H89" t="s">
        <v>56</v>
      </c>
      <c r="I89" t="s">
        <v>145</v>
      </c>
      <c r="K89" t="s">
        <v>367</v>
      </c>
      <c r="L89" t="s">
        <v>4056</v>
      </c>
      <c r="M89" t="s">
        <v>455</v>
      </c>
      <c r="O89" t="s">
        <v>3979</v>
      </c>
      <c r="P89" t="s">
        <v>3980</v>
      </c>
    </row>
    <row r="90" spans="1:16" x14ac:dyDescent="0.3">
      <c r="A90">
        <v>89</v>
      </c>
      <c r="B90" t="s">
        <v>4058</v>
      </c>
      <c r="C90" s="15">
        <v>223</v>
      </c>
      <c r="D90" s="11">
        <v>223</v>
      </c>
      <c r="E90" t="s">
        <v>887</v>
      </c>
      <c r="F90" t="s">
        <v>3977</v>
      </c>
      <c r="G90" t="s">
        <v>365</v>
      </c>
      <c r="H90" t="s">
        <v>56</v>
      </c>
      <c r="I90" t="s">
        <v>145</v>
      </c>
      <c r="K90" t="s">
        <v>367</v>
      </c>
      <c r="L90" t="s">
        <v>4056</v>
      </c>
      <c r="M90" t="s">
        <v>455</v>
      </c>
      <c r="O90" t="s">
        <v>3979</v>
      </c>
      <c r="P90" t="s">
        <v>3980</v>
      </c>
    </row>
    <row r="91" spans="1:16" x14ac:dyDescent="0.3">
      <c r="A91">
        <v>90</v>
      </c>
      <c r="B91" t="s">
        <v>4059</v>
      </c>
      <c r="C91" s="15">
        <v>224</v>
      </c>
      <c r="D91" s="11">
        <v>224</v>
      </c>
      <c r="E91" t="s">
        <v>887</v>
      </c>
      <c r="F91" t="s">
        <v>3977</v>
      </c>
      <c r="G91" t="s">
        <v>365</v>
      </c>
      <c r="H91" t="s">
        <v>56</v>
      </c>
      <c r="I91" t="s">
        <v>145</v>
      </c>
      <c r="K91" t="s">
        <v>367</v>
      </c>
      <c r="L91" t="s">
        <v>4056</v>
      </c>
      <c r="M91" t="s">
        <v>455</v>
      </c>
      <c r="O91" t="s">
        <v>3979</v>
      </c>
      <c r="P91" t="s">
        <v>3980</v>
      </c>
    </row>
    <row r="92" spans="1:16" x14ac:dyDescent="0.3">
      <c r="A92">
        <v>91</v>
      </c>
      <c r="B92" t="s">
        <v>4060</v>
      </c>
      <c r="C92" s="15">
        <v>230</v>
      </c>
      <c r="D92" s="11">
        <v>230</v>
      </c>
      <c r="E92" t="s">
        <v>887</v>
      </c>
      <c r="F92" t="s">
        <v>3977</v>
      </c>
      <c r="G92" t="s">
        <v>365</v>
      </c>
      <c r="H92" t="s">
        <v>56</v>
      </c>
      <c r="I92" t="s">
        <v>145</v>
      </c>
      <c r="K92" t="s">
        <v>367</v>
      </c>
      <c r="L92" t="s">
        <v>4056</v>
      </c>
      <c r="M92" t="s">
        <v>455</v>
      </c>
      <c r="O92" t="s">
        <v>3979</v>
      </c>
      <c r="P92" t="s">
        <v>3980</v>
      </c>
    </row>
    <row r="93" spans="1:16" x14ac:dyDescent="0.3">
      <c r="A93">
        <v>92</v>
      </c>
      <c r="B93" t="s">
        <v>4061</v>
      </c>
      <c r="C93" s="15">
        <v>234</v>
      </c>
      <c r="D93" s="11">
        <v>234</v>
      </c>
      <c r="E93" t="s">
        <v>887</v>
      </c>
      <c r="F93" t="s">
        <v>3977</v>
      </c>
      <c r="G93" t="s">
        <v>282</v>
      </c>
      <c r="H93" t="s">
        <v>56</v>
      </c>
      <c r="I93" t="s">
        <v>145</v>
      </c>
      <c r="K93" t="s">
        <v>70</v>
      </c>
      <c r="L93" t="s">
        <v>4056</v>
      </c>
      <c r="M93" t="s">
        <v>4062</v>
      </c>
      <c r="O93" t="s">
        <v>3979</v>
      </c>
      <c r="P93" t="s">
        <v>3980</v>
      </c>
    </row>
    <row r="94" spans="1:16" x14ac:dyDescent="0.3">
      <c r="A94">
        <v>93</v>
      </c>
      <c r="B94" t="s">
        <v>4063</v>
      </c>
      <c r="C94" s="15">
        <v>235</v>
      </c>
      <c r="D94" s="11">
        <v>235</v>
      </c>
      <c r="E94" t="s">
        <v>887</v>
      </c>
      <c r="F94" t="s">
        <v>3977</v>
      </c>
      <c r="G94" t="s">
        <v>365</v>
      </c>
      <c r="H94" t="s">
        <v>56</v>
      </c>
      <c r="I94" t="s">
        <v>145</v>
      </c>
      <c r="K94" t="s">
        <v>367</v>
      </c>
      <c r="L94" t="s">
        <v>4056</v>
      </c>
      <c r="M94" t="s">
        <v>455</v>
      </c>
      <c r="O94" t="s">
        <v>3979</v>
      </c>
      <c r="P94" t="s">
        <v>3980</v>
      </c>
    </row>
    <row r="95" spans="1:16" x14ac:dyDescent="0.3">
      <c r="A95">
        <v>94</v>
      </c>
      <c r="B95" t="s">
        <v>4064</v>
      </c>
      <c r="C95" s="15">
        <v>242</v>
      </c>
      <c r="D95" s="11">
        <v>242</v>
      </c>
      <c r="E95" t="s">
        <v>887</v>
      </c>
      <c r="F95" t="s">
        <v>3977</v>
      </c>
      <c r="G95" t="s">
        <v>365</v>
      </c>
      <c r="H95" t="s">
        <v>56</v>
      </c>
      <c r="I95" t="s">
        <v>145</v>
      </c>
      <c r="K95" t="s">
        <v>367</v>
      </c>
      <c r="L95" t="s">
        <v>4056</v>
      </c>
      <c r="M95" t="s">
        <v>455</v>
      </c>
      <c r="O95" t="s">
        <v>3979</v>
      </c>
      <c r="P95" t="s">
        <v>3980</v>
      </c>
    </row>
    <row r="96" spans="1:16" x14ac:dyDescent="0.3">
      <c r="A96">
        <v>95</v>
      </c>
      <c r="B96" t="s">
        <v>4065</v>
      </c>
      <c r="C96" s="15">
        <v>243</v>
      </c>
      <c r="D96" s="11">
        <v>243</v>
      </c>
      <c r="E96" t="s">
        <v>887</v>
      </c>
      <c r="F96" t="s">
        <v>3977</v>
      </c>
      <c r="G96" t="s">
        <v>365</v>
      </c>
      <c r="H96" t="s">
        <v>56</v>
      </c>
      <c r="I96" t="s">
        <v>145</v>
      </c>
      <c r="K96" t="s">
        <v>367</v>
      </c>
      <c r="L96" t="s">
        <v>4056</v>
      </c>
      <c r="M96" t="s">
        <v>455</v>
      </c>
      <c r="O96" t="s">
        <v>3979</v>
      </c>
      <c r="P96" t="s">
        <v>3980</v>
      </c>
    </row>
    <row r="97" spans="1:16" x14ac:dyDescent="0.3">
      <c r="A97">
        <v>96</v>
      </c>
      <c r="B97" t="s">
        <v>4066</v>
      </c>
      <c r="C97" s="15">
        <v>244</v>
      </c>
      <c r="D97" s="11">
        <v>244</v>
      </c>
      <c r="E97" t="s">
        <v>887</v>
      </c>
      <c r="F97" t="s">
        <v>3977</v>
      </c>
      <c r="G97" t="s">
        <v>365</v>
      </c>
      <c r="H97" t="s">
        <v>56</v>
      </c>
      <c r="I97" t="s">
        <v>145</v>
      </c>
      <c r="K97" t="s">
        <v>367</v>
      </c>
      <c r="L97" t="s">
        <v>4056</v>
      </c>
      <c r="M97" t="s">
        <v>455</v>
      </c>
      <c r="O97" t="s">
        <v>3979</v>
      </c>
      <c r="P97" t="s">
        <v>3980</v>
      </c>
    </row>
    <row r="98" spans="1:16" x14ac:dyDescent="0.3">
      <c r="A98">
        <v>97</v>
      </c>
      <c r="B98" t="s">
        <v>4067</v>
      </c>
      <c r="C98" s="15">
        <v>247</v>
      </c>
      <c r="D98" s="11">
        <v>247</v>
      </c>
      <c r="E98" t="s">
        <v>887</v>
      </c>
      <c r="F98" t="s">
        <v>3977</v>
      </c>
      <c r="G98" t="s">
        <v>365</v>
      </c>
      <c r="H98" t="s">
        <v>56</v>
      </c>
      <c r="I98" t="s">
        <v>145</v>
      </c>
      <c r="K98" t="s">
        <v>367</v>
      </c>
      <c r="L98" t="s">
        <v>4056</v>
      </c>
      <c r="M98" t="s">
        <v>48</v>
      </c>
      <c r="O98" t="s">
        <v>3979</v>
      </c>
      <c r="P98" t="s">
        <v>3980</v>
      </c>
    </row>
    <row r="99" spans="1:16" x14ac:dyDescent="0.3">
      <c r="A99">
        <v>98</v>
      </c>
      <c r="B99" t="s">
        <v>4068</v>
      </c>
      <c r="C99" s="15">
        <v>248</v>
      </c>
      <c r="D99" s="11">
        <v>248</v>
      </c>
      <c r="E99" t="s">
        <v>887</v>
      </c>
      <c r="F99" t="s">
        <v>3977</v>
      </c>
      <c r="G99" t="s">
        <v>365</v>
      </c>
      <c r="H99" t="s">
        <v>56</v>
      </c>
      <c r="I99" t="s">
        <v>145</v>
      </c>
      <c r="K99" t="s">
        <v>367</v>
      </c>
      <c r="L99" t="s">
        <v>4056</v>
      </c>
      <c r="M99" t="s">
        <v>455</v>
      </c>
      <c r="O99" t="s">
        <v>3979</v>
      </c>
      <c r="P99" t="s">
        <v>3980</v>
      </c>
    </row>
    <row r="100" spans="1:16" x14ac:dyDescent="0.3">
      <c r="A100">
        <v>99</v>
      </c>
      <c r="B100" t="s">
        <v>2204</v>
      </c>
      <c r="C100" s="15">
        <v>250</v>
      </c>
      <c r="D100" s="11">
        <v>250</v>
      </c>
      <c r="E100" t="s">
        <v>887</v>
      </c>
      <c r="F100" t="s">
        <v>3977</v>
      </c>
      <c r="G100" t="s">
        <v>365</v>
      </c>
      <c r="H100" t="s">
        <v>56</v>
      </c>
      <c r="I100" t="s">
        <v>145</v>
      </c>
      <c r="K100" t="s">
        <v>367</v>
      </c>
      <c r="L100" t="s">
        <v>4056</v>
      </c>
      <c r="M100" t="s">
        <v>455</v>
      </c>
      <c r="O100" t="s">
        <v>3979</v>
      </c>
      <c r="P100" t="s">
        <v>3980</v>
      </c>
    </row>
    <row r="101" spans="1:16" x14ac:dyDescent="0.3">
      <c r="A101">
        <v>100</v>
      </c>
      <c r="B101" t="s">
        <v>4069</v>
      </c>
      <c r="C101" s="15">
        <v>252</v>
      </c>
      <c r="D101" s="11">
        <v>252</v>
      </c>
      <c r="E101" t="s">
        <v>887</v>
      </c>
      <c r="F101" t="s">
        <v>3977</v>
      </c>
      <c r="G101" t="s">
        <v>365</v>
      </c>
      <c r="H101" t="s">
        <v>56</v>
      </c>
      <c r="I101" t="s">
        <v>145</v>
      </c>
      <c r="K101" t="s">
        <v>367</v>
      </c>
      <c r="L101" t="s">
        <v>4056</v>
      </c>
      <c r="M101" t="s">
        <v>455</v>
      </c>
      <c r="O101" t="s">
        <v>3979</v>
      </c>
      <c r="P101" t="s">
        <v>3980</v>
      </c>
    </row>
    <row r="102" spans="1:16" x14ac:dyDescent="0.3">
      <c r="A102">
        <v>101</v>
      </c>
      <c r="B102" t="s">
        <v>4070</v>
      </c>
      <c r="C102" s="15">
        <v>255</v>
      </c>
      <c r="D102" s="11">
        <v>255</v>
      </c>
      <c r="E102" t="s">
        <v>887</v>
      </c>
      <c r="F102" t="s">
        <v>3977</v>
      </c>
      <c r="G102" t="s">
        <v>365</v>
      </c>
      <c r="H102" t="s">
        <v>56</v>
      </c>
      <c r="I102" t="s">
        <v>145</v>
      </c>
      <c r="K102" t="s">
        <v>367</v>
      </c>
      <c r="L102" t="s">
        <v>4056</v>
      </c>
      <c r="M102" t="s">
        <v>455</v>
      </c>
      <c r="O102" t="s">
        <v>3979</v>
      </c>
      <c r="P102" t="s">
        <v>3980</v>
      </c>
    </row>
    <row r="103" spans="1:16" x14ac:dyDescent="0.3">
      <c r="A103">
        <v>102</v>
      </c>
      <c r="B103" t="s">
        <v>4071</v>
      </c>
      <c r="C103" s="15">
        <v>260</v>
      </c>
      <c r="D103" s="11">
        <v>260</v>
      </c>
      <c r="E103" t="s">
        <v>887</v>
      </c>
      <c r="F103" t="s">
        <v>3977</v>
      </c>
      <c r="G103" t="s">
        <v>365</v>
      </c>
      <c r="H103" t="s">
        <v>56</v>
      </c>
      <c r="I103" t="s">
        <v>145</v>
      </c>
      <c r="K103" t="s">
        <v>367</v>
      </c>
      <c r="L103" t="s">
        <v>4056</v>
      </c>
      <c r="M103" t="s">
        <v>455</v>
      </c>
      <c r="O103" t="s">
        <v>3979</v>
      </c>
      <c r="P103" t="s">
        <v>3980</v>
      </c>
    </row>
    <row r="104" spans="1:16" x14ac:dyDescent="0.3">
      <c r="A104">
        <v>103</v>
      </c>
      <c r="B104" t="s">
        <v>4072</v>
      </c>
      <c r="C104" s="15">
        <v>261</v>
      </c>
      <c r="D104" s="11">
        <v>261</v>
      </c>
      <c r="E104" t="s">
        <v>887</v>
      </c>
      <c r="F104" t="s">
        <v>3977</v>
      </c>
      <c r="G104" t="s">
        <v>365</v>
      </c>
      <c r="H104" t="s">
        <v>56</v>
      </c>
      <c r="I104" t="s">
        <v>145</v>
      </c>
      <c r="K104" t="s">
        <v>367</v>
      </c>
      <c r="L104" t="s">
        <v>4056</v>
      </c>
      <c r="M104" t="s">
        <v>455</v>
      </c>
      <c r="O104" t="s">
        <v>3979</v>
      </c>
      <c r="P104" t="s">
        <v>3980</v>
      </c>
    </row>
    <row r="105" spans="1:16" x14ac:dyDescent="0.3">
      <c r="A105">
        <v>104</v>
      </c>
      <c r="B105" t="s">
        <v>4073</v>
      </c>
      <c r="C105" s="15">
        <v>269</v>
      </c>
      <c r="D105" s="11">
        <v>269</v>
      </c>
      <c r="E105" t="s">
        <v>887</v>
      </c>
      <c r="F105" t="s">
        <v>3977</v>
      </c>
      <c r="G105" t="s">
        <v>365</v>
      </c>
      <c r="H105" t="s">
        <v>56</v>
      </c>
      <c r="I105" t="s">
        <v>145</v>
      </c>
      <c r="K105" t="s">
        <v>367</v>
      </c>
      <c r="L105" t="s">
        <v>4056</v>
      </c>
      <c r="M105" t="s">
        <v>455</v>
      </c>
      <c r="O105" t="s">
        <v>3979</v>
      </c>
      <c r="P105" t="s">
        <v>3980</v>
      </c>
    </row>
    <row r="106" spans="1:16" x14ac:dyDescent="0.3">
      <c r="A106">
        <v>105</v>
      </c>
      <c r="B106" t="s">
        <v>867</v>
      </c>
      <c r="C106" s="15">
        <v>274</v>
      </c>
      <c r="D106" s="11">
        <v>274</v>
      </c>
      <c r="E106" t="s">
        <v>887</v>
      </c>
      <c r="F106" t="s">
        <v>3977</v>
      </c>
      <c r="G106" t="s">
        <v>282</v>
      </c>
      <c r="H106" t="s">
        <v>56</v>
      </c>
      <c r="I106" t="s">
        <v>107</v>
      </c>
      <c r="K106" t="s">
        <v>140</v>
      </c>
      <c r="L106" t="s">
        <v>4056</v>
      </c>
      <c r="M106" t="s">
        <v>455</v>
      </c>
      <c r="O106" t="s">
        <v>3979</v>
      </c>
      <c r="P106" t="s">
        <v>3980</v>
      </c>
    </row>
    <row r="107" spans="1:16" x14ac:dyDescent="0.3">
      <c r="A107">
        <v>106</v>
      </c>
      <c r="B107" t="s">
        <v>4074</v>
      </c>
      <c r="C107" s="15">
        <v>296</v>
      </c>
      <c r="D107" s="11">
        <v>296</v>
      </c>
      <c r="E107" t="s">
        <v>6618</v>
      </c>
      <c r="F107" t="s">
        <v>218</v>
      </c>
      <c r="G107" t="s">
        <v>2827</v>
      </c>
      <c r="H107" t="s">
        <v>56</v>
      </c>
      <c r="I107" t="s">
        <v>2827</v>
      </c>
      <c r="K107" t="s">
        <v>62</v>
      </c>
      <c r="L107" t="s">
        <v>4056</v>
      </c>
      <c r="M107" t="s">
        <v>61</v>
      </c>
      <c r="O107" t="s">
        <v>3979</v>
      </c>
      <c r="P107" t="s">
        <v>3980</v>
      </c>
    </row>
    <row r="108" spans="1:16" x14ac:dyDescent="0.3">
      <c r="A108">
        <v>107</v>
      </c>
      <c r="B108" t="s">
        <v>1023</v>
      </c>
      <c r="C108" s="15">
        <v>297</v>
      </c>
      <c r="D108" s="11">
        <v>297</v>
      </c>
      <c r="E108" t="s">
        <v>6618</v>
      </c>
      <c r="F108" t="s">
        <v>218</v>
      </c>
      <c r="G108" t="s">
        <v>2827</v>
      </c>
      <c r="H108" t="s">
        <v>56</v>
      </c>
      <c r="I108" t="s">
        <v>2827</v>
      </c>
      <c r="K108" t="s">
        <v>62</v>
      </c>
      <c r="L108" t="s">
        <v>4056</v>
      </c>
      <c r="M108" t="s">
        <v>61</v>
      </c>
      <c r="O108" t="s">
        <v>3979</v>
      </c>
      <c r="P108" t="s">
        <v>3980</v>
      </c>
    </row>
    <row r="109" spans="1:16" x14ac:dyDescent="0.3">
      <c r="A109">
        <v>108</v>
      </c>
      <c r="B109" t="s">
        <v>757</v>
      </c>
      <c r="C109" s="15">
        <v>299</v>
      </c>
      <c r="D109" s="11">
        <v>299</v>
      </c>
      <c r="E109" t="s">
        <v>887</v>
      </c>
      <c r="F109" t="s">
        <v>3977</v>
      </c>
      <c r="G109" t="s">
        <v>144</v>
      </c>
      <c r="H109" t="s">
        <v>56</v>
      </c>
      <c r="I109" t="s">
        <v>145</v>
      </c>
      <c r="K109" t="s">
        <v>62</v>
      </c>
      <c r="L109" t="s">
        <v>4056</v>
      </c>
      <c r="M109" t="s">
        <v>61</v>
      </c>
      <c r="O109" t="s">
        <v>3979</v>
      </c>
      <c r="P109" t="s">
        <v>3980</v>
      </c>
    </row>
    <row r="110" spans="1:16" x14ac:dyDescent="0.3">
      <c r="A110">
        <v>109</v>
      </c>
      <c r="B110" t="s">
        <v>1451</v>
      </c>
      <c r="C110" s="15">
        <v>330</v>
      </c>
      <c r="D110" s="11">
        <v>330</v>
      </c>
      <c r="E110" t="s">
        <v>887</v>
      </c>
      <c r="F110" t="s">
        <v>3977</v>
      </c>
      <c r="G110" t="s">
        <v>287</v>
      </c>
      <c r="H110" t="s">
        <v>41</v>
      </c>
      <c r="I110" t="s">
        <v>44</v>
      </c>
      <c r="K110" t="s">
        <v>394</v>
      </c>
      <c r="L110" t="s">
        <v>4024</v>
      </c>
      <c r="M110" t="s">
        <v>78</v>
      </c>
      <c r="O110" t="s">
        <v>3979</v>
      </c>
      <c r="P110" t="s">
        <v>3980</v>
      </c>
    </row>
    <row r="111" spans="1:16" x14ac:dyDescent="0.3">
      <c r="A111">
        <v>110</v>
      </c>
      <c r="B111" t="s">
        <v>789</v>
      </c>
      <c r="C111" s="15">
        <v>332</v>
      </c>
      <c r="D111" s="11">
        <v>332</v>
      </c>
      <c r="E111" t="s">
        <v>887</v>
      </c>
      <c r="F111" t="s">
        <v>3977</v>
      </c>
      <c r="G111" t="s">
        <v>131</v>
      </c>
      <c r="H111" t="s">
        <v>86</v>
      </c>
      <c r="I111" t="s">
        <v>2709</v>
      </c>
      <c r="K111" t="s">
        <v>98</v>
      </c>
      <c r="L111" t="s">
        <v>3982</v>
      </c>
      <c r="M111" t="s">
        <v>90</v>
      </c>
      <c r="O111" t="s">
        <v>3979</v>
      </c>
      <c r="P111" t="s">
        <v>3980</v>
      </c>
    </row>
    <row r="112" spans="1:16" x14ac:dyDescent="0.3">
      <c r="A112">
        <v>111</v>
      </c>
      <c r="B112" t="s">
        <v>1200</v>
      </c>
      <c r="C112" s="15">
        <v>335</v>
      </c>
      <c r="D112" s="11">
        <v>335</v>
      </c>
      <c r="E112" t="s">
        <v>887</v>
      </c>
      <c r="F112" t="s">
        <v>3977</v>
      </c>
      <c r="G112" t="s">
        <v>131</v>
      </c>
      <c r="H112" t="s">
        <v>86</v>
      </c>
      <c r="I112" t="s">
        <v>2709</v>
      </c>
      <c r="K112" t="s">
        <v>98</v>
      </c>
      <c r="L112" t="s">
        <v>3982</v>
      </c>
      <c r="M112" t="s">
        <v>90</v>
      </c>
      <c r="O112" t="s">
        <v>3979</v>
      </c>
      <c r="P112" t="s">
        <v>3980</v>
      </c>
    </row>
    <row r="113" spans="1:16" x14ac:dyDescent="0.3">
      <c r="A113">
        <v>112</v>
      </c>
      <c r="B113" t="s">
        <v>4075</v>
      </c>
      <c r="C113" s="15">
        <v>346</v>
      </c>
      <c r="D113" s="11">
        <v>346</v>
      </c>
      <c r="E113" t="s">
        <v>6616</v>
      </c>
      <c r="F113" t="s">
        <v>218</v>
      </c>
      <c r="G113" t="s">
        <v>2506</v>
      </c>
      <c r="H113" t="s">
        <v>7056</v>
      </c>
      <c r="I113" t="s">
        <v>2506</v>
      </c>
      <c r="J113" t="s">
        <v>4045</v>
      </c>
      <c r="K113" t="s">
        <v>394</v>
      </c>
      <c r="L113" t="s">
        <v>78</v>
      </c>
      <c r="M113" t="s">
        <v>78</v>
      </c>
      <c r="O113" t="s">
        <v>3979</v>
      </c>
      <c r="P113" t="s">
        <v>3980</v>
      </c>
    </row>
    <row r="114" spans="1:16" x14ac:dyDescent="0.3">
      <c r="A114">
        <v>113</v>
      </c>
      <c r="B114" t="s">
        <v>4076</v>
      </c>
      <c r="C114" s="15">
        <v>360</v>
      </c>
      <c r="D114" s="11">
        <v>360</v>
      </c>
      <c r="E114" t="s">
        <v>887</v>
      </c>
      <c r="F114" t="s">
        <v>3977</v>
      </c>
      <c r="G114" t="s">
        <v>310</v>
      </c>
      <c r="H114" t="s">
        <v>266</v>
      </c>
      <c r="I114" t="s">
        <v>269</v>
      </c>
      <c r="K114" t="s">
        <v>160</v>
      </c>
      <c r="L114" t="s">
        <v>3981</v>
      </c>
      <c r="M114" t="s">
        <v>159</v>
      </c>
      <c r="O114" t="s">
        <v>3979</v>
      </c>
      <c r="P114" t="s">
        <v>3980</v>
      </c>
    </row>
    <row r="115" spans="1:16" x14ac:dyDescent="0.3">
      <c r="A115">
        <v>114</v>
      </c>
      <c r="B115" t="s">
        <v>4077</v>
      </c>
      <c r="C115" s="15">
        <v>377</v>
      </c>
      <c r="D115" s="11">
        <v>377</v>
      </c>
      <c r="E115" t="s">
        <v>887</v>
      </c>
      <c r="F115" t="s">
        <v>3977</v>
      </c>
      <c r="G115" t="s">
        <v>310</v>
      </c>
      <c r="H115" t="s">
        <v>266</v>
      </c>
      <c r="I115" t="s">
        <v>269</v>
      </c>
      <c r="K115" t="s">
        <v>160</v>
      </c>
      <c r="L115" t="s">
        <v>3981</v>
      </c>
      <c r="M115" t="s">
        <v>159</v>
      </c>
      <c r="O115" t="s">
        <v>3979</v>
      </c>
      <c r="P115" t="s">
        <v>3980</v>
      </c>
    </row>
    <row r="116" spans="1:16" x14ac:dyDescent="0.3">
      <c r="A116">
        <v>115</v>
      </c>
      <c r="B116" t="s">
        <v>1050</v>
      </c>
      <c r="C116" s="15">
        <v>382</v>
      </c>
      <c r="D116" s="11">
        <v>382</v>
      </c>
      <c r="E116" t="s">
        <v>887</v>
      </c>
      <c r="F116" t="s">
        <v>3977</v>
      </c>
      <c r="G116" t="s">
        <v>424</v>
      </c>
      <c r="H116" t="s">
        <v>86</v>
      </c>
      <c r="I116" t="s">
        <v>2709</v>
      </c>
      <c r="K116" t="s">
        <v>98</v>
      </c>
      <c r="L116" t="s">
        <v>3982</v>
      </c>
      <c r="M116" t="s">
        <v>90</v>
      </c>
      <c r="O116" t="s">
        <v>3979</v>
      </c>
      <c r="P116" t="s">
        <v>3980</v>
      </c>
    </row>
    <row r="117" spans="1:16" x14ac:dyDescent="0.3">
      <c r="A117">
        <v>116</v>
      </c>
      <c r="B117" t="s">
        <v>4078</v>
      </c>
      <c r="C117" s="15">
        <v>383</v>
      </c>
      <c r="D117" s="11">
        <v>383</v>
      </c>
      <c r="E117" t="s">
        <v>887</v>
      </c>
      <c r="F117" t="s">
        <v>3977</v>
      </c>
      <c r="G117" t="s">
        <v>131</v>
      </c>
      <c r="H117" t="s">
        <v>86</v>
      </c>
      <c r="I117" t="s">
        <v>2709</v>
      </c>
      <c r="K117" t="s">
        <v>98</v>
      </c>
      <c r="L117" t="s">
        <v>3982</v>
      </c>
      <c r="M117" t="s">
        <v>90</v>
      </c>
      <c r="O117" t="s">
        <v>3979</v>
      </c>
      <c r="P117" t="s">
        <v>3980</v>
      </c>
    </row>
    <row r="118" spans="1:16" x14ac:dyDescent="0.3">
      <c r="A118">
        <v>117</v>
      </c>
      <c r="B118" t="s">
        <v>4079</v>
      </c>
      <c r="C118" s="15">
        <v>385</v>
      </c>
      <c r="D118" s="11">
        <v>385</v>
      </c>
      <c r="E118" t="s">
        <v>887</v>
      </c>
      <c r="F118" t="s">
        <v>3977</v>
      </c>
      <c r="G118" t="s">
        <v>131</v>
      </c>
      <c r="H118" t="s">
        <v>86</v>
      </c>
      <c r="I118" t="s">
        <v>2709</v>
      </c>
      <c r="K118" t="s">
        <v>98</v>
      </c>
      <c r="L118" t="s">
        <v>3982</v>
      </c>
      <c r="M118" t="s">
        <v>90</v>
      </c>
      <c r="O118" t="s">
        <v>3979</v>
      </c>
      <c r="P118" t="s">
        <v>3980</v>
      </c>
    </row>
    <row r="119" spans="1:16" x14ac:dyDescent="0.3">
      <c r="A119">
        <v>118</v>
      </c>
      <c r="B119" t="s">
        <v>2098</v>
      </c>
      <c r="C119" s="15">
        <v>393</v>
      </c>
      <c r="D119" s="11">
        <v>393</v>
      </c>
      <c r="E119" t="s">
        <v>887</v>
      </c>
      <c r="F119" t="s">
        <v>3977</v>
      </c>
      <c r="G119" t="s">
        <v>341</v>
      </c>
      <c r="H119" t="s">
        <v>86</v>
      </c>
      <c r="I119" t="s">
        <v>2709</v>
      </c>
      <c r="K119" t="s">
        <v>3987</v>
      </c>
      <c r="L119" t="s">
        <v>3982</v>
      </c>
      <c r="M119" t="s">
        <v>90</v>
      </c>
      <c r="O119" t="s">
        <v>3979</v>
      </c>
      <c r="P119" t="s">
        <v>3980</v>
      </c>
    </row>
    <row r="120" spans="1:16" x14ac:dyDescent="0.3">
      <c r="A120">
        <v>119</v>
      </c>
      <c r="B120" t="s">
        <v>4080</v>
      </c>
      <c r="C120" s="15">
        <v>396</v>
      </c>
      <c r="D120" s="11">
        <v>396</v>
      </c>
      <c r="E120" t="s">
        <v>887</v>
      </c>
      <c r="F120" t="s">
        <v>3977</v>
      </c>
      <c r="G120" t="s">
        <v>282</v>
      </c>
      <c r="H120" t="s">
        <v>56</v>
      </c>
      <c r="I120" t="s">
        <v>107</v>
      </c>
      <c r="K120" t="s">
        <v>70</v>
      </c>
      <c r="L120" t="s">
        <v>4056</v>
      </c>
      <c r="M120" t="s">
        <v>90</v>
      </c>
      <c r="O120" t="s">
        <v>3979</v>
      </c>
      <c r="P120" t="s">
        <v>3980</v>
      </c>
    </row>
    <row r="121" spans="1:16" x14ac:dyDescent="0.3">
      <c r="A121">
        <v>120</v>
      </c>
      <c r="B121" t="s">
        <v>4081</v>
      </c>
      <c r="C121" s="15">
        <v>402</v>
      </c>
      <c r="D121" s="11">
        <v>402</v>
      </c>
      <c r="E121" t="s">
        <v>887</v>
      </c>
      <c r="F121" t="s">
        <v>3977</v>
      </c>
      <c r="G121" t="s">
        <v>131</v>
      </c>
      <c r="H121" t="s">
        <v>86</v>
      </c>
      <c r="I121" t="s">
        <v>2709</v>
      </c>
      <c r="K121" t="s">
        <v>98</v>
      </c>
      <c r="L121" t="s">
        <v>3982</v>
      </c>
      <c r="M121" t="s">
        <v>90</v>
      </c>
      <c r="O121" t="s">
        <v>3979</v>
      </c>
      <c r="P121" t="s">
        <v>3980</v>
      </c>
    </row>
    <row r="122" spans="1:16" x14ac:dyDescent="0.3">
      <c r="A122">
        <v>121</v>
      </c>
      <c r="B122" t="s">
        <v>4082</v>
      </c>
      <c r="C122" s="15">
        <v>404</v>
      </c>
      <c r="D122" s="11">
        <v>404</v>
      </c>
      <c r="E122" t="s">
        <v>887</v>
      </c>
      <c r="F122" t="s">
        <v>3977</v>
      </c>
      <c r="G122" t="s">
        <v>131</v>
      </c>
      <c r="H122" t="s">
        <v>86</v>
      </c>
      <c r="I122" t="s">
        <v>2709</v>
      </c>
      <c r="K122" t="s">
        <v>98</v>
      </c>
      <c r="L122" t="s">
        <v>3982</v>
      </c>
      <c r="M122" t="s">
        <v>90</v>
      </c>
      <c r="O122" t="s">
        <v>3979</v>
      </c>
      <c r="P122" t="s">
        <v>3980</v>
      </c>
    </row>
    <row r="123" spans="1:16" x14ac:dyDescent="0.3">
      <c r="A123">
        <v>122</v>
      </c>
      <c r="B123" t="s">
        <v>4083</v>
      </c>
      <c r="C123" s="15">
        <v>406</v>
      </c>
      <c r="D123" s="11">
        <v>406</v>
      </c>
      <c r="E123" t="s">
        <v>887</v>
      </c>
      <c r="F123" t="s">
        <v>3977</v>
      </c>
      <c r="G123" t="s">
        <v>267</v>
      </c>
      <c r="H123" t="s">
        <v>266</v>
      </c>
      <c r="I123" t="s">
        <v>145</v>
      </c>
      <c r="K123" t="s">
        <v>70</v>
      </c>
      <c r="L123" t="s">
        <v>3981</v>
      </c>
      <c r="M123" t="s">
        <v>303</v>
      </c>
      <c r="O123" t="s">
        <v>3979</v>
      </c>
      <c r="P123" t="s">
        <v>3980</v>
      </c>
    </row>
    <row r="124" spans="1:16" x14ac:dyDescent="0.3">
      <c r="A124">
        <v>123</v>
      </c>
      <c r="B124" t="s">
        <v>717</v>
      </c>
      <c r="C124" s="15">
        <v>408</v>
      </c>
      <c r="D124" s="11">
        <v>408</v>
      </c>
      <c r="E124" t="s">
        <v>887</v>
      </c>
      <c r="F124" t="s">
        <v>3977</v>
      </c>
      <c r="G124" t="s">
        <v>267</v>
      </c>
      <c r="H124" t="s">
        <v>266</v>
      </c>
      <c r="I124" t="s">
        <v>269</v>
      </c>
      <c r="J124" t="s">
        <v>4084</v>
      </c>
      <c r="K124" t="s">
        <v>210</v>
      </c>
      <c r="L124" t="s">
        <v>3981</v>
      </c>
      <c r="M124" t="s">
        <v>216</v>
      </c>
      <c r="O124" t="s">
        <v>3979</v>
      </c>
      <c r="P124" t="s">
        <v>3980</v>
      </c>
    </row>
    <row r="125" spans="1:16" x14ac:dyDescent="0.3">
      <c r="A125">
        <v>124</v>
      </c>
      <c r="B125" t="s">
        <v>4085</v>
      </c>
      <c r="C125" s="15">
        <v>411</v>
      </c>
      <c r="D125" s="11">
        <v>411</v>
      </c>
      <c r="E125" t="s">
        <v>887</v>
      </c>
      <c r="F125" t="s">
        <v>3977</v>
      </c>
      <c r="G125" t="s">
        <v>42</v>
      </c>
      <c r="H125" t="s">
        <v>41</v>
      </c>
      <c r="I125" t="s">
        <v>44</v>
      </c>
      <c r="K125" t="s">
        <v>189</v>
      </c>
      <c r="L125" t="s">
        <v>4024</v>
      </c>
      <c r="M125" t="s">
        <v>78</v>
      </c>
      <c r="O125" t="s">
        <v>3979</v>
      </c>
      <c r="P125" t="s">
        <v>3980</v>
      </c>
    </row>
    <row r="126" spans="1:16" x14ac:dyDescent="0.3">
      <c r="A126">
        <v>125</v>
      </c>
      <c r="B126" t="s">
        <v>1064</v>
      </c>
      <c r="C126" s="15">
        <v>412</v>
      </c>
      <c r="D126" s="11">
        <v>412</v>
      </c>
      <c r="E126" t="s">
        <v>887</v>
      </c>
      <c r="F126" t="s">
        <v>3977</v>
      </c>
      <c r="G126" t="s">
        <v>287</v>
      </c>
      <c r="H126" t="s">
        <v>41</v>
      </c>
      <c r="I126" t="s">
        <v>44</v>
      </c>
      <c r="K126" t="s">
        <v>394</v>
      </c>
      <c r="L126" t="s">
        <v>4024</v>
      </c>
      <c r="M126" t="s">
        <v>78</v>
      </c>
      <c r="O126" t="s">
        <v>3979</v>
      </c>
      <c r="P126" t="s">
        <v>3980</v>
      </c>
    </row>
    <row r="127" spans="1:16" x14ac:dyDescent="0.3">
      <c r="A127">
        <v>126</v>
      </c>
      <c r="B127" t="s">
        <v>4086</v>
      </c>
      <c r="C127" s="15">
        <v>416</v>
      </c>
      <c r="D127" s="11">
        <v>416</v>
      </c>
      <c r="E127" t="s">
        <v>887</v>
      </c>
      <c r="F127" t="s">
        <v>3977</v>
      </c>
      <c r="G127" t="s">
        <v>131</v>
      </c>
      <c r="H127" t="s">
        <v>86</v>
      </c>
      <c r="I127" t="s">
        <v>2709</v>
      </c>
      <c r="K127" t="s">
        <v>91</v>
      </c>
      <c r="L127" t="s">
        <v>3982</v>
      </c>
      <c r="M127" t="s">
        <v>90</v>
      </c>
      <c r="O127" t="s">
        <v>3979</v>
      </c>
      <c r="P127" t="s">
        <v>3980</v>
      </c>
    </row>
    <row r="128" spans="1:16" x14ac:dyDescent="0.3">
      <c r="A128">
        <v>127</v>
      </c>
      <c r="B128" t="s">
        <v>1671</v>
      </c>
      <c r="C128" s="15">
        <v>417</v>
      </c>
      <c r="D128" s="11">
        <v>417</v>
      </c>
      <c r="E128" t="s">
        <v>887</v>
      </c>
      <c r="F128" t="s">
        <v>3977</v>
      </c>
      <c r="G128" t="s">
        <v>131</v>
      </c>
      <c r="H128" t="s">
        <v>86</v>
      </c>
      <c r="I128" t="s">
        <v>2709</v>
      </c>
      <c r="K128" t="s">
        <v>91</v>
      </c>
      <c r="L128" t="s">
        <v>3982</v>
      </c>
      <c r="M128" t="s">
        <v>90</v>
      </c>
      <c r="O128" t="s">
        <v>3979</v>
      </c>
      <c r="P128" t="s">
        <v>3980</v>
      </c>
    </row>
    <row r="129" spans="1:16" x14ac:dyDescent="0.3">
      <c r="A129">
        <v>128</v>
      </c>
      <c r="B129" t="s">
        <v>4087</v>
      </c>
      <c r="C129" s="15">
        <v>418</v>
      </c>
      <c r="D129" s="11">
        <v>418</v>
      </c>
      <c r="E129" t="s">
        <v>887</v>
      </c>
      <c r="F129" t="s">
        <v>3977</v>
      </c>
      <c r="G129" t="s">
        <v>131</v>
      </c>
      <c r="H129" t="s">
        <v>86</v>
      </c>
      <c r="I129" t="s">
        <v>2709</v>
      </c>
      <c r="K129" t="s">
        <v>98</v>
      </c>
      <c r="L129" t="s">
        <v>3982</v>
      </c>
      <c r="M129" t="s">
        <v>90</v>
      </c>
      <c r="O129" t="s">
        <v>3979</v>
      </c>
      <c r="P129" t="s">
        <v>3980</v>
      </c>
    </row>
    <row r="130" spans="1:16" x14ac:dyDescent="0.3">
      <c r="A130">
        <v>129</v>
      </c>
      <c r="B130" t="s">
        <v>4088</v>
      </c>
      <c r="C130" s="15">
        <v>420</v>
      </c>
      <c r="D130" s="11">
        <v>420</v>
      </c>
      <c r="E130" t="s">
        <v>887</v>
      </c>
      <c r="F130" t="s">
        <v>3977</v>
      </c>
      <c r="G130" t="s">
        <v>365</v>
      </c>
      <c r="H130" t="s">
        <v>56</v>
      </c>
      <c r="I130" t="s">
        <v>145</v>
      </c>
      <c r="K130" t="s">
        <v>367</v>
      </c>
      <c r="L130" t="s">
        <v>4056</v>
      </c>
      <c r="M130" t="s">
        <v>455</v>
      </c>
      <c r="O130" t="s">
        <v>3979</v>
      </c>
      <c r="P130" t="s">
        <v>3980</v>
      </c>
    </row>
    <row r="131" spans="1:16" x14ac:dyDescent="0.3">
      <c r="A131">
        <v>130</v>
      </c>
      <c r="B131" t="s">
        <v>4089</v>
      </c>
      <c r="C131" s="15">
        <v>421</v>
      </c>
      <c r="D131" s="11">
        <v>421</v>
      </c>
      <c r="E131" t="s">
        <v>887</v>
      </c>
      <c r="F131" t="s">
        <v>3977</v>
      </c>
      <c r="G131" t="s">
        <v>131</v>
      </c>
      <c r="H131" t="s">
        <v>86</v>
      </c>
      <c r="I131" t="s">
        <v>2709</v>
      </c>
      <c r="K131" t="s">
        <v>98</v>
      </c>
      <c r="L131" t="s">
        <v>3982</v>
      </c>
      <c r="M131" t="s">
        <v>90</v>
      </c>
      <c r="O131" t="s">
        <v>3979</v>
      </c>
      <c r="P131" t="s">
        <v>3980</v>
      </c>
    </row>
    <row r="132" spans="1:16" x14ac:dyDescent="0.3">
      <c r="A132">
        <v>131</v>
      </c>
      <c r="B132" t="s">
        <v>4090</v>
      </c>
      <c r="C132" s="15">
        <v>422</v>
      </c>
      <c r="D132" s="11">
        <v>422</v>
      </c>
      <c r="E132" t="s">
        <v>887</v>
      </c>
      <c r="F132" t="s">
        <v>3977</v>
      </c>
      <c r="G132" t="s">
        <v>365</v>
      </c>
      <c r="H132" t="s">
        <v>56</v>
      </c>
      <c r="I132" t="s">
        <v>145</v>
      </c>
      <c r="K132" t="s">
        <v>367</v>
      </c>
      <c r="L132" t="s">
        <v>4056</v>
      </c>
      <c r="M132" t="s">
        <v>455</v>
      </c>
      <c r="O132" t="s">
        <v>3979</v>
      </c>
      <c r="P132" t="s">
        <v>3980</v>
      </c>
    </row>
    <row r="133" spans="1:16" x14ac:dyDescent="0.3">
      <c r="A133">
        <v>132</v>
      </c>
      <c r="B133" t="s">
        <v>4091</v>
      </c>
      <c r="C133" s="15">
        <v>423</v>
      </c>
      <c r="D133" s="11">
        <v>423</v>
      </c>
      <c r="E133" t="s">
        <v>887</v>
      </c>
      <c r="F133" t="s">
        <v>3977</v>
      </c>
      <c r="G133" t="s">
        <v>57</v>
      </c>
      <c r="H133" t="s">
        <v>56</v>
      </c>
      <c r="I133" t="s">
        <v>145</v>
      </c>
      <c r="K133" t="s">
        <v>62</v>
      </c>
      <c r="L133" t="s">
        <v>4056</v>
      </c>
      <c r="M133" t="s">
        <v>61</v>
      </c>
      <c r="O133" t="s">
        <v>3979</v>
      </c>
      <c r="P133" t="s">
        <v>3980</v>
      </c>
    </row>
    <row r="134" spans="1:16" x14ac:dyDescent="0.3">
      <c r="A134">
        <v>133</v>
      </c>
      <c r="B134" t="s">
        <v>4092</v>
      </c>
      <c r="C134" s="15">
        <v>424</v>
      </c>
      <c r="D134" s="11">
        <v>424</v>
      </c>
      <c r="E134" t="s">
        <v>887</v>
      </c>
      <c r="F134" t="s">
        <v>3977</v>
      </c>
      <c r="G134" t="s">
        <v>57</v>
      </c>
      <c r="H134" t="s">
        <v>56</v>
      </c>
      <c r="I134" t="s">
        <v>145</v>
      </c>
      <c r="K134" t="s">
        <v>62</v>
      </c>
      <c r="L134" t="s">
        <v>4056</v>
      </c>
      <c r="M134" t="s">
        <v>139</v>
      </c>
      <c r="O134" t="s">
        <v>3979</v>
      </c>
      <c r="P134" t="s">
        <v>3980</v>
      </c>
    </row>
    <row r="135" spans="1:16" x14ac:dyDescent="0.3">
      <c r="A135">
        <v>134</v>
      </c>
      <c r="B135" t="s">
        <v>4093</v>
      </c>
      <c r="C135" s="15">
        <v>425</v>
      </c>
      <c r="D135" s="11">
        <v>425</v>
      </c>
      <c r="E135" t="s">
        <v>887</v>
      </c>
      <c r="F135" t="s">
        <v>3977</v>
      </c>
      <c r="G135" t="s">
        <v>57</v>
      </c>
      <c r="H135" t="s">
        <v>56</v>
      </c>
      <c r="I135" t="s">
        <v>145</v>
      </c>
      <c r="K135" t="s">
        <v>62</v>
      </c>
      <c r="L135" t="s">
        <v>4056</v>
      </c>
      <c r="M135" t="s">
        <v>61</v>
      </c>
      <c r="O135" t="s">
        <v>3979</v>
      </c>
      <c r="P135" t="s">
        <v>3980</v>
      </c>
    </row>
    <row r="136" spans="1:16" x14ac:dyDescent="0.3">
      <c r="A136">
        <v>135</v>
      </c>
      <c r="B136" t="s">
        <v>4094</v>
      </c>
      <c r="C136" s="15">
        <v>433</v>
      </c>
      <c r="D136" s="11">
        <v>433</v>
      </c>
      <c r="E136" t="s">
        <v>887</v>
      </c>
      <c r="F136" t="s">
        <v>3977</v>
      </c>
      <c r="G136" t="s">
        <v>57</v>
      </c>
      <c r="H136" t="s">
        <v>56</v>
      </c>
      <c r="I136" t="s">
        <v>145</v>
      </c>
      <c r="K136" t="s">
        <v>70</v>
      </c>
      <c r="L136" t="s">
        <v>4056</v>
      </c>
      <c r="M136" t="s">
        <v>303</v>
      </c>
      <c r="O136" t="s">
        <v>3979</v>
      </c>
      <c r="P136" t="s">
        <v>3980</v>
      </c>
    </row>
    <row r="137" spans="1:16" x14ac:dyDescent="0.3">
      <c r="A137">
        <v>136</v>
      </c>
      <c r="B137" t="s">
        <v>4095</v>
      </c>
      <c r="C137" s="15">
        <v>435</v>
      </c>
      <c r="D137" s="11">
        <v>435</v>
      </c>
      <c r="E137" t="s">
        <v>887</v>
      </c>
      <c r="F137" t="s">
        <v>3977</v>
      </c>
      <c r="G137" t="s">
        <v>57</v>
      </c>
      <c r="H137" t="s">
        <v>56</v>
      </c>
      <c r="I137" t="s">
        <v>145</v>
      </c>
      <c r="K137" t="s">
        <v>62</v>
      </c>
      <c r="L137" t="s">
        <v>4056</v>
      </c>
      <c r="M137" t="s">
        <v>61</v>
      </c>
      <c r="O137" t="s">
        <v>3979</v>
      </c>
      <c r="P137" t="s">
        <v>3980</v>
      </c>
    </row>
    <row r="138" spans="1:16" x14ac:dyDescent="0.3">
      <c r="A138">
        <v>137</v>
      </c>
      <c r="B138" t="s">
        <v>4096</v>
      </c>
      <c r="C138" s="15">
        <v>436</v>
      </c>
      <c r="D138" s="11">
        <v>436</v>
      </c>
      <c r="E138" t="s">
        <v>887</v>
      </c>
      <c r="F138" t="s">
        <v>3977</v>
      </c>
      <c r="G138" t="s">
        <v>57</v>
      </c>
      <c r="H138" t="s">
        <v>56</v>
      </c>
      <c r="I138" t="s">
        <v>145</v>
      </c>
      <c r="K138" t="s">
        <v>62</v>
      </c>
      <c r="L138" t="s">
        <v>4056</v>
      </c>
      <c r="M138" t="s">
        <v>61</v>
      </c>
      <c r="O138" t="s">
        <v>3979</v>
      </c>
      <c r="P138" t="s">
        <v>3980</v>
      </c>
    </row>
    <row r="139" spans="1:16" x14ac:dyDescent="0.3">
      <c r="A139">
        <v>138</v>
      </c>
      <c r="B139" t="s">
        <v>726</v>
      </c>
      <c r="C139" s="15">
        <v>439</v>
      </c>
      <c r="D139" s="11">
        <v>439</v>
      </c>
      <c r="E139" t="s">
        <v>887</v>
      </c>
      <c r="F139" t="s">
        <v>3977</v>
      </c>
      <c r="G139" t="s">
        <v>199</v>
      </c>
      <c r="H139" t="s">
        <v>56</v>
      </c>
      <c r="I139" t="s">
        <v>145</v>
      </c>
      <c r="K139" t="s">
        <v>70</v>
      </c>
      <c r="L139" t="s">
        <v>4056</v>
      </c>
      <c r="M139" t="s">
        <v>303</v>
      </c>
      <c r="O139" t="s">
        <v>3979</v>
      </c>
      <c r="P139" t="s">
        <v>3980</v>
      </c>
    </row>
    <row r="140" spans="1:16" x14ac:dyDescent="0.3">
      <c r="A140">
        <v>139</v>
      </c>
      <c r="B140" t="s">
        <v>4097</v>
      </c>
      <c r="C140" s="15">
        <v>440</v>
      </c>
      <c r="D140" s="11">
        <v>440</v>
      </c>
      <c r="E140" t="s">
        <v>887</v>
      </c>
      <c r="F140" t="s">
        <v>3977</v>
      </c>
      <c r="G140" t="s">
        <v>57</v>
      </c>
      <c r="H140" t="s">
        <v>56</v>
      </c>
      <c r="I140" t="s">
        <v>145</v>
      </c>
      <c r="K140" t="s">
        <v>62</v>
      </c>
      <c r="L140" t="s">
        <v>4056</v>
      </c>
      <c r="M140" t="s">
        <v>61</v>
      </c>
      <c r="O140" t="s">
        <v>3979</v>
      </c>
      <c r="P140" t="s">
        <v>3980</v>
      </c>
    </row>
    <row r="141" spans="1:16" x14ac:dyDescent="0.3">
      <c r="A141">
        <v>140</v>
      </c>
      <c r="B141" t="s">
        <v>4098</v>
      </c>
      <c r="C141" s="15">
        <v>443</v>
      </c>
      <c r="D141" s="11">
        <v>443</v>
      </c>
      <c r="E141" t="s">
        <v>887</v>
      </c>
      <c r="F141" t="s">
        <v>3977</v>
      </c>
      <c r="G141" t="s">
        <v>57</v>
      </c>
      <c r="H141" t="s">
        <v>56</v>
      </c>
      <c r="I141" t="s">
        <v>145</v>
      </c>
      <c r="K141" t="s">
        <v>62</v>
      </c>
      <c r="L141" t="s">
        <v>4056</v>
      </c>
      <c r="M141" t="s">
        <v>61</v>
      </c>
      <c r="O141" t="s">
        <v>3979</v>
      </c>
      <c r="P141" t="s">
        <v>3980</v>
      </c>
    </row>
    <row r="142" spans="1:16" x14ac:dyDescent="0.3">
      <c r="A142">
        <v>141</v>
      </c>
      <c r="B142" t="s">
        <v>4099</v>
      </c>
      <c r="C142" s="15">
        <v>444</v>
      </c>
      <c r="D142" s="11">
        <v>444</v>
      </c>
      <c r="E142" t="s">
        <v>887</v>
      </c>
      <c r="F142" t="s">
        <v>3977</v>
      </c>
      <c r="G142" t="s">
        <v>57</v>
      </c>
      <c r="H142" t="s">
        <v>56</v>
      </c>
      <c r="I142" t="s">
        <v>145</v>
      </c>
      <c r="K142" t="s">
        <v>62</v>
      </c>
      <c r="L142" t="s">
        <v>4056</v>
      </c>
      <c r="M142" t="s">
        <v>61</v>
      </c>
      <c r="O142" t="s">
        <v>3979</v>
      </c>
      <c r="P142" t="s">
        <v>3980</v>
      </c>
    </row>
    <row r="143" spans="1:16" x14ac:dyDescent="0.3">
      <c r="A143">
        <v>142</v>
      </c>
      <c r="B143" t="s">
        <v>4100</v>
      </c>
      <c r="C143" s="15">
        <v>449</v>
      </c>
      <c r="D143" s="11">
        <v>449</v>
      </c>
      <c r="E143" t="s">
        <v>887</v>
      </c>
      <c r="F143" t="s">
        <v>3977</v>
      </c>
      <c r="G143" t="s">
        <v>42</v>
      </c>
      <c r="H143" t="s">
        <v>41</v>
      </c>
      <c r="I143" t="s">
        <v>44</v>
      </c>
      <c r="K143" t="s">
        <v>394</v>
      </c>
      <c r="L143" t="s">
        <v>4024</v>
      </c>
      <c r="M143" t="s">
        <v>78</v>
      </c>
      <c r="O143" t="s">
        <v>3979</v>
      </c>
      <c r="P143" t="s">
        <v>3980</v>
      </c>
    </row>
    <row r="144" spans="1:16" x14ac:dyDescent="0.3">
      <c r="A144">
        <v>143</v>
      </c>
      <c r="B144" t="s">
        <v>1956</v>
      </c>
      <c r="C144" s="15">
        <v>450</v>
      </c>
      <c r="D144" s="11">
        <v>450</v>
      </c>
      <c r="E144" t="s">
        <v>887</v>
      </c>
      <c r="F144" t="s">
        <v>3977</v>
      </c>
      <c r="G144" t="s">
        <v>287</v>
      </c>
      <c r="H144" t="s">
        <v>41</v>
      </c>
      <c r="I144" t="s">
        <v>44</v>
      </c>
      <c r="K144" t="s">
        <v>189</v>
      </c>
      <c r="L144" t="s">
        <v>4024</v>
      </c>
      <c r="M144" t="s">
        <v>78</v>
      </c>
      <c r="O144" t="s">
        <v>3979</v>
      </c>
      <c r="P144" t="s">
        <v>3980</v>
      </c>
    </row>
    <row r="145" spans="1:16" x14ac:dyDescent="0.3">
      <c r="A145">
        <v>144</v>
      </c>
      <c r="B145" t="s">
        <v>970</v>
      </c>
      <c r="C145" s="15">
        <v>457</v>
      </c>
      <c r="D145" s="11">
        <v>457</v>
      </c>
      <c r="E145" t="s">
        <v>887</v>
      </c>
      <c r="F145" t="s">
        <v>3977</v>
      </c>
      <c r="G145" t="s">
        <v>287</v>
      </c>
      <c r="H145" t="s">
        <v>41</v>
      </c>
      <c r="I145" t="s">
        <v>44</v>
      </c>
      <c r="K145" t="s">
        <v>682</v>
      </c>
      <c r="L145" t="s">
        <v>4024</v>
      </c>
      <c r="M145" t="s">
        <v>78</v>
      </c>
      <c r="O145" t="s">
        <v>3979</v>
      </c>
      <c r="P145" t="s">
        <v>3980</v>
      </c>
    </row>
    <row r="146" spans="1:16" x14ac:dyDescent="0.3">
      <c r="A146">
        <v>145</v>
      </c>
      <c r="B146" t="s">
        <v>4101</v>
      </c>
      <c r="C146" s="15">
        <v>458</v>
      </c>
      <c r="D146" s="11">
        <v>458</v>
      </c>
      <c r="E146" t="s">
        <v>887</v>
      </c>
      <c r="F146" t="s">
        <v>3977</v>
      </c>
      <c r="G146" t="s">
        <v>282</v>
      </c>
      <c r="H146" t="s">
        <v>56</v>
      </c>
      <c r="I146" t="s">
        <v>107</v>
      </c>
      <c r="K146" t="s">
        <v>140</v>
      </c>
      <c r="L146" t="s">
        <v>4056</v>
      </c>
      <c r="M146" t="s">
        <v>139</v>
      </c>
      <c r="O146" t="s">
        <v>3979</v>
      </c>
      <c r="P146" t="s">
        <v>3980</v>
      </c>
    </row>
    <row r="147" spans="1:16" x14ac:dyDescent="0.3">
      <c r="A147">
        <v>146</v>
      </c>
      <c r="B147" t="s">
        <v>4102</v>
      </c>
      <c r="C147" s="15">
        <v>477</v>
      </c>
      <c r="D147" s="11">
        <v>477</v>
      </c>
      <c r="E147" t="s">
        <v>183</v>
      </c>
      <c r="F147" t="s">
        <v>218</v>
      </c>
      <c r="G147" t="s">
        <v>157</v>
      </c>
      <c r="H147" t="s">
        <v>68</v>
      </c>
      <c r="I147" t="s">
        <v>157</v>
      </c>
      <c r="K147" t="s">
        <v>4103</v>
      </c>
      <c r="L147" t="s">
        <v>7057</v>
      </c>
      <c r="M147" t="s">
        <v>90</v>
      </c>
      <c r="O147" t="s">
        <v>3979</v>
      </c>
      <c r="P147" t="s">
        <v>3980</v>
      </c>
    </row>
    <row r="148" spans="1:16" x14ac:dyDescent="0.3">
      <c r="A148">
        <v>147</v>
      </c>
      <c r="B148" t="s">
        <v>4105</v>
      </c>
      <c r="C148" s="15">
        <v>490</v>
      </c>
      <c r="D148" s="11">
        <v>490</v>
      </c>
      <c r="E148" t="s">
        <v>887</v>
      </c>
      <c r="F148" t="s">
        <v>3977</v>
      </c>
      <c r="G148" t="s">
        <v>365</v>
      </c>
      <c r="H148" t="s">
        <v>56</v>
      </c>
      <c r="I148" t="s">
        <v>145</v>
      </c>
      <c r="K148" t="s">
        <v>367</v>
      </c>
      <c r="L148" t="s">
        <v>4056</v>
      </c>
      <c r="M148" t="s">
        <v>455</v>
      </c>
      <c r="O148" t="s">
        <v>3979</v>
      </c>
      <c r="P148" t="s">
        <v>3980</v>
      </c>
    </row>
    <row r="149" spans="1:16" x14ac:dyDescent="0.3">
      <c r="A149">
        <v>148</v>
      </c>
      <c r="B149" t="s">
        <v>4106</v>
      </c>
      <c r="C149" s="15">
        <v>491</v>
      </c>
      <c r="D149" s="11">
        <v>491</v>
      </c>
      <c r="E149" t="s">
        <v>887</v>
      </c>
      <c r="F149" t="s">
        <v>3977</v>
      </c>
      <c r="G149" t="s">
        <v>563</v>
      </c>
      <c r="H149" t="s">
        <v>410</v>
      </c>
      <c r="I149" t="s">
        <v>2760</v>
      </c>
      <c r="K149" t="s">
        <v>1040</v>
      </c>
      <c r="L149" t="s">
        <v>4107</v>
      </c>
      <c r="M149" t="s">
        <v>78</v>
      </c>
      <c r="O149" t="s">
        <v>3979</v>
      </c>
      <c r="P149" t="s">
        <v>3980</v>
      </c>
    </row>
    <row r="150" spans="1:16" x14ac:dyDescent="0.3">
      <c r="A150">
        <v>149</v>
      </c>
      <c r="B150" t="s">
        <v>4108</v>
      </c>
      <c r="C150" s="15">
        <v>500</v>
      </c>
      <c r="D150" s="11">
        <v>500</v>
      </c>
      <c r="E150" t="s">
        <v>887</v>
      </c>
      <c r="F150" t="s">
        <v>3977</v>
      </c>
      <c r="G150" t="s">
        <v>428</v>
      </c>
      <c r="H150" t="s">
        <v>410</v>
      </c>
      <c r="I150" t="s">
        <v>2760</v>
      </c>
      <c r="K150" t="s">
        <v>1040</v>
      </c>
      <c r="L150" t="s">
        <v>4107</v>
      </c>
      <c r="M150" t="s">
        <v>78</v>
      </c>
      <c r="O150" t="s">
        <v>3979</v>
      </c>
      <c r="P150" t="s">
        <v>3980</v>
      </c>
    </row>
    <row r="151" spans="1:16" x14ac:dyDescent="0.3">
      <c r="A151">
        <v>150</v>
      </c>
      <c r="B151" t="s">
        <v>4109</v>
      </c>
      <c r="C151" s="15">
        <v>501</v>
      </c>
      <c r="D151" s="11">
        <v>501</v>
      </c>
      <c r="E151" t="s">
        <v>705</v>
      </c>
      <c r="F151" t="s">
        <v>218</v>
      </c>
      <c r="G151" t="s">
        <v>131</v>
      </c>
      <c r="H151" t="s">
        <v>86</v>
      </c>
      <c r="I151" t="s">
        <v>3270</v>
      </c>
      <c r="K151" t="s">
        <v>98</v>
      </c>
      <c r="L151" t="s">
        <v>3982</v>
      </c>
      <c r="M151" t="s">
        <v>90</v>
      </c>
      <c r="O151" t="s">
        <v>3979</v>
      </c>
      <c r="P151" t="s">
        <v>3980</v>
      </c>
    </row>
    <row r="152" spans="1:16" x14ac:dyDescent="0.3">
      <c r="A152">
        <v>151</v>
      </c>
      <c r="B152" t="s">
        <v>4110</v>
      </c>
      <c r="C152" s="15">
        <v>502</v>
      </c>
      <c r="D152" s="11">
        <v>502</v>
      </c>
      <c r="E152" t="s">
        <v>887</v>
      </c>
      <c r="F152" t="s">
        <v>3977</v>
      </c>
      <c r="G152" t="s">
        <v>428</v>
      </c>
      <c r="H152" t="s">
        <v>410</v>
      </c>
      <c r="I152" t="s">
        <v>2760</v>
      </c>
      <c r="K152" t="s">
        <v>682</v>
      </c>
      <c r="L152" t="s">
        <v>4107</v>
      </c>
      <c r="M152" t="s">
        <v>78</v>
      </c>
      <c r="O152" t="s">
        <v>3979</v>
      </c>
      <c r="P152" t="s">
        <v>3980</v>
      </c>
    </row>
    <row r="153" spans="1:16" x14ac:dyDescent="0.3">
      <c r="A153">
        <v>152</v>
      </c>
      <c r="B153" t="s">
        <v>4111</v>
      </c>
      <c r="C153" s="15">
        <v>503</v>
      </c>
      <c r="D153" s="11">
        <v>503</v>
      </c>
      <c r="E153" t="s">
        <v>887</v>
      </c>
      <c r="F153" t="s">
        <v>3977</v>
      </c>
      <c r="G153" t="s">
        <v>563</v>
      </c>
      <c r="H153" t="s">
        <v>410</v>
      </c>
      <c r="I153" t="s">
        <v>2760</v>
      </c>
      <c r="K153" t="s">
        <v>682</v>
      </c>
      <c r="L153" t="s">
        <v>4107</v>
      </c>
      <c r="M153" t="s">
        <v>78</v>
      </c>
      <c r="O153" t="s">
        <v>3979</v>
      </c>
      <c r="P153" t="s">
        <v>3980</v>
      </c>
    </row>
    <row r="154" spans="1:16" x14ac:dyDescent="0.3">
      <c r="A154">
        <v>153</v>
      </c>
      <c r="B154" t="s">
        <v>1192</v>
      </c>
      <c r="C154" s="15">
        <v>505</v>
      </c>
      <c r="D154" s="11">
        <v>505</v>
      </c>
      <c r="E154" t="s">
        <v>887</v>
      </c>
      <c r="F154" t="s">
        <v>3977</v>
      </c>
      <c r="G154" t="s">
        <v>117</v>
      </c>
      <c r="H154" t="s">
        <v>193</v>
      </c>
      <c r="I154" t="s">
        <v>2760</v>
      </c>
      <c r="K154" t="s">
        <v>140</v>
      </c>
      <c r="L154" t="s">
        <v>4112</v>
      </c>
      <c r="M154" t="s">
        <v>48</v>
      </c>
      <c r="O154" t="s">
        <v>3979</v>
      </c>
      <c r="P154" t="s">
        <v>3980</v>
      </c>
    </row>
    <row r="155" spans="1:16" x14ac:dyDescent="0.3">
      <c r="A155">
        <v>154</v>
      </c>
      <c r="B155" t="s">
        <v>4113</v>
      </c>
      <c r="C155" s="15">
        <v>506</v>
      </c>
      <c r="D155" s="11">
        <v>506</v>
      </c>
      <c r="E155" t="s">
        <v>887</v>
      </c>
      <c r="F155" t="s">
        <v>3977</v>
      </c>
      <c r="G155" t="s">
        <v>117</v>
      </c>
      <c r="H155" t="s">
        <v>193</v>
      </c>
      <c r="I155" t="s">
        <v>2760</v>
      </c>
      <c r="K155" t="s">
        <v>140</v>
      </c>
      <c r="L155" t="s">
        <v>4112</v>
      </c>
      <c r="M155" t="s">
        <v>48</v>
      </c>
      <c r="O155" t="s">
        <v>3979</v>
      </c>
      <c r="P155" t="s">
        <v>3980</v>
      </c>
    </row>
    <row r="156" spans="1:16" x14ac:dyDescent="0.3">
      <c r="A156">
        <v>155</v>
      </c>
      <c r="B156" t="s">
        <v>4114</v>
      </c>
      <c r="C156" s="15">
        <v>545</v>
      </c>
      <c r="D156" s="11">
        <v>545</v>
      </c>
      <c r="E156" t="s">
        <v>887</v>
      </c>
      <c r="F156" t="s">
        <v>3977</v>
      </c>
      <c r="G156" t="s">
        <v>4115</v>
      </c>
      <c r="H156" t="s">
        <v>410</v>
      </c>
      <c r="I156" t="s">
        <v>2760</v>
      </c>
      <c r="K156" t="s">
        <v>1040</v>
      </c>
      <c r="L156" t="s">
        <v>4107</v>
      </c>
      <c r="M156" t="s">
        <v>354</v>
      </c>
      <c r="O156" t="s">
        <v>3979</v>
      </c>
      <c r="P156" t="s">
        <v>3980</v>
      </c>
    </row>
    <row r="157" spans="1:16" x14ac:dyDescent="0.3">
      <c r="A157">
        <v>156</v>
      </c>
      <c r="B157" t="s">
        <v>4116</v>
      </c>
      <c r="C157" s="15">
        <v>546</v>
      </c>
      <c r="D157" s="11">
        <v>546</v>
      </c>
      <c r="E157" t="s">
        <v>887</v>
      </c>
      <c r="F157" t="s">
        <v>3977</v>
      </c>
      <c r="G157" t="s">
        <v>4115</v>
      </c>
      <c r="H157" t="s">
        <v>410</v>
      </c>
      <c r="I157" t="s">
        <v>2760</v>
      </c>
      <c r="K157" t="s">
        <v>1040</v>
      </c>
      <c r="L157" t="s">
        <v>4107</v>
      </c>
      <c r="M157" t="s">
        <v>354</v>
      </c>
      <c r="O157" t="s">
        <v>3979</v>
      </c>
      <c r="P157" t="s">
        <v>3980</v>
      </c>
    </row>
    <row r="158" spans="1:16" x14ac:dyDescent="0.3">
      <c r="A158">
        <v>157</v>
      </c>
      <c r="B158" t="s">
        <v>4117</v>
      </c>
      <c r="C158" s="15">
        <v>547</v>
      </c>
      <c r="D158" s="11">
        <v>547</v>
      </c>
      <c r="E158" t="s">
        <v>887</v>
      </c>
      <c r="F158" t="s">
        <v>3977</v>
      </c>
      <c r="G158" t="s">
        <v>4115</v>
      </c>
      <c r="H158" t="s">
        <v>410</v>
      </c>
      <c r="I158" t="s">
        <v>2760</v>
      </c>
      <c r="K158" t="s">
        <v>1040</v>
      </c>
      <c r="L158" t="s">
        <v>4107</v>
      </c>
      <c r="M158" t="s">
        <v>354</v>
      </c>
      <c r="O158" t="s">
        <v>3979</v>
      </c>
      <c r="P158" t="s">
        <v>3980</v>
      </c>
    </row>
    <row r="159" spans="1:16" x14ac:dyDescent="0.3">
      <c r="A159">
        <v>158</v>
      </c>
      <c r="B159" t="s">
        <v>4118</v>
      </c>
      <c r="C159" s="15">
        <v>584</v>
      </c>
      <c r="D159" s="11">
        <v>584</v>
      </c>
      <c r="E159" t="s">
        <v>887</v>
      </c>
      <c r="F159" t="s">
        <v>3977</v>
      </c>
      <c r="G159" t="s">
        <v>42</v>
      </c>
      <c r="H159" t="s">
        <v>41</v>
      </c>
      <c r="I159" t="s">
        <v>44</v>
      </c>
      <c r="K159" t="s">
        <v>189</v>
      </c>
      <c r="L159" t="s">
        <v>4024</v>
      </c>
      <c r="M159" t="s">
        <v>78</v>
      </c>
      <c r="O159" t="s">
        <v>3979</v>
      </c>
      <c r="P159" t="s">
        <v>3980</v>
      </c>
    </row>
    <row r="160" spans="1:16" x14ac:dyDescent="0.3">
      <c r="A160">
        <v>159</v>
      </c>
      <c r="B160" t="s">
        <v>1247</v>
      </c>
      <c r="C160" s="15">
        <v>585</v>
      </c>
      <c r="D160" s="11">
        <v>585</v>
      </c>
      <c r="E160" t="s">
        <v>887</v>
      </c>
      <c r="F160" t="s">
        <v>3977</v>
      </c>
      <c r="G160" t="s">
        <v>42</v>
      </c>
      <c r="H160" t="s">
        <v>41</v>
      </c>
      <c r="I160" t="s">
        <v>44</v>
      </c>
      <c r="K160" t="s">
        <v>682</v>
      </c>
      <c r="L160" t="s">
        <v>4024</v>
      </c>
      <c r="M160" t="s">
        <v>78</v>
      </c>
      <c r="O160" t="s">
        <v>3979</v>
      </c>
      <c r="P160" t="s">
        <v>3980</v>
      </c>
    </row>
    <row r="161" spans="1:16" x14ac:dyDescent="0.3">
      <c r="A161">
        <v>160</v>
      </c>
      <c r="B161" t="s">
        <v>4119</v>
      </c>
      <c r="C161" s="15">
        <v>587</v>
      </c>
      <c r="D161" s="11">
        <v>587</v>
      </c>
      <c r="E161" t="s">
        <v>887</v>
      </c>
      <c r="F161" t="s">
        <v>3977</v>
      </c>
      <c r="G161" t="s">
        <v>365</v>
      </c>
      <c r="H161" t="s">
        <v>56</v>
      </c>
      <c r="I161" t="s">
        <v>145</v>
      </c>
      <c r="K161" t="s">
        <v>367</v>
      </c>
      <c r="L161" t="s">
        <v>4056</v>
      </c>
      <c r="M161" t="s">
        <v>455</v>
      </c>
      <c r="O161" t="s">
        <v>3979</v>
      </c>
      <c r="P161" t="s">
        <v>3980</v>
      </c>
    </row>
    <row r="162" spans="1:16" x14ac:dyDescent="0.3">
      <c r="A162">
        <v>161</v>
      </c>
      <c r="B162" t="s">
        <v>920</v>
      </c>
      <c r="C162" s="15">
        <v>588</v>
      </c>
      <c r="D162" s="11">
        <v>588</v>
      </c>
      <c r="E162" t="s">
        <v>887</v>
      </c>
      <c r="F162" t="s">
        <v>3977</v>
      </c>
      <c r="G162" t="s">
        <v>282</v>
      </c>
      <c r="H162" t="s">
        <v>125</v>
      </c>
      <c r="I162" t="s">
        <v>107</v>
      </c>
      <c r="K162" t="s">
        <v>211</v>
      </c>
      <c r="L162" t="s">
        <v>3978</v>
      </c>
      <c r="M162" t="s">
        <v>48</v>
      </c>
      <c r="O162" t="s">
        <v>3979</v>
      </c>
      <c r="P162" t="s">
        <v>3980</v>
      </c>
    </row>
    <row r="163" spans="1:16" x14ac:dyDescent="0.3">
      <c r="A163">
        <v>162</v>
      </c>
      <c r="B163" t="s">
        <v>1883</v>
      </c>
      <c r="C163" s="15">
        <v>593</v>
      </c>
      <c r="D163" s="11">
        <v>593</v>
      </c>
      <c r="E163" t="s">
        <v>887</v>
      </c>
      <c r="F163" t="s">
        <v>3977</v>
      </c>
      <c r="G163" t="s">
        <v>42</v>
      </c>
      <c r="H163" t="s">
        <v>41</v>
      </c>
      <c r="I163" t="s">
        <v>44</v>
      </c>
      <c r="K163" t="s">
        <v>682</v>
      </c>
      <c r="L163" t="s">
        <v>4024</v>
      </c>
      <c r="M163" t="s">
        <v>78</v>
      </c>
      <c r="O163" t="s">
        <v>3979</v>
      </c>
      <c r="P163" t="s">
        <v>3980</v>
      </c>
    </row>
    <row r="164" spans="1:16" x14ac:dyDescent="0.3">
      <c r="A164">
        <v>163</v>
      </c>
      <c r="B164" t="s">
        <v>1878</v>
      </c>
      <c r="C164" s="15">
        <v>594</v>
      </c>
      <c r="D164" s="11">
        <v>594</v>
      </c>
      <c r="E164" t="s">
        <v>887</v>
      </c>
      <c r="F164" t="s">
        <v>3977</v>
      </c>
      <c r="G164" t="s">
        <v>105</v>
      </c>
      <c r="H164" t="s">
        <v>104</v>
      </c>
      <c r="I164" t="s">
        <v>107</v>
      </c>
      <c r="K164" t="s">
        <v>109</v>
      </c>
      <c r="L164" t="s">
        <v>4001</v>
      </c>
      <c r="M164" t="s">
        <v>90</v>
      </c>
      <c r="O164" t="s">
        <v>3979</v>
      </c>
      <c r="P164" t="s">
        <v>3980</v>
      </c>
    </row>
    <row r="165" spans="1:16" x14ac:dyDescent="0.3">
      <c r="A165">
        <v>164</v>
      </c>
      <c r="B165" t="s">
        <v>4120</v>
      </c>
      <c r="C165" s="15">
        <v>595</v>
      </c>
      <c r="D165" s="11">
        <v>595</v>
      </c>
      <c r="E165" t="s">
        <v>887</v>
      </c>
      <c r="F165" t="s">
        <v>3977</v>
      </c>
      <c r="G165" t="s">
        <v>42</v>
      </c>
      <c r="H165" t="s">
        <v>41</v>
      </c>
      <c r="I165" t="s">
        <v>44</v>
      </c>
      <c r="K165" t="s">
        <v>394</v>
      </c>
      <c r="L165" t="s">
        <v>4024</v>
      </c>
      <c r="M165" t="s">
        <v>78</v>
      </c>
      <c r="O165" t="s">
        <v>3979</v>
      </c>
      <c r="P165" t="s">
        <v>3980</v>
      </c>
    </row>
    <row r="166" spans="1:16" x14ac:dyDescent="0.3">
      <c r="A166">
        <v>165</v>
      </c>
      <c r="B166" t="s">
        <v>4121</v>
      </c>
      <c r="C166" s="15">
        <v>601</v>
      </c>
      <c r="D166" s="11">
        <v>601</v>
      </c>
      <c r="E166" t="s">
        <v>887</v>
      </c>
      <c r="F166" t="s">
        <v>3977</v>
      </c>
      <c r="G166" t="s">
        <v>57</v>
      </c>
      <c r="H166" t="s">
        <v>56</v>
      </c>
      <c r="I166" t="s">
        <v>145</v>
      </c>
      <c r="K166" t="s">
        <v>62</v>
      </c>
      <c r="L166" t="s">
        <v>4056</v>
      </c>
      <c r="M166" t="s">
        <v>61</v>
      </c>
      <c r="O166" t="s">
        <v>3979</v>
      </c>
      <c r="P166" t="s">
        <v>3980</v>
      </c>
    </row>
    <row r="167" spans="1:16" x14ac:dyDescent="0.3">
      <c r="A167">
        <v>166</v>
      </c>
      <c r="B167" t="s">
        <v>1154</v>
      </c>
      <c r="C167" s="15">
        <v>606</v>
      </c>
      <c r="D167" s="11">
        <v>606</v>
      </c>
      <c r="E167" t="s">
        <v>887</v>
      </c>
      <c r="F167" t="s">
        <v>3977</v>
      </c>
      <c r="G167" t="s">
        <v>57</v>
      </c>
      <c r="H167" t="s">
        <v>56</v>
      </c>
      <c r="I167" t="s">
        <v>145</v>
      </c>
      <c r="K167" t="s">
        <v>62</v>
      </c>
      <c r="L167" t="s">
        <v>4056</v>
      </c>
      <c r="M167" t="s">
        <v>61</v>
      </c>
      <c r="O167" t="s">
        <v>3979</v>
      </c>
      <c r="P167" t="s">
        <v>3980</v>
      </c>
    </row>
    <row r="168" spans="1:16" x14ac:dyDescent="0.3">
      <c r="A168">
        <v>167</v>
      </c>
      <c r="B168" t="s">
        <v>4122</v>
      </c>
      <c r="C168" s="15">
        <v>608</v>
      </c>
      <c r="D168" s="11">
        <v>608</v>
      </c>
      <c r="E168" t="s">
        <v>1099</v>
      </c>
      <c r="F168" t="s">
        <v>218</v>
      </c>
      <c r="G168" t="s">
        <v>428</v>
      </c>
      <c r="H168" t="s">
        <v>410</v>
      </c>
      <c r="I168" t="s">
        <v>428</v>
      </c>
      <c r="K168" t="s">
        <v>62</v>
      </c>
      <c r="L168" t="s">
        <v>4123</v>
      </c>
      <c r="M168" t="s">
        <v>139</v>
      </c>
      <c r="O168" t="s">
        <v>3979</v>
      </c>
      <c r="P168" t="s">
        <v>3980</v>
      </c>
    </row>
    <row r="169" spans="1:16" x14ac:dyDescent="0.3">
      <c r="A169">
        <v>168</v>
      </c>
      <c r="B169" t="s">
        <v>4124</v>
      </c>
      <c r="C169" s="15">
        <v>610</v>
      </c>
      <c r="D169" s="11">
        <v>610</v>
      </c>
      <c r="E169" t="s">
        <v>887</v>
      </c>
      <c r="F169" t="s">
        <v>3977</v>
      </c>
      <c r="G169" t="s">
        <v>287</v>
      </c>
      <c r="H169" t="s">
        <v>41</v>
      </c>
      <c r="I169" t="s">
        <v>44</v>
      </c>
      <c r="K169" t="s">
        <v>682</v>
      </c>
      <c r="L169" t="s">
        <v>4024</v>
      </c>
      <c r="M169" t="s">
        <v>78</v>
      </c>
      <c r="O169" t="s">
        <v>3979</v>
      </c>
      <c r="P169" t="s">
        <v>3980</v>
      </c>
    </row>
    <row r="170" spans="1:16" x14ac:dyDescent="0.3">
      <c r="A170">
        <v>169</v>
      </c>
      <c r="B170" t="s">
        <v>1702</v>
      </c>
      <c r="C170" s="15">
        <v>611</v>
      </c>
      <c r="D170" s="11">
        <v>611</v>
      </c>
      <c r="E170" t="s">
        <v>80</v>
      </c>
      <c r="F170" t="s">
        <v>170</v>
      </c>
      <c r="G170" t="s">
        <v>414</v>
      </c>
      <c r="H170" t="s">
        <v>125</v>
      </c>
      <c r="I170" t="s">
        <v>88</v>
      </c>
      <c r="K170" t="s">
        <v>277</v>
      </c>
      <c r="L170" t="s">
        <v>4401</v>
      </c>
      <c r="M170" t="s">
        <v>48</v>
      </c>
      <c r="O170" t="s">
        <v>3979</v>
      </c>
      <c r="P170" t="s">
        <v>3980</v>
      </c>
    </row>
    <row r="171" spans="1:16" x14ac:dyDescent="0.3">
      <c r="A171">
        <v>170</v>
      </c>
      <c r="B171" t="s">
        <v>1037</v>
      </c>
      <c r="C171" s="15">
        <v>612</v>
      </c>
      <c r="D171" s="11">
        <v>612</v>
      </c>
      <c r="E171" t="s">
        <v>705</v>
      </c>
      <c r="F171" t="s">
        <v>218</v>
      </c>
      <c r="G171" t="s">
        <v>414</v>
      </c>
      <c r="H171" t="s">
        <v>125</v>
      </c>
      <c r="I171" t="s">
        <v>3270</v>
      </c>
      <c r="K171" t="s">
        <v>277</v>
      </c>
      <c r="L171" t="s">
        <v>4401</v>
      </c>
      <c r="M171" t="s">
        <v>48</v>
      </c>
      <c r="O171" t="s">
        <v>3979</v>
      </c>
      <c r="P171" t="s">
        <v>3980</v>
      </c>
    </row>
    <row r="172" spans="1:16" x14ac:dyDescent="0.3">
      <c r="A172">
        <v>171</v>
      </c>
      <c r="B172" t="s">
        <v>704</v>
      </c>
      <c r="C172" s="15">
        <v>613</v>
      </c>
      <c r="D172" s="11">
        <v>613</v>
      </c>
      <c r="E172" t="s">
        <v>705</v>
      </c>
      <c r="F172" t="s">
        <v>218</v>
      </c>
      <c r="G172" t="s">
        <v>414</v>
      </c>
      <c r="H172" t="s">
        <v>125</v>
      </c>
      <c r="I172" t="s">
        <v>3270</v>
      </c>
      <c r="K172" t="s">
        <v>277</v>
      </c>
      <c r="L172" t="s">
        <v>4401</v>
      </c>
      <c r="M172" t="s">
        <v>48</v>
      </c>
      <c r="O172" t="s">
        <v>3979</v>
      </c>
      <c r="P172" t="s">
        <v>3980</v>
      </c>
    </row>
    <row r="173" spans="1:16" x14ac:dyDescent="0.3">
      <c r="A173">
        <v>172</v>
      </c>
      <c r="B173" t="s">
        <v>808</v>
      </c>
      <c r="C173" s="15">
        <v>614</v>
      </c>
      <c r="D173" s="11">
        <v>614</v>
      </c>
      <c r="E173" t="s">
        <v>887</v>
      </c>
      <c r="F173" t="s">
        <v>3977</v>
      </c>
      <c r="G173" t="s">
        <v>414</v>
      </c>
      <c r="H173" t="s">
        <v>125</v>
      </c>
      <c r="I173" t="s">
        <v>107</v>
      </c>
      <c r="K173" t="s">
        <v>277</v>
      </c>
      <c r="L173" t="s">
        <v>4401</v>
      </c>
      <c r="M173" t="s">
        <v>48</v>
      </c>
      <c r="O173" t="s">
        <v>3979</v>
      </c>
      <c r="P173" t="s">
        <v>3980</v>
      </c>
    </row>
    <row r="174" spans="1:16" x14ac:dyDescent="0.3">
      <c r="A174">
        <v>173</v>
      </c>
      <c r="B174" t="s">
        <v>738</v>
      </c>
      <c r="C174" s="15">
        <v>615</v>
      </c>
      <c r="D174" s="11">
        <v>615</v>
      </c>
      <c r="E174" t="s">
        <v>887</v>
      </c>
      <c r="F174" t="s">
        <v>3977</v>
      </c>
      <c r="G174" t="s">
        <v>341</v>
      </c>
      <c r="H174" t="s">
        <v>86</v>
      </c>
      <c r="I174" t="s">
        <v>2709</v>
      </c>
      <c r="K174" t="s">
        <v>394</v>
      </c>
      <c r="L174" t="s">
        <v>3982</v>
      </c>
      <c r="M174" t="s">
        <v>78</v>
      </c>
      <c r="O174" t="s">
        <v>3979</v>
      </c>
      <c r="P174" t="s">
        <v>3980</v>
      </c>
    </row>
    <row r="175" spans="1:16" x14ac:dyDescent="0.3">
      <c r="A175">
        <v>174</v>
      </c>
      <c r="B175" t="s">
        <v>4125</v>
      </c>
      <c r="C175" s="15">
        <v>618</v>
      </c>
      <c r="D175" s="11">
        <v>618</v>
      </c>
      <c r="E175" t="s">
        <v>887</v>
      </c>
      <c r="F175" t="s">
        <v>3977</v>
      </c>
      <c r="G175" t="s">
        <v>287</v>
      </c>
      <c r="H175" t="s">
        <v>41</v>
      </c>
      <c r="I175" t="s">
        <v>44</v>
      </c>
      <c r="K175" t="s">
        <v>682</v>
      </c>
      <c r="L175" t="s">
        <v>4024</v>
      </c>
      <c r="M175" t="s">
        <v>78</v>
      </c>
      <c r="O175" t="s">
        <v>3979</v>
      </c>
      <c r="P175" t="s">
        <v>3980</v>
      </c>
    </row>
    <row r="176" spans="1:16" x14ac:dyDescent="0.3">
      <c r="A176">
        <v>175</v>
      </c>
      <c r="B176" t="s">
        <v>675</v>
      </c>
      <c r="C176" s="15">
        <v>621</v>
      </c>
      <c r="D176" s="11">
        <v>621</v>
      </c>
      <c r="E176" t="s">
        <v>887</v>
      </c>
      <c r="F176" t="s">
        <v>3977</v>
      </c>
      <c r="G176" t="s">
        <v>234</v>
      </c>
      <c r="H176" t="s">
        <v>41</v>
      </c>
      <c r="I176" t="s">
        <v>44</v>
      </c>
      <c r="K176" t="s">
        <v>79</v>
      </c>
      <c r="L176" t="s">
        <v>4024</v>
      </c>
      <c r="M176" t="s">
        <v>78</v>
      </c>
      <c r="O176" t="s">
        <v>3979</v>
      </c>
      <c r="P176" t="s">
        <v>3980</v>
      </c>
    </row>
    <row r="177" spans="1:16" x14ac:dyDescent="0.3">
      <c r="A177">
        <v>176</v>
      </c>
      <c r="B177" t="s">
        <v>4126</v>
      </c>
      <c r="C177" s="15">
        <v>622</v>
      </c>
      <c r="D177" s="11">
        <v>622</v>
      </c>
      <c r="E177" t="s">
        <v>705</v>
      </c>
      <c r="F177" t="s">
        <v>218</v>
      </c>
      <c r="G177" t="s">
        <v>414</v>
      </c>
      <c r="H177" t="s">
        <v>125</v>
      </c>
      <c r="I177" t="s">
        <v>3270</v>
      </c>
      <c r="K177" t="s">
        <v>277</v>
      </c>
      <c r="L177" t="s">
        <v>4401</v>
      </c>
      <c r="M177" t="s">
        <v>48</v>
      </c>
      <c r="O177" t="s">
        <v>3979</v>
      </c>
      <c r="P177" t="s">
        <v>3980</v>
      </c>
    </row>
    <row r="178" spans="1:16" x14ac:dyDescent="0.3">
      <c r="A178">
        <v>177</v>
      </c>
      <c r="B178" t="s">
        <v>914</v>
      </c>
      <c r="C178" s="15">
        <v>623</v>
      </c>
      <c r="D178" s="11">
        <v>623</v>
      </c>
      <c r="E178" t="s">
        <v>887</v>
      </c>
      <c r="F178" t="s">
        <v>3977</v>
      </c>
      <c r="G178" t="s">
        <v>209</v>
      </c>
      <c r="H178" t="s">
        <v>7923</v>
      </c>
      <c r="I178" t="s">
        <v>2760</v>
      </c>
      <c r="K178" t="s">
        <v>211</v>
      </c>
      <c r="L178" t="s">
        <v>4112</v>
      </c>
      <c r="M178" t="s">
        <v>48</v>
      </c>
      <c r="O178" t="s">
        <v>3979</v>
      </c>
      <c r="P178" t="s">
        <v>3980</v>
      </c>
    </row>
    <row r="179" spans="1:16" x14ac:dyDescent="0.3">
      <c r="A179">
        <v>178</v>
      </c>
      <c r="B179" t="s">
        <v>823</v>
      </c>
      <c r="C179" s="15">
        <v>624</v>
      </c>
      <c r="D179" s="11">
        <v>624</v>
      </c>
      <c r="E179" t="s">
        <v>887</v>
      </c>
      <c r="F179" t="s">
        <v>3977</v>
      </c>
      <c r="G179" t="s">
        <v>126</v>
      </c>
      <c r="H179" t="s">
        <v>125</v>
      </c>
      <c r="I179" t="s">
        <v>107</v>
      </c>
      <c r="K179" t="s">
        <v>825</v>
      </c>
      <c r="L179" t="s">
        <v>4401</v>
      </c>
      <c r="M179" t="s">
        <v>139</v>
      </c>
      <c r="O179" t="s">
        <v>3979</v>
      </c>
      <c r="P179" t="s">
        <v>3980</v>
      </c>
    </row>
    <row r="180" spans="1:16" x14ac:dyDescent="0.3">
      <c r="A180">
        <v>179</v>
      </c>
      <c r="B180" t="s">
        <v>4127</v>
      </c>
      <c r="C180" s="15">
        <v>626</v>
      </c>
      <c r="D180" s="11">
        <v>626</v>
      </c>
      <c r="E180" t="s">
        <v>887</v>
      </c>
      <c r="F180" t="s">
        <v>3977</v>
      </c>
      <c r="G180" t="s">
        <v>365</v>
      </c>
      <c r="H180" t="s">
        <v>56</v>
      </c>
      <c r="I180" t="s">
        <v>145</v>
      </c>
      <c r="K180" t="s">
        <v>367</v>
      </c>
      <c r="L180" t="s">
        <v>4056</v>
      </c>
      <c r="M180" t="s">
        <v>455</v>
      </c>
      <c r="O180" t="s">
        <v>3979</v>
      </c>
      <c r="P180" t="s">
        <v>3980</v>
      </c>
    </row>
    <row r="181" spans="1:16" x14ac:dyDescent="0.3">
      <c r="A181">
        <v>181</v>
      </c>
      <c r="B181" t="s">
        <v>1577</v>
      </c>
      <c r="C181" s="15">
        <v>630</v>
      </c>
      <c r="D181" s="11">
        <v>630</v>
      </c>
      <c r="E181" t="s">
        <v>6618</v>
      </c>
      <c r="F181" t="s">
        <v>218</v>
      </c>
      <c r="G181" t="s">
        <v>2513</v>
      </c>
      <c r="H181" t="s">
        <v>56</v>
      </c>
      <c r="I181" t="s">
        <v>2513</v>
      </c>
      <c r="K181" t="s">
        <v>140</v>
      </c>
      <c r="L181" t="s">
        <v>4056</v>
      </c>
      <c r="M181" t="s">
        <v>159</v>
      </c>
      <c r="O181" t="s">
        <v>3979</v>
      </c>
      <c r="P181" t="s">
        <v>3980</v>
      </c>
    </row>
    <row r="182" spans="1:16" x14ac:dyDescent="0.3">
      <c r="A182">
        <v>182</v>
      </c>
      <c r="B182" t="s">
        <v>4128</v>
      </c>
      <c r="C182" s="15">
        <v>631</v>
      </c>
      <c r="D182" s="11">
        <v>631</v>
      </c>
      <c r="E182" t="s">
        <v>887</v>
      </c>
      <c r="F182" t="s">
        <v>3977</v>
      </c>
      <c r="G182" t="s">
        <v>131</v>
      </c>
      <c r="H182" t="s">
        <v>86</v>
      </c>
      <c r="I182" t="s">
        <v>2709</v>
      </c>
      <c r="K182" t="s">
        <v>98</v>
      </c>
      <c r="L182" t="s">
        <v>3982</v>
      </c>
      <c r="M182" t="s">
        <v>90</v>
      </c>
      <c r="O182" t="s">
        <v>3979</v>
      </c>
      <c r="P182" t="s">
        <v>3980</v>
      </c>
    </row>
    <row r="183" spans="1:16" x14ac:dyDescent="0.3">
      <c r="A183">
        <v>183</v>
      </c>
      <c r="B183" t="s">
        <v>4129</v>
      </c>
      <c r="C183" s="15">
        <v>632</v>
      </c>
      <c r="D183" s="11">
        <v>632</v>
      </c>
      <c r="E183" t="s">
        <v>887</v>
      </c>
      <c r="F183" t="s">
        <v>3977</v>
      </c>
      <c r="G183" t="s">
        <v>131</v>
      </c>
      <c r="H183" t="s">
        <v>86</v>
      </c>
      <c r="I183" t="s">
        <v>2709</v>
      </c>
      <c r="K183" t="s">
        <v>98</v>
      </c>
      <c r="L183" t="s">
        <v>3982</v>
      </c>
      <c r="M183" t="s">
        <v>90</v>
      </c>
      <c r="O183" t="s">
        <v>3979</v>
      </c>
      <c r="P183" t="s">
        <v>3980</v>
      </c>
    </row>
    <row r="184" spans="1:16" x14ac:dyDescent="0.3">
      <c r="A184">
        <v>184</v>
      </c>
      <c r="B184" t="s">
        <v>4130</v>
      </c>
      <c r="C184" s="15">
        <v>633</v>
      </c>
      <c r="D184" s="11">
        <v>633</v>
      </c>
      <c r="E184" t="s">
        <v>887</v>
      </c>
      <c r="F184" t="s">
        <v>3977</v>
      </c>
      <c r="G184" t="s">
        <v>365</v>
      </c>
      <c r="H184" t="s">
        <v>56</v>
      </c>
      <c r="I184" t="s">
        <v>145</v>
      </c>
      <c r="K184" t="s">
        <v>367</v>
      </c>
      <c r="L184" t="s">
        <v>4056</v>
      </c>
      <c r="M184" t="s">
        <v>455</v>
      </c>
      <c r="O184" t="s">
        <v>3979</v>
      </c>
      <c r="P184" t="s">
        <v>3980</v>
      </c>
    </row>
    <row r="185" spans="1:16" x14ac:dyDescent="0.3">
      <c r="A185">
        <v>185</v>
      </c>
      <c r="B185" t="s">
        <v>4131</v>
      </c>
      <c r="C185" s="15">
        <v>635</v>
      </c>
      <c r="D185" s="11">
        <v>635</v>
      </c>
      <c r="E185" t="s">
        <v>887</v>
      </c>
      <c r="F185" t="s">
        <v>3977</v>
      </c>
      <c r="G185" t="s">
        <v>255</v>
      </c>
      <c r="H185" t="s">
        <v>86</v>
      </c>
      <c r="I185" t="s">
        <v>2709</v>
      </c>
      <c r="K185" t="s">
        <v>98</v>
      </c>
      <c r="L185" t="s">
        <v>3982</v>
      </c>
      <c r="M185" t="s">
        <v>90</v>
      </c>
      <c r="O185" t="s">
        <v>3979</v>
      </c>
      <c r="P185" t="s">
        <v>3980</v>
      </c>
    </row>
    <row r="186" spans="1:16" x14ac:dyDescent="0.3">
      <c r="A186">
        <v>186</v>
      </c>
      <c r="B186" t="s">
        <v>1680</v>
      </c>
      <c r="C186" s="15">
        <v>637</v>
      </c>
      <c r="D186" s="11">
        <v>637</v>
      </c>
      <c r="E186" t="s">
        <v>80</v>
      </c>
      <c r="F186" t="s">
        <v>218</v>
      </c>
      <c r="G186" t="s">
        <v>117</v>
      </c>
      <c r="H186" t="s">
        <v>193</v>
      </c>
      <c r="K186" t="s">
        <v>210</v>
      </c>
      <c r="L186" t="s">
        <v>7058</v>
      </c>
      <c r="M186" t="s">
        <v>159</v>
      </c>
      <c r="O186" t="s">
        <v>3979</v>
      </c>
      <c r="P186" t="s">
        <v>3980</v>
      </c>
    </row>
    <row r="187" spans="1:16" x14ac:dyDescent="0.3">
      <c r="A187">
        <v>187</v>
      </c>
      <c r="B187" t="s">
        <v>696</v>
      </c>
      <c r="C187" s="15">
        <v>639</v>
      </c>
      <c r="D187" s="11">
        <v>639</v>
      </c>
      <c r="E187" t="s">
        <v>887</v>
      </c>
      <c r="F187" t="s">
        <v>3977</v>
      </c>
      <c r="G187" t="s">
        <v>365</v>
      </c>
      <c r="H187" t="s">
        <v>56</v>
      </c>
      <c r="I187" t="s">
        <v>145</v>
      </c>
      <c r="K187" t="s">
        <v>367</v>
      </c>
      <c r="L187" t="s">
        <v>4056</v>
      </c>
      <c r="M187" t="s">
        <v>455</v>
      </c>
      <c r="O187" t="s">
        <v>3979</v>
      </c>
      <c r="P187" t="s">
        <v>3980</v>
      </c>
    </row>
    <row r="188" spans="1:16" x14ac:dyDescent="0.3">
      <c r="A188">
        <v>188</v>
      </c>
      <c r="B188" t="s">
        <v>2020</v>
      </c>
      <c r="C188" s="15">
        <v>640</v>
      </c>
      <c r="D188" s="11">
        <v>640</v>
      </c>
      <c r="E188" t="s">
        <v>887</v>
      </c>
      <c r="F188" t="s">
        <v>3977</v>
      </c>
      <c r="G188" t="s">
        <v>42</v>
      </c>
      <c r="H188" t="s">
        <v>41</v>
      </c>
      <c r="I188" t="s">
        <v>44</v>
      </c>
      <c r="K188" t="s">
        <v>682</v>
      </c>
      <c r="L188" t="s">
        <v>4024</v>
      </c>
      <c r="M188" t="s">
        <v>78</v>
      </c>
      <c r="O188" t="s">
        <v>3979</v>
      </c>
      <c r="P188" t="s">
        <v>3980</v>
      </c>
    </row>
    <row r="189" spans="1:16" x14ac:dyDescent="0.3">
      <c r="A189">
        <v>189</v>
      </c>
      <c r="B189" t="s">
        <v>708</v>
      </c>
      <c r="C189" s="15">
        <v>641</v>
      </c>
      <c r="D189" s="11">
        <v>641</v>
      </c>
      <c r="E189" t="s">
        <v>887</v>
      </c>
      <c r="F189" t="s">
        <v>3977</v>
      </c>
      <c r="G189" t="s">
        <v>310</v>
      </c>
      <c r="H189" t="s">
        <v>266</v>
      </c>
      <c r="I189" t="s">
        <v>269</v>
      </c>
      <c r="K189" t="s">
        <v>160</v>
      </c>
      <c r="L189" t="s">
        <v>3981</v>
      </c>
      <c r="M189" t="s">
        <v>159</v>
      </c>
      <c r="O189" t="s">
        <v>3979</v>
      </c>
      <c r="P189" t="s">
        <v>3980</v>
      </c>
    </row>
    <row r="190" spans="1:16" x14ac:dyDescent="0.3">
      <c r="A190">
        <v>190</v>
      </c>
      <c r="B190" t="s">
        <v>905</v>
      </c>
      <c r="C190" s="15">
        <v>642</v>
      </c>
      <c r="D190" s="11">
        <v>642</v>
      </c>
      <c r="E190" t="s">
        <v>887</v>
      </c>
      <c r="F190" t="s">
        <v>3977</v>
      </c>
      <c r="G190" t="s">
        <v>297</v>
      </c>
      <c r="H190" t="s">
        <v>125</v>
      </c>
      <c r="I190" t="s">
        <v>107</v>
      </c>
      <c r="K190" t="s">
        <v>998</v>
      </c>
      <c r="L190" t="s">
        <v>4401</v>
      </c>
      <c r="M190" t="s">
        <v>48</v>
      </c>
      <c r="O190" t="s">
        <v>3979</v>
      </c>
      <c r="P190" t="s">
        <v>3980</v>
      </c>
    </row>
    <row r="191" spans="1:16" x14ac:dyDescent="0.3">
      <c r="A191">
        <v>191</v>
      </c>
      <c r="B191" t="s">
        <v>1175</v>
      </c>
      <c r="C191" s="15">
        <v>644</v>
      </c>
      <c r="D191" s="11">
        <v>644</v>
      </c>
      <c r="E191" t="s">
        <v>887</v>
      </c>
      <c r="F191" t="s">
        <v>3977</v>
      </c>
      <c r="G191" t="s">
        <v>105</v>
      </c>
      <c r="H191" t="s">
        <v>104</v>
      </c>
      <c r="I191" t="s">
        <v>107</v>
      </c>
      <c r="K191" t="s">
        <v>109</v>
      </c>
      <c r="L191" t="s">
        <v>4001</v>
      </c>
      <c r="M191" t="s">
        <v>90</v>
      </c>
      <c r="O191" t="s">
        <v>3979</v>
      </c>
      <c r="P191" t="s">
        <v>3980</v>
      </c>
    </row>
    <row r="192" spans="1:16" x14ac:dyDescent="0.3">
      <c r="A192">
        <v>192</v>
      </c>
      <c r="B192" t="s">
        <v>797</v>
      </c>
      <c r="C192" s="15">
        <v>645</v>
      </c>
      <c r="D192" s="11">
        <v>645</v>
      </c>
      <c r="E192" t="s">
        <v>887</v>
      </c>
      <c r="F192" t="s">
        <v>3977</v>
      </c>
      <c r="G192" t="s">
        <v>255</v>
      </c>
      <c r="H192" t="s">
        <v>86</v>
      </c>
      <c r="I192" t="s">
        <v>2709</v>
      </c>
      <c r="K192" t="s">
        <v>91</v>
      </c>
      <c r="L192" t="s">
        <v>3982</v>
      </c>
      <c r="M192" t="s">
        <v>90</v>
      </c>
      <c r="O192" t="s">
        <v>3979</v>
      </c>
      <c r="P192" t="s">
        <v>3980</v>
      </c>
    </row>
    <row r="193" spans="1:16" x14ac:dyDescent="0.3">
      <c r="A193">
        <v>193</v>
      </c>
      <c r="B193" t="s">
        <v>1353</v>
      </c>
      <c r="C193" s="15">
        <v>646</v>
      </c>
      <c r="D193" s="11">
        <v>646</v>
      </c>
      <c r="E193" t="s">
        <v>887</v>
      </c>
      <c r="F193" t="s">
        <v>3977</v>
      </c>
      <c r="G193" t="s">
        <v>42</v>
      </c>
      <c r="H193" t="s">
        <v>41</v>
      </c>
      <c r="I193" t="s">
        <v>44</v>
      </c>
      <c r="K193" t="s">
        <v>682</v>
      </c>
      <c r="L193" t="s">
        <v>4024</v>
      </c>
      <c r="M193" t="s">
        <v>78</v>
      </c>
      <c r="O193" t="s">
        <v>3979</v>
      </c>
      <c r="P193" t="s">
        <v>3980</v>
      </c>
    </row>
    <row r="194" spans="1:16" x14ac:dyDescent="0.3">
      <c r="A194">
        <v>194</v>
      </c>
      <c r="B194" t="s">
        <v>4132</v>
      </c>
      <c r="C194" s="15">
        <v>647</v>
      </c>
      <c r="D194" s="11">
        <v>647</v>
      </c>
      <c r="E194" t="s">
        <v>887</v>
      </c>
      <c r="F194" t="s">
        <v>3977</v>
      </c>
      <c r="G194" t="s">
        <v>255</v>
      </c>
      <c r="H194" t="s">
        <v>86</v>
      </c>
      <c r="I194" t="s">
        <v>2709</v>
      </c>
      <c r="K194" t="s">
        <v>91</v>
      </c>
      <c r="L194" t="s">
        <v>3982</v>
      </c>
      <c r="M194" t="s">
        <v>48</v>
      </c>
      <c r="O194" t="s">
        <v>3979</v>
      </c>
      <c r="P194" t="s">
        <v>3980</v>
      </c>
    </row>
    <row r="195" spans="1:16" x14ac:dyDescent="0.3">
      <c r="A195">
        <v>195</v>
      </c>
      <c r="B195" t="s">
        <v>4133</v>
      </c>
      <c r="C195" s="15">
        <v>653</v>
      </c>
      <c r="D195" s="11">
        <v>653</v>
      </c>
      <c r="E195" t="s">
        <v>887</v>
      </c>
      <c r="F195" t="s">
        <v>3977</v>
      </c>
      <c r="G195" t="s">
        <v>57</v>
      </c>
      <c r="H195" t="s">
        <v>56</v>
      </c>
      <c r="I195" t="s">
        <v>145</v>
      </c>
      <c r="K195" t="s">
        <v>62</v>
      </c>
      <c r="L195" t="s">
        <v>4056</v>
      </c>
      <c r="M195" t="s">
        <v>61</v>
      </c>
      <c r="O195" t="s">
        <v>3979</v>
      </c>
      <c r="P195" t="s">
        <v>3980</v>
      </c>
    </row>
    <row r="196" spans="1:16" x14ac:dyDescent="0.3">
      <c r="A196">
        <v>196</v>
      </c>
      <c r="B196" t="s">
        <v>763</v>
      </c>
      <c r="C196" s="15">
        <v>663</v>
      </c>
      <c r="D196" s="11">
        <v>663</v>
      </c>
      <c r="E196" t="s">
        <v>887</v>
      </c>
      <c r="F196" t="s">
        <v>3977</v>
      </c>
      <c r="G196" t="s">
        <v>365</v>
      </c>
      <c r="H196" t="s">
        <v>56</v>
      </c>
      <c r="I196" t="s">
        <v>145</v>
      </c>
      <c r="K196" t="s">
        <v>367</v>
      </c>
      <c r="L196" t="s">
        <v>4056</v>
      </c>
      <c r="M196" t="s">
        <v>455</v>
      </c>
      <c r="O196" t="s">
        <v>3979</v>
      </c>
      <c r="P196" t="s">
        <v>3980</v>
      </c>
    </row>
    <row r="197" spans="1:16" x14ac:dyDescent="0.3">
      <c r="A197">
        <v>197</v>
      </c>
      <c r="B197" t="s">
        <v>733</v>
      </c>
      <c r="C197" s="15">
        <v>666</v>
      </c>
      <c r="D197" s="11">
        <v>666</v>
      </c>
      <c r="E197" t="s">
        <v>887</v>
      </c>
      <c r="F197" t="s">
        <v>3977</v>
      </c>
      <c r="G197" t="s">
        <v>105</v>
      </c>
      <c r="H197" t="s">
        <v>104</v>
      </c>
      <c r="I197" t="s">
        <v>107</v>
      </c>
      <c r="K197" t="s">
        <v>109</v>
      </c>
      <c r="L197" t="s">
        <v>4001</v>
      </c>
      <c r="M197" t="s">
        <v>90</v>
      </c>
      <c r="O197" t="s">
        <v>3979</v>
      </c>
      <c r="P197" t="s">
        <v>3980</v>
      </c>
    </row>
    <row r="198" spans="1:16" x14ac:dyDescent="0.3">
      <c r="A198">
        <v>198</v>
      </c>
      <c r="B198" t="s">
        <v>786</v>
      </c>
      <c r="C198" s="15">
        <v>670</v>
      </c>
      <c r="D198" s="11">
        <v>670</v>
      </c>
      <c r="E198" t="s">
        <v>887</v>
      </c>
      <c r="F198" t="s">
        <v>3977</v>
      </c>
      <c r="G198" t="s">
        <v>563</v>
      </c>
      <c r="H198" t="s">
        <v>410</v>
      </c>
      <c r="I198" t="s">
        <v>2760</v>
      </c>
      <c r="K198" t="s">
        <v>682</v>
      </c>
      <c r="L198" t="s">
        <v>4123</v>
      </c>
      <c r="M198" t="s">
        <v>78</v>
      </c>
      <c r="O198" t="s">
        <v>3979</v>
      </c>
      <c r="P198" t="s">
        <v>3980</v>
      </c>
    </row>
    <row r="199" spans="1:16" x14ac:dyDescent="0.3">
      <c r="A199">
        <v>199</v>
      </c>
      <c r="B199" t="s">
        <v>4134</v>
      </c>
      <c r="C199" s="15">
        <v>671</v>
      </c>
      <c r="D199" s="11">
        <v>671</v>
      </c>
      <c r="E199" t="s">
        <v>887</v>
      </c>
      <c r="F199" t="s">
        <v>3977</v>
      </c>
      <c r="G199" t="s">
        <v>563</v>
      </c>
      <c r="H199" t="s">
        <v>410</v>
      </c>
      <c r="I199" t="s">
        <v>2760</v>
      </c>
      <c r="K199" t="s">
        <v>682</v>
      </c>
      <c r="L199" t="s">
        <v>4123</v>
      </c>
      <c r="M199" t="s">
        <v>78</v>
      </c>
      <c r="O199" t="s">
        <v>3979</v>
      </c>
      <c r="P199" t="s">
        <v>3980</v>
      </c>
    </row>
    <row r="200" spans="1:16" x14ac:dyDescent="0.3">
      <c r="A200">
        <v>200</v>
      </c>
      <c r="B200" t="s">
        <v>899</v>
      </c>
      <c r="C200" s="15">
        <v>672</v>
      </c>
      <c r="D200" s="11">
        <v>672</v>
      </c>
      <c r="E200" t="s">
        <v>887</v>
      </c>
      <c r="F200" t="s">
        <v>3977</v>
      </c>
      <c r="G200" t="s">
        <v>391</v>
      </c>
      <c r="H200" t="s">
        <v>41</v>
      </c>
      <c r="I200" t="s">
        <v>107</v>
      </c>
      <c r="J200" t="s">
        <v>4135</v>
      </c>
      <c r="K200" t="s">
        <v>394</v>
      </c>
      <c r="L200" t="s">
        <v>4024</v>
      </c>
      <c r="M200" t="s">
        <v>78</v>
      </c>
      <c r="O200" t="s">
        <v>3979</v>
      </c>
      <c r="P200" t="s">
        <v>3980</v>
      </c>
    </row>
    <row r="201" spans="1:16" x14ac:dyDescent="0.3">
      <c r="A201">
        <v>201</v>
      </c>
      <c r="B201" t="s">
        <v>4136</v>
      </c>
      <c r="C201" s="15">
        <v>677</v>
      </c>
      <c r="D201" s="11">
        <v>677</v>
      </c>
      <c r="E201" t="s">
        <v>887</v>
      </c>
      <c r="F201" t="s">
        <v>3977</v>
      </c>
      <c r="G201" t="s">
        <v>157</v>
      </c>
      <c r="H201" t="s">
        <v>68</v>
      </c>
      <c r="I201" t="s">
        <v>2760</v>
      </c>
      <c r="K201" t="s">
        <v>160</v>
      </c>
      <c r="L201" t="s">
        <v>7057</v>
      </c>
      <c r="M201" t="s">
        <v>159</v>
      </c>
      <c r="O201" t="s">
        <v>3979</v>
      </c>
      <c r="P201" t="s">
        <v>3980</v>
      </c>
    </row>
    <row r="202" spans="1:16" x14ac:dyDescent="0.3">
      <c r="A202">
        <v>202</v>
      </c>
      <c r="B202" t="s">
        <v>4137</v>
      </c>
      <c r="C202" s="15">
        <v>678</v>
      </c>
      <c r="D202" s="11">
        <v>678</v>
      </c>
      <c r="E202" t="s">
        <v>887</v>
      </c>
      <c r="F202" t="s">
        <v>3977</v>
      </c>
      <c r="G202" t="s">
        <v>42</v>
      </c>
      <c r="H202" t="s">
        <v>41</v>
      </c>
      <c r="I202" t="s">
        <v>44</v>
      </c>
      <c r="K202" t="s">
        <v>394</v>
      </c>
      <c r="L202" t="s">
        <v>4024</v>
      </c>
      <c r="M202" t="s">
        <v>78</v>
      </c>
      <c r="O202" t="s">
        <v>3979</v>
      </c>
      <c r="P202" t="s">
        <v>3980</v>
      </c>
    </row>
    <row r="203" spans="1:16" x14ac:dyDescent="0.3">
      <c r="A203">
        <v>203</v>
      </c>
      <c r="B203" t="s">
        <v>876</v>
      </c>
      <c r="C203" s="15">
        <v>679</v>
      </c>
      <c r="D203" s="11">
        <v>679</v>
      </c>
      <c r="E203" t="s">
        <v>887</v>
      </c>
      <c r="F203" t="s">
        <v>3977</v>
      </c>
      <c r="G203" t="s">
        <v>365</v>
      </c>
      <c r="H203" t="s">
        <v>56</v>
      </c>
      <c r="I203" t="s">
        <v>145</v>
      </c>
      <c r="K203" t="s">
        <v>367</v>
      </c>
      <c r="L203" t="s">
        <v>4056</v>
      </c>
      <c r="M203" t="s">
        <v>455</v>
      </c>
      <c r="O203" t="s">
        <v>3979</v>
      </c>
      <c r="P203" t="s">
        <v>3980</v>
      </c>
    </row>
    <row r="204" spans="1:16" x14ac:dyDescent="0.3">
      <c r="A204">
        <v>204</v>
      </c>
      <c r="B204" t="s">
        <v>4138</v>
      </c>
      <c r="C204" s="15">
        <v>682</v>
      </c>
      <c r="D204" s="11">
        <v>682</v>
      </c>
      <c r="E204" t="s">
        <v>887</v>
      </c>
      <c r="F204" t="s">
        <v>3977</v>
      </c>
      <c r="G204" t="s">
        <v>563</v>
      </c>
      <c r="H204" t="s">
        <v>410</v>
      </c>
      <c r="I204" t="s">
        <v>2760</v>
      </c>
      <c r="K204" t="s">
        <v>128</v>
      </c>
      <c r="L204" t="s">
        <v>4107</v>
      </c>
      <c r="M204" t="s">
        <v>48</v>
      </c>
      <c r="O204" t="s">
        <v>3979</v>
      </c>
      <c r="P204" t="s">
        <v>3980</v>
      </c>
    </row>
    <row r="205" spans="1:16" x14ac:dyDescent="0.3">
      <c r="A205">
        <v>205</v>
      </c>
      <c r="B205" t="s">
        <v>1375</v>
      </c>
      <c r="C205" s="15">
        <v>683</v>
      </c>
      <c r="D205" s="11">
        <v>683</v>
      </c>
      <c r="E205" t="s">
        <v>887</v>
      </c>
      <c r="F205" t="s">
        <v>3977</v>
      </c>
      <c r="G205" t="s">
        <v>105</v>
      </c>
      <c r="H205" t="s">
        <v>104</v>
      </c>
      <c r="I205" t="s">
        <v>107</v>
      </c>
      <c r="K205" t="s">
        <v>109</v>
      </c>
      <c r="L205" t="s">
        <v>4001</v>
      </c>
      <c r="M205" t="s">
        <v>90</v>
      </c>
      <c r="O205" t="s">
        <v>3979</v>
      </c>
      <c r="P205" t="s">
        <v>3980</v>
      </c>
    </row>
    <row r="206" spans="1:16" x14ac:dyDescent="0.3">
      <c r="A206">
        <v>206</v>
      </c>
      <c r="B206" t="s">
        <v>4139</v>
      </c>
      <c r="C206" s="15">
        <v>684</v>
      </c>
      <c r="D206" s="11">
        <v>684</v>
      </c>
      <c r="E206" t="s">
        <v>887</v>
      </c>
      <c r="F206" t="s">
        <v>3977</v>
      </c>
      <c r="G206" t="s">
        <v>126</v>
      </c>
      <c r="H206" t="s">
        <v>125</v>
      </c>
      <c r="I206" t="s">
        <v>107</v>
      </c>
      <c r="K206" t="s">
        <v>128</v>
      </c>
      <c r="L206" t="s">
        <v>4401</v>
      </c>
      <c r="M206" t="s">
        <v>48</v>
      </c>
      <c r="O206" t="s">
        <v>3979</v>
      </c>
      <c r="P206" t="s">
        <v>3980</v>
      </c>
    </row>
    <row r="207" spans="1:16" x14ac:dyDescent="0.3">
      <c r="A207">
        <v>208</v>
      </c>
      <c r="B207" t="s">
        <v>1170</v>
      </c>
      <c r="C207" s="15">
        <v>686</v>
      </c>
      <c r="D207" s="11">
        <v>686</v>
      </c>
      <c r="E207" t="s">
        <v>887</v>
      </c>
      <c r="F207" t="s">
        <v>3977</v>
      </c>
      <c r="G207" t="s">
        <v>126</v>
      </c>
      <c r="H207" t="s">
        <v>125</v>
      </c>
      <c r="I207" t="s">
        <v>107</v>
      </c>
      <c r="K207" t="s">
        <v>140</v>
      </c>
      <c r="L207" t="s">
        <v>4401</v>
      </c>
      <c r="M207" t="s">
        <v>139</v>
      </c>
      <c r="O207" t="s">
        <v>3979</v>
      </c>
      <c r="P207" t="s">
        <v>3980</v>
      </c>
    </row>
    <row r="208" spans="1:16" x14ac:dyDescent="0.3">
      <c r="A208">
        <v>209</v>
      </c>
      <c r="B208" t="s">
        <v>908</v>
      </c>
      <c r="C208" s="15">
        <v>687</v>
      </c>
      <c r="D208" s="11">
        <v>687</v>
      </c>
      <c r="E208" t="s">
        <v>887</v>
      </c>
      <c r="F208" t="s">
        <v>3977</v>
      </c>
      <c r="G208" t="s">
        <v>341</v>
      </c>
      <c r="H208" t="s">
        <v>86</v>
      </c>
      <c r="I208" t="s">
        <v>2709</v>
      </c>
      <c r="K208" t="s">
        <v>3987</v>
      </c>
      <c r="L208" t="s">
        <v>3982</v>
      </c>
      <c r="M208" t="s">
        <v>90</v>
      </c>
      <c r="O208" t="s">
        <v>3979</v>
      </c>
      <c r="P208" t="s">
        <v>3980</v>
      </c>
    </row>
    <row r="209" spans="1:16" x14ac:dyDescent="0.3">
      <c r="A209">
        <v>210</v>
      </c>
      <c r="B209" t="s">
        <v>4140</v>
      </c>
      <c r="C209" s="15">
        <v>689</v>
      </c>
      <c r="D209" s="11">
        <v>689</v>
      </c>
      <c r="E209" t="s">
        <v>887</v>
      </c>
      <c r="F209" t="s">
        <v>3977</v>
      </c>
      <c r="G209" t="s">
        <v>4141</v>
      </c>
      <c r="H209" t="s">
        <v>2659</v>
      </c>
      <c r="I209" t="s">
        <v>145</v>
      </c>
      <c r="K209" t="s">
        <v>140</v>
      </c>
      <c r="L209" t="s">
        <v>3978</v>
      </c>
      <c r="M209" t="s">
        <v>139</v>
      </c>
      <c r="O209" t="s">
        <v>3979</v>
      </c>
      <c r="P209" t="s">
        <v>3980</v>
      </c>
    </row>
    <row r="210" spans="1:16" x14ac:dyDescent="0.3">
      <c r="A210">
        <v>211</v>
      </c>
      <c r="B210" t="s">
        <v>590</v>
      </c>
      <c r="C210" s="15">
        <v>691</v>
      </c>
      <c r="D210" s="11">
        <v>691</v>
      </c>
      <c r="E210" t="s">
        <v>887</v>
      </c>
      <c r="F210" t="s">
        <v>3977</v>
      </c>
      <c r="G210" t="s">
        <v>267</v>
      </c>
      <c r="H210" t="s">
        <v>266</v>
      </c>
      <c r="I210" t="s">
        <v>269</v>
      </c>
      <c r="K210" t="s">
        <v>210</v>
      </c>
      <c r="L210" t="s">
        <v>3981</v>
      </c>
      <c r="M210" t="s">
        <v>159</v>
      </c>
      <c r="O210" t="s">
        <v>3979</v>
      </c>
      <c r="P210" t="s">
        <v>3980</v>
      </c>
    </row>
    <row r="211" spans="1:16" x14ac:dyDescent="0.3">
      <c r="A211">
        <v>212</v>
      </c>
      <c r="B211" t="s">
        <v>1684</v>
      </c>
      <c r="C211" s="15">
        <v>693</v>
      </c>
      <c r="D211" s="11">
        <v>693</v>
      </c>
      <c r="E211" t="s">
        <v>887</v>
      </c>
      <c r="F211" t="s">
        <v>3977</v>
      </c>
      <c r="G211" t="s">
        <v>42</v>
      </c>
      <c r="H211" t="s">
        <v>41</v>
      </c>
      <c r="I211" t="s">
        <v>44</v>
      </c>
      <c r="K211" t="s">
        <v>1040</v>
      </c>
      <c r="L211" t="s">
        <v>4024</v>
      </c>
      <c r="M211" t="s">
        <v>354</v>
      </c>
      <c r="O211" t="s">
        <v>3979</v>
      </c>
      <c r="P211" t="s">
        <v>3980</v>
      </c>
    </row>
    <row r="212" spans="1:16" x14ac:dyDescent="0.3">
      <c r="A212">
        <v>213</v>
      </c>
      <c r="B212" t="s">
        <v>910</v>
      </c>
      <c r="C212" s="15">
        <v>698</v>
      </c>
      <c r="D212" s="11">
        <v>698</v>
      </c>
      <c r="E212" t="s">
        <v>887</v>
      </c>
      <c r="F212" t="s">
        <v>3977</v>
      </c>
      <c r="G212" t="s">
        <v>341</v>
      </c>
      <c r="H212" t="s">
        <v>86</v>
      </c>
      <c r="I212" t="s">
        <v>2709</v>
      </c>
      <c r="K212" t="s">
        <v>211</v>
      </c>
      <c r="L212" t="s">
        <v>3982</v>
      </c>
      <c r="M212" t="s">
        <v>90</v>
      </c>
      <c r="O212" t="s">
        <v>3979</v>
      </c>
      <c r="P212" t="s">
        <v>3980</v>
      </c>
    </row>
    <row r="213" spans="1:16" x14ac:dyDescent="0.3">
      <c r="A213">
        <v>214</v>
      </c>
      <c r="B213" t="s">
        <v>680</v>
      </c>
      <c r="C213" s="15">
        <v>700</v>
      </c>
      <c r="D213" s="11">
        <v>700</v>
      </c>
      <c r="E213" t="s">
        <v>887</v>
      </c>
      <c r="F213" t="s">
        <v>3977</v>
      </c>
      <c r="G213" t="s">
        <v>126</v>
      </c>
      <c r="H213" t="s">
        <v>125</v>
      </c>
      <c r="I213" t="s">
        <v>107</v>
      </c>
      <c r="K213" t="s">
        <v>128</v>
      </c>
      <c r="L213" t="s">
        <v>4401</v>
      </c>
      <c r="M213" t="s">
        <v>48</v>
      </c>
      <c r="O213" t="s">
        <v>3979</v>
      </c>
      <c r="P213" t="s">
        <v>3980</v>
      </c>
    </row>
    <row r="214" spans="1:16" x14ac:dyDescent="0.3">
      <c r="A214">
        <v>215</v>
      </c>
      <c r="B214" t="s">
        <v>4142</v>
      </c>
      <c r="C214" s="15">
        <v>701</v>
      </c>
      <c r="D214" s="11">
        <v>701</v>
      </c>
      <c r="E214" t="s">
        <v>887</v>
      </c>
      <c r="F214" t="s">
        <v>3977</v>
      </c>
      <c r="G214" t="s">
        <v>365</v>
      </c>
      <c r="H214" t="s">
        <v>56</v>
      </c>
      <c r="I214" t="s">
        <v>262</v>
      </c>
      <c r="K214" t="s">
        <v>367</v>
      </c>
      <c r="L214" t="s">
        <v>4056</v>
      </c>
      <c r="M214" t="s">
        <v>455</v>
      </c>
      <c r="O214" t="s">
        <v>3979</v>
      </c>
      <c r="P214" t="s">
        <v>3980</v>
      </c>
    </row>
    <row r="215" spans="1:16" x14ac:dyDescent="0.3">
      <c r="A215">
        <v>216</v>
      </c>
      <c r="B215" t="s">
        <v>4143</v>
      </c>
      <c r="C215" s="15">
        <v>703</v>
      </c>
      <c r="D215" s="11">
        <v>703</v>
      </c>
      <c r="E215" t="s">
        <v>887</v>
      </c>
      <c r="F215" t="s">
        <v>3977</v>
      </c>
      <c r="G215" t="s">
        <v>563</v>
      </c>
      <c r="H215" t="s">
        <v>410</v>
      </c>
      <c r="I215" t="s">
        <v>2760</v>
      </c>
      <c r="K215" t="s">
        <v>682</v>
      </c>
      <c r="L215" t="s">
        <v>4123</v>
      </c>
      <c r="M215" t="s">
        <v>78</v>
      </c>
      <c r="O215" t="s">
        <v>3979</v>
      </c>
      <c r="P215" t="s">
        <v>3980</v>
      </c>
    </row>
    <row r="216" spans="1:16" x14ac:dyDescent="0.3">
      <c r="A216">
        <v>217</v>
      </c>
      <c r="B216" t="s">
        <v>747</v>
      </c>
      <c r="C216" s="15">
        <v>704</v>
      </c>
      <c r="D216" s="11">
        <v>704</v>
      </c>
      <c r="E216" t="s">
        <v>887</v>
      </c>
      <c r="F216" t="s">
        <v>3977</v>
      </c>
      <c r="G216" t="s">
        <v>267</v>
      </c>
      <c r="H216" t="s">
        <v>266</v>
      </c>
      <c r="I216" t="s">
        <v>269</v>
      </c>
      <c r="K216" t="s">
        <v>342</v>
      </c>
      <c r="L216" t="s">
        <v>3982</v>
      </c>
      <c r="M216" t="s">
        <v>48</v>
      </c>
      <c r="O216" t="s">
        <v>3979</v>
      </c>
      <c r="P216" t="s">
        <v>3980</v>
      </c>
    </row>
    <row r="217" spans="1:16" x14ac:dyDescent="0.3">
      <c r="A217">
        <v>218</v>
      </c>
      <c r="B217" t="s">
        <v>4144</v>
      </c>
      <c r="C217" s="15">
        <v>705</v>
      </c>
      <c r="D217" s="11">
        <v>705</v>
      </c>
      <c r="E217" t="s">
        <v>887</v>
      </c>
      <c r="F217" t="s">
        <v>3977</v>
      </c>
      <c r="G217" t="s">
        <v>563</v>
      </c>
      <c r="H217" t="s">
        <v>410</v>
      </c>
      <c r="I217" t="s">
        <v>2760</v>
      </c>
      <c r="K217" t="s">
        <v>682</v>
      </c>
      <c r="L217" t="s">
        <v>4107</v>
      </c>
      <c r="M217" t="s">
        <v>78</v>
      </c>
      <c r="O217" t="s">
        <v>3979</v>
      </c>
      <c r="P217" t="s">
        <v>3980</v>
      </c>
    </row>
    <row r="218" spans="1:16" x14ac:dyDescent="0.3">
      <c r="A218">
        <v>219</v>
      </c>
      <c r="B218" t="s">
        <v>4145</v>
      </c>
      <c r="C218" s="15">
        <v>707</v>
      </c>
      <c r="D218" s="11">
        <v>707</v>
      </c>
      <c r="E218" t="s">
        <v>887</v>
      </c>
      <c r="F218" t="s">
        <v>3977</v>
      </c>
      <c r="G218" t="s">
        <v>255</v>
      </c>
      <c r="H218" t="s">
        <v>86</v>
      </c>
      <c r="I218" t="s">
        <v>2709</v>
      </c>
      <c r="K218" t="s">
        <v>91</v>
      </c>
      <c r="L218" t="s">
        <v>3982</v>
      </c>
      <c r="M218" t="s">
        <v>48</v>
      </c>
      <c r="O218" t="s">
        <v>3979</v>
      </c>
      <c r="P218" t="s">
        <v>3980</v>
      </c>
    </row>
    <row r="219" spans="1:16" x14ac:dyDescent="0.3">
      <c r="A219">
        <v>220</v>
      </c>
      <c r="B219" t="s">
        <v>4146</v>
      </c>
      <c r="C219" s="15">
        <v>708</v>
      </c>
      <c r="D219" s="11">
        <v>708</v>
      </c>
      <c r="E219" t="s">
        <v>887</v>
      </c>
      <c r="F219" t="s">
        <v>3977</v>
      </c>
      <c r="G219" t="s">
        <v>4147</v>
      </c>
      <c r="H219" t="s">
        <v>4148</v>
      </c>
      <c r="I219" t="s">
        <v>145</v>
      </c>
      <c r="K219" t="s">
        <v>70</v>
      </c>
      <c r="L219" t="s">
        <v>3978</v>
      </c>
      <c r="M219" t="s">
        <v>139</v>
      </c>
      <c r="O219" t="s">
        <v>3979</v>
      </c>
      <c r="P219" t="s">
        <v>3980</v>
      </c>
    </row>
    <row r="220" spans="1:16" x14ac:dyDescent="0.3">
      <c r="A220">
        <v>221</v>
      </c>
      <c r="B220" t="s">
        <v>1021</v>
      </c>
      <c r="C220" s="15">
        <v>710</v>
      </c>
      <c r="D220" s="11">
        <v>710</v>
      </c>
      <c r="E220" t="s">
        <v>887</v>
      </c>
      <c r="F220" t="s">
        <v>3977</v>
      </c>
      <c r="G220" t="s">
        <v>414</v>
      </c>
      <c r="H220" t="s">
        <v>125</v>
      </c>
      <c r="I220" t="s">
        <v>107</v>
      </c>
      <c r="K220" t="s">
        <v>441</v>
      </c>
      <c r="L220" t="s">
        <v>4401</v>
      </c>
      <c r="M220" t="s">
        <v>48</v>
      </c>
      <c r="O220" t="s">
        <v>3979</v>
      </c>
      <c r="P220" t="s">
        <v>3980</v>
      </c>
    </row>
    <row r="221" spans="1:16" x14ac:dyDescent="0.3">
      <c r="A221">
        <v>222</v>
      </c>
      <c r="B221" t="s">
        <v>4149</v>
      </c>
      <c r="C221" s="15">
        <v>716</v>
      </c>
      <c r="D221" s="11">
        <v>716</v>
      </c>
      <c r="E221" t="s">
        <v>887</v>
      </c>
      <c r="F221" t="s">
        <v>3977</v>
      </c>
      <c r="G221" t="s">
        <v>255</v>
      </c>
      <c r="H221" t="s">
        <v>86</v>
      </c>
      <c r="I221" t="s">
        <v>2709</v>
      </c>
      <c r="K221" t="s">
        <v>4150</v>
      </c>
      <c r="L221" t="s">
        <v>3982</v>
      </c>
      <c r="M221" t="s">
        <v>48</v>
      </c>
      <c r="O221" t="s">
        <v>3979</v>
      </c>
      <c r="P221" t="s">
        <v>3980</v>
      </c>
    </row>
    <row r="222" spans="1:16" x14ac:dyDescent="0.3">
      <c r="A222">
        <v>223</v>
      </c>
      <c r="B222" t="s">
        <v>4151</v>
      </c>
      <c r="C222" s="15">
        <v>719</v>
      </c>
      <c r="D222" s="11">
        <v>719</v>
      </c>
      <c r="E222" t="s">
        <v>4152</v>
      </c>
      <c r="F222" t="s">
        <v>218</v>
      </c>
      <c r="G222" t="s">
        <v>3950</v>
      </c>
      <c r="H222" t="s">
        <v>2759</v>
      </c>
      <c r="J222" t="s">
        <v>4135</v>
      </c>
      <c r="K222" t="s">
        <v>3987</v>
      </c>
      <c r="L222" t="s">
        <v>4153</v>
      </c>
      <c r="M222" t="s">
        <v>90</v>
      </c>
      <c r="O222" t="s">
        <v>3979</v>
      </c>
      <c r="P222" t="s">
        <v>3980</v>
      </c>
    </row>
    <row r="223" spans="1:16" x14ac:dyDescent="0.3">
      <c r="A223">
        <v>224</v>
      </c>
      <c r="B223" t="s">
        <v>1480</v>
      </c>
      <c r="C223" s="15">
        <v>721</v>
      </c>
      <c r="D223" s="11">
        <v>721</v>
      </c>
      <c r="E223" t="s">
        <v>887</v>
      </c>
      <c r="F223" t="s">
        <v>3977</v>
      </c>
      <c r="G223" t="s">
        <v>126</v>
      </c>
      <c r="H223" t="s">
        <v>125</v>
      </c>
      <c r="I223" t="s">
        <v>107</v>
      </c>
      <c r="K223" t="s">
        <v>140</v>
      </c>
      <c r="L223" t="s">
        <v>4401</v>
      </c>
      <c r="M223" t="s">
        <v>139</v>
      </c>
      <c r="O223" t="s">
        <v>3979</v>
      </c>
      <c r="P223" t="s">
        <v>3980</v>
      </c>
    </row>
    <row r="224" spans="1:16" x14ac:dyDescent="0.3">
      <c r="A224">
        <v>225</v>
      </c>
      <c r="B224" t="s">
        <v>1301</v>
      </c>
      <c r="C224" s="15">
        <v>722</v>
      </c>
      <c r="D224" s="11">
        <v>722</v>
      </c>
      <c r="E224" t="s">
        <v>887</v>
      </c>
      <c r="F224" t="s">
        <v>3977</v>
      </c>
      <c r="G224" t="s">
        <v>126</v>
      </c>
      <c r="H224" t="s">
        <v>125</v>
      </c>
      <c r="I224" t="s">
        <v>107</v>
      </c>
      <c r="K224" t="s">
        <v>441</v>
      </c>
      <c r="L224" t="s">
        <v>4401</v>
      </c>
      <c r="M224" t="s">
        <v>4062</v>
      </c>
      <c r="O224" t="s">
        <v>3979</v>
      </c>
      <c r="P224" t="s">
        <v>3980</v>
      </c>
    </row>
    <row r="225" spans="1:16" x14ac:dyDescent="0.3">
      <c r="A225">
        <v>226</v>
      </c>
      <c r="B225" t="s">
        <v>4154</v>
      </c>
      <c r="C225" s="15">
        <v>723</v>
      </c>
      <c r="D225" s="11">
        <v>723</v>
      </c>
      <c r="E225" t="s">
        <v>887</v>
      </c>
      <c r="F225" t="s">
        <v>3977</v>
      </c>
      <c r="G225" t="s">
        <v>126</v>
      </c>
      <c r="H225" t="s">
        <v>125</v>
      </c>
      <c r="I225" t="s">
        <v>107</v>
      </c>
      <c r="K225" t="s">
        <v>128</v>
      </c>
      <c r="L225" t="s">
        <v>4401</v>
      </c>
      <c r="M225" t="s">
        <v>48</v>
      </c>
      <c r="O225" t="s">
        <v>3979</v>
      </c>
      <c r="P225" t="s">
        <v>3980</v>
      </c>
    </row>
    <row r="226" spans="1:16" x14ac:dyDescent="0.3">
      <c r="A226">
        <v>227</v>
      </c>
      <c r="B226" t="s">
        <v>1705</v>
      </c>
      <c r="C226" s="15">
        <v>724</v>
      </c>
      <c r="D226" s="11">
        <v>724</v>
      </c>
      <c r="E226" t="s">
        <v>887</v>
      </c>
      <c r="F226" t="s">
        <v>3977</v>
      </c>
      <c r="G226" t="s">
        <v>87</v>
      </c>
      <c r="H226" t="s">
        <v>86</v>
      </c>
      <c r="I226" t="s">
        <v>2709</v>
      </c>
      <c r="K226" t="s">
        <v>441</v>
      </c>
      <c r="L226" t="s">
        <v>3982</v>
      </c>
      <c r="M226" t="s">
        <v>48</v>
      </c>
      <c r="O226" t="s">
        <v>3979</v>
      </c>
      <c r="P226" t="s">
        <v>3980</v>
      </c>
    </row>
    <row r="227" spans="1:16" x14ac:dyDescent="0.3">
      <c r="A227">
        <v>228</v>
      </c>
      <c r="B227" t="s">
        <v>740</v>
      </c>
      <c r="C227" s="15">
        <v>725</v>
      </c>
      <c r="D227" s="11">
        <v>725</v>
      </c>
      <c r="E227" t="s">
        <v>6618</v>
      </c>
      <c r="F227" t="s">
        <v>218</v>
      </c>
      <c r="G227" t="s">
        <v>57</v>
      </c>
      <c r="H227" t="s">
        <v>56</v>
      </c>
      <c r="I227" t="s">
        <v>57</v>
      </c>
      <c r="J227" t="s">
        <v>4155</v>
      </c>
      <c r="K227" t="s">
        <v>140</v>
      </c>
      <c r="L227" t="s">
        <v>4056</v>
      </c>
      <c r="M227" t="s">
        <v>303</v>
      </c>
      <c r="O227" t="s">
        <v>3979</v>
      </c>
      <c r="P227" t="s">
        <v>3980</v>
      </c>
    </row>
    <row r="228" spans="1:16" x14ac:dyDescent="0.3">
      <c r="A228">
        <v>229</v>
      </c>
      <c r="B228" t="s">
        <v>4156</v>
      </c>
      <c r="C228" s="15">
        <v>727</v>
      </c>
      <c r="D228" s="11">
        <v>727</v>
      </c>
      <c r="E228" t="s">
        <v>6618</v>
      </c>
      <c r="F228" t="s">
        <v>218</v>
      </c>
      <c r="G228" t="s">
        <v>365</v>
      </c>
      <c r="H228" t="s">
        <v>56</v>
      </c>
      <c r="I228" t="s">
        <v>365</v>
      </c>
      <c r="K228" t="s">
        <v>441</v>
      </c>
      <c r="L228" t="s">
        <v>4056</v>
      </c>
      <c r="M228" t="s">
        <v>48</v>
      </c>
      <c r="O228" t="s">
        <v>3979</v>
      </c>
      <c r="P228" t="s">
        <v>3980</v>
      </c>
    </row>
    <row r="229" spans="1:16" x14ac:dyDescent="0.3">
      <c r="A229">
        <v>230</v>
      </c>
      <c r="B229" t="s">
        <v>1657</v>
      </c>
      <c r="C229" s="15">
        <v>728</v>
      </c>
      <c r="D229" s="11">
        <v>728</v>
      </c>
      <c r="E229" t="s">
        <v>887</v>
      </c>
      <c r="F229" t="s">
        <v>3977</v>
      </c>
      <c r="G229" t="s">
        <v>126</v>
      </c>
      <c r="H229" t="s">
        <v>125</v>
      </c>
      <c r="I229" t="s">
        <v>107</v>
      </c>
      <c r="K229" t="s">
        <v>441</v>
      </c>
      <c r="L229" t="s">
        <v>4401</v>
      </c>
      <c r="M229" t="s">
        <v>48</v>
      </c>
      <c r="O229" t="s">
        <v>3979</v>
      </c>
      <c r="P229" t="s">
        <v>3980</v>
      </c>
    </row>
    <row r="230" spans="1:16" x14ac:dyDescent="0.3">
      <c r="A230">
        <v>231</v>
      </c>
      <c r="B230" t="s">
        <v>4157</v>
      </c>
      <c r="C230" s="15">
        <v>732</v>
      </c>
      <c r="D230" s="11">
        <v>732</v>
      </c>
      <c r="E230" t="s">
        <v>183</v>
      </c>
      <c r="F230" t="s">
        <v>218</v>
      </c>
      <c r="G230" t="s">
        <v>428</v>
      </c>
      <c r="H230" t="s">
        <v>410</v>
      </c>
      <c r="I230" t="s">
        <v>428</v>
      </c>
      <c r="K230" t="s">
        <v>1040</v>
      </c>
      <c r="L230" t="s">
        <v>4123</v>
      </c>
      <c r="M230" t="s">
        <v>354</v>
      </c>
      <c r="O230" t="s">
        <v>3979</v>
      </c>
      <c r="P230" t="s">
        <v>3980</v>
      </c>
    </row>
    <row r="231" spans="1:16" x14ac:dyDescent="0.3">
      <c r="A231">
        <v>232</v>
      </c>
      <c r="B231" t="s">
        <v>1202</v>
      </c>
      <c r="C231" s="15">
        <v>733</v>
      </c>
      <c r="D231" s="11">
        <v>733</v>
      </c>
      <c r="E231" t="s">
        <v>887</v>
      </c>
      <c r="F231" t="s">
        <v>3977</v>
      </c>
      <c r="G231" t="s">
        <v>57</v>
      </c>
      <c r="H231" t="s">
        <v>56</v>
      </c>
      <c r="I231" t="s">
        <v>145</v>
      </c>
      <c r="K231" t="s">
        <v>441</v>
      </c>
      <c r="L231" t="s">
        <v>4056</v>
      </c>
      <c r="M231" t="s">
        <v>48</v>
      </c>
      <c r="O231" t="s">
        <v>3979</v>
      </c>
      <c r="P231" t="s">
        <v>3980</v>
      </c>
    </row>
    <row r="232" spans="1:16" x14ac:dyDescent="0.3">
      <c r="A232">
        <v>233</v>
      </c>
      <c r="B232" t="s">
        <v>1045</v>
      </c>
      <c r="C232" s="15">
        <v>734</v>
      </c>
      <c r="D232" s="11">
        <v>734</v>
      </c>
      <c r="E232" t="s">
        <v>6618</v>
      </c>
      <c r="F232" t="s">
        <v>218</v>
      </c>
      <c r="G232" t="s">
        <v>57</v>
      </c>
      <c r="H232" t="s">
        <v>56</v>
      </c>
      <c r="I232" t="s">
        <v>57</v>
      </c>
      <c r="K232" t="s">
        <v>441</v>
      </c>
      <c r="L232" t="s">
        <v>4056</v>
      </c>
      <c r="M232" t="s">
        <v>48</v>
      </c>
      <c r="N232" t="s">
        <v>218</v>
      </c>
      <c r="O232" t="s">
        <v>3979</v>
      </c>
      <c r="P232" t="s">
        <v>3980</v>
      </c>
    </row>
    <row r="233" spans="1:16" x14ac:dyDescent="0.3">
      <c r="A233">
        <v>234</v>
      </c>
      <c r="B233" t="s">
        <v>4158</v>
      </c>
      <c r="C233" s="15">
        <v>735</v>
      </c>
      <c r="D233" s="11">
        <v>735</v>
      </c>
      <c r="E233" t="s">
        <v>887</v>
      </c>
      <c r="F233" t="s">
        <v>3977</v>
      </c>
      <c r="G233" t="s">
        <v>282</v>
      </c>
      <c r="H233" t="s">
        <v>56</v>
      </c>
      <c r="I233" t="s">
        <v>107</v>
      </c>
      <c r="K233" t="s">
        <v>140</v>
      </c>
      <c r="L233" t="s">
        <v>4056</v>
      </c>
      <c r="M233" t="s">
        <v>139</v>
      </c>
      <c r="O233" t="s">
        <v>3979</v>
      </c>
      <c r="P233" t="s">
        <v>3980</v>
      </c>
    </row>
    <row r="234" spans="1:16" x14ac:dyDescent="0.3">
      <c r="A234">
        <v>235</v>
      </c>
      <c r="B234" t="s">
        <v>4159</v>
      </c>
      <c r="C234" s="15">
        <v>737</v>
      </c>
      <c r="D234" s="11">
        <v>737</v>
      </c>
      <c r="E234" t="s">
        <v>887</v>
      </c>
      <c r="F234" t="s">
        <v>3977</v>
      </c>
      <c r="G234" t="s">
        <v>365</v>
      </c>
      <c r="H234" t="s">
        <v>56</v>
      </c>
      <c r="I234" t="s">
        <v>262</v>
      </c>
      <c r="K234" t="s">
        <v>367</v>
      </c>
      <c r="L234" t="s">
        <v>4056</v>
      </c>
      <c r="M234" t="s">
        <v>455</v>
      </c>
      <c r="O234" t="s">
        <v>3979</v>
      </c>
      <c r="P234" t="s">
        <v>3980</v>
      </c>
    </row>
    <row r="235" spans="1:16" x14ac:dyDescent="0.3">
      <c r="A235">
        <v>236</v>
      </c>
      <c r="B235" t="s">
        <v>4160</v>
      </c>
      <c r="C235" s="15">
        <v>738</v>
      </c>
      <c r="D235" s="11">
        <v>738</v>
      </c>
      <c r="E235" t="s">
        <v>887</v>
      </c>
      <c r="F235" t="s">
        <v>3977</v>
      </c>
      <c r="G235" t="s">
        <v>57</v>
      </c>
      <c r="H235" t="s">
        <v>56</v>
      </c>
      <c r="I235" t="s">
        <v>269</v>
      </c>
      <c r="K235" t="s">
        <v>441</v>
      </c>
      <c r="L235" t="s">
        <v>4056</v>
      </c>
      <c r="M235" t="s">
        <v>90</v>
      </c>
      <c r="O235" t="s">
        <v>3979</v>
      </c>
      <c r="P235" t="s">
        <v>3980</v>
      </c>
    </row>
    <row r="236" spans="1:16" x14ac:dyDescent="0.3">
      <c r="A236">
        <v>237</v>
      </c>
      <c r="B236" t="s">
        <v>4161</v>
      </c>
      <c r="C236" s="15">
        <v>739</v>
      </c>
      <c r="D236" s="11">
        <v>739</v>
      </c>
      <c r="E236" t="s">
        <v>887</v>
      </c>
      <c r="F236" t="s">
        <v>3977</v>
      </c>
      <c r="G236" t="s">
        <v>126</v>
      </c>
      <c r="H236" t="s">
        <v>125</v>
      </c>
      <c r="I236" t="s">
        <v>107</v>
      </c>
      <c r="K236" t="s">
        <v>128</v>
      </c>
      <c r="L236" t="s">
        <v>4401</v>
      </c>
      <c r="M236" t="s">
        <v>48</v>
      </c>
      <c r="O236" t="s">
        <v>3979</v>
      </c>
      <c r="P236" t="s">
        <v>3980</v>
      </c>
    </row>
    <row r="237" spans="1:16" x14ac:dyDescent="0.3">
      <c r="A237">
        <v>238</v>
      </c>
      <c r="B237" t="s">
        <v>4162</v>
      </c>
      <c r="C237" s="15">
        <v>741</v>
      </c>
      <c r="D237" s="11">
        <v>741</v>
      </c>
      <c r="E237" t="s">
        <v>887</v>
      </c>
      <c r="F237" t="s">
        <v>3977</v>
      </c>
      <c r="G237" t="s">
        <v>287</v>
      </c>
      <c r="H237" t="s">
        <v>41</v>
      </c>
      <c r="I237" t="s">
        <v>44</v>
      </c>
      <c r="K237" t="s">
        <v>682</v>
      </c>
      <c r="L237" t="s">
        <v>4024</v>
      </c>
      <c r="M237" t="s">
        <v>78</v>
      </c>
      <c r="O237" t="s">
        <v>3979</v>
      </c>
      <c r="P237" t="s">
        <v>3980</v>
      </c>
    </row>
    <row r="238" spans="1:16" x14ac:dyDescent="0.3">
      <c r="A238">
        <v>239</v>
      </c>
      <c r="B238" t="s">
        <v>4163</v>
      </c>
      <c r="C238" s="15">
        <v>742</v>
      </c>
      <c r="D238" s="11">
        <v>742</v>
      </c>
      <c r="E238" t="s">
        <v>705</v>
      </c>
      <c r="F238" t="s">
        <v>218</v>
      </c>
      <c r="G238" t="s">
        <v>424</v>
      </c>
      <c r="H238" t="s">
        <v>86</v>
      </c>
      <c r="I238" t="s">
        <v>3270</v>
      </c>
      <c r="K238" t="s">
        <v>217</v>
      </c>
      <c r="L238" t="s">
        <v>3982</v>
      </c>
      <c r="M238" t="s">
        <v>216</v>
      </c>
      <c r="O238" t="s">
        <v>3979</v>
      </c>
      <c r="P238" t="s">
        <v>3980</v>
      </c>
    </row>
    <row r="239" spans="1:16" x14ac:dyDescent="0.3">
      <c r="A239">
        <v>240</v>
      </c>
      <c r="B239" t="s">
        <v>4164</v>
      </c>
      <c r="C239" s="15">
        <v>743</v>
      </c>
      <c r="D239" s="11">
        <v>743</v>
      </c>
      <c r="E239" t="s">
        <v>887</v>
      </c>
      <c r="F239" t="s">
        <v>3977</v>
      </c>
      <c r="G239" t="s">
        <v>157</v>
      </c>
      <c r="H239" t="s">
        <v>68</v>
      </c>
      <c r="I239" t="s">
        <v>2760</v>
      </c>
      <c r="K239" t="s">
        <v>160</v>
      </c>
      <c r="L239" t="s">
        <v>7057</v>
      </c>
      <c r="M239" t="s">
        <v>48</v>
      </c>
      <c r="O239" t="s">
        <v>3979</v>
      </c>
      <c r="P239" t="s">
        <v>3980</v>
      </c>
    </row>
    <row r="240" spans="1:16" x14ac:dyDescent="0.3">
      <c r="A240">
        <v>241</v>
      </c>
      <c r="B240" t="s">
        <v>1075</v>
      </c>
      <c r="C240" s="15">
        <v>744</v>
      </c>
      <c r="D240" s="11">
        <v>744</v>
      </c>
      <c r="E240" t="s">
        <v>887</v>
      </c>
      <c r="F240" t="s">
        <v>3977</v>
      </c>
      <c r="G240" t="s">
        <v>297</v>
      </c>
      <c r="H240" t="s">
        <v>125</v>
      </c>
      <c r="I240" t="s">
        <v>107</v>
      </c>
      <c r="K240" t="s">
        <v>441</v>
      </c>
      <c r="L240" t="s">
        <v>4401</v>
      </c>
      <c r="M240" t="s">
        <v>48</v>
      </c>
      <c r="O240" t="s">
        <v>3979</v>
      </c>
      <c r="P240" t="s">
        <v>3980</v>
      </c>
    </row>
    <row r="241" spans="1:16" x14ac:dyDescent="0.3">
      <c r="A241">
        <v>242</v>
      </c>
      <c r="B241" t="s">
        <v>4165</v>
      </c>
      <c r="C241" s="15">
        <v>745</v>
      </c>
      <c r="D241" s="11">
        <v>745</v>
      </c>
      <c r="E241" t="s">
        <v>887</v>
      </c>
      <c r="F241" t="s">
        <v>3977</v>
      </c>
      <c r="G241" t="s">
        <v>341</v>
      </c>
      <c r="H241" t="s">
        <v>86</v>
      </c>
      <c r="I241" t="s">
        <v>2709</v>
      </c>
      <c r="K241" t="s">
        <v>3987</v>
      </c>
      <c r="L241" t="s">
        <v>3982</v>
      </c>
      <c r="M241" t="s">
        <v>90</v>
      </c>
      <c r="O241" t="s">
        <v>3979</v>
      </c>
      <c r="P241" t="s">
        <v>3980</v>
      </c>
    </row>
    <row r="242" spans="1:16" x14ac:dyDescent="0.3">
      <c r="A242">
        <v>243</v>
      </c>
      <c r="B242" t="s">
        <v>1477</v>
      </c>
      <c r="C242" s="15">
        <v>746</v>
      </c>
      <c r="D242" s="11">
        <v>746</v>
      </c>
      <c r="E242" t="s">
        <v>887</v>
      </c>
      <c r="F242" t="s">
        <v>3977</v>
      </c>
      <c r="G242" t="s">
        <v>563</v>
      </c>
      <c r="H242" t="s">
        <v>410</v>
      </c>
      <c r="I242" t="s">
        <v>2760</v>
      </c>
      <c r="K242" t="s">
        <v>441</v>
      </c>
      <c r="L242" t="s">
        <v>4123</v>
      </c>
      <c r="M242" t="s">
        <v>78</v>
      </c>
      <c r="O242" t="s">
        <v>3979</v>
      </c>
      <c r="P242" t="s">
        <v>3980</v>
      </c>
    </row>
    <row r="243" spans="1:16" x14ac:dyDescent="0.3">
      <c r="A243">
        <v>244</v>
      </c>
      <c r="B243" t="s">
        <v>1013</v>
      </c>
      <c r="C243" s="15">
        <v>748</v>
      </c>
      <c r="D243" s="11">
        <v>748</v>
      </c>
      <c r="E243" t="s">
        <v>887</v>
      </c>
      <c r="F243" t="s">
        <v>3977</v>
      </c>
      <c r="G243" t="s">
        <v>267</v>
      </c>
      <c r="H243" t="s">
        <v>266</v>
      </c>
      <c r="I243" t="s">
        <v>269</v>
      </c>
      <c r="K243" t="s">
        <v>210</v>
      </c>
      <c r="L243" t="s">
        <v>3981</v>
      </c>
      <c r="M243" t="s">
        <v>159</v>
      </c>
      <c r="O243" t="s">
        <v>3979</v>
      </c>
      <c r="P243" t="s">
        <v>3980</v>
      </c>
    </row>
    <row r="244" spans="1:16" x14ac:dyDescent="0.3">
      <c r="A244">
        <v>245</v>
      </c>
      <c r="B244" t="s">
        <v>4166</v>
      </c>
      <c r="C244" s="15">
        <v>750</v>
      </c>
      <c r="D244" s="11">
        <v>750</v>
      </c>
      <c r="E244" t="s">
        <v>887</v>
      </c>
      <c r="F244" t="s">
        <v>3977</v>
      </c>
      <c r="G244" t="s">
        <v>563</v>
      </c>
      <c r="H244" t="s">
        <v>410</v>
      </c>
      <c r="I244" t="s">
        <v>2760</v>
      </c>
      <c r="K244" t="s">
        <v>682</v>
      </c>
      <c r="L244" t="s">
        <v>4123</v>
      </c>
      <c r="M244" t="s">
        <v>78</v>
      </c>
      <c r="O244" t="s">
        <v>3979</v>
      </c>
      <c r="P244" t="s">
        <v>3980</v>
      </c>
    </row>
    <row r="245" spans="1:16" x14ac:dyDescent="0.3">
      <c r="A245">
        <v>246</v>
      </c>
      <c r="B245" t="s">
        <v>4167</v>
      </c>
      <c r="C245" s="15">
        <v>751</v>
      </c>
      <c r="D245" s="11">
        <v>751</v>
      </c>
      <c r="E245" t="s">
        <v>887</v>
      </c>
      <c r="F245" t="s">
        <v>3977</v>
      </c>
      <c r="G245" t="s">
        <v>4168</v>
      </c>
      <c r="H245" t="s">
        <v>68</v>
      </c>
      <c r="I245" t="s">
        <v>2760</v>
      </c>
      <c r="K245" t="s">
        <v>140</v>
      </c>
      <c r="L245" t="s">
        <v>7057</v>
      </c>
      <c r="M245" t="s">
        <v>139</v>
      </c>
      <c r="O245" t="s">
        <v>3979</v>
      </c>
      <c r="P245" t="s">
        <v>3980</v>
      </c>
    </row>
    <row r="246" spans="1:16" x14ac:dyDescent="0.3">
      <c r="A246">
        <v>247</v>
      </c>
      <c r="B246" t="s">
        <v>1707</v>
      </c>
      <c r="C246" s="15">
        <v>752</v>
      </c>
      <c r="D246" s="11">
        <v>752</v>
      </c>
      <c r="E246" t="s">
        <v>183</v>
      </c>
      <c r="F246" t="s">
        <v>218</v>
      </c>
      <c r="G246" t="s">
        <v>69</v>
      </c>
      <c r="H246" t="s">
        <v>68</v>
      </c>
      <c r="K246" t="s">
        <v>70</v>
      </c>
      <c r="L246" t="s">
        <v>4104</v>
      </c>
      <c r="M246" t="s">
        <v>139</v>
      </c>
      <c r="O246" t="s">
        <v>3979</v>
      </c>
      <c r="P246" t="s">
        <v>3980</v>
      </c>
    </row>
    <row r="247" spans="1:16" x14ac:dyDescent="0.3">
      <c r="A247">
        <v>248</v>
      </c>
      <c r="B247" t="s">
        <v>4169</v>
      </c>
      <c r="C247" s="15">
        <v>754</v>
      </c>
      <c r="D247" s="11">
        <v>754</v>
      </c>
      <c r="E247" t="s">
        <v>887</v>
      </c>
      <c r="F247" t="s">
        <v>3977</v>
      </c>
      <c r="G247" t="s">
        <v>282</v>
      </c>
      <c r="H247" t="s">
        <v>56</v>
      </c>
      <c r="I247" t="s">
        <v>107</v>
      </c>
      <c r="K247" t="s">
        <v>140</v>
      </c>
      <c r="L247" t="s">
        <v>4056</v>
      </c>
      <c r="M247" t="s">
        <v>139</v>
      </c>
      <c r="O247" t="s">
        <v>3979</v>
      </c>
      <c r="P247" t="s">
        <v>3980</v>
      </c>
    </row>
    <row r="248" spans="1:16" x14ac:dyDescent="0.3">
      <c r="A248">
        <v>249</v>
      </c>
      <c r="B248" t="s">
        <v>1089</v>
      </c>
      <c r="C248" s="15">
        <v>756</v>
      </c>
      <c r="D248" s="11">
        <v>756</v>
      </c>
      <c r="E248" t="s">
        <v>887</v>
      </c>
      <c r="F248" t="s">
        <v>3977</v>
      </c>
      <c r="G248" t="s">
        <v>282</v>
      </c>
      <c r="H248" t="s">
        <v>56</v>
      </c>
      <c r="I248" t="s">
        <v>107</v>
      </c>
      <c r="K248" t="s">
        <v>140</v>
      </c>
      <c r="L248" t="s">
        <v>4056</v>
      </c>
      <c r="M248" t="s">
        <v>139</v>
      </c>
      <c r="O248" t="s">
        <v>3979</v>
      </c>
      <c r="P248" t="s">
        <v>3980</v>
      </c>
    </row>
    <row r="249" spans="1:16" x14ac:dyDescent="0.3">
      <c r="A249">
        <v>250</v>
      </c>
      <c r="B249" t="s">
        <v>4170</v>
      </c>
      <c r="C249" s="15">
        <v>759</v>
      </c>
      <c r="D249" s="11">
        <v>759</v>
      </c>
      <c r="E249" t="s">
        <v>887</v>
      </c>
      <c r="F249" t="s">
        <v>3977</v>
      </c>
      <c r="G249" t="s">
        <v>282</v>
      </c>
      <c r="H249" t="s">
        <v>56</v>
      </c>
      <c r="I249" t="s">
        <v>107</v>
      </c>
      <c r="K249" t="s">
        <v>140</v>
      </c>
      <c r="L249" t="s">
        <v>4056</v>
      </c>
      <c r="M249" t="s">
        <v>139</v>
      </c>
      <c r="O249" t="s">
        <v>3979</v>
      </c>
      <c r="P249" t="s">
        <v>3980</v>
      </c>
    </row>
    <row r="250" spans="1:16" x14ac:dyDescent="0.3">
      <c r="A250">
        <v>251</v>
      </c>
      <c r="B250" t="s">
        <v>4171</v>
      </c>
      <c r="C250" s="15">
        <v>760</v>
      </c>
      <c r="D250" s="11">
        <v>760</v>
      </c>
      <c r="E250" t="s">
        <v>887</v>
      </c>
      <c r="F250" t="s">
        <v>3977</v>
      </c>
      <c r="G250" t="s">
        <v>282</v>
      </c>
      <c r="H250" t="s">
        <v>56</v>
      </c>
      <c r="I250" t="s">
        <v>107</v>
      </c>
      <c r="K250" t="s">
        <v>140</v>
      </c>
      <c r="L250" t="s">
        <v>4056</v>
      </c>
      <c r="M250" t="s">
        <v>139</v>
      </c>
      <c r="O250" t="s">
        <v>3979</v>
      </c>
      <c r="P250" t="s">
        <v>3980</v>
      </c>
    </row>
    <row r="251" spans="1:16" x14ac:dyDescent="0.3">
      <c r="A251">
        <v>252</v>
      </c>
      <c r="B251" t="s">
        <v>4172</v>
      </c>
      <c r="C251" s="15">
        <v>761</v>
      </c>
      <c r="D251" s="11">
        <v>761</v>
      </c>
      <c r="E251" t="s">
        <v>887</v>
      </c>
      <c r="F251" t="s">
        <v>3977</v>
      </c>
      <c r="G251" t="s">
        <v>255</v>
      </c>
      <c r="H251" t="s">
        <v>86</v>
      </c>
      <c r="I251" t="s">
        <v>2709</v>
      </c>
      <c r="K251" t="s">
        <v>98</v>
      </c>
      <c r="L251" t="s">
        <v>3982</v>
      </c>
      <c r="M251" t="s">
        <v>48</v>
      </c>
      <c r="O251" t="s">
        <v>3979</v>
      </c>
      <c r="P251" t="s">
        <v>3980</v>
      </c>
    </row>
    <row r="252" spans="1:16" x14ac:dyDescent="0.3">
      <c r="A252">
        <v>253</v>
      </c>
      <c r="B252" t="s">
        <v>4173</v>
      </c>
      <c r="C252" s="15">
        <v>762</v>
      </c>
      <c r="D252" s="11">
        <v>762</v>
      </c>
      <c r="E252" t="s">
        <v>183</v>
      </c>
      <c r="F252" t="s">
        <v>218</v>
      </c>
      <c r="G252" t="s">
        <v>87</v>
      </c>
      <c r="H252" t="s">
        <v>86</v>
      </c>
      <c r="I252" t="s">
        <v>87</v>
      </c>
      <c r="K252" t="s">
        <v>91</v>
      </c>
      <c r="L252" t="s">
        <v>3982</v>
      </c>
      <c r="M252" t="s">
        <v>216</v>
      </c>
      <c r="O252" t="s">
        <v>3979</v>
      </c>
      <c r="P252" t="s">
        <v>3980</v>
      </c>
    </row>
    <row r="253" spans="1:16" x14ac:dyDescent="0.3">
      <c r="A253">
        <v>254</v>
      </c>
      <c r="B253" t="s">
        <v>4174</v>
      </c>
      <c r="C253" s="15">
        <v>763</v>
      </c>
      <c r="D253" s="11">
        <v>763</v>
      </c>
      <c r="E253" t="s">
        <v>887</v>
      </c>
      <c r="F253" t="s">
        <v>3977</v>
      </c>
      <c r="G253" t="s">
        <v>131</v>
      </c>
      <c r="H253" t="s">
        <v>86</v>
      </c>
      <c r="I253" t="s">
        <v>2709</v>
      </c>
      <c r="K253" t="s">
        <v>91</v>
      </c>
      <c r="L253" t="s">
        <v>3982</v>
      </c>
      <c r="M253" t="s">
        <v>90</v>
      </c>
      <c r="O253" t="s">
        <v>3979</v>
      </c>
      <c r="P253" t="s">
        <v>3980</v>
      </c>
    </row>
    <row r="254" spans="1:16" x14ac:dyDescent="0.3">
      <c r="A254">
        <v>255</v>
      </c>
      <c r="B254" t="s">
        <v>4175</v>
      </c>
      <c r="C254" s="15">
        <v>764</v>
      </c>
      <c r="D254" s="11">
        <v>764</v>
      </c>
      <c r="E254" t="s">
        <v>887</v>
      </c>
      <c r="F254" t="s">
        <v>3977</v>
      </c>
      <c r="G254" t="s">
        <v>131</v>
      </c>
      <c r="H254" t="s">
        <v>86</v>
      </c>
      <c r="I254" t="s">
        <v>2709</v>
      </c>
      <c r="K254" t="s">
        <v>98</v>
      </c>
      <c r="L254" t="s">
        <v>3982</v>
      </c>
      <c r="M254" t="s">
        <v>90</v>
      </c>
      <c r="O254" t="s">
        <v>3979</v>
      </c>
      <c r="P254" t="s">
        <v>3980</v>
      </c>
    </row>
    <row r="255" spans="1:16" x14ac:dyDescent="0.3">
      <c r="A255">
        <v>256</v>
      </c>
      <c r="B255" t="s">
        <v>4176</v>
      </c>
      <c r="C255" s="15">
        <v>765</v>
      </c>
      <c r="D255" s="11">
        <v>765</v>
      </c>
      <c r="E255" t="s">
        <v>887</v>
      </c>
      <c r="F255" t="s">
        <v>3977</v>
      </c>
      <c r="G255" t="s">
        <v>131</v>
      </c>
      <c r="H255" t="s">
        <v>86</v>
      </c>
      <c r="I255" t="s">
        <v>2709</v>
      </c>
      <c r="K255" t="s">
        <v>98</v>
      </c>
      <c r="L255" t="s">
        <v>3982</v>
      </c>
      <c r="M255" t="s">
        <v>90</v>
      </c>
      <c r="O255" t="s">
        <v>3979</v>
      </c>
      <c r="P255" t="s">
        <v>3980</v>
      </c>
    </row>
    <row r="256" spans="1:16" x14ac:dyDescent="0.3">
      <c r="A256">
        <v>257</v>
      </c>
      <c r="B256" t="s">
        <v>4177</v>
      </c>
      <c r="C256" s="15">
        <v>766</v>
      </c>
      <c r="D256" s="11">
        <v>766</v>
      </c>
      <c r="E256" t="s">
        <v>887</v>
      </c>
      <c r="F256" t="s">
        <v>3977</v>
      </c>
      <c r="G256" t="s">
        <v>131</v>
      </c>
      <c r="H256" t="s">
        <v>86</v>
      </c>
      <c r="I256" t="s">
        <v>2709</v>
      </c>
      <c r="K256" t="s">
        <v>98</v>
      </c>
      <c r="L256" t="s">
        <v>3982</v>
      </c>
      <c r="M256" t="s">
        <v>90</v>
      </c>
      <c r="O256" t="s">
        <v>3979</v>
      </c>
      <c r="P256" t="s">
        <v>3980</v>
      </c>
    </row>
    <row r="257" spans="1:16" x14ac:dyDescent="0.3">
      <c r="A257">
        <v>258</v>
      </c>
      <c r="B257" t="s">
        <v>4178</v>
      </c>
      <c r="C257" s="15">
        <v>767</v>
      </c>
      <c r="D257" s="11">
        <v>767</v>
      </c>
      <c r="E257" t="s">
        <v>887</v>
      </c>
      <c r="F257" t="s">
        <v>3977</v>
      </c>
      <c r="G257" t="s">
        <v>414</v>
      </c>
      <c r="H257" t="s">
        <v>125</v>
      </c>
      <c r="I257" t="s">
        <v>107</v>
      </c>
      <c r="K257" t="s">
        <v>441</v>
      </c>
      <c r="L257" t="s">
        <v>4401</v>
      </c>
      <c r="M257" t="s">
        <v>48</v>
      </c>
      <c r="O257" t="s">
        <v>3979</v>
      </c>
      <c r="P257" t="s">
        <v>3980</v>
      </c>
    </row>
    <row r="258" spans="1:16" x14ac:dyDescent="0.3">
      <c r="A258">
        <v>259</v>
      </c>
      <c r="B258" t="s">
        <v>4179</v>
      </c>
      <c r="C258" s="15">
        <v>768</v>
      </c>
      <c r="D258" s="11">
        <v>768</v>
      </c>
      <c r="E258" t="s">
        <v>887</v>
      </c>
      <c r="F258" t="s">
        <v>3977</v>
      </c>
      <c r="G258" t="s">
        <v>157</v>
      </c>
      <c r="H258" t="s">
        <v>68</v>
      </c>
      <c r="I258" t="s">
        <v>2760</v>
      </c>
      <c r="K258" t="s">
        <v>160</v>
      </c>
      <c r="L258" t="s">
        <v>7057</v>
      </c>
      <c r="M258" t="s">
        <v>159</v>
      </c>
      <c r="O258" t="s">
        <v>3979</v>
      </c>
      <c r="P258" t="s">
        <v>3980</v>
      </c>
    </row>
    <row r="259" spans="1:16" x14ac:dyDescent="0.3">
      <c r="A259">
        <v>260</v>
      </c>
      <c r="B259" t="s">
        <v>1268</v>
      </c>
      <c r="C259" s="15">
        <v>769</v>
      </c>
      <c r="D259" s="11">
        <v>769</v>
      </c>
      <c r="E259" t="s">
        <v>887</v>
      </c>
      <c r="F259" t="s">
        <v>3977</v>
      </c>
      <c r="G259" t="s">
        <v>341</v>
      </c>
      <c r="H259" t="s">
        <v>86</v>
      </c>
      <c r="I259" t="s">
        <v>2709</v>
      </c>
      <c r="K259" t="s">
        <v>3987</v>
      </c>
      <c r="L259" t="s">
        <v>3982</v>
      </c>
      <c r="M259" t="s">
        <v>90</v>
      </c>
      <c r="O259" t="s">
        <v>3979</v>
      </c>
      <c r="P259" t="s">
        <v>3980</v>
      </c>
    </row>
    <row r="260" spans="1:16" x14ac:dyDescent="0.3">
      <c r="A260">
        <v>261</v>
      </c>
      <c r="B260" t="s">
        <v>4180</v>
      </c>
      <c r="C260" s="15">
        <v>770</v>
      </c>
      <c r="D260" s="11">
        <v>770</v>
      </c>
      <c r="E260" t="s">
        <v>887</v>
      </c>
      <c r="F260" t="s">
        <v>3977</v>
      </c>
      <c r="G260" t="s">
        <v>255</v>
      </c>
      <c r="H260" t="s">
        <v>86</v>
      </c>
      <c r="I260" t="s">
        <v>2709</v>
      </c>
      <c r="K260" t="s">
        <v>98</v>
      </c>
      <c r="L260" t="s">
        <v>3982</v>
      </c>
      <c r="M260" t="s">
        <v>90</v>
      </c>
      <c r="O260" t="s">
        <v>3979</v>
      </c>
      <c r="P260" t="s">
        <v>3980</v>
      </c>
    </row>
    <row r="261" spans="1:16" x14ac:dyDescent="0.3">
      <c r="A261">
        <v>262</v>
      </c>
      <c r="B261" t="s">
        <v>4181</v>
      </c>
      <c r="C261" s="15">
        <v>772</v>
      </c>
      <c r="D261" s="11">
        <v>772</v>
      </c>
      <c r="E261" t="s">
        <v>887</v>
      </c>
      <c r="F261" t="s">
        <v>3977</v>
      </c>
      <c r="G261" t="s">
        <v>57</v>
      </c>
      <c r="H261" t="s">
        <v>56</v>
      </c>
      <c r="I261" t="s">
        <v>145</v>
      </c>
      <c r="K261" t="s">
        <v>62</v>
      </c>
      <c r="L261" t="s">
        <v>4056</v>
      </c>
      <c r="M261" t="s">
        <v>139</v>
      </c>
      <c r="O261" t="s">
        <v>3979</v>
      </c>
      <c r="P261" t="s">
        <v>3980</v>
      </c>
    </row>
    <row r="262" spans="1:16" x14ac:dyDescent="0.3">
      <c r="A262">
        <v>263</v>
      </c>
      <c r="B262" t="s">
        <v>4182</v>
      </c>
      <c r="C262" s="15">
        <v>774</v>
      </c>
      <c r="D262" s="11">
        <v>774</v>
      </c>
      <c r="E262" t="s">
        <v>887</v>
      </c>
      <c r="F262" t="s">
        <v>3977</v>
      </c>
      <c r="G262" t="s">
        <v>282</v>
      </c>
      <c r="H262" t="s">
        <v>56</v>
      </c>
      <c r="I262" t="s">
        <v>107</v>
      </c>
      <c r="K262" t="s">
        <v>140</v>
      </c>
      <c r="L262" t="s">
        <v>4056</v>
      </c>
      <c r="M262" t="s">
        <v>139</v>
      </c>
      <c r="O262" t="s">
        <v>3979</v>
      </c>
      <c r="P262" t="s">
        <v>3980</v>
      </c>
    </row>
    <row r="263" spans="1:16" x14ac:dyDescent="0.3">
      <c r="A263">
        <v>264</v>
      </c>
      <c r="B263" t="s">
        <v>4183</v>
      </c>
      <c r="C263" s="15">
        <v>775</v>
      </c>
      <c r="D263" s="11">
        <v>775</v>
      </c>
      <c r="E263" t="s">
        <v>887</v>
      </c>
      <c r="F263" t="s">
        <v>3977</v>
      </c>
      <c r="G263" t="s">
        <v>267</v>
      </c>
      <c r="H263" t="s">
        <v>266</v>
      </c>
      <c r="I263" t="s">
        <v>269</v>
      </c>
      <c r="K263" t="s">
        <v>210</v>
      </c>
      <c r="L263" t="s">
        <v>3981</v>
      </c>
      <c r="M263" t="s">
        <v>159</v>
      </c>
      <c r="O263" t="s">
        <v>3979</v>
      </c>
      <c r="P263" t="s">
        <v>3980</v>
      </c>
    </row>
    <row r="264" spans="1:16" x14ac:dyDescent="0.3">
      <c r="A264">
        <v>265</v>
      </c>
      <c r="B264" t="s">
        <v>4184</v>
      </c>
      <c r="C264" s="15">
        <v>777</v>
      </c>
      <c r="D264" s="11">
        <v>777</v>
      </c>
      <c r="E264" t="s">
        <v>183</v>
      </c>
      <c r="F264" t="s">
        <v>218</v>
      </c>
      <c r="G264" t="s">
        <v>4168</v>
      </c>
      <c r="H264" t="s">
        <v>68</v>
      </c>
      <c r="K264" t="s">
        <v>140</v>
      </c>
      <c r="L264" t="s">
        <v>7057</v>
      </c>
      <c r="M264" t="s">
        <v>139</v>
      </c>
      <c r="O264" t="s">
        <v>3979</v>
      </c>
      <c r="P264" t="s">
        <v>3980</v>
      </c>
    </row>
    <row r="265" spans="1:16" x14ac:dyDescent="0.3">
      <c r="A265">
        <v>267</v>
      </c>
      <c r="B265" t="s">
        <v>4185</v>
      </c>
      <c r="C265" s="15">
        <v>779</v>
      </c>
      <c r="D265" s="11">
        <v>779</v>
      </c>
      <c r="E265" t="s">
        <v>183</v>
      </c>
      <c r="F265" t="s">
        <v>218</v>
      </c>
      <c r="G265" t="s">
        <v>69</v>
      </c>
      <c r="H265" t="s">
        <v>68</v>
      </c>
      <c r="K265" t="s">
        <v>210</v>
      </c>
      <c r="L265" t="s">
        <v>7057</v>
      </c>
      <c r="M265" t="s">
        <v>159</v>
      </c>
      <c r="O265" t="s">
        <v>3979</v>
      </c>
      <c r="P265" t="s">
        <v>3980</v>
      </c>
    </row>
    <row r="266" spans="1:16" x14ac:dyDescent="0.3">
      <c r="A266">
        <v>268</v>
      </c>
      <c r="B266" t="s">
        <v>1289</v>
      </c>
      <c r="C266" s="15">
        <v>781</v>
      </c>
      <c r="D266" s="11">
        <v>781</v>
      </c>
      <c r="E266" t="s">
        <v>887</v>
      </c>
      <c r="F266" t="s">
        <v>3977</v>
      </c>
      <c r="G266" t="s">
        <v>424</v>
      </c>
      <c r="H266" t="s">
        <v>86</v>
      </c>
      <c r="I266" t="s">
        <v>2709</v>
      </c>
      <c r="K266" t="s">
        <v>217</v>
      </c>
      <c r="L266" t="s">
        <v>3982</v>
      </c>
      <c r="M266" t="s">
        <v>216</v>
      </c>
      <c r="O266" t="s">
        <v>3979</v>
      </c>
      <c r="P266" t="s">
        <v>3980</v>
      </c>
    </row>
    <row r="267" spans="1:16" x14ac:dyDescent="0.3">
      <c r="A267">
        <v>269</v>
      </c>
      <c r="B267" t="s">
        <v>4186</v>
      </c>
      <c r="C267" s="15">
        <v>783</v>
      </c>
      <c r="D267" s="11">
        <v>783</v>
      </c>
      <c r="E267" t="s">
        <v>887</v>
      </c>
      <c r="F267" t="s">
        <v>3977</v>
      </c>
      <c r="G267" t="s">
        <v>87</v>
      </c>
      <c r="H267" t="s">
        <v>86</v>
      </c>
      <c r="I267" t="s">
        <v>2709</v>
      </c>
      <c r="K267" t="s">
        <v>211</v>
      </c>
      <c r="L267" t="s">
        <v>3982</v>
      </c>
      <c r="M267" t="s">
        <v>90</v>
      </c>
      <c r="O267" t="s">
        <v>3979</v>
      </c>
      <c r="P267" t="s">
        <v>3980</v>
      </c>
    </row>
    <row r="268" spans="1:16" x14ac:dyDescent="0.3">
      <c r="A268">
        <v>270</v>
      </c>
      <c r="B268" t="s">
        <v>4187</v>
      </c>
      <c r="C268" s="15">
        <v>784</v>
      </c>
      <c r="D268" s="11">
        <v>784</v>
      </c>
      <c r="E268" t="s">
        <v>887</v>
      </c>
      <c r="F268" t="s">
        <v>3977</v>
      </c>
      <c r="G268" t="s">
        <v>234</v>
      </c>
      <c r="H268" t="s">
        <v>41</v>
      </c>
      <c r="I268" t="s">
        <v>269</v>
      </c>
      <c r="K268" t="s">
        <v>682</v>
      </c>
      <c r="L268" t="s">
        <v>4024</v>
      </c>
      <c r="M268" t="s">
        <v>78</v>
      </c>
      <c r="O268" t="s">
        <v>3979</v>
      </c>
      <c r="P268" t="s">
        <v>3980</v>
      </c>
    </row>
    <row r="269" spans="1:16" x14ac:dyDescent="0.3">
      <c r="A269">
        <v>271</v>
      </c>
      <c r="B269" t="s">
        <v>4188</v>
      </c>
      <c r="C269" s="15">
        <v>785</v>
      </c>
      <c r="D269" s="11">
        <v>785</v>
      </c>
      <c r="E269" t="s">
        <v>887</v>
      </c>
      <c r="F269" t="s">
        <v>3977</v>
      </c>
      <c r="G269" t="s">
        <v>267</v>
      </c>
      <c r="H269" t="s">
        <v>266</v>
      </c>
      <c r="I269" t="s">
        <v>269</v>
      </c>
      <c r="K269" t="s">
        <v>210</v>
      </c>
      <c r="L269" t="s">
        <v>3981</v>
      </c>
      <c r="M269" t="s">
        <v>159</v>
      </c>
      <c r="O269" t="s">
        <v>3979</v>
      </c>
      <c r="P269" t="s">
        <v>3980</v>
      </c>
    </row>
    <row r="270" spans="1:16" x14ac:dyDescent="0.3">
      <c r="A270">
        <v>272</v>
      </c>
      <c r="B270" t="s">
        <v>1194</v>
      </c>
      <c r="C270" s="15">
        <v>787</v>
      </c>
      <c r="D270" s="11">
        <v>787</v>
      </c>
      <c r="E270" t="s">
        <v>887</v>
      </c>
      <c r="F270" t="s">
        <v>3977</v>
      </c>
      <c r="G270" t="s">
        <v>105</v>
      </c>
      <c r="H270" t="s">
        <v>104</v>
      </c>
      <c r="I270" t="s">
        <v>107</v>
      </c>
      <c r="K270" t="s">
        <v>109</v>
      </c>
      <c r="L270" t="s">
        <v>4001</v>
      </c>
      <c r="M270" t="s">
        <v>90</v>
      </c>
      <c r="O270" t="s">
        <v>3979</v>
      </c>
      <c r="P270" t="s">
        <v>3980</v>
      </c>
    </row>
    <row r="271" spans="1:16" x14ac:dyDescent="0.3">
      <c r="A271">
        <v>273</v>
      </c>
      <c r="B271" t="s">
        <v>4189</v>
      </c>
      <c r="C271" s="15">
        <v>788</v>
      </c>
      <c r="D271" s="11">
        <v>788</v>
      </c>
      <c r="E271" t="s">
        <v>887</v>
      </c>
      <c r="F271" t="s">
        <v>3977</v>
      </c>
      <c r="G271" t="s">
        <v>126</v>
      </c>
      <c r="H271" t="s">
        <v>125</v>
      </c>
      <c r="I271" t="s">
        <v>107</v>
      </c>
      <c r="K271" t="s">
        <v>128</v>
      </c>
      <c r="L271" t="s">
        <v>4401</v>
      </c>
      <c r="M271" t="s">
        <v>48</v>
      </c>
      <c r="O271" t="s">
        <v>3979</v>
      </c>
      <c r="P271" t="s">
        <v>3980</v>
      </c>
    </row>
    <row r="272" spans="1:16" x14ac:dyDescent="0.3">
      <c r="A272">
        <v>274</v>
      </c>
      <c r="B272" t="s">
        <v>4190</v>
      </c>
      <c r="C272" s="15">
        <v>789</v>
      </c>
      <c r="D272" s="11">
        <v>789</v>
      </c>
      <c r="E272" t="s">
        <v>887</v>
      </c>
      <c r="F272" t="s">
        <v>3977</v>
      </c>
      <c r="G272" t="s">
        <v>126</v>
      </c>
      <c r="H272" t="s">
        <v>125</v>
      </c>
      <c r="I272" t="s">
        <v>107</v>
      </c>
      <c r="K272" t="s">
        <v>128</v>
      </c>
      <c r="L272" t="s">
        <v>4401</v>
      </c>
      <c r="M272" t="s">
        <v>48</v>
      </c>
      <c r="O272" t="s">
        <v>3979</v>
      </c>
      <c r="P272" t="s">
        <v>3980</v>
      </c>
    </row>
    <row r="273" spans="1:16" x14ac:dyDescent="0.3">
      <c r="A273">
        <v>275</v>
      </c>
      <c r="B273" t="s">
        <v>4191</v>
      </c>
      <c r="C273" s="15">
        <v>790</v>
      </c>
      <c r="D273" s="11">
        <v>790</v>
      </c>
      <c r="E273" t="s">
        <v>887</v>
      </c>
      <c r="F273" t="s">
        <v>3977</v>
      </c>
      <c r="G273" t="s">
        <v>126</v>
      </c>
      <c r="H273" t="s">
        <v>125</v>
      </c>
      <c r="I273" t="s">
        <v>107</v>
      </c>
      <c r="K273" t="s">
        <v>128</v>
      </c>
      <c r="L273" t="s">
        <v>4401</v>
      </c>
      <c r="M273" t="s">
        <v>48</v>
      </c>
      <c r="O273" t="s">
        <v>3979</v>
      </c>
      <c r="P273" t="s">
        <v>3980</v>
      </c>
    </row>
    <row r="274" spans="1:16" x14ac:dyDescent="0.3">
      <c r="A274">
        <v>276</v>
      </c>
      <c r="B274" t="s">
        <v>4192</v>
      </c>
      <c r="C274" s="15">
        <v>791</v>
      </c>
      <c r="D274" s="11">
        <v>791</v>
      </c>
      <c r="E274" t="s">
        <v>887</v>
      </c>
      <c r="F274" t="s">
        <v>3977</v>
      </c>
      <c r="G274" t="s">
        <v>126</v>
      </c>
      <c r="H274" t="s">
        <v>125</v>
      </c>
      <c r="I274" t="s">
        <v>107</v>
      </c>
      <c r="K274" t="s">
        <v>128</v>
      </c>
      <c r="L274" t="s">
        <v>4401</v>
      </c>
      <c r="M274" t="s">
        <v>48</v>
      </c>
      <c r="O274" t="s">
        <v>3979</v>
      </c>
      <c r="P274" t="s">
        <v>3980</v>
      </c>
    </row>
    <row r="275" spans="1:16" x14ac:dyDescent="0.3">
      <c r="A275">
        <v>277</v>
      </c>
      <c r="B275" t="s">
        <v>4193</v>
      </c>
      <c r="C275" s="15">
        <v>792</v>
      </c>
      <c r="D275" s="11">
        <v>792</v>
      </c>
      <c r="E275" t="s">
        <v>887</v>
      </c>
      <c r="F275" t="s">
        <v>3977</v>
      </c>
      <c r="G275" t="s">
        <v>126</v>
      </c>
      <c r="H275" t="s">
        <v>125</v>
      </c>
      <c r="I275" t="s">
        <v>107</v>
      </c>
      <c r="K275" t="s">
        <v>128</v>
      </c>
      <c r="L275" t="s">
        <v>4401</v>
      </c>
      <c r="M275" t="s">
        <v>48</v>
      </c>
      <c r="O275" t="s">
        <v>3979</v>
      </c>
      <c r="P275" t="s">
        <v>3980</v>
      </c>
    </row>
    <row r="276" spans="1:16" x14ac:dyDescent="0.3">
      <c r="A276">
        <v>278</v>
      </c>
      <c r="B276" t="s">
        <v>4194</v>
      </c>
      <c r="C276" s="15">
        <v>793</v>
      </c>
      <c r="D276" s="11">
        <v>793</v>
      </c>
      <c r="E276" t="s">
        <v>887</v>
      </c>
      <c r="F276" t="s">
        <v>3977</v>
      </c>
      <c r="G276" t="s">
        <v>126</v>
      </c>
      <c r="H276" t="s">
        <v>125</v>
      </c>
      <c r="I276" t="s">
        <v>107</v>
      </c>
      <c r="K276" t="s">
        <v>128</v>
      </c>
      <c r="L276" t="s">
        <v>4401</v>
      </c>
      <c r="M276" t="s">
        <v>139</v>
      </c>
      <c r="O276" t="s">
        <v>3979</v>
      </c>
      <c r="P276" t="s">
        <v>3980</v>
      </c>
    </row>
    <row r="277" spans="1:16" x14ac:dyDescent="0.3">
      <c r="A277">
        <v>279</v>
      </c>
      <c r="B277" t="s">
        <v>4195</v>
      </c>
      <c r="C277" s="15">
        <v>794</v>
      </c>
      <c r="D277" s="11">
        <v>794</v>
      </c>
      <c r="E277" t="s">
        <v>887</v>
      </c>
      <c r="F277" t="s">
        <v>3977</v>
      </c>
      <c r="G277" t="s">
        <v>297</v>
      </c>
      <c r="H277" t="s">
        <v>125</v>
      </c>
      <c r="I277" t="s">
        <v>107</v>
      </c>
      <c r="K277" t="s">
        <v>998</v>
      </c>
      <c r="L277" t="s">
        <v>4401</v>
      </c>
      <c r="M277" t="s">
        <v>139</v>
      </c>
      <c r="O277" t="s">
        <v>3979</v>
      </c>
      <c r="P277" t="s">
        <v>3980</v>
      </c>
    </row>
    <row r="278" spans="1:16" x14ac:dyDescent="0.3">
      <c r="A278">
        <v>280</v>
      </c>
      <c r="B278" t="s">
        <v>4196</v>
      </c>
      <c r="C278" s="15">
        <v>795</v>
      </c>
      <c r="D278" s="11">
        <v>795</v>
      </c>
      <c r="E278" t="s">
        <v>887</v>
      </c>
      <c r="F278" t="s">
        <v>3977</v>
      </c>
      <c r="G278" t="s">
        <v>297</v>
      </c>
      <c r="H278" t="s">
        <v>125</v>
      </c>
      <c r="I278" t="s">
        <v>107</v>
      </c>
      <c r="K278" t="s">
        <v>998</v>
      </c>
      <c r="L278" t="s">
        <v>4401</v>
      </c>
      <c r="M278" t="s">
        <v>139</v>
      </c>
      <c r="O278" t="s">
        <v>3979</v>
      </c>
      <c r="P278" t="s">
        <v>3980</v>
      </c>
    </row>
    <row r="279" spans="1:16" x14ac:dyDescent="0.3">
      <c r="A279">
        <v>281</v>
      </c>
      <c r="B279" t="s">
        <v>4197</v>
      </c>
      <c r="C279" s="15">
        <v>796</v>
      </c>
      <c r="D279" s="11">
        <v>796</v>
      </c>
      <c r="E279" t="s">
        <v>887</v>
      </c>
      <c r="F279" t="s">
        <v>3977</v>
      </c>
      <c r="G279" t="s">
        <v>297</v>
      </c>
      <c r="H279" t="s">
        <v>125</v>
      </c>
      <c r="I279" t="s">
        <v>107</v>
      </c>
      <c r="K279" t="s">
        <v>998</v>
      </c>
      <c r="L279" t="s">
        <v>4401</v>
      </c>
      <c r="M279" t="s">
        <v>139</v>
      </c>
      <c r="O279" t="s">
        <v>3979</v>
      </c>
      <c r="P279" t="s">
        <v>3980</v>
      </c>
    </row>
    <row r="280" spans="1:16" x14ac:dyDescent="0.3">
      <c r="A280">
        <v>282</v>
      </c>
      <c r="B280" t="s">
        <v>4198</v>
      </c>
      <c r="C280" s="15">
        <v>797</v>
      </c>
      <c r="D280" s="11">
        <v>797</v>
      </c>
      <c r="E280" t="s">
        <v>887</v>
      </c>
      <c r="F280" t="s">
        <v>3977</v>
      </c>
      <c r="G280" t="s">
        <v>297</v>
      </c>
      <c r="H280" t="s">
        <v>125</v>
      </c>
      <c r="I280" t="s">
        <v>107</v>
      </c>
      <c r="K280" t="s">
        <v>998</v>
      </c>
      <c r="L280" t="s">
        <v>4401</v>
      </c>
      <c r="M280" t="s">
        <v>139</v>
      </c>
      <c r="O280" t="s">
        <v>3979</v>
      </c>
      <c r="P280" t="s">
        <v>3980</v>
      </c>
    </row>
    <row r="281" spans="1:16" x14ac:dyDescent="0.3">
      <c r="A281">
        <v>283</v>
      </c>
      <c r="B281" t="s">
        <v>1503</v>
      </c>
      <c r="C281" s="15">
        <v>798</v>
      </c>
      <c r="D281" s="11">
        <v>798</v>
      </c>
      <c r="E281" t="s">
        <v>887</v>
      </c>
      <c r="F281" t="s">
        <v>3977</v>
      </c>
      <c r="G281" t="s">
        <v>297</v>
      </c>
      <c r="H281" t="s">
        <v>125</v>
      </c>
      <c r="I281" t="s">
        <v>107</v>
      </c>
      <c r="K281" t="s">
        <v>998</v>
      </c>
      <c r="L281" t="s">
        <v>4401</v>
      </c>
      <c r="M281" t="s">
        <v>139</v>
      </c>
      <c r="O281" t="s">
        <v>3979</v>
      </c>
      <c r="P281" t="s">
        <v>3980</v>
      </c>
    </row>
    <row r="282" spans="1:16" x14ac:dyDescent="0.3">
      <c r="A282">
        <v>284</v>
      </c>
      <c r="B282" t="s">
        <v>4199</v>
      </c>
      <c r="C282" s="15">
        <v>799</v>
      </c>
      <c r="D282" s="11">
        <v>799</v>
      </c>
      <c r="E282" t="s">
        <v>887</v>
      </c>
      <c r="F282" t="s">
        <v>3977</v>
      </c>
      <c r="G282" t="s">
        <v>282</v>
      </c>
      <c r="H282" t="s">
        <v>125</v>
      </c>
      <c r="I282" t="s">
        <v>107</v>
      </c>
      <c r="K282" t="s">
        <v>441</v>
      </c>
      <c r="L282" t="s">
        <v>3978</v>
      </c>
      <c r="M282" t="s">
        <v>139</v>
      </c>
      <c r="O282" t="s">
        <v>3979</v>
      </c>
      <c r="P282" t="s">
        <v>3980</v>
      </c>
    </row>
    <row r="283" spans="1:16" x14ac:dyDescent="0.3">
      <c r="A283">
        <v>285</v>
      </c>
      <c r="B283" t="s">
        <v>655</v>
      </c>
      <c r="C283" s="15">
        <v>802</v>
      </c>
      <c r="D283" s="11">
        <v>802</v>
      </c>
      <c r="E283" t="s">
        <v>887</v>
      </c>
      <c r="F283" t="s">
        <v>3977</v>
      </c>
      <c r="G283" t="s">
        <v>414</v>
      </c>
      <c r="H283" t="s">
        <v>125</v>
      </c>
      <c r="I283" t="s">
        <v>107</v>
      </c>
      <c r="K283" t="s">
        <v>283</v>
      </c>
      <c r="L283" t="s">
        <v>4401</v>
      </c>
      <c r="M283" t="s">
        <v>48</v>
      </c>
      <c r="O283" t="s">
        <v>3979</v>
      </c>
      <c r="P283" t="s">
        <v>3980</v>
      </c>
    </row>
    <row r="284" spans="1:16" x14ac:dyDescent="0.3">
      <c r="A284">
        <v>286</v>
      </c>
      <c r="B284" t="s">
        <v>4200</v>
      </c>
      <c r="C284" s="15">
        <v>803</v>
      </c>
      <c r="D284" s="11">
        <v>803</v>
      </c>
      <c r="E284" t="s">
        <v>6618</v>
      </c>
      <c r="F284" t="s">
        <v>218</v>
      </c>
      <c r="G284" t="s">
        <v>57</v>
      </c>
      <c r="H284" t="s">
        <v>56</v>
      </c>
      <c r="K284" t="s">
        <v>62</v>
      </c>
      <c r="L284" t="s">
        <v>4056</v>
      </c>
      <c r="M284" t="s">
        <v>61</v>
      </c>
      <c r="O284" t="s">
        <v>3979</v>
      </c>
      <c r="P284" t="s">
        <v>3980</v>
      </c>
    </row>
    <row r="285" spans="1:16" x14ac:dyDescent="0.3">
      <c r="A285">
        <v>287</v>
      </c>
      <c r="B285" t="s">
        <v>4201</v>
      </c>
      <c r="C285" s="15">
        <v>804</v>
      </c>
      <c r="D285" s="11">
        <v>804</v>
      </c>
      <c r="E285" t="s">
        <v>887</v>
      </c>
      <c r="F285" t="s">
        <v>3977</v>
      </c>
      <c r="G285" t="s">
        <v>4168</v>
      </c>
      <c r="H285" t="s">
        <v>149</v>
      </c>
      <c r="I285" t="s">
        <v>2760</v>
      </c>
      <c r="K285" t="s">
        <v>140</v>
      </c>
      <c r="L285" t="s">
        <v>4104</v>
      </c>
      <c r="M285" t="s">
        <v>139</v>
      </c>
      <c r="O285" t="s">
        <v>3979</v>
      </c>
      <c r="P285" t="s">
        <v>3980</v>
      </c>
    </row>
    <row r="286" spans="1:16" x14ac:dyDescent="0.3">
      <c r="A286">
        <v>288</v>
      </c>
      <c r="B286" t="s">
        <v>930</v>
      </c>
      <c r="C286" s="15">
        <v>805</v>
      </c>
      <c r="D286" s="11">
        <v>805</v>
      </c>
      <c r="E286" t="s">
        <v>887</v>
      </c>
      <c r="F286" t="s">
        <v>3977</v>
      </c>
      <c r="G286" t="s">
        <v>414</v>
      </c>
      <c r="H286" t="s">
        <v>125</v>
      </c>
      <c r="I286" t="s">
        <v>107</v>
      </c>
      <c r="K286" t="s">
        <v>140</v>
      </c>
      <c r="L286" t="s">
        <v>4401</v>
      </c>
      <c r="M286" t="s">
        <v>48</v>
      </c>
      <c r="O286" t="s">
        <v>3979</v>
      </c>
      <c r="P286" t="s">
        <v>3980</v>
      </c>
    </row>
    <row r="287" spans="1:16" x14ac:dyDescent="0.3">
      <c r="A287">
        <v>289</v>
      </c>
      <c r="B287" t="s">
        <v>1310</v>
      </c>
      <c r="C287" s="15">
        <v>807</v>
      </c>
      <c r="D287" s="11">
        <v>807</v>
      </c>
      <c r="E287" t="s">
        <v>887</v>
      </c>
      <c r="F287" t="s">
        <v>3977</v>
      </c>
      <c r="G287" t="s">
        <v>267</v>
      </c>
      <c r="H287" t="s">
        <v>266</v>
      </c>
      <c r="I287" t="s">
        <v>269</v>
      </c>
      <c r="K287" t="s">
        <v>210</v>
      </c>
      <c r="L287" t="s">
        <v>3982</v>
      </c>
      <c r="M287" t="s">
        <v>90</v>
      </c>
      <c r="O287" t="s">
        <v>3979</v>
      </c>
      <c r="P287" t="s">
        <v>3980</v>
      </c>
    </row>
    <row r="288" spans="1:16" x14ac:dyDescent="0.3">
      <c r="A288">
        <v>290</v>
      </c>
      <c r="B288" t="s">
        <v>1087</v>
      </c>
      <c r="C288" s="15">
        <v>809</v>
      </c>
      <c r="D288" s="11">
        <v>809</v>
      </c>
      <c r="E288" t="s">
        <v>887</v>
      </c>
      <c r="F288" t="s">
        <v>3977</v>
      </c>
      <c r="G288" t="s">
        <v>267</v>
      </c>
      <c r="H288" t="s">
        <v>266</v>
      </c>
      <c r="I288" t="s">
        <v>269</v>
      </c>
      <c r="K288" t="s">
        <v>210</v>
      </c>
      <c r="L288" t="s">
        <v>3981</v>
      </c>
      <c r="M288" t="s">
        <v>159</v>
      </c>
      <c r="O288" t="s">
        <v>3979</v>
      </c>
      <c r="P288" t="s">
        <v>3980</v>
      </c>
    </row>
    <row r="289" spans="1:16" x14ac:dyDescent="0.3">
      <c r="A289">
        <v>291</v>
      </c>
      <c r="B289" t="s">
        <v>4202</v>
      </c>
      <c r="C289" s="15">
        <v>810</v>
      </c>
      <c r="D289" s="11">
        <v>810</v>
      </c>
      <c r="E289" t="s">
        <v>887</v>
      </c>
      <c r="F289" t="s">
        <v>3977</v>
      </c>
      <c r="G289" t="s">
        <v>267</v>
      </c>
      <c r="H289" t="s">
        <v>266</v>
      </c>
      <c r="I289" t="s">
        <v>269</v>
      </c>
      <c r="K289" t="s">
        <v>140</v>
      </c>
      <c r="L289" t="s">
        <v>3981</v>
      </c>
      <c r="M289" t="s">
        <v>139</v>
      </c>
      <c r="O289" t="s">
        <v>3979</v>
      </c>
      <c r="P289" t="s">
        <v>3980</v>
      </c>
    </row>
    <row r="290" spans="1:16" x14ac:dyDescent="0.3">
      <c r="A290">
        <v>292</v>
      </c>
      <c r="B290" t="s">
        <v>813</v>
      </c>
      <c r="C290" s="15">
        <v>812</v>
      </c>
      <c r="D290" s="11">
        <v>812</v>
      </c>
      <c r="E290" t="s">
        <v>887</v>
      </c>
      <c r="F290" t="s">
        <v>3977</v>
      </c>
      <c r="G290" t="s">
        <v>365</v>
      </c>
      <c r="H290" t="s">
        <v>56</v>
      </c>
      <c r="I290" t="s">
        <v>145</v>
      </c>
      <c r="K290" t="s">
        <v>367</v>
      </c>
      <c r="L290" t="s">
        <v>4056</v>
      </c>
      <c r="M290" t="s">
        <v>455</v>
      </c>
      <c r="O290" t="s">
        <v>3979</v>
      </c>
      <c r="P290" t="s">
        <v>3980</v>
      </c>
    </row>
    <row r="291" spans="1:16" x14ac:dyDescent="0.3">
      <c r="A291">
        <v>293</v>
      </c>
      <c r="B291" t="s">
        <v>943</v>
      </c>
      <c r="C291" s="15">
        <v>816</v>
      </c>
      <c r="D291" s="11">
        <v>816</v>
      </c>
      <c r="E291" t="s">
        <v>183</v>
      </c>
      <c r="F291" t="s">
        <v>218</v>
      </c>
      <c r="G291" t="s">
        <v>69</v>
      </c>
      <c r="H291" t="s">
        <v>68</v>
      </c>
      <c r="K291" t="s">
        <v>109</v>
      </c>
      <c r="L291" t="s">
        <v>7057</v>
      </c>
      <c r="M291" t="s">
        <v>90</v>
      </c>
      <c r="O291" t="s">
        <v>3979</v>
      </c>
      <c r="P291" t="s">
        <v>3980</v>
      </c>
    </row>
    <row r="292" spans="1:16" x14ac:dyDescent="0.3">
      <c r="A292">
        <v>294</v>
      </c>
      <c r="B292" t="s">
        <v>4203</v>
      </c>
      <c r="C292" s="15">
        <v>818</v>
      </c>
      <c r="D292" s="11">
        <v>818</v>
      </c>
      <c r="E292" t="s">
        <v>887</v>
      </c>
      <c r="F292" t="s">
        <v>3977</v>
      </c>
      <c r="G292" t="s">
        <v>126</v>
      </c>
      <c r="H292" t="s">
        <v>125</v>
      </c>
      <c r="I292" t="s">
        <v>107</v>
      </c>
      <c r="K292" t="s">
        <v>140</v>
      </c>
      <c r="L292" t="s">
        <v>4401</v>
      </c>
      <c r="M292" t="s">
        <v>139</v>
      </c>
      <c r="O292" t="s">
        <v>3979</v>
      </c>
      <c r="P292" t="s">
        <v>3980</v>
      </c>
    </row>
    <row r="293" spans="1:16" x14ac:dyDescent="0.3">
      <c r="A293">
        <v>295</v>
      </c>
      <c r="B293" t="s">
        <v>4204</v>
      </c>
      <c r="C293" s="15">
        <v>820</v>
      </c>
      <c r="D293" s="11">
        <v>820</v>
      </c>
      <c r="E293" t="s">
        <v>887</v>
      </c>
      <c r="F293" t="s">
        <v>3977</v>
      </c>
      <c r="G293" t="s">
        <v>4205</v>
      </c>
      <c r="H293" t="s">
        <v>56</v>
      </c>
      <c r="I293" t="s">
        <v>145</v>
      </c>
      <c r="K293" t="s">
        <v>62</v>
      </c>
      <c r="L293" t="s">
        <v>4056</v>
      </c>
      <c r="M293" t="s">
        <v>61</v>
      </c>
      <c r="O293" t="s">
        <v>3979</v>
      </c>
      <c r="P293" t="s">
        <v>3980</v>
      </c>
    </row>
    <row r="294" spans="1:16" x14ac:dyDescent="0.3">
      <c r="A294">
        <v>296</v>
      </c>
      <c r="B294" t="s">
        <v>4206</v>
      </c>
      <c r="C294" s="15">
        <v>822</v>
      </c>
      <c r="D294" s="11">
        <v>822</v>
      </c>
      <c r="E294" t="s">
        <v>887</v>
      </c>
      <c r="F294" t="s">
        <v>3977</v>
      </c>
      <c r="G294" t="s">
        <v>391</v>
      </c>
      <c r="H294" t="s">
        <v>41</v>
      </c>
      <c r="I294" t="s">
        <v>44</v>
      </c>
      <c r="K294" t="s">
        <v>682</v>
      </c>
      <c r="L294" t="s">
        <v>4024</v>
      </c>
      <c r="M294" t="s">
        <v>78</v>
      </c>
      <c r="O294" t="s">
        <v>3979</v>
      </c>
      <c r="P294" t="s">
        <v>3980</v>
      </c>
    </row>
    <row r="295" spans="1:16" x14ac:dyDescent="0.3">
      <c r="A295">
        <v>297</v>
      </c>
      <c r="B295" t="s">
        <v>4207</v>
      </c>
      <c r="C295" s="15">
        <v>824</v>
      </c>
      <c r="D295" s="11">
        <v>824</v>
      </c>
      <c r="E295" t="s">
        <v>887</v>
      </c>
      <c r="F295" t="s">
        <v>3977</v>
      </c>
      <c r="G295" t="s">
        <v>297</v>
      </c>
      <c r="H295" t="s">
        <v>125</v>
      </c>
      <c r="I295" t="s">
        <v>107</v>
      </c>
      <c r="K295" t="s">
        <v>140</v>
      </c>
      <c r="L295" t="s">
        <v>4401</v>
      </c>
      <c r="M295" t="s">
        <v>48</v>
      </c>
      <c r="O295" t="s">
        <v>3979</v>
      </c>
      <c r="P295" t="s">
        <v>3980</v>
      </c>
    </row>
    <row r="296" spans="1:16" x14ac:dyDescent="0.3">
      <c r="A296">
        <v>298</v>
      </c>
      <c r="B296" t="s">
        <v>4208</v>
      </c>
      <c r="C296" s="15">
        <v>826</v>
      </c>
      <c r="D296" s="11">
        <v>826</v>
      </c>
      <c r="E296" t="s">
        <v>705</v>
      </c>
      <c r="F296" t="s">
        <v>218</v>
      </c>
      <c r="G296" t="s">
        <v>424</v>
      </c>
      <c r="H296" t="s">
        <v>86</v>
      </c>
      <c r="I296" t="s">
        <v>3270</v>
      </c>
      <c r="K296" t="s">
        <v>217</v>
      </c>
      <c r="L296" t="s">
        <v>3982</v>
      </c>
      <c r="M296" t="s">
        <v>90</v>
      </c>
      <c r="O296" t="s">
        <v>3979</v>
      </c>
      <c r="P296" t="s">
        <v>3980</v>
      </c>
    </row>
    <row r="297" spans="1:16" x14ac:dyDescent="0.3">
      <c r="A297">
        <v>299</v>
      </c>
      <c r="B297" t="s">
        <v>4209</v>
      </c>
      <c r="C297" s="15">
        <v>827</v>
      </c>
      <c r="D297" s="11">
        <v>827</v>
      </c>
      <c r="E297" t="s">
        <v>705</v>
      </c>
      <c r="F297" t="s">
        <v>218</v>
      </c>
      <c r="G297" t="s">
        <v>424</v>
      </c>
      <c r="H297" t="s">
        <v>86</v>
      </c>
      <c r="I297" t="s">
        <v>3270</v>
      </c>
      <c r="K297" t="s">
        <v>217</v>
      </c>
      <c r="L297" t="s">
        <v>3982</v>
      </c>
      <c r="M297" t="s">
        <v>90</v>
      </c>
      <c r="O297" t="s">
        <v>3979</v>
      </c>
      <c r="P297" t="s">
        <v>3980</v>
      </c>
    </row>
    <row r="298" spans="1:16" x14ac:dyDescent="0.3">
      <c r="A298">
        <v>300</v>
      </c>
      <c r="B298" t="s">
        <v>4210</v>
      </c>
      <c r="C298" s="15">
        <v>828</v>
      </c>
      <c r="D298" s="11">
        <v>828</v>
      </c>
      <c r="E298" t="s">
        <v>887</v>
      </c>
      <c r="F298" t="s">
        <v>3977</v>
      </c>
      <c r="G298" t="s">
        <v>282</v>
      </c>
      <c r="H298" t="s">
        <v>56</v>
      </c>
      <c r="I298" t="s">
        <v>107</v>
      </c>
      <c r="K298" t="s">
        <v>70</v>
      </c>
      <c r="L298" t="s">
        <v>4056</v>
      </c>
      <c r="M298" t="s">
        <v>4062</v>
      </c>
      <c r="O298" t="s">
        <v>3979</v>
      </c>
      <c r="P298" t="s">
        <v>3980</v>
      </c>
    </row>
    <row r="299" spans="1:16" x14ac:dyDescent="0.3">
      <c r="A299">
        <v>301</v>
      </c>
      <c r="B299" t="s">
        <v>4211</v>
      </c>
      <c r="C299" s="15">
        <v>829</v>
      </c>
      <c r="D299" s="11">
        <v>829</v>
      </c>
      <c r="E299" t="s">
        <v>887</v>
      </c>
      <c r="F299" t="s">
        <v>3977</v>
      </c>
      <c r="G299" t="s">
        <v>287</v>
      </c>
      <c r="H299" t="s">
        <v>41</v>
      </c>
      <c r="I299" t="s">
        <v>44</v>
      </c>
      <c r="K299" t="s">
        <v>682</v>
      </c>
      <c r="L299" t="s">
        <v>4024</v>
      </c>
      <c r="M299" t="s">
        <v>78</v>
      </c>
      <c r="O299" t="s">
        <v>3979</v>
      </c>
      <c r="P299" t="s">
        <v>3980</v>
      </c>
    </row>
    <row r="300" spans="1:16" x14ac:dyDescent="0.3">
      <c r="A300">
        <v>302</v>
      </c>
      <c r="B300" t="s">
        <v>1000</v>
      </c>
      <c r="C300" s="15">
        <v>830</v>
      </c>
      <c r="D300" s="11">
        <v>830</v>
      </c>
      <c r="E300" t="s">
        <v>887</v>
      </c>
      <c r="F300" t="s">
        <v>3977</v>
      </c>
      <c r="G300" t="s">
        <v>297</v>
      </c>
      <c r="H300" t="s">
        <v>125</v>
      </c>
      <c r="I300" t="s">
        <v>107</v>
      </c>
      <c r="K300" t="s">
        <v>998</v>
      </c>
      <c r="L300" t="s">
        <v>4401</v>
      </c>
      <c r="M300" t="s">
        <v>139</v>
      </c>
      <c r="O300" t="s">
        <v>3979</v>
      </c>
      <c r="P300" t="s">
        <v>3980</v>
      </c>
    </row>
    <row r="301" spans="1:16" x14ac:dyDescent="0.3">
      <c r="A301">
        <v>303</v>
      </c>
      <c r="B301" t="s">
        <v>4212</v>
      </c>
      <c r="C301" s="15">
        <v>831</v>
      </c>
      <c r="D301" s="11">
        <v>831</v>
      </c>
      <c r="E301" t="s">
        <v>80</v>
      </c>
      <c r="F301" t="s">
        <v>218</v>
      </c>
      <c r="G301" t="s">
        <v>650</v>
      </c>
      <c r="H301" t="s">
        <v>4213</v>
      </c>
      <c r="K301" t="s">
        <v>70</v>
      </c>
      <c r="L301" t="s">
        <v>4214</v>
      </c>
      <c r="M301" t="s">
        <v>303</v>
      </c>
      <c r="O301" t="s">
        <v>3979</v>
      </c>
      <c r="P301" t="s">
        <v>3980</v>
      </c>
    </row>
    <row r="302" spans="1:16" x14ac:dyDescent="0.3">
      <c r="A302">
        <v>304</v>
      </c>
      <c r="B302" t="s">
        <v>1025</v>
      </c>
      <c r="C302" s="15">
        <v>832</v>
      </c>
      <c r="D302" s="11">
        <v>832</v>
      </c>
      <c r="E302" t="s">
        <v>887</v>
      </c>
      <c r="F302" t="s">
        <v>3977</v>
      </c>
      <c r="G302" t="s">
        <v>225</v>
      </c>
      <c r="H302" t="s">
        <v>41</v>
      </c>
      <c r="I302" t="s">
        <v>44</v>
      </c>
      <c r="K302" t="s">
        <v>79</v>
      </c>
      <c r="L302" t="s">
        <v>4024</v>
      </c>
      <c r="M302" t="s">
        <v>78</v>
      </c>
      <c r="O302" t="s">
        <v>3979</v>
      </c>
      <c r="P302" t="s">
        <v>3980</v>
      </c>
    </row>
    <row r="303" spans="1:16" x14ac:dyDescent="0.3">
      <c r="A303">
        <v>305</v>
      </c>
      <c r="B303" t="s">
        <v>828</v>
      </c>
      <c r="C303" s="15">
        <v>833</v>
      </c>
      <c r="D303" s="11">
        <v>833</v>
      </c>
      <c r="E303" t="s">
        <v>705</v>
      </c>
      <c r="F303" t="s">
        <v>218</v>
      </c>
      <c r="G303" t="s">
        <v>87</v>
      </c>
      <c r="H303" t="s">
        <v>86</v>
      </c>
      <c r="I303" t="s">
        <v>3270</v>
      </c>
      <c r="K303" t="s">
        <v>91</v>
      </c>
      <c r="L303" t="s">
        <v>3982</v>
      </c>
      <c r="M303" t="s">
        <v>90</v>
      </c>
      <c r="O303" t="s">
        <v>3979</v>
      </c>
      <c r="P303" t="s">
        <v>3980</v>
      </c>
    </row>
    <row r="304" spans="1:16" x14ac:dyDescent="0.3">
      <c r="A304">
        <v>306</v>
      </c>
      <c r="B304" t="s">
        <v>4215</v>
      </c>
      <c r="C304" s="15">
        <v>834</v>
      </c>
      <c r="D304" s="11">
        <v>834</v>
      </c>
      <c r="E304" t="s">
        <v>887</v>
      </c>
      <c r="F304" t="s">
        <v>3977</v>
      </c>
      <c r="G304" t="s">
        <v>297</v>
      </c>
      <c r="H304" t="s">
        <v>125</v>
      </c>
      <c r="I304" t="s">
        <v>107</v>
      </c>
      <c r="K304" t="s">
        <v>140</v>
      </c>
      <c r="L304" t="s">
        <v>4401</v>
      </c>
      <c r="M304" t="s">
        <v>48</v>
      </c>
      <c r="O304" t="s">
        <v>3979</v>
      </c>
      <c r="P304" t="s">
        <v>3980</v>
      </c>
    </row>
    <row r="305" spans="1:16" x14ac:dyDescent="0.3">
      <c r="A305">
        <v>307</v>
      </c>
      <c r="B305" t="s">
        <v>4216</v>
      </c>
      <c r="C305" s="15">
        <v>835</v>
      </c>
      <c r="D305" s="11">
        <v>835</v>
      </c>
      <c r="E305" t="s">
        <v>183</v>
      </c>
      <c r="F305" t="s">
        <v>218</v>
      </c>
      <c r="G305" t="s">
        <v>563</v>
      </c>
      <c r="H305" t="s">
        <v>410</v>
      </c>
      <c r="I305" t="s">
        <v>563</v>
      </c>
      <c r="K305" t="s">
        <v>682</v>
      </c>
      <c r="L305" t="s">
        <v>4123</v>
      </c>
      <c r="M305" t="s">
        <v>78</v>
      </c>
      <c r="O305" t="s">
        <v>3979</v>
      </c>
      <c r="P305" t="s">
        <v>3980</v>
      </c>
    </row>
    <row r="306" spans="1:16" x14ac:dyDescent="0.3">
      <c r="A306">
        <v>308</v>
      </c>
      <c r="B306" t="s">
        <v>4217</v>
      </c>
      <c r="C306" s="15">
        <v>836</v>
      </c>
      <c r="D306" s="11">
        <v>836</v>
      </c>
      <c r="E306" t="s">
        <v>887</v>
      </c>
      <c r="F306" t="s">
        <v>3977</v>
      </c>
      <c r="G306" t="s">
        <v>42</v>
      </c>
      <c r="H306" t="s">
        <v>41</v>
      </c>
      <c r="I306" t="s">
        <v>44</v>
      </c>
      <c r="K306" t="s">
        <v>1040</v>
      </c>
      <c r="L306" t="s">
        <v>4024</v>
      </c>
      <c r="M306" t="s">
        <v>354</v>
      </c>
      <c r="O306" t="s">
        <v>3979</v>
      </c>
      <c r="P306" t="s">
        <v>3980</v>
      </c>
    </row>
    <row r="307" spans="1:16" x14ac:dyDescent="0.3">
      <c r="A307">
        <v>309</v>
      </c>
      <c r="B307" t="s">
        <v>4218</v>
      </c>
      <c r="C307" s="15">
        <v>837</v>
      </c>
      <c r="D307" s="11">
        <v>837</v>
      </c>
      <c r="E307" t="s">
        <v>705</v>
      </c>
      <c r="F307" t="s">
        <v>218</v>
      </c>
      <c r="G307" t="s">
        <v>424</v>
      </c>
      <c r="H307" t="s">
        <v>86</v>
      </c>
      <c r="I307" t="s">
        <v>3270</v>
      </c>
      <c r="K307" t="s">
        <v>217</v>
      </c>
      <c r="L307" t="s">
        <v>3982</v>
      </c>
      <c r="M307" t="s">
        <v>90</v>
      </c>
      <c r="O307" t="s">
        <v>3979</v>
      </c>
      <c r="P307" t="s">
        <v>3980</v>
      </c>
    </row>
    <row r="308" spans="1:16" x14ac:dyDescent="0.3">
      <c r="A308">
        <v>310</v>
      </c>
      <c r="B308" t="s">
        <v>1720</v>
      </c>
      <c r="C308" s="15">
        <v>840</v>
      </c>
      <c r="D308" s="11">
        <v>840</v>
      </c>
      <c r="E308" t="s">
        <v>887</v>
      </c>
      <c r="F308" t="s">
        <v>3977</v>
      </c>
      <c r="G308" t="s">
        <v>87</v>
      </c>
      <c r="H308" t="s">
        <v>86</v>
      </c>
      <c r="I308" t="s">
        <v>2709</v>
      </c>
      <c r="K308" t="s">
        <v>441</v>
      </c>
      <c r="L308" t="s">
        <v>3982</v>
      </c>
      <c r="M308" t="s">
        <v>48</v>
      </c>
      <c r="O308" t="s">
        <v>3979</v>
      </c>
      <c r="P308" t="s">
        <v>3980</v>
      </c>
    </row>
    <row r="309" spans="1:16" x14ac:dyDescent="0.3">
      <c r="A309">
        <v>311</v>
      </c>
      <c r="B309" t="s">
        <v>4219</v>
      </c>
      <c r="C309" s="15">
        <v>841</v>
      </c>
      <c r="D309" s="11">
        <v>841</v>
      </c>
      <c r="E309" t="s">
        <v>183</v>
      </c>
      <c r="F309" t="s">
        <v>218</v>
      </c>
      <c r="G309" t="s">
        <v>4220</v>
      </c>
      <c r="H309" t="s">
        <v>4221</v>
      </c>
      <c r="K309" t="s">
        <v>210</v>
      </c>
      <c r="L309" t="s">
        <v>4222</v>
      </c>
      <c r="M309" t="s">
        <v>159</v>
      </c>
      <c r="O309" t="s">
        <v>3979</v>
      </c>
      <c r="P309" t="s">
        <v>3980</v>
      </c>
    </row>
    <row r="310" spans="1:16" x14ac:dyDescent="0.3">
      <c r="A310">
        <v>312</v>
      </c>
      <c r="B310" t="s">
        <v>1303</v>
      </c>
      <c r="C310" s="15">
        <v>842</v>
      </c>
      <c r="D310" s="11">
        <v>842</v>
      </c>
      <c r="E310" t="s">
        <v>6618</v>
      </c>
      <c r="F310" t="s">
        <v>218</v>
      </c>
      <c r="G310" t="s">
        <v>511</v>
      </c>
      <c r="H310" t="s">
        <v>56</v>
      </c>
      <c r="I310" t="s">
        <v>511</v>
      </c>
      <c r="K310" t="s">
        <v>140</v>
      </c>
      <c r="L310" t="s">
        <v>4223</v>
      </c>
      <c r="M310" t="s">
        <v>139</v>
      </c>
      <c r="O310" t="s">
        <v>3979</v>
      </c>
      <c r="P310" t="s">
        <v>3980</v>
      </c>
    </row>
    <row r="311" spans="1:16" x14ac:dyDescent="0.3">
      <c r="A311">
        <v>313</v>
      </c>
      <c r="B311" t="s">
        <v>801</v>
      </c>
      <c r="C311" s="15">
        <v>843</v>
      </c>
      <c r="D311" s="11">
        <v>843</v>
      </c>
      <c r="E311" t="s">
        <v>887</v>
      </c>
      <c r="F311" t="s">
        <v>3977</v>
      </c>
      <c r="G311" t="s">
        <v>310</v>
      </c>
      <c r="H311" t="s">
        <v>266</v>
      </c>
      <c r="I311" t="s">
        <v>269</v>
      </c>
      <c r="K311" t="s">
        <v>160</v>
      </c>
      <c r="L311" t="s">
        <v>3981</v>
      </c>
      <c r="M311" t="s">
        <v>159</v>
      </c>
      <c r="O311" t="s">
        <v>3979</v>
      </c>
      <c r="P311" t="s">
        <v>3980</v>
      </c>
    </row>
    <row r="312" spans="1:16" x14ac:dyDescent="0.3">
      <c r="A312">
        <v>314</v>
      </c>
      <c r="B312" t="s">
        <v>4224</v>
      </c>
      <c r="C312" s="15">
        <v>844</v>
      </c>
      <c r="D312" s="11">
        <v>844</v>
      </c>
      <c r="E312" t="s">
        <v>887</v>
      </c>
      <c r="F312" t="s">
        <v>3977</v>
      </c>
      <c r="G312" t="s">
        <v>563</v>
      </c>
      <c r="H312" t="s">
        <v>410</v>
      </c>
      <c r="I312" t="s">
        <v>2760</v>
      </c>
      <c r="K312" t="s">
        <v>682</v>
      </c>
      <c r="L312" t="s">
        <v>4107</v>
      </c>
      <c r="M312" t="s">
        <v>78</v>
      </c>
      <c r="O312" t="s">
        <v>3979</v>
      </c>
      <c r="P312" t="s">
        <v>3980</v>
      </c>
    </row>
    <row r="313" spans="1:16" x14ac:dyDescent="0.3">
      <c r="A313">
        <v>315</v>
      </c>
      <c r="B313" t="s">
        <v>4225</v>
      </c>
      <c r="C313" s="15">
        <v>845</v>
      </c>
      <c r="D313" s="11">
        <v>845</v>
      </c>
      <c r="E313" t="s">
        <v>887</v>
      </c>
      <c r="F313" t="s">
        <v>3977</v>
      </c>
      <c r="G313" t="s">
        <v>4168</v>
      </c>
      <c r="H313" t="s">
        <v>68</v>
      </c>
      <c r="I313" t="s">
        <v>2760</v>
      </c>
      <c r="K313" t="s">
        <v>1040</v>
      </c>
      <c r="L313" t="s">
        <v>7057</v>
      </c>
      <c r="M313" t="s">
        <v>139</v>
      </c>
      <c r="O313" t="s">
        <v>3979</v>
      </c>
      <c r="P313" t="s">
        <v>3980</v>
      </c>
    </row>
    <row r="314" spans="1:16" x14ac:dyDescent="0.3">
      <c r="A314">
        <v>316</v>
      </c>
      <c r="B314" t="s">
        <v>4226</v>
      </c>
      <c r="C314" s="15">
        <v>849</v>
      </c>
      <c r="D314" s="11">
        <v>849</v>
      </c>
      <c r="E314" t="s">
        <v>1099</v>
      </c>
      <c r="F314" t="s">
        <v>218</v>
      </c>
      <c r="G314" t="s">
        <v>428</v>
      </c>
      <c r="H314" t="s">
        <v>410</v>
      </c>
      <c r="K314" t="s">
        <v>1040</v>
      </c>
      <c r="L314" t="s">
        <v>4123</v>
      </c>
      <c r="M314" t="s">
        <v>90</v>
      </c>
      <c r="O314" t="s">
        <v>3979</v>
      </c>
      <c r="P314" t="s">
        <v>3980</v>
      </c>
    </row>
    <row r="315" spans="1:16" x14ac:dyDescent="0.3">
      <c r="A315">
        <v>317</v>
      </c>
      <c r="B315" t="s">
        <v>4227</v>
      </c>
      <c r="C315" s="15">
        <v>850</v>
      </c>
      <c r="D315" s="11">
        <v>850</v>
      </c>
      <c r="E315" t="s">
        <v>887</v>
      </c>
      <c r="F315" t="s">
        <v>3977</v>
      </c>
      <c r="G315" t="s">
        <v>126</v>
      </c>
      <c r="H315" t="s">
        <v>125</v>
      </c>
      <c r="I315" t="s">
        <v>107</v>
      </c>
      <c r="K315" t="s">
        <v>441</v>
      </c>
      <c r="L315" t="s">
        <v>4401</v>
      </c>
      <c r="M315" t="s">
        <v>48</v>
      </c>
      <c r="O315" t="s">
        <v>3979</v>
      </c>
      <c r="P315" t="s">
        <v>3980</v>
      </c>
    </row>
    <row r="316" spans="1:16" x14ac:dyDescent="0.3">
      <c r="A316">
        <v>318</v>
      </c>
      <c r="B316" t="s">
        <v>4228</v>
      </c>
      <c r="C316" s="15">
        <v>851</v>
      </c>
      <c r="D316" s="11">
        <v>851</v>
      </c>
      <c r="E316" t="s">
        <v>887</v>
      </c>
      <c r="F316" t="s">
        <v>3977</v>
      </c>
      <c r="G316" t="s">
        <v>157</v>
      </c>
      <c r="H316" t="s">
        <v>68</v>
      </c>
      <c r="I316" t="s">
        <v>2760</v>
      </c>
      <c r="K316" t="s">
        <v>160</v>
      </c>
      <c r="L316" t="s">
        <v>7057</v>
      </c>
      <c r="M316" t="s">
        <v>216</v>
      </c>
      <c r="O316" t="s">
        <v>3979</v>
      </c>
      <c r="P316" t="s">
        <v>3980</v>
      </c>
    </row>
    <row r="317" spans="1:16" x14ac:dyDescent="0.3">
      <c r="A317">
        <v>319</v>
      </c>
      <c r="B317" t="s">
        <v>4229</v>
      </c>
      <c r="C317" s="15">
        <v>852</v>
      </c>
      <c r="D317" s="11">
        <v>852</v>
      </c>
      <c r="E317" t="s">
        <v>80</v>
      </c>
      <c r="F317" t="s">
        <v>218</v>
      </c>
      <c r="G317" t="s">
        <v>87</v>
      </c>
      <c r="H317" t="s">
        <v>86</v>
      </c>
      <c r="I317" t="s">
        <v>88</v>
      </c>
      <c r="K317" t="s">
        <v>217</v>
      </c>
      <c r="L317" t="s">
        <v>3982</v>
      </c>
      <c r="M317" t="s">
        <v>90</v>
      </c>
      <c r="O317" t="s">
        <v>3979</v>
      </c>
      <c r="P317" t="s">
        <v>3980</v>
      </c>
    </row>
    <row r="318" spans="1:16" x14ac:dyDescent="0.3">
      <c r="A318">
        <v>320</v>
      </c>
      <c r="B318" t="s">
        <v>4230</v>
      </c>
      <c r="C318" s="15">
        <v>853</v>
      </c>
      <c r="D318" s="11">
        <v>853</v>
      </c>
      <c r="E318" t="s">
        <v>705</v>
      </c>
      <c r="F318" t="s">
        <v>218</v>
      </c>
      <c r="G318" t="s">
        <v>424</v>
      </c>
      <c r="H318" t="s">
        <v>86</v>
      </c>
      <c r="I318" t="s">
        <v>3270</v>
      </c>
      <c r="K318" t="s">
        <v>217</v>
      </c>
      <c r="L318" t="s">
        <v>3982</v>
      </c>
      <c r="M318" t="s">
        <v>90</v>
      </c>
      <c r="O318" t="s">
        <v>3979</v>
      </c>
      <c r="P318" t="s">
        <v>3980</v>
      </c>
    </row>
    <row r="319" spans="1:16" x14ac:dyDescent="0.3">
      <c r="A319">
        <v>321</v>
      </c>
      <c r="B319" t="s">
        <v>4231</v>
      </c>
      <c r="C319" s="15">
        <v>854</v>
      </c>
      <c r="D319" s="11">
        <v>854</v>
      </c>
      <c r="E319" t="s">
        <v>887</v>
      </c>
      <c r="F319" t="s">
        <v>3977</v>
      </c>
      <c r="G319" t="s">
        <v>424</v>
      </c>
      <c r="H319" t="s">
        <v>86</v>
      </c>
      <c r="I319" t="s">
        <v>2709</v>
      </c>
      <c r="K319" t="s">
        <v>217</v>
      </c>
      <c r="L319" t="s">
        <v>3982</v>
      </c>
      <c r="M319" t="s">
        <v>90</v>
      </c>
      <c r="O319" t="s">
        <v>3979</v>
      </c>
      <c r="P319" t="s">
        <v>3980</v>
      </c>
    </row>
    <row r="320" spans="1:16" x14ac:dyDescent="0.3">
      <c r="A320">
        <v>322</v>
      </c>
      <c r="B320" t="s">
        <v>4232</v>
      </c>
      <c r="C320" s="15">
        <v>855</v>
      </c>
      <c r="D320" s="11">
        <v>855</v>
      </c>
      <c r="E320" t="s">
        <v>887</v>
      </c>
      <c r="F320" t="s">
        <v>3977</v>
      </c>
      <c r="G320" t="s">
        <v>282</v>
      </c>
      <c r="H320" t="s">
        <v>56</v>
      </c>
      <c r="I320" t="s">
        <v>107</v>
      </c>
      <c r="K320" t="s">
        <v>140</v>
      </c>
      <c r="L320" t="s">
        <v>4056</v>
      </c>
      <c r="M320" t="s">
        <v>139</v>
      </c>
      <c r="O320" t="s">
        <v>3979</v>
      </c>
      <c r="P320" t="s">
        <v>3980</v>
      </c>
    </row>
    <row r="321" spans="1:16" x14ac:dyDescent="0.3">
      <c r="A321">
        <v>323</v>
      </c>
      <c r="B321" t="s">
        <v>4233</v>
      </c>
      <c r="C321" s="15">
        <v>858</v>
      </c>
      <c r="D321" s="11">
        <v>858</v>
      </c>
      <c r="E321" t="s">
        <v>887</v>
      </c>
      <c r="F321" t="s">
        <v>3977</v>
      </c>
      <c r="G321" t="s">
        <v>267</v>
      </c>
      <c r="H321" t="s">
        <v>266</v>
      </c>
      <c r="I321" t="s">
        <v>269</v>
      </c>
      <c r="K321" t="s">
        <v>210</v>
      </c>
      <c r="L321" t="s">
        <v>3981</v>
      </c>
      <c r="M321" t="s">
        <v>159</v>
      </c>
      <c r="O321" t="s">
        <v>3979</v>
      </c>
      <c r="P321" t="s">
        <v>3980</v>
      </c>
    </row>
    <row r="322" spans="1:16" x14ac:dyDescent="0.3">
      <c r="A322">
        <v>324</v>
      </c>
      <c r="B322" t="s">
        <v>4234</v>
      </c>
      <c r="C322" s="15">
        <v>860</v>
      </c>
      <c r="D322" s="11">
        <v>860</v>
      </c>
      <c r="E322" t="s">
        <v>887</v>
      </c>
      <c r="F322" t="s">
        <v>3977</v>
      </c>
      <c r="G322" t="s">
        <v>4147</v>
      </c>
      <c r="H322" t="s">
        <v>4148</v>
      </c>
      <c r="I322" t="s">
        <v>145</v>
      </c>
      <c r="K322" t="s">
        <v>140</v>
      </c>
      <c r="L322" t="s">
        <v>3978</v>
      </c>
      <c r="M322" t="s">
        <v>139</v>
      </c>
      <c r="O322" t="s">
        <v>3979</v>
      </c>
      <c r="P322" t="s">
        <v>3980</v>
      </c>
    </row>
    <row r="323" spans="1:16" x14ac:dyDescent="0.3">
      <c r="A323">
        <v>325</v>
      </c>
      <c r="B323" t="s">
        <v>4235</v>
      </c>
      <c r="C323" s="15">
        <v>861</v>
      </c>
      <c r="D323" s="11">
        <v>861</v>
      </c>
      <c r="E323" t="s">
        <v>887</v>
      </c>
      <c r="F323" t="s">
        <v>3977</v>
      </c>
      <c r="G323" t="s">
        <v>105</v>
      </c>
      <c r="H323" t="s">
        <v>104</v>
      </c>
      <c r="I323" t="s">
        <v>107</v>
      </c>
      <c r="K323" t="s">
        <v>109</v>
      </c>
      <c r="L323" t="s">
        <v>4001</v>
      </c>
      <c r="M323" t="s">
        <v>90</v>
      </c>
      <c r="O323" t="s">
        <v>3979</v>
      </c>
      <c r="P323" t="s">
        <v>3980</v>
      </c>
    </row>
    <row r="324" spans="1:16" x14ac:dyDescent="0.3">
      <c r="A324">
        <v>326</v>
      </c>
      <c r="B324" t="s">
        <v>4236</v>
      </c>
      <c r="C324" s="15">
        <v>862</v>
      </c>
      <c r="D324" s="11">
        <v>862</v>
      </c>
      <c r="E324" t="s">
        <v>183</v>
      </c>
      <c r="F324" t="s">
        <v>218</v>
      </c>
      <c r="G324" t="s">
        <v>69</v>
      </c>
      <c r="H324" t="s">
        <v>68</v>
      </c>
      <c r="K324" t="s">
        <v>70</v>
      </c>
      <c r="L324" t="s">
        <v>7057</v>
      </c>
      <c r="M324" t="s">
        <v>303</v>
      </c>
      <c r="O324" t="s">
        <v>3979</v>
      </c>
      <c r="P324" t="s">
        <v>3980</v>
      </c>
    </row>
    <row r="325" spans="1:16" x14ac:dyDescent="0.3">
      <c r="A325">
        <v>327</v>
      </c>
      <c r="B325" t="s">
        <v>4237</v>
      </c>
      <c r="C325" s="15">
        <v>865</v>
      </c>
      <c r="D325" s="11">
        <v>65</v>
      </c>
      <c r="E325" t="s">
        <v>887</v>
      </c>
      <c r="F325" t="s">
        <v>3977</v>
      </c>
      <c r="G325" t="s">
        <v>365</v>
      </c>
      <c r="H325" t="s">
        <v>56</v>
      </c>
      <c r="I325" t="s">
        <v>145</v>
      </c>
      <c r="K325" t="s">
        <v>367</v>
      </c>
      <c r="L325" t="s">
        <v>4056</v>
      </c>
      <c r="M325" t="s">
        <v>455</v>
      </c>
      <c r="O325" t="s">
        <v>3979</v>
      </c>
      <c r="P325" t="s">
        <v>3980</v>
      </c>
    </row>
    <row r="326" spans="1:16" x14ac:dyDescent="0.3">
      <c r="A326">
        <v>328</v>
      </c>
      <c r="B326" t="s">
        <v>4238</v>
      </c>
      <c r="C326" s="15">
        <v>866</v>
      </c>
      <c r="D326" s="11">
        <v>866</v>
      </c>
      <c r="E326" t="s">
        <v>887</v>
      </c>
      <c r="F326" t="s">
        <v>3977</v>
      </c>
      <c r="G326" t="s">
        <v>428</v>
      </c>
      <c r="H326" t="s">
        <v>410</v>
      </c>
      <c r="I326" t="s">
        <v>2760</v>
      </c>
      <c r="K326" t="s">
        <v>441</v>
      </c>
      <c r="L326" t="s">
        <v>4107</v>
      </c>
      <c r="M326" t="s">
        <v>48</v>
      </c>
      <c r="O326" t="s">
        <v>3979</v>
      </c>
      <c r="P326" t="s">
        <v>3980</v>
      </c>
    </row>
    <row r="327" spans="1:16" x14ac:dyDescent="0.3">
      <c r="A327">
        <v>329</v>
      </c>
      <c r="B327" t="s">
        <v>4239</v>
      </c>
      <c r="C327" s="15">
        <v>867</v>
      </c>
      <c r="D327" s="11">
        <v>867</v>
      </c>
      <c r="E327" t="s">
        <v>4240</v>
      </c>
      <c r="F327" t="s">
        <v>218</v>
      </c>
      <c r="G327" t="s">
        <v>2759</v>
      </c>
      <c r="H327" t="s">
        <v>2759</v>
      </c>
      <c r="J327" t="s">
        <v>4135</v>
      </c>
      <c r="K327" t="s">
        <v>140</v>
      </c>
      <c r="L327" t="s">
        <v>4153</v>
      </c>
      <c r="M327" t="s">
        <v>139</v>
      </c>
      <c r="O327" t="s">
        <v>3979</v>
      </c>
      <c r="P327" t="s">
        <v>3980</v>
      </c>
    </row>
    <row r="328" spans="1:16" x14ac:dyDescent="0.3">
      <c r="A328">
        <v>330</v>
      </c>
      <c r="B328" t="s">
        <v>1898</v>
      </c>
      <c r="C328" s="15">
        <v>868</v>
      </c>
      <c r="D328" s="11">
        <v>868</v>
      </c>
      <c r="E328" t="s">
        <v>887</v>
      </c>
      <c r="F328" t="s">
        <v>3977</v>
      </c>
      <c r="G328" t="s">
        <v>287</v>
      </c>
      <c r="H328" t="s">
        <v>41</v>
      </c>
      <c r="I328" t="s">
        <v>44</v>
      </c>
      <c r="K328" t="s">
        <v>682</v>
      </c>
      <c r="L328" t="s">
        <v>4024</v>
      </c>
      <c r="M328" t="s">
        <v>78</v>
      </c>
      <c r="O328" t="s">
        <v>3979</v>
      </c>
      <c r="P328" t="s">
        <v>3980</v>
      </c>
    </row>
    <row r="329" spans="1:16" x14ac:dyDescent="0.3">
      <c r="A329">
        <v>331</v>
      </c>
      <c r="B329" t="s">
        <v>4241</v>
      </c>
      <c r="C329" s="15">
        <v>869</v>
      </c>
      <c r="D329" s="11">
        <v>869</v>
      </c>
      <c r="E329" t="s">
        <v>183</v>
      </c>
      <c r="F329" t="s">
        <v>218</v>
      </c>
      <c r="G329" t="s">
        <v>4220</v>
      </c>
      <c r="H329" t="s">
        <v>4221</v>
      </c>
      <c r="K329" t="s">
        <v>441</v>
      </c>
      <c r="L329" t="s">
        <v>4222</v>
      </c>
      <c r="M329" t="s">
        <v>48</v>
      </c>
      <c r="O329" t="s">
        <v>3979</v>
      </c>
      <c r="P329" t="s">
        <v>3980</v>
      </c>
    </row>
    <row r="330" spans="1:16" x14ac:dyDescent="0.3">
      <c r="A330">
        <v>332</v>
      </c>
      <c r="B330" t="s">
        <v>4242</v>
      </c>
      <c r="C330" s="15">
        <v>870</v>
      </c>
      <c r="D330" s="11">
        <v>870</v>
      </c>
      <c r="E330" t="s">
        <v>183</v>
      </c>
      <c r="F330" t="s">
        <v>218</v>
      </c>
      <c r="G330" t="s">
        <v>4220</v>
      </c>
      <c r="H330" t="s">
        <v>4221</v>
      </c>
      <c r="K330" t="s">
        <v>441</v>
      </c>
      <c r="L330" t="s">
        <v>4222</v>
      </c>
      <c r="M330" t="s">
        <v>48</v>
      </c>
      <c r="O330" t="s">
        <v>3979</v>
      </c>
      <c r="P330" t="s">
        <v>3980</v>
      </c>
    </row>
    <row r="331" spans="1:16" x14ac:dyDescent="0.3">
      <c r="A331">
        <v>333</v>
      </c>
      <c r="B331" t="s">
        <v>4243</v>
      </c>
      <c r="C331" s="15">
        <v>871</v>
      </c>
      <c r="D331" s="11">
        <v>871</v>
      </c>
      <c r="E331" t="s">
        <v>183</v>
      </c>
      <c r="F331" t="s">
        <v>218</v>
      </c>
      <c r="G331" t="s">
        <v>4220</v>
      </c>
      <c r="H331" t="s">
        <v>4221</v>
      </c>
      <c r="K331" t="s">
        <v>441</v>
      </c>
      <c r="L331" t="s">
        <v>4222</v>
      </c>
      <c r="M331" t="s">
        <v>48</v>
      </c>
      <c r="O331" t="s">
        <v>3979</v>
      </c>
      <c r="P331" t="s">
        <v>3980</v>
      </c>
    </row>
    <row r="332" spans="1:16" x14ac:dyDescent="0.3">
      <c r="A332">
        <v>334</v>
      </c>
      <c r="B332" t="s">
        <v>4244</v>
      </c>
      <c r="C332" s="15">
        <v>872</v>
      </c>
      <c r="D332" s="11">
        <v>872</v>
      </c>
      <c r="E332" t="s">
        <v>887</v>
      </c>
      <c r="F332" t="s">
        <v>3977</v>
      </c>
      <c r="G332" t="s">
        <v>87</v>
      </c>
      <c r="H332" t="s">
        <v>86</v>
      </c>
      <c r="I332" t="s">
        <v>2709</v>
      </c>
      <c r="K332" t="s">
        <v>211</v>
      </c>
      <c r="L332" t="s">
        <v>3982</v>
      </c>
      <c r="M332" t="s">
        <v>48</v>
      </c>
      <c r="O332" t="s">
        <v>3979</v>
      </c>
      <c r="P332" t="s">
        <v>3980</v>
      </c>
    </row>
    <row r="333" spans="1:16" x14ac:dyDescent="0.3">
      <c r="A333">
        <v>335</v>
      </c>
      <c r="B333" t="s">
        <v>4245</v>
      </c>
      <c r="C333" s="15">
        <v>876</v>
      </c>
      <c r="D333" s="11">
        <v>876</v>
      </c>
      <c r="E333" t="s">
        <v>887</v>
      </c>
      <c r="F333" t="s">
        <v>3977</v>
      </c>
      <c r="G333" t="s">
        <v>117</v>
      </c>
      <c r="H333" t="s">
        <v>193</v>
      </c>
      <c r="I333" t="s">
        <v>2760</v>
      </c>
      <c r="K333" t="s">
        <v>140</v>
      </c>
      <c r="L333" t="s">
        <v>4112</v>
      </c>
      <c r="M333" t="s">
        <v>139</v>
      </c>
      <c r="O333" t="s">
        <v>3979</v>
      </c>
      <c r="P333" t="s">
        <v>3980</v>
      </c>
    </row>
    <row r="334" spans="1:16" x14ac:dyDescent="0.3">
      <c r="A334">
        <v>336</v>
      </c>
      <c r="B334" t="s">
        <v>4246</v>
      </c>
      <c r="C334" s="15">
        <v>877</v>
      </c>
      <c r="D334" s="11">
        <v>877</v>
      </c>
      <c r="E334" t="s">
        <v>887</v>
      </c>
      <c r="F334" t="s">
        <v>3977</v>
      </c>
      <c r="G334" t="s">
        <v>117</v>
      </c>
      <c r="H334" t="s">
        <v>193</v>
      </c>
      <c r="I334" t="s">
        <v>2760</v>
      </c>
      <c r="K334" t="s">
        <v>140</v>
      </c>
      <c r="L334" t="s">
        <v>4112</v>
      </c>
      <c r="M334" t="s">
        <v>139</v>
      </c>
      <c r="O334" t="s">
        <v>3979</v>
      </c>
      <c r="P334" t="s">
        <v>3980</v>
      </c>
    </row>
    <row r="335" spans="1:16" x14ac:dyDescent="0.3">
      <c r="A335">
        <v>337</v>
      </c>
      <c r="B335" t="s">
        <v>1339</v>
      </c>
      <c r="C335" s="15">
        <v>879</v>
      </c>
      <c r="D335" s="11">
        <v>879</v>
      </c>
      <c r="E335" t="s">
        <v>887</v>
      </c>
      <c r="F335" t="s">
        <v>3977</v>
      </c>
      <c r="G335" t="s">
        <v>225</v>
      </c>
      <c r="H335" t="s">
        <v>41</v>
      </c>
      <c r="I335" t="s">
        <v>44</v>
      </c>
      <c r="K335" t="s">
        <v>394</v>
      </c>
      <c r="L335" t="s">
        <v>4024</v>
      </c>
      <c r="M335" t="s">
        <v>78</v>
      </c>
      <c r="O335" t="s">
        <v>3979</v>
      </c>
      <c r="P335" t="s">
        <v>3980</v>
      </c>
    </row>
    <row r="336" spans="1:16" x14ac:dyDescent="0.3">
      <c r="A336">
        <v>338</v>
      </c>
      <c r="B336" t="s">
        <v>811</v>
      </c>
      <c r="C336" s="15">
        <v>880</v>
      </c>
      <c r="D336" s="11">
        <v>880</v>
      </c>
      <c r="E336" t="s">
        <v>887</v>
      </c>
      <c r="F336" t="s">
        <v>3977</v>
      </c>
      <c r="G336" t="s">
        <v>87</v>
      </c>
      <c r="H336" t="s">
        <v>86</v>
      </c>
      <c r="I336" t="s">
        <v>2709</v>
      </c>
      <c r="K336" t="s">
        <v>91</v>
      </c>
      <c r="L336" t="s">
        <v>3982</v>
      </c>
      <c r="M336" t="s">
        <v>90</v>
      </c>
      <c r="O336" t="s">
        <v>3979</v>
      </c>
      <c r="P336" t="s">
        <v>3980</v>
      </c>
    </row>
    <row r="337" spans="1:16" x14ac:dyDescent="0.3">
      <c r="A337">
        <v>339</v>
      </c>
      <c r="B337" t="s">
        <v>1673</v>
      </c>
      <c r="C337" s="15">
        <v>881</v>
      </c>
      <c r="D337" s="11">
        <v>881</v>
      </c>
      <c r="E337" t="s">
        <v>887</v>
      </c>
      <c r="F337" t="s">
        <v>3977</v>
      </c>
      <c r="G337" t="s">
        <v>87</v>
      </c>
      <c r="H337" t="s">
        <v>86</v>
      </c>
      <c r="I337" t="s">
        <v>262</v>
      </c>
      <c r="K337" t="s">
        <v>91</v>
      </c>
      <c r="L337" t="s">
        <v>3982</v>
      </c>
      <c r="M337" t="s">
        <v>90</v>
      </c>
      <c r="O337" t="s">
        <v>3979</v>
      </c>
      <c r="P337" t="s">
        <v>3980</v>
      </c>
    </row>
    <row r="338" spans="1:16" x14ac:dyDescent="0.3">
      <c r="A338">
        <v>340</v>
      </c>
      <c r="B338" t="s">
        <v>4247</v>
      </c>
      <c r="C338" s="15">
        <v>883</v>
      </c>
      <c r="D338" s="11">
        <v>883</v>
      </c>
      <c r="E338" t="s">
        <v>887</v>
      </c>
      <c r="F338" t="s">
        <v>3977</v>
      </c>
      <c r="G338" t="s">
        <v>104</v>
      </c>
      <c r="H338" t="s">
        <v>104</v>
      </c>
      <c r="I338" t="s">
        <v>107</v>
      </c>
      <c r="K338" t="s">
        <v>109</v>
      </c>
      <c r="L338" t="s">
        <v>4001</v>
      </c>
      <c r="M338" t="s">
        <v>90</v>
      </c>
      <c r="O338" t="s">
        <v>3979</v>
      </c>
      <c r="P338" t="s">
        <v>3980</v>
      </c>
    </row>
    <row r="339" spans="1:16" x14ac:dyDescent="0.3">
      <c r="A339">
        <v>341</v>
      </c>
      <c r="B339" t="s">
        <v>4248</v>
      </c>
      <c r="C339" s="15">
        <v>884</v>
      </c>
      <c r="D339" s="11">
        <v>884</v>
      </c>
      <c r="E339" t="s">
        <v>1099</v>
      </c>
      <c r="F339" t="s">
        <v>218</v>
      </c>
      <c r="G339" t="s">
        <v>428</v>
      </c>
      <c r="H339" t="s">
        <v>410</v>
      </c>
      <c r="K339" t="s">
        <v>1040</v>
      </c>
      <c r="L339" t="s">
        <v>4123</v>
      </c>
      <c r="M339" t="s">
        <v>78</v>
      </c>
      <c r="O339" t="s">
        <v>3979</v>
      </c>
      <c r="P339" t="s">
        <v>3980</v>
      </c>
    </row>
    <row r="340" spans="1:16" x14ac:dyDescent="0.3">
      <c r="A340">
        <v>342</v>
      </c>
      <c r="B340" t="s">
        <v>4249</v>
      </c>
      <c r="C340" s="15">
        <v>885</v>
      </c>
      <c r="D340" s="11">
        <v>885</v>
      </c>
      <c r="E340" t="s">
        <v>4250</v>
      </c>
      <c r="F340" t="s">
        <v>218</v>
      </c>
      <c r="G340" t="s">
        <v>4251</v>
      </c>
      <c r="H340" t="s">
        <v>2759</v>
      </c>
      <c r="J340" t="s">
        <v>4135</v>
      </c>
      <c r="K340" t="s">
        <v>140</v>
      </c>
      <c r="L340" t="s">
        <v>4153</v>
      </c>
      <c r="M340" t="s">
        <v>139</v>
      </c>
      <c r="O340" t="s">
        <v>3979</v>
      </c>
      <c r="P340" t="s">
        <v>3980</v>
      </c>
    </row>
    <row r="341" spans="1:16" x14ac:dyDescent="0.3">
      <c r="A341">
        <v>343</v>
      </c>
      <c r="B341" t="s">
        <v>4252</v>
      </c>
      <c r="C341" s="15">
        <v>886</v>
      </c>
      <c r="D341" s="11">
        <v>886</v>
      </c>
      <c r="E341" t="s">
        <v>887</v>
      </c>
      <c r="F341" t="s">
        <v>3977</v>
      </c>
      <c r="G341" t="s">
        <v>255</v>
      </c>
      <c r="H341" t="s">
        <v>86</v>
      </c>
      <c r="I341" t="s">
        <v>2709</v>
      </c>
      <c r="K341" t="s">
        <v>98</v>
      </c>
      <c r="L341" t="s">
        <v>3982</v>
      </c>
      <c r="M341" t="s">
        <v>90</v>
      </c>
      <c r="O341" t="s">
        <v>3979</v>
      </c>
      <c r="P341" t="s">
        <v>3980</v>
      </c>
    </row>
    <row r="342" spans="1:16" x14ac:dyDescent="0.3">
      <c r="A342">
        <v>344</v>
      </c>
      <c r="B342" t="s">
        <v>1797</v>
      </c>
      <c r="C342" s="15">
        <v>887</v>
      </c>
      <c r="D342" s="11">
        <v>887</v>
      </c>
      <c r="E342" t="s">
        <v>6616</v>
      </c>
      <c r="F342" t="s">
        <v>218</v>
      </c>
      <c r="G342" t="s">
        <v>2551</v>
      </c>
      <c r="H342" t="s">
        <v>7056</v>
      </c>
      <c r="I342" t="s">
        <v>2551</v>
      </c>
      <c r="K342" t="s">
        <v>79</v>
      </c>
      <c r="L342" t="s">
        <v>78</v>
      </c>
      <c r="M342" t="s">
        <v>78</v>
      </c>
      <c r="O342" t="s">
        <v>3979</v>
      </c>
      <c r="P342" t="s">
        <v>3980</v>
      </c>
    </row>
    <row r="343" spans="1:16" x14ac:dyDescent="0.3">
      <c r="A343">
        <v>345</v>
      </c>
      <c r="B343" t="s">
        <v>4253</v>
      </c>
      <c r="C343" s="15">
        <v>889</v>
      </c>
      <c r="D343" s="11">
        <v>889</v>
      </c>
      <c r="E343" t="s">
        <v>887</v>
      </c>
      <c r="F343" t="s">
        <v>3977</v>
      </c>
      <c r="G343" t="s">
        <v>287</v>
      </c>
      <c r="H343" t="s">
        <v>41</v>
      </c>
      <c r="I343" t="s">
        <v>44</v>
      </c>
      <c r="K343" t="s">
        <v>682</v>
      </c>
      <c r="L343" t="s">
        <v>4024</v>
      </c>
      <c r="M343" t="s">
        <v>78</v>
      </c>
      <c r="O343" t="s">
        <v>3979</v>
      </c>
      <c r="P343" t="s">
        <v>3980</v>
      </c>
    </row>
    <row r="344" spans="1:16" x14ac:dyDescent="0.3">
      <c r="A344">
        <v>346</v>
      </c>
      <c r="B344" t="s">
        <v>1007</v>
      </c>
      <c r="C344" s="15">
        <v>890</v>
      </c>
      <c r="D344" s="11">
        <v>890</v>
      </c>
      <c r="E344" t="s">
        <v>887</v>
      </c>
      <c r="F344" t="s">
        <v>3977</v>
      </c>
      <c r="G344" t="s">
        <v>341</v>
      </c>
      <c r="H344" t="s">
        <v>86</v>
      </c>
      <c r="I344" t="s">
        <v>2709</v>
      </c>
      <c r="K344" t="s">
        <v>3987</v>
      </c>
      <c r="L344" t="s">
        <v>3982</v>
      </c>
      <c r="M344" t="s">
        <v>90</v>
      </c>
      <c r="O344" t="s">
        <v>3979</v>
      </c>
      <c r="P344" t="s">
        <v>3980</v>
      </c>
    </row>
    <row r="345" spans="1:16" x14ac:dyDescent="0.3">
      <c r="A345">
        <v>347</v>
      </c>
      <c r="B345" t="s">
        <v>4254</v>
      </c>
      <c r="C345" s="15">
        <v>891</v>
      </c>
      <c r="D345" s="11">
        <v>891</v>
      </c>
      <c r="E345" t="s">
        <v>183</v>
      </c>
      <c r="F345" t="s">
        <v>218</v>
      </c>
      <c r="G345" t="s">
        <v>428</v>
      </c>
      <c r="H345" t="s">
        <v>410</v>
      </c>
      <c r="I345" t="s">
        <v>428</v>
      </c>
      <c r="K345" t="s">
        <v>1040</v>
      </c>
      <c r="L345" t="s">
        <v>4123</v>
      </c>
      <c r="M345" t="s">
        <v>159</v>
      </c>
      <c r="O345" t="s">
        <v>3979</v>
      </c>
      <c r="P345" t="s">
        <v>3980</v>
      </c>
    </row>
    <row r="346" spans="1:16" x14ac:dyDescent="0.3">
      <c r="A346">
        <v>348</v>
      </c>
      <c r="B346" t="s">
        <v>834</v>
      </c>
      <c r="C346" s="15">
        <v>893</v>
      </c>
      <c r="D346" s="11">
        <v>893</v>
      </c>
      <c r="E346" t="s">
        <v>887</v>
      </c>
      <c r="F346" t="s">
        <v>3977</v>
      </c>
      <c r="G346" t="s">
        <v>209</v>
      </c>
      <c r="H346" t="s">
        <v>7923</v>
      </c>
      <c r="I346" t="s">
        <v>2760</v>
      </c>
      <c r="K346" t="s">
        <v>160</v>
      </c>
      <c r="L346" t="s">
        <v>7057</v>
      </c>
      <c r="M346" t="s">
        <v>159</v>
      </c>
      <c r="O346" t="s">
        <v>3979</v>
      </c>
      <c r="P346" t="s">
        <v>3980</v>
      </c>
    </row>
    <row r="347" spans="1:16" x14ac:dyDescent="0.3">
      <c r="A347">
        <v>349</v>
      </c>
      <c r="B347" t="s">
        <v>4255</v>
      </c>
      <c r="C347" s="15">
        <v>894</v>
      </c>
      <c r="D347" s="11">
        <v>894</v>
      </c>
      <c r="E347" t="s">
        <v>183</v>
      </c>
      <c r="F347" t="s">
        <v>218</v>
      </c>
      <c r="G347" t="s">
        <v>4220</v>
      </c>
      <c r="H347" t="s">
        <v>4221</v>
      </c>
      <c r="K347" t="s">
        <v>140</v>
      </c>
      <c r="L347" t="s">
        <v>4222</v>
      </c>
      <c r="M347" t="s">
        <v>4222</v>
      </c>
      <c r="O347" t="s">
        <v>3979</v>
      </c>
      <c r="P347" t="s">
        <v>3980</v>
      </c>
    </row>
    <row r="348" spans="1:16" x14ac:dyDescent="0.3">
      <c r="A348">
        <v>350</v>
      </c>
      <c r="B348" t="s">
        <v>4256</v>
      </c>
      <c r="C348" s="15">
        <v>896</v>
      </c>
      <c r="D348" s="11">
        <v>896</v>
      </c>
      <c r="E348" t="s">
        <v>6616</v>
      </c>
      <c r="F348" t="s">
        <v>218</v>
      </c>
      <c r="G348" t="s">
        <v>4257</v>
      </c>
      <c r="H348" t="s">
        <v>7056</v>
      </c>
      <c r="I348" t="s">
        <v>4257</v>
      </c>
      <c r="J348" t="s">
        <v>4135</v>
      </c>
      <c r="K348" t="s">
        <v>394</v>
      </c>
      <c r="L348" t="s">
        <v>78</v>
      </c>
      <c r="M348" t="s">
        <v>78</v>
      </c>
      <c r="O348" t="s">
        <v>3979</v>
      </c>
      <c r="P348" t="s">
        <v>3980</v>
      </c>
    </row>
    <row r="349" spans="1:16" x14ac:dyDescent="0.3">
      <c r="A349">
        <v>351</v>
      </c>
      <c r="B349" t="s">
        <v>4258</v>
      </c>
      <c r="C349" s="15">
        <v>897</v>
      </c>
      <c r="D349" s="11">
        <v>897</v>
      </c>
      <c r="E349" t="s">
        <v>6616</v>
      </c>
      <c r="F349" t="s">
        <v>218</v>
      </c>
      <c r="G349" t="s">
        <v>4257</v>
      </c>
      <c r="H349" t="s">
        <v>7056</v>
      </c>
      <c r="I349" t="s">
        <v>4257</v>
      </c>
      <c r="J349" t="s">
        <v>4135</v>
      </c>
      <c r="K349" t="s">
        <v>394</v>
      </c>
      <c r="L349" t="s">
        <v>78</v>
      </c>
      <c r="M349" t="s">
        <v>78</v>
      </c>
      <c r="O349" t="s">
        <v>3979</v>
      </c>
      <c r="P349" t="s">
        <v>3980</v>
      </c>
    </row>
    <row r="350" spans="1:16" x14ac:dyDescent="0.3">
      <c r="A350">
        <v>352</v>
      </c>
      <c r="B350" t="s">
        <v>4259</v>
      </c>
      <c r="C350" s="15">
        <v>898</v>
      </c>
      <c r="D350" s="11">
        <v>898</v>
      </c>
      <c r="E350" t="s">
        <v>6616</v>
      </c>
      <c r="F350" t="s">
        <v>218</v>
      </c>
      <c r="G350" t="s">
        <v>4257</v>
      </c>
      <c r="H350" t="s">
        <v>7056</v>
      </c>
      <c r="I350" t="s">
        <v>4257</v>
      </c>
      <c r="J350" t="s">
        <v>4135</v>
      </c>
      <c r="K350" t="s">
        <v>394</v>
      </c>
      <c r="L350" t="s">
        <v>78</v>
      </c>
      <c r="M350" t="s">
        <v>78</v>
      </c>
      <c r="O350" t="s">
        <v>3979</v>
      </c>
      <c r="P350" t="s">
        <v>3980</v>
      </c>
    </row>
    <row r="351" spans="1:16" x14ac:dyDescent="0.3">
      <c r="A351">
        <v>353</v>
      </c>
      <c r="B351" t="s">
        <v>4260</v>
      </c>
      <c r="C351" s="15">
        <v>899</v>
      </c>
      <c r="D351" s="11">
        <v>899</v>
      </c>
      <c r="E351" t="s">
        <v>6616</v>
      </c>
      <c r="F351" t="s">
        <v>218</v>
      </c>
      <c r="G351" t="s">
        <v>2506</v>
      </c>
      <c r="H351" t="s">
        <v>7056</v>
      </c>
      <c r="I351" t="s">
        <v>2506</v>
      </c>
      <c r="J351" t="s">
        <v>4135</v>
      </c>
      <c r="K351" t="s">
        <v>394</v>
      </c>
      <c r="L351" t="s">
        <v>78</v>
      </c>
      <c r="M351" t="s">
        <v>78</v>
      </c>
      <c r="O351" t="s">
        <v>3979</v>
      </c>
      <c r="P351" t="s">
        <v>3980</v>
      </c>
    </row>
    <row r="352" spans="1:16" x14ac:dyDescent="0.3">
      <c r="A352">
        <v>354</v>
      </c>
      <c r="B352" t="s">
        <v>4261</v>
      </c>
      <c r="C352" s="15">
        <v>900</v>
      </c>
      <c r="D352" s="11">
        <v>900</v>
      </c>
      <c r="E352" t="s">
        <v>183</v>
      </c>
      <c r="F352" t="s">
        <v>218</v>
      </c>
      <c r="G352" t="s">
        <v>157</v>
      </c>
      <c r="H352" t="s">
        <v>68</v>
      </c>
      <c r="K352" t="s">
        <v>160</v>
      </c>
      <c r="L352" t="s">
        <v>7057</v>
      </c>
      <c r="M352" t="s">
        <v>4104</v>
      </c>
      <c r="O352" t="s">
        <v>3979</v>
      </c>
      <c r="P352" t="s">
        <v>3980</v>
      </c>
    </row>
    <row r="353" spans="1:16" x14ac:dyDescent="0.3">
      <c r="A353">
        <v>355</v>
      </c>
      <c r="B353" t="s">
        <v>4262</v>
      </c>
      <c r="C353" s="15">
        <v>903</v>
      </c>
      <c r="D353" s="11">
        <v>903</v>
      </c>
      <c r="E353" t="s">
        <v>183</v>
      </c>
      <c r="F353" t="s">
        <v>218</v>
      </c>
      <c r="G353" t="s">
        <v>4220</v>
      </c>
      <c r="H353" t="s">
        <v>4221</v>
      </c>
      <c r="K353" t="s">
        <v>70</v>
      </c>
      <c r="L353" t="s">
        <v>4222</v>
      </c>
      <c r="M353" t="s">
        <v>4222</v>
      </c>
      <c r="O353" t="s">
        <v>3979</v>
      </c>
      <c r="P353" t="s">
        <v>3980</v>
      </c>
    </row>
    <row r="354" spans="1:16" x14ac:dyDescent="0.3">
      <c r="A354">
        <v>356</v>
      </c>
      <c r="B354" t="s">
        <v>4263</v>
      </c>
      <c r="C354" s="15">
        <v>908</v>
      </c>
      <c r="D354" s="11">
        <v>908</v>
      </c>
      <c r="E354" t="s">
        <v>183</v>
      </c>
      <c r="F354" t="s">
        <v>218</v>
      </c>
      <c r="G354" t="s">
        <v>4264</v>
      </c>
      <c r="H354" t="s">
        <v>116</v>
      </c>
      <c r="J354" t="s">
        <v>4135</v>
      </c>
      <c r="K354" t="s">
        <v>140</v>
      </c>
      <c r="L354" t="s">
        <v>4153</v>
      </c>
      <c r="M354" t="s">
        <v>4153</v>
      </c>
      <c r="O354" t="s">
        <v>3979</v>
      </c>
      <c r="P354" t="s">
        <v>3980</v>
      </c>
    </row>
    <row r="355" spans="1:16" x14ac:dyDescent="0.3">
      <c r="A355">
        <v>357</v>
      </c>
      <c r="B355" t="s">
        <v>4265</v>
      </c>
      <c r="C355" s="15">
        <v>910</v>
      </c>
      <c r="D355" s="11">
        <v>910</v>
      </c>
      <c r="E355" t="s">
        <v>887</v>
      </c>
      <c r="F355" t="s">
        <v>3977</v>
      </c>
      <c r="G355" t="s">
        <v>4266</v>
      </c>
      <c r="H355" t="s">
        <v>68</v>
      </c>
      <c r="I355" t="s">
        <v>2760</v>
      </c>
      <c r="K355" t="s">
        <v>367</v>
      </c>
      <c r="L355" t="s">
        <v>7057</v>
      </c>
      <c r="M355" t="s">
        <v>4104</v>
      </c>
      <c r="O355" t="s">
        <v>3979</v>
      </c>
      <c r="P355" t="s">
        <v>3980</v>
      </c>
    </row>
    <row r="356" spans="1:16" x14ac:dyDescent="0.3">
      <c r="A356">
        <v>358</v>
      </c>
      <c r="B356" t="s">
        <v>4267</v>
      </c>
      <c r="C356" s="15">
        <v>911</v>
      </c>
      <c r="D356" s="11">
        <v>911</v>
      </c>
      <c r="E356" t="s">
        <v>887</v>
      </c>
      <c r="F356" t="s">
        <v>3977</v>
      </c>
      <c r="G356" t="s">
        <v>563</v>
      </c>
      <c r="H356" t="s">
        <v>410</v>
      </c>
      <c r="I356" t="s">
        <v>2760</v>
      </c>
      <c r="K356" t="s">
        <v>394</v>
      </c>
      <c r="L356" t="s">
        <v>4123</v>
      </c>
      <c r="M356" t="s">
        <v>4107</v>
      </c>
      <c r="O356" t="s">
        <v>3979</v>
      </c>
      <c r="P356" t="s">
        <v>3980</v>
      </c>
    </row>
    <row r="357" spans="1:16" x14ac:dyDescent="0.3">
      <c r="A357">
        <v>359</v>
      </c>
      <c r="B357" t="s">
        <v>4268</v>
      </c>
      <c r="C357" s="15">
        <v>912</v>
      </c>
      <c r="D357" s="11">
        <v>912</v>
      </c>
      <c r="E357" t="s">
        <v>887</v>
      </c>
      <c r="F357" t="s">
        <v>3977</v>
      </c>
      <c r="G357" t="s">
        <v>563</v>
      </c>
      <c r="H357" t="s">
        <v>410</v>
      </c>
      <c r="I357" t="s">
        <v>2760</v>
      </c>
      <c r="K357" t="s">
        <v>394</v>
      </c>
      <c r="L357" t="s">
        <v>4123</v>
      </c>
      <c r="M357" t="s">
        <v>4107</v>
      </c>
      <c r="O357" t="s">
        <v>3979</v>
      </c>
      <c r="P357" t="s">
        <v>3980</v>
      </c>
    </row>
    <row r="358" spans="1:16" x14ac:dyDescent="0.3">
      <c r="A358">
        <v>360</v>
      </c>
      <c r="B358" t="s">
        <v>4269</v>
      </c>
      <c r="C358" s="15">
        <v>913</v>
      </c>
      <c r="D358" s="11">
        <v>913</v>
      </c>
      <c r="E358" t="s">
        <v>183</v>
      </c>
      <c r="F358" t="s">
        <v>218</v>
      </c>
      <c r="G358" t="s">
        <v>4270</v>
      </c>
      <c r="H358" t="s">
        <v>7056</v>
      </c>
      <c r="I358" t="s">
        <v>4270</v>
      </c>
      <c r="K358" t="s">
        <v>394</v>
      </c>
      <c r="L358" t="s">
        <v>78</v>
      </c>
      <c r="M358" t="s">
        <v>78</v>
      </c>
      <c r="O358" t="s">
        <v>3979</v>
      </c>
      <c r="P358" t="s">
        <v>3980</v>
      </c>
    </row>
    <row r="359" spans="1:16" x14ac:dyDescent="0.3">
      <c r="A359">
        <v>361</v>
      </c>
      <c r="B359" t="s">
        <v>711</v>
      </c>
      <c r="C359" s="15">
        <v>914</v>
      </c>
      <c r="D359" s="11">
        <v>914</v>
      </c>
      <c r="E359" t="s">
        <v>887</v>
      </c>
      <c r="F359" t="s">
        <v>3977</v>
      </c>
      <c r="G359" t="s">
        <v>424</v>
      </c>
      <c r="H359" t="s">
        <v>86</v>
      </c>
      <c r="I359" t="s">
        <v>2709</v>
      </c>
      <c r="K359" t="s">
        <v>217</v>
      </c>
      <c r="L359" t="s">
        <v>3982</v>
      </c>
      <c r="M359" t="s">
        <v>48</v>
      </c>
      <c r="O359" t="s">
        <v>3979</v>
      </c>
      <c r="P359" t="s">
        <v>3980</v>
      </c>
    </row>
    <row r="360" spans="1:16" x14ac:dyDescent="0.3">
      <c r="A360">
        <v>362</v>
      </c>
      <c r="B360" t="s">
        <v>1118</v>
      </c>
      <c r="C360" s="15">
        <v>915</v>
      </c>
      <c r="D360" s="11">
        <v>915</v>
      </c>
      <c r="E360" t="s">
        <v>887</v>
      </c>
      <c r="F360" t="s">
        <v>3977</v>
      </c>
      <c r="G360" t="s">
        <v>341</v>
      </c>
      <c r="H360" t="s">
        <v>86</v>
      </c>
      <c r="I360" t="s">
        <v>2709</v>
      </c>
      <c r="K360" t="s">
        <v>211</v>
      </c>
      <c r="L360" t="s">
        <v>3982</v>
      </c>
      <c r="M360" t="s">
        <v>3982</v>
      </c>
      <c r="O360" t="s">
        <v>3979</v>
      </c>
      <c r="P360" t="s">
        <v>3980</v>
      </c>
    </row>
    <row r="361" spans="1:16" x14ac:dyDescent="0.3">
      <c r="A361">
        <v>363</v>
      </c>
      <c r="B361" t="s">
        <v>789</v>
      </c>
      <c r="C361" s="15">
        <v>917</v>
      </c>
      <c r="D361" s="11">
        <v>917</v>
      </c>
      <c r="E361" t="s">
        <v>705</v>
      </c>
      <c r="F361" t="s">
        <v>218</v>
      </c>
      <c r="G361" t="s">
        <v>424</v>
      </c>
      <c r="H361" t="s">
        <v>86</v>
      </c>
      <c r="I361" t="s">
        <v>3270</v>
      </c>
      <c r="K361" t="s">
        <v>217</v>
      </c>
      <c r="L361" t="s">
        <v>3982</v>
      </c>
      <c r="M361" t="s">
        <v>3982</v>
      </c>
      <c r="O361" t="s">
        <v>3979</v>
      </c>
      <c r="P361" t="s">
        <v>3980</v>
      </c>
    </row>
    <row r="362" spans="1:16" x14ac:dyDescent="0.3">
      <c r="A362">
        <v>364</v>
      </c>
      <c r="B362" t="s">
        <v>4271</v>
      </c>
      <c r="C362" s="15">
        <v>918</v>
      </c>
      <c r="D362" s="11">
        <v>918</v>
      </c>
      <c r="E362" t="s">
        <v>705</v>
      </c>
      <c r="F362" t="s">
        <v>218</v>
      </c>
      <c r="G362" t="s">
        <v>424</v>
      </c>
      <c r="H362" t="s">
        <v>86</v>
      </c>
      <c r="I362" t="s">
        <v>3270</v>
      </c>
      <c r="K362" t="s">
        <v>217</v>
      </c>
      <c r="L362" t="s">
        <v>3982</v>
      </c>
      <c r="M362" t="s">
        <v>3982</v>
      </c>
      <c r="O362" t="s">
        <v>3979</v>
      </c>
      <c r="P362" t="s">
        <v>3980</v>
      </c>
    </row>
    <row r="363" spans="1:16" x14ac:dyDescent="0.3">
      <c r="A363">
        <v>365</v>
      </c>
      <c r="B363" t="s">
        <v>664</v>
      </c>
      <c r="C363" s="15">
        <v>919</v>
      </c>
      <c r="D363" s="11">
        <v>919</v>
      </c>
      <c r="E363" t="s">
        <v>887</v>
      </c>
      <c r="F363" t="s">
        <v>3977</v>
      </c>
      <c r="G363" t="s">
        <v>234</v>
      </c>
      <c r="H363" t="s">
        <v>41</v>
      </c>
      <c r="I363" t="s">
        <v>44</v>
      </c>
      <c r="K363" t="s">
        <v>79</v>
      </c>
      <c r="L363" t="s">
        <v>4024</v>
      </c>
      <c r="M363" t="s">
        <v>4024</v>
      </c>
      <c r="O363" t="s">
        <v>3979</v>
      </c>
      <c r="P363" t="s">
        <v>3980</v>
      </c>
    </row>
    <row r="364" spans="1:16" x14ac:dyDescent="0.3">
      <c r="A364">
        <v>366</v>
      </c>
      <c r="B364" t="s">
        <v>4272</v>
      </c>
      <c r="C364" s="15">
        <v>920</v>
      </c>
      <c r="D364" s="11">
        <v>920</v>
      </c>
      <c r="E364" t="s">
        <v>80</v>
      </c>
      <c r="F364" t="s">
        <v>218</v>
      </c>
      <c r="G364" t="s">
        <v>87</v>
      </c>
      <c r="H364" t="s">
        <v>86</v>
      </c>
      <c r="I364" t="s">
        <v>88</v>
      </c>
      <c r="K364" t="s">
        <v>441</v>
      </c>
      <c r="L364" t="s">
        <v>3982</v>
      </c>
      <c r="M364" t="s">
        <v>3982</v>
      </c>
      <c r="O364" t="s">
        <v>3979</v>
      </c>
      <c r="P364" t="s">
        <v>3980</v>
      </c>
    </row>
    <row r="365" spans="1:16" x14ac:dyDescent="0.3">
      <c r="A365">
        <v>367</v>
      </c>
      <c r="B365" t="s">
        <v>1108</v>
      </c>
      <c r="C365" s="15">
        <v>921</v>
      </c>
      <c r="D365" s="11">
        <v>921</v>
      </c>
      <c r="E365" t="s">
        <v>887</v>
      </c>
      <c r="F365" t="s">
        <v>3977</v>
      </c>
      <c r="G365" t="s">
        <v>126</v>
      </c>
      <c r="H365" t="s">
        <v>125</v>
      </c>
      <c r="I365" t="s">
        <v>107</v>
      </c>
      <c r="K365" t="s">
        <v>128</v>
      </c>
      <c r="L365" t="s">
        <v>4401</v>
      </c>
      <c r="M365" t="s">
        <v>3978</v>
      </c>
      <c r="O365" t="s">
        <v>3979</v>
      </c>
      <c r="P365" t="s">
        <v>3980</v>
      </c>
    </row>
    <row r="366" spans="1:16" x14ac:dyDescent="0.3">
      <c r="A366">
        <v>368</v>
      </c>
      <c r="B366" t="s">
        <v>4273</v>
      </c>
      <c r="C366" s="15">
        <v>922</v>
      </c>
      <c r="D366" s="11">
        <v>922</v>
      </c>
      <c r="E366" t="s">
        <v>887</v>
      </c>
      <c r="F366" t="s">
        <v>3977</v>
      </c>
      <c r="G366" t="s">
        <v>563</v>
      </c>
      <c r="H366" t="s">
        <v>410</v>
      </c>
      <c r="I366" t="s">
        <v>2760</v>
      </c>
      <c r="K366" t="s">
        <v>394</v>
      </c>
      <c r="L366" t="s">
        <v>4123</v>
      </c>
      <c r="M366" t="s">
        <v>4107</v>
      </c>
      <c r="O366" t="s">
        <v>3979</v>
      </c>
      <c r="P366" t="s">
        <v>3980</v>
      </c>
    </row>
    <row r="367" spans="1:16" x14ac:dyDescent="0.3">
      <c r="A367">
        <v>369</v>
      </c>
      <c r="B367" t="s">
        <v>1242</v>
      </c>
      <c r="C367" s="15">
        <v>924</v>
      </c>
      <c r="D367" s="11">
        <v>924</v>
      </c>
      <c r="E367" t="s">
        <v>6616</v>
      </c>
      <c r="F367" t="s">
        <v>218</v>
      </c>
      <c r="G367" t="s">
        <v>187</v>
      </c>
      <c r="H367" t="s">
        <v>7056</v>
      </c>
      <c r="I367" t="s">
        <v>187</v>
      </c>
      <c r="K367" t="s">
        <v>79</v>
      </c>
      <c r="L367" t="s">
        <v>78</v>
      </c>
      <c r="M367" t="s">
        <v>78</v>
      </c>
      <c r="O367" t="s">
        <v>3979</v>
      </c>
      <c r="P367" t="s">
        <v>3980</v>
      </c>
    </row>
    <row r="368" spans="1:16" x14ac:dyDescent="0.3">
      <c r="A368">
        <v>370</v>
      </c>
      <c r="B368" t="s">
        <v>1296</v>
      </c>
      <c r="C368" s="15">
        <v>925</v>
      </c>
      <c r="D368" s="11">
        <v>925</v>
      </c>
      <c r="E368" t="s">
        <v>887</v>
      </c>
      <c r="F368" t="s">
        <v>3977</v>
      </c>
      <c r="G368" t="s">
        <v>225</v>
      </c>
      <c r="H368" t="s">
        <v>41</v>
      </c>
      <c r="I368" t="s">
        <v>44</v>
      </c>
      <c r="K368" t="s">
        <v>79</v>
      </c>
      <c r="L368" t="s">
        <v>4024</v>
      </c>
      <c r="M368" t="s">
        <v>4024</v>
      </c>
      <c r="O368" t="s">
        <v>3979</v>
      </c>
      <c r="P368" t="s">
        <v>3980</v>
      </c>
    </row>
    <row r="369" spans="1:16" x14ac:dyDescent="0.3">
      <c r="A369">
        <v>371</v>
      </c>
      <c r="B369" t="s">
        <v>4274</v>
      </c>
      <c r="C369" s="15">
        <v>926</v>
      </c>
      <c r="D369" s="11">
        <v>926</v>
      </c>
      <c r="E369" t="s">
        <v>183</v>
      </c>
      <c r="F369" t="s">
        <v>218</v>
      </c>
      <c r="G369" t="s">
        <v>4168</v>
      </c>
      <c r="H369" t="s">
        <v>68</v>
      </c>
      <c r="K369" t="s">
        <v>998</v>
      </c>
      <c r="L369" t="s">
        <v>7057</v>
      </c>
      <c r="M369" t="s">
        <v>4104</v>
      </c>
      <c r="O369" t="s">
        <v>3979</v>
      </c>
      <c r="P369" t="s">
        <v>3980</v>
      </c>
    </row>
    <row r="370" spans="1:16" x14ac:dyDescent="0.3">
      <c r="A370">
        <v>372</v>
      </c>
      <c r="B370" t="s">
        <v>862</v>
      </c>
      <c r="C370" s="15">
        <v>927</v>
      </c>
      <c r="D370" s="11">
        <v>927</v>
      </c>
      <c r="E370" t="s">
        <v>887</v>
      </c>
      <c r="F370" t="s">
        <v>3977</v>
      </c>
      <c r="G370" t="s">
        <v>209</v>
      </c>
      <c r="H370" t="s">
        <v>7923</v>
      </c>
      <c r="I370" t="s">
        <v>2760</v>
      </c>
      <c r="K370" t="s">
        <v>210</v>
      </c>
      <c r="L370" t="s">
        <v>4112</v>
      </c>
      <c r="M370" t="s">
        <v>4112</v>
      </c>
      <c r="O370" t="s">
        <v>3979</v>
      </c>
      <c r="P370" t="s">
        <v>3980</v>
      </c>
    </row>
    <row r="371" spans="1:16" x14ac:dyDescent="0.3">
      <c r="A371">
        <v>373</v>
      </c>
      <c r="B371" t="s">
        <v>4275</v>
      </c>
      <c r="C371" s="15">
        <v>928</v>
      </c>
      <c r="D371" s="11">
        <v>928</v>
      </c>
      <c r="E371" t="s">
        <v>887</v>
      </c>
      <c r="F371" t="s">
        <v>3977</v>
      </c>
      <c r="G371" t="s">
        <v>234</v>
      </c>
      <c r="H371" t="s">
        <v>41</v>
      </c>
      <c r="I371" t="s">
        <v>269</v>
      </c>
      <c r="K371" t="s">
        <v>79</v>
      </c>
      <c r="L371" t="s">
        <v>4024</v>
      </c>
      <c r="M371" t="s">
        <v>4024</v>
      </c>
      <c r="O371" t="s">
        <v>3979</v>
      </c>
      <c r="P371" t="s">
        <v>3980</v>
      </c>
    </row>
    <row r="372" spans="1:16" x14ac:dyDescent="0.3">
      <c r="A372">
        <v>374</v>
      </c>
      <c r="B372" t="s">
        <v>4276</v>
      </c>
      <c r="C372" s="15">
        <v>929</v>
      </c>
      <c r="D372" s="11">
        <v>929</v>
      </c>
      <c r="E372" t="s">
        <v>887</v>
      </c>
      <c r="F372" t="s">
        <v>3977</v>
      </c>
      <c r="G372" t="s">
        <v>234</v>
      </c>
      <c r="H372" t="s">
        <v>41</v>
      </c>
      <c r="I372" t="s">
        <v>269</v>
      </c>
      <c r="K372" t="s">
        <v>79</v>
      </c>
      <c r="L372" t="s">
        <v>4024</v>
      </c>
      <c r="M372" t="s">
        <v>4024</v>
      </c>
      <c r="O372" t="s">
        <v>3979</v>
      </c>
      <c r="P372" t="s">
        <v>3980</v>
      </c>
    </row>
    <row r="373" spans="1:16" x14ac:dyDescent="0.3">
      <c r="A373">
        <v>375</v>
      </c>
      <c r="B373" t="s">
        <v>769</v>
      </c>
      <c r="C373" s="15">
        <v>930</v>
      </c>
      <c r="D373" s="11">
        <v>930</v>
      </c>
      <c r="E373" t="s">
        <v>887</v>
      </c>
      <c r="F373" t="s">
        <v>3977</v>
      </c>
      <c r="G373" t="s">
        <v>7781</v>
      </c>
      <c r="H373" t="s">
        <v>41</v>
      </c>
      <c r="I373" t="s">
        <v>44</v>
      </c>
      <c r="K373" t="s">
        <v>79</v>
      </c>
      <c r="L373" t="s">
        <v>4024</v>
      </c>
      <c r="M373" t="s">
        <v>4024</v>
      </c>
      <c r="O373" t="s">
        <v>3979</v>
      </c>
      <c r="P373" t="s">
        <v>3980</v>
      </c>
    </row>
    <row r="374" spans="1:16" x14ac:dyDescent="0.3">
      <c r="A374">
        <v>376</v>
      </c>
      <c r="B374" t="s">
        <v>1031</v>
      </c>
      <c r="C374" s="15">
        <v>931</v>
      </c>
      <c r="D374" s="11">
        <v>931</v>
      </c>
      <c r="E374" t="s">
        <v>887</v>
      </c>
      <c r="F374" t="s">
        <v>3977</v>
      </c>
      <c r="G374" t="s">
        <v>7781</v>
      </c>
      <c r="H374" t="s">
        <v>41</v>
      </c>
      <c r="I374" t="s">
        <v>44</v>
      </c>
      <c r="K374" t="s">
        <v>79</v>
      </c>
      <c r="L374" t="s">
        <v>4024</v>
      </c>
      <c r="M374" t="s">
        <v>78</v>
      </c>
      <c r="O374" t="s">
        <v>3979</v>
      </c>
      <c r="P374" t="s">
        <v>3980</v>
      </c>
    </row>
    <row r="375" spans="1:16" x14ac:dyDescent="0.3">
      <c r="A375">
        <v>377</v>
      </c>
      <c r="B375" t="s">
        <v>1910</v>
      </c>
      <c r="C375" s="15">
        <v>932</v>
      </c>
      <c r="D375" s="11">
        <v>932</v>
      </c>
      <c r="E375" t="s">
        <v>887</v>
      </c>
      <c r="F375" t="s">
        <v>3977</v>
      </c>
      <c r="G375" t="s">
        <v>7781</v>
      </c>
      <c r="H375" t="s">
        <v>41</v>
      </c>
      <c r="I375" t="s">
        <v>269</v>
      </c>
      <c r="K375" t="s">
        <v>79</v>
      </c>
      <c r="L375" t="s">
        <v>4024</v>
      </c>
      <c r="M375" t="s">
        <v>78</v>
      </c>
      <c r="O375" t="s">
        <v>3979</v>
      </c>
      <c r="P375" t="s">
        <v>3980</v>
      </c>
    </row>
    <row r="376" spans="1:16" x14ac:dyDescent="0.3">
      <c r="A376">
        <v>378</v>
      </c>
      <c r="B376" t="s">
        <v>845</v>
      </c>
      <c r="C376" s="15">
        <v>933</v>
      </c>
      <c r="D376" s="11">
        <v>933</v>
      </c>
      <c r="E376" t="s">
        <v>887</v>
      </c>
      <c r="F376" t="s">
        <v>3977</v>
      </c>
      <c r="G376" t="s">
        <v>225</v>
      </c>
      <c r="H376" t="s">
        <v>41</v>
      </c>
      <c r="I376" t="s">
        <v>269</v>
      </c>
      <c r="K376" t="s">
        <v>79</v>
      </c>
      <c r="L376" t="s">
        <v>4024</v>
      </c>
      <c r="M376" t="s">
        <v>78</v>
      </c>
      <c r="O376" t="s">
        <v>3979</v>
      </c>
      <c r="P376" t="s">
        <v>3980</v>
      </c>
    </row>
    <row r="377" spans="1:16" x14ac:dyDescent="0.3">
      <c r="A377">
        <v>379</v>
      </c>
      <c r="B377" t="s">
        <v>773</v>
      </c>
      <c r="C377" s="15">
        <v>934</v>
      </c>
      <c r="D377" s="11">
        <v>934</v>
      </c>
      <c r="E377" t="s">
        <v>887</v>
      </c>
      <c r="F377" t="s">
        <v>3977</v>
      </c>
      <c r="G377" t="s">
        <v>57</v>
      </c>
      <c r="H377" t="s">
        <v>56</v>
      </c>
      <c r="I377" t="s">
        <v>145</v>
      </c>
      <c r="K377" t="s">
        <v>62</v>
      </c>
      <c r="L377" t="s">
        <v>4056</v>
      </c>
      <c r="M377" t="s">
        <v>61</v>
      </c>
      <c r="O377" t="s">
        <v>3979</v>
      </c>
      <c r="P377" t="s">
        <v>3980</v>
      </c>
    </row>
    <row r="378" spans="1:16" x14ac:dyDescent="0.3">
      <c r="A378">
        <v>380</v>
      </c>
      <c r="B378" t="s">
        <v>4277</v>
      </c>
      <c r="C378" s="15">
        <v>935</v>
      </c>
      <c r="D378" s="11">
        <v>935</v>
      </c>
      <c r="E378" t="s">
        <v>887</v>
      </c>
      <c r="F378" t="s">
        <v>3977</v>
      </c>
      <c r="G378" t="s">
        <v>7924</v>
      </c>
      <c r="H378" t="s">
        <v>193</v>
      </c>
      <c r="I378" t="s">
        <v>2760</v>
      </c>
      <c r="K378" t="s">
        <v>211</v>
      </c>
      <c r="L378" t="s">
        <v>4112</v>
      </c>
      <c r="M378" t="s">
        <v>90</v>
      </c>
      <c r="O378" t="s">
        <v>3979</v>
      </c>
      <c r="P378" t="s">
        <v>3980</v>
      </c>
    </row>
    <row r="379" spans="1:16" x14ac:dyDescent="0.3">
      <c r="A379">
        <v>381</v>
      </c>
      <c r="B379" t="s">
        <v>1147</v>
      </c>
      <c r="C379" s="15">
        <v>936</v>
      </c>
      <c r="D379" s="11">
        <v>936</v>
      </c>
      <c r="E379" t="s">
        <v>887</v>
      </c>
      <c r="F379" t="s">
        <v>3977</v>
      </c>
      <c r="G379" t="s">
        <v>87</v>
      </c>
      <c r="H379" t="s">
        <v>86</v>
      </c>
      <c r="I379" t="s">
        <v>2709</v>
      </c>
      <c r="K379" t="s">
        <v>98</v>
      </c>
      <c r="L379" t="s">
        <v>3982</v>
      </c>
      <c r="M379" t="s">
        <v>90</v>
      </c>
      <c r="O379" t="s">
        <v>3979</v>
      </c>
      <c r="P379" t="s">
        <v>3980</v>
      </c>
    </row>
    <row r="380" spans="1:16" x14ac:dyDescent="0.3">
      <c r="A380">
        <v>382</v>
      </c>
      <c r="B380" t="s">
        <v>4278</v>
      </c>
      <c r="C380" s="15">
        <v>937</v>
      </c>
      <c r="D380" s="11">
        <v>937</v>
      </c>
      <c r="E380" t="s">
        <v>705</v>
      </c>
      <c r="F380" t="s">
        <v>218</v>
      </c>
      <c r="G380" t="s">
        <v>131</v>
      </c>
      <c r="H380" t="s">
        <v>86</v>
      </c>
      <c r="I380" t="s">
        <v>3270</v>
      </c>
      <c r="K380" t="s">
        <v>98</v>
      </c>
      <c r="L380" t="s">
        <v>3982</v>
      </c>
      <c r="M380" t="s">
        <v>90</v>
      </c>
      <c r="O380" t="s">
        <v>3979</v>
      </c>
      <c r="P380" t="s">
        <v>3980</v>
      </c>
    </row>
    <row r="381" spans="1:16" x14ac:dyDescent="0.3">
      <c r="A381">
        <v>383</v>
      </c>
      <c r="B381" t="s">
        <v>4279</v>
      </c>
      <c r="C381" s="15">
        <v>938</v>
      </c>
      <c r="D381" s="11">
        <v>938</v>
      </c>
      <c r="E381" t="s">
        <v>887</v>
      </c>
      <c r="F381" t="s">
        <v>3977</v>
      </c>
      <c r="G381" t="s">
        <v>131</v>
      </c>
      <c r="H381" t="s">
        <v>86</v>
      </c>
      <c r="I381" t="s">
        <v>2709</v>
      </c>
      <c r="K381" t="s">
        <v>91</v>
      </c>
      <c r="L381" t="s">
        <v>3982</v>
      </c>
      <c r="M381" t="s">
        <v>90</v>
      </c>
      <c r="O381" t="s">
        <v>3979</v>
      </c>
      <c r="P381" t="s">
        <v>3980</v>
      </c>
    </row>
    <row r="382" spans="1:16" x14ac:dyDescent="0.3">
      <c r="A382">
        <v>384</v>
      </c>
      <c r="B382" t="s">
        <v>4280</v>
      </c>
      <c r="C382" s="15">
        <v>939</v>
      </c>
      <c r="D382" s="11">
        <v>939</v>
      </c>
      <c r="E382" t="s">
        <v>183</v>
      </c>
      <c r="F382" t="s">
        <v>218</v>
      </c>
      <c r="G382" t="s">
        <v>4168</v>
      </c>
      <c r="H382" t="s">
        <v>68</v>
      </c>
      <c r="K382" t="s">
        <v>140</v>
      </c>
      <c r="L382" t="s">
        <v>7057</v>
      </c>
      <c r="M382" t="s">
        <v>139</v>
      </c>
      <c r="O382" t="s">
        <v>3979</v>
      </c>
      <c r="P382" t="s">
        <v>3980</v>
      </c>
    </row>
    <row r="383" spans="1:16" x14ac:dyDescent="0.3">
      <c r="A383">
        <v>385</v>
      </c>
      <c r="B383" t="s">
        <v>4281</v>
      </c>
      <c r="C383" s="15">
        <v>940</v>
      </c>
      <c r="D383" s="11">
        <v>940</v>
      </c>
      <c r="E383" t="s">
        <v>6618</v>
      </c>
      <c r="F383" t="s">
        <v>218</v>
      </c>
      <c r="G383" t="s">
        <v>57</v>
      </c>
      <c r="H383" t="s">
        <v>56</v>
      </c>
      <c r="K383" t="s">
        <v>441</v>
      </c>
      <c r="L383" t="s">
        <v>4056</v>
      </c>
      <c r="M383" t="s">
        <v>48</v>
      </c>
      <c r="O383" t="s">
        <v>3979</v>
      </c>
      <c r="P383" t="s">
        <v>3980</v>
      </c>
    </row>
    <row r="384" spans="1:16" x14ac:dyDescent="0.3">
      <c r="A384">
        <v>386</v>
      </c>
      <c r="B384" t="s">
        <v>744</v>
      </c>
      <c r="C384" s="15">
        <v>942</v>
      </c>
      <c r="D384" s="11">
        <v>942</v>
      </c>
      <c r="E384" t="s">
        <v>887</v>
      </c>
      <c r="F384" t="s">
        <v>3977</v>
      </c>
      <c r="G384" t="s">
        <v>267</v>
      </c>
      <c r="H384" t="s">
        <v>266</v>
      </c>
      <c r="I384" t="s">
        <v>269</v>
      </c>
      <c r="K384" t="s">
        <v>210</v>
      </c>
      <c r="L384" t="s">
        <v>3981</v>
      </c>
      <c r="M384" t="s">
        <v>159</v>
      </c>
      <c r="O384" t="s">
        <v>3979</v>
      </c>
      <c r="P384" t="s">
        <v>3980</v>
      </c>
    </row>
    <row r="385" spans="1:16" x14ac:dyDescent="0.3">
      <c r="A385">
        <v>387</v>
      </c>
      <c r="B385" t="s">
        <v>1364</v>
      </c>
      <c r="C385" s="15">
        <v>943</v>
      </c>
      <c r="D385" s="11">
        <v>943</v>
      </c>
      <c r="E385" t="s">
        <v>887</v>
      </c>
      <c r="F385" t="s">
        <v>3977</v>
      </c>
      <c r="G385" t="s">
        <v>209</v>
      </c>
      <c r="H385" t="s">
        <v>7923</v>
      </c>
      <c r="I385" t="s">
        <v>2760</v>
      </c>
      <c r="K385" t="s">
        <v>217</v>
      </c>
      <c r="L385" t="s">
        <v>4112</v>
      </c>
      <c r="M385" t="s">
        <v>139</v>
      </c>
      <c r="O385" t="s">
        <v>3979</v>
      </c>
      <c r="P385" t="s">
        <v>3980</v>
      </c>
    </row>
    <row r="386" spans="1:16" x14ac:dyDescent="0.3">
      <c r="A386">
        <v>388</v>
      </c>
      <c r="B386" t="s">
        <v>1308</v>
      </c>
      <c r="C386" s="15">
        <v>944</v>
      </c>
      <c r="D386" s="11">
        <v>944</v>
      </c>
      <c r="E386" t="s">
        <v>887</v>
      </c>
      <c r="F386" t="s">
        <v>3977</v>
      </c>
      <c r="G386" t="s">
        <v>414</v>
      </c>
      <c r="H386" t="s">
        <v>125</v>
      </c>
      <c r="I386" t="s">
        <v>107</v>
      </c>
      <c r="K386" t="s">
        <v>441</v>
      </c>
      <c r="L386" t="s">
        <v>4401</v>
      </c>
      <c r="M386" t="s">
        <v>48</v>
      </c>
      <c r="O386" t="s">
        <v>3979</v>
      </c>
      <c r="P386" t="s">
        <v>3980</v>
      </c>
    </row>
    <row r="387" spans="1:16" x14ac:dyDescent="0.3">
      <c r="A387">
        <v>389</v>
      </c>
      <c r="B387" t="s">
        <v>925</v>
      </c>
      <c r="C387" s="15">
        <v>945</v>
      </c>
      <c r="D387" s="11">
        <v>945</v>
      </c>
      <c r="E387" t="s">
        <v>887</v>
      </c>
      <c r="F387" t="s">
        <v>3977</v>
      </c>
      <c r="G387" t="s">
        <v>57</v>
      </c>
      <c r="H387" t="s">
        <v>56</v>
      </c>
      <c r="I387" t="s">
        <v>145</v>
      </c>
      <c r="J387" t="s">
        <v>4135</v>
      </c>
      <c r="K387" t="s">
        <v>62</v>
      </c>
      <c r="L387" t="s">
        <v>4056</v>
      </c>
      <c r="M387" t="s">
        <v>61</v>
      </c>
      <c r="O387" t="s">
        <v>3979</v>
      </c>
      <c r="P387" t="s">
        <v>3980</v>
      </c>
    </row>
    <row r="388" spans="1:16" x14ac:dyDescent="0.3">
      <c r="A388">
        <v>390</v>
      </c>
      <c r="B388" t="s">
        <v>720</v>
      </c>
      <c r="C388" s="15">
        <v>946</v>
      </c>
      <c r="D388" s="11">
        <v>946</v>
      </c>
      <c r="E388" t="s">
        <v>887</v>
      </c>
      <c r="F388" t="s">
        <v>3977</v>
      </c>
      <c r="G388" t="s">
        <v>57</v>
      </c>
      <c r="H388" t="s">
        <v>56</v>
      </c>
      <c r="I388" t="s">
        <v>145</v>
      </c>
      <c r="K388" t="s">
        <v>62</v>
      </c>
      <c r="L388" t="s">
        <v>4056</v>
      </c>
      <c r="M388" t="s">
        <v>61</v>
      </c>
      <c r="O388" t="s">
        <v>3979</v>
      </c>
      <c r="P388" t="s">
        <v>3980</v>
      </c>
    </row>
    <row r="389" spans="1:16" x14ac:dyDescent="0.3">
      <c r="A389">
        <v>391</v>
      </c>
      <c r="B389" t="s">
        <v>878</v>
      </c>
      <c r="C389" s="15">
        <v>947</v>
      </c>
      <c r="D389" s="11">
        <v>947</v>
      </c>
      <c r="E389" t="s">
        <v>887</v>
      </c>
      <c r="F389" t="s">
        <v>3977</v>
      </c>
      <c r="G389" t="s">
        <v>7781</v>
      </c>
      <c r="H389" t="s">
        <v>41</v>
      </c>
      <c r="I389" t="s">
        <v>44</v>
      </c>
      <c r="K389" t="s">
        <v>79</v>
      </c>
      <c r="L389" t="s">
        <v>4024</v>
      </c>
      <c r="M389" t="s">
        <v>78</v>
      </c>
      <c r="O389" t="s">
        <v>3979</v>
      </c>
      <c r="P389" t="s">
        <v>3980</v>
      </c>
    </row>
    <row r="390" spans="1:16" x14ac:dyDescent="0.3">
      <c r="A390">
        <v>392</v>
      </c>
      <c r="B390" t="s">
        <v>4282</v>
      </c>
      <c r="C390" s="15">
        <v>948</v>
      </c>
      <c r="D390" s="11">
        <v>948</v>
      </c>
      <c r="E390" t="s">
        <v>887</v>
      </c>
      <c r="F390" t="s">
        <v>3977</v>
      </c>
      <c r="G390" t="s">
        <v>42</v>
      </c>
      <c r="H390" t="s">
        <v>41</v>
      </c>
      <c r="I390" t="s">
        <v>44</v>
      </c>
      <c r="K390" t="s">
        <v>394</v>
      </c>
      <c r="L390" t="s">
        <v>4024</v>
      </c>
      <c r="M390" t="s">
        <v>78</v>
      </c>
      <c r="O390" t="s">
        <v>3979</v>
      </c>
      <c r="P390" t="s">
        <v>3980</v>
      </c>
    </row>
    <row r="391" spans="1:16" x14ac:dyDescent="0.3">
      <c r="A391">
        <v>393</v>
      </c>
      <c r="B391" t="s">
        <v>4283</v>
      </c>
      <c r="C391" s="15">
        <v>953</v>
      </c>
      <c r="D391" s="11">
        <v>953</v>
      </c>
      <c r="E391" t="s">
        <v>887</v>
      </c>
      <c r="F391" t="s">
        <v>3977</v>
      </c>
      <c r="G391" t="s">
        <v>365</v>
      </c>
      <c r="H391" t="s">
        <v>56</v>
      </c>
      <c r="I391" t="s">
        <v>145</v>
      </c>
      <c r="K391" t="s">
        <v>98</v>
      </c>
      <c r="L391" t="s">
        <v>4056</v>
      </c>
      <c r="M391" t="s">
        <v>90</v>
      </c>
      <c r="O391" t="s">
        <v>3979</v>
      </c>
      <c r="P391" t="s">
        <v>3980</v>
      </c>
    </row>
    <row r="392" spans="1:16" x14ac:dyDescent="0.3">
      <c r="A392">
        <v>394</v>
      </c>
      <c r="B392" t="s">
        <v>4284</v>
      </c>
      <c r="C392" s="15">
        <v>954</v>
      </c>
      <c r="D392" s="11">
        <v>954</v>
      </c>
      <c r="E392" t="s">
        <v>6618</v>
      </c>
      <c r="F392" t="s">
        <v>218</v>
      </c>
      <c r="G392" t="s">
        <v>365</v>
      </c>
      <c r="H392" t="s">
        <v>56</v>
      </c>
      <c r="I392" t="s">
        <v>365</v>
      </c>
      <c r="K392" t="s">
        <v>367</v>
      </c>
      <c r="L392" t="s">
        <v>4056</v>
      </c>
      <c r="M392" t="s">
        <v>455</v>
      </c>
      <c r="O392" t="s">
        <v>3979</v>
      </c>
      <c r="P392" t="s">
        <v>3980</v>
      </c>
    </row>
    <row r="393" spans="1:16" x14ac:dyDescent="0.3">
      <c r="A393">
        <v>395</v>
      </c>
      <c r="B393" t="s">
        <v>4285</v>
      </c>
      <c r="C393" s="15">
        <v>956</v>
      </c>
      <c r="D393" s="11">
        <v>956</v>
      </c>
      <c r="E393" t="s">
        <v>6618</v>
      </c>
      <c r="F393" t="s">
        <v>218</v>
      </c>
      <c r="G393" t="s">
        <v>57</v>
      </c>
      <c r="H393" t="s">
        <v>56</v>
      </c>
      <c r="K393" t="s">
        <v>70</v>
      </c>
      <c r="L393" t="s">
        <v>4056</v>
      </c>
      <c r="M393" t="s">
        <v>4286</v>
      </c>
      <c r="O393" t="s">
        <v>3979</v>
      </c>
      <c r="P393" t="s">
        <v>3980</v>
      </c>
    </row>
    <row r="394" spans="1:16" x14ac:dyDescent="0.3">
      <c r="A394">
        <v>396</v>
      </c>
      <c r="B394" t="s">
        <v>4287</v>
      </c>
      <c r="C394" s="15">
        <v>957</v>
      </c>
      <c r="D394" s="11">
        <v>957</v>
      </c>
      <c r="E394" t="s">
        <v>6616</v>
      </c>
      <c r="F394" t="s">
        <v>218</v>
      </c>
      <c r="G394" t="s">
        <v>187</v>
      </c>
      <c r="H394" t="s">
        <v>7056</v>
      </c>
      <c r="I394" t="s">
        <v>187</v>
      </c>
      <c r="K394" t="s">
        <v>394</v>
      </c>
      <c r="L394" t="s">
        <v>78</v>
      </c>
      <c r="M394" t="s">
        <v>78</v>
      </c>
      <c r="O394" t="s">
        <v>3979</v>
      </c>
      <c r="P394" t="s">
        <v>3980</v>
      </c>
    </row>
    <row r="395" spans="1:16" x14ac:dyDescent="0.3">
      <c r="A395">
        <v>397</v>
      </c>
      <c r="B395" t="s">
        <v>1716</v>
      </c>
      <c r="C395" s="15">
        <v>958</v>
      </c>
      <c r="D395" s="11">
        <v>958</v>
      </c>
      <c r="E395" t="s">
        <v>887</v>
      </c>
      <c r="F395" t="s">
        <v>3977</v>
      </c>
      <c r="G395" t="s">
        <v>87</v>
      </c>
      <c r="H395" t="s">
        <v>86</v>
      </c>
      <c r="I395" t="s">
        <v>2709</v>
      </c>
      <c r="K395" t="s">
        <v>98</v>
      </c>
      <c r="L395" t="s">
        <v>3982</v>
      </c>
      <c r="M395" t="s">
        <v>90</v>
      </c>
      <c r="O395" t="s">
        <v>3979</v>
      </c>
      <c r="P395" t="s">
        <v>3980</v>
      </c>
    </row>
    <row r="396" spans="1:16" x14ac:dyDescent="0.3">
      <c r="A396">
        <v>398</v>
      </c>
      <c r="B396" t="s">
        <v>1062</v>
      </c>
      <c r="C396" s="15">
        <v>959</v>
      </c>
      <c r="D396" s="11">
        <v>959</v>
      </c>
      <c r="E396" t="s">
        <v>183</v>
      </c>
      <c r="F396" t="s">
        <v>218</v>
      </c>
      <c r="G396" t="s">
        <v>3270</v>
      </c>
      <c r="H396" t="s">
        <v>4221</v>
      </c>
      <c r="K396" t="s">
        <v>441</v>
      </c>
      <c r="L396" t="s">
        <v>4222</v>
      </c>
      <c r="M396" t="s">
        <v>48</v>
      </c>
      <c r="O396" t="s">
        <v>3979</v>
      </c>
      <c r="P396" t="s">
        <v>3980</v>
      </c>
    </row>
    <row r="397" spans="1:16" x14ac:dyDescent="0.3">
      <c r="A397">
        <v>399</v>
      </c>
      <c r="B397" t="s">
        <v>1715</v>
      </c>
      <c r="C397" s="15">
        <v>960</v>
      </c>
      <c r="D397" s="11">
        <v>960</v>
      </c>
      <c r="E397" t="s">
        <v>80</v>
      </c>
      <c r="F397" t="s">
        <v>218</v>
      </c>
      <c r="G397" t="s">
        <v>131</v>
      </c>
      <c r="H397" t="s">
        <v>86</v>
      </c>
      <c r="I397" t="s">
        <v>88</v>
      </c>
      <c r="K397" t="s">
        <v>98</v>
      </c>
      <c r="L397" t="s">
        <v>3982</v>
      </c>
      <c r="M397" t="s">
        <v>90</v>
      </c>
      <c r="O397" t="s">
        <v>3979</v>
      </c>
      <c r="P397" t="s">
        <v>3980</v>
      </c>
    </row>
    <row r="398" spans="1:16" x14ac:dyDescent="0.3">
      <c r="A398">
        <v>400</v>
      </c>
      <c r="B398" t="s">
        <v>4288</v>
      </c>
      <c r="C398" s="15">
        <v>961</v>
      </c>
      <c r="D398" s="11">
        <v>961</v>
      </c>
      <c r="E398" t="s">
        <v>183</v>
      </c>
      <c r="F398" t="s">
        <v>218</v>
      </c>
      <c r="G398" t="s">
        <v>4289</v>
      </c>
      <c r="H398" t="s">
        <v>4221</v>
      </c>
      <c r="K398" t="s">
        <v>441</v>
      </c>
      <c r="L398" t="s">
        <v>4222</v>
      </c>
      <c r="M398" t="s">
        <v>48</v>
      </c>
      <c r="O398" t="s">
        <v>3979</v>
      </c>
      <c r="P398" t="s">
        <v>3980</v>
      </c>
    </row>
    <row r="399" spans="1:16" x14ac:dyDescent="0.3">
      <c r="A399">
        <v>401</v>
      </c>
      <c r="B399" t="s">
        <v>1475</v>
      </c>
      <c r="C399" s="15">
        <v>962</v>
      </c>
      <c r="D399" s="11">
        <v>962</v>
      </c>
      <c r="E399" t="s">
        <v>80</v>
      </c>
      <c r="F399" t="s">
        <v>218</v>
      </c>
      <c r="G399" t="s">
        <v>87</v>
      </c>
      <c r="H399" t="s">
        <v>86</v>
      </c>
      <c r="I399" t="s">
        <v>88</v>
      </c>
      <c r="K399" t="s">
        <v>217</v>
      </c>
      <c r="L399" t="s">
        <v>3982</v>
      </c>
      <c r="M399" t="s">
        <v>90</v>
      </c>
      <c r="O399" t="s">
        <v>3979</v>
      </c>
      <c r="P399" t="s">
        <v>3980</v>
      </c>
    </row>
    <row r="400" spans="1:16" x14ac:dyDescent="0.3">
      <c r="A400">
        <v>402</v>
      </c>
      <c r="B400" t="s">
        <v>4290</v>
      </c>
      <c r="C400" s="15">
        <v>963</v>
      </c>
      <c r="D400" s="11">
        <v>963</v>
      </c>
      <c r="E400" t="s">
        <v>705</v>
      </c>
      <c r="F400" t="s">
        <v>218</v>
      </c>
      <c r="G400" t="s">
        <v>424</v>
      </c>
      <c r="H400" t="s">
        <v>86</v>
      </c>
      <c r="I400" t="s">
        <v>3270</v>
      </c>
      <c r="K400" t="s">
        <v>217</v>
      </c>
      <c r="L400" t="s">
        <v>3982</v>
      </c>
      <c r="M400" t="s">
        <v>90</v>
      </c>
      <c r="O400" t="s">
        <v>3979</v>
      </c>
      <c r="P400" t="s">
        <v>3980</v>
      </c>
    </row>
    <row r="401" spans="1:16" x14ac:dyDescent="0.3">
      <c r="A401">
        <v>403</v>
      </c>
      <c r="B401" t="s">
        <v>4291</v>
      </c>
      <c r="C401" s="15">
        <v>964</v>
      </c>
      <c r="D401" s="11">
        <v>964</v>
      </c>
      <c r="E401" t="s">
        <v>183</v>
      </c>
      <c r="F401" t="s">
        <v>183</v>
      </c>
      <c r="G401" t="s">
        <v>4292</v>
      </c>
      <c r="H401" t="s">
        <v>4293</v>
      </c>
      <c r="K401" t="s">
        <v>70</v>
      </c>
      <c r="L401" t="s">
        <v>4294</v>
      </c>
      <c r="M401" t="s">
        <v>90</v>
      </c>
      <c r="O401" t="s">
        <v>3979</v>
      </c>
      <c r="P401" t="s">
        <v>3980</v>
      </c>
    </row>
    <row r="402" spans="1:16" x14ac:dyDescent="0.3">
      <c r="A402">
        <v>404</v>
      </c>
      <c r="B402" t="s">
        <v>4295</v>
      </c>
      <c r="C402" s="15">
        <v>965</v>
      </c>
      <c r="D402" s="11">
        <v>965</v>
      </c>
      <c r="E402" t="s">
        <v>183</v>
      </c>
      <c r="F402" t="s">
        <v>183</v>
      </c>
      <c r="G402" t="s">
        <v>4296</v>
      </c>
      <c r="H402" t="s">
        <v>4297</v>
      </c>
      <c r="K402" t="s">
        <v>70</v>
      </c>
      <c r="L402" t="s">
        <v>4298</v>
      </c>
      <c r="M402" t="s">
        <v>159</v>
      </c>
      <c r="O402" t="s">
        <v>3979</v>
      </c>
      <c r="P402" t="s">
        <v>3980</v>
      </c>
    </row>
    <row r="403" spans="1:16" x14ac:dyDescent="0.3">
      <c r="A403">
        <v>405</v>
      </c>
      <c r="B403" t="s">
        <v>4299</v>
      </c>
      <c r="C403" s="15">
        <v>966</v>
      </c>
      <c r="D403" s="11">
        <v>966</v>
      </c>
      <c r="E403" t="s">
        <v>183</v>
      </c>
      <c r="F403" t="s">
        <v>218</v>
      </c>
      <c r="G403" t="s">
        <v>4300</v>
      </c>
      <c r="H403" t="s">
        <v>4301</v>
      </c>
      <c r="K403" t="s">
        <v>70</v>
      </c>
      <c r="L403" t="s">
        <v>4302</v>
      </c>
      <c r="M403" t="s">
        <v>951</v>
      </c>
      <c r="O403" t="s">
        <v>3979</v>
      </c>
      <c r="P403" t="s">
        <v>3980</v>
      </c>
    </row>
    <row r="404" spans="1:16" x14ac:dyDescent="0.3">
      <c r="A404">
        <v>406</v>
      </c>
      <c r="B404" t="s">
        <v>4303</v>
      </c>
      <c r="C404" s="15">
        <v>967</v>
      </c>
      <c r="D404" s="11">
        <v>967</v>
      </c>
      <c r="E404" t="s">
        <v>183</v>
      </c>
      <c r="F404" t="s">
        <v>183</v>
      </c>
      <c r="G404" t="s">
        <v>4304</v>
      </c>
      <c r="H404" t="s">
        <v>4305</v>
      </c>
      <c r="K404" t="s">
        <v>70</v>
      </c>
      <c r="L404" t="s">
        <v>4306</v>
      </c>
      <c r="M404" t="s">
        <v>455</v>
      </c>
      <c r="O404" t="s">
        <v>3979</v>
      </c>
      <c r="P404" t="s">
        <v>3980</v>
      </c>
    </row>
    <row r="405" spans="1:16" x14ac:dyDescent="0.3">
      <c r="A405">
        <v>407</v>
      </c>
      <c r="B405" t="s">
        <v>4307</v>
      </c>
      <c r="C405" s="15">
        <v>968</v>
      </c>
      <c r="D405" s="11">
        <v>968</v>
      </c>
      <c r="E405" t="s">
        <v>183</v>
      </c>
      <c r="F405" t="s">
        <v>218</v>
      </c>
      <c r="G405" t="s">
        <v>4300</v>
      </c>
      <c r="H405" t="s">
        <v>4301</v>
      </c>
      <c r="K405" t="s">
        <v>70</v>
      </c>
      <c r="L405" t="s">
        <v>4302</v>
      </c>
      <c r="M405" t="s">
        <v>354</v>
      </c>
      <c r="O405" t="s">
        <v>3979</v>
      </c>
      <c r="P405" t="s">
        <v>3980</v>
      </c>
    </row>
    <row r="406" spans="1:16" x14ac:dyDescent="0.3">
      <c r="A406">
        <v>408</v>
      </c>
      <c r="B406" t="s">
        <v>1529</v>
      </c>
      <c r="C406" s="15">
        <v>969</v>
      </c>
      <c r="D406" s="11">
        <v>969</v>
      </c>
      <c r="E406" t="s">
        <v>887</v>
      </c>
      <c r="F406" t="s">
        <v>3977</v>
      </c>
      <c r="G406" t="s">
        <v>424</v>
      </c>
      <c r="H406" t="s">
        <v>86</v>
      </c>
      <c r="I406" t="s">
        <v>2709</v>
      </c>
      <c r="K406" t="s">
        <v>217</v>
      </c>
      <c r="L406" t="s">
        <v>3982</v>
      </c>
      <c r="M406" t="s">
        <v>90</v>
      </c>
      <c r="O406" t="s">
        <v>3979</v>
      </c>
      <c r="P406" t="s">
        <v>3980</v>
      </c>
    </row>
    <row r="407" spans="1:16" x14ac:dyDescent="0.3">
      <c r="A407">
        <v>409</v>
      </c>
      <c r="B407" t="s">
        <v>4308</v>
      </c>
      <c r="C407" s="15">
        <v>970</v>
      </c>
      <c r="D407" s="11">
        <v>970</v>
      </c>
      <c r="E407" t="s">
        <v>80</v>
      </c>
      <c r="F407" t="s">
        <v>218</v>
      </c>
      <c r="G407" t="s">
        <v>87</v>
      </c>
      <c r="H407" t="s">
        <v>86</v>
      </c>
      <c r="I407" t="s">
        <v>88</v>
      </c>
      <c r="K407" t="s">
        <v>211</v>
      </c>
      <c r="L407" t="s">
        <v>3982</v>
      </c>
      <c r="M407" t="s">
        <v>90</v>
      </c>
      <c r="O407" t="s">
        <v>3979</v>
      </c>
      <c r="P407" t="s">
        <v>3980</v>
      </c>
    </row>
    <row r="408" spans="1:16" x14ac:dyDescent="0.3">
      <c r="A408">
        <v>410</v>
      </c>
      <c r="B408" t="s">
        <v>4309</v>
      </c>
      <c r="C408" s="15">
        <v>971</v>
      </c>
      <c r="D408" s="11">
        <v>971</v>
      </c>
      <c r="E408" t="s">
        <v>705</v>
      </c>
      <c r="F408" t="s">
        <v>218</v>
      </c>
      <c r="G408" t="s">
        <v>424</v>
      </c>
      <c r="H408" t="s">
        <v>86</v>
      </c>
      <c r="I408" t="s">
        <v>7059</v>
      </c>
      <c r="K408" t="s">
        <v>217</v>
      </c>
      <c r="L408" t="s">
        <v>3982</v>
      </c>
      <c r="M408" t="s">
        <v>90</v>
      </c>
      <c r="O408" t="s">
        <v>3979</v>
      </c>
      <c r="P408" t="s">
        <v>3980</v>
      </c>
    </row>
    <row r="409" spans="1:16" x14ac:dyDescent="0.3">
      <c r="A409">
        <v>411</v>
      </c>
      <c r="B409" t="s">
        <v>4310</v>
      </c>
      <c r="C409" s="15">
        <v>972</v>
      </c>
      <c r="D409" s="11">
        <v>972</v>
      </c>
      <c r="E409" t="s">
        <v>887</v>
      </c>
      <c r="F409" t="s">
        <v>3977</v>
      </c>
      <c r="G409" t="s">
        <v>4311</v>
      </c>
      <c r="H409" t="s">
        <v>68</v>
      </c>
      <c r="I409" t="s">
        <v>2760</v>
      </c>
      <c r="K409" t="s">
        <v>367</v>
      </c>
      <c r="L409" t="s">
        <v>7057</v>
      </c>
      <c r="M409" t="s">
        <v>455</v>
      </c>
      <c r="O409" t="s">
        <v>3979</v>
      </c>
      <c r="P409" t="s">
        <v>3980</v>
      </c>
    </row>
    <row r="410" spans="1:16" x14ac:dyDescent="0.3">
      <c r="A410">
        <v>412</v>
      </c>
      <c r="B410" t="s">
        <v>4312</v>
      </c>
      <c r="C410" s="15">
        <v>973</v>
      </c>
      <c r="D410" s="11">
        <v>973</v>
      </c>
      <c r="E410" t="s">
        <v>887</v>
      </c>
      <c r="F410" t="s">
        <v>3977</v>
      </c>
      <c r="G410" t="s">
        <v>563</v>
      </c>
      <c r="H410" t="s">
        <v>410</v>
      </c>
      <c r="I410" t="s">
        <v>2760</v>
      </c>
      <c r="K410" t="s">
        <v>394</v>
      </c>
      <c r="L410" t="s">
        <v>4123</v>
      </c>
      <c r="M410" t="s">
        <v>78</v>
      </c>
      <c r="O410" t="s">
        <v>3979</v>
      </c>
      <c r="P410" t="s">
        <v>3980</v>
      </c>
    </row>
    <row r="411" spans="1:16" x14ac:dyDescent="0.3">
      <c r="A411">
        <v>413</v>
      </c>
      <c r="B411" t="s">
        <v>4313</v>
      </c>
      <c r="C411" s="15">
        <v>974</v>
      </c>
      <c r="D411" s="11">
        <v>974</v>
      </c>
      <c r="E411" t="s">
        <v>887</v>
      </c>
      <c r="F411" t="s">
        <v>3977</v>
      </c>
      <c r="G411" t="s">
        <v>563</v>
      </c>
      <c r="H411" t="s">
        <v>410</v>
      </c>
      <c r="I411" t="s">
        <v>2760</v>
      </c>
      <c r="K411" t="s">
        <v>394</v>
      </c>
      <c r="L411" t="s">
        <v>4123</v>
      </c>
      <c r="M411" t="s">
        <v>78</v>
      </c>
      <c r="O411" t="s">
        <v>3979</v>
      </c>
      <c r="P411" t="s">
        <v>3980</v>
      </c>
    </row>
    <row r="412" spans="1:16" x14ac:dyDescent="0.3">
      <c r="A412">
        <v>414</v>
      </c>
      <c r="B412" t="s">
        <v>4314</v>
      </c>
      <c r="C412" s="15">
        <v>975</v>
      </c>
      <c r="D412" s="11">
        <v>975</v>
      </c>
      <c r="E412" t="s">
        <v>183</v>
      </c>
      <c r="F412" t="s">
        <v>218</v>
      </c>
      <c r="G412" t="s">
        <v>4266</v>
      </c>
      <c r="H412" t="s">
        <v>68</v>
      </c>
      <c r="K412" t="s">
        <v>160</v>
      </c>
      <c r="L412" t="s">
        <v>7057</v>
      </c>
      <c r="M412" t="s">
        <v>159</v>
      </c>
      <c r="O412" t="s">
        <v>3979</v>
      </c>
      <c r="P412" t="s">
        <v>3980</v>
      </c>
    </row>
    <row r="413" spans="1:16" x14ac:dyDescent="0.3">
      <c r="A413">
        <v>415</v>
      </c>
      <c r="B413" t="s">
        <v>4315</v>
      </c>
      <c r="C413" s="15">
        <v>976</v>
      </c>
      <c r="D413" s="11">
        <v>976</v>
      </c>
      <c r="E413" t="s">
        <v>183</v>
      </c>
      <c r="F413" t="s">
        <v>218</v>
      </c>
      <c r="G413" t="s">
        <v>69</v>
      </c>
      <c r="H413" t="s">
        <v>68</v>
      </c>
      <c r="K413" t="s">
        <v>4316</v>
      </c>
      <c r="L413" t="s">
        <v>7057</v>
      </c>
      <c r="M413" t="s">
        <v>354</v>
      </c>
      <c r="O413" t="s">
        <v>3979</v>
      </c>
      <c r="P413" t="s">
        <v>3980</v>
      </c>
    </row>
    <row r="414" spans="1:16" x14ac:dyDescent="0.3">
      <c r="A414">
        <v>416</v>
      </c>
      <c r="B414" t="s">
        <v>1609</v>
      </c>
      <c r="C414" s="15">
        <v>977</v>
      </c>
      <c r="D414" s="11">
        <v>977</v>
      </c>
      <c r="E414" t="s">
        <v>887</v>
      </c>
      <c r="F414" t="s">
        <v>3977</v>
      </c>
      <c r="G414" t="s">
        <v>255</v>
      </c>
      <c r="H414" t="s">
        <v>86</v>
      </c>
      <c r="K414" t="s">
        <v>98</v>
      </c>
      <c r="L414" t="s">
        <v>3982</v>
      </c>
      <c r="M414" t="s">
        <v>90</v>
      </c>
      <c r="O414" t="s">
        <v>3979</v>
      </c>
      <c r="P414" t="s">
        <v>3980</v>
      </c>
    </row>
    <row r="415" spans="1:16" x14ac:dyDescent="0.3">
      <c r="A415">
        <v>418</v>
      </c>
      <c r="B415" t="s">
        <v>692</v>
      </c>
      <c r="C415" s="15">
        <v>979</v>
      </c>
      <c r="D415" s="11">
        <v>979</v>
      </c>
      <c r="E415" t="s">
        <v>887</v>
      </c>
      <c r="F415" t="s">
        <v>3977</v>
      </c>
      <c r="G415" t="s">
        <v>424</v>
      </c>
      <c r="H415" t="s">
        <v>86</v>
      </c>
      <c r="I415" t="s">
        <v>2709</v>
      </c>
      <c r="K415" t="s">
        <v>217</v>
      </c>
      <c r="L415" t="s">
        <v>3982</v>
      </c>
      <c r="M415" t="s">
        <v>216</v>
      </c>
      <c r="O415" t="s">
        <v>3979</v>
      </c>
      <c r="P415" t="s">
        <v>3980</v>
      </c>
    </row>
    <row r="416" spans="1:16" x14ac:dyDescent="0.3">
      <c r="A416">
        <v>419</v>
      </c>
      <c r="B416" t="s">
        <v>965</v>
      </c>
      <c r="C416" s="15">
        <v>980</v>
      </c>
      <c r="D416" s="11">
        <v>980</v>
      </c>
      <c r="E416" t="s">
        <v>887</v>
      </c>
      <c r="F416" t="s">
        <v>3977</v>
      </c>
      <c r="G416" t="s">
        <v>267</v>
      </c>
      <c r="H416" t="s">
        <v>266</v>
      </c>
      <c r="I416" t="s">
        <v>269</v>
      </c>
      <c r="K416" t="s">
        <v>342</v>
      </c>
      <c r="L416" t="s">
        <v>7060</v>
      </c>
      <c r="M416" t="s">
        <v>90</v>
      </c>
      <c r="O416" t="s">
        <v>3979</v>
      </c>
      <c r="P416" t="s">
        <v>3980</v>
      </c>
    </row>
    <row r="417" spans="1:16" x14ac:dyDescent="0.3">
      <c r="A417">
        <v>420</v>
      </c>
      <c r="B417" t="s">
        <v>1276</v>
      </c>
      <c r="C417" s="15">
        <v>983</v>
      </c>
      <c r="D417" s="11">
        <v>983</v>
      </c>
      <c r="E417" t="s">
        <v>887</v>
      </c>
      <c r="F417" t="s">
        <v>3977</v>
      </c>
      <c r="G417" t="s">
        <v>4264</v>
      </c>
      <c r="H417" t="s">
        <v>116</v>
      </c>
      <c r="I417" t="s">
        <v>2760</v>
      </c>
      <c r="K417" t="s">
        <v>277</v>
      </c>
      <c r="L417" t="s">
        <v>4112</v>
      </c>
      <c r="M417" t="s">
        <v>139</v>
      </c>
      <c r="O417" t="s">
        <v>3979</v>
      </c>
      <c r="P417" t="s">
        <v>3980</v>
      </c>
    </row>
    <row r="418" spans="1:16" x14ac:dyDescent="0.3">
      <c r="A418">
        <v>421</v>
      </c>
      <c r="B418" t="s">
        <v>689</v>
      </c>
      <c r="C418" s="15">
        <v>984</v>
      </c>
      <c r="D418" s="11">
        <v>984</v>
      </c>
      <c r="E418" t="s">
        <v>887</v>
      </c>
      <c r="F418" t="s">
        <v>3977</v>
      </c>
      <c r="G418" t="s">
        <v>267</v>
      </c>
      <c r="H418" t="s">
        <v>266</v>
      </c>
      <c r="I418" t="s">
        <v>269</v>
      </c>
      <c r="K418" t="s">
        <v>210</v>
      </c>
      <c r="L418" t="s">
        <v>3981</v>
      </c>
      <c r="M418" t="s">
        <v>159</v>
      </c>
      <c r="O418" t="s">
        <v>3979</v>
      </c>
      <c r="P418" t="s">
        <v>3980</v>
      </c>
    </row>
    <row r="419" spans="1:16" x14ac:dyDescent="0.3">
      <c r="A419">
        <v>422</v>
      </c>
      <c r="B419" t="s">
        <v>775</v>
      </c>
      <c r="C419" s="15">
        <v>985</v>
      </c>
      <c r="D419" s="11">
        <v>985</v>
      </c>
      <c r="E419" t="s">
        <v>887</v>
      </c>
      <c r="F419" t="s">
        <v>3977</v>
      </c>
      <c r="G419" t="s">
        <v>273</v>
      </c>
      <c r="H419" t="s">
        <v>56</v>
      </c>
      <c r="I419" t="s">
        <v>145</v>
      </c>
      <c r="J419" t="s">
        <v>4317</v>
      </c>
      <c r="K419" t="s">
        <v>62</v>
      </c>
      <c r="L419" t="s">
        <v>4056</v>
      </c>
      <c r="M419" t="s">
        <v>61</v>
      </c>
      <c r="O419" t="s">
        <v>3979</v>
      </c>
      <c r="P419" t="s">
        <v>3980</v>
      </c>
    </row>
    <row r="420" spans="1:16" x14ac:dyDescent="0.3">
      <c r="A420">
        <v>423</v>
      </c>
      <c r="B420" t="s">
        <v>4318</v>
      </c>
      <c r="C420" s="15">
        <v>1457</v>
      </c>
      <c r="D420" s="11">
        <v>1457</v>
      </c>
      <c r="E420" t="s">
        <v>6616</v>
      </c>
      <c r="F420" t="s">
        <v>218</v>
      </c>
      <c r="G420" t="s">
        <v>4319</v>
      </c>
      <c r="H420" t="s">
        <v>7056</v>
      </c>
      <c r="I420" t="s">
        <v>4319</v>
      </c>
      <c r="K420" t="s">
        <v>394</v>
      </c>
      <c r="L420" t="s">
        <v>78</v>
      </c>
      <c r="M420" t="s">
        <v>78</v>
      </c>
      <c r="O420" t="s">
        <v>3979</v>
      </c>
      <c r="P420" t="s">
        <v>3980</v>
      </c>
    </row>
    <row r="421" spans="1:16" x14ac:dyDescent="0.3">
      <c r="A421">
        <v>424</v>
      </c>
      <c r="B421" t="s">
        <v>4320</v>
      </c>
      <c r="C421" s="15">
        <v>1925</v>
      </c>
      <c r="D421" s="11">
        <v>1925</v>
      </c>
      <c r="E421" t="s">
        <v>887</v>
      </c>
      <c r="F421" t="s">
        <v>3977</v>
      </c>
      <c r="G421" t="s">
        <v>225</v>
      </c>
      <c r="H421" t="s">
        <v>41</v>
      </c>
      <c r="I421" t="s">
        <v>44</v>
      </c>
      <c r="K421" t="s">
        <v>79</v>
      </c>
      <c r="L421" t="s">
        <v>4024</v>
      </c>
      <c r="M421" t="s">
        <v>78</v>
      </c>
      <c r="O421" t="s">
        <v>3979</v>
      </c>
      <c r="P421" t="s">
        <v>3980</v>
      </c>
    </row>
    <row r="422" spans="1:16" x14ac:dyDescent="0.3">
      <c r="A422">
        <v>425</v>
      </c>
      <c r="B422" t="s">
        <v>848</v>
      </c>
      <c r="C422" s="15">
        <v>2021</v>
      </c>
      <c r="D422" s="11">
        <v>2021</v>
      </c>
      <c r="E422" t="s">
        <v>887</v>
      </c>
      <c r="F422" t="s">
        <v>3977</v>
      </c>
      <c r="G422" t="s">
        <v>126</v>
      </c>
      <c r="H422" t="s">
        <v>125</v>
      </c>
      <c r="I422" t="s">
        <v>107</v>
      </c>
      <c r="K422" t="s">
        <v>441</v>
      </c>
      <c r="L422" t="s">
        <v>4401</v>
      </c>
      <c r="M422" t="s">
        <v>48</v>
      </c>
      <c r="O422" t="s">
        <v>3979</v>
      </c>
      <c r="P422" t="s">
        <v>3980</v>
      </c>
    </row>
    <row r="423" spans="1:16" x14ac:dyDescent="0.3">
      <c r="A423">
        <v>426</v>
      </c>
      <c r="B423" t="s">
        <v>4321</v>
      </c>
      <c r="C423" s="15">
        <v>2049</v>
      </c>
      <c r="D423" s="11">
        <v>2049</v>
      </c>
      <c r="E423" t="s">
        <v>887</v>
      </c>
      <c r="F423" t="s">
        <v>3977</v>
      </c>
      <c r="G423" t="s">
        <v>126</v>
      </c>
      <c r="H423" t="s">
        <v>125</v>
      </c>
      <c r="I423" t="s">
        <v>107</v>
      </c>
      <c r="K423" t="s">
        <v>128</v>
      </c>
      <c r="L423" t="s">
        <v>4401</v>
      </c>
      <c r="M423" t="s">
        <v>48</v>
      </c>
      <c r="O423" t="s">
        <v>3979</v>
      </c>
      <c r="P423" t="s">
        <v>3980</v>
      </c>
    </row>
    <row r="424" spans="1:16" x14ac:dyDescent="0.3">
      <c r="A424">
        <v>427</v>
      </c>
      <c r="B424" t="s">
        <v>4322</v>
      </c>
      <c r="C424" s="15">
        <v>2054</v>
      </c>
      <c r="D424" s="11">
        <v>2054</v>
      </c>
      <c r="E424" t="s">
        <v>887</v>
      </c>
      <c r="F424" t="s">
        <v>3977</v>
      </c>
      <c r="G424" t="s">
        <v>126</v>
      </c>
      <c r="H424" t="s">
        <v>125</v>
      </c>
      <c r="I424" t="s">
        <v>107</v>
      </c>
      <c r="K424" t="s">
        <v>441</v>
      </c>
      <c r="L424" t="s">
        <v>4401</v>
      </c>
      <c r="M424" t="s">
        <v>48</v>
      </c>
      <c r="O424" t="s">
        <v>3979</v>
      </c>
      <c r="P424" t="s">
        <v>3980</v>
      </c>
    </row>
    <row r="425" spans="1:16" x14ac:dyDescent="0.3">
      <c r="A425">
        <v>428</v>
      </c>
      <c r="B425" t="s">
        <v>1009</v>
      </c>
      <c r="C425" s="15">
        <v>2055</v>
      </c>
      <c r="D425" s="11">
        <v>2055</v>
      </c>
      <c r="E425" t="s">
        <v>887</v>
      </c>
      <c r="F425" t="s">
        <v>3977</v>
      </c>
      <c r="G425" t="s">
        <v>126</v>
      </c>
      <c r="H425" t="s">
        <v>125</v>
      </c>
      <c r="I425" t="s">
        <v>107</v>
      </c>
      <c r="K425" t="s">
        <v>441</v>
      </c>
      <c r="L425" t="s">
        <v>4401</v>
      </c>
      <c r="M425" t="s">
        <v>48</v>
      </c>
      <c r="O425" t="s">
        <v>3979</v>
      </c>
      <c r="P425" t="s">
        <v>3980</v>
      </c>
    </row>
    <row r="426" spans="1:16" x14ac:dyDescent="0.3">
      <c r="A426">
        <v>429</v>
      </c>
      <c r="B426" t="s">
        <v>4323</v>
      </c>
      <c r="C426" s="15">
        <v>2056</v>
      </c>
      <c r="D426" s="11">
        <v>2056</v>
      </c>
      <c r="E426" t="s">
        <v>887</v>
      </c>
      <c r="F426" t="s">
        <v>3977</v>
      </c>
      <c r="G426" t="s">
        <v>126</v>
      </c>
      <c r="H426" t="s">
        <v>125</v>
      </c>
      <c r="I426" t="s">
        <v>107</v>
      </c>
      <c r="K426" t="s">
        <v>441</v>
      </c>
      <c r="L426" t="s">
        <v>4401</v>
      </c>
      <c r="M426" t="s">
        <v>48</v>
      </c>
      <c r="O426" t="s">
        <v>3979</v>
      </c>
      <c r="P426" t="s">
        <v>3980</v>
      </c>
    </row>
    <row r="427" spans="1:16" x14ac:dyDescent="0.3">
      <c r="A427">
        <v>430</v>
      </c>
      <c r="B427" t="s">
        <v>4324</v>
      </c>
      <c r="C427" s="15">
        <v>2065</v>
      </c>
      <c r="D427" s="11">
        <v>2065</v>
      </c>
      <c r="E427" t="s">
        <v>887</v>
      </c>
      <c r="F427" t="s">
        <v>3977</v>
      </c>
      <c r="G427" t="s">
        <v>126</v>
      </c>
      <c r="H427" t="s">
        <v>125</v>
      </c>
      <c r="I427" t="s">
        <v>107</v>
      </c>
      <c r="K427" t="s">
        <v>441</v>
      </c>
      <c r="L427" t="s">
        <v>4401</v>
      </c>
      <c r="M427" t="s">
        <v>48</v>
      </c>
      <c r="O427" t="s">
        <v>3979</v>
      </c>
      <c r="P427" t="s">
        <v>3980</v>
      </c>
    </row>
    <row r="428" spans="1:16" x14ac:dyDescent="0.3">
      <c r="A428">
        <v>431</v>
      </c>
      <c r="B428" t="s">
        <v>4325</v>
      </c>
      <c r="C428" s="15">
        <v>2073</v>
      </c>
      <c r="D428" s="11">
        <v>2073</v>
      </c>
      <c r="E428" t="s">
        <v>887</v>
      </c>
      <c r="F428" t="s">
        <v>3977</v>
      </c>
      <c r="G428" t="s">
        <v>126</v>
      </c>
      <c r="H428" t="s">
        <v>125</v>
      </c>
      <c r="I428" t="s">
        <v>107</v>
      </c>
      <c r="K428" t="s">
        <v>128</v>
      </c>
      <c r="L428" t="s">
        <v>4401</v>
      </c>
      <c r="M428" t="s">
        <v>48</v>
      </c>
      <c r="O428" t="s">
        <v>3979</v>
      </c>
      <c r="P428" t="s">
        <v>3980</v>
      </c>
    </row>
    <row r="429" spans="1:16" x14ac:dyDescent="0.3">
      <c r="A429">
        <v>432</v>
      </c>
      <c r="B429" t="s">
        <v>683</v>
      </c>
      <c r="C429" s="15">
        <v>2075</v>
      </c>
      <c r="D429" s="11">
        <v>2075</v>
      </c>
      <c r="E429" t="s">
        <v>887</v>
      </c>
      <c r="F429" t="s">
        <v>3977</v>
      </c>
      <c r="G429" t="s">
        <v>126</v>
      </c>
      <c r="H429" t="s">
        <v>125</v>
      </c>
      <c r="I429" t="s">
        <v>107</v>
      </c>
      <c r="K429" t="s">
        <v>441</v>
      </c>
      <c r="L429" t="s">
        <v>4401</v>
      </c>
      <c r="M429" t="s">
        <v>48</v>
      </c>
      <c r="O429" t="s">
        <v>3979</v>
      </c>
      <c r="P429" t="s">
        <v>3980</v>
      </c>
    </row>
    <row r="430" spans="1:16" x14ac:dyDescent="0.3">
      <c r="A430">
        <v>433</v>
      </c>
      <c r="B430" t="s">
        <v>4326</v>
      </c>
      <c r="C430" s="15">
        <v>2078</v>
      </c>
      <c r="D430" s="11">
        <v>2078</v>
      </c>
      <c r="E430" t="s">
        <v>887</v>
      </c>
      <c r="F430" t="s">
        <v>3977</v>
      </c>
      <c r="G430" t="s">
        <v>126</v>
      </c>
      <c r="H430" t="s">
        <v>125</v>
      </c>
      <c r="I430" t="s">
        <v>107</v>
      </c>
      <c r="K430" t="s">
        <v>128</v>
      </c>
      <c r="L430" t="s">
        <v>4401</v>
      </c>
      <c r="M430" t="s">
        <v>48</v>
      </c>
      <c r="O430" t="s">
        <v>3979</v>
      </c>
      <c r="P430" t="s">
        <v>3980</v>
      </c>
    </row>
    <row r="431" spans="1:16" x14ac:dyDescent="0.3">
      <c r="A431">
        <v>434</v>
      </c>
      <c r="B431" t="s">
        <v>1003</v>
      </c>
      <c r="C431" s="15">
        <v>2079</v>
      </c>
      <c r="D431" s="11">
        <v>2079</v>
      </c>
      <c r="E431" t="s">
        <v>887</v>
      </c>
      <c r="F431" t="s">
        <v>3977</v>
      </c>
      <c r="G431" t="s">
        <v>297</v>
      </c>
      <c r="H431" t="s">
        <v>125</v>
      </c>
      <c r="I431" t="s">
        <v>107</v>
      </c>
      <c r="K431" t="s">
        <v>998</v>
      </c>
      <c r="L431" t="s">
        <v>4401</v>
      </c>
      <c r="M431" t="s">
        <v>48</v>
      </c>
      <c r="O431" t="s">
        <v>3979</v>
      </c>
      <c r="P431" t="s">
        <v>3980</v>
      </c>
    </row>
    <row r="432" spans="1:16" x14ac:dyDescent="0.3">
      <c r="A432">
        <v>435</v>
      </c>
      <c r="B432" t="s">
        <v>4327</v>
      </c>
      <c r="C432" s="15">
        <v>2081</v>
      </c>
      <c r="D432" s="11">
        <v>2081</v>
      </c>
      <c r="E432" t="s">
        <v>887</v>
      </c>
      <c r="F432" t="s">
        <v>3977</v>
      </c>
      <c r="G432" t="s">
        <v>297</v>
      </c>
      <c r="H432" t="s">
        <v>125</v>
      </c>
      <c r="I432" t="s">
        <v>107</v>
      </c>
      <c r="K432" t="s">
        <v>998</v>
      </c>
      <c r="L432" t="s">
        <v>4401</v>
      </c>
      <c r="M432" t="s">
        <v>139</v>
      </c>
      <c r="O432" t="s">
        <v>3979</v>
      </c>
      <c r="P432" t="s">
        <v>3980</v>
      </c>
    </row>
    <row r="433" spans="1:16" x14ac:dyDescent="0.3">
      <c r="A433">
        <v>436</v>
      </c>
      <c r="B433" t="s">
        <v>742</v>
      </c>
      <c r="C433" s="15">
        <v>2082</v>
      </c>
      <c r="D433" s="11">
        <v>2082</v>
      </c>
      <c r="E433" t="s">
        <v>887</v>
      </c>
      <c r="F433" t="s">
        <v>3977</v>
      </c>
      <c r="G433" t="s">
        <v>297</v>
      </c>
      <c r="H433" t="s">
        <v>125</v>
      </c>
      <c r="I433" t="s">
        <v>107</v>
      </c>
      <c r="K433" t="s">
        <v>998</v>
      </c>
      <c r="L433" t="s">
        <v>4401</v>
      </c>
      <c r="M433" t="s">
        <v>139</v>
      </c>
      <c r="O433" t="s">
        <v>3979</v>
      </c>
      <c r="P433" t="s">
        <v>3980</v>
      </c>
    </row>
    <row r="434" spans="1:16" x14ac:dyDescent="0.3">
      <c r="A434">
        <v>437</v>
      </c>
      <c r="B434" t="s">
        <v>901</v>
      </c>
      <c r="C434" s="15">
        <v>2083</v>
      </c>
      <c r="D434" s="11">
        <v>2083</v>
      </c>
      <c r="E434" t="s">
        <v>887</v>
      </c>
      <c r="F434" t="s">
        <v>3977</v>
      </c>
      <c r="G434" t="s">
        <v>297</v>
      </c>
      <c r="H434" t="s">
        <v>125</v>
      </c>
      <c r="I434" t="s">
        <v>107</v>
      </c>
      <c r="K434" t="s">
        <v>998</v>
      </c>
      <c r="L434" t="s">
        <v>4401</v>
      </c>
      <c r="M434" t="s">
        <v>48</v>
      </c>
      <c r="O434" t="s">
        <v>3979</v>
      </c>
      <c r="P434" t="s">
        <v>3980</v>
      </c>
    </row>
    <row r="435" spans="1:16" x14ac:dyDescent="0.3">
      <c r="A435">
        <v>438</v>
      </c>
      <c r="B435" t="s">
        <v>4328</v>
      </c>
      <c r="C435" s="15">
        <v>2097</v>
      </c>
      <c r="D435" s="11">
        <v>2097</v>
      </c>
      <c r="E435" t="s">
        <v>887</v>
      </c>
      <c r="F435" t="s">
        <v>3977</v>
      </c>
      <c r="G435" t="s">
        <v>310</v>
      </c>
      <c r="H435" t="s">
        <v>266</v>
      </c>
      <c r="I435" t="s">
        <v>269</v>
      </c>
      <c r="K435" t="s">
        <v>160</v>
      </c>
      <c r="L435" t="s">
        <v>3981</v>
      </c>
      <c r="M435" t="s">
        <v>159</v>
      </c>
      <c r="O435" t="s">
        <v>3979</v>
      </c>
      <c r="P435" t="s">
        <v>3980</v>
      </c>
    </row>
    <row r="436" spans="1:16" x14ac:dyDescent="0.3">
      <c r="A436">
        <v>439</v>
      </c>
      <c r="B436" t="s">
        <v>670</v>
      </c>
      <c r="C436" s="15">
        <v>2235</v>
      </c>
      <c r="D436" s="11">
        <v>2235</v>
      </c>
      <c r="E436" t="s">
        <v>887</v>
      </c>
      <c r="F436" t="s">
        <v>3977</v>
      </c>
      <c r="G436" t="s">
        <v>365</v>
      </c>
      <c r="H436" t="s">
        <v>56</v>
      </c>
      <c r="I436" t="s">
        <v>145</v>
      </c>
      <c r="K436" t="s">
        <v>367</v>
      </c>
      <c r="L436" t="s">
        <v>4056</v>
      </c>
      <c r="M436" t="s">
        <v>455</v>
      </c>
      <c r="O436" t="s">
        <v>3979</v>
      </c>
      <c r="P436" t="s">
        <v>3980</v>
      </c>
    </row>
    <row r="437" spans="1:16" x14ac:dyDescent="0.3">
      <c r="A437">
        <v>440</v>
      </c>
      <c r="B437" t="s">
        <v>766</v>
      </c>
      <c r="C437" s="15">
        <v>2270</v>
      </c>
      <c r="D437" s="11">
        <v>2270</v>
      </c>
      <c r="E437" t="s">
        <v>887</v>
      </c>
      <c r="F437" t="s">
        <v>3977</v>
      </c>
      <c r="G437" t="s">
        <v>365</v>
      </c>
      <c r="H437" t="s">
        <v>56</v>
      </c>
      <c r="I437" t="s">
        <v>145</v>
      </c>
      <c r="K437" t="s">
        <v>367</v>
      </c>
      <c r="L437" t="s">
        <v>4056</v>
      </c>
      <c r="M437" t="s">
        <v>455</v>
      </c>
      <c r="O437" t="s">
        <v>3979</v>
      </c>
      <c r="P437" t="s">
        <v>3980</v>
      </c>
    </row>
    <row r="438" spans="1:16" x14ac:dyDescent="0.3">
      <c r="A438">
        <v>441</v>
      </c>
      <c r="B438" t="s">
        <v>1492</v>
      </c>
      <c r="C438" s="15">
        <v>2280</v>
      </c>
      <c r="D438" s="11">
        <v>2280</v>
      </c>
      <c r="E438" t="s">
        <v>80</v>
      </c>
      <c r="F438" t="s">
        <v>218</v>
      </c>
      <c r="G438" t="s">
        <v>87</v>
      </c>
      <c r="H438" t="s">
        <v>86</v>
      </c>
      <c r="I438" t="s">
        <v>3270</v>
      </c>
      <c r="K438" t="s">
        <v>98</v>
      </c>
      <c r="L438" t="s">
        <v>3982</v>
      </c>
      <c r="M438" t="s">
        <v>90</v>
      </c>
      <c r="O438" t="s">
        <v>3979</v>
      </c>
      <c r="P438" t="s">
        <v>3980</v>
      </c>
    </row>
    <row r="439" spans="1:16" x14ac:dyDescent="0.3">
      <c r="A439">
        <v>442</v>
      </c>
      <c r="B439" t="s">
        <v>4329</v>
      </c>
      <c r="C439" s="15">
        <v>2282</v>
      </c>
      <c r="D439" s="11">
        <v>2282</v>
      </c>
      <c r="E439" t="s">
        <v>887</v>
      </c>
      <c r="F439" t="s">
        <v>3977</v>
      </c>
      <c r="G439" t="s">
        <v>267</v>
      </c>
      <c r="H439" t="s">
        <v>266</v>
      </c>
      <c r="I439" t="s">
        <v>269</v>
      </c>
      <c r="K439" t="s">
        <v>210</v>
      </c>
      <c r="L439" t="s">
        <v>3981</v>
      </c>
      <c r="M439" t="s">
        <v>159</v>
      </c>
      <c r="O439" t="s">
        <v>3979</v>
      </c>
      <c r="P439" t="s">
        <v>3980</v>
      </c>
    </row>
    <row r="440" spans="1:16" x14ac:dyDescent="0.3">
      <c r="A440">
        <v>443</v>
      </c>
      <c r="B440" t="s">
        <v>7061</v>
      </c>
      <c r="C440" s="15">
        <v>2457</v>
      </c>
      <c r="D440" s="11">
        <v>2457</v>
      </c>
      <c r="E440" t="s">
        <v>6616</v>
      </c>
      <c r="F440" t="s">
        <v>218</v>
      </c>
      <c r="G440" t="s">
        <v>4319</v>
      </c>
      <c r="H440" t="s">
        <v>7056</v>
      </c>
      <c r="I440" t="s">
        <v>4319</v>
      </c>
      <c r="K440" t="s">
        <v>394</v>
      </c>
      <c r="L440" t="s">
        <v>78</v>
      </c>
      <c r="M440" t="s">
        <v>78</v>
      </c>
      <c r="O440" t="s">
        <v>3979</v>
      </c>
      <c r="P440" t="s">
        <v>3980</v>
      </c>
    </row>
    <row r="441" spans="1:16" x14ac:dyDescent="0.3">
      <c r="A441">
        <v>444</v>
      </c>
      <c r="B441" t="s">
        <v>4330</v>
      </c>
      <c r="C441" s="15">
        <v>2925</v>
      </c>
      <c r="D441" s="11">
        <v>2925</v>
      </c>
      <c r="E441" t="s">
        <v>887</v>
      </c>
      <c r="F441" t="s">
        <v>3977</v>
      </c>
      <c r="G441" t="s">
        <v>225</v>
      </c>
      <c r="H441" t="s">
        <v>41</v>
      </c>
      <c r="I441" t="s">
        <v>44</v>
      </c>
      <c r="K441" t="s">
        <v>79</v>
      </c>
      <c r="L441" t="s">
        <v>4024</v>
      </c>
      <c r="M441" t="s">
        <v>78</v>
      </c>
      <c r="O441" t="s">
        <v>3979</v>
      </c>
      <c r="P441" t="s">
        <v>3980</v>
      </c>
    </row>
    <row r="442" spans="1:16" x14ac:dyDescent="0.3">
      <c r="A442">
        <v>445</v>
      </c>
      <c r="B442" t="s">
        <v>4331</v>
      </c>
      <c r="C442" s="15">
        <v>3457</v>
      </c>
      <c r="D442" s="11">
        <v>3457</v>
      </c>
      <c r="E442" t="s">
        <v>6616</v>
      </c>
      <c r="F442" t="s">
        <v>218</v>
      </c>
      <c r="G442" t="s">
        <v>4319</v>
      </c>
      <c r="H442" t="s">
        <v>7056</v>
      </c>
      <c r="I442" t="s">
        <v>4332</v>
      </c>
      <c r="K442" t="s">
        <v>394</v>
      </c>
      <c r="L442" t="s">
        <v>78</v>
      </c>
      <c r="M442" t="s">
        <v>78</v>
      </c>
      <c r="O442" t="s">
        <v>3979</v>
      </c>
      <c r="P442" t="s">
        <v>3980</v>
      </c>
    </row>
    <row r="443" spans="1:16" x14ac:dyDescent="0.3">
      <c r="A443">
        <v>446</v>
      </c>
      <c r="B443" t="s">
        <v>1864</v>
      </c>
      <c r="C443" s="15">
        <v>3925</v>
      </c>
      <c r="D443" s="11">
        <v>3925</v>
      </c>
      <c r="E443" t="s">
        <v>887</v>
      </c>
      <c r="F443" t="s">
        <v>3977</v>
      </c>
      <c r="G443" t="s">
        <v>225</v>
      </c>
      <c r="H443" t="s">
        <v>41</v>
      </c>
      <c r="I443" t="s">
        <v>44</v>
      </c>
      <c r="K443" t="s">
        <v>79</v>
      </c>
      <c r="L443" t="s">
        <v>4024</v>
      </c>
      <c r="M443" t="s">
        <v>78</v>
      </c>
      <c r="O443" t="s">
        <v>3979</v>
      </c>
      <c r="P443" t="s">
        <v>3980</v>
      </c>
    </row>
    <row r="444" spans="1:16" x14ac:dyDescent="0.3">
      <c r="A444">
        <v>447</v>
      </c>
      <c r="B444" t="s">
        <v>4333</v>
      </c>
      <c r="C444" s="15">
        <v>4457</v>
      </c>
      <c r="D444" s="11">
        <v>4457</v>
      </c>
      <c r="E444" t="s">
        <v>183</v>
      </c>
      <c r="F444" t="s">
        <v>218</v>
      </c>
      <c r="G444" t="s">
        <v>4319</v>
      </c>
      <c r="H444" t="s">
        <v>544</v>
      </c>
      <c r="I444" t="s">
        <v>4319</v>
      </c>
      <c r="K444" t="s">
        <v>394</v>
      </c>
      <c r="L444" t="s">
        <v>78</v>
      </c>
      <c r="M444" t="s">
        <v>78</v>
      </c>
      <c r="O444" t="s">
        <v>3979</v>
      </c>
      <c r="P444" t="s">
        <v>3980</v>
      </c>
    </row>
    <row r="445" spans="1:16" x14ac:dyDescent="0.3">
      <c r="A445">
        <v>448</v>
      </c>
      <c r="B445" t="s">
        <v>4334</v>
      </c>
      <c r="C445" s="15">
        <v>4925</v>
      </c>
      <c r="D445" s="11">
        <v>4925</v>
      </c>
      <c r="E445" t="s">
        <v>887</v>
      </c>
      <c r="F445" t="s">
        <v>3977</v>
      </c>
      <c r="G445" t="s">
        <v>225</v>
      </c>
      <c r="H445" t="s">
        <v>41</v>
      </c>
      <c r="I445" t="s">
        <v>44</v>
      </c>
      <c r="K445" t="s">
        <v>79</v>
      </c>
      <c r="L445" t="s">
        <v>4024</v>
      </c>
      <c r="M445" t="s">
        <v>78</v>
      </c>
      <c r="O445" t="s">
        <v>3979</v>
      </c>
      <c r="P445" t="s">
        <v>3980</v>
      </c>
    </row>
    <row r="446" spans="1:16" x14ac:dyDescent="0.3">
      <c r="A446">
        <v>449</v>
      </c>
      <c r="B446" t="s">
        <v>4335</v>
      </c>
      <c r="C446" s="15">
        <v>5457</v>
      </c>
      <c r="D446" s="11">
        <v>5457</v>
      </c>
      <c r="E446" t="s">
        <v>183</v>
      </c>
      <c r="F446" t="s">
        <v>218</v>
      </c>
      <c r="G446" t="s">
        <v>4319</v>
      </c>
      <c r="H446" t="s">
        <v>7056</v>
      </c>
      <c r="I446" t="s">
        <v>4319</v>
      </c>
      <c r="K446" t="s">
        <v>394</v>
      </c>
      <c r="L446" t="s">
        <v>78</v>
      </c>
      <c r="M446" t="s">
        <v>78</v>
      </c>
      <c r="O446" t="s">
        <v>3979</v>
      </c>
      <c r="P446" t="s">
        <v>3980</v>
      </c>
    </row>
    <row r="447" spans="1:16" x14ac:dyDescent="0.3">
      <c r="A447">
        <v>450</v>
      </c>
      <c r="B447" t="s">
        <v>960</v>
      </c>
      <c r="C447" s="15">
        <v>5925</v>
      </c>
      <c r="D447" s="11">
        <v>5925</v>
      </c>
      <c r="E447" t="s">
        <v>887</v>
      </c>
      <c r="F447" t="s">
        <v>3977</v>
      </c>
      <c r="G447" t="s">
        <v>225</v>
      </c>
      <c r="H447" t="s">
        <v>41</v>
      </c>
      <c r="I447" t="s">
        <v>44</v>
      </c>
      <c r="K447" t="s">
        <v>79</v>
      </c>
      <c r="L447" t="s">
        <v>4024</v>
      </c>
      <c r="M447" t="s">
        <v>78</v>
      </c>
      <c r="O447" t="s">
        <v>3979</v>
      </c>
      <c r="P447" t="s">
        <v>3980</v>
      </c>
    </row>
    <row r="448" spans="1:16" x14ac:dyDescent="0.3">
      <c r="A448">
        <v>451</v>
      </c>
      <c r="B448" t="s">
        <v>4336</v>
      </c>
      <c r="C448" s="15">
        <v>6925</v>
      </c>
      <c r="D448" s="11">
        <v>6925</v>
      </c>
      <c r="E448" t="s">
        <v>887</v>
      </c>
      <c r="F448" t="s">
        <v>3977</v>
      </c>
      <c r="G448" t="s">
        <v>225</v>
      </c>
      <c r="H448" t="s">
        <v>41</v>
      </c>
      <c r="I448" t="s">
        <v>44</v>
      </c>
      <c r="K448" t="s">
        <v>79</v>
      </c>
      <c r="L448" t="s">
        <v>4024</v>
      </c>
      <c r="M448" t="s">
        <v>78</v>
      </c>
      <c r="O448" t="s">
        <v>3979</v>
      </c>
      <c r="P448" t="s">
        <v>3980</v>
      </c>
    </row>
    <row r="449" spans="1:16" x14ac:dyDescent="0.3">
      <c r="A449">
        <v>452</v>
      </c>
      <c r="B449" t="s">
        <v>4337</v>
      </c>
      <c r="C449" s="15">
        <v>712</v>
      </c>
      <c r="D449" s="11">
        <v>712</v>
      </c>
      <c r="E449" t="s">
        <v>887</v>
      </c>
      <c r="F449" t="s">
        <v>3977</v>
      </c>
      <c r="G449" t="s">
        <v>7924</v>
      </c>
      <c r="H449" t="s">
        <v>193</v>
      </c>
      <c r="I449" t="s">
        <v>2760</v>
      </c>
      <c r="K449" t="s">
        <v>128</v>
      </c>
      <c r="L449" t="s">
        <v>4112</v>
      </c>
      <c r="M449" t="s">
        <v>48</v>
      </c>
      <c r="O449" t="s">
        <v>3979</v>
      </c>
      <c r="P449" t="s">
        <v>3980</v>
      </c>
    </row>
    <row r="450" spans="1:16" x14ac:dyDescent="0.3">
      <c r="A450">
        <v>453</v>
      </c>
      <c r="B450" t="s">
        <v>805</v>
      </c>
      <c r="C450" s="15">
        <v>986</v>
      </c>
      <c r="D450" s="11">
        <v>986</v>
      </c>
      <c r="E450" t="s">
        <v>887</v>
      </c>
      <c r="F450" t="s">
        <v>3977</v>
      </c>
      <c r="G450" t="s">
        <v>131</v>
      </c>
      <c r="H450" t="s">
        <v>86</v>
      </c>
      <c r="I450" t="s">
        <v>2709</v>
      </c>
      <c r="K450" t="s">
        <v>355</v>
      </c>
      <c r="L450" t="s">
        <v>3982</v>
      </c>
      <c r="M450" t="s">
        <v>354</v>
      </c>
      <c r="O450" t="s">
        <v>3979</v>
      </c>
      <c r="P450" t="s">
        <v>3980</v>
      </c>
    </row>
    <row r="451" spans="1:16" x14ac:dyDescent="0.3">
      <c r="A451">
        <v>456</v>
      </c>
      <c r="B451" t="s">
        <v>886</v>
      </c>
      <c r="C451" s="15">
        <v>987</v>
      </c>
      <c r="D451" s="11">
        <v>987</v>
      </c>
      <c r="E451" t="s">
        <v>887</v>
      </c>
      <c r="F451" t="s">
        <v>3977</v>
      </c>
      <c r="G451" t="s">
        <v>341</v>
      </c>
      <c r="H451" t="s">
        <v>86</v>
      </c>
      <c r="I451" t="s">
        <v>2709</v>
      </c>
      <c r="K451" t="s">
        <v>211</v>
      </c>
      <c r="L451" t="s">
        <v>3982</v>
      </c>
      <c r="M451" t="s">
        <v>90</v>
      </c>
      <c r="O451" t="s">
        <v>3979</v>
      </c>
      <c r="P451" t="s">
        <v>3980</v>
      </c>
    </row>
    <row r="452" spans="1:16" x14ac:dyDescent="0.3">
      <c r="A452">
        <v>457</v>
      </c>
      <c r="B452" t="s">
        <v>1315</v>
      </c>
      <c r="C452" s="15">
        <v>988</v>
      </c>
      <c r="D452" s="11">
        <v>988</v>
      </c>
      <c r="E452" t="s">
        <v>887</v>
      </c>
      <c r="F452" t="s">
        <v>3977</v>
      </c>
      <c r="G452" t="s">
        <v>267</v>
      </c>
      <c r="H452" t="s">
        <v>266</v>
      </c>
      <c r="I452" t="s">
        <v>269</v>
      </c>
      <c r="K452" t="s">
        <v>210</v>
      </c>
      <c r="L452" t="s">
        <v>3981</v>
      </c>
      <c r="M452" t="s">
        <v>216</v>
      </c>
      <c r="O452" t="s">
        <v>3979</v>
      </c>
      <c r="P452" t="s">
        <v>3980</v>
      </c>
    </row>
    <row r="453" spans="1:16" x14ac:dyDescent="0.3">
      <c r="A453">
        <v>458</v>
      </c>
      <c r="B453" t="s">
        <v>1028</v>
      </c>
      <c r="C453" s="15">
        <v>819</v>
      </c>
      <c r="D453" s="11">
        <v>819</v>
      </c>
      <c r="E453" t="s">
        <v>887</v>
      </c>
      <c r="F453" t="s">
        <v>3977</v>
      </c>
      <c r="G453" t="s">
        <v>391</v>
      </c>
      <c r="H453" t="s">
        <v>41</v>
      </c>
      <c r="I453" t="s">
        <v>44</v>
      </c>
      <c r="K453" t="s">
        <v>682</v>
      </c>
      <c r="L453" t="s">
        <v>4024</v>
      </c>
      <c r="M453" t="s">
        <v>78</v>
      </c>
      <c r="O453" t="s">
        <v>3979</v>
      </c>
      <c r="P453" t="s">
        <v>3980</v>
      </c>
    </row>
    <row r="454" spans="1:16" x14ac:dyDescent="0.3">
      <c r="A454">
        <v>459</v>
      </c>
      <c r="B454" t="s">
        <v>956</v>
      </c>
      <c r="C454" s="15">
        <v>989</v>
      </c>
      <c r="D454" s="11">
        <v>989</v>
      </c>
      <c r="E454" t="s">
        <v>887</v>
      </c>
      <c r="F454" t="s">
        <v>3977</v>
      </c>
      <c r="G454" t="s">
        <v>391</v>
      </c>
      <c r="H454" t="s">
        <v>41</v>
      </c>
      <c r="I454" t="s">
        <v>44</v>
      </c>
      <c r="K454" t="s">
        <v>682</v>
      </c>
      <c r="L454" t="s">
        <v>4024</v>
      </c>
      <c r="M454" t="s">
        <v>78</v>
      </c>
      <c r="O454" t="s">
        <v>3979</v>
      </c>
      <c r="P454" t="s">
        <v>3980</v>
      </c>
    </row>
    <row r="455" spans="1:16" x14ac:dyDescent="0.3">
      <c r="A455">
        <v>460</v>
      </c>
      <c r="B455" t="s">
        <v>874</v>
      </c>
      <c r="C455" s="15">
        <v>636</v>
      </c>
      <c r="D455" s="11">
        <v>636</v>
      </c>
      <c r="E455" t="s">
        <v>887</v>
      </c>
      <c r="F455" t="s">
        <v>3977</v>
      </c>
      <c r="G455" t="s">
        <v>209</v>
      </c>
      <c r="H455" t="s">
        <v>7923</v>
      </c>
      <c r="I455" t="s">
        <v>2760</v>
      </c>
      <c r="K455" t="s">
        <v>4150</v>
      </c>
      <c r="L455" t="s">
        <v>4112</v>
      </c>
      <c r="M455" t="s">
        <v>90</v>
      </c>
      <c r="O455" t="s">
        <v>3979</v>
      </c>
      <c r="P455" t="s">
        <v>3980</v>
      </c>
    </row>
    <row r="456" spans="1:16" x14ac:dyDescent="0.3">
      <c r="A456">
        <v>461</v>
      </c>
      <c r="B456" t="s">
        <v>933</v>
      </c>
      <c r="C456" s="15">
        <v>990</v>
      </c>
      <c r="D456" s="11">
        <v>990</v>
      </c>
      <c r="E456" t="s">
        <v>887</v>
      </c>
      <c r="F456" t="s">
        <v>3977</v>
      </c>
      <c r="G456" t="s">
        <v>287</v>
      </c>
      <c r="H456" t="s">
        <v>41</v>
      </c>
      <c r="I456" t="s">
        <v>44</v>
      </c>
      <c r="K456" t="s">
        <v>682</v>
      </c>
      <c r="L456" t="s">
        <v>4024</v>
      </c>
      <c r="M456" t="s">
        <v>78</v>
      </c>
      <c r="O456" t="s">
        <v>3979</v>
      </c>
      <c r="P456" t="s">
        <v>3980</v>
      </c>
    </row>
    <row r="457" spans="1:16" x14ac:dyDescent="0.3">
      <c r="A457">
        <v>462</v>
      </c>
      <c r="B457" t="s">
        <v>683</v>
      </c>
      <c r="C457" s="15">
        <v>2075.1</v>
      </c>
      <c r="D457" s="11">
        <v>2075</v>
      </c>
      <c r="E457" t="s">
        <v>6613</v>
      </c>
      <c r="F457" t="s">
        <v>218</v>
      </c>
      <c r="G457" t="s">
        <v>410</v>
      </c>
      <c r="H457" t="s">
        <v>410</v>
      </c>
      <c r="I457" t="s">
        <v>410</v>
      </c>
      <c r="K457" t="s">
        <v>441</v>
      </c>
      <c r="L457" t="s">
        <v>4401</v>
      </c>
      <c r="M457" t="s">
        <v>48</v>
      </c>
      <c r="O457" t="s">
        <v>3979</v>
      </c>
      <c r="P457" t="s">
        <v>3980</v>
      </c>
    </row>
    <row r="458" spans="1:16" x14ac:dyDescent="0.3">
      <c r="A458">
        <v>463</v>
      </c>
      <c r="B458" t="s">
        <v>988</v>
      </c>
      <c r="C458" s="15">
        <v>627</v>
      </c>
      <c r="D458" s="11">
        <v>627</v>
      </c>
      <c r="E458" t="s">
        <v>887</v>
      </c>
      <c r="F458" t="s">
        <v>3977</v>
      </c>
      <c r="G458" t="s">
        <v>209</v>
      </c>
      <c r="H458" t="s">
        <v>7923</v>
      </c>
      <c r="I458" t="s">
        <v>2760</v>
      </c>
      <c r="K458" t="s">
        <v>211</v>
      </c>
      <c r="L458" t="s">
        <v>4112</v>
      </c>
      <c r="M458" t="s">
        <v>48</v>
      </c>
      <c r="O458" t="s">
        <v>3979</v>
      </c>
      <c r="P458" t="s">
        <v>3980</v>
      </c>
    </row>
    <row r="459" spans="1:16" x14ac:dyDescent="0.3">
      <c r="A459">
        <v>464</v>
      </c>
      <c r="B459" t="s">
        <v>781</v>
      </c>
      <c r="C459" s="15">
        <v>198</v>
      </c>
      <c r="D459" s="11">
        <v>198</v>
      </c>
      <c r="E459" t="s">
        <v>887</v>
      </c>
      <c r="F459" t="s">
        <v>3977</v>
      </c>
      <c r="G459" t="s">
        <v>42</v>
      </c>
      <c r="H459" t="s">
        <v>41</v>
      </c>
      <c r="I459" t="s">
        <v>44</v>
      </c>
      <c r="K459" t="s">
        <v>682</v>
      </c>
      <c r="L459" t="s">
        <v>4024</v>
      </c>
      <c r="M459" t="s">
        <v>78</v>
      </c>
      <c r="O459" t="s">
        <v>3979</v>
      </c>
      <c r="P459" t="s">
        <v>3980</v>
      </c>
    </row>
    <row r="460" spans="1:16" x14ac:dyDescent="0.3">
      <c r="A460">
        <v>465</v>
      </c>
      <c r="B460" t="s">
        <v>1014</v>
      </c>
      <c r="C460" s="15">
        <v>478</v>
      </c>
      <c r="D460" s="11">
        <v>478</v>
      </c>
      <c r="E460" t="s">
        <v>887</v>
      </c>
      <c r="F460" t="s">
        <v>3977</v>
      </c>
      <c r="G460" t="s">
        <v>209</v>
      </c>
      <c r="H460" t="s">
        <v>7923</v>
      </c>
      <c r="I460" t="s">
        <v>2760</v>
      </c>
      <c r="K460" t="s">
        <v>4150</v>
      </c>
      <c r="L460" t="s">
        <v>4112</v>
      </c>
      <c r="M460" t="s">
        <v>48</v>
      </c>
      <c r="O460" t="s">
        <v>3979</v>
      </c>
      <c r="P460" t="s">
        <v>3980</v>
      </c>
    </row>
    <row r="461" spans="1:16" x14ac:dyDescent="0.3">
      <c r="A461">
        <v>466</v>
      </c>
      <c r="B461" t="s">
        <v>991</v>
      </c>
      <c r="C461" s="15">
        <v>481</v>
      </c>
      <c r="D461" s="11">
        <v>481</v>
      </c>
      <c r="E461" t="s">
        <v>887</v>
      </c>
      <c r="F461" t="s">
        <v>3977</v>
      </c>
      <c r="G461" t="s">
        <v>209</v>
      </c>
      <c r="H461" t="s">
        <v>7923</v>
      </c>
      <c r="I461" t="s">
        <v>2760</v>
      </c>
      <c r="K461" t="s">
        <v>4150</v>
      </c>
      <c r="L461" t="s">
        <v>4112</v>
      </c>
      <c r="M461" t="s">
        <v>90</v>
      </c>
      <c r="O461" t="s">
        <v>3979</v>
      </c>
      <c r="P461" t="s">
        <v>3980</v>
      </c>
    </row>
    <row r="462" spans="1:16" x14ac:dyDescent="0.3">
      <c r="A462">
        <v>467</v>
      </c>
      <c r="B462" t="s">
        <v>4338</v>
      </c>
      <c r="C462" s="15">
        <v>981</v>
      </c>
      <c r="D462" s="11">
        <v>981</v>
      </c>
      <c r="E462" t="s">
        <v>887</v>
      </c>
      <c r="F462" t="s">
        <v>3977</v>
      </c>
      <c r="G462" t="s">
        <v>209</v>
      </c>
      <c r="H462" t="s">
        <v>7923</v>
      </c>
      <c r="I462" t="s">
        <v>2760</v>
      </c>
      <c r="K462" t="s">
        <v>4339</v>
      </c>
      <c r="L462" t="s">
        <v>4112</v>
      </c>
      <c r="M462" t="s">
        <v>139</v>
      </c>
      <c r="O462" t="s">
        <v>3979</v>
      </c>
      <c r="P462" t="s">
        <v>3980</v>
      </c>
    </row>
    <row r="463" spans="1:16" x14ac:dyDescent="0.3">
      <c r="A463">
        <v>468</v>
      </c>
      <c r="B463" t="s">
        <v>1597</v>
      </c>
      <c r="C463" s="15">
        <v>991</v>
      </c>
      <c r="D463" s="11">
        <v>991</v>
      </c>
      <c r="E463" t="s">
        <v>887</v>
      </c>
      <c r="F463" t="s">
        <v>3977</v>
      </c>
      <c r="G463" t="s">
        <v>157</v>
      </c>
      <c r="H463" t="s">
        <v>68</v>
      </c>
      <c r="I463" t="s">
        <v>2760</v>
      </c>
      <c r="K463" t="s">
        <v>160</v>
      </c>
      <c r="L463" t="s">
        <v>7057</v>
      </c>
      <c r="M463" t="s">
        <v>159</v>
      </c>
      <c r="O463" t="s">
        <v>3979</v>
      </c>
      <c r="P463" t="s">
        <v>3980</v>
      </c>
    </row>
    <row r="464" spans="1:16" x14ac:dyDescent="0.3">
      <c r="A464">
        <v>469</v>
      </c>
      <c r="B464" t="s">
        <v>4340</v>
      </c>
      <c r="C464" s="15">
        <v>992</v>
      </c>
      <c r="D464" s="11">
        <v>992</v>
      </c>
      <c r="E464" t="s">
        <v>887</v>
      </c>
      <c r="F464" t="s">
        <v>3977</v>
      </c>
      <c r="G464" t="s">
        <v>87</v>
      </c>
      <c r="H464" t="s">
        <v>86</v>
      </c>
      <c r="I464" t="s">
        <v>2709</v>
      </c>
      <c r="K464" t="s">
        <v>217</v>
      </c>
      <c r="L464" t="s">
        <v>3982</v>
      </c>
      <c r="M464" t="s">
        <v>159</v>
      </c>
      <c r="O464" t="s">
        <v>3979</v>
      </c>
      <c r="P464" t="s">
        <v>3980</v>
      </c>
    </row>
    <row r="465" spans="1:16" x14ac:dyDescent="0.3">
      <c r="A465">
        <v>470</v>
      </c>
      <c r="B465" t="s">
        <v>1098</v>
      </c>
      <c r="C465" s="15">
        <v>993</v>
      </c>
      <c r="D465" s="11">
        <v>993</v>
      </c>
      <c r="E465" t="s">
        <v>1099</v>
      </c>
      <c r="F465" t="s">
        <v>218</v>
      </c>
      <c r="G465" t="s">
        <v>428</v>
      </c>
      <c r="H465" t="s">
        <v>410</v>
      </c>
      <c r="I465" t="s">
        <v>428</v>
      </c>
      <c r="K465" t="s">
        <v>682</v>
      </c>
      <c r="L465" t="s">
        <v>4123</v>
      </c>
      <c r="M465" t="s">
        <v>78</v>
      </c>
      <c r="O465" t="s">
        <v>3979</v>
      </c>
      <c r="P465" t="s">
        <v>3980</v>
      </c>
    </row>
    <row r="466" spans="1:16" x14ac:dyDescent="0.3">
      <c r="A466">
        <v>472</v>
      </c>
      <c r="B466" t="s">
        <v>1318</v>
      </c>
      <c r="C466" s="15">
        <v>994</v>
      </c>
      <c r="D466" s="11">
        <v>994</v>
      </c>
      <c r="E466" t="s">
        <v>1099</v>
      </c>
      <c r="F466" t="s">
        <v>218</v>
      </c>
      <c r="G466" t="s">
        <v>428</v>
      </c>
      <c r="H466" t="s">
        <v>410</v>
      </c>
      <c r="I466" t="s">
        <v>428</v>
      </c>
      <c r="K466" t="s">
        <v>1040</v>
      </c>
      <c r="L466" t="s">
        <v>4123</v>
      </c>
      <c r="M466" t="s">
        <v>78</v>
      </c>
      <c r="O466" t="s">
        <v>3979</v>
      </c>
      <c r="P466" t="s">
        <v>3980</v>
      </c>
    </row>
    <row r="467" spans="1:16" x14ac:dyDescent="0.3">
      <c r="A467">
        <v>473</v>
      </c>
      <c r="B467" t="s">
        <v>4341</v>
      </c>
      <c r="C467" s="15">
        <v>995</v>
      </c>
      <c r="D467" s="11">
        <v>995</v>
      </c>
      <c r="E467" t="s">
        <v>887</v>
      </c>
      <c r="F467" t="s">
        <v>3977</v>
      </c>
      <c r="G467" t="s">
        <v>428</v>
      </c>
      <c r="H467" t="s">
        <v>410</v>
      </c>
      <c r="I467" t="s">
        <v>2760</v>
      </c>
      <c r="K467" t="s">
        <v>1040</v>
      </c>
      <c r="L467" t="s">
        <v>4107</v>
      </c>
      <c r="M467" t="s">
        <v>78</v>
      </c>
      <c r="O467" t="s">
        <v>3979</v>
      </c>
      <c r="P467" t="s">
        <v>3980</v>
      </c>
    </row>
    <row r="468" spans="1:16" x14ac:dyDescent="0.3">
      <c r="A468">
        <v>474</v>
      </c>
      <c r="B468" t="s">
        <v>4342</v>
      </c>
      <c r="C468" s="15">
        <v>996</v>
      </c>
      <c r="D468" s="11">
        <v>996</v>
      </c>
      <c r="E468" t="s">
        <v>7062</v>
      </c>
      <c r="F468" t="s">
        <v>218</v>
      </c>
      <c r="G468" t="s">
        <v>7063</v>
      </c>
      <c r="H468" t="s">
        <v>7063</v>
      </c>
      <c r="I468" t="s">
        <v>7063</v>
      </c>
      <c r="K468" t="s">
        <v>4441</v>
      </c>
      <c r="L468" t="s">
        <v>7064</v>
      </c>
      <c r="M468" t="s">
        <v>78</v>
      </c>
      <c r="O468" t="s">
        <v>3979</v>
      </c>
      <c r="P468" t="s">
        <v>3980</v>
      </c>
    </row>
    <row r="469" spans="1:16" x14ac:dyDescent="0.3">
      <c r="A469">
        <v>475</v>
      </c>
      <c r="B469" t="s">
        <v>1041</v>
      </c>
      <c r="C469" s="15">
        <v>997</v>
      </c>
      <c r="D469" s="11">
        <v>997</v>
      </c>
      <c r="E469" t="s">
        <v>887</v>
      </c>
      <c r="F469" t="s">
        <v>3977</v>
      </c>
      <c r="G469" t="s">
        <v>428</v>
      </c>
      <c r="H469" t="s">
        <v>410</v>
      </c>
      <c r="I469" t="s">
        <v>2760</v>
      </c>
      <c r="K469" t="s">
        <v>1040</v>
      </c>
      <c r="L469" t="s">
        <v>4123</v>
      </c>
      <c r="M469" t="s">
        <v>78</v>
      </c>
      <c r="O469" t="s">
        <v>3979</v>
      </c>
      <c r="P469" t="s">
        <v>3980</v>
      </c>
    </row>
    <row r="470" spans="1:16" x14ac:dyDescent="0.3">
      <c r="A470">
        <v>476</v>
      </c>
      <c r="B470" t="s">
        <v>1186</v>
      </c>
      <c r="C470" s="15">
        <v>685.1</v>
      </c>
      <c r="D470" s="11">
        <v>685</v>
      </c>
      <c r="E470" t="s">
        <v>887</v>
      </c>
      <c r="F470" t="s">
        <v>3977</v>
      </c>
      <c r="G470" t="s">
        <v>414</v>
      </c>
      <c r="H470" t="s">
        <v>125</v>
      </c>
      <c r="I470" t="s">
        <v>107</v>
      </c>
      <c r="K470" t="s">
        <v>441</v>
      </c>
      <c r="L470" t="s">
        <v>4401</v>
      </c>
      <c r="M470" t="s">
        <v>48</v>
      </c>
      <c r="O470" t="s">
        <v>3979</v>
      </c>
      <c r="P470" t="s">
        <v>3980</v>
      </c>
    </row>
    <row r="471" spans="1:16" x14ac:dyDescent="0.3">
      <c r="A471">
        <v>477</v>
      </c>
      <c r="B471" t="s">
        <v>4343</v>
      </c>
      <c r="C471" s="15">
        <v>459</v>
      </c>
      <c r="D471" s="11">
        <v>459</v>
      </c>
      <c r="E471" t="s">
        <v>887</v>
      </c>
      <c r="F471" t="s">
        <v>3977</v>
      </c>
      <c r="G471" t="s">
        <v>209</v>
      </c>
      <c r="H471" t="s">
        <v>7923</v>
      </c>
      <c r="I471" t="s">
        <v>2760</v>
      </c>
      <c r="K471" t="s">
        <v>91</v>
      </c>
      <c r="L471" t="s">
        <v>4112</v>
      </c>
      <c r="M471" t="s">
        <v>90</v>
      </c>
      <c r="O471" t="s">
        <v>3979</v>
      </c>
      <c r="P471" t="s">
        <v>3980</v>
      </c>
    </row>
    <row r="472" spans="1:16" x14ac:dyDescent="0.3">
      <c r="A472">
        <v>478</v>
      </c>
      <c r="B472" t="s">
        <v>4344</v>
      </c>
      <c r="C472" s="15">
        <v>460</v>
      </c>
      <c r="D472" s="11">
        <v>460</v>
      </c>
      <c r="E472" t="s">
        <v>887</v>
      </c>
      <c r="F472" t="s">
        <v>3977</v>
      </c>
      <c r="G472" t="s">
        <v>209</v>
      </c>
      <c r="H472" t="s">
        <v>7923</v>
      </c>
      <c r="I472" t="s">
        <v>2760</v>
      </c>
      <c r="K472" t="s">
        <v>91</v>
      </c>
      <c r="L472" t="s">
        <v>4112</v>
      </c>
      <c r="M472" t="s">
        <v>90</v>
      </c>
      <c r="O472" t="s">
        <v>3979</v>
      </c>
      <c r="P472" t="s">
        <v>3980</v>
      </c>
    </row>
    <row r="473" spans="1:16" x14ac:dyDescent="0.3">
      <c r="A473">
        <v>479</v>
      </c>
      <c r="B473" t="s">
        <v>4345</v>
      </c>
      <c r="C473" s="15">
        <v>461</v>
      </c>
      <c r="D473" s="11">
        <v>461</v>
      </c>
      <c r="E473" t="s">
        <v>183</v>
      </c>
      <c r="F473" t="s">
        <v>183</v>
      </c>
      <c r="G473" t="s">
        <v>7924</v>
      </c>
      <c r="H473" t="s">
        <v>193</v>
      </c>
      <c r="K473" t="s">
        <v>128</v>
      </c>
      <c r="L473" t="s">
        <v>4112</v>
      </c>
      <c r="M473" t="s">
        <v>48</v>
      </c>
      <c r="O473" t="s">
        <v>3979</v>
      </c>
      <c r="P473" t="s">
        <v>3980</v>
      </c>
    </row>
    <row r="474" spans="1:16" x14ac:dyDescent="0.3">
      <c r="A474">
        <v>480</v>
      </c>
      <c r="B474" t="s">
        <v>4346</v>
      </c>
      <c r="C474" s="15">
        <v>462</v>
      </c>
      <c r="D474" s="11">
        <v>462</v>
      </c>
      <c r="E474" t="s">
        <v>183</v>
      </c>
      <c r="F474" t="s">
        <v>183</v>
      </c>
      <c r="G474" t="s">
        <v>7924</v>
      </c>
      <c r="H474" t="s">
        <v>193</v>
      </c>
      <c r="K474" t="s">
        <v>128</v>
      </c>
      <c r="L474" t="s">
        <v>4112</v>
      </c>
      <c r="M474" t="s">
        <v>48</v>
      </c>
      <c r="O474" t="s">
        <v>3979</v>
      </c>
      <c r="P474" t="s">
        <v>3980</v>
      </c>
    </row>
    <row r="475" spans="1:16" x14ac:dyDescent="0.3">
      <c r="A475">
        <v>481</v>
      </c>
      <c r="B475" t="s">
        <v>4347</v>
      </c>
      <c r="C475" s="15">
        <v>463</v>
      </c>
      <c r="D475" s="11">
        <v>463</v>
      </c>
      <c r="E475" t="s">
        <v>887</v>
      </c>
      <c r="F475" t="s">
        <v>3977</v>
      </c>
      <c r="G475" t="s">
        <v>7924</v>
      </c>
      <c r="H475" t="s">
        <v>193</v>
      </c>
      <c r="I475" t="s">
        <v>2760</v>
      </c>
      <c r="K475" t="s">
        <v>128</v>
      </c>
      <c r="L475" t="s">
        <v>4112</v>
      </c>
      <c r="M475" t="s">
        <v>48</v>
      </c>
      <c r="O475" t="s">
        <v>3979</v>
      </c>
      <c r="P475" t="s">
        <v>3980</v>
      </c>
    </row>
    <row r="476" spans="1:16" x14ac:dyDescent="0.3">
      <c r="A476">
        <v>482</v>
      </c>
      <c r="B476" t="s">
        <v>4348</v>
      </c>
      <c r="C476" s="15">
        <v>464</v>
      </c>
      <c r="D476" s="11">
        <v>464</v>
      </c>
      <c r="E476" t="s">
        <v>887</v>
      </c>
      <c r="F476" t="s">
        <v>3977</v>
      </c>
      <c r="G476" t="s">
        <v>7924</v>
      </c>
      <c r="H476" t="s">
        <v>193</v>
      </c>
      <c r="I476" t="s">
        <v>2760</v>
      </c>
      <c r="K476" t="s">
        <v>128</v>
      </c>
      <c r="L476" t="s">
        <v>4112</v>
      </c>
      <c r="M476" t="s">
        <v>48</v>
      </c>
      <c r="O476" t="s">
        <v>3979</v>
      </c>
      <c r="P476" t="s">
        <v>3980</v>
      </c>
    </row>
    <row r="477" spans="1:16" x14ac:dyDescent="0.3">
      <c r="A477">
        <v>483</v>
      </c>
      <c r="B477" t="s">
        <v>4349</v>
      </c>
      <c r="C477" s="15">
        <v>466</v>
      </c>
      <c r="D477" s="11">
        <v>466</v>
      </c>
      <c r="E477" t="s">
        <v>887</v>
      </c>
      <c r="F477" t="s">
        <v>3977</v>
      </c>
      <c r="G477" t="s">
        <v>209</v>
      </c>
      <c r="H477" t="s">
        <v>7923</v>
      </c>
      <c r="I477" t="s">
        <v>2760</v>
      </c>
      <c r="K477" t="s">
        <v>91</v>
      </c>
      <c r="L477" t="s">
        <v>4112</v>
      </c>
      <c r="M477" t="s">
        <v>90</v>
      </c>
      <c r="O477" t="s">
        <v>3979</v>
      </c>
      <c r="P477" t="s">
        <v>3980</v>
      </c>
    </row>
    <row r="478" spans="1:16" x14ac:dyDescent="0.3">
      <c r="A478">
        <v>484</v>
      </c>
      <c r="B478" t="s">
        <v>1825</v>
      </c>
      <c r="C478" s="15">
        <v>467</v>
      </c>
      <c r="D478" s="11">
        <v>467</v>
      </c>
      <c r="E478" t="s">
        <v>887</v>
      </c>
      <c r="F478" t="s">
        <v>3977</v>
      </c>
      <c r="G478" t="s">
        <v>209</v>
      </c>
      <c r="H478" t="s">
        <v>7923</v>
      </c>
      <c r="I478" t="s">
        <v>2760</v>
      </c>
      <c r="K478" t="s">
        <v>91</v>
      </c>
      <c r="L478" t="s">
        <v>4112</v>
      </c>
      <c r="M478" t="s">
        <v>90</v>
      </c>
      <c r="O478" t="s">
        <v>3979</v>
      </c>
      <c r="P478" t="s">
        <v>3980</v>
      </c>
    </row>
    <row r="479" spans="1:16" x14ac:dyDescent="0.3">
      <c r="A479">
        <v>485</v>
      </c>
      <c r="B479" t="s">
        <v>4350</v>
      </c>
      <c r="C479" s="15">
        <v>468</v>
      </c>
      <c r="D479" s="11">
        <v>468</v>
      </c>
      <c r="E479" t="s">
        <v>887</v>
      </c>
      <c r="F479" t="s">
        <v>3977</v>
      </c>
      <c r="G479" t="s">
        <v>209</v>
      </c>
      <c r="H479" t="s">
        <v>7923</v>
      </c>
      <c r="I479" t="s">
        <v>2760</v>
      </c>
      <c r="K479" t="s">
        <v>91</v>
      </c>
      <c r="L479" t="s">
        <v>4112</v>
      </c>
      <c r="M479" t="s">
        <v>90</v>
      </c>
      <c r="O479" t="s">
        <v>3979</v>
      </c>
      <c r="P479" t="s">
        <v>3980</v>
      </c>
    </row>
    <row r="480" spans="1:16" x14ac:dyDescent="0.3">
      <c r="A480">
        <v>486</v>
      </c>
      <c r="B480" t="s">
        <v>1328</v>
      </c>
      <c r="C480" s="15">
        <v>469</v>
      </c>
      <c r="D480" s="11">
        <v>469</v>
      </c>
      <c r="E480" t="s">
        <v>887</v>
      </c>
      <c r="F480" t="s">
        <v>3977</v>
      </c>
      <c r="G480" t="s">
        <v>209</v>
      </c>
      <c r="H480" t="s">
        <v>7923</v>
      </c>
      <c r="I480" t="s">
        <v>2760</v>
      </c>
      <c r="K480" t="s">
        <v>91</v>
      </c>
      <c r="L480" t="s">
        <v>4112</v>
      </c>
      <c r="M480" t="s">
        <v>90</v>
      </c>
      <c r="O480" t="s">
        <v>3979</v>
      </c>
      <c r="P480" t="s">
        <v>3980</v>
      </c>
    </row>
    <row r="481" spans="1:16" x14ac:dyDescent="0.3">
      <c r="A481">
        <v>487</v>
      </c>
      <c r="B481" t="s">
        <v>1325</v>
      </c>
      <c r="C481" s="15">
        <v>473</v>
      </c>
      <c r="D481" s="11">
        <v>473</v>
      </c>
      <c r="E481" t="s">
        <v>887</v>
      </c>
      <c r="F481" t="s">
        <v>3977</v>
      </c>
      <c r="G481" t="s">
        <v>209</v>
      </c>
      <c r="H481" t="s">
        <v>7923</v>
      </c>
      <c r="I481" t="s">
        <v>2760</v>
      </c>
      <c r="K481" t="s">
        <v>91</v>
      </c>
      <c r="L481" t="s">
        <v>4112</v>
      </c>
      <c r="M481" t="s">
        <v>354</v>
      </c>
      <c r="O481" t="s">
        <v>3979</v>
      </c>
      <c r="P481" t="s">
        <v>3980</v>
      </c>
    </row>
    <row r="482" spans="1:16" x14ac:dyDescent="0.3">
      <c r="A482">
        <v>488</v>
      </c>
      <c r="B482" t="s">
        <v>4351</v>
      </c>
      <c r="C482" s="15">
        <v>480</v>
      </c>
      <c r="D482" s="11">
        <v>48</v>
      </c>
      <c r="E482" t="s">
        <v>887</v>
      </c>
      <c r="F482" t="s">
        <v>3977</v>
      </c>
      <c r="G482" t="s">
        <v>209</v>
      </c>
      <c r="H482" t="s">
        <v>7923</v>
      </c>
      <c r="I482" t="s">
        <v>2760</v>
      </c>
      <c r="K482" t="s">
        <v>91</v>
      </c>
      <c r="L482" t="s">
        <v>4112</v>
      </c>
      <c r="M482" t="s">
        <v>90</v>
      </c>
      <c r="O482" t="s">
        <v>3979</v>
      </c>
      <c r="P482" t="s">
        <v>3980</v>
      </c>
    </row>
    <row r="483" spans="1:16" x14ac:dyDescent="0.3">
      <c r="A483">
        <v>489</v>
      </c>
      <c r="B483" t="s">
        <v>4352</v>
      </c>
      <c r="C483" s="15">
        <v>484</v>
      </c>
      <c r="D483" s="11">
        <v>484</v>
      </c>
      <c r="E483" t="s">
        <v>887</v>
      </c>
      <c r="F483" t="s">
        <v>3977</v>
      </c>
      <c r="G483" t="s">
        <v>209</v>
      </c>
      <c r="H483" t="s">
        <v>7923</v>
      </c>
      <c r="I483" t="s">
        <v>2760</v>
      </c>
      <c r="K483" t="s">
        <v>98</v>
      </c>
      <c r="L483" t="s">
        <v>4112</v>
      </c>
      <c r="M483" t="s">
        <v>90</v>
      </c>
      <c r="O483" t="s">
        <v>3979</v>
      </c>
      <c r="P483" t="s">
        <v>3980</v>
      </c>
    </row>
    <row r="484" spans="1:16" x14ac:dyDescent="0.3">
      <c r="A484">
        <v>490</v>
      </c>
      <c r="B484" t="s">
        <v>1281</v>
      </c>
      <c r="C484" s="15">
        <v>485</v>
      </c>
      <c r="D484" s="11">
        <v>485</v>
      </c>
      <c r="E484" t="s">
        <v>887</v>
      </c>
      <c r="F484" t="s">
        <v>3977</v>
      </c>
      <c r="G484" t="s">
        <v>209</v>
      </c>
      <c r="H484" t="s">
        <v>7923</v>
      </c>
      <c r="I484" t="s">
        <v>2760</v>
      </c>
      <c r="K484" t="s">
        <v>91</v>
      </c>
      <c r="L484" t="s">
        <v>4112</v>
      </c>
      <c r="M484" t="s">
        <v>90</v>
      </c>
      <c r="O484" t="s">
        <v>3979</v>
      </c>
      <c r="P484" t="s">
        <v>3980</v>
      </c>
    </row>
    <row r="485" spans="1:16" x14ac:dyDescent="0.3">
      <c r="A485">
        <v>491</v>
      </c>
      <c r="B485" t="s">
        <v>4353</v>
      </c>
      <c r="C485" s="15">
        <v>486</v>
      </c>
      <c r="D485" s="11">
        <v>486</v>
      </c>
      <c r="E485" t="s">
        <v>183</v>
      </c>
      <c r="F485" t="s">
        <v>183</v>
      </c>
      <c r="G485" t="s">
        <v>7924</v>
      </c>
      <c r="H485" t="s">
        <v>193</v>
      </c>
      <c r="K485" t="s">
        <v>128</v>
      </c>
      <c r="L485" t="s">
        <v>4112</v>
      </c>
      <c r="M485" t="s">
        <v>48</v>
      </c>
      <c r="O485" t="s">
        <v>3979</v>
      </c>
      <c r="P485" t="s">
        <v>3980</v>
      </c>
    </row>
    <row r="486" spans="1:16" x14ac:dyDescent="0.3">
      <c r="A486">
        <v>492</v>
      </c>
      <c r="B486" t="s">
        <v>4354</v>
      </c>
      <c r="C486" s="15">
        <v>492</v>
      </c>
      <c r="D486" s="11">
        <v>492</v>
      </c>
      <c r="E486" t="s">
        <v>887</v>
      </c>
      <c r="F486" t="s">
        <v>3977</v>
      </c>
      <c r="G486" t="s">
        <v>7924</v>
      </c>
      <c r="H486" t="s">
        <v>193</v>
      </c>
      <c r="I486" t="s">
        <v>2760</v>
      </c>
      <c r="K486" t="s">
        <v>441</v>
      </c>
      <c r="L486" t="s">
        <v>4112</v>
      </c>
      <c r="M486" t="s">
        <v>48</v>
      </c>
      <c r="O486" t="s">
        <v>3979</v>
      </c>
      <c r="P486" t="s">
        <v>3980</v>
      </c>
    </row>
    <row r="487" spans="1:16" x14ac:dyDescent="0.3">
      <c r="A487">
        <v>493</v>
      </c>
      <c r="B487" t="s">
        <v>4355</v>
      </c>
      <c r="C487" s="15">
        <v>493</v>
      </c>
      <c r="D487" s="11">
        <v>493</v>
      </c>
      <c r="E487" t="s">
        <v>887</v>
      </c>
      <c r="F487" t="s">
        <v>3977</v>
      </c>
      <c r="G487" t="s">
        <v>7924</v>
      </c>
      <c r="H487" t="s">
        <v>193</v>
      </c>
      <c r="I487" t="s">
        <v>2760</v>
      </c>
      <c r="K487" t="s">
        <v>128</v>
      </c>
      <c r="L487" t="s">
        <v>4112</v>
      </c>
      <c r="M487" t="s">
        <v>48</v>
      </c>
      <c r="O487" t="s">
        <v>3979</v>
      </c>
      <c r="P487" t="s">
        <v>3980</v>
      </c>
    </row>
    <row r="488" spans="1:16" x14ac:dyDescent="0.3">
      <c r="A488">
        <v>494</v>
      </c>
      <c r="B488" t="s">
        <v>4356</v>
      </c>
      <c r="C488" s="15">
        <v>494</v>
      </c>
      <c r="D488" s="11">
        <v>494</v>
      </c>
      <c r="E488" t="s">
        <v>887</v>
      </c>
      <c r="F488" t="s">
        <v>3977</v>
      </c>
      <c r="G488" t="s">
        <v>7924</v>
      </c>
      <c r="H488" t="s">
        <v>193</v>
      </c>
      <c r="I488" t="s">
        <v>2760</v>
      </c>
      <c r="K488" t="s">
        <v>128</v>
      </c>
      <c r="L488" t="s">
        <v>4112</v>
      </c>
      <c r="M488" t="s">
        <v>48</v>
      </c>
      <c r="O488" t="s">
        <v>3979</v>
      </c>
      <c r="P488" t="s">
        <v>3980</v>
      </c>
    </row>
    <row r="489" spans="1:16" x14ac:dyDescent="0.3">
      <c r="A489">
        <v>495</v>
      </c>
      <c r="B489" t="s">
        <v>4357</v>
      </c>
      <c r="C489" s="15">
        <v>495</v>
      </c>
      <c r="D489" s="11">
        <v>495</v>
      </c>
      <c r="E489" t="s">
        <v>887</v>
      </c>
      <c r="F489" t="s">
        <v>3977</v>
      </c>
      <c r="G489" t="s">
        <v>7924</v>
      </c>
      <c r="H489" t="s">
        <v>193</v>
      </c>
      <c r="I489" t="s">
        <v>2760</v>
      </c>
      <c r="K489" t="s">
        <v>128</v>
      </c>
      <c r="L489" t="s">
        <v>4112</v>
      </c>
      <c r="M489" t="s">
        <v>48</v>
      </c>
      <c r="O489" t="s">
        <v>3979</v>
      </c>
      <c r="P489" t="s">
        <v>3980</v>
      </c>
    </row>
    <row r="490" spans="1:16" x14ac:dyDescent="0.3">
      <c r="A490">
        <v>496</v>
      </c>
      <c r="B490" t="s">
        <v>4358</v>
      </c>
      <c r="C490" s="15">
        <v>497</v>
      </c>
      <c r="D490" s="11">
        <v>497</v>
      </c>
      <c r="E490" t="s">
        <v>887</v>
      </c>
      <c r="F490" t="s">
        <v>3977</v>
      </c>
      <c r="G490" t="s">
        <v>7924</v>
      </c>
      <c r="H490" t="s">
        <v>193</v>
      </c>
      <c r="I490" t="s">
        <v>2760</v>
      </c>
      <c r="K490" t="s">
        <v>128</v>
      </c>
      <c r="L490" t="s">
        <v>4112</v>
      </c>
      <c r="M490" t="s">
        <v>48</v>
      </c>
      <c r="O490" t="s">
        <v>3979</v>
      </c>
      <c r="P490" t="s">
        <v>3980</v>
      </c>
    </row>
    <row r="491" spans="1:16" x14ac:dyDescent="0.3">
      <c r="A491">
        <v>497</v>
      </c>
      <c r="B491" t="s">
        <v>4359</v>
      </c>
      <c r="C491" s="15">
        <v>498</v>
      </c>
      <c r="D491" s="11">
        <v>498</v>
      </c>
      <c r="E491" t="s">
        <v>887</v>
      </c>
      <c r="F491" t="s">
        <v>3977</v>
      </c>
      <c r="G491" t="s">
        <v>209</v>
      </c>
      <c r="H491" t="s">
        <v>7923</v>
      </c>
      <c r="I491" t="s">
        <v>2760</v>
      </c>
      <c r="K491" t="s">
        <v>91</v>
      </c>
      <c r="L491" t="s">
        <v>4112</v>
      </c>
      <c r="M491" t="s">
        <v>90</v>
      </c>
      <c r="O491" t="s">
        <v>3979</v>
      </c>
      <c r="P491" t="s">
        <v>3980</v>
      </c>
    </row>
    <row r="492" spans="1:16" x14ac:dyDescent="0.3">
      <c r="A492">
        <v>498</v>
      </c>
      <c r="B492" t="s">
        <v>1133</v>
      </c>
      <c r="C492" s="15">
        <v>499</v>
      </c>
      <c r="D492" s="11">
        <v>499</v>
      </c>
      <c r="E492" t="s">
        <v>887</v>
      </c>
      <c r="F492" t="s">
        <v>3977</v>
      </c>
      <c r="G492" t="s">
        <v>209</v>
      </c>
      <c r="H492" t="s">
        <v>7923</v>
      </c>
      <c r="I492" t="s">
        <v>2760</v>
      </c>
      <c r="K492" t="s">
        <v>91</v>
      </c>
      <c r="L492" t="s">
        <v>4112</v>
      </c>
      <c r="M492" t="s">
        <v>90</v>
      </c>
      <c r="O492" t="s">
        <v>3979</v>
      </c>
      <c r="P492" t="s">
        <v>3980</v>
      </c>
    </row>
    <row r="493" spans="1:16" x14ac:dyDescent="0.3">
      <c r="A493">
        <v>499</v>
      </c>
      <c r="B493" t="s">
        <v>4360</v>
      </c>
      <c r="C493" s="15">
        <v>665</v>
      </c>
      <c r="D493" s="11">
        <v>665</v>
      </c>
      <c r="E493" t="s">
        <v>887</v>
      </c>
      <c r="F493" t="s">
        <v>3977</v>
      </c>
      <c r="G493" t="s">
        <v>209</v>
      </c>
      <c r="H493" t="s">
        <v>7923</v>
      </c>
      <c r="I493" t="s">
        <v>2760</v>
      </c>
      <c r="K493" t="s">
        <v>91</v>
      </c>
      <c r="L493" t="s">
        <v>4112</v>
      </c>
      <c r="M493" t="s">
        <v>90</v>
      </c>
      <c r="O493" t="s">
        <v>3979</v>
      </c>
      <c r="P493" t="s">
        <v>3980</v>
      </c>
    </row>
    <row r="494" spans="1:16" x14ac:dyDescent="0.3">
      <c r="A494">
        <v>500</v>
      </c>
      <c r="B494" t="s">
        <v>4361</v>
      </c>
      <c r="C494" s="15">
        <v>667</v>
      </c>
      <c r="D494" s="11">
        <v>667</v>
      </c>
      <c r="E494" t="s">
        <v>887</v>
      </c>
      <c r="F494" t="s">
        <v>3977</v>
      </c>
      <c r="G494" t="s">
        <v>209</v>
      </c>
      <c r="H494" t="s">
        <v>7923</v>
      </c>
      <c r="I494" t="s">
        <v>2760</v>
      </c>
      <c r="K494" t="s">
        <v>91</v>
      </c>
      <c r="L494" t="s">
        <v>4112</v>
      </c>
      <c r="M494" t="s">
        <v>90</v>
      </c>
      <c r="O494" t="s">
        <v>3979</v>
      </c>
      <c r="P494" t="s">
        <v>3980</v>
      </c>
    </row>
    <row r="495" spans="1:16" x14ac:dyDescent="0.3">
      <c r="A495">
        <v>501</v>
      </c>
      <c r="B495" t="s">
        <v>4362</v>
      </c>
      <c r="C495" s="15">
        <v>668</v>
      </c>
      <c r="D495" s="11">
        <v>668</v>
      </c>
      <c r="E495" t="s">
        <v>887</v>
      </c>
      <c r="F495" t="s">
        <v>3977</v>
      </c>
      <c r="G495" t="s">
        <v>209</v>
      </c>
      <c r="H495" t="s">
        <v>7923</v>
      </c>
      <c r="I495" t="s">
        <v>2760</v>
      </c>
      <c r="K495" t="s">
        <v>91</v>
      </c>
      <c r="L495" t="s">
        <v>4112</v>
      </c>
      <c r="M495" t="s">
        <v>90</v>
      </c>
      <c r="O495" t="s">
        <v>3979</v>
      </c>
      <c r="P495" t="s">
        <v>3980</v>
      </c>
    </row>
    <row r="496" spans="1:16" x14ac:dyDescent="0.3">
      <c r="A496">
        <v>502</v>
      </c>
      <c r="B496" t="s">
        <v>4363</v>
      </c>
      <c r="C496" s="15">
        <v>669</v>
      </c>
      <c r="D496" s="11">
        <v>669</v>
      </c>
      <c r="E496" t="s">
        <v>887</v>
      </c>
      <c r="F496" t="s">
        <v>3977</v>
      </c>
      <c r="G496" t="s">
        <v>209</v>
      </c>
      <c r="H496" t="s">
        <v>7923</v>
      </c>
      <c r="I496" t="s">
        <v>2760</v>
      </c>
      <c r="K496" t="s">
        <v>91</v>
      </c>
      <c r="L496" t="s">
        <v>4112</v>
      </c>
      <c r="M496" t="s">
        <v>90</v>
      </c>
      <c r="O496" t="s">
        <v>3979</v>
      </c>
      <c r="P496" t="s">
        <v>3980</v>
      </c>
    </row>
    <row r="497" spans="1:16" x14ac:dyDescent="0.3">
      <c r="A497">
        <v>503</v>
      </c>
      <c r="B497" t="s">
        <v>4364</v>
      </c>
      <c r="C497" s="15">
        <v>674</v>
      </c>
      <c r="D497" s="11">
        <v>674</v>
      </c>
      <c r="E497" t="s">
        <v>887</v>
      </c>
      <c r="F497" t="s">
        <v>3977</v>
      </c>
      <c r="G497" t="s">
        <v>7924</v>
      </c>
      <c r="H497" t="s">
        <v>193</v>
      </c>
      <c r="I497" t="s">
        <v>2760</v>
      </c>
      <c r="K497" t="s">
        <v>128</v>
      </c>
      <c r="L497" t="s">
        <v>4112</v>
      </c>
      <c r="M497" t="s">
        <v>48</v>
      </c>
      <c r="O497" t="s">
        <v>3979</v>
      </c>
      <c r="P497" t="s">
        <v>3980</v>
      </c>
    </row>
    <row r="498" spans="1:16" x14ac:dyDescent="0.3">
      <c r="A498">
        <v>504</v>
      </c>
      <c r="B498" t="s">
        <v>4365</v>
      </c>
      <c r="C498" s="15">
        <v>675</v>
      </c>
      <c r="D498" s="11">
        <v>675</v>
      </c>
      <c r="E498" t="s">
        <v>887</v>
      </c>
      <c r="F498" t="s">
        <v>3977</v>
      </c>
      <c r="G498" t="s">
        <v>7924</v>
      </c>
      <c r="H498" t="s">
        <v>193</v>
      </c>
      <c r="I498" t="s">
        <v>2760</v>
      </c>
      <c r="K498" t="s">
        <v>128</v>
      </c>
      <c r="L498" t="s">
        <v>4112</v>
      </c>
      <c r="M498" t="s">
        <v>48</v>
      </c>
      <c r="O498" t="s">
        <v>3979</v>
      </c>
      <c r="P498" t="s">
        <v>3980</v>
      </c>
    </row>
    <row r="499" spans="1:16" x14ac:dyDescent="0.3">
      <c r="A499">
        <v>505</v>
      </c>
      <c r="B499" t="s">
        <v>4366</v>
      </c>
      <c r="C499" s="15">
        <v>676</v>
      </c>
      <c r="D499" s="11">
        <v>676</v>
      </c>
      <c r="E499" t="s">
        <v>183</v>
      </c>
      <c r="F499" t="s">
        <v>183</v>
      </c>
      <c r="G499" t="s">
        <v>7924</v>
      </c>
      <c r="H499" t="s">
        <v>193</v>
      </c>
      <c r="K499" t="s">
        <v>128</v>
      </c>
      <c r="L499" t="s">
        <v>4112</v>
      </c>
      <c r="M499" t="s">
        <v>48</v>
      </c>
      <c r="O499" t="s">
        <v>3979</v>
      </c>
      <c r="P499" t="s">
        <v>3980</v>
      </c>
    </row>
    <row r="500" spans="1:16" x14ac:dyDescent="0.3">
      <c r="A500">
        <v>506</v>
      </c>
      <c r="B500" t="s">
        <v>4367</v>
      </c>
      <c r="C500" s="15">
        <v>706</v>
      </c>
      <c r="D500" s="11">
        <v>706</v>
      </c>
      <c r="E500" t="s">
        <v>887</v>
      </c>
      <c r="F500" t="s">
        <v>3977</v>
      </c>
      <c r="G500" t="s">
        <v>209</v>
      </c>
      <c r="H500" t="s">
        <v>7923</v>
      </c>
      <c r="I500" t="s">
        <v>2760</v>
      </c>
      <c r="K500" t="s">
        <v>91</v>
      </c>
      <c r="L500" t="s">
        <v>4112</v>
      </c>
      <c r="M500" t="s">
        <v>48</v>
      </c>
      <c r="O500" t="s">
        <v>3979</v>
      </c>
      <c r="P500" t="s">
        <v>3980</v>
      </c>
    </row>
    <row r="501" spans="1:16" x14ac:dyDescent="0.3">
      <c r="A501">
        <v>507</v>
      </c>
      <c r="B501" t="s">
        <v>4368</v>
      </c>
      <c r="C501" s="15">
        <v>711</v>
      </c>
      <c r="D501" s="11">
        <v>711</v>
      </c>
      <c r="E501" t="s">
        <v>887</v>
      </c>
      <c r="F501" t="s">
        <v>3977</v>
      </c>
      <c r="G501" t="s">
        <v>7924</v>
      </c>
      <c r="H501" t="s">
        <v>193</v>
      </c>
      <c r="I501" t="s">
        <v>2760</v>
      </c>
      <c r="K501" t="s">
        <v>441</v>
      </c>
      <c r="L501" t="s">
        <v>4112</v>
      </c>
      <c r="M501" t="s">
        <v>48</v>
      </c>
      <c r="O501" t="s">
        <v>3979</v>
      </c>
      <c r="P501" t="s">
        <v>3980</v>
      </c>
    </row>
    <row r="502" spans="1:16" x14ac:dyDescent="0.3">
      <c r="A502">
        <v>508</v>
      </c>
      <c r="B502" t="s">
        <v>4369</v>
      </c>
      <c r="C502" s="15">
        <v>713</v>
      </c>
      <c r="D502" s="11">
        <v>713</v>
      </c>
      <c r="E502" t="s">
        <v>183</v>
      </c>
      <c r="F502" t="s">
        <v>183</v>
      </c>
      <c r="G502" t="s">
        <v>7924</v>
      </c>
      <c r="H502" t="s">
        <v>193</v>
      </c>
      <c r="K502" t="s">
        <v>128</v>
      </c>
      <c r="L502" t="s">
        <v>4112</v>
      </c>
      <c r="M502" t="s">
        <v>48</v>
      </c>
      <c r="O502" t="s">
        <v>3979</v>
      </c>
      <c r="P502" t="s">
        <v>3980</v>
      </c>
    </row>
    <row r="503" spans="1:16" x14ac:dyDescent="0.3">
      <c r="A503">
        <v>509</v>
      </c>
      <c r="B503" t="s">
        <v>4370</v>
      </c>
      <c r="C503" s="15">
        <v>714</v>
      </c>
      <c r="D503" s="11">
        <v>714</v>
      </c>
      <c r="E503" t="s">
        <v>887</v>
      </c>
      <c r="F503" t="s">
        <v>3977</v>
      </c>
      <c r="G503" t="s">
        <v>7924</v>
      </c>
      <c r="H503" t="s">
        <v>193</v>
      </c>
      <c r="I503" t="s">
        <v>2760</v>
      </c>
      <c r="K503" t="s">
        <v>441</v>
      </c>
      <c r="L503" t="s">
        <v>4112</v>
      </c>
      <c r="M503" t="s">
        <v>48</v>
      </c>
      <c r="O503" t="s">
        <v>3979</v>
      </c>
      <c r="P503" t="s">
        <v>3980</v>
      </c>
    </row>
    <row r="504" spans="1:16" x14ac:dyDescent="0.3">
      <c r="A504">
        <v>510</v>
      </c>
      <c r="B504" t="s">
        <v>4371</v>
      </c>
      <c r="C504" s="15">
        <v>747</v>
      </c>
      <c r="D504" s="11">
        <v>747</v>
      </c>
      <c r="E504" t="s">
        <v>887</v>
      </c>
      <c r="F504" t="s">
        <v>3977</v>
      </c>
      <c r="G504" t="s">
        <v>209</v>
      </c>
      <c r="H504" t="s">
        <v>7923</v>
      </c>
      <c r="I504" t="s">
        <v>2760</v>
      </c>
      <c r="K504" t="s">
        <v>91</v>
      </c>
      <c r="L504" t="s">
        <v>4112</v>
      </c>
      <c r="M504" t="s">
        <v>90</v>
      </c>
      <c r="O504" t="s">
        <v>3979</v>
      </c>
      <c r="P504" t="s">
        <v>3980</v>
      </c>
    </row>
    <row r="505" spans="1:16" x14ac:dyDescent="0.3">
      <c r="A505">
        <v>511</v>
      </c>
      <c r="B505" t="s">
        <v>4372</v>
      </c>
      <c r="C505" s="15">
        <v>878</v>
      </c>
      <c r="D505" s="11">
        <v>878</v>
      </c>
      <c r="E505" t="s">
        <v>887</v>
      </c>
      <c r="F505" t="s">
        <v>3977</v>
      </c>
      <c r="G505" t="s">
        <v>117</v>
      </c>
      <c r="H505" t="s">
        <v>193</v>
      </c>
      <c r="I505" t="s">
        <v>2760</v>
      </c>
      <c r="K505" t="s">
        <v>1040</v>
      </c>
      <c r="L505" t="s">
        <v>4112</v>
      </c>
      <c r="M505" t="s">
        <v>90</v>
      </c>
      <c r="O505" t="s">
        <v>3979</v>
      </c>
      <c r="P505" t="s">
        <v>3980</v>
      </c>
    </row>
    <row r="506" spans="1:16" x14ac:dyDescent="0.3">
      <c r="A506">
        <v>512</v>
      </c>
      <c r="B506" t="s">
        <v>4373</v>
      </c>
      <c r="C506" s="15">
        <v>892</v>
      </c>
      <c r="D506" s="11">
        <v>892</v>
      </c>
      <c r="E506" t="s">
        <v>887</v>
      </c>
      <c r="F506" t="s">
        <v>3977</v>
      </c>
      <c r="G506" t="s">
        <v>209</v>
      </c>
      <c r="H506" t="s">
        <v>7923</v>
      </c>
      <c r="I506" t="s">
        <v>2760</v>
      </c>
      <c r="K506" t="s">
        <v>91</v>
      </c>
      <c r="L506" t="s">
        <v>4112</v>
      </c>
      <c r="M506" t="s">
        <v>90</v>
      </c>
      <c r="O506" t="s">
        <v>3979</v>
      </c>
      <c r="P506" t="s">
        <v>3980</v>
      </c>
    </row>
    <row r="507" spans="1:16" x14ac:dyDescent="0.3">
      <c r="A507">
        <v>513</v>
      </c>
      <c r="B507" t="s">
        <v>4374</v>
      </c>
      <c r="C507" s="15">
        <v>895</v>
      </c>
      <c r="D507" s="11">
        <v>895</v>
      </c>
      <c r="E507" t="s">
        <v>183</v>
      </c>
      <c r="F507" t="s">
        <v>183</v>
      </c>
      <c r="G507" t="s">
        <v>7924</v>
      </c>
      <c r="H507" t="s">
        <v>193</v>
      </c>
      <c r="K507" t="s">
        <v>128</v>
      </c>
      <c r="L507" t="s">
        <v>4112</v>
      </c>
      <c r="M507" t="s">
        <v>4112</v>
      </c>
      <c r="O507" t="s">
        <v>3979</v>
      </c>
      <c r="P507" t="s">
        <v>3980</v>
      </c>
    </row>
    <row r="508" spans="1:16" x14ac:dyDescent="0.3">
      <c r="A508">
        <v>514</v>
      </c>
      <c r="B508" t="s">
        <v>1173</v>
      </c>
      <c r="C508" s="15">
        <v>901</v>
      </c>
      <c r="D508" s="11">
        <v>901</v>
      </c>
      <c r="E508" t="s">
        <v>887</v>
      </c>
      <c r="F508" t="s">
        <v>3977</v>
      </c>
      <c r="G508" t="s">
        <v>7924</v>
      </c>
      <c r="H508" t="s">
        <v>193</v>
      </c>
      <c r="I508" t="s">
        <v>2760</v>
      </c>
      <c r="K508" t="s">
        <v>128</v>
      </c>
      <c r="L508" t="s">
        <v>4112</v>
      </c>
      <c r="M508" t="s">
        <v>4112</v>
      </c>
      <c r="O508" t="s">
        <v>3979</v>
      </c>
      <c r="P508" t="s">
        <v>3980</v>
      </c>
    </row>
    <row r="509" spans="1:16" x14ac:dyDescent="0.3">
      <c r="A509">
        <v>515</v>
      </c>
      <c r="B509" t="s">
        <v>4375</v>
      </c>
      <c r="C509" s="15">
        <v>902</v>
      </c>
      <c r="D509" s="11">
        <v>902</v>
      </c>
      <c r="E509" t="s">
        <v>183</v>
      </c>
      <c r="F509" t="s">
        <v>183</v>
      </c>
      <c r="G509" t="s">
        <v>7924</v>
      </c>
      <c r="H509" t="s">
        <v>193</v>
      </c>
      <c r="K509" t="s">
        <v>210</v>
      </c>
      <c r="L509" t="s">
        <v>4112</v>
      </c>
      <c r="M509" t="s">
        <v>4112</v>
      </c>
      <c r="O509" t="s">
        <v>3979</v>
      </c>
      <c r="P509" t="s">
        <v>3980</v>
      </c>
    </row>
    <row r="510" spans="1:16" x14ac:dyDescent="0.3">
      <c r="A510">
        <v>516</v>
      </c>
      <c r="B510" t="s">
        <v>4376</v>
      </c>
      <c r="C510" s="15">
        <v>941</v>
      </c>
      <c r="D510" s="11">
        <v>941</v>
      </c>
      <c r="E510" t="s">
        <v>183</v>
      </c>
      <c r="F510" t="s">
        <v>183</v>
      </c>
      <c r="G510" t="s">
        <v>4377</v>
      </c>
      <c r="H510" t="s">
        <v>4378</v>
      </c>
      <c r="I510" t="s">
        <v>4379</v>
      </c>
      <c r="K510" t="s">
        <v>210</v>
      </c>
      <c r="L510" t="s">
        <v>4380</v>
      </c>
      <c r="M510" t="s">
        <v>354</v>
      </c>
      <c r="O510" t="s">
        <v>3979</v>
      </c>
      <c r="P510" t="s">
        <v>3980</v>
      </c>
    </row>
    <row r="511" spans="1:16" x14ac:dyDescent="0.3">
      <c r="A511">
        <v>517</v>
      </c>
      <c r="B511" t="s">
        <v>4381</v>
      </c>
      <c r="C511" s="15">
        <v>998</v>
      </c>
      <c r="D511" s="11">
        <v>998</v>
      </c>
      <c r="E511" t="s">
        <v>7062</v>
      </c>
      <c r="F511" t="s">
        <v>218</v>
      </c>
      <c r="G511" t="s">
        <v>7063</v>
      </c>
      <c r="H511" t="s">
        <v>7056</v>
      </c>
      <c r="I511" t="s">
        <v>7063</v>
      </c>
      <c r="K511" t="s">
        <v>682</v>
      </c>
      <c r="L511" t="s">
        <v>7064</v>
      </c>
      <c r="M511" t="s">
        <v>78</v>
      </c>
      <c r="O511" t="s">
        <v>3979</v>
      </c>
      <c r="P511" t="s">
        <v>3980</v>
      </c>
    </row>
    <row r="512" spans="1:16" x14ac:dyDescent="0.3">
      <c r="A512">
        <v>518</v>
      </c>
      <c r="B512" t="s">
        <v>893</v>
      </c>
      <c r="C512" s="15">
        <v>999</v>
      </c>
      <c r="D512" s="11">
        <v>999</v>
      </c>
      <c r="E512" t="s">
        <v>887</v>
      </c>
      <c r="F512" t="s">
        <v>3977</v>
      </c>
      <c r="G512" t="s">
        <v>209</v>
      </c>
      <c r="H512" t="s">
        <v>7923</v>
      </c>
      <c r="I512" t="s">
        <v>2760</v>
      </c>
      <c r="K512" t="s">
        <v>217</v>
      </c>
      <c r="L512" t="s">
        <v>4112</v>
      </c>
      <c r="M512" t="s">
        <v>90</v>
      </c>
      <c r="O512" t="s">
        <v>3979</v>
      </c>
      <c r="P512" t="s">
        <v>3980</v>
      </c>
    </row>
    <row r="513" spans="1:16" x14ac:dyDescent="0.3">
      <c r="A513">
        <v>519</v>
      </c>
      <c r="B513" t="s">
        <v>1221</v>
      </c>
      <c r="C513" s="15">
        <v>1000</v>
      </c>
      <c r="D513" s="11">
        <v>1000</v>
      </c>
      <c r="E513" t="s">
        <v>887</v>
      </c>
      <c r="F513" t="s">
        <v>3977</v>
      </c>
      <c r="G513" t="s">
        <v>209</v>
      </c>
      <c r="H513" t="s">
        <v>7923</v>
      </c>
      <c r="I513" t="s">
        <v>2760</v>
      </c>
      <c r="K513" t="s">
        <v>91</v>
      </c>
      <c r="L513" t="s">
        <v>4112</v>
      </c>
      <c r="M513" t="s">
        <v>48</v>
      </c>
      <c r="O513" t="s">
        <v>3979</v>
      </c>
      <c r="P513" t="s">
        <v>3980</v>
      </c>
    </row>
    <row r="514" spans="1:16" x14ac:dyDescent="0.3">
      <c r="A514">
        <v>520</v>
      </c>
      <c r="B514" t="s">
        <v>1342</v>
      </c>
      <c r="C514" s="15">
        <v>1001</v>
      </c>
      <c r="D514" s="11">
        <v>1001</v>
      </c>
      <c r="E514" t="s">
        <v>887</v>
      </c>
      <c r="F514" t="s">
        <v>3977</v>
      </c>
      <c r="G514" t="s">
        <v>209</v>
      </c>
      <c r="H514" t="s">
        <v>7923</v>
      </c>
      <c r="I514" t="s">
        <v>2760</v>
      </c>
      <c r="K514" t="s">
        <v>217</v>
      </c>
      <c r="L514" t="s">
        <v>4112</v>
      </c>
      <c r="M514" t="s">
        <v>90</v>
      </c>
      <c r="O514" t="s">
        <v>3979</v>
      </c>
      <c r="P514" t="s">
        <v>3980</v>
      </c>
    </row>
    <row r="515" spans="1:16" x14ac:dyDescent="0.3">
      <c r="A515">
        <v>521</v>
      </c>
      <c r="B515" t="s">
        <v>708</v>
      </c>
      <c r="C515" s="15">
        <v>1002</v>
      </c>
      <c r="D515" s="11">
        <v>1002</v>
      </c>
      <c r="E515" t="s">
        <v>887</v>
      </c>
      <c r="F515" t="s">
        <v>3977</v>
      </c>
      <c r="G515" t="s">
        <v>209</v>
      </c>
      <c r="H515" t="s">
        <v>7923</v>
      </c>
      <c r="I515" t="s">
        <v>2760</v>
      </c>
      <c r="K515" t="s">
        <v>98</v>
      </c>
      <c r="L515" t="s">
        <v>4112</v>
      </c>
      <c r="M515" t="s">
        <v>90</v>
      </c>
      <c r="O515" t="s">
        <v>3979</v>
      </c>
      <c r="P515" t="s">
        <v>3980</v>
      </c>
    </row>
    <row r="516" spans="1:16" x14ac:dyDescent="0.3">
      <c r="A516">
        <v>522</v>
      </c>
      <c r="B516" t="s">
        <v>4382</v>
      </c>
      <c r="C516" s="15">
        <v>1003</v>
      </c>
      <c r="D516" s="11">
        <v>1003</v>
      </c>
      <c r="E516" t="s">
        <v>80</v>
      </c>
      <c r="F516" t="s">
        <v>218</v>
      </c>
      <c r="G516" t="s">
        <v>117</v>
      </c>
      <c r="H516" t="s">
        <v>193</v>
      </c>
      <c r="K516" t="s">
        <v>128</v>
      </c>
      <c r="L516" t="s">
        <v>4112</v>
      </c>
      <c r="M516" t="s">
        <v>48</v>
      </c>
      <c r="O516" t="s">
        <v>3979</v>
      </c>
      <c r="P516" t="s">
        <v>3980</v>
      </c>
    </row>
    <row r="517" spans="1:16" x14ac:dyDescent="0.3">
      <c r="A517">
        <v>523</v>
      </c>
      <c r="B517" t="s">
        <v>1188</v>
      </c>
      <c r="C517" s="15">
        <v>1024</v>
      </c>
      <c r="D517" s="11">
        <v>1024</v>
      </c>
      <c r="E517" t="s">
        <v>887</v>
      </c>
      <c r="F517" t="s">
        <v>3977</v>
      </c>
      <c r="G517" t="s">
        <v>267</v>
      </c>
      <c r="H517" t="s">
        <v>266</v>
      </c>
      <c r="I517" t="s">
        <v>269</v>
      </c>
      <c r="K517" t="s">
        <v>140</v>
      </c>
      <c r="L517" t="s">
        <v>3981</v>
      </c>
      <c r="M517" t="s">
        <v>48</v>
      </c>
      <c r="O517" t="s">
        <v>3979</v>
      </c>
      <c r="P517" t="s">
        <v>3980</v>
      </c>
    </row>
    <row r="518" spans="1:16" x14ac:dyDescent="0.3">
      <c r="A518">
        <v>524</v>
      </c>
      <c r="B518" t="s">
        <v>4383</v>
      </c>
      <c r="C518" s="15">
        <v>1023</v>
      </c>
      <c r="D518" s="11">
        <v>1023</v>
      </c>
      <c r="E518" t="s">
        <v>887</v>
      </c>
      <c r="F518" t="s">
        <v>3977</v>
      </c>
      <c r="G518" t="s">
        <v>42</v>
      </c>
      <c r="H518" t="s">
        <v>41</v>
      </c>
      <c r="I518" t="s">
        <v>44</v>
      </c>
      <c r="K518" t="s">
        <v>394</v>
      </c>
      <c r="L518" t="s">
        <v>4024</v>
      </c>
      <c r="M518" t="s">
        <v>78</v>
      </c>
      <c r="O518" t="s">
        <v>3979</v>
      </c>
      <c r="P518" t="s">
        <v>3980</v>
      </c>
    </row>
    <row r="519" spans="1:16" x14ac:dyDescent="0.3">
      <c r="A519">
        <v>525</v>
      </c>
      <c r="B519" t="s">
        <v>702</v>
      </c>
      <c r="C519" s="15">
        <v>1005</v>
      </c>
      <c r="D519" s="11">
        <v>1005</v>
      </c>
      <c r="E519" t="s">
        <v>887</v>
      </c>
      <c r="F519" t="s">
        <v>3977</v>
      </c>
      <c r="G519" t="s">
        <v>365</v>
      </c>
      <c r="H519" t="s">
        <v>56</v>
      </c>
      <c r="I519" t="s">
        <v>145</v>
      </c>
      <c r="K519" t="s">
        <v>367</v>
      </c>
      <c r="L519" t="s">
        <v>4056</v>
      </c>
      <c r="M519" t="s">
        <v>455</v>
      </c>
      <c r="O519" t="s">
        <v>3979</v>
      </c>
      <c r="P519" t="s">
        <v>3980</v>
      </c>
    </row>
    <row r="520" spans="1:16" x14ac:dyDescent="0.3">
      <c r="A520">
        <v>526</v>
      </c>
      <c r="B520" t="s">
        <v>4384</v>
      </c>
      <c r="C520" s="15">
        <v>1006</v>
      </c>
      <c r="D520" s="11">
        <v>1006</v>
      </c>
      <c r="E520" t="s">
        <v>887</v>
      </c>
      <c r="F520" t="s">
        <v>3977</v>
      </c>
      <c r="G520" t="s">
        <v>365</v>
      </c>
      <c r="H520" t="s">
        <v>56</v>
      </c>
      <c r="I520" t="s">
        <v>145</v>
      </c>
      <c r="K520" t="s">
        <v>367</v>
      </c>
      <c r="L520" t="s">
        <v>4056</v>
      </c>
      <c r="M520" t="s">
        <v>455</v>
      </c>
      <c r="O520" t="s">
        <v>3979</v>
      </c>
      <c r="P520" t="s">
        <v>3980</v>
      </c>
    </row>
    <row r="521" spans="1:16" x14ac:dyDescent="0.3">
      <c r="A521">
        <v>527</v>
      </c>
      <c r="B521" t="s">
        <v>4385</v>
      </c>
      <c r="C521" s="15">
        <v>1014</v>
      </c>
      <c r="D521" s="11">
        <v>1014</v>
      </c>
      <c r="E521" t="s">
        <v>887</v>
      </c>
      <c r="F521" t="s">
        <v>3977</v>
      </c>
      <c r="G521" t="s">
        <v>365</v>
      </c>
      <c r="H521" t="s">
        <v>56</v>
      </c>
      <c r="I521" t="s">
        <v>145</v>
      </c>
      <c r="K521" t="s">
        <v>367</v>
      </c>
      <c r="L521" t="s">
        <v>4056</v>
      </c>
      <c r="M521" t="s">
        <v>455</v>
      </c>
      <c r="O521" t="s">
        <v>3979</v>
      </c>
      <c r="P521" t="s">
        <v>3980</v>
      </c>
    </row>
    <row r="522" spans="1:16" x14ac:dyDescent="0.3">
      <c r="A522">
        <v>530</v>
      </c>
      <c r="B522" t="s">
        <v>4386</v>
      </c>
      <c r="C522" s="15">
        <v>1004</v>
      </c>
      <c r="D522" s="11">
        <v>1004</v>
      </c>
      <c r="E522" t="s">
        <v>80</v>
      </c>
      <c r="F522" t="s">
        <v>218</v>
      </c>
      <c r="G522" t="s">
        <v>87</v>
      </c>
      <c r="H522" t="s">
        <v>86</v>
      </c>
      <c r="K522" t="s">
        <v>98</v>
      </c>
      <c r="L522" t="s">
        <v>3982</v>
      </c>
      <c r="M522" t="s">
        <v>90</v>
      </c>
      <c r="O522" t="s">
        <v>3979</v>
      </c>
      <c r="P522" t="s">
        <v>3980</v>
      </c>
    </row>
    <row r="523" spans="1:16" x14ac:dyDescent="0.3">
      <c r="A523">
        <v>531</v>
      </c>
      <c r="B523" t="s">
        <v>4387</v>
      </c>
      <c r="C523" s="15">
        <v>1007</v>
      </c>
      <c r="D523" s="11">
        <v>1007</v>
      </c>
      <c r="E523" t="s">
        <v>887</v>
      </c>
      <c r="F523" t="s">
        <v>3977</v>
      </c>
      <c r="G523" t="s">
        <v>365</v>
      </c>
      <c r="H523" t="s">
        <v>56</v>
      </c>
      <c r="I523" t="s">
        <v>145</v>
      </c>
      <c r="K523" t="s">
        <v>367</v>
      </c>
      <c r="L523" t="s">
        <v>4056</v>
      </c>
      <c r="M523" t="s">
        <v>455</v>
      </c>
      <c r="O523" t="s">
        <v>3979</v>
      </c>
      <c r="P523" t="s">
        <v>3980</v>
      </c>
    </row>
    <row r="524" spans="1:16" x14ac:dyDescent="0.3">
      <c r="A524">
        <v>532</v>
      </c>
      <c r="B524" t="s">
        <v>1137</v>
      </c>
      <c r="C524" s="15">
        <v>1008</v>
      </c>
      <c r="D524" s="11">
        <v>1008</v>
      </c>
      <c r="E524" t="s">
        <v>887</v>
      </c>
      <c r="F524" t="s">
        <v>3977</v>
      </c>
      <c r="G524" t="s">
        <v>365</v>
      </c>
      <c r="H524" t="s">
        <v>56</v>
      </c>
      <c r="I524" t="s">
        <v>145</v>
      </c>
      <c r="K524" t="s">
        <v>367</v>
      </c>
      <c r="L524" t="s">
        <v>4056</v>
      </c>
      <c r="M524" t="s">
        <v>455</v>
      </c>
      <c r="O524" t="s">
        <v>3979</v>
      </c>
      <c r="P524" t="s">
        <v>3980</v>
      </c>
    </row>
    <row r="525" spans="1:16" x14ac:dyDescent="0.3">
      <c r="A525">
        <v>533</v>
      </c>
      <c r="B525" t="s">
        <v>4388</v>
      </c>
      <c r="C525" s="15">
        <v>1009</v>
      </c>
      <c r="D525" s="11">
        <v>1009</v>
      </c>
      <c r="E525" t="s">
        <v>887</v>
      </c>
      <c r="F525" t="s">
        <v>3977</v>
      </c>
      <c r="G525" t="s">
        <v>365</v>
      </c>
      <c r="H525" t="s">
        <v>56</v>
      </c>
      <c r="I525" t="s">
        <v>145</v>
      </c>
      <c r="K525" t="s">
        <v>367</v>
      </c>
      <c r="L525" t="s">
        <v>4056</v>
      </c>
      <c r="M525" t="s">
        <v>455</v>
      </c>
      <c r="O525" t="s">
        <v>3979</v>
      </c>
      <c r="P525" t="s">
        <v>3980</v>
      </c>
    </row>
    <row r="526" spans="1:16" x14ac:dyDescent="0.3">
      <c r="A526">
        <v>534</v>
      </c>
      <c r="B526" t="s">
        <v>4389</v>
      </c>
      <c r="C526" s="15">
        <v>1010</v>
      </c>
      <c r="D526" s="11">
        <v>1010</v>
      </c>
      <c r="E526" t="s">
        <v>887</v>
      </c>
      <c r="F526" t="s">
        <v>3977</v>
      </c>
      <c r="G526" t="s">
        <v>365</v>
      </c>
      <c r="H526" t="s">
        <v>56</v>
      </c>
      <c r="I526" t="s">
        <v>145</v>
      </c>
      <c r="K526" t="s">
        <v>367</v>
      </c>
      <c r="L526" t="s">
        <v>4056</v>
      </c>
      <c r="M526" t="s">
        <v>455</v>
      </c>
      <c r="O526" t="s">
        <v>3979</v>
      </c>
      <c r="P526" t="s">
        <v>3980</v>
      </c>
    </row>
    <row r="527" spans="1:16" x14ac:dyDescent="0.3">
      <c r="A527">
        <v>535</v>
      </c>
      <c r="B527" t="s">
        <v>4390</v>
      </c>
      <c r="C527" s="15">
        <v>1011</v>
      </c>
      <c r="D527" s="11">
        <v>1011</v>
      </c>
      <c r="E527" t="s">
        <v>887</v>
      </c>
      <c r="F527" t="s">
        <v>3977</v>
      </c>
      <c r="G527" t="s">
        <v>365</v>
      </c>
      <c r="H527" t="s">
        <v>56</v>
      </c>
      <c r="I527" t="s">
        <v>145</v>
      </c>
      <c r="K527" t="s">
        <v>367</v>
      </c>
      <c r="L527" t="s">
        <v>4056</v>
      </c>
      <c r="M527" t="s">
        <v>455</v>
      </c>
      <c r="O527" t="s">
        <v>3979</v>
      </c>
      <c r="P527" t="s">
        <v>3980</v>
      </c>
    </row>
    <row r="528" spans="1:16" x14ac:dyDescent="0.3">
      <c r="A528">
        <v>536</v>
      </c>
      <c r="B528" t="s">
        <v>4391</v>
      </c>
      <c r="C528" s="15">
        <v>1012</v>
      </c>
      <c r="D528" s="11">
        <v>1012</v>
      </c>
      <c r="E528" t="s">
        <v>887</v>
      </c>
      <c r="F528" t="s">
        <v>3977</v>
      </c>
      <c r="G528" t="s">
        <v>365</v>
      </c>
      <c r="H528" t="s">
        <v>56</v>
      </c>
      <c r="I528" t="s">
        <v>145</v>
      </c>
      <c r="K528" t="s">
        <v>367</v>
      </c>
      <c r="L528" t="s">
        <v>4056</v>
      </c>
      <c r="M528" t="s">
        <v>455</v>
      </c>
      <c r="O528" t="s">
        <v>3979</v>
      </c>
      <c r="P528" t="s">
        <v>3980</v>
      </c>
    </row>
    <row r="529" spans="1:16" x14ac:dyDescent="0.3">
      <c r="A529">
        <v>537</v>
      </c>
      <c r="B529" t="s">
        <v>4392</v>
      </c>
      <c r="C529" s="15">
        <v>1013</v>
      </c>
      <c r="D529" s="11">
        <v>1013</v>
      </c>
      <c r="E529" t="s">
        <v>887</v>
      </c>
      <c r="F529" t="s">
        <v>3977</v>
      </c>
      <c r="G529" t="s">
        <v>365</v>
      </c>
      <c r="H529" t="s">
        <v>56</v>
      </c>
      <c r="I529" t="s">
        <v>145</v>
      </c>
      <c r="K529" t="s">
        <v>367</v>
      </c>
      <c r="L529" t="s">
        <v>4056</v>
      </c>
      <c r="M529" t="s">
        <v>455</v>
      </c>
      <c r="O529" t="s">
        <v>3979</v>
      </c>
      <c r="P529" t="s">
        <v>3980</v>
      </c>
    </row>
    <row r="530" spans="1:16" x14ac:dyDescent="0.3">
      <c r="A530">
        <v>538</v>
      </c>
      <c r="B530" t="s">
        <v>1143</v>
      </c>
      <c r="C530" s="15">
        <v>1016</v>
      </c>
      <c r="D530" s="11">
        <v>1016</v>
      </c>
      <c r="E530" t="s">
        <v>887</v>
      </c>
      <c r="F530" t="s">
        <v>3977</v>
      </c>
      <c r="G530" t="s">
        <v>365</v>
      </c>
      <c r="H530" t="s">
        <v>56</v>
      </c>
      <c r="I530" t="s">
        <v>145</v>
      </c>
      <c r="K530" t="s">
        <v>367</v>
      </c>
      <c r="L530" t="s">
        <v>4056</v>
      </c>
      <c r="M530" t="s">
        <v>455</v>
      </c>
      <c r="O530" t="s">
        <v>3979</v>
      </c>
      <c r="P530" t="s">
        <v>3980</v>
      </c>
    </row>
    <row r="531" spans="1:16" x14ac:dyDescent="0.3">
      <c r="A531">
        <v>539</v>
      </c>
      <c r="B531" t="s">
        <v>4393</v>
      </c>
      <c r="C531" s="15">
        <v>1017</v>
      </c>
      <c r="D531" s="11">
        <v>1017</v>
      </c>
      <c r="E531" t="s">
        <v>887</v>
      </c>
      <c r="F531" t="s">
        <v>3977</v>
      </c>
      <c r="G531" t="s">
        <v>365</v>
      </c>
      <c r="H531" t="s">
        <v>56</v>
      </c>
      <c r="I531" t="s">
        <v>145</v>
      </c>
      <c r="K531" t="s">
        <v>367</v>
      </c>
      <c r="L531" t="s">
        <v>4056</v>
      </c>
      <c r="M531" t="s">
        <v>455</v>
      </c>
      <c r="O531" t="s">
        <v>3979</v>
      </c>
      <c r="P531" t="s">
        <v>3980</v>
      </c>
    </row>
    <row r="532" spans="1:16" x14ac:dyDescent="0.3">
      <c r="A532">
        <v>540</v>
      </c>
      <c r="B532" t="s">
        <v>4394</v>
      </c>
      <c r="C532" s="15">
        <v>1018</v>
      </c>
      <c r="D532" s="11">
        <v>1018</v>
      </c>
      <c r="E532" t="s">
        <v>887</v>
      </c>
      <c r="F532" t="s">
        <v>3977</v>
      </c>
      <c r="G532" t="s">
        <v>365</v>
      </c>
      <c r="H532" t="s">
        <v>56</v>
      </c>
      <c r="I532" t="s">
        <v>145</v>
      </c>
      <c r="K532" t="s">
        <v>367</v>
      </c>
      <c r="L532" t="s">
        <v>4056</v>
      </c>
      <c r="M532" t="s">
        <v>455</v>
      </c>
      <c r="O532" t="s">
        <v>3979</v>
      </c>
      <c r="P532" t="s">
        <v>3980</v>
      </c>
    </row>
    <row r="533" spans="1:16" x14ac:dyDescent="0.3">
      <c r="A533">
        <v>541</v>
      </c>
      <c r="B533" t="s">
        <v>1140</v>
      </c>
      <c r="C533" s="15">
        <v>1019</v>
      </c>
      <c r="D533" s="11">
        <v>1019</v>
      </c>
      <c r="E533" t="s">
        <v>887</v>
      </c>
      <c r="F533" t="s">
        <v>3977</v>
      </c>
      <c r="G533" t="s">
        <v>365</v>
      </c>
      <c r="H533" t="s">
        <v>56</v>
      </c>
      <c r="I533" t="s">
        <v>145</v>
      </c>
      <c r="K533" t="s">
        <v>367</v>
      </c>
      <c r="L533" t="s">
        <v>4056</v>
      </c>
      <c r="M533" t="s">
        <v>455</v>
      </c>
      <c r="O533" t="s">
        <v>3979</v>
      </c>
      <c r="P533" t="s">
        <v>3980</v>
      </c>
    </row>
    <row r="534" spans="1:16" x14ac:dyDescent="0.3">
      <c r="A534">
        <v>542</v>
      </c>
      <c r="B534" t="s">
        <v>4395</v>
      </c>
      <c r="C534" s="15">
        <v>1020</v>
      </c>
      <c r="D534" s="11">
        <v>1020</v>
      </c>
      <c r="E534" t="s">
        <v>887</v>
      </c>
      <c r="F534" t="s">
        <v>3977</v>
      </c>
      <c r="G534" t="s">
        <v>365</v>
      </c>
      <c r="H534" t="s">
        <v>56</v>
      </c>
      <c r="I534" t="s">
        <v>145</v>
      </c>
      <c r="K534" t="s">
        <v>367</v>
      </c>
      <c r="L534" t="s">
        <v>4056</v>
      </c>
      <c r="M534" t="s">
        <v>455</v>
      </c>
      <c r="O534" t="s">
        <v>3979</v>
      </c>
      <c r="P534" t="s">
        <v>3980</v>
      </c>
    </row>
    <row r="535" spans="1:16" x14ac:dyDescent="0.3">
      <c r="A535">
        <v>543</v>
      </c>
      <c r="B535" t="s">
        <v>4396</v>
      </c>
      <c r="C535" s="15">
        <v>1021</v>
      </c>
      <c r="D535" s="11">
        <v>1021</v>
      </c>
      <c r="E535" t="s">
        <v>887</v>
      </c>
      <c r="F535" t="s">
        <v>3977</v>
      </c>
      <c r="G535" t="s">
        <v>365</v>
      </c>
      <c r="H535" t="s">
        <v>56</v>
      </c>
      <c r="I535" t="s">
        <v>145</v>
      </c>
      <c r="K535" t="s">
        <v>367</v>
      </c>
      <c r="L535" t="s">
        <v>4056</v>
      </c>
      <c r="M535" t="s">
        <v>455</v>
      </c>
      <c r="O535" t="s">
        <v>3979</v>
      </c>
      <c r="P535" t="s">
        <v>3980</v>
      </c>
    </row>
    <row r="536" spans="1:16" x14ac:dyDescent="0.3">
      <c r="A536">
        <v>544</v>
      </c>
      <c r="B536" t="s">
        <v>4397</v>
      </c>
      <c r="C536" s="15">
        <v>1022</v>
      </c>
      <c r="D536" s="11">
        <v>1022</v>
      </c>
      <c r="E536" t="s">
        <v>887</v>
      </c>
      <c r="F536" t="s">
        <v>3977</v>
      </c>
      <c r="G536" t="s">
        <v>365</v>
      </c>
      <c r="H536" t="s">
        <v>56</v>
      </c>
      <c r="I536" t="s">
        <v>145</v>
      </c>
      <c r="K536" t="s">
        <v>367</v>
      </c>
      <c r="L536" t="s">
        <v>4056</v>
      </c>
      <c r="M536" t="s">
        <v>455</v>
      </c>
      <c r="O536" t="s">
        <v>3979</v>
      </c>
      <c r="P536" t="s">
        <v>3980</v>
      </c>
    </row>
    <row r="537" spans="1:16" x14ac:dyDescent="0.3">
      <c r="A537">
        <v>547</v>
      </c>
      <c r="B537" t="s">
        <v>1135</v>
      </c>
      <c r="C537" s="15">
        <v>1015</v>
      </c>
      <c r="D537" s="11">
        <v>1015</v>
      </c>
      <c r="E537" t="s">
        <v>887</v>
      </c>
      <c r="F537" t="s">
        <v>3977</v>
      </c>
      <c r="G537" t="s">
        <v>365</v>
      </c>
      <c r="H537" t="s">
        <v>56</v>
      </c>
      <c r="I537" t="s">
        <v>145</v>
      </c>
      <c r="K537" t="s">
        <v>367</v>
      </c>
      <c r="L537" t="s">
        <v>4056</v>
      </c>
      <c r="M537" t="s">
        <v>455</v>
      </c>
      <c r="O537" t="s">
        <v>3979</v>
      </c>
      <c r="P537" t="s">
        <v>3980</v>
      </c>
    </row>
    <row r="538" spans="1:16" x14ac:dyDescent="0.3">
      <c r="A538">
        <v>548</v>
      </c>
      <c r="B538" t="s">
        <v>4398</v>
      </c>
      <c r="C538" s="15">
        <v>1025</v>
      </c>
      <c r="D538" s="11">
        <v>1025</v>
      </c>
      <c r="E538" t="s">
        <v>887</v>
      </c>
      <c r="F538" t="s">
        <v>3977</v>
      </c>
      <c r="G538" t="s">
        <v>365</v>
      </c>
      <c r="H538" t="s">
        <v>56</v>
      </c>
      <c r="I538" t="s">
        <v>145</v>
      </c>
      <c r="K538" t="s">
        <v>367</v>
      </c>
      <c r="L538" t="s">
        <v>4056</v>
      </c>
      <c r="M538" t="s">
        <v>455</v>
      </c>
      <c r="O538" t="s">
        <v>3979</v>
      </c>
      <c r="P538" t="s">
        <v>3980</v>
      </c>
    </row>
    <row r="539" spans="1:16" x14ac:dyDescent="0.3">
      <c r="A539">
        <v>549</v>
      </c>
      <c r="B539" t="s">
        <v>1232</v>
      </c>
      <c r="C539" s="15">
        <v>1026</v>
      </c>
      <c r="D539" s="11">
        <v>1026</v>
      </c>
      <c r="E539" t="s">
        <v>887</v>
      </c>
      <c r="F539" t="s">
        <v>3977</v>
      </c>
      <c r="G539" t="s">
        <v>267</v>
      </c>
      <c r="H539" t="s">
        <v>266</v>
      </c>
      <c r="I539" t="s">
        <v>269</v>
      </c>
      <c r="K539" t="s">
        <v>210</v>
      </c>
      <c r="L539" t="s">
        <v>3981</v>
      </c>
      <c r="M539" t="s">
        <v>159</v>
      </c>
      <c r="O539" t="s">
        <v>3979</v>
      </c>
      <c r="P539" t="s">
        <v>3980</v>
      </c>
    </row>
    <row r="540" spans="1:16" x14ac:dyDescent="0.3">
      <c r="A540">
        <v>550</v>
      </c>
      <c r="B540" t="s">
        <v>1226</v>
      </c>
      <c r="C540" s="15">
        <v>1027</v>
      </c>
      <c r="D540" s="11">
        <v>1027</v>
      </c>
      <c r="E540" t="s">
        <v>887</v>
      </c>
      <c r="F540" t="s">
        <v>3977</v>
      </c>
      <c r="G540" t="s">
        <v>42</v>
      </c>
      <c r="H540" t="s">
        <v>41</v>
      </c>
      <c r="I540" t="s">
        <v>44</v>
      </c>
      <c r="K540" t="s">
        <v>682</v>
      </c>
      <c r="L540" t="s">
        <v>4024</v>
      </c>
      <c r="M540" t="s">
        <v>78</v>
      </c>
      <c r="O540" t="s">
        <v>3979</v>
      </c>
      <c r="P540" t="s">
        <v>3980</v>
      </c>
    </row>
    <row r="541" spans="1:16" x14ac:dyDescent="0.3">
      <c r="A541">
        <v>551</v>
      </c>
      <c r="B541" t="s">
        <v>1103</v>
      </c>
      <c r="C541" s="15">
        <v>1028</v>
      </c>
      <c r="D541" s="11">
        <v>1028</v>
      </c>
      <c r="E541" t="s">
        <v>887</v>
      </c>
      <c r="F541" t="s">
        <v>3977</v>
      </c>
      <c r="G541" t="s">
        <v>4264</v>
      </c>
      <c r="H541" t="s">
        <v>116</v>
      </c>
      <c r="I541" t="s">
        <v>2760</v>
      </c>
      <c r="K541" t="s">
        <v>217</v>
      </c>
      <c r="L541" t="s">
        <v>4112</v>
      </c>
      <c r="M541" t="s">
        <v>216</v>
      </c>
      <c r="O541" t="s">
        <v>3979</v>
      </c>
      <c r="P541" t="s">
        <v>3980</v>
      </c>
    </row>
    <row r="542" spans="1:16" x14ac:dyDescent="0.3">
      <c r="A542">
        <v>552</v>
      </c>
      <c r="B542" t="s">
        <v>1512</v>
      </c>
      <c r="C542" s="15">
        <v>1029</v>
      </c>
      <c r="D542" s="11">
        <v>1029</v>
      </c>
      <c r="E542" t="s">
        <v>887</v>
      </c>
      <c r="F542" t="s">
        <v>3977</v>
      </c>
      <c r="G542" t="s">
        <v>105</v>
      </c>
      <c r="H542" t="s">
        <v>104</v>
      </c>
      <c r="I542" t="s">
        <v>106</v>
      </c>
      <c r="K542" t="s">
        <v>109</v>
      </c>
      <c r="L542" t="s">
        <v>4001</v>
      </c>
      <c r="M542" t="s">
        <v>90</v>
      </c>
      <c r="O542" t="s">
        <v>3979</v>
      </c>
      <c r="P542" t="s">
        <v>3980</v>
      </c>
    </row>
    <row r="543" spans="1:16" x14ac:dyDescent="0.3">
      <c r="A543">
        <v>553</v>
      </c>
      <c r="B543" t="s">
        <v>1467</v>
      </c>
      <c r="C543" s="15">
        <v>1030</v>
      </c>
      <c r="D543" s="11">
        <v>1030</v>
      </c>
      <c r="E543" t="s">
        <v>183</v>
      </c>
      <c r="F543" t="s">
        <v>183</v>
      </c>
      <c r="G543" t="s">
        <v>234</v>
      </c>
      <c r="H543" t="s">
        <v>41</v>
      </c>
      <c r="I543" t="s">
        <v>234</v>
      </c>
      <c r="K543" t="s">
        <v>79</v>
      </c>
      <c r="L543" t="s">
        <v>4024</v>
      </c>
      <c r="M543" t="s">
        <v>78</v>
      </c>
      <c r="O543" t="s">
        <v>3979</v>
      </c>
      <c r="P543" t="s">
        <v>3980</v>
      </c>
    </row>
    <row r="544" spans="1:16" x14ac:dyDescent="0.3">
      <c r="A544">
        <v>554</v>
      </c>
      <c r="B544" t="s">
        <v>1336</v>
      </c>
      <c r="C544" s="15">
        <v>3000</v>
      </c>
      <c r="D544" s="11">
        <v>3000</v>
      </c>
      <c r="E544" t="s">
        <v>887</v>
      </c>
      <c r="F544" t="s">
        <v>3977</v>
      </c>
      <c r="G544" t="s">
        <v>297</v>
      </c>
      <c r="H544" t="s">
        <v>125</v>
      </c>
      <c r="I544" t="s">
        <v>107</v>
      </c>
      <c r="K544" t="s">
        <v>441</v>
      </c>
      <c r="L544" t="s">
        <v>4401</v>
      </c>
      <c r="M544" t="s">
        <v>48</v>
      </c>
      <c r="O544" t="s">
        <v>3979</v>
      </c>
      <c r="P544" t="s">
        <v>3980</v>
      </c>
    </row>
    <row r="545" spans="1:16" x14ac:dyDescent="0.3">
      <c r="A545">
        <v>587</v>
      </c>
      <c r="B545" t="s">
        <v>533</v>
      </c>
      <c r="C545" s="15">
        <v>3001</v>
      </c>
      <c r="D545" s="11">
        <v>3001</v>
      </c>
      <c r="E545" t="s">
        <v>887</v>
      </c>
      <c r="F545" t="s">
        <v>3977</v>
      </c>
      <c r="G545" t="s">
        <v>209</v>
      </c>
      <c r="H545" t="s">
        <v>7923</v>
      </c>
      <c r="I545" t="s">
        <v>2760</v>
      </c>
      <c r="K545" t="s">
        <v>210</v>
      </c>
      <c r="L545" t="s">
        <v>4399</v>
      </c>
      <c r="M545" t="s">
        <v>4400</v>
      </c>
      <c r="O545" t="s">
        <v>3979</v>
      </c>
      <c r="P545" t="s">
        <v>3980</v>
      </c>
    </row>
    <row r="546" spans="1:16" x14ac:dyDescent="0.3">
      <c r="A546">
        <v>588</v>
      </c>
      <c r="B546" t="s">
        <v>1274</v>
      </c>
      <c r="C546" s="15">
        <v>3002</v>
      </c>
      <c r="D546" s="11">
        <v>3002</v>
      </c>
      <c r="E546" t="s">
        <v>887</v>
      </c>
      <c r="F546" t="s">
        <v>3977</v>
      </c>
      <c r="G546" t="s">
        <v>7781</v>
      </c>
      <c r="H546" t="s">
        <v>41</v>
      </c>
      <c r="K546" t="s">
        <v>682</v>
      </c>
      <c r="L546" t="s">
        <v>4024</v>
      </c>
      <c r="M546" t="s">
        <v>78</v>
      </c>
      <c r="O546" t="s">
        <v>3979</v>
      </c>
      <c r="P546" t="s">
        <v>3980</v>
      </c>
    </row>
    <row r="547" spans="1:16" x14ac:dyDescent="0.3">
      <c r="A547">
        <v>589</v>
      </c>
      <c r="B547" t="s">
        <v>1371</v>
      </c>
      <c r="C547" s="15">
        <v>813</v>
      </c>
      <c r="D547" s="11">
        <v>813</v>
      </c>
      <c r="E547" t="s">
        <v>887</v>
      </c>
      <c r="F547" t="s">
        <v>3977</v>
      </c>
      <c r="G547" t="s">
        <v>310</v>
      </c>
      <c r="H547" t="s">
        <v>266</v>
      </c>
      <c r="I547" t="s">
        <v>269</v>
      </c>
      <c r="K547" t="s">
        <v>536</v>
      </c>
      <c r="L547" t="s">
        <v>3981</v>
      </c>
      <c r="M547" t="s">
        <v>90</v>
      </c>
      <c r="O547" t="s">
        <v>3979</v>
      </c>
      <c r="P547" t="s">
        <v>3980</v>
      </c>
    </row>
    <row r="548" spans="1:16" x14ac:dyDescent="0.3">
      <c r="A548">
        <v>590</v>
      </c>
      <c r="B548" t="s">
        <v>1454</v>
      </c>
      <c r="C548" s="15">
        <v>3003</v>
      </c>
      <c r="D548" s="11">
        <v>3003</v>
      </c>
      <c r="E548" t="s">
        <v>887</v>
      </c>
      <c r="F548" t="s">
        <v>3977</v>
      </c>
      <c r="G548" t="s">
        <v>4264</v>
      </c>
      <c r="H548" t="s">
        <v>116</v>
      </c>
      <c r="I548" t="s">
        <v>2760</v>
      </c>
      <c r="K548" t="s">
        <v>3987</v>
      </c>
      <c r="L548" t="s">
        <v>3982</v>
      </c>
      <c r="M548" t="s">
        <v>90</v>
      </c>
      <c r="O548" t="s">
        <v>3979</v>
      </c>
      <c r="P548" t="s">
        <v>3980</v>
      </c>
    </row>
    <row r="549" spans="1:16" x14ac:dyDescent="0.3">
      <c r="A549">
        <v>591</v>
      </c>
      <c r="B549" t="s">
        <v>1429</v>
      </c>
      <c r="C549" s="15">
        <v>3004</v>
      </c>
      <c r="D549" s="11">
        <v>3004</v>
      </c>
      <c r="E549" t="s">
        <v>887</v>
      </c>
      <c r="F549" t="s">
        <v>3977</v>
      </c>
      <c r="G549" t="s">
        <v>4205</v>
      </c>
      <c r="H549" t="s">
        <v>56</v>
      </c>
      <c r="I549" t="s">
        <v>145</v>
      </c>
      <c r="K549" t="s">
        <v>62</v>
      </c>
      <c r="L549" t="s">
        <v>4056</v>
      </c>
      <c r="M549" t="s">
        <v>61</v>
      </c>
      <c r="O549" t="s">
        <v>3979</v>
      </c>
      <c r="P549" t="s">
        <v>3980</v>
      </c>
    </row>
    <row r="550" spans="1:16" x14ac:dyDescent="0.3">
      <c r="A550">
        <v>592</v>
      </c>
      <c r="B550" t="s">
        <v>1816</v>
      </c>
      <c r="C550" s="15">
        <v>3005</v>
      </c>
      <c r="D550" s="11">
        <v>3005</v>
      </c>
      <c r="E550" t="s">
        <v>887</v>
      </c>
      <c r="F550" t="s">
        <v>3977</v>
      </c>
      <c r="G550" t="s">
        <v>199</v>
      </c>
      <c r="H550" t="s">
        <v>56</v>
      </c>
      <c r="I550" t="s">
        <v>145</v>
      </c>
      <c r="K550" t="s">
        <v>441</v>
      </c>
      <c r="L550" t="s">
        <v>4056</v>
      </c>
      <c r="M550" t="s">
        <v>48</v>
      </c>
      <c r="O550" t="s">
        <v>3979</v>
      </c>
      <c r="P550" t="s">
        <v>3980</v>
      </c>
    </row>
    <row r="551" spans="1:16" x14ac:dyDescent="0.3">
      <c r="A551">
        <v>593</v>
      </c>
      <c r="B551" t="s">
        <v>1495</v>
      </c>
      <c r="C551" s="15">
        <v>3006</v>
      </c>
      <c r="D551" s="11">
        <v>3006</v>
      </c>
      <c r="E551" t="s">
        <v>4515</v>
      </c>
      <c r="F551" t="s">
        <v>218</v>
      </c>
      <c r="G551" t="s">
        <v>225</v>
      </c>
      <c r="H551" t="s">
        <v>125</v>
      </c>
      <c r="K551" t="s">
        <v>140</v>
      </c>
      <c r="L551" t="s">
        <v>3978</v>
      </c>
      <c r="M551" t="s">
        <v>139</v>
      </c>
      <c r="O551" t="s">
        <v>3979</v>
      </c>
      <c r="P551" t="s">
        <v>3980</v>
      </c>
    </row>
    <row r="552" spans="1:16" x14ac:dyDescent="0.3">
      <c r="A552">
        <v>594</v>
      </c>
      <c r="B552" t="s">
        <v>1471</v>
      </c>
      <c r="C552" s="15">
        <v>3007</v>
      </c>
      <c r="D552" s="11">
        <v>3007</v>
      </c>
      <c r="E552" t="s">
        <v>183</v>
      </c>
      <c r="F552" t="s">
        <v>183</v>
      </c>
      <c r="G552" t="s">
        <v>428</v>
      </c>
      <c r="H552" t="s">
        <v>410</v>
      </c>
      <c r="I552" t="s">
        <v>410</v>
      </c>
      <c r="K552" t="s">
        <v>4316</v>
      </c>
      <c r="L552" t="s">
        <v>4401</v>
      </c>
      <c r="M552" t="s">
        <v>139</v>
      </c>
      <c r="O552" t="s">
        <v>3979</v>
      </c>
      <c r="P552" t="s">
        <v>3980</v>
      </c>
    </row>
    <row r="553" spans="1:16" x14ac:dyDescent="0.3">
      <c r="A553">
        <v>595</v>
      </c>
      <c r="B553" t="s">
        <v>2072</v>
      </c>
      <c r="C553" s="15">
        <v>3008</v>
      </c>
      <c r="D553" s="11">
        <v>3008</v>
      </c>
      <c r="E553" t="s">
        <v>2073</v>
      </c>
      <c r="F553" t="s">
        <v>218</v>
      </c>
      <c r="G553" t="s">
        <v>3949</v>
      </c>
      <c r="H553" t="s">
        <v>4292</v>
      </c>
      <c r="I553" t="s">
        <v>3949</v>
      </c>
      <c r="O553" t="s">
        <v>3979</v>
      </c>
      <c r="P553" t="s">
        <v>3980</v>
      </c>
    </row>
    <row r="554" spans="1:16" x14ac:dyDescent="0.3">
      <c r="A554">
        <v>596</v>
      </c>
      <c r="B554" t="s">
        <v>1537</v>
      </c>
      <c r="C554" s="15">
        <v>3009</v>
      </c>
      <c r="D554" s="11">
        <v>3009</v>
      </c>
      <c r="E554" t="s">
        <v>887</v>
      </c>
      <c r="F554" t="s">
        <v>3977</v>
      </c>
      <c r="G554" t="s">
        <v>105</v>
      </c>
      <c r="H554" t="s">
        <v>104</v>
      </c>
      <c r="I554" t="s">
        <v>107</v>
      </c>
      <c r="K554" t="s">
        <v>140</v>
      </c>
      <c r="L554" t="s">
        <v>4001</v>
      </c>
      <c r="M554" t="s">
        <v>139</v>
      </c>
      <c r="O554" t="s">
        <v>3979</v>
      </c>
      <c r="P554" t="s">
        <v>3980</v>
      </c>
    </row>
    <row r="555" spans="1:16" x14ac:dyDescent="0.3">
      <c r="A555">
        <v>597</v>
      </c>
      <c r="B555" t="s">
        <v>1581</v>
      </c>
      <c r="C555" s="15">
        <v>3011</v>
      </c>
      <c r="D555" s="11">
        <v>3011</v>
      </c>
      <c r="E555" t="s">
        <v>887</v>
      </c>
      <c r="F555" t="s">
        <v>3977</v>
      </c>
      <c r="G555" t="s">
        <v>126</v>
      </c>
      <c r="H555" t="s">
        <v>125</v>
      </c>
      <c r="I555" t="s">
        <v>107</v>
      </c>
      <c r="K555" t="s">
        <v>140</v>
      </c>
      <c r="L555" t="s">
        <v>4401</v>
      </c>
      <c r="M555" t="s">
        <v>139</v>
      </c>
      <c r="O555" t="s">
        <v>3979</v>
      </c>
      <c r="P555" t="s">
        <v>3980</v>
      </c>
    </row>
    <row r="556" spans="1:16" x14ac:dyDescent="0.3">
      <c r="A556">
        <v>598</v>
      </c>
      <c r="B556" t="s">
        <v>4402</v>
      </c>
      <c r="C556" s="15">
        <v>3010</v>
      </c>
      <c r="D556" s="11">
        <v>3010</v>
      </c>
      <c r="E556" t="s">
        <v>6618</v>
      </c>
      <c r="F556" t="s">
        <v>218</v>
      </c>
      <c r="G556" t="s">
        <v>57</v>
      </c>
      <c r="H556" t="s">
        <v>56</v>
      </c>
      <c r="I556" t="s">
        <v>57</v>
      </c>
      <c r="K556" t="s">
        <v>367</v>
      </c>
      <c r="L556" t="s">
        <v>4056</v>
      </c>
      <c r="M556" t="s">
        <v>455</v>
      </c>
      <c r="O556" t="s">
        <v>3979</v>
      </c>
      <c r="P556" t="s">
        <v>3980</v>
      </c>
    </row>
    <row r="557" spans="1:16" x14ac:dyDescent="0.3">
      <c r="A557">
        <v>599</v>
      </c>
      <c r="B557" t="s">
        <v>4403</v>
      </c>
      <c r="C557" s="15">
        <v>3012</v>
      </c>
      <c r="D557" s="11">
        <v>3012</v>
      </c>
      <c r="E557" t="s">
        <v>183</v>
      </c>
      <c r="F557" t="s">
        <v>218</v>
      </c>
      <c r="G557" t="s">
        <v>69</v>
      </c>
      <c r="H557" t="s">
        <v>68</v>
      </c>
      <c r="I557" t="s">
        <v>69</v>
      </c>
      <c r="K557" t="s">
        <v>70</v>
      </c>
      <c r="L557" t="s">
        <v>7057</v>
      </c>
      <c r="M557" t="s">
        <v>303</v>
      </c>
      <c r="O557" t="s">
        <v>3979</v>
      </c>
      <c r="P557" t="s">
        <v>3980</v>
      </c>
    </row>
    <row r="558" spans="1:16" x14ac:dyDescent="0.3">
      <c r="A558">
        <v>600</v>
      </c>
      <c r="B558" t="s">
        <v>4404</v>
      </c>
      <c r="C558" s="15">
        <v>3013</v>
      </c>
      <c r="D558" s="11">
        <v>3013</v>
      </c>
      <c r="E558" t="s">
        <v>80</v>
      </c>
      <c r="F558" t="s">
        <v>218</v>
      </c>
      <c r="G558" t="s">
        <v>7070</v>
      </c>
      <c r="H558" t="s">
        <v>116</v>
      </c>
      <c r="K558" t="s">
        <v>210</v>
      </c>
      <c r="L558" t="s">
        <v>4405</v>
      </c>
      <c r="M558" t="s">
        <v>159</v>
      </c>
      <c r="O558" t="s">
        <v>3979</v>
      </c>
      <c r="P558" t="s">
        <v>3980</v>
      </c>
    </row>
    <row r="559" spans="1:16" x14ac:dyDescent="0.3">
      <c r="A559">
        <v>601</v>
      </c>
      <c r="B559" t="s">
        <v>1975</v>
      </c>
      <c r="C559" s="15">
        <v>3014</v>
      </c>
      <c r="D559" s="11">
        <v>3014</v>
      </c>
      <c r="E559" t="s">
        <v>887</v>
      </c>
      <c r="F559" t="s">
        <v>3977</v>
      </c>
      <c r="G559" t="s">
        <v>117</v>
      </c>
      <c r="H559" t="s">
        <v>193</v>
      </c>
      <c r="I559" t="s">
        <v>2760</v>
      </c>
      <c r="K559" t="s">
        <v>441</v>
      </c>
      <c r="L559" t="s">
        <v>4405</v>
      </c>
      <c r="M559" t="s">
        <v>48</v>
      </c>
      <c r="O559" t="s">
        <v>3979</v>
      </c>
      <c r="P559" t="s">
        <v>3980</v>
      </c>
    </row>
    <row r="560" spans="1:16" x14ac:dyDescent="0.3">
      <c r="A560">
        <v>602</v>
      </c>
      <c r="B560" t="s">
        <v>4406</v>
      </c>
      <c r="C560" s="15">
        <v>3015</v>
      </c>
      <c r="D560" s="11">
        <v>3015</v>
      </c>
      <c r="E560" t="s">
        <v>887</v>
      </c>
      <c r="F560" t="s">
        <v>3977</v>
      </c>
      <c r="G560" t="s">
        <v>4264</v>
      </c>
      <c r="H560" t="s">
        <v>116</v>
      </c>
      <c r="I560" t="s">
        <v>2760</v>
      </c>
      <c r="K560" t="s">
        <v>210</v>
      </c>
      <c r="L560" t="s">
        <v>4405</v>
      </c>
      <c r="M560" t="s">
        <v>159</v>
      </c>
      <c r="O560" t="s">
        <v>3979</v>
      </c>
      <c r="P560" t="s">
        <v>3980</v>
      </c>
    </row>
    <row r="561" spans="1:16" x14ac:dyDescent="0.3">
      <c r="A561">
        <v>603</v>
      </c>
      <c r="B561" t="s">
        <v>4407</v>
      </c>
      <c r="C561" s="15">
        <v>3016</v>
      </c>
      <c r="D561" s="11">
        <v>3016</v>
      </c>
      <c r="E561" t="s">
        <v>80</v>
      </c>
      <c r="F561" t="s">
        <v>218</v>
      </c>
      <c r="G561" t="s">
        <v>267</v>
      </c>
      <c r="H561" t="s">
        <v>266</v>
      </c>
      <c r="K561" t="s">
        <v>210</v>
      </c>
      <c r="L561" t="s">
        <v>3981</v>
      </c>
      <c r="M561" t="s">
        <v>159</v>
      </c>
      <c r="O561" t="s">
        <v>3979</v>
      </c>
      <c r="P561" t="s">
        <v>3980</v>
      </c>
    </row>
    <row r="562" spans="1:16" x14ac:dyDescent="0.3">
      <c r="A562">
        <v>605</v>
      </c>
      <c r="B562" t="s">
        <v>3997</v>
      </c>
      <c r="C562" s="15">
        <v>60.1</v>
      </c>
      <c r="D562" s="11">
        <v>60.1</v>
      </c>
      <c r="E562" t="s">
        <v>80</v>
      </c>
      <c r="F562" t="s">
        <v>218</v>
      </c>
      <c r="G562" t="s">
        <v>267</v>
      </c>
      <c r="H562" t="s">
        <v>266</v>
      </c>
      <c r="I562" t="s">
        <v>88</v>
      </c>
      <c r="O562" t="s">
        <v>3979</v>
      </c>
      <c r="P562" t="s">
        <v>3980</v>
      </c>
    </row>
    <row r="563" spans="1:16" x14ac:dyDescent="0.3">
      <c r="A563">
        <v>606</v>
      </c>
      <c r="B563" t="s">
        <v>717</v>
      </c>
      <c r="C563" s="15">
        <v>408.1</v>
      </c>
      <c r="D563" s="11">
        <v>408.1</v>
      </c>
      <c r="E563" t="s">
        <v>80</v>
      </c>
      <c r="F563" t="s">
        <v>218</v>
      </c>
      <c r="G563" t="s">
        <v>267</v>
      </c>
      <c r="H563" t="s">
        <v>266</v>
      </c>
      <c r="O563" t="s">
        <v>3979</v>
      </c>
      <c r="P563" t="s">
        <v>3980</v>
      </c>
    </row>
    <row r="564" spans="1:16" x14ac:dyDescent="0.3">
      <c r="A564">
        <v>607</v>
      </c>
      <c r="B564" t="s">
        <v>1825</v>
      </c>
      <c r="C564" s="15">
        <v>467.1</v>
      </c>
      <c r="D564" s="11">
        <v>467.1</v>
      </c>
      <c r="E564" t="s">
        <v>80</v>
      </c>
      <c r="F564" t="s">
        <v>218</v>
      </c>
      <c r="G564" t="s">
        <v>117</v>
      </c>
      <c r="H564" t="s">
        <v>116</v>
      </c>
      <c r="I564" t="s">
        <v>88</v>
      </c>
      <c r="O564" t="s">
        <v>3979</v>
      </c>
      <c r="P564" t="s">
        <v>3980</v>
      </c>
    </row>
    <row r="565" spans="1:16" x14ac:dyDescent="0.3">
      <c r="A565">
        <v>608</v>
      </c>
      <c r="B565" t="s">
        <v>1328</v>
      </c>
      <c r="C565" s="15">
        <v>469.1</v>
      </c>
      <c r="D565" s="11">
        <v>469.1</v>
      </c>
      <c r="E565" t="s">
        <v>80</v>
      </c>
      <c r="F565" t="s">
        <v>218</v>
      </c>
      <c r="G565" t="s">
        <v>117</v>
      </c>
      <c r="H565" t="s">
        <v>116</v>
      </c>
      <c r="I565" t="s">
        <v>88</v>
      </c>
      <c r="O565" t="s">
        <v>3979</v>
      </c>
      <c r="P565" t="s">
        <v>3980</v>
      </c>
    </row>
    <row r="566" spans="1:16" x14ac:dyDescent="0.3">
      <c r="A566">
        <v>609</v>
      </c>
      <c r="B566" t="s">
        <v>4408</v>
      </c>
      <c r="C566" s="15">
        <v>478.1</v>
      </c>
      <c r="D566" s="11">
        <v>478.1</v>
      </c>
      <c r="E566" t="s">
        <v>80</v>
      </c>
      <c r="F566" t="s">
        <v>218</v>
      </c>
      <c r="G566" t="s">
        <v>117</v>
      </c>
      <c r="H566" t="s">
        <v>116</v>
      </c>
      <c r="I566" t="s">
        <v>88</v>
      </c>
      <c r="O566" t="s">
        <v>3979</v>
      </c>
      <c r="P566" t="s">
        <v>3980</v>
      </c>
    </row>
    <row r="567" spans="1:16" x14ac:dyDescent="0.3">
      <c r="A567">
        <v>610</v>
      </c>
      <c r="B567" t="s">
        <v>1133</v>
      </c>
      <c r="C567" s="15">
        <v>499.1</v>
      </c>
      <c r="D567" s="11">
        <v>499.1</v>
      </c>
      <c r="E567" t="s">
        <v>80</v>
      </c>
      <c r="F567" t="s">
        <v>218</v>
      </c>
      <c r="G567" t="s">
        <v>117</v>
      </c>
      <c r="H567" t="s">
        <v>116</v>
      </c>
      <c r="I567" t="s">
        <v>88</v>
      </c>
      <c r="O567" t="s">
        <v>3979</v>
      </c>
      <c r="P567" t="s">
        <v>3980</v>
      </c>
    </row>
    <row r="568" spans="1:16" x14ac:dyDescent="0.3">
      <c r="A568">
        <v>615</v>
      </c>
      <c r="B568" t="s">
        <v>808</v>
      </c>
      <c r="C568" s="15">
        <v>614.1</v>
      </c>
      <c r="D568" s="11">
        <v>614.1</v>
      </c>
      <c r="E568" t="s">
        <v>705</v>
      </c>
      <c r="F568" t="s">
        <v>218</v>
      </c>
      <c r="G568" t="s">
        <v>414</v>
      </c>
      <c r="H568" t="s">
        <v>125</v>
      </c>
      <c r="I568" t="s">
        <v>3270</v>
      </c>
      <c r="L568" t="s">
        <v>4401</v>
      </c>
      <c r="O568" t="s">
        <v>3979</v>
      </c>
      <c r="P568" t="s">
        <v>3980</v>
      </c>
    </row>
    <row r="569" spans="1:16" x14ac:dyDescent="0.3">
      <c r="A569">
        <v>618</v>
      </c>
      <c r="B569" t="s">
        <v>4361</v>
      </c>
      <c r="C569" s="15">
        <v>667.1</v>
      </c>
      <c r="D569" s="11">
        <v>667.1</v>
      </c>
      <c r="E569" t="s">
        <v>80</v>
      </c>
      <c r="F569" t="s">
        <v>218</v>
      </c>
      <c r="G569" t="s">
        <v>117</v>
      </c>
      <c r="H569" t="s">
        <v>116</v>
      </c>
      <c r="I569" t="s">
        <v>88</v>
      </c>
      <c r="O569" t="s">
        <v>3979</v>
      </c>
      <c r="P569" t="s">
        <v>3980</v>
      </c>
    </row>
    <row r="570" spans="1:16" x14ac:dyDescent="0.3">
      <c r="A570">
        <v>619</v>
      </c>
      <c r="B570" t="s">
        <v>4363</v>
      </c>
      <c r="C570" s="15">
        <v>669.1</v>
      </c>
      <c r="D570" s="11">
        <v>669.1</v>
      </c>
      <c r="E570" t="s">
        <v>80</v>
      </c>
      <c r="F570" t="s">
        <v>218</v>
      </c>
      <c r="G570" t="s">
        <v>117</v>
      </c>
      <c r="H570" t="s">
        <v>116</v>
      </c>
      <c r="I570" t="s">
        <v>88</v>
      </c>
      <c r="O570" t="s">
        <v>3979</v>
      </c>
      <c r="P570" t="s">
        <v>3980</v>
      </c>
    </row>
    <row r="571" spans="1:16" x14ac:dyDescent="0.3">
      <c r="A571">
        <v>620</v>
      </c>
      <c r="B571" t="s">
        <v>4145</v>
      </c>
      <c r="C571" s="15">
        <v>707.1</v>
      </c>
      <c r="D571" s="11">
        <v>707</v>
      </c>
      <c r="E571" t="s">
        <v>80</v>
      </c>
      <c r="F571" t="s">
        <v>218</v>
      </c>
      <c r="G571" t="s">
        <v>255</v>
      </c>
      <c r="H571" t="s">
        <v>86</v>
      </c>
      <c r="K571" t="s">
        <v>91</v>
      </c>
      <c r="L571" t="s">
        <v>3982</v>
      </c>
      <c r="M571" t="s">
        <v>48</v>
      </c>
      <c r="O571" t="s">
        <v>3979</v>
      </c>
      <c r="P571" t="s">
        <v>3980</v>
      </c>
    </row>
    <row r="572" spans="1:16" x14ac:dyDescent="0.3">
      <c r="A572">
        <v>622</v>
      </c>
      <c r="B572" t="s">
        <v>4173</v>
      </c>
      <c r="C572" s="15">
        <v>762.1</v>
      </c>
      <c r="D572" s="11">
        <v>762.1</v>
      </c>
      <c r="E572" t="s">
        <v>80</v>
      </c>
      <c r="F572" t="s">
        <v>218</v>
      </c>
      <c r="G572" t="s">
        <v>87</v>
      </c>
      <c r="H572" t="s">
        <v>86</v>
      </c>
      <c r="O572" t="s">
        <v>3979</v>
      </c>
      <c r="P572" t="s">
        <v>3980</v>
      </c>
    </row>
    <row r="573" spans="1:16" x14ac:dyDescent="0.3">
      <c r="A573">
        <v>623</v>
      </c>
      <c r="B573" t="s">
        <v>4188</v>
      </c>
      <c r="C573" s="15">
        <v>785.1</v>
      </c>
      <c r="D573" s="11">
        <v>785.1</v>
      </c>
      <c r="E573" t="s">
        <v>7065</v>
      </c>
      <c r="F573" t="s">
        <v>218</v>
      </c>
      <c r="G573" t="s">
        <v>267</v>
      </c>
      <c r="H573" t="s">
        <v>266</v>
      </c>
      <c r="O573" t="s">
        <v>3979</v>
      </c>
      <c r="P573" t="s">
        <v>3980</v>
      </c>
    </row>
    <row r="574" spans="1:16" x14ac:dyDescent="0.3">
      <c r="A574">
        <v>631</v>
      </c>
      <c r="B574" t="s">
        <v>4231</v>
      </c>
      <c r="C574" s="15">
        <v>854.1</v>
      </c>
      <c r="D574" s="11">
        <v>854.1</v>
      </c>
      <c r="E574" t="s">
        <v>705</v>
      </c>
      <c r="G574" t="s">
        <v>424</v>
      </c>
      <c r="H574" t="s">
        <v>86</v>
      </c>
      <c r="I574" t="s">
        <v>3270</v>
      </c>
      <c r="O574" t="s">
        <v>3979</v>
      </c>
      <c r="P574" t="s">
        <v>3980</v>
      </c>
    </row>
    <row r="575" spans="1:16" x14ac:dyDescent="0.3">
      <c r="A575">
        <v>633</v>
      </c>
      <c r="B575" t="s">
        <v>1673</v>
      </c>
      <c r="C575" s="15">
        <v>881.1</v>
      </c>
      <c r="D575" s="11">
        <v>881</v>
      </c>
      <c r="E575" t="s">
        <v>705</v>
      </c>
      <c r="F575" t="s">
        <v>218</v>
      </c>
      <c r="G575" t="s">
        <v>87</v>
      </c>
      <c r="H575" t="s">
        <v>86</v>
      </c>
      <c r="K575" t="s">
        <v>91</v>
      </c>
      <c r="L575" t="s">
        <v>3982</v>
      </c>
      <c r="M575" t="s">
        <v>90</v>
      </c>
      <c r="O575" t="s">
        <v>3979</v>
      </c>
      <c r="P575" t="s">
        <v>3980</v>
      </c>
    </row>
    <row r="576" spans="1:16" x14ac:dyDescent="0.3">
      <c r="A576">
        <v>634</v>
      </c>
      <c r="B576" t="s">
        <v>1118</v>
      </c>
      <c r="C576" s="15">
        <v>915.1</v>
      </c>
      <c r="D576" s="11">
        <v>915.1</v>
      </c>
      <c r="E576" t="s">
        <v>80</v>
      </c>
      <c r="F576" t="s">
        <v>218</v>
      </c>
      <c r="G576" t="s">
        <v>2419</v>
      </c>
      <c r="H576" t="s">
        <v>86</v>
      </c>
      <c r="O576" t="s">
        <v>3979</v>
      </c>
      <c r="P576" t="s">
        <v>3980</v>
      </c>
    </row>
    <row r="577" spans="1:16" x14ac:dyDescent="0.3">
      <c r="A577">
        <v>646</v>
      </c>
      <c r="B577" t="s">
        <v>893</v>
      </c>
      <c r="C577" s="15">
        <v>999.1</v>
      </c>
      <c r="D577" s="11">
        <v>999.1</v>
      </c>
      <c r="E577" t="s">
        <v>80</v>
      </c>
      <c r="F577" t="s">
        <v>218</v>
      </c>
      <c r="G577" t="s">
        <v>117</v>
      </c>
      <c r="H577" t="s">
        <v>116</v>
      </c>
      <c r="I577" t="s">
        <v>88</v>
      </c>
      <c r="O577" t="s">
        <v>3979</v>
      </c>
      <c r="P577" t="s">
        <v>3980</v>
      </c>
    </row>
    <row r="578" spans="1:16" x14ac:dyDescent="0.3">
      <c r="A578">
        <v>647</v>
      </c>
      <c r="B578" t="s">
        <v>1342</v>
      </c>
      <c r="C578" s="15">
        <v>1001.1</v>
      </c>
      <c r="D578" s="11">
        <v>1001.1</v>
      </c>
      <c r="E578" t="s">
        <v>80</v>
      </c>
      <c r="F578" t="s">
        <v>218</v>
      </c>
      <c r="G578" t="s">
        <v>209</v>
      </c>
      <c r="H578" t="s">
        <v>7923</v>
      </c>
      <c r="I578" t="s">
        <v>88</v>
      </c>
      <c r="K578" t="s">
        <v>217</v>
      </c>
      <c r="L578" t="s">
        <v>4112</v>
      </c>
      <c r="M578" t="s">
        <v>90</v>
      </c>
      <c r="O578" t="s">
        <v>3979</v>
      </c>
      <c r="P578" t="s">
        <v>3980</v>
      </c>
    </row>
    <row r="579" spans="1:16" x14ac:dyDescent="0.3">
      <c r="A579">
        <v>651</v>
      </c>
      <c r="B579" t="s">
        <v>1336</v>
      </c>
      <c r="C579" s="15">
        <v>3000.1</v>
      </c>
      <c r="D579" s="11">
        <v>3000.1</v>
      </c>
      <c r="E579" t="s">
        <v>80</v>
      </c>
      <c r="F579" t="s">
        <v>218</v>
      </c>
      <c r="G579" t="s">
        <v>297</v>
      </c>
      <c r="H579" t="s">
        <v>125</v>
      </c>
      <c r="L579" t="s">
        <v>4401</v>
      </c>
      <c r="O579" t="s">
        <v>3979</v>
      </c>
      <c r="P579" t="s">
        <v>3980</v>
      </c>
    </row>
    <row r="580" spans="1:16" x14ac:dyDescent="0.3">
      <c r="A580">
        <v>654</v>
      </c>
      <c r="B580" t="s">
        <v>1715</v>
      </c>
      <c r="C580" s="15">
        <v>960.1</v>
      </c>
      <c r="D580" s="11">
        <v>960</v>
      </c>
      <c r="E580" t="s">
        <v>887</v>
      </c>
      <c r="F580" t="s">
        <v>3977</v>
      </c>
      <c r="G580" t="s">
        <v>131</v>
      </c>
      <c r="H580" t="s">
        <v>86</v>
      </c>
      <c r="I580" t="s">
        <v>2709</v>
      </c>
      <c r="K580" t="s">
        <v>98</v>
      </c>
      <c r="L580" t="s">
        <v>3982</v>
      </c>
      <c r="M580" t="s">
        <v>90</v>
      </c>
      <c r="O580" t="s">
        <v>3979</v>
      </c>
      <c r="P580" t="s">
        <v>3980</v>
      </c>
    </row>
    <row r="581" spans="1:16" x14ac:dyDescent="0.3">
      <c r="A581">
        <v>655</v>
      </c>
      <c r="B581" t="s">
        <v>1827</v>
      </c>
      <c r="C581" s="15">
        <v>893.1</v>
      </c>
      <c r="D581" s="11">
        <v>893</v>
      </c>
      <c r="E581" t="s">
        <v>80</v>
      </c>
      <c r="F581" t="s">
        <v>218</v>
      </c>
      <c r="G581" t="s">
        <v>117</v>
      </c>
      <c r="H581" t="s">
        <v>116</v>
      </c>
      <c r="I581" t="s">
        <v>88</v>
      </c>
      <c r="K581" t="s">
        <v>160</v>
      </c>
      <c r="L581" t="s">
        <v>7057</v>
      </c>
      <c r="M581" t="s">
        <v>159</v>
      </c>
      <c r="O581" t="s">
        <v>3979</v>
      </c>
      <c r="P581" t="s">
        <v>3980</v>
      </c>
    </row>
    <row r="582" spans="1:16" x14ac:dyDescent="0.3">
      <c r="A582">
        <v>656</v>
      </c>
      <c r="B582" t="s">
        <v>4409</v>
      </c>
      <c r="C582" s="15">
        <v>3017</v>
      </c>
      <c r="D582" s="11">
        <v>3017</v>
      </c>
      <c r="E582" t="s">
        <v>705</v>
      </c>
      <c r="F582" t="s">
        <v>218</v>
      </c>
      <c r="G582" t="s">
        <v>87</v>
      </c>
      <c r="H582" t="s">
        <v>86</v>
      </c>
      <c r="I582" t="s">
        <v>3270</v>
      </c>
      <c r="K582" t="s">
        <v>98</v>
      </c>
      <c r="L582" t="s">
        <v>4410</v>
      </c>
      <c r="O582" t="s">
        <v>3979</v>
      </c>
      <c r="P582" t="s">
        <v>3980</v>
      </c>
    </row>
    <row r="583" spans="1:16" x14ac:dyDescent="0.3">
      <c r="A583">
        <v>657</v>
      </c>
      <c r="B583" t="s">
        <v>1702</v>
      </c>
      <c r="C583" s="15">
        <v>611.1</v>
      </c>
      <c r="D583" s="11">
        <v>611</v>
      </c>
      <c r="E583" t="s">
        <v>887</v>
      </c>
      <c r="F583" t="s">
        <v>3977</v>
      </c>
      <c r="G583" t="s">
        <v>414</v>
      </c>
      <c r="H583" t="s">
        <v>125</v>
      </c>
      <c r="I583" t="s">
        <v>107</v>
      </c>
      <c r="K583" t="s">
        <v>277</v>
      </c>
      <c r="L583" t="s">
        <v>4401</v>
      </c>
      <c r="M583" t="s">
        <v>48</v>
      </c>
      <c r="O583" t="s">
        <v>3979</v>
      </c>
      <c r="P583" t="s">
        <v>3980</v>
      </c>
    </row>
    <row r="584" spans="1:16" x14ac:dyDescent="0.3">
      <c r="A584">
        <v>658</v>
      </c>
      <c r="B584" t="s">
        <v>1751</v>
      </c>
      <c r="C584" s="15">
        <v>3018</v>
      </c>
      <c r="D584" s="11">
        <v>3018</v>
      </c>
      <c r="E584" t="s">
        <v>6613</v>
      </c>
      <c r="F584" t="s">
        <v>218</v>
      </c>
      <c r="G584" t="s">
        <v>3948</v>
      </c>
      <c r="H584" t="s">
        <v>148</v>
      </c>
      <c r="I584" t="s">
        <v>411</v>
      </c>
      <c r="K584" t="s">
        <v>140</v>
      </c>
      <c r="L584" t="s">
        <v>4401</v>
      </c>
      <c r="M584" t="s">
        <v>139</v>
      </c>
      <c r="O584" t="s">
        <v>3979</v>
      </c>
      <c r="P584" t="s">
        <v>3980</v>
      </c>
    </row>
    <row r="585" spans="1:16" x14ac:dyDescent="0.3">
      <c r="A585">
        <v>659</v>
      </c>
      <c r="B585" t="s">
        <v>1809</v>
      </c>
      <c r="C585" s="15">
        <v>3019</v>
      </c>
      <c r="D585" s="11">
        <v>3019</v>
      </c>
      <c r="E585" t="s">
        <v>6613</v>
      </c>
      <c r="F585" t="s">
        <v>218</v>
      </c>
      <c r="G585" t="s">
        <v>3948</v>
      </c>
      <c r="H585" t="s">
        <v>148</v>
      </c>
      <c r="I585" t="s">
        <v>411</v>
      </c>
      <c r="K585" t="s">
        <v>140</v>
      </c>
      <c r="L585" t="s">
        <v>4401</v>
      </c>
      <c r="M585" t="s">
        <v>139</v>
      </c>
      <c r="O585" t="s">
        <v>3979</v>
      </c>
      <c r="P585" t="s">
        <v>3980</v>
      </c>
    </row>
    <row r="586" spans="1:16" x14ac:dyDescent="0.3">
      <c r="A586">
        <v>660</v>
      </c>
      <c r="B586" t="s">
        <v>1749</v>
      </c>
      <c r="C586" s="15">
        <v>3020</v>
      </c>
      <c r="D586" s="11">
        <v>3020</v>
      </c>
      <c r="E586" t="s">
        <v>6613</v>
      </c>
      <c r="F586" t="s">
        <v>218</v>
      </c>
      <c r="G586" t="s">
        <v>3948</v>
      </c>
      <c r="H586" t="s">
        <v>148</v>
      </c>
      <c r="I586" t="s">
        <v>411</v>
      </c>
      <c r="K586" t="s">
        <v>140</v>
      </c>
      <c r="L586" t="s">
        <v>4401</v>
      </c>
      <c r="M586" t="s">
        <v>139</v>
      </c>
      <c r="O586" t="s">
        <v>3979</v>
      </c>
      <c r="P586" t="s">
        <v>3980</v>
      </c>
    </row>
    <row r="587" spans="1:16" x14ac:dyDescent="0.3">
      <c r="A587">
        <v>661</v>
      </c>
      <c r="B587" t="s">
        <v>4411</v>
      </c>
      <c r="C587" s="15">
        <v>3021</v>
      </c>
      <c r="D587" s="11">
        <v>3021</v>
      </c>
      <c r="E587" t="s">
        <v>6613</v>
      </c>
      <c r="F587" t="s">
        <v>218</v>
      </c>
      <c r="G587" t="s">
        <v>3948</v>
      </c>
      <c r="H587" t="s">
        <v>148</v>
      </c>
      <c r="I587" t="s">
        <v>411</v>
      </c>
      <c r="K587" t="s">
        <v>140</v>
      </c>
      <c r="L587" t="s">
        <v>4401</v>
      </c>
      <c r="M587" t="s">
        <v>139</v>
      </c>
      <c r="O587" t="s">
        <v>3979</v>
      </c>
      <c r="P587" t="s">
        <v>3980</v>
      </c>
    </row>
    <row r="588" spans="1:16" x14ac:dyDescent="0.3">
      <c r="A588">
        <v>662</v>
      </c>
      <c r="B588" t="s">
        <v>1812</v>
      </c>
      <c r="C588" s="15">
        <v>3022</v>
      </c>
      <c r="D588" s="11">
        <v>3022</v>
      </c>
      <c r="E588" t="s">
        <v>6613</v>
      </c>
      <c r="F588" t="s">
        <v>218</v>
      </c>
      <c r="G588" t="s">
        <v>3948</v>
      </c>
      <c r="H588" t="s">
        <v>148</v>
      </c>
      <c r="I588" t="s">
        <v>411</v>
      </c>
      <c r="K588" t="s">
        <v>140</v>
      </c>
      <c r="L588" t="s">
        <v>4401</v>
      </c>
      <c r="M588" t="s">
        <v>139</v>
      </c>
      <c r="O588" t="s">
        <v>3979</v>
      </c>
      <c r="P588" t="s">
        <v>3980</v>
      </c>
    </row>
    <row r="589" spans="1:16" x14ac:dyDescent="0.3">
      <c r="A589">
        <v>663</v>
      </c>
      <c r="B589" t="s">
        <v>1814</v>
      </c>
      <c r="C589" s="15">
        <v>3023</v>
      </c>
      <c r="D589" s="11">
        <v>3023</v>
      </c>
      <c r="E589" t="s">
        <v>6613</v>
      </c>
      <c r="F589" t="s">
        <v>218</v>
      </c>
      <c r="G589" t="s">
        <v>3948</v>
      </c>
      <c r="H589" t="s">
        <v>148</v>
      </c>
      <c r="I589" t="s">
        <v>411</v>
      </c>
      <c r="K589" t="s">
        <v>140</v>
      </c>
      <c r="L589" t="s">
        <v>4401</v>
      </c>
      <c r="M589" t="s">
        <v>139</v>
      </c>
      <c r="O589" t="s">
        <v>3979</v>
      </c>
      <c r="P589" t="s">
        <v>3980</v>
      </c>
    </row>
    <row r="590" spans="1:16" x14ac:dyDescent="0.3">
      <c r="A590">
        <v>664</v>
      </c>
      <c r="B590" t="s">
        <v>1807</v>
      </c>
      <c r="C590" s="15">
        <v>3024</v>
      </c>
      <c r="D590" s="11">
        <v>3024</v>
      </c>
      <c r="E590" t="s">
        <v>6613</v>
      </c>
      <c r="F590" t="s">
        <v>218</v>
      </c>
      <c r="G590" t="s">
        <v>3948</v>
      </c>
      <c r="H590" t="s">
        <v>148</v>
      </c>
      <c r="I590" t="s">
        <v>411</v>
      </c>
      <c r="K590" t="s">
        <v>140</v>
      </c>
      <c r="L590" t="s">
        <v>4401</v>
      </c>
      <c r="M590" t="s">
        <v>139</v>
      </c>
      <c r="O590" t="s">
        <v>3979</v>
      </c>
      <c r="P590" t="s">
        <v>3980</v>
      </c>
    </row>
    <row r="591" spans="1:16" x14ac:dyDescent="0.3">
      <c r="A591">
        <v>665</v>
      </c>
      <c r="B591" t="s">
        <v>4412</v>
      </c>
      <c r="C591" s="15">
        <v>3025</v>
      </c>
      <c r="D591" s="11">
        <v>3025</v>
      </c>
      <c r="E591" t="s">
        <v>6613</v>
      </c>
      <c r="F591" t="s">
        <v>218</v>
      </c>
      <c r="G591" t="s">
        <v>3948</v>
      </c>
      <c r="H591" t="s">
        <v>148</v>
      </c>
      <c r="I591" t="s">
        <v>411</v>
      </c>
      <c r="K591" t="s">
        <v>140</v>
      </c>
      <c r="L591" t="s">
        <v>4401</v>
      </c>
      <c r="M591" t="s">
        <v>139</v>
      </c>
      <c r="O591" t="s">
        <v>3979</v>
      </c>
      <c r="P591" t="s">
        <v>3980</v>
      </c>
    </row>
    <row r="592" spans="1:16" x14ac:dyDescent="0.3">
      <c r="A592">
        <v>666</v>
      </c>
      <c r="B592" t="s">
        <v>4413</v>
      </c>
      <c r="C592" s="15">
        <v>3026</v>
      </c>
      <c r="D592" s="11">
        <v>3026</v>
      </c>
      <c r="E592" t="s">
        <v>6613</v>
      </c>
      <c r="F592" t="s">
        <v>218</v>
      </c>
      <c r="G592" t="s">
        <v>3948</v>
      </c>
      <c r="H592" t="s">
        <v>148</v>
      </c>
      <c r="I592" t="s">
        <v>411</v>
      </c>
      <c r="K592" t="s">
        <v>140</v>
      </c>
      <c r="L592" t="s">
        <v>4401</v>
      </c>
      <c r="M592" t="s">
        <v>139</v>
      </c>
      <c r="O592" t="s">
        <v>3979</v>
      </c>
      <c r="P592" t="s">
        <v>3980</v>
      </c>
    </row>
    <row r="593" spans="1:16" x14ac:dyDescent="0.3">
      <c r="A593">
        <v>667</v>
      </c>
      <c r="B593" t="s">
        <v>1765</v>
      </c>
      <c r="C593" s="15">
        <v>3027</v>
      </c>
      <c r="D593" s="11">
        <v>3027</v>
      </c>
      <c r="E593" t="s">
        <v>6613</v>
      </c>
      <c r="F593" t="s">
        <v>218</v>
      </c>
      <c r="G593" t="s">
        <v>3948</v>
      </c>
      <c r="H593" t="s">
        <v>148</v>
      </c>
      <c r="I593" t="s">
        <v>411</v>
      </c>
      <c r="K593" t="s">
        <v>140</v>
      </c>
      <c r="L593" t="s">
        <v>4401</v>
      </c>
      <c r="M593" t="s">
        <v>139</v>
      </c>
      <c r="O593" t="s">
        <v>3979</v>
      </c>
      <c r="P593" t="s">
        <v>3980</v>
      </c>
    </row>
    <row r="594" spans="1:16" x14ac:dyDescent="0.3">
      <c r="A594">
        <v>668</v>
      </c>
      <c r="B594" t="s">
        <v>1098</v>
      </c>
      <c r="C594" s="15">
        <v>993.1</v>
      </c>
      <c r="D594" s="11">
        <v>993</v>
      </c>
      <c r="E594" t="s">
        <v>887</v>
      </c>
      <c r="F594" t="s">
        <v>3977</v>
      </c>
      <c r="G594" t="s">
        <v>428</v>
      </c>
      <c r="H594" t="s">
        <v>410</v>
      </c>
      <c r="I594" t="s">
        <v>2760</v>
      </c>
      <c r="K594" t="s">
        <v>682</v>
      </c>
      <c r="L594" t="s">
        <v>4123</v>
      </c>
      <c r="M594" t="s">
        <v>78</v>
      </c>
      <c r="O594" t="s">
        <v>3979</v>
      </c>
      <c r="P594" t="s">
        <v>3980</v>
      </c>
    </row>
    <row r="595" spans="1:16" x14ac:dyDescent="0.3">
      <c r="A595">
        <v>669</v>
      </c>
      <c r="B595" t="s">
        <v>1854</v>
      </c>
      <c r="C595" s="15">
        <v>3028</v>
      </c>
      <c r="D595" s="11">
        <v>3028</v>
      </c>
      <c r="E595" t="s">
        <v>887</v>
      </c>
      <c r="F595" t="s">
        <v>3977</v>
      </c>
      <c r="G595" t="s">
        <v>424</v>
      </c>
      <c r="H595" t="s">
        <v>86</v>
      </c>
      <c r="I595" t="s">
        <v>2709</v>
      </c>
      <c r="K595" t="s">
        <v>4414</v>
      </c>
      <c r="L595" t="s">
        <v>3982</v>
      </c>
      <c r="M595" t="s">
        <v>216</v>
      </c>
      <c r="O595" t="s">
        <v>3979</v>
      </c>
      <c r="P595" t="s">
        <v>3980</v>
      </c>
    </row>
    <row r="596" spans="1:16" x14ac:dyDescent="0.3">
      <c r="A596">
        <v>670</v>
      </c>
      <c r="B596" t="s">
        <v>1898</v>
      </c>
      <c r="C596" s="15">
        <v>868.1</v>
      </c>
      <c r="D596" s="11">
        <v>868</v>
      </c>
      <c r="E596" t="s">
        <v>6619</v>
      </c>
      <c r="F596" t="s">
        <v>218</v>
      </c>
      <c r="G596" t="s">
        <v>287</v>
      </c>
      <c r="H596" t="s">
        <v>41</v>
      </c>
      <c r="I596" t="s">
        <v>287</v>
      </c>
      <c r="K596" t="s">
        <v>682</v>
      </c>
      <c r="L596" t="s">
        <v>4024</v>
      </c>
      <c r="M596" t="s">
        <v>78</v>
      </c>
      <c r="O596" t="s">
        <v>3979</v>
      </c>
      <c r="P596" t="s">
        <v>3980</v>
      </c>
    </row>
    <row r="597" spans="1:16" x14ac:dyDescent="0.3">
      <c r="A597">
        <v>671</v>
      </c>
      <c r="B597" t="s">
        <v>1281</v>
      </c>
      <c r="C597" s="15">
        <v>485.1</v>
      </c>
      <c r="D597" s="11">
        <v>485</v>
      </c>
      <c r="E597" t="s">
        <v>183</v>
      </c>
      <c r="F597" t="s">
        <v>218</v>
      </c>
      <c r="G597" t="s">
        <v>117</v>
      </c>
      <c r="H597" t="s">
        <v>116</v>
      </c>
      <c r="I597" t="s">
        <v>117</v>
      </c>
      <c r="O597" t="s">
        <v>3979</v>
      </c>
      <c r="P597" t="s">
        <v>3980</v>
      </c>
    </row>
    <row r="598" spans="1:16" x14ac:dyDescent="0.3">
      <c r="A598">
        <v>672</v>
      </c>
      <c r="B598" t="s">
        <v>4365</v>
      </c>
      <c r="C598" s="15">
        <v>675.1</v>
      </c>
      <c r="D598" s="11">
        <v>675</v>
      </c>
      <c r="E598" t="s">
        <v>4415</v>
      </c>
      <c r="F598" t="s">
        <v>218</v>
      </c>
      <c r="G598" t="s">
        <v>497</v>
      </c>
      <c r="H598" t="s">
        <v>116</v>
      </c>
      <c r="I598" t="s">
        <v>497</v>
      </c>
      <c r="O598" t="s">
        <v>3979</v>
      </c>
      <c r="P598" t="s">
        <v>3980</v>
      </c>
    </row>
    <row r="599" spans="1:16" x14ac:dyDescent="0.3">
      <c r="A599">
        <v>673</v>
      </c>
      <c r="B599" t="s">
        <v>4365</v>
      </c>
      <c r="C599" s="15">
        <v>675.2</v>
      </c>
      <c r="D599" s="11">
        <v>675</v>
      </c>
      <c r="E599" t="s">
        <v>183</v>
      </c>
      <c r="F599" t="s">
        <v>218</v>
      </c>
      <c r="G599" t="s">
        <v>497</v>
      </c>
      <c r="H599" t="s">
        <v>116</v>
      </c>
      <c r="I599" t="s">
        <v>497</v>
      </c>
      <c r="O599" t="s">
        <v>3979</v>
      </c>
      <c r="P599" t="s">
        <v>3980</v>
      </c>
    </row>
    <row r="600" spans="1:16" x14ac:dyDescent="0.3">
      <c r="A600">
        <v>674</v>
      </c>
      <c r="B600" t="s">
        <v>655</v>
      </c>
      <c r="C600" s="15">
        <v>802.1</v>
      </c>
      <c r="D600" s="11">
        <v>802</v>
      </c>
      <c r="E600" t="s">
        <v>887</v>
      </c>
      <c r="F600" t="s">
        <v>3977</v>
      </c>
      <c r="G600" t="s">
        <v>209</v>
      </c>
      <c r="H600" t="s">
        <v>7923</v>
      </c>
      <c r="I600" t="s">
        <v>107</v>
      </c>
      <c r="K600" t="s">
        <v>283</v>
      </c>
      <c r="L600" t="s">
        <v>3978</v>
      </c>
      <c r="M600" t="s">
        <v>48</v>
      </c>
      <c r="O600" t="s">
        <v>3979</v>
      </c>
      <c r="P600" t="s">
        <v>3980</v>
      </c>
    </row>
    <row r="601" spans="1:16" x14ac:dyDescent="0.3">
      <c r="A601">
        <v>675</v>
      </c>
      <c r="B601" t="s">
        <v>218</v>
      </c>
      <c r="C601" s="15">
        <v>0</v>
      </c>
      <c r="D601" s="11">
        <v>0</v>
      </c>
      <c r="E601" t="s">
        <v>218</v>
      </c>
      <c r="F601" t="s">
        <v>218</v>
      </c>
      <c r="K601" t="s">
        <v>218</v>
      </c>
      <c r="L601" t="s">
        <v>218</v>
      </c>
      <c r="M601" t="s">
        <v>218</v>
      </c>
      <c r="N601" t="s">
        <v>218</v>
      </c>
      <c r="O601" t="s">
        <v>3979</v>
      </c>
      <c r="P601" t="s">
        <v>3980</v>
      </c>
    </row>
    <row r="602" spans="1:16" x14ac:dyDescent="0.3">
      <c r="A602">
        <v>676</v>
      </c>
      <c r="B602" t="s">
        <v>4416</v>
      </c>
      <c r="C602" s="15">
        <v>3029</v>
      </c>
      <c r="D602" s="11">
        <v>3029</v>
      </c>
      <c r="E602" t="s">
        <v>218</v>
      </c>
      <c r="F602" t="s">
        <v>218</v>
      </c>
      <c r="G602" t="s">
        <v>428</v>
      </c>
      <c r="H602" t="s">
        <v>410</v>
      </c>
      <c r="I602" t="s">
        <v>428</v>
      </c>
      <c r="K602" t="s">
        <v>4417</v>
      </c>
      <c r="L602" t="s">
        <v>4418</v>
      </c>
      <c r="M602" t="s">
        <v>4419</v>
      </c>
      <c r="O602" t="s">
        <v>3979</v>
      </c>
      <c r="P602" t="s">
        <v>3980</v>
      </c>
    </row>
    <row r="603" spans="1:16" x14ac:dyDescent="0.3">
      <c r="A603">
        <v>677</v>
      </c>
      <c r="B603" t="s">
        <v>811</v>
      </c>
      <c r="C603" s="15">
        <v>880.1</v>
      </c>
      <c r="D603" s="11">
        <v>880</v>
      </c>
      <c r="E603" t="s">
        <v>705</v>
      </c>
      <c r="F603" t="s">
        <v>218</v>
      </c>
      <c r="G603" t="s">
        <v>87</v>
      </c>
      <c r="H603" t="s">
        <v>86</v>
      </c>
      <c r="I603" t="s">
        <v>88</v>
      </c>
      <c r="K603" t="s">
        <v>91</v>
      </c>
      <c r="L603" t="s">
        <v>3982</v>
      </c>
      <c r="M603" t="s">
        <v>90</v>
      </c>
      <c r="O603" t="s">
        <v>3979</v>
      </c>
      <c r="P603" t="s">
        <v>3980</v>
      </c>
    </row>
    <row r="604" spans="1:16" x14ac:dyDescent="0.3">
      <c r="A604">
        <v>678</v>
      </c>
      <c r="B604" t="s">
        <v>1702</v>
      </c>
      <c r="C604" s="15">
        <v>611.20000000000005</v>
      </c>
      <c r="D604" s="11">
        <v>611</v>
      </c>
      <c r="E604" t="s">
        <v>705</v>
      </c>
      <c r="F604" t="s">
        <v>218</v>
      </c>
      <c r="G604" t="s">
        <v>414</v>
      </c>
      <c r="H604" t="s">
        <v>125</v>
      </c>
      <c r="I604" t="s">
        <v>3270</v>
      </c>
      <c r="K604" t="s">
        <v>277</v>
      </c>
      <c r="L604" t="s">
        <v>4401</v>
      </c>
      <c r="M604" t="s">
        <v>48</v>
      </c>
      <c r="O604" t="s">
        <v>3979</v>
      </c>
      <c r="P604" t="s">
        <v>3980</v>
      </c>
    </row>
    <row r="605" spans="1:16" x14ac:dyDescent="0.3">
      <c r="A605">
        <v>679</v>
      </c>
      <c r="B605" t="s">
        <v>1948</v>
      </c>
      <c r="C605" s="15">
        <v>3030</v>
      </c>
      <c r="D605" s="11">
        <v>3030</v>
      </c>
      <c r="E605" t="s">
        <v>80</v>
      </c>
      <c r="F605" t="s">
        <v>218</v>
      </c>
      <c r="G605" t="s">
        <v>117</v>
      </c>
      <c r="H605" t="s">
        <v>193</v>
      </c>
      <c r="I605" t="s">
        <v>88</v>
      </c>
      <c r="K605" t="s">
        <v>277</v>
      </c>
      <c r="L605" t="s">
        <v>4420</v>
      </c>
      <c r="M605" t="s">
        <v>48</v>
      </c>
      <c r="O605" t="s">
        <v>3979</v>
      </c>
      <c r="P605" t="s">
        <v>3980</v>
      </c>
    </row>
    <row r="606" spans="1:16" x14ac:dyDescent="0.3">
      <c r="A606">
        <v>680</v>
      </c>
      <c r="B606" t="s">
        <v>1013</v>
      </c>
      <c r="C606" s="15">
        <v>748.1</v>
      </c>
      <c r="D606" s="11">
        <v>748</v>
      </c>
      <c r="E606" t="s">
        <v>80</v>
      </c>
      <c r="F606" t="s">
        <v>218</v>
      </c>
      <c r="G606" t="s">
        <v>117</v>
      </c>
      <c r="H606" t="s">
        <v>193</v>
      </c>
      <c r="I606" t="s">
        <v>88</v>
      </c>
      <c r="K606" t="s">
        <v>210</v>
      </c>
      <c r="L606" t="s">
        <v>3981</v>
      </c>
      <c r="M606" t="s">
        <v>159</v>
      </c>
      <c r="O606" t="s">
        <v>3979</v>
      </c>
      <c r="P606" t="s">
        <v>3980</v>
      </c>
    </row>
    <row r="607" spans="1:16" x14ac:dyDescent="0.3">
      <c r="A607">
        <v>681</v>
      </c>
      <c r="B607" t="s">
        <v>2049</v>
      </c>
      <c r="C607" s="15">
        <v>3031</v>
      </c>
      <c r="D607" s="11">
        <v>3031</v>
      </c>
      <c r="E607" t="s">
        <v>887</v>
      </c>
      <c r="F607" t="s">
        <v>3977</v>
      </c>
      <c r="G607" t="s">
        <v>297</v>
      </c>
      <c r="H607" t="s">
        <v>125</v>
      </c>
      <c r="I607" t="s">
        <v>107</v>
      </c>
      <c r="K607" t="s">
        <v>998</v>
      </c>
      <c r="L607" t="s">
        <v>4401</v>
      </c>
      <c r="M607" t="s">
        <v>48</v>
      </c>
      <c r="O607" t="s">
        <v>3979</v>
      </c>
      <c r="P607" t="s">
        <v>3980</v>
      </c>
    </row>
    <row r="608" spans="1:16" x14ac:dyDescent="0.3">
      <c r="A608">
        <v>682</v>
      </c>
      <c r="B608" t="s">
        <v>655</v>
      </c>
      <c r="C608" s="15">
        <v>802.2</v>
      </c>
      <c r="D608" s="11">
        <v>802</v>
      </c>
      <c r="E608" t="s">
        <v>6617</v>
      </c>
      <c r="F608" t="s">
        <v>218</v>
      </c>
      <c r="G608" t="s">
        <v>3950</v>
      </c>
      <c r="H608" t="s">
        <v>165</v>
      </c>
      <c r="I608" t="s">
        <v>3950</v>
      </c>
      <c r="K608" t="s">
        <v>283</v>
      </c>
      <c r="L608" t="s">
        <v>3978</v>
      </c>
      <c r="M608" t="s">
        <v>48</v>
      </c>
      <c r="O608" t="s">
        <v>3979</v>
      </c>
      <c r="P608" t="s">
        <v>3980</v>
      </c>
    </row>
    <row r="609" spans="1:16" x14ac:dyDescent="0.3">
      <c r="A609">
        <v>683</v>
      </c>
      <c r="B609" t="s">
        <v>1202</v>
      </c>
      <c r="C609" s="15">
        <v>733.1</v>
      </c>
      <c r="D609" s="11">
        <v>733</v>
      </c>
      <c r="E609" t="s">
        <v>6617</v>
      </c>
      <c r="F609" t="s">
        <v>218</v>
      </c>
      <c r="G609" t="s">
        <v>57</v>
      </c>
      <c r="H609" t="s">
        <v>56</v>
      </c>
      <c r="I609" t="s">
        <v>57</v>
      </c>
      <c r="K609" t="s">
        <v>441</v>
      </c>
      <c r="L609" t="s">
        <v>4056</v>
      </c>
      <c r="M609" t="s">
        <v>48</v>
      </c>
      <c r="O609" t="s">
        <v>3979</v>
      </c>
      <c r="P609" t="s">
        <v>3980</v>
      </c>
    </row>
    <row r="610" spans="1:16" x14ac:dyDescent="0.3">
      <c r="A610">
        <v>695</v>
      </c>
      <c r="B610" t="s">
        <v>4421</v>
      </c>
      <c r="C610" s="15">
        <v>3032</v>
      </c>
      <c r="D610" s="11">
        <v>3032</v>
      </c>
      <c r="E610" t="s">
        <v>7066</v>
      </c>
      <c r="F610" t="s">
        <v>218</v>
      </c>
      <c r="G610" t="s">
        <v>4422</v>
      </c>
      <c r="H610" t="s">
        <v>4378</v>
      </c>
      <c r="I610" t="s">
        <v>4422</v>
      </c>
      <c r="K610" t="s">
        <v>4423</v>
      </c>
      <c r="L610" t="s">
        <v>4380</v>
      </c>
      <c r="M610" t="s">
        <v>354</v>
      </c>
      <c r="O610" t="s">
        <v>3979</v>
      </c>
      <c r="P610" t="s">
        <v>3980</v>
      </c>
    </row>
    <row r="611" spans="1:16" x14ac:dyDescent="0.3">
      <c r="A611">
        <v>696</v>
      </c>
      <c r="B611" t="s">
        <v>4424</v>
      </c>
      <c r="C611" s="15">
        <v>3033</v>
      </c>
      <c r="D611" s="11">
        <v>3033</v>
      </c>
      <c r="E611" t="s">
        <v>7066</v>
      </c>
      <c r="F611" t="s">
        <v>218</v>
      </c>
      <c r="G611" t="s">
        <v>4425</v>
      </c>
      <c r="H611" t="s">
        <v>4378</v>
      </c>
      <c r="I611" t="s">
        <v>4425</v>
      </c>
      <c r="K611" t="s">
        <v>4423</v>
      </c>
      <c r="L611" t="s">
        <v>4380</v>
      </c>
      <c r="M611" t="s">
        <v>354</v>
      </c>
      <c r="O611" t="s">
        <v>3979</v>
      </c>
      <c r="P611" t="s">
        <v>3980</v>
      </c>
    </row>
    <row r="612" spans="1:16" x14ac:dyDescent="0.3">
      <c r="A612">
        <v>697</v>
      </c>
      <c r="B612" t="s">
        <v>4426</v>
      </c>
      <c r="C612" s="15">
        <v>3034</v>
      </c>
      <c r="D612" s="11">
        <v>3034</v>
      </c>
      <c r="E612" t="s">
        <v>7066</v>
      </c>
      <c r="F612" t="s">
        <v>218</v>
      </c>
      <c r="G612" t="s">
        <v>4425</v>
      </c>
      <c r="H612" t="s">
        <v>4378</v>
      </c>
      <c r="I612" t="s">
        <v>4425</v>
      </c>
      <c r="K612" t="s">
        <v>4423</v>
      </c>
      <c r="L612" t="s">
        <v>4380</v>
      </c>
      <c r="M612" t="s">
        <v>354</v>
      </c>
      <c r="O612" t="s">
        <v>3979</v>
      </c>
      <c r="P612" t="s">
        <v>3980</v>
      </c>
    </row>
    <row r="613" spans="1:16" x14ac:dyDescent="0.3">
      <c r="A613">
        <v>698</v>
      </c>
      <c r="B613" t="s">
        <v>4427</v>
      </c>
      <c r="C613" s="15">
        <v>3035</v>
      </c>
      <c r="D613" s="11">
        <v>3035</v>
      </c>
      <c r="E613" t="s">
        <v>7066</v>
      </c>
      <c r="F613" t="s">
        <v>218</v>
      </c>
      <c r="G613" t="s">
        <v>4428</v>
      </c>
      <c r="H613" t="s">
        <v>4378</v>
      </c>
      <c r="I613" t="s">
        <v>4428</v>
      </c>
      <c r="K613" t="s">
        <v>4423</v>
      </c>
      <c r="L613" t="s">
        <v>4380</v>
      </c>
      <c r="M613" t="s">
        <v>354</v>
      </c>
      <c r="O613" t="s">
        <v>3979</v>
      </c>
      <c r="P613" t="s">
        <v>3980</v>
      </c>
    </row>
    <row r="614" spans="1:16" x14ac:dyDescent="0.3">
      <c r="A614">
        <v>699</v>
      </c>
      <c r="B614" t="s">
        <v>4429</v>
      </c>
      <c r="C614" s="15">
        <v>3036</v>
      </c>
      <c r="D614" s="11">
        <v>3036</v>
      </c>
      <c r="E614" t="s">
        <v>7066</v>
      </c>
      <c r="F614" t="s">
        <v>218</v>
      </c>
      <c r="G614" t="s">
        <v>4428</v>
      </c>
      <c r="H614" t="s">
        <v>4378</v>
      </c>
      <c r="I614" t="s">
        <v>4428</v>
      </c>
      <c r="K614" t="s">
        <v>4423</v>
      </c>
      <c r="L614" t="s">
        <v>4380</v>
      </c>
      <c r="M614" t="s">
        <v>354</v>
      </c>
      <c r="O614" t="s">
        <v>3979</v>
      </c>
      <c r="P614" t="s">
        <v>3980</v>
      </c>
    </row>
    <row r="615" spans="1:16" x14ac:dyDescent="0.3">
      <c r="A615">
        <v>700</v>
      </c>
      <c r="B615" t="s">
        <v>4430</v>
      </c>
      <c r="C615" s="15">
        <v>3037</v>
      </c>
      <c r="D615" s="11">
        <v>3037</v>
      </c>
      <c r="E615" t="s">
        <v>7066</v>
      </c>
      <c r="F615" t="s">
        <v>218</v>
      </c>
      <c r="G615" t="s">
        <v>4428</v>
      </c>
      <c r="H615" t="s">
        <v>4378</v>
      </c>
      <c r="I615" t="s">
        <v>4428</v>
      </c>
      <c r="K615" t="s">
        <v>4423</v>
      </c>
      <c r="L615" t="s">
        <v>4380</v>
      </c>
      <c r="M615" t="s">
        <v>354</v>
      </c>
      <c r="O615" t="s">
        <v>3979</v>
      </c>
      <c r="P615" t="s">
        <v>3980</v>
      </c>
    </row>
    <row r="616" spans="1:16" x14ac:dyDescent="0.3">
      <c r="A616">
        <v>701</v>
      </c>
      <c r="B616" t="s">
        <v>4431</v>
      </c>
      <c r="C616" s="15">
        <v>3038</v>
      </c>
      <c r="D616" s="11">
        <v>3038</v>
      </c>
      <c r="E616" t="s">
        <v>7066</v>
      </c>
      <c r="F616" t="s">
        <v>218</v>
      </c>
      <c r="G616" t="s">
        <v>4428</v>
      </c>
      <c r="H616" t="s">
        <v>4378</v>
      </c>
      <c r="I616" t="s">
        <v>4428</v>
      </c>
      <c r="K616" t="s">
        <v>4423</v>
      </c>
      <c r="L616" t="s">
        <v>4380</v>
      </c>
      <c r="M616" t="s">
        <v>354</v>
      </c>
      <c r="O616" t="s">
        <v>3979</v>
      </c>
      <c r="P616" t="s">
        <v>3980</v>
      </c>
    </row>
    <row r="617" spans="1:16" x14ac:dyDescent="0.3">
      <c r="A617">
        <v>702</v>
      </c>
      <c r="B617" t="s">
        <v>4432</v>
      </c>
      <c r="C617" s="15">
        <v>3039</v>
      </c>
      <c r="D617" s="11">
        <v>3039</v>
      </c>
      <c r="E617" t="s">
        <v>7066</v>
      </c>
      <c r="F617" t="s">
        <v>218</v>
      </c>
      <c r="G617" t="s">
        <v>4428</v>
      </c>
      <c r="H617" t="s">
        <v>4378</v>
      </c>
      <c r="I617" t="s">
        <v>4428</v>
      </c>
      <c r="K617" t="s">
        <v>109</v>
      </c>
      <c r="L617" t="s">
        <v>4380</v>
      </c>
      <c r="M617" t="s">
        <v>354</v>
      </c>
      <c r="O617" t="s">
        <v>3979</v>
      </c>
      <c r="P617" t="s">
        <v>3980</v>
      </c>
    </row>
    <row r="618" spans="1:16" x14ac:dyDescent="0.3">
      <c r="A618">
        <v>703</v>
      </c>
      <c r="B618" t="s">
        <v>4433</v>
      </c>
      <c r="C618" s="15">
        <v>3040</v>
      </c>
      <c r="D618" s="11">
        <v>3040</v>
      </c>
      <c r="E618" t="s">
        <v>7066</v>
      </c>
      <c r="F618" t="s">
        <v>218</v>
      </c>
      <c r="G618" t="s">
        <v>4434</v>
      </c>
      <c r="H618" t="s">
        <v>4378</v>
      </c>
      <c r="I618" t="s">
        <v>4434</v>
      </c>
      <c r="K618" t="s">
        <v>210</v>
      </c>
      <c r="L618" t="s">
        <v>4380</v>
      </c>
      <c r="M618" t="s">
        <v>354</v>
      </c>
      <c r="O618" t="s">
        <v>3979</v>
      </c>
      <c r="P618" t="s">
        <v>3980</v>
      </c>
    </row>
    <row r="619" spans="1:16" x14ac:dyDescent="0.3">
      <c r="A619">
        <v>704</v>
      </c>
      <c r="B619" t="s">
        <v>4435</v>
      </c>
      <c r="C619" s="15">
        <v>3041</v>
      </c>
      <c r="D619" s="11">
        <v>3041</v>
      </c>
      <c r="E619" t="s">
        <v>7066</v>
      </c>
      <c r="F619" t="s">
        <v>218</v>
      </c>
      <c r="G619" t="s">
        <v>4428</v>
      </c>
      <c r="H619" t="s">
        <v>4378</v>
      </c>
      <c r="I619" t="s">
        <v>4428</v>
      </c>
      <c r="K619" t="s">
        <v>210</v>
      </c>
      <c r="L619" t="s">
        <v>4380</v>
      </c>
      <c r="M619" t="s">
        <v>354</v>
      </c>
      <c r="O619" t="s">
        <v>3979</v>
      </c>
      <c r="P619" t="s">
        <v>3980</v>
      </c>
    </row>
    <row r="620" spans="1:16" x14ac:dyDescent="0.3">
      <c r="A620">
        <v>705</v>
      </c>
      <c r="B620" t="s">
        <v>4436</v>
      </c>
      <c r="C620" s="15">
        <v>3042</v>
      </c>
      <c r="D620" s="11">
        <v>3042</v>
      </c>
      <c r="E620" t="s">
        <v>7066</v>
      </c>
      <c r="F620" t="s">
        <v>218</v>
      </c>
      <c r="G620" t="s">
        <v>4428</v>
      </c>
      <c r="H620" t="s">
        <v>4378</v>
      </c>
      <c r="I620" t="s">
        <v>4428</v>
      </c>
      <c r="K620" t="s">
        <v>210</v>
      </c>
      <c r="L620" t="s">
        <v>4380</v>
      </c>
      <c r="M620" t="s">
        <v>354</v>
      </c>
      <c r="O620" t="s">
        <v>3979</v>
      </c>
      <c r="P620" t="s">
        <v>3980</v>
      </c>
    </row>
    <row r="621" spans="1:16" x14ac:dyDescent="0.3">
      <c r="A621">
        <v>706</v>
      </c>
      <c r="B621" t="s">
        <v>726</v>
      </c>
      <c r="C621" s="15">
        <v>439.1</v>
      </c>
      <c r="D621" s="11">
        <v>439</v>
      </c>
      <c r="E621" t="s">
        <v>6617</v>
      </c>
      <c r="F621" t="s">
        <v>218</v>
      </c>
      <c r="G621" t="s">
        <v>199</v>
      </c>
      <c r="H621" t="s">
        <v>56</v>
      </c>
      <c r="I621" t="s">
        <v>199</v>
      </c>
      <c r="K621" t="s">
        <v>70</v>
      </c>
      <c r="L621" t="s">
        <v>4056</v>
      </c>
      <c r="M621" t="s">
        <v>303</v>
      </c>
      <c r="O621" t="s">
        <v>3979</v>
      </c>
      <c r="P621" t="s">
        <v>3980</v>
      </c>
    </row>
    <row r="622" spans="1:16" x14ac:dyDescent="0.3">
      <c r="A622">
        <v>707</v>
      </c>
      <c r="B622" t="s">
        <v>1023</v>
      </c>
      <c r="C622" s="15">
        <v>297.10000000000002</v>
      </c>
      <c r="D622" s="11">
        <v>297</v>
      </c>
      <c r="E622" t="s">
        <v>6618</v>
      </c>
      <c r="F622" t="s">
        <v>218</v>
      </c>
      <c r="G622" t="s">
        <v>4205</v>
      </c>
      <c r="H622" t="s">
        <v>56</v>
      </c>
      <c r="I622" t="s">
        <v>4205</v>
      </c>
      <c r="K622" t="s">
        <v>62</v>
      </c>
      <c r="L622" t="s">
        <v>4056</v>
      </c>
      <c r="M622" t="s">
        <v>61</v>
      </c>
      <c r="O622" t="s">
        <v>3979</v>
      </c>
      <c r="P622" t="s">
        <v>3980</v>
      </c>
    </row>
    <row r="623" spans="1:16" x14ac:dyDescent="0.3">
      <c r="A623">
        <v>708</v>
      </c>
      <c r="B623" t="s">
        <v>1023</v>
      </c>
      <c r="C623" s="15">
        <v>297.2</v>
      </c>
      <c r="D623" s="11">
        <v>297</v>
      </c>
      <c r="E623" t="s">
        <v>6618</v>
      </c>
      <c r="F623" t="s">
        <v>218</v>
      </c>
      <c r="G623" t="s">
        <v>4437</v>
      </c>
      <c r="H623" t="s">
        <v>56</v>
      </c>
      <c r="I623" t="s">
        <v>4437</v>
      </c>
      <c r="K623" t="s">
        <v>62</v>
      </c>
      <c r="L623" t="s">
        <v>4056</v>
      </c>
      <c r="M623" t="s">
        <v>61</v>
      </c>
      <c r="O623" t="s">
        <v>3979</v>
      </c>
      <c r="P623" t="s">
        <v>3980</v>
      </c>
    </row>
    <row r="624" spans="1:16" x14ac:dyDescent="0.3">
      <c r="A624">
        <v>709</v>
      </c>
      <c r="B624" t="s">
        <v>757</v>
      </c>
      <c r="C624" s="15">
        <v>299.10000000000002</v>
      </c>
      <c r="D624" s="11">
        <v>299</v>
      </c>
      <c r="E624" t="s">
        <v>6618</v>
      </c>
      <c r="F624" t="s">
        <v>218</v>
      </c>
      <c r="G624" t="s">
        <v>144</v>
      </c>
      <c r="H624" t="s">
        <v>56</v>
      </c>
      <c r="I624" t="s">
        <v>144</v>
      </c>
      <c r="K624" t="s">
        <v>62</v>
      </c>
      <c r="L624" t="s">
        <v>4056</v>
      </c>
      <c r="M624" t="s">
        <v>61</v>
      </c>
      <c r="O624" t="s">
        <v>3979</v>
      </c>
      <c r="P624" t="s">
        <v>3980</v>
      </c>
    </row>
    <row r="625" spans="1:16" x14ac:dyDescent="0.3">
      <c r="A625">
        <v>710</v>
      </c>
      <c r="B625" t="s">
        <v>4438</v>
      </c>
      <c r="C625" s="15">
        <v>3043</v>
      </c>
      <c r="D625" s="11">
        <v>3043</v>
      </c>
      <c r="E625" t="s">
        <v>218</v>
      </c>
      <c r="F625" t="s">
        <v>218</v>
      </c>
      <c r="G625" t="s">
        <v>117</v>
      </c>
      <c r="H625" t="s">
        <v>193</v>
      </c>
      <c r="I625" t="s">
        <v>193</v>
      </c>
      <c r="K625" t="s">
        <v>210</v>
      </c>
      <c r="L625" t="s">
        <v>4439</v>
      </c>
      <c r="M625" t="s">
        <v>216</v>
      </c>
      <c r="O625" t="s">
        <v>3979</v>
      </c>
      <c r="P625" t="s">
        <v>3980</v>
      </c>
    </row>
    <row r="626" spans="1:16" x14ac:dyDescent="0.3">
      <c r="A626">
        <v>711</v>
      </c>
      <c r="B626" t="s">
        <v>4440</v>
      </c>
      <c r="C626" s="15">
        <v>3044</v>
      </c>
      <c r="D626" s="11">
        <v>3044</v>
      </c>
      <c r="E626" t="s">
        <v>887</v>
      </c>
      <c r="F626" t="s">
        <v>3977</v>
      </c>
      <c r="G626" t="s">
        <v>42</v>
      </c>
      <c r="H626" t="s">
        <v>41</v>
      </c>
      <c r="I626" t="s">
        <v>44</v>
      </c>
      <c r="K626" t="s">
        <v>4441</v>
      </c>
      <c r="L626" t="s">
        <v>4024</v>
      </c>
      <c r="M626" t="s">
        <v>78</v>
      </c>
      <c r="O626" t="s">
        <v>3979</v>
      </c>
      <c r="P626" t="s">
        <v>3980</v>
      </c>
    </row>
    <row r="627" spans="1:16" x14ac:dyDescent="0.3">
      <c r="A627">
        <v>712</v>
      </c>
      <c r="B627" t="s">
        <v>4548</v>
      </c>
      <c r="C627">
        <v>3045</v>
      </c>
      <c r="D627" s="11">
        <v>3045</v>
      </c>
      <c r="E627" t="s">
        <v>4549</v>
      </c>
      <c r="F627" t="s">
        <v>218</v>
      </c>
      <c r="G627" t="s">
        <v>255</v>
      </c>
      <c r="H627" t="s">
        <v>86</v>
      </c>
      <c r="I627" t="s">
        <v>255</v>
      </c>
      <c r="K627" t="s">
        <v>7067</v>
      </c>
      <c r="L627" t="s">
        <v>3982</v>
      </c>
      <c r="M627" t="s">
        <v>90</v>
      </c>
      <c r="O627" t="s">
        <v>3979</v>
      </c>
      <c r="P627" t="s">
        <v>3980</v>
      </c>
    </row>
    <row r="628" spans="1:16" x14ac:dyDescent="0.3">
      <c r="A628">
        <v>713</v>
      </c>
      <c r="B628" t="s">
        <v>4518</v>
      </c>
      <c r="C628">
        <v>3046</v>
      </c>
      <c r="D628" s="11">
        <v>3046</v>
      </c>
      <c r="E628" t="s">
        <v>887</v>
      </c>
      <c r="F628" t="s">
        <v>3977</v>
      </c>
      <c r="G628" t="s">
        <v>209</v>
      </c>
      <c r="H628" t="s">
        <v>7923</v>
      </c>
      <c r="I628" t="s">
        <v>2760</v>
      </c>
      <c r="K628" t="s">
        <v>7068</v>
      </c>
      <c r="L628" t="s">
        <v>7069</v>
      </c>
      <c r="M628" t="s">
        <v>139</v>
      </c>
      <c r="O628" t="s">
        <v>3979</v>
      </c>
      <c r="P628" t="s">
        <v>3980</v>
      </c>
    </row>
    <row r="629" spans="1:16" x14ac:dyDescent="0.3">
      <c r="A629">
        <v>714</v>
      </c>
      <c r="B629" t="s">
        <v>4541</v>
      </c>
      <c r="C629">
        <v>3047</v>
      </c>
      <c r="D629" s="11">
        <v>3047</v>
      </c>
      <c r="E629" t="s">
        <v>4542</v>
      </c>
      <c r="F629" t="s">
        <v>218</v>
      </c>
      <c r="G629" t="s">
        <v>7070</v>
      </c>
      <c r="H629" t="s">
        <v>116</v>
      </c>
      <c r="I629" t="s">
        <v>7070</v>
      </c>
      <c r="K629" t="s">
        <v>7067</v>
      </c>
      <c r="L629" t="s">
        <v>7069</v>
      </c>
      <c r="M629" t="s">
        <v>951</v>
      </c>
      <c r="O629" t="s">
        <v>3979</v>
      </c>
      <c r="P629" t="s">
        <v>3980</v>
      </c>
    </row>
    <row r="630" spans="1:16" x14ac:dyDescent="0.3">
      <c r="A630">
        <v>715</v>
      </c>
      <c r="B630" t="s">
        <v>1680</v>
      </c>
      <c r="C630">
        <v>637.1</v>
      </c>
      <c r="D630" s="11">
        <v>637</v>
      </c>
      <c r="E630" t="s">
        <v>705</v>
      </c>
      <c r="F630" t="s">
        <v>218</v>
      </c>
      <c r="G630" t="s">
        <v>117</v>
      </c>
      <c r="H630" t="s">
        <v>193</v>
      </c>
      <c r="K630" t="s">
        <v>210</v>
      </c>
      <c r="L630" t="s">
        <v>7058</v>
      </c>
      <c r="M630" t="s">
        <v>159</v>
      </c>
      <c r="O630" t="s">
        <v>3979</v>
      </c>
      <c r="P630" t="s">
        <v>3980</v>
      </c>
    </row>
    <row r="631" spans="1:16" x14ac:dyDescent="0.3">
      <c r="A631">
        <v>716</v>
      </c>
      <c r="B631" t="s">
        <v>7071</v>
      </c>
      <c r="C631">
        <v>3048</v>
      </c>
      <c r="D631" s="11">
        <v>3048</v>
      </c>
      <c r="E631" t="s">
        <v>80</v>
      </c>
      <c r="F631" t="s">
        <v>218</v>
      </c>
      <c r="G631" t="s">
        <v>117</v>
      </c>
      <c r="H631" t="s">
        <v>193</v>
      </c>
      <c r="I631" t="s">
        <v>193</v>
      </c>
      <c r="K631" t="s">
        <v>277</v>
      </c>
      <c r="L631" t="s">
        <v>7069</v>
      </c>
      <c r="M631" t="s">
        <v>48</v>
      </c>
      <c r="O631" t="s">
        <v>3979</v>
      </c>
      <c r="P631" t="s">
        <v>3980</v>
      </c>
    </row>
    <row r="632" spans="1:16" x14ac:dyDescent="0.3">
      <c r="A632">
        <v>717</v>
      </c>
      <c r="B632" t="s">
        <v>1308</v>
      </c>
      <c r="C632">
        <v>944.1</v>
      </c>
      <c r="D632" s="11">
        <v>944</v>
      </c>
      <c r="E632" t="s">
        <v>6617</v>
      </c>
      <c r="F632" t="s">
        <v>218</v>
      </c>
      <c r="G632" t="s">
        <v>3950</v>
      </c>
      <c r="H632" t="s">
        <v>165</v>
      </c>
      <c r="I632" t="s">
        <v>414</v>
      </c>
      <c r="K632" t="s">
        <v>441</v>
      </c>
      <c r="L632" t="s">
        <v>4401</v>
      </c>
      <c r="M632" t="s">
        <v>48</v>
      </c>
      <c r="O632" t="s">
        <v>3979</v>
      </c>
      <c r="P632" t="s">
        <v>3980</v>
      </c>
    </row>
    <row r="633" spans="1:16" x14ac:dyDescent="0.3">
      <c r="A633">
        <v>718</v>
      </c>
      <c r="B633" t="s">
        <v>1816</v>
      </c>
      <c r="C633">
        <v>3005.1</v>
      </c>
      <c r="D633" s="11">
        <v>3005</v>
      </c>
      <c r="E633" t="s">
        <v>6618</v>
      </c>
      <c r="F633" t="s">
        <v>218</v>
      </c>
      <c r="G633" t="s">
        <v>199</v>
      </c>
      <c r="H633" t="s">
        <v>56</v>
      </c>
      <c r="I633" t="s">
        <v>199</v>
      </c>
      <c r="K633" t="s">
        <v>441</v>
      </c>
      <c r="L633" t="s">
        <v>4056</v>
      </c>
      <c r="M633" t="s">
        <v>48</v>
      </c>
      <c r="O633" t="s">
        <v>3979</v>
      </c>
      <c r="P633" t="s">
        <v>3980</v>
      </c>
    </row>
    <row r="634" spans="1:16" x14ac:dyDescent="0.3">
      <c r="A634">
        <v>719</v>
      </c>
      <c r="B634" t="s">
        <v>4309</v>
      </c>
      <c r="C634">
        <v>971.1</v>
      </c>
      <c r="D634" s="11">
        <v>971</v>
      </c>
      <c r="E634" t="s">
        <v>80</v>
      </c>
      <c r="F634" t="s">
        <v>218</v>
      </c>
      <c r="G634" t="s">
        <v>424</v>
      </c>
      <c r="H634" t="s">
        <v>86</v>
      </c>
      <c r="I634" t="s">
        <v>87</v>
      </c>
      <c r="K634" t="s">
        <v>217</v>
      </c>
      <c r="L634" t="s">
        <v>3982</v>
      </c>
      <c r="M634" t="s">
        <v>90</v>
      </c>
      <c r="O634" t="s">
        <v>3979</v>
      </c>
      <c r="P634" t="s">
        <v>3980</v>
      </c>
    </row>
    <row r="635" spans="1:16" x14ac:dyDescent="0.3">
      <c r="A635">
        <v>720</v>
      </c>
      <c r="B635" t="s">
        <v>4284</v>
      </c>
      <c r="C635">
        <v>954.1</v>
      </c>
      <c r="D635" s="11">
        <v>954</v>
      </c>
      <c r="E635" t="s">
        <v>887</v>
      </c>
      <c r="F635" t="s">
        <v>218</v>
      </c>
      <c r="G635" t="s">
        <v>365</v>
      </c>
      <c r="H635" t="s">
        <v>56</v>
      </c>
      <c r="I635" t="s">
        <v>145</v>
      </c>
      <c r="K635" t="s">
        <v>367</v>
      </c>
      <c r="L635" t="s">
        <v>4056</v>
      </c>
      <c r="M635" t="s">
        <v>455</v>
      </c>
      <c r="O635" t="s">
        <v>3979</v>
      </c>
      <c r="P635" t="s">
        <v>3980</v>
      </c>
    </row>
    <row r="636" spans="1:16" x14ac:dyDescent="0.3">
      <c r="A636">
        <v>721</v>
      </c>
      <c r="B636" t="s">
        <v>4521</v>
      </c>
      <c r="C636">
        <v>3049</v>
      </c>
      <c r="D636" s="11">
        <v>3049</v>
      </c>
      <c r="E636" t="s">
        <v>887</v>
      </c>
      <c r="F636" t="s">
        <v>3977</v>
      </c>
      <c r="G636" t="s">
        <v>563</v>
      </c>
      <c r="H636" t="s">
        <v>410</v>
      </c>
      <c r="I636" t="s">
        <v>2760</v>
      </c>
      <c r="K636" t="s">
        <v>7072</v>
      </c>
      <c r="L636" t="s">
        <v>7073</v>
      </c>
      <c r="M636" t="s">
        <v>78</v>
      </c>
      <c r="O636" t="s">
        <v>3979</v>
      </c>
      <c r="P636" t="s">
        <v>3980</v>
      </c>
    </row>
    <row r="637" spans="1:16" x14ac:dyDescent="0.3">
      <c r="A637">
        <v>722</v>
      </c>
      <c r="B637" t="s">
        <v>7045</v>
      </c>
      <c r="C637">
        <v>3050</v>
      </c>
      <c r="D637" s="11">
        <v>3050</v>
      </c>
      <c r="E637" t="s">
        <v>7046</v>
      </c>
      <c r="F637" t="s">
        <v>218</v>
      </c>
      <c r="G637" t="s">
        <v>7074</v>
      </c>
      <c r="H637" t="s">
        <v>335</v>
      </c>
      <c r="I637" t="s">
        <v>7075</v>
      </c>
      <c r="K637" t="s">
        <v>7076</v>
      </c>
      <c r="L637" t="s">
        <v>7077</v>
      </c>
      <c r="M637" t="s">
        <v>139</v>
      </c>
      <c r="O637" t="s">
        <v>3979</v>
      </c>
      <c r="P637" t="s">
        <v>3980</v>
      </c>
    </row>
    <row r="638" spans="1:16" x14ac:dyDescent="0.3">
      <c r="A638">
        <v>723</v>
      </c>
      <c r="B638" t="s">
        <v>7078</v>
      </c>
      <c r="C638">
        <v>3051</v>
      </c>
      <c r="D638" s="11">
        <v>3051</v>
      </c>
      <c r="E638" t="s">
        <v>6613</v>
      </c>
      <c r="F638" t="s">
        <v>218</v>
      </c>
      <c r="G638" t="s">
        <v>7079</v>
      </c>
      <c r="H638" t="s">
        <v>410</v>
      </c>
      <c r="I638" t="s">
        <v>7079</v>
      </c>
      <c r="K638" t="s">
        <v>441</v>
      </c>
      <c r="L638" t="s">
        <v>7073</v>
      </c>
      <c r="M638" t="s">
        <v>48</v>
      </c>
      <c r="O638" t="s">
        <v>3979</v>
      </c>
      <c r="P638" t="s">
        <v>3980</v>
      </c>
    </row>
    <row r="639" spans="1:16" x14ac:dyDescent="0.3">
      <c r="A639">
        <v>724</v>
      </c>
      <c r="B639" t="s">
        <v>7080</v>
      </c>
      <c r="C639">
        <v>3052</v>
      </c>
      <c r="D639" s="11">
        <v>3052</v>
      </c>
      <c r="E639" t="s">
        <v>6617</v>
      </c>
      <c r="F639" t="s">
        <v>218</v>
      </c>
      <c r="G639" t="s">
        <v>7081</v>
      </c>
      <c r="H639" t="s">
        <v>2759</v>
      </c>
      <c r="I639" t="s">
        <v>7081</v>
      </c>
      <c r="K639" t="s">
        <v>277</v>
      </c>
      <c r="L639" t="s">
        <v>4153</v>
      </c>
      <c r="M639" t="s">
        <v>4153</v>
      </c>
      <c r="O639" t="s">
        <v>3979</v>
      </c>
      <c r="P639" t="s">
        <v>3980</v>
      </c>
    </row>
    <row r="640" spans="1:16" x14ac:dyDescent="0.3">
      <c r="A640">
        <v>725</v>
      </c>
      <c r="B640" t="s">
        <v>6620</v>
      </c>
      <c r="C640">
        <v>3053</v>
      </c>
      <c r="D640" s="11">
        <v>3053</v>
      </c>
      <c r="E640" t="s">
        <v>887</v>
      </c>
      <c r="F640" t="s">
        <v>3977</v>
      </c>
      <c r="G640" t="s">
        <v>410</v>
      </c>
      <c r="H640" t="s">
        <v>563</v>
      </c>
      <c r="I640" t="s">
        <v>2760</v>
      </c>
      <c r="K640" t="s">
        <v>682</v>
      </c>
      <c r="L640" t="s">
        <v>7073</v>
      </c>
      <c r="M640" t="s">
        <v>78</v>
      </c>
      <c r="O640" t="s">
        <v>3979</v>
      </c>
      <c r="P640" t="s">
        <v>3980</v>
      </c>
    </row>
    <row r="641" spans="1:16" x14ac:dyDescent="0.3">
      <c r="A641">
        <v>726</v>
      </c>
      <c r="B641" t="s">
        <v>7082</v>
      </c>
      <c r="C641">
        <v>3054</v>
      </c>
      <c r="D641" s="11">
        <v>3054</v>
      </c>
      <c r="E641" t="s">
        <v>6618</v>
      </c>
      <c r="F641" t="s">
        <v>218</v>
      </c>
      <c r="G641" t="s">
        <v>2513</v>
      </c>
      <c r="H641" t="s">
        <v>56</v>
      </c>
      <c r="I641" t="s">
        <v>2513</v>
      </c>
      <c r="K641" t="s">
        <v>140</v>
      </c>
      <c r="L641" t="s">
        <v>4056</v>
      </c>
      <c r="M641" t="s">
        <v>139</v>
      </c>
      <c r="O641" t="s">
        <v>3979</v>
      </c>
      <c r="P641" t="s">
        <v>3980</v>
      </c>
    </row>
    <row r="642" spans="1:16" x14ac:dyDescent="0.3">
      <c r="A642">
        <v>727</v>
      </c>
      <c r="B642" t="s">
        <v>711</v>
      </c>
      <c r="C642">
        <v>914.1</v>
      </c>
      <c r="D642" s="11">
        <v>914</v>
      </c>
      <c r="E642" t="s">
        <v>887</v>
      </c>
      <c r="F642" t="s">
        <v>3977</v>
      </c>
      <c r="G642" t="s">
        <v>4264</v>
      </c>
      <c r="H642" t="s">
        <v>4264</v>
      </c>
      <c r="I642" t="s">
        <v>2760</v>
      </c>
      <c r="K642" t="s">
        <v>217</v>
      </c>
      <c r="L642" t="s">
        <v>7069</v>
      </c>
      <c r="M642" t="s">
        <v>48</v>
      </c>
      <c r="O642" t="s">
        <v>3979</v>
      </c>
      <c r="P642" t="s">
        <v>3980</v>
      </c>
    </row>
    <row r="643" spans="1:16" x14ac:dyDescent="0.3">
      <c r="A643">
        <v>728</v>
      </c>
      <c r="B643" t="s">
        <v>1342</v>
      </c>
      <c r="C643">
        <v>1001.2</v>
      </c>
      <c r="D643" s="11">
        <v>1001.2</v>
      </c>
      <c r="E643" t="s">
        <v>183</v>
      </c>
      <c r="F643" t="s">
        <v>218</v>
      </c>
      <c r="G643" t="s">
        <v>117</v>
      </c>
      <c r="H643" t="s">
        <v>116</v>
      </c>
      <c r="I643" t="s">
        <v>117</v>
      </c>
      <c r="K643" t="s">
        <v>217</v>
      </c>
      <c r="L643" t="s">
        <v>4112</v>
      </c>
      <c r="M643" t="s">
        <v>139</v>
      </c>
      <c r="O643" t="s">
        <v>3979</v>
      </c>
      <c r="P643" t="s">
        <v>3980</v>
      </c>
    </row>
    <row r="644" spans="1:16" x14ac:dyDescent="0.3">
      <c r="A644">
        <v>729</v>
      </c>
      <c r="B644" t="s">
        <v>1673</v>
      </c>
      <c r="C644">
        <v>881.2</v>
      </c>
      <c r="D644" s="11">
        <v>881</v>
      </c>
      <c r="E644" t="s">
        <v>80</v>
      </c>
      <c r="F644" t="s">
        <v>218</v>
      </c>
      <c r="G644" t="s">
        <v>87</v>
      </c>
      <c r="H644" t="s">
        <v>86</v>
      </c>
      <c r="K644" t="s">
        <v>91</v>
      </c>
      <c r="L644" t="s">
        <v>3982</v>
      </c>
      <c r="M644" t="s">
        <v>90</v>
      </c>
      <c r="O644" t="s">
        <v>3979</v>
      </c>
      <c r="P644" t="s">
        <v>3980</v>
      </c>
    </row>
  </sheetData>
  <autoFilter ref="A1:P644" xr:uid="{FD86455B-1326-47E4-9DBE-54C38DD85A8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A071D52DC200E408D0C1A6567AD67DB" ma:contentTypeVersion="10" ma:contentTypeDescription="Create a new document." ma:contentTypeScope="" ma:versionID="00ab4c004befb5820becdbf3a40efaaf">
  <xsd:schema xmlns:xsd="http://www.w3.org/2001/XMLSchema" xmlns:xs="http://www.w3.org/2001/XMLSchema" xmlns:p="http://schemas.microsoft.com/office/2006/metadata/properties" xmlns:ns3="9355af0f-ccb0-4e69-a213-9cb1e716d29b" xmlns:ns4="80792314-961c-4551-9c63-c41f5acea6b4" targetNamespace="http://schemas.microsoft.com/office/2006/metadata/properties" ma:root="true" ma:fieldsID="718472cf5fe3f1d35e8d65a73ea5cefd" ns3:_="" ns4:_="">
    <xsd:import namespace="9355af0f-ccb0-4e69-a213-9cb1e716d29b"/>
    <xsd:import namespace="80792314-961c-4551-9c63-c41f5acea6b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55af0f-ccb0-4e69-a213-9cb1e716d2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0792314-961c-4551-9c63-c41f5acea6b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F10461F-A354-404C-8A3E-7D5A441B790C}">
  <ds:schemaRefs>
    <ds:schemaRef ds:uri="http://purl.org/dc/elements/1.1/"/>
    <ds:schemaRef ds:uri="http://purl.org/dc/terms/"/>
    <ds:schemaRef ds:uri="http://schemas.microsoft.com/office/2006/documentManagement/types"/>
    <ds:schemaRef ds:uri="http://www.w3.org/XML/1998/namespace"/>
    <ds:schemaRef ds:uri="http://schemas.microsoft.com/office/2006/metadata/properties"/>
    <ds:schemaRef ds:uri="http://schemas.openxmlformats.org/package/2006/metadata/core-properties"/>
    <ds:schemaRef ds:uri="80792314-961c-4551-9c63-c41f5acea6b4"/>
    <ds:schemaRef ds:uri="9355af0f-ccb0-4e69-a213-9cb1e716d29b"/>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5D1F1AB1-A876-41C2-897B-9A6E0C4F2DC0}">
  <ds:schemaRefs>
    <ds:schemaRef ds:uri="http://schemas.microsoft.com/sharepoint/v3/contenttype/forms"/>
  </ds:schemaRefs>
</ds:datastoreItem>
</file>

<file path=customXml/itemProps3.xml><?xml version="1.0" encoding="utf-8"?>
<ds:datastoreItem xmlns:ds="http://schemas.openxmlformats.org/officeDocument/2006/customXml" ds:itemID="{2544B680-2E81-4C02-8EF5-B4D77E10F3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55af0f-ccb0-4e69-a213-9cb1e716d29b"/>
    <ds:schemaRef ds:uri="80792314-961c-4551-9c63-c41f5acea6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13</vt:i4>
      </vt:variant>
    </vt:vector>
  </HeadingPairs>
  <TitlesOfParts>
    <vt:vector size="39" baseType="lpstr">
      <vt:lpstr>Portafolio Clasificado</vt:lpstr>
      <vt:lpstr>PMO - priorizado</vt:lpstr>
      <vt:lpstr>Portafolio completo</vt:lpstr>
      <vt:lpstr>Hoja1</vt:lpstr>
      <vt:lpstr>PM - Capacidad</vt:lpstr>
      <vt:lpstr>PMs</vt:lpstr>
      <vt:lpstr>PM prioritarios</vt:lpstr>
      <vt:lpstr>PMO - AGR-AGSC</vt:lpstr>
      <vt:lpstr>PMO - SYE Cierre sep</vt:lpstr>
      <vt:lpstr>PMO - SYE</vt:lpstr>
      <vt:lpstr>PMO - SN-DMA</vt:lpstr>
      <vt:lpstr>PMO - Prio-SYE</vt:lpstr>
      <vt:lpstr>PMO - APE-ACDMA proyectos SYE</vt:lpstr>
      <vt:lpstr>PMO -Proyectos APE</vt:lpstr>
      <vt:lpstr>Intrucción proyectos</vt:lpstr>
      <vt:lpstr>Prioritarios</vt:lpstr>
      <vt:lpstr>Ins_proy</vt:lpstr>
      <vt:lpstr>Estimaciones</vt:lpstr>
      <vt:lpstr>ProjectCenter</vt:lpstr>
      <vt:lpstr>Iniciativas</vt:lpstr>
      <vt:lpstr>H_proyectos</vt:lpstr>
      <vt:lpstr>H_Iniciativas</vt:lpstr>
      <vt:lpstr>H_descr</vt:lpstr>
      <vt:lpstr>H_estimaciones</vt:lpstr>
      <vt:lpstr>MG-costos_can</vt:lpstr>
      <vt:lpstr>Matriz de app</vt:lpstr>
      <vt:lpstr>ds</vt:lpstr>
      <vt:lpstr>estimacion</vt:lpstr>
      <vt:lpstr>h_descr</vt:lpstr>
      <vt:lpstr>h_est_tec</vt:lpstr>
      <vt:lpstr>h_estimacion</vt:lpstr>
      <vt:lpstr>h_iniciativa</vt:lpstr>
      <vt:lpstr>h_project</vt:lpstr>
      <vt:lpstr>iniciativa</vt:lpstr>
      <vt:lpstr>ins</vt:lpstr>
      <vt:lpstr>lista_pms</vt:lpstr>
      <vt:lpstr>matriz_app</vt:lpstr>
      <vt:lpstr>mg_cancelar</vt:lpstr>
      <vt:lpstr>proyectos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Luciano Roa Rosario</dc:creator>
  <cp:lastModifiedBy>Alejandro Flores</cp:lastModifiedBy>
  <dcterms:created xsi:type="dcterms:W3CDTF">2020-04-28T23:43:18Z</dcterms:created>
  <dcterms:modified xsi:type="dcterms:W3CDTF">2020-09-23T17:15:01Z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0x010100AA071D52DC200E408D0C1A6567AD67DB</vt:lpwstr>
  </property>
</Properties>
</file>